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aveExternalLinkValues="0" updateLinks="always"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D:\ปีการศึกษา2565\วิชาการ65\ปพ.เปล่า65\"/>
    </mc:Choice>
  </mc:AlternateContent>
  <bookViews>
    <workbookView xWindow="0" yWindow="0" windowWidth="20490" windowHeight="7230" tabRatio="771" activeTab="1"/>
  </bookViews>
  <sheets>
    <sheet name="HOME" sheetId="53" r:id="rId1"/>
    <sheet name="ข้อมูลพื้นฐาน" sheetId="25" r:id="rId2"/>
    <sheet name="กรอกข้อมูล นร1" sheetId="12" r:id="rId3"/>
    <sheet name="ภาพนักเรียน" sheetId="55" r:id="rId4"/>
    <sheet name="น้ำหนักส่วนสูง" sheetId="42" r:id="rId5"/>
    <sheet name="หน้าปก ปพ.5" sheetId="10" r:id="rId6"/>
    <sheet name="เวลาเรียน1" sheetId="26" r:id="rId7"/>
    <sheet name="เวลาเรียน2" sheetId="28" r:id="rId8"/>
    <sheet name="สรุปเวลาเรียน" sheetId="15" r:id="rId9"/>
    <sheet name="คะแนนตามตัวชี้วัด" sheetId="54" r:id="rId10"/>
    <sheet name="คะแนนรายวิชา" sheetId="16" r:id="rId11"/>
    <sheet name="กิจกรรมพัฒนผู้เรียน" sheetId="18" r:id="rId12"/>
    <sheet name="สมรรถนะ" sheetId="58" r:id="rId13"/>
    <sheet name="คุณลักษณะอันพึงประสงค์" sheetId="36" r:id="rId14"/>
    <sheet name="อ่าน คิดวิเคราะห์ เขียน" sheetId="38" r:id="rId15"/>
    <sheet name="สรุปผลสัมฤทฺธิ์" sheetId="30" r:id="rId16"/>
    <sheet name="สรุปนักเรียนในรอบเดือน" sheetId="33" r:id="rId17"/>
    <sheet name="สรุปคะแนนทั้งปี" sheetId="17" r:id="rId18"/>
    <sheet name="สรุปผลการพัฒนาคุณภาพผู้เรียน" sheetId="34" r:id="rId19"/>
    <sheet name="เกรด" sheetId="57" r:id="rId20"/>
    <sheet name="ปกหลังปพ.5 คำชี้แจง" sheetId="23" r:id="rId21"/>
    <sheet name="ตชว.คุณลักษณะฯ,อ่านฯ" sheetId="39" r:id="rId22"/>
    <sheet name="ปก ปพ.6" sheetId="43" r:id="rId23"/>
    <sheet name="หน้า1" sheetId="44" r:id="rId24"/>
    <sheet name="หน้า2" sheetId="45" r:id="rId25"/>
    <sheet name="หน้า3" sheetId="46" r:id="rId26"/>
    <sheet name="หน้า4" sheetId="47" r:id="rId27"/>
    <sheet name="หน้า 5" sheetId="48" r:id="rId28"/>
    <sheet name="หน้า 6-7" sheetId="49" r:id="rId29"/>
    <sheet name="หน้า 8" sheetId="50" r:id="rId30"/>
    <sheet name="หน้า 9" sheetId="51" r:id="rId31"/>
    <sheet name="หน้า 10 สรุปผลการเรียน" sheetId="52" r:id="rId32"/>
    <sheet name="ตัวชี้วัดประถมศึกษา" sheetId="56" state="hidden" r:id="rId33"/>
    <sheet name="about" sheetId="40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Birth_Date" localSheetId="27">#REF!</definedName>
    <definedName name="Birth_Date" localSheetId="28">#REF!</definedName>
    <definedName name="Birth_Date" localSheetId="29">#REF!</definedName>
    <definedName name="Birth_Date" localSheetId="30">#REF!</definedName>
    <definedName name="Birth_Date" localSheetId="23">#REF!</definedName>
    <definedName name="Birth_Date" localSheetId="24">#REF!</definedName>
    <definedName name="Birth_Date" localSheetId="25">#REF!</definedName>
    <definedName name="Birth_Date" localSheetId="26">#REF!</definedName>
    <definedName name="Birth_Date">#REF!</definedName>
    <definedName name="Category_ID" localSheetId="4">#REF!</definedName>
    <definedName name="Category_ID" localSheetId="22">#REF!</definedName>
    <definedName name="Category_ID" localSheetId="31">#REF!</definedName>
    <definedName name="Category_ID" localSheetId="27">#REF!</definedName>
    <definedName name="Category_ID" localSheetId="28">#REF!</definedName>
    <definedName name="Category_ID" localSheetId="29">#REF!</definedName>
    <definedName name="Category_ID" localSheetId="30">#REF!</definedName>
    <definedName name="Category_ID" localSheetId="23">#REF!</definedName>
    <definedName name="Category_ID" localSheetId="24">#REF!</definedName>
    <definedName name="Category_ID" localSheetId="25">#REF!</definedName>
    <definedName name="Category_ID" localSheetId="26">#REF!</definedName>
    <definedName name="Category_ID">#REF!</definedName>
    <definedName name="Category_Name" localSheetId="4">#REF!</definedName>
    <definedName name="Category_Name" localSheetId="22">#REF!</definedName>
    <definedName name="Category_Name" localSheetId="31">#REF!</definedName>
    <definedName name="Category_Name" localSheetId="27">#REF!</definedName>
    <definedName name="Category_Name" localSheetId="28">#REF!</definedName>
    <definedName name="Category_Name" localSheetId="29">#REF!</definedName>
    <definedName name="Category_Name" localSheetId="30">#REF!</definedName>
    <definedName name="Category_Name" localSheetId="23">#REF!</definedName>
    <definedName name="Category_Name" localSheetId="24">#REF!</definedName>
    <definedName name="Category_Name" localSheetId="25">#REF!</definedName>
    <definedName name="Category_Name" localSheetId="26">#REF!</definedName>
    <definedName name="Category_Name">#REF!</definedName>
    <definedName name="date" localSheetId="33">[1]list01!$G$1:$G$31</definedName>
    <definedName name="date" localSheetId="4">[1]list01!$G$1:$G$31</definedName>
    <definedName name="date" localSheetId="22">[1]list01!$G$1:$G$31</definedName>
    <definedName name="date" localSheetId="31">[1]list01!$G$1:$G$31</definedName>
    <definedName name="date" localSheetId="27">[1]list01!$G$1:$G$31</definedName>
    <definedName name="date" localSheetId="28">[1]list01!$G$1:$G$31</definedName>
    <definedName name="date" localSheetId="29">[1]list01!$G$1:$G$31</definedName>
    <definedName name="date" localSheetId="30">[1]list01!$G$1:$G$31</definedName>
    <definedName name="date" localSheetId="23">[1]list01!$G$1:$G$31</definedName>
    <definedName name="date" localSheetId="24">[1]list01!$G$1:$G$31</definedName>
    <definedName name="date" localSheetId="25">[1]list01!$G$1:$G$31</definedName>
    <definedName name="date" localSheetId="26">[1]list01!$G$1:$G$31</definedName>
    <definedName name="date" localSheetId="14">[2]list01!$G$1:$G$31</definedName>
    <definedName name="date">ข้อมูลพื้นฐาน!$G$1:$G$39</definedName>
    <definedName name="Description" localSheetId="4">#REF!</definedName>
    <definedName name="Description" localSheetId="22">#REF!</definedName>
    <definedName name="Description" localSheetId="31">#REF!</definedName>
    <definedName name="Description" localSheetId="27">#REF!</definedName>
    <definedName name="Description" localSheetId="28">#REF!</definedName>
    <definedName name="Description" localSheetId="29">#REF!</definedName>
    <definedName name="Description" localSheetId="30">#REF!</definedName>
    <definedName name="Description" localSheetId="23">#REF!</definedName>
    <definedName name="Description" localSheetId="24">#REF!</definedName>
    <definedName name="Description" localSheetId="25">#REF!</definedName>
    <definedName name="Description" localSheetId="26">#REF!</definedName>
    <definedName name="Description">#REF!</definedName>
    <definedName name="Down">[3]คำแนะนำ!#REF!</definedName>
    <definedName name="Employee_ID" localSheetId="4">#REF!</definedName>
    <definedName name="Employee_ID" localSheetId="22">#REF!</definedName>
    <definedName name="Employee_ID" localSheetId="31">#REF!</definedName>
    <definedName name="Employee_ID" localSheetId="27">#REF!</definedName>
    <definedName name="Employee_ID" localSheetId="28">#REF!</definedName>
    <definedName name="Employee_ID" localSheetId="29">#REF!</definedName>
    <definedName name="Employee_ID" localSheetId="30">#REF!</definedName>
    <definedName name="Employee_ID" localSheetId="23">#REF!</definedName>
    <definedName name="Employee_ID" localSheetId="24">#REF!</definedName>
    <definedName name="Employee_ID" localSheetId="25">#REF!</definedName>
    <definedName name="Employee_ID" localSheetId="26">#REF!</definedName>
    <definedName name="Employee_ID">#REF!</definedName>
    <definedName name="Extension" localSheetId="4">#REF!</definedName>
    <definedName name="Extension" localSheetId="22">#REF!</definedName>
    <definedName name="Extension" localSheetId="31">#REF!</definedName>
    <definedName name="Extension" localSheetId="27">#REF!</definedName>
    <definedName name="Extension" localSheetId="28">#REF!</definedName>
    <definedName name="Extension" localSheetId="29">#REF!</definedName>
    <definedName name="Extension" localSheetId="30">#REF!</definedName>
    <definedName name="Extension" localSheetId="23">#REF!</definedName>
    <definedName name="Extension" localSheetId="24">#REF!</definedName>
    <definedName name="Extension" localSheetId="25">#REF!</definedName>
    <definedName name="Extension" localSheetId="26">#REF!</definedName>
    <definedName name="Extension">#REF!</definedName>
    <definedName name="First_Name" localSheetId="4">#REF!</definedName>
    <definedName name="First_Name" localSheetId="22">#REF!</definedName>
    <definedName name="First_Name" localSheetId="31">#REF!</definedName>
    <definedName name="First_Name" localSheetId="27">#REF!</definedName>
    <definedName name="First_Name" localSheetId="28">#REF!</definedName>
    <definedName name="First_Name" localSheetId="29">#REF!</definedName>
    <definedName name="First_Name" localSheetId="30">#REF!</definedName>
    <definedName name="First_Name" localSheetId="23">#REF!</definedName>
    <definedName name="First_Name" localSheetId="24">#REF!</definedName>
    <definedName name="First_Name" localSheetId="25">#REF!</definedName>
    <definedName name="First_Name" localSheetId="26">#REF!</definedName>
    <definedName name="First_Name">#REF!</definedName>
    <definedName name="grad2" localSheetId="33">[4]เกณฑ์!$J$5:$N$9</definedName>
    <definedName name="grad2" localSheetId="4">[4]เกณฑ์!$J$5:$N$9</definedName>
    <definedName name="grad2" localSheetId="22">[4]เกณฑ์!$J$5:$N$9</definedName>
    <definedName name="grad2" localSheetId="31">[4]เกณฑ์!$J$5:$N$9</definedName>
    <definedName name="grad2" localSheetId="27">[4]เกณฑ์!$J$5:$N$9</definedName>
    <definedName name="grad2" localSheetId="28">[4]เกณฑ์!$J$5:$N$9</definedName>
    <definedName name="grad2" localSheetId="29">[4]เกณฑ์!$J$5:$N$9</definedName>
    <definedName name="grad2" localSheetId="30">[4]เกณฑ์!$J$5:$N$9</definedName>
    <definedName name="grad2" localSheetId="23">[4]เกณฑ์!$J$5:$N$9</definedName>
    <definedName name="grad2" localSheetId="24">[4]เกณฑ์!$J$5:$N$9</definedName>
    <definedName name="grad2" localSheetId="25">[4]เกณฑ์!$J$5:$N$9</definedName>
    <definedName name="grad2" localSheetId="26">[4]เกณฑ์!$J$5:$N$9</definedName>
    <definedName name="grad2" localSheetId="14">[5]เกณฑ์!$J$5:$N$9</definedName>
    <definedName name="grad2">[6]เกณฑ์!$J$5:$N$9</definedName>
    <definedName name="grad3" localSheetId="14">[7]เกณฑ์!$J$12:$N$16</definedName>
    <definedName name="grad3">[8]เกณฑ์!$J$12:$N$16</definedName>
    <definedName name="grade01" localSheetId="33">[9]เกณฑ์!$C$8:$G$16</definedName>
    <definedName name="grade01" localSheetId="13">[10]เกณฑ์!$C$8:$G$16</definedName>
    <definedName name="grade01" localSheetId="4">[9]เกณฑ์!$C$8:$G$16</definedName>
    <definedName name="grade01" localSheetId="22">[9]เกณฑ์!$C$8:$G$16</definedName>
    <definedName name="grade01" localSheetId="31">[9]เกณฑ์!$C$8:$G$16</definedName>
    <definedName name="grade01" localSheetId="27">[9]เกณฑ์!$C$8:$G$16</definedName>
    <definedName name="grade01" localSheetId="28">[9]เกณฑ์!$C$8:$G$16</definedName>
    <definedName name="grade01" localSheetId="29">[9]เกณฑ์!$C$8:$G$16</definedName>
    <definedName name="grade01" localSheetId="30">[9]เกณฑ์!$C$8:$G$16</definedName>
    <definedName name="grade01" localSheetId="23">[9]เกณฑ์!$C$8:$G$16</definedName>
    <definedName name="grade01" localSheetId="24">[9]เกณฑ์!$C$8:$G$16</definedName>
    <definedName name="grade01" localSheetId="25">[9]เกณฑ์!$C$8:$G$16</definedName>
    <definedName name="grade01" localSheetId="26">[9]เกณฑ์!$C$8:$G$16</definedName>
    <definedName name="grade01" localSheetId="14">[11]เกณฑ์!$C$8:$G$16</definedName>
    <definedName name="grade01">[8]เกณฑ์!$C$8:$G$16</definedName>
    <definedName name="group_sara" localSheetId="33">[1]list01!$D$1:$D$12</definedName>
    <definedName name="group_sara" localSheetId="4">[1]list01!$D$1:$D$12</definedName>
    <definedName name="group_sara" localSheetId="22">[1]list01!$D$1:$D$12</definedName>
    <definedName name="group_sara" localSheetId="31">[1]list01!$D$1:$D$12</definedName>
    <definedName name="group_sara" localSheetId="27">[1]list01!$D$1:$D$12</definedName>
    <definedName name="group_sara" localSheetId="28">[1]list01!$D$1:$D$12</definedName>
    <definedName name="group_sara" localSheetId="29">[1]list01!$D$1:$D$12</definedName>
    <definedName name="group_sara" localSheetId="30">[1]list01!$D$1:$D$12</definedName>
    <definedName name="group_sara" localSheetId="23">[1]list01!$D$1:$D$12</definedName>
    <definedName name="group_sara" localSheetId="24">[1]list01!$D$1:$D$12</definedName>
    <definedName name="group_sara" localSheetId="25">[1]list01!$D$1:$D$12</definedName>
    <definedName name="group_sara" localSheetId="26">[1]list01!$D$1:$D$12</definedName>
    <definedName name="group_sara" localSheetId="14">[2]list01!$D$1:$D$12</definedName>
    <definedName name="group_sara">ข้อมูลพื้นฐาน!$D$1:$D$12</definedName>
    <definedName name="Hire_Date" localSheetId="4">#REF!</definedName>
    <definedName name="Hire_Date" localSheetId="22">#REF!</definedName>
    <definedName name="Hire_Date" localSheetId="31">#REF!</definedName>
    <definedName name="Hire_Date" localSheetId="27">#REF!</definedName>
    <definedName name="Hire_Date" localSheetId="28">#REF!</definedName>
    <definedName name="Hire_Date" localSheetId="29">#REF!</definedName>
    <definedName name="Hire_Date" localSheetId="30">#REF!</definedName>
    <definedName name="Hire_Date" localSheetId="23">#REF!</definedName>
    <definedName name="Hire_Date" localSheetId="24">#REF!</definedName>
    <definedName name="Hire_Date" localSheetId="25">#REF!</definedName>
    <definedName name="Hire_Date" localSheetId="26">#REF!</definedName>
    <definedName name="Hire_Date">#REF!</definedName>
    <definedName name="Home_Page" localSheetId="4">#REF!</definedName>
    <definedName name="Home_Page" localSheetId="22">#REF!</definedName>
    <definedName name="Home_Page" localSheetId="31">#REF!</definedName>
    <definedName name="Home_Page" localSheetId="27">#REF!</definedName>
    <definedName name="Home_Page" localSheetId="28">#REF!</definedName>
    <definedName name="Home_Page" localSheetId="29">#REF!</definedName>
    <definedName name="Home_Page" localSheetId="30">#REF!</definedName>
    <definedName name="Home_Page" localSheetId="23">#REF!</definedName>
    <definedName name="Home_Page" localSheetId="24">#REF!</definedName>
    <definedName name="Home_Page" localSheetId="25">#REF!</definedName>
    <definedName name="Home_Page" localSheetId="26">#REF!</definedName>
    <definedName name="Home_Page">#REF!</definedName>
    <definedName name="Home_Phone" localSheetId="4">#REF!</definedName>
    <definedName name="Home_Phone" localSheetId="22">#REF!</definedName>
    <definedName name="Home_Phone" localSheetId="31">#REF!</definedName>
    <definedName name="Home_Phone" localSheetId="27">#REF!</definedName>
    <definedName name="Home_Phone" localSheetId="28">#REF!</definedName>
    <definedName name="Home_Phone" localSheetId="29">#REF!</definedName>
    <definedName name="Home_Phone" localSheetId="30">#REF!</definedName>
    <definedName name="Home_Phone" localSheetId="23">#REF!</definedName>
    <definedName name="Home_Phone" localSheetId="24">#REF!</definedName>
    <definedName name="Home_Phone" localSheetId="25">#REF!</definedName>
    <definedName name="Home_Phone" localSheetId="26">#REF!</definedName>
    <definedName name="Home_Phone">#REF!</definedName>
    <definedName name="kroo" localSheetId="33">[1]list01!$K$1:$K$13</definedName>
    <definedName name="kroo" localSheetId="4">[1]list01!$K$1:$K$13</definedName>
    <definedName name="kroo" localSheetId="22">[1]list01!$K$1:$K$13</definedName>
    <definedName name="kroo" localSheetId="31">[1]list01!$K$1:$K$13</definedName>
    <definedName name="kroo" localSheetId="27">[1]list01!$K$1:$K$13</definedName>
    <definedName name="kroo" localSheetId="28">[1]list01!$K$1:$K$13</definedName>
    <definedName name="kroo" localSheetId="29">[1]list01!$K$1:$K$13</definedName>
    <definedName name="kroo" localSheetId="30">[1]list01!$K$1:$K$13</definedName>
    <definedName name="kroo" localSheetId="23">[1]list01!$K$1:$K$13</definedName>
    <definedName name="kroo" localSheetId="24">[1]list01!$K$1:$K$13</definedName>
    <definedName name="kroo" localSheetId="25">[1]list01!$K$1:$K$13</definedName>
    <definedName name="kroo" localSheetId="26">[1]list01!$K$1:$K$13</definedName>
    <definedName name="kroo" localSheetId="14">[2]list01!$K$1:$K$13</definedName>
    <definedName name="kroo">ข้อมูลพื้นฐาน!$K$1:$K$13</definedName>
    <definedName name="Last_Name" localSheetId="4">#REF!</definedName>
    <definedName name="Last_Name" localSheetId="22">#REF!</definedName>
    <definedName name="Last_Name" localSheetId="31">#REF!</definedName>
    <definedName name="Last_Name" localSheetId="27">#REF!</definedName>
    <definedName name="Last_Name" localSheetId="28">#REF!</definedName>
    <definedName name="Last_Name" localSheetId="29">#REF!</definedName>
    <definedName name="Last_Name" localSheetId="30">#REF!</definedName>
    <definedName name="Last_Name" localSheetId="23">#REF!</definedName>
    <definedName name="Last_Name" localSheetId="24">#REF!</definedName>
    <definedName name="Last_Name" localSheetId="25">#REF!</definedName>
    <definedName name="Last_Name" localSheetId="26">#REF!</definedName>
    <definedName name="Last_Name">#REF!</definedName>
    <definedName name="level_class" localSheetId="33">[1]list01!$I$1:$I$7</definedName>
    <definedName name="level_class" localSheetId="4">[1]list01!$I$1:$I$7</definedName>
    <definedName name="level_class" localSheetId="22">[1]list01!$I$1:$I$7</definedName>
    <definedName name="level_class" localSheetId="31">[1]list01!$I$1:$I$7</definedName>
    <definedName name="level_class" localSheetId="27">[1]list01!$I$1:$I$7</definedName>
    <definedName name="level_class" localSheetId="28">[1]list01!$I$1:$I$7</definedName>
    <definedName name="level_class" localSheetId="29">[1]list01!$I$1:$I$7</definedName>
    <definedName name="level_class" localSheetId="30">[1]list01!$I$1:$I$7</definedName>
    <definedName name="level_class" localSheetId="23">[1]list01!$I$1:$I$7</definedName>
    <definedName name="level_class" localSheetId="24">[1]list01!$I$1:$I$7</definedName>
    <definedName name="level_class" localSheetId="25">[1]list01!$I$1:$I$7</definedName>
    <definedName name="level_class" localSheetId="26">[1]list01!$I$1:$I$7</definedName>
    <definedName name="level_class" localSheetId="14">[2]list01!$I$1:$I$7</definedName>
    <definedName name="level_class">ข้อมูลพื้นฐาน!$I$1:$I$7</definedName>
    <definedName name="level_ed" localSheetId="33">[1]list01!$E$1:$E$3</definedName>
    <definedName name="level_ed" localSheetId="4">[1]list01!$E$1:$E$3</definedName>
    <definedName name="level_ed" localSheetId="22">[1]list01!$E$1:$E$3</definedName>
    <definedName name="level_ed" localSheetId="31">[1]list01!$E$1:$E$3</definedName>
    <definedName name="level_ed" localSheetId="27">[1]list01!$E$1:$E$3</definedName>
    <definedName name="level_ed" localSheetId="28">[1]list01!$E$1:$E$3</definedName>
    <definedName name="level_ed" localSheetId="29">[1]list01!$E$1:$E$3</definedName>
    <definedName name="level_ed" localSheetId="30">[1]list01!$E$1:$E$3</definedName>
    <definedName name="level_ed" localSheetId="23">[1]list01!$E$1:$E$3</definedName>
    <definedName name="level_ed" localSheetId="24">[1]list01!$E$1:$E$3</definedName>
    <definedName name="level_ed" localSheetId="25">[1]list01!$E$1:$E$3</definedName>
    <definedName name="level_ed" localSheetId="26">[1]list01!$E$1:$E$3</definedName>
    <definedName name="level_ed" localSheetId="14">[2]list01!$E$1:$E$3</definedName>
    <definedName name="level_ed">ข้อมูลพื้นฐาน!$E$1:$E$3</definedName>
    <definedName name="list" localSheetId="33">[1]list01!$C$1:$C$5</definedName>
    <definedName name="list" localSheetId="4">[1]list01!$C$1:$C$5</definedName>
    <definedName name="list" localSheetId="22">[1]list01!$C$1:$C$5</definedName>
    <definedName name="list" localSheetId="31">[1]list01!$C$1:$C$5</definedName>
    <definedName name="list" localSheetId="27">[1]list01!$C$1:$C$5</definedName>
    <definedName name="list" localSheetId="28">[1]list01!$C$1:$C$5</definedName>
    <definedName name="list" localSheetId="29">[1]list01!$C$1:$C$5</definedName>
    <definedName name="list" localSheetId="30">[1]list01!$C$1:$C$5</definedName>
    <definedName name="list" localSheetId="23">[1]list01!$C$1:$C$5</definedName>
    <definedName name="list" localSheetId="24">[1]list01!$C$1:$C$5</definedName>
    <definedName name="list" localSheetId="25">[1]list01!$C$1:$C$5</definedName>
    <definedName name="list" localSheetId="26">[1]list01!$C$1:$C$5</definedName>
    <definedName name="list" localSheetId="14">[2]list01!$C$1:$C$5</definedName>
    <definedName name="list">ข้อมูลพื้นฐาน!$C$1:$C$5</definedName>
    <definedName name="month" localSheetId="33">[1]list01!$A$1:$A$23</definedName>
    <definedName name="month" localSheetId="4">[1]list01!$A$1:$A$23</definedName>
    <definedName name="month" localSheetId="22">[1]list01!$A$1:$A$23</definedName>
    <definedName name="month" localSheetId="31">[1]list01!$A$1:$A$23</definedName>
    <definedName name="month" localSheetId="27">[1]list01!$A$1:$A$23</definedName>
    <definedName name="month" localSheetId="28">[1]list01!$A$1:$A$23</definedName>
    <definedName name="month" localSheetId="29">[1]list01!$A$1:$A$23</definedName>
    <definedName name="month" localSheetId="30">[1]list01!$A$1:$A$23</definedName>
    <definedName name="month" localSheetId="23">[1]list01!$A$1:$A$23</definedName>
    <definedName name="month" localSheetId="24">[1]list01!$A$1:$A$23</definedName>
    <definedName name="month" localSheetId="25">[1]list01!$A$1:$A$23</definedName>
    <definedName name="month" localSheetId="26">[1]list01!$A$1:$A$23</definedName>
    <definedName name="month" localSheetId="14">[2]list01!$A$1:$A$23</definedName>
    <definedName name="month">ข้อมูลพื้นฐาน!$A$1:$A$23</definedName>
    <definedName name="months" localSheetId="33">[1]list01!$F$1:$F$12</definedName>
    <definedName name="months" localSheetId="4">[1]list01!$F$1:$F$12</definedName>
    <definedName name="months" localSheetId="22">[1]list01!$F$1:$F$12</definedName>
    <definedName name="months" localSheetId="31">[1]list01!$F$1:$F$12</definedName>
    <definedName name="months" localSheetId="27">[1]list01!$F$1:$F$12</definedName>
    <definedName name="months" localSheetId="28">[1]list01!$F$1:$F$12</definedName>
    <definedName name="months" localSheetId="29">[1]list01!$F$1:$F$12</definedName>
    <definedName name="months" localSheetId="30">[1]list01!$F$1:$F$12</definedName>
    <definedName name="months" localSheetId="23">[1]list01!$F$1:$F$12</definedName>
    <definedName name="months" localSheetId="24">[1]list01!$F$1:$F$12</definedName>
    <definedName name="months" localSheetId="25">[1]list01!$F$1:$F$12</definedName>
    <definedName name="months" localSheetId="26">[1]list01!$F$1:$F$12</definedName>
    <definedName name="months" localSheetId="14">[2]list01!$F$1:$F$12</definedName>
    <definedName name="months">ข้อมูลพื้นฐาน!$F$1:$F$12</definedName>
    <definedName name="Mypic">INDEX(ภาพนักเรียน!$C$5:$C$54,MATCH(ภาพนักเรียน!$A$5:$A$54,0))</definedName>
    <definedName name="Notes" localSheetId="4">#REF!</definedName>
    <definedName name="Notes" localSheetId="22">#REF!</definedName>
    <definedName name="Notes" localSheetId="31">#REF!</definedName>
    <definedName name="Notes" localSheetId="27">#REF!</definedName>
    <definedName name="Notes" localSheetId="28">#REF!</definedName>
    <definedName name="Notes" localSheetId="29">#REF!</definedName>
    <definedName name="Notes" localSheetId="30">#REF!</definedName>
    <definedName name="Notes" localSheetId="23">#REF!</definedName>
    <definedName name="Notes" localSheetId="24">#REF!</definedName>
    <definedName name="Notes" localSheetId="25">#REF!</definedName>
    <definedName name="Notes" localSheetId="26">#REF!</definedName>
    <definedName name="Notes">#REF!</definedName>
    <definedName name="Photo" localSheetId="4">#REF!</definedName>
    <definedName name="Photo" localSheetId="22">#REF!</definedName>
    <definedName name="Photo" localSheetId="31">#REF!</definedName>
    <definedName name="Photo" localSheetId="27">#REF!</definedName>
    <definedName name="Photo" localSheetId="28">#REF!</definedName>
    <definedName name="Photo" localSheetId="29">#REF!</definedName>
    <definedName name="Photo" localSheetId="30">#REF!</definedName>
    <definedName name="Photo" localSheetId="23">#REF!</definedName>
    <definedName name="Photo" localSheetId="24">#REF!</definedName>
    <definedName name="Photo" localSheetId="25">#REF!</definedName>
    <definedName name="Photo" localSheetId="26">#REF!</definedName>
    <definedName name="Photo">#REF!</definedName>
    <definedName name="picstuden">CHOOSE('ปก ปพ.6'!$R$1,ภาพนักเรียน!$C$5,ภาพนักเรียน!$C$6,ภาพนักเรียน!$C$7,ภาพนักเรียน!$C$8,ภาพนักเรียน!$C$9,ภาพนักเรียน!$C$10,ภาพนักเรียน!$C$11,ภาพนักเรียน!$C$12,ภาพนักเรียน!$C$13,ภาพนักเรียน!$C$14,ภาพนักเรียน!$C$15,ภาพนักเรียน!$C$16,ภาพนักเรียน!$C$17,ภาพนักเรียน!$C$18,ภาพนักเรียน!$C$19,ภาพนักเรียน!$C$20,ภาพนักเรียน!$C$21,ภาพนักเรียน!$C$22,ภาพนักเรียน!$C$23,ภาพนักเรียน!$C$24,ภาพนักเรียน!$C$25,ภาพนักเรียน!$C$26,ภาพนักเรียน!$C$27,ภาพนักเรียน!$C$28,ภาพนักเรียน!$C$29,ภาพนักเรียน!$C$30,ภาพนักเรียน!$C$31,ภาพนักเรียน!$C$32,ภาพนักเรียน!$C$33,ภาพนักเรียน!$C$34,ภาพนักเรียน!$C$35,ภาพนักเรียน!$C$36,ภาพนักเรียน!$C$37,ภาพนักเรียน!$C$38,ภาพนักเรียน!$C$39,ภาพนักเรียน!$C$40,ภาพนักเรียน!$C$41,ภาพนักเรียน!$C$42,ภาพนักเรียน!$C$43,ภาพนักเรียน!$C$44,ภาพนักเรียน!$C$45,ภาพนักเรียน!$C$46,ภาพนักเรียน!$C$47,ภาพนักเรียน!$C$48,ภาพนักเรียน!$C$49,ภาพนักเรียน!$C$50,ภาพนักเรียน!$C$51,ภาพนักเรียน!$C$52,ภาพนักเรียน!$C$53,ภาพนักเรียน!$C$54)</definedName>
    <definedName name="Picture" localSheetId="4">#REF!</definedName>
    <definedName name="Picture" localSheetId="22">#REF!</definedName>
    <definedName name="Picture" localSheetId="31">#REF!</definedName>
    <definedName name="Picture" localSheetId="27">#REF!</definedName>
    <definedName name="Picture" localSheetId="28">#REF!</definedName>
    <definedName name="Picture" localSheetId="29">#REF!</definedName>
    <definedName name="Picture" localSheetId="30">#REF!</definedName>
    <definedName name="Picture" localSheetId="23">#REF!</definedName>
    <definedName name="Picture" localSheetId="24">#REF!</definedName>
    <definedName name="Picture" localSheetId="25">#REF!</definedName>
    <definedName name="Picture" localSheetId="26">#REF!</definedName>
    <definedName name="Picture">#REF!</definedName>
    <definedName name="posit" localSheetId="33">[1]list01!$B$1:$B$7</definedName>
    <definedName name="posit" localSheetId="4">[1]list01!$B$1:$B$7</definedName>
    <definedName name="posit" localSheetId="22">[1]list01!$B$1:$B$7</definedName>
    <definedName name="posit" localSheetId="31">[1]list01!$B$1:$B$7</definedName>
    <definedName name="posit" localSheetId="27">[1]list01!$B$1:$B$7</definedName>
    <definedName name="posit" localSheetId="28">[1]list01!$B$1:$B$7</definedName>
    <definedName name="posit" localSheetId="29">[1]list01!$B$1:$B$7</definedName>
    <definedName name="posit" localSheetId="30">[1]list01!$B$1:$B$7</definedName>
    <definedName name="posit" localSheetId="23">[1]list01!$B$1:$B$7</definedName>
    <definedName name="posit" localSheetId="24">[1]list01!$B$1:$B$7</definedName>
    <definedName name="posit" localSheetId="25">[1]list01!$B$1:$B$7</definedName>
    <definedName name="posit" localSheetId="26">[1]list01!$B$1:$B$7</definedName>
    <definedName name="posit" localSheetId="14">[2]list01!$B$1:$B$7</definedName>
    <definedName name="posit">ข้อมูลพื้นฐาน!$B$1:$B$7</definedName>
    <definedName name="_xlnm.Print_Area" localSheetId="33">about!$A$1:$I$19</definedName>
    <definedName name="_xlnm.Print_Area" localSheetId="2">'กรอกข้อมูล นร1'!$A$2:$Z$44</definedName>
    <definedName name="_xlnm.Print_Area" localSheetId="11">กิจกรรมพัฒนผู้เรียน!$A$1:$W$58</definedName>
    <definedName name="_xlnm.Print_Area" localSheetId="19">เกรด!$A$1:$AE$58</definedName>
    <definedName name="_xlnm.Print_Area" localSheetId="10">คะแนนรายวิชา!$A$1:$P$1259</definedName>
    <definedName name="_xlnm.Print_Area" localSheetId="13">คุณลักษณะอันพึงประสงค์!$A$1:$W$63</definedName>
    <definedName name="_xlnm.Print_Area" localSheetId="22">'ปก ปพ.6'!$A$1:$O$40</definedName>
    <definedName name="_xlnm.Print_Area" localSheetId="6">เวลาเรียน1!$A$1:$GW$56</definedName>
    <definedName name="_xlnm.Print_Area" localSheetId="12">สมรรถนะ!$A$1:$J$54</definedName>
    <definedName name="_xlnm.Print_Area" localSheetId="17">สรุปคะแนนทั้งปี!$A$1:$R$354</definedName>
    <definedName name="_xlnm.Print_Area" localSheetId="16">สรุปนักเรียนในรอบเดือน!$A$3:$G$20</definedName>
    <definedName name="_xlnm.Print_Area" localSheetId="18">สรุปผลการพัฒนาคุณภาพผู้เรียน!$A$1:$AE$57</definedName>
    <definedName name="_xlnm.Print_Area" localSheetId="15">สรุปผลสัมฤทฺธิ์!$A$1:$AA$58</definedName>
    <definedName name="_xlnm.Print_Area" localSheetId="8">สรุปเวลาเรียน!$A$1:$X$57</definedName>
    <definedName name="_xlnm.Print_Area" localSheetId="31">'หน้า 10 สรุปผลการเรียน'!$A$1:$JH$33</definedName>
    <definedName name="_xlnm.Print_Area" localSheetId="27">'หน้า 5'!$A$1:$L$29</definedName>
    <definedName name="_xlnm.Print_Area" localSheetId="28">'หน้า 6-7'!$A$1:$N$55</definedName>
    <definedName name="_xlnm.Print_Area" localSheetId="29">'หน้า 8'!$A$1:$IV$35</definedName>
    <definedName name="_xlnm.Print_Area" localSheetId="30">'หน้า 9'!$A:$I</definedName>
    <definedName name="_xlnm.Print_Area" localSheetId="23">หน้า1!$A$1:$JA$25</definedName>
    <definedName name="_xlnm.Print_Area" localSheetId="24">หน้า2!$A$1:$I$24</definedName>
    <definedName name="_xlnm.Print_Area" localSheetId="25">หน้า3!$A$1:$O$30</definedName>
    <definedName name="_xlnm.Print_Area" localSheetId="26">หน้า4!$A$1:$I$29</definedName>
    <definedName name="_xlnm.Print_Area" localSheetId="5">'หน้าปก ปพ.5'!$A$1:$X$55</definedName>
    <definedName name="_xlnm.Print_Area" localSheetId="14">'อ่าน คิดวิเคราะห์ เขียน'!$A:$J</definedName>
    <definedName name="_xlnm.Print_Titles">[3]ผลรวม!$A$1:$D$65536,[3]ผลรวม!$A$1:$IV$4</definedName>
    <definedName name="Reports_To" localSheetId="4">#REF!</definedName>
    <definedName name="Reports_To" localSheetId="22">#REF!</definedName>
    <definedName name="Reports_To" localSheetId="31">#REF!</definedName>
    <definedName name="Reports_To" localSheetId="27">#REF!</definedName>
    <definedName name="Reports_To" localSheetId="28">#REF!</definedName>
    <definedName name="Reports_To" localSheetId="29">#REF!</definedName>
    <definedName name="Reports_To" localSheetId="30">#REF!</definedName>
    <definedName name="Reports_To" localSheetId="23">#REF!</definedName>
    <definedName name="Reports_To" localSheetId="24">#REF!</definedName>
    <definedName name="Reports_To" localSheetId="25">#REF!</definedName>
    <definedName name="Reports_To" localSheetId="26">#REF!</definedName>
    <definedName name="Reports_To">#REF!</definedName>
    <definedName name="section" localSheetId="33">[1]list01!$L$1:$L$5</definedName>
    <definedName name="section" localSheetId="4">[1]list01!$L$1:$L$5</definedName>
    <definedName name="section" localSheetId="22">[1]list01!$L$1:$L$5</definedName>
    <definedName name="section" localSheetId="31">[1]list01!$L$1:$L$5</definedName>
    <definedName name="section" localSheetId="27">[1]list01!$L$1:$L$5</definedName>
    <definedName name="section" localSheetId="28">[1]list01!$L$1:$L$5</definedName>
    <definedName name="section" localSheetId="29">[1]list01!$L$1:$L$5</definedName>
    <definedName name="section" localSheetId="30">[1]list01!$L$1:$L$5</definedName>
    <definedName name="section" localSheetId="23">[1]list01!$L$1:$L$5</definedName>
    <definedName name="section" localSheetId="24">[1]list01!$L$1:$L$5</definedName>
    <definedName name="section" localSheetId="25">[1]list01!$L$1:$L$5</definedName>
    <definedName name="section" localSheetId="26">[1]list01!$L$1:$L$5</definedName>
    <definedName name="section" localSheetId="14">[2]list01!$L$1:$L$5</definedName>
    <definedName name="section">ข้อมูลพื้นฐาน!$L$1:$L$5</definedName>
    <definedName name="Shipper_ID" localSheetId="4">#REF!</definedName>
    <definedName name="Shipper_ID" localSheetId="22">#REF!</definedName>
    <definedName name="Shipper_ID" localSheetId="31">#REF!</definedName>
    <definedName name="Shipper_ID" localSheetId="27">#REF!</definedName>
    <definedName name="Shipper_ID" localSheetId="28">#REF!</definedName>
    <definedName name="Shipper_ID" localSheetId="29">#REF!</definedName>
    <definedName name="Shipper_ID" localSheetId="30">#REF!</definedName>
    <definedName name="Shipper_ID" localSheetId="23">#REF!</definedName>
    <definedName name="Shipper_ID" localSheetId="24">#REF!</definedName>
    <definedName name="Shipper_ID" localSheetId="25">#REF!</definedName>
    <definedName name="Shipper_ID" localSheetId="26">#REF!</definedName>
    <definedName name="Shipper_ID">#REF!</definedName>
    <definedName name="Supplier_ID" localSheetId="4">#REF!</definedName>
    <definedName name="Supplier_ID" localSheetId="22">#REF!</definedName>
    <definedName name="Supplier_ID" localSheetId="31">#REF!</definedName>
    <definedName name="Supplier_ID" localSheetId="27">#REF!</definedName>
    <definedName name="Supplier_ID" localSheetId="28">#REF!</definedName>
    <definedName name="Supplier_ID" localSheetId="29">#REF!</definedName>
    <definedName name="Supplier_ID" localSheetId="30">#REF!</definedName>
    <definedName name="Supplier_ID" localSheetId="23">#REF!</definedName>
    <definedName name="Supplier_ID" localSheetId="24">#REF!</definedName>
    <definedName name="Supplier_ID" localSheetId="25">#REF!</definedName>
    <definedName name="Supplier_ID" localSheetId="26">#REF!</definedName>
    <definedName name="Supplier_ID">#REF!</definedName>
    <definedName name="time" localSheetId="33">[1]list01!$J$1:$J$2</definedName>
    <definedName name="time" localSheetId="4">[1]list01!$J$1:$J$2</definedName>
    <definedName name="time" localSheetId="22">[1]list01!$J$1:$J$2</definedName>
    <definedName name="time" localSheetId="31">[1]list01!$J$1:$J$2</definedName>
    <definedName name="time" localSheetId="27">[1]list01!$J$1:$J$2</definedName>
    <definedName name="time" localSheetId="28">[1]list01!$J$1:$J$2</definedName>
    <definedName name="time" localSheetId="29">[1]list01!$J$1:$J$2</definedName>
    <definedName name="time" localSheetId="30">[1]list01!$J$1:$J$2</definedName>
    <definedName name="time" localSheetId="23">[1]list01!$J$1:$J$2</definedName>
    <definedName name="time" localSheetId="24">[1]list01!$J$1:$J$2</definedName>
    <definedName name="time" localSheetId="25">[1]list01!$J$1:$J$2</definedName>
    <definedName name="time" localSheetId="26">[1]list01!$J$1:$J$2</definedName>
    <definedName name="time" localSheetId="14">[2]list01!$J$1:$J$2</definedName>
    <definedName name="time">ข้อมูลพื้นฐาน!$J$1:$J$2</definedName>
    <definedName name="Title" localSheetId="4">#REF!</definedName>
    <definedName name="Title" localSheetId="22">#REF!</definedName>
    <definedName name="Title" localSheetId="31">#REF!</definedName>
    <definedName name="Title" localSheetId="27">#REF!</definedName>
    <definedName name="Title" localSheetId="28">#REF!</definedName>
    <definedName name="Title" localSheetId="29">#REF!</definedName>
    <definedName name="Title" localSheetId="30">#REF!</definedName>
    <definedName name="Title" localSheetId="23">#REF!</definedName>
    <definedName name="Title" localSheetId="24">#REF!</definedName>
    <definedName name="Title" localSheetId="25">#REF!</definedName>
    <definedName name="Title" localSheetId="26">#REF!</definedName>
    <definedName name="Title">#REF!</definedName>
    <definedName name="Title_Of_Courtesy" localSheetId="4">#REF!</definedName>
    <definedName name="Title_Of_Courtesy" localSheetId="22">#REF!</definedName>
    <definedName name="Title_Of_Courtesy" localSheetId="31">#REF!</definedName>
    <definedName name="Title_Of_Courtesy" localSheetId="27">#REF!</definedName>
    <definedName name="Title_Of_Courtesy" localSheetId="28">#REF!</definedName>
    <definedName name="Title_Of_Courtesy" localSheetId="29">#REF!</definedName>
    <definedName name="Title_Of_Courtesy" localSheetId="30">#REF!</definedName>
    <definedName name="Title_Of_Courtesy" localSheetId="23">#REF!</definedName>
    <definedName name="Title_Of_Courtesy" localSheetId="24">#REF!</definedName>
    <definedName name="Title_Of_Courtesy" localSheetId="25">#REF!</definedName>
    <definedName name="Title_Of_Courtesy" localSheetId="26">#REF!</definedName>
    <definedName name="Title_Of_Courtesy">#REF!</definedName>
    <definedName name="x">[3]ผลรวม_กลาง!$A$1:$D$65536,[3]ผลรวม_กลาง!$A$1:$IV$4</definedName>
    <definedName name="year_ed" localSheetId="33">[1]list01!$H$1:$H$19</definedName>
    <definedName name="year_ed" localSheetId="4">[1]list01!$H$1:$H$19</definedName>
    <definedName name="year_ed" localSheetId="22">[1]list01!$H$1:$H$19</definedName>
    <definedName name="year_ed" localSheetId="31">[1]list01!$H$1:$H$19</definedName>
    <definedName name="year_ed" localSheetId="27">[1]list01!$H$1:$H$19</definedName>
    <definedName name="year_ed" localSheetId="28">[1]list01!$H$1:$H$19</definedName>
    <definedName name="year_ed" localSheetId="29">[1]list01!$H$1:$H$19</definedName>
    <definedName name="year_ed" localSheetId="30">[1]list01!$H$1:$H$19</definedName>
    <definedName name="year_ed" localSheetId="23">[1]list01!$H$1:$H$19</definedName>
    <definedName name="year_ed" localSheetId="24">[1]list01!$H$1:$H$19</definedName>
    <definedName name="year_ed" localSheetId="25">[1]list01!$H$1:$H$19</definedName>
    <definedName name="year_ed" localSheetId="26">[1]list01!$H$1:$H$19</definedName>
    <definedName name="year_ed" localSheetId="14">[2]list01!$H$1:$H$19</definedName>
    <definedName name="year_ed">ข้อมูลพื้นฐาน!$H$1:$H$19</definedName>
    <definedName name="Z_41E4B69D_8C14_49FA_AE01_8229DDBC4891_.wvu.PrintArea" localSheetId="33" hidden="1">about!$A$1:$I$19</definedName>
    <definedName name="การเช็คเวลา" localSheetId="4">[3]คำแนะนำ!#REF!</definedName>
    <definedName name="การเช็คเวลา" localSheetId="22">[3]คำแนะนำ!#REF!</definedName>
    <definedName name="การเช็คเวลา" localSheetId="31">[3]คำแนะนำ!#REF!</definedName>
    <definedName name="การเช็คเวลา" localSheetId="27">[3]คำแนะนำ!#REF!</definedName>
    <definedName name="การเช็คเวลา" localSheetId="28">[3]คำแนะนำ!#REF!</definedName>
    <definedName name="การเช็คเวลา" localSheetId="29">[3]คำแนะนำ!#REF!</definedName>
    <definedName name="การเช็คเวลา" localSheetId="30">[3]คำแนะนำ!#REF!</definedName>
    <definedName name="การเช็คเวลา" localSheetId="23">[3]คำแนะนำ!#REF!</definedName>
    <definedName name="การเช็คเวลา" localSheetId="24">[3]คำแนะนำ!#REF!</definedName>
    <definedName name="การเช็คเวลา" localSheetId="25">[3]คำแนะนำ!#REF!</definedName>
    <definedName name="การเช็คเวลา" localSheetId="26">[3]คำแนะนำ!#REF!</definedName>
    <definedName name="การเช็คเวลา">[3]คำแนะนำ!#REF!</definedName>
    <definedName name="การประเมินอ่านเขียน">[3]คำแนะนำ!#REF!</definedName>
    <definedName name="การเพิ่มจำนวนนักเรียน" localSheetId="4">[3]คำแนะนำ!#REF!</definedName>
    <definedName name="การเพิ่มจำนวนนักเรียน" localSheetId="22">[3]คำแนะนำ!#REF!</definedName>
    <definedName name="การเพิ่มจำนวนนักเรียน" localSheetId="31">[3]คำแนะนำ!#REF!</definedName>
    <definedName name="การเพิ่มจำนวนนักเรียน" localSheetId="27">[3]คำแนะนำ!#REF!</definedName>
    <definedName name="การเพิ่มจำนวนนักเรียน" localSheetId="28">[3]คำแนะนำ!#REF!</definedName>
    <definedName name="การเพิ่มจำนวนนักเรียน" localSheetId="29">[3]คำแนะนำ!#REF!</definedName>
    <definedName name="การเพิ่มจำนวนนักเรียน" localSheetId="30">[3]คำแนะนำ!#REF!</definedName>
    <definedName name="การเพิ่มจำนวนนักเรียน" localSheetId="23">[3]คำแนะนำ!#REF!</definedName>
    <definedName name="การเพิ่มจำนวนนักเรียน" localSheetId="24">[3]คำแนะนำ!#REF!</definedName>
    <definedName name="การเพิ่มจำนวนนักเรียน" localSheetId="25">[3]คำแนะนำ!#REF!</definedName>
    <definedName name="การเพิ่มจำนวนนักเรียน" localSheetId="26">[3]คำแนะนำ!#REF!</definedName>
    <definedName name="การเพิ่มจำนวนนักเรียน">[3]คำแนะนำ!#REF!</definedName>
    <definedName name="เกณฑ์คิดเขียน" localSheetId="33">'[12]อ่าน คิดวิเคราะห์ เขียนส่ง'!$V$14:$Y$16</definedName>
    <definedName name="เกณฑ์คิดเขียน" localSheetId="4">'[12]อ่าน คิดวิเคราะห์ เขียนส่ง'!$V$14:$Y$16</definedName>
    <definedName name="เกณฑ์คิดเขียน" localSheetId="22">'[12]อ่าน คิดวิเคราะห์ เขียนส่ง'!$V$14:$Y$16</definedName>
    <definedName name="เกณฑ์คิดเขียน" localSheetId="31">'[12]อ่าน คิดวิเคราะห์ เขียนส่ง'!$V$14:$Y$16</definedName>
    <definedName name="เกณฑ์คิดเขียน" localSheetId="27">'[12]อ่าน คิดวิเคราะห์ เขียนส่ง'!$V$14:$Y$16</definedName>
    <definedName name="เกณฑ์คิดเขียน" localSheetId="28">'[12]อ่าน คิดวิเคราะห์ เขียนส่ง'!$V$14:$Y$16</definedName>
    <definedName name="เกณฑ์คิดเขียน" localSheetId="29">'[12]อ่าน คิดวิเคราะห์ เขียนส่ง'!$V$14:$Y$16</definedName>
    <definedName name="เกณฑ์คิดเขียน" localSheetId="30">'[12]อ่าน คิดวิเคราะห์ เขียนส่ง'!$V$14:$Y$16</definedName>
    <definedName name="เกณฑ์คิดเขียน" localSheetId="23">'[12]อ่าน คิดวิเคราะห์ เขียนส่ง'!$V$14:$Y$16</definedName>
    <definedName name="เกณฑ์คิดเขียน" localSheetId="24">'[12]อ่าน คิดวิเคราะห์ เขียนส่ง'!$V$14:$Y$16</definedName>
    <definedName name="เกณฑ์คิดเขียน" localSheetId="25">'[12]อ่าน คิดวิเคราะห์ เขียนส่ง'!$V$14:$Y$16</definedName>
    <definedName name="เกณฑ์คิดเขียน" localSheetId="26">'[12]อ่าน คิดวิเคราะห์ เขียนส่ง'!$V$14:$Y$16</definedName>
    <definedName name="เกณฑ์คิดเขียน" localSheetId="14">'อ่าน คิดวิเคราะห์ เขียน'!$K$14:$N$16</definedName>
    <definedName name="เกณฑ์คิดเขียน">'[13]อ่าน คิดวิเคราะห์ เขียนส่ง'!$V$14:$Y$16</definedName>
    <definedName name="เกณฑ์ดย" localSheetId="33">'[12]อ่าน คิดวิเคราะห์ เขียนส่ง'!$V$20:$Y$23</definedName>
    <definedName name="เกณฑ์ดย" localSheetId="4">'[12]อ่าน คิดวิเคราะห์ เขียนส่ง'!$V$20:$Y$23</definedName>
    <definedName name="เกณฑ์ดย" localSheetId="22">'[12]อ่าน คิดวิเคราะห์ เขียนส่ง'!$V$20:$Y$23</definedName>
    <definedName name="เกณฑ์ดย" localSheetId="31">'[12]อ่าน คิดวิเคราะห์ เขียนส่ง'!$V$20:$Y$23</definedName>
    <definedName name="เกณฑ์ดย" localSheetId="27">'[12]อ่าน คิดวิเคราะห์ เขียนส่ง'!$V$20:$Y$23</definedName>
    <definedName name="เกณฑ์ดย" localSheetId="28">'[12]อ่าน คิดวิเคราะห์ เขียนส่ง'!$V$20:$Y$23</definedName>
    <definedName name="เกณฑ์ดย" localSheetId="29">'[12]อ่าน คิดวิเคราะห์ เขียนส่ง'!$V$20:$Y$23</definedName>
    <definedName name="เกณฑ์ดย" localSheetId="30">'[12]อ่าน คิดวิเคราะห์ เขียนส่ง'!$V$20:$Y$23</definedName>
    <definedName name="เกณฑ์ดย" localSheetId="23">'[12]อ่าน คิดวิเคราะห์ เขียนส่ง'!$V$20:$Y$23</definedName>
    <definedName name="เกณฑ์ดย" localSheetId="24">'[12]อ่าน คิดวิเคราะห์ เขียนส่ง'!$V$20:$Y$23</definedName>
    <definedName name="เกณฑ์ดย" localSheetId="25">'[12]อ่าน คิดวิเคราะห์ เขียนส่ง'!$V$20:$Y$23</definedName>
    <definedName name="เกณฑ์ดย" localSheetId="26">'[12]อ่าน คิดวิเคราะห์ เขียนส่ง'!$V$20:$Y$23</definedName>
    <definedName name="เกณฑ์ดย" localSheetId="14">'อ่าน คิดวิเคราะห์ เขียน'!$K$20:$N$23</definedName>
    <definedName name="เกณฑ์ดย">'[13]อ่าน คิดวิเคราะห์ เขียนส่ง'!$V$20:$Y$23</definedName>
    <definedName name="เกณฑ์สมรรถ">สมรรถนะ!$M$6:$O$10</definedName>
    <definedName name="เกณฑ์หน้า7">'[14]พัฒนาผู้เรียน-คุณลักษณะ'!$C$33:$F$36</definedName>
    <definedName name="เกรด" localSheetId="33">[12]ส่งวิชาการ!$R$6:$U$13</definedName>
    <definedName name="เกรด" localSheetId="4">[12]ส่งวิชาการ!$R$6:$U$13</definedName>
    <definedName name="เกรด" localSheetId="22">[12]ส่งวิชาการ!$R$6:$U$13</definedName>
    <definedName name="เกรด" localSheetId="31">[12]ส่งวิชาการ!$R$6:$U$13</definedName>
    <definedName name="เกรด" localSheetId="27">[12]ส่งวิชาการ!$R$6:$U$13</definedName>
    <definedName name="เกรด" localSheetId="28">[12]ส่งวิชาการ!$R$6:$U$13</definedName>
    <definedName name="เกรด" localSheetId="29">[12]ส่งวิชาการ!$R$6:$U$13</definedName>
    <definedName name="เกรด" localSheetId="30">[12]ส่งวิชาการ!$R$6:$U$13</definedName>
    <definedName name="เกรด" localSheetId="23">[12]ส่งวิชาการ!$R$6:$U$13</definedName>
    <definedName name="เกรด" localSheetId="24">[12]ส่งวิชาการ!$R$6:$U$13</definedName>
    <definedName name="เกรด" localSheetId="25">[12]ส่งวิชาการ!$R$6:$U$13</definedName>
    <definedName name="เกรด" localSheetId="26">[12]ส่งวิชาการ!$R$6:$U$13</definedName>
    <definedName name="เกรด" localSheetId="14">[15]ส่งวิชาการ!$R$6:$U$14</definedName>
    <definedName name="เกรด">[13]ส่งวิชาการ!$R$6:$U$14</definedName>
    <definedName name="เกรด5" localSheetId="4">'หน้า 5'!$O$7:$R$14</definedName>
    <definedName name="เกรด5" localSheetId="22">'หน้า 5'!$O$7:$R$14</definedName>
    <definedName name="เกรด5" localSheetId="31">'หน้า 5'!$O$7:$R$14</definedName>
    <definedName name="เกรด5" localSheetId="27">'หน้า 5'!$O$7:$R$14</definedName>
    <definedName name="เกรด5" localSheetId="28">'หน้า 5'!$O$7:$R$14</definedName>
    <definedName name="เกรด5" localSheetId="29">'หน้า 5'!$O$7:$R$14</definedName>
    <definedName name="เกรด5" localSheetId="30">'หน้า 5'!$O$7:$R$14</definedName>
    <definedName name="เกรด5" localSheetId="23">'หน้า 5'!$O$7:$R$14</definedName>
    <definedName name="เกรด5" localSheetId="24">'หน้า 5'!$O$7:$R$14</definedName>
    <definedName name="เกรด5" localSheetId="25">'หน้า 5'!$O$7:$R$14</definedName>
    <definedName name="เกรด5" localSheetId="26">'หน้า 5'!$O$7:$R$14</definedName>
    <definedName name="เกรด5">[14]ประเมินผล1!$K$7:$N$14</definedName>
    <definedName name="เกรดประจำชั้น" localSheetId="33">[16]บันทึกคะแนนรายวิชา!$R$10:$U$17</definedName>
    <definedName name="เกรดประจำชั้น">คะแนนรายวิชา!$R$10:$U$17</definedName>
    <definedName name="เกรดหน้าสรุป">[14]ส่งสรุป!$AO$31:$AR$40</definedName>
    <definedName name="คุณลักษณะเกณ" localSheetId="33">[17]คุณลักษณะอันพึงประสงค์!$AA$14:$AC$17</definedName>
    <definedName name="คุณลักษณะเกณ" localSheetId="14">[18]คุณลักษณะอันพึงประสงค์!$AA$14:$AC$17</definedName>
    <definedName name="คุณลักษณะเกณ">[19]คุณลักษณะอันพึงประสงค์!$AA$14:$AC$17</definedName>
    <definedName name="คุณลักษณะอันพึงประสงค์" localSheetId="33">[20]คุณลักษณะอันพึงประสงค์!$AA$12:$AC$15</definedName>
    <definedName name="คุณลักษณะอันพึงประสงค์" localSheetId="4">[12]คุณลักษณะอันพึงประสงค์!$AA$12:$AC$15</definedName>
    <definedName name="คุณลักษณะอันพึงประสงค์" localSheetId="22">[12]คุณลักษณะอันพึงประสงค์!$AA$12:$AC$15</definedName>
    <definedName name="คุณลักษณะอันพึงประสงค์" localSheetId="31">[12]คุณลักษณะอันพึงประสงค์!$AA$12:$AC$15</definedName>
    <definedName name="คุณลักษณะอันพึงประสงค์" localSheetId="27">[12]คุณลักษณะอันพึงประสงค์!$AA$12:$AC$15</definedName>
    <definedName name="คุณลักษณะอันพึงประสงค์" localSheetId="28">[12]คุณลักษณะอันพึงประสงค์!$AA$12:$AC$15</definedName>
    <definedName name="คุณลักษณะอันพึงประสงค์" localSheetId="29">[12]คุณลักษณะอันพึงประสงค์!$AA$12:$AC$15</definedName>
    <definedName name="คุณลักษณะอันพึงประสงค์" localSheetId="30">[12]คุณลักษณะอันพึงประสงค์!$AA$12:$AC$15</definedName>
    <definedName name="คุณลักษณะอันพึงประสงค์" localSheetId="23">[12]คุณลักษณะอันพึงประสงค์!$AA$12:$AC$15</definedName>
    <definedName name="คุณลักษณะอันพึงประสงค์" localSheetId="24">[12]คุณลักษณะอันพึงประสงค์!$AA$12:$AC$15</definedName>
    <definedName name="คุณลักษณะอันพึงประสงค์" localSheetId="25">[12]คุณลักษณะอันพึงประสงค์!$AA$12:$AC$15</definedName>
    <definedName name="คุณลักษณะอันพึงประสงค์" localSheetId="26">[12]คุณลักษณะอันพึงประสงค์!$AA$12:$AC$15</definedName>
    <definedName name="คุณลักษณะอันพึงประสงค์" localSheetId="14">[15]คุณลักษณะอันพึงประสงค์!$AA$12:$AC$15</definedName>
    <definedName name="คุณลักษณะอันพึงประสงค์">คุณลักษณะอันพึงประสงค์!$AA$12:$AC$15</definedName>
    <definedName name="คุณลักษณะอันพึงประสงค์2">'[14]พัฒนาผู้เรียน-คุณลักษณะ'!$AB$17:$AD$20</definedName>
    <definedName name="ชื่อ___สกุล">ภาพนักเรียน!$B$5:$B$54</definedName>
    <definedName name="ติดมส." localSheetId="33">[12]เวลาเรียน1!$CL$8:$CN$9</definedName>
    <definedName name="ติดมส." localSheetId="4">[12]เวลาเรียน1!$CL$8:$CN$9</definedName>
    <definedName name="ติดมส." localSheetId="22">[12]เวลาเรียน1!$CL$8:$CN$9</definedName>
    <definedName name="ติดมส." localSheetId="31">[12]เวลาเรียน1!$CL$8:$CN$9</definedName>
    <definedName name="ติดมส." localSheetId="27">[12]เวลาเรียน1!$CL$8:$CN$9</definedName>
    <definedName name="ติดมส." localSheetId="28">[12]เวลาเรียน1!$CL$8:$CN$9</definedName>
    <definedName name="ติดมส." localSheetId="29">[12]เวลาเรียน1!$CL$8:$CN$9</definedName>
    <definedName name="ติดมส." localSheetId="30">[12]เวลาเรียน1!$CL$8:$CN$9</definedName>
    <definedName name="ติดมส." localSheetId="23">[12]เวลาเรียน1!$CL$8:$CN$9</definedName>
    <definedName name="ติดมส." localSheetId="24">[12]เวลาเรียน1!$CL$8:$CN$9</definedName>
    <definedName name="ติดมส." localSheetId="25">[12]เวลาเรียน1!$CL$8:$CN$9</definedName>
    <definedName name="ติดมส." localSheetId="26">[12]เวลาเรียน1!$CL$8:$CN$9</definedName>
    <definedName name="ติดมส." localSheetId="14">[15]เวลาเรียน1!$CL$8:$CN$9</definedName>
    <definedName name="ติดมส.">[13]เวลาเรียน1!$CL$8:$CN$9</definedName>
    <definedName name="บนสุด1">"Group 61"</definedName>
    <definedName name="แบบแยกห้อง" localSheetId="4">[3]คำแนะนำ!#REF!</definedName>
    <definedName name="แบบแยกห้อง" localSheetId="22">[3]คำแนะนำ!#REF!</definedName>
    <definedName name="แบบแยกห้อง" localSheetId="31">[3]คำแนะนำ!#REF!</definedName>
    <definedName name="แบบแยกห้อง" localSheetId="27">[3]คำแนะนำ!#REF!</definedName>
    <definedName name="แบบแยกห้อง" localSheetId="28">[3]คำแนะนำ!#REF!</definedName>
    <definedName name="แบบแยกห้อง" localSheetId="29">[3]คำแนะนำ!#REF!</definedName>
    <definedName name="แบบแยกห้อง" localSheetId="30">[3]คำแนะนำ!#REF!</definedName>
    <definedName name="แบบแยกห้อง" localSheetId="23">[3]คำแนะนำ!#REF!</definedName>
    <definedName name="แบบแยกห้อง" localSheetId="24">[3]คำแนะนำ!#REF!</definedName>
    <definedName name="แบบแยกห้อง" localSheetId="25">[3]คำแนะนำ!#REF!</definedName>
    <definedName name="แบบแยกห้อง" localSheetId="26">[3]คำแนะนำ!#REF!</definedName>
    <definedName name="แบบแยกห้อง">[3]คำแนะนำ!#REF!</definedName>
    <definedName name="แบบร้อยละ_80" localSheetId="4">[3]คำแนะนำ!#REF!</definedName>
    <definedName name="แบบร้อยละ_80" localSheetId="22">[3]คำแนะนำ!#REF!</definedName>
    <definedName name="แบบร้อยละ_80" localSheetId="31">[3]คำแนะนำ!#REF!</definedName>
    <definedName name="แบบร้อยละ_80" localSheetId="27">[3]คำแนะนำ!#REF!</definedName>
    <definedName name="แบบร้อยละ_80" localSheetId="28">[3]คำแนะนำ!#REF!</definedName>
    <definedName name="แบบร้อยละ_80" localSheetId="29">[3]คำแนะนำ!#REF!</definedName>
    <definedName name="แบบร้อยละ_80" localSheetId="30">[3]คำแนะนำ!#REF!</definedName>
    <definedName name="แบบร้อยละ_80" localSheetId="23">[3]คำแนะนำ!#REF!</definedName>
    <definedName name="แบบร้อยละ_80" localSheetId="24">[3]คำแนะนำ!#REF!</definedName>
    <definedName name="แบบร้อยละ_80" localSheetId="25">[3]คำแนะนำ!#REF!</definedName>
    <definedName name="แบบร้อยละ_80" localSheetId="26">[3]คำแนะนำ!#REF!</definedName>
    <definedName name="แบบร้อยละ_80">[3]คำแนะนำ!#REF!</definedName>
    <definedName name="ผ่าน">[14]ผลตชว.!$E$26:$H$27</definedName>
    <definedName name="พัฒนาผู้เรียน" localSheetId="19">เกรด!#REF!</definedName>
    <definedName name="พัฒนาผู้เรียน">สรุปผลการพัฒนาคุณภาพผู้เรียน!#REF!</definedName>
    <definedName name="ภาพนักเรียน">ภาพนักเรียน+ภาพนักเรียน!$A$5:!$H$5</definedName>
    <definedName name="ร_มส" localSheetId="4">[3]คำแนะนำ!#REF!</definedName>
    <definedName name="ร_มส" localSheetId="22">[3]คำแนะนำ!#REF!</definedName>
    <definedName name="ร_มส" localSheetId="31">[3]คำแนะนำ!#REF!</definedName>
    <definedName name="ร_มส" localSheetId="27">[3]คำแนะนำ!#REF!</definedName>
    <definedName name="ร_มส" localSheetId="28">[3]คำแนะนำ!#REF!</definedName>
    <definedName name="ร_มส" localSheetId="29">[3]คำแนะนำ!#REF!</definedName>
    <definedName name="ร_มส" localSheetId="30">[3]คำแนะนำ!#REF!</definedName>
    <definedName name="ร_มส" localSheetId="23">[3]คำแนะนำ!#REF!</definedName>
    <definedName name="ร_มส" localSheetId="24">[3]คำแนะนำ!#REF!</definedName>
    <definedName name="ร_มส" localSheetId="25">[3]คำแนะนำ!#REF!</definedName>
    <definedName name="ร_มส" localSheetId="26">[3]คำแนะนำ!#REF!</definedName>
    <definedName name="ร_มส">[3]คำแนะนำ!#REF!</definedName>
    <definedName name="ระดับ" localSheetId="33">'[12]อ่าน คิดวิเคราะห์ เขียนส่ง'!$V$8:$Y$10</definedName>
    <definedName name="ระดับ" localSheetId="4">'[12]อ่าน คิดวิเคราะห์ เขียนส่ง'!$V$8:$Y$10</definedName>
    <definedName name="ระดับ" localSheetId="22">'[12]อ่าน คิดวิเคราะห์ เขียนส่ง'!$V$8:$Y$10</definedName>
    <definedName name="ระดับ" localSheetId="31">'[12]อ่าน คิดวิเคราะห์ เขียนส่ง'!$V$8:$Y$10</definedName>
    <definedName name="ระดับ" localSheetId="27">'[12]อ่าน คิดวิเคราะห์ เขียนส่ง'!$V$8:$Y$10</definedName>
    <definedName name="ระดับ" localSheetId="28">'[12]อ่าน คิดวิเคราะห์ เขียนส่ง'!$V$8:$Y$10</definedName>
    <definedName name="ระดับ" localSheetId="29">'[12]อ่าน คิดวิเคราะห์ เขียนส่ง'!$V$8:$Y$10</definedName>
    <definedName name="ระดับ" localSheetId="30">'[12]อ่าน คิดวิเคราะห์ เขียนส่ง'!$V$8:$Y$10</definedName>
    <definedName name="ระดับ" localSheetId="23">'[12]อ่าน คิดวิเคราะห์ เขียนส่ง'!$V$8:$Y$10</definedName>
    <definedName name="ระดับ" localSheetId="24">'[12]อ่าน คิดวิเคราะห์ เขียนส่ง'!$V$8:$Y$10</definedName>
    <definedName name="ระดับ" localSheetId="25">'[12]อ่าน คิดวิเคราะห์ เขียนส่ง'!$V$8:$Y$10</definedName>
    <definedName name="ระดับ" localSheetId="26">'[12]อ่าน คิดวิเคราะห์ เขียนส่ง'!$V$8:$Y$10</definedName>
    <definedName name="ระดับ" localSheetId="14">'อ่าน คิดวิเคราะห์ เขียน'!$K$8:$N$10</definedName>
    <definedName name="ระดับ">'[13]อ่าน คิดวิเคราะห์ เขียนส่ง'!$V$8:$Y$10</definedName>
    <definedName name="รูปภาพ">ภาพนักเรียน!$C$5:$C$54</definedName>
    <definedName name="เลขที่">ภาพนักเรียน!$A$5:$A$54</definedName>
    <definedName name="สรุปมผ" localSheetId="33">[16]สรุปผลการพัฒนาคุณภาพผู้เรียน!$W$5:$Z$6</definedName>
    <definedName name="สรุปมผ" localSheetId="19">เกรด!#REF!</definedName>
    <definedName name="สรุปมผ">สรุปผลการพัฒนาคุณภาพผู้เรียน!#REF!</definedName>
    <definedName name="หน้า67">'หน้า 6-7'!$R$15:$T$18</definedName>
    <definedName name="อ่าน_คิด">'หน้า 6-7'!$T$32:$Z$35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59" i="16" l="1"/>
  <c r="E258" i="16"/>
  <c r="E257" i="16"/>
  <c r="E256" i="16"/>
  <c r="E255" i="16"/>
  <c r="E254" i="16"/>
  <c r="E253" i="16"/>
  <c r="HD7" i="28" l="1"/>
  <c r="FJ2" i="26"/>
  <c r="EA2" i="26"/>
  <c r="CR2" i="26"/>
  <c r="BI2" i="26"/>
  <c r="Z2" i="26"/>
  <c r="BE8" i="26"/>
  <c r="BE7" i="26"/>
  <c r="BF8" i="26"/>
  <c r="BF9" i="26"/>
  <c r="BF10" i="26"/>
  <c r="BF11" i="26"/>
  <c r="BF12" i="26"/>
  <c r="BF13" i="26"/>
  <c r="BF14" i="26"/>
  <c r="BF15" i="26"/>
  <c r="BF16" i="26"/>
  <c r="BF17" i="26"/>
  <c r="BF18" i="26"/>
  <c r="BF19" i="26"/>
  <c r="BF20" i="26"/>
  <c r="BF21" i="26"/>
  <c r="BF22" i="26"/>
  <c r="BF23" i="26"/>
  <c r="BF24" i="26"/>
  <c r="BF25" i="26"/>
  <c r="BF26" i="26"/>
  <c r="BF27" i="26"/>
  <c r="BF28" i="26"/>
  <c r="BF29" i="26"/>
  <c r="BF30" i="26"/>
  <c r="BF31" i="26"/>
  <c r="BF32" i="26"/>
  <c r="BF33" i="26"/>
  <c r="BF34" i="26"/>
  <c r="BF35" i="26"/>
  <c r="BF36" i="26"/>
  <c r="BF37" i="26"/>
  <c r="BF38" i="26"/>
  <c r="BF39" i="26"/>
  <c r="BF40" i="26"/>
  <c r="BF41" i="26"/>
  <c r="BF42" i="26"/>
  <c r="BF43" i="26"/>
  <c r="BF44" i="26"/>
  <c r="BF45" i="26"/>
  <c r="BF46" i="26"/>
  <c r="BF47" i="26"/>
  <c r="BF48" i="26"/>
  <c r="BF49" i="26"/>
  <c r="BF50" i="26"/>
  <c r="BF51" i="26"/>
  <c r="BF52" i="26"/>
  <c r="BF53" i="26"/>
  <c r="BF54" i="26"/>
  <c r="BF55" i="26"/>
  <c r="BF56" i="26"/>
  <c r="BF7" i="26"/>
  <c r="BG8" i="26"/>
  <c r="BG9" i="26"/>
  <c r="BG10" i="26"/>
  <c r="BG11" i="26"/>
  <c r="BG12" i="26"/>
  <c r="BG13" i="26"/>
  <c r="BG14" i="26"/>
  <c r="BG15" i="26"/>
  <c r="BG16" i="26"/>
  <c r="BG17" i="26"/>
  <c r="BG18" i="26"/>
  <c r="BG19" i="26"/>
  <c r="BG20" i="26"/>
  <c r="BG21" i="26"/>
  <c r="BG22" i="26"/>
  <c r="BG23" i="26"/>
  <c r="BG24" i="26"/>
  <c r="BG25" i="26"/>
  <c r="BG26" i="26"/>
  <c r="BG27" i="26"/>
  <c r="BG28" i="26"/>
  <c r="BG29" i="26"/>
  <c r="BG30" i="26"/>
  <c r="BG31" i="26"/>
  <c r="BG32" i="26"/>
  <c r="BG33" i="26"/>
  <c r="BG34" i="26"/>
  <c r="BG35" i="26"/>
  <c r="BG36" i="26"/>
  <c r="BG37" i="26"/>
  <c r="BG38" i="26"/>
  <c r="BG39" i="26"/>
  <c r="BG40" i="26"/>
  <c r="BG41" i="26"/>
  <c r="BG42" i="26"/>
  <c r="BG43" i="26"/>
  <c r="BG44" i="26"/>
  <c r="BG45" i="26"/>
  <c r="BG46" i="26"/>
  <c r="BG47" i="26"/>
  <c r="BG48" i="26"/>
  <c r="BG49" i="26"/>
  <c r="BG50" i="26"/>
  <c r="BG51" i="26"/>
  <c r="BG52" i="26"/>
  <c r="BG53" i="26"/>
  <c r="BG54" i="26"/>
  <c r="BG55" i="26"/>
  <c r="BG56" i="26"/>
  <c r="BH8" i="26"/>
  <c r="BH9" i="26"/>
  <c r="BH10" i="26"/>
  <c r="BH11" i="26"/>
  <c r="BH12" i="26"/>
  <c r="BH13" i="26"/>
  <c r="BH14" i="26"/>
  <c r="BH15" i="26"/>
  <c r="BH16" i="26"/>
  <c r="BH17" i="26"/>
  <c r="BH18" i="26"/>
  <c r="BH19" i="26"/>
  <c r="BH20" i="26"/>
  <c r="BH21" i="26"/>
  <c r="BH22" i="26"/>
  <c r="BH23" i="26"/>
  <c r="BH24" i="26"/>
  <c r="BH25" i="26"/>
  <c r="BH26" i="26"/>
  <c r="BH27" i="26"/>
  <c r="BH28" i="26"/>
  <c r="BH29" i="26"/>
  <c r="BH30" i="26"/>
  <c r="BH31" i="26"/>
  <c r="BH32" i="26"/>
  <c r="BH33" i="26"/>
  <c r="BH34" i="26"/>
  <c r="BH35" i="26"/>
  <c r="BH36" i="26"/>
  <c r="BH37" i="26"/>
  <c r="BH38" i="26"/>
  <c r="BH39" i="26"/>
  <c r="BH40" i="26"/>
  <c r="BH41" i="26"/>
  <c r="BH42" i="26"/>
  <c r="BH43" i="26"/>
  <c r="BH44" i="26"/>
  <c r="BH45" i="26"/>
  <c r="BH46" i="26"/>
  <c r="BH47" i="26"/>
  <c r="BH48" i="26"/>
  <c r="BH49" i="26"/>
  <c r="BH50" i="26"/>
  <c r="BH51" i="26"/>
  <c r="BH52" i="26"/>
  <c r="BH53" i="26"/>
  <c r="BH54" i="26"/>
  <c r="BH55" i="26"/>
  <c r="BH56" i="26"/>
  <c r="BH7" i="26"/>
  <c r="BG7" i="26"/>
  <c r="A4" i="10" l="1"/>
  <c r="A25" i="10"/>
  <c r="A24" i="10"/>
  <c r="BX2" i="28" l="1"/>
  <c r="DG2" i="28"/>
  <c r="E127" i="16"/>
  <c r="D127" i="16"/>
  <c r="E187" i="16"/>
  <c r="D187" i="16"/>
  <c r="E247" i="16"/>
  <c r="D247" i="16"/>
  <c r="E307" i="16"/>
  <c r="D307" i="16"/>
  <c r="E367" i="16"/>
  <c r="D367" i="16"/>
  <c r="E427" i="16"/>
  <c r="D427" i="16"/>
  <c r="E487" i="16"/>
  <c r="D487" i="16"/>
  <c r="E547" i="16"/>
  <c r="D547" i="16"/>
  <c r="E67" i="16"/>
  <c r="D67" i="16"/>
  <c r="H67" i="16" s="1"/>
  <c r="I67" i="16"/>
  <c r="E7" i="16"/>
  <c r="D7" i="16"/>
  <c r="H7" i="16" s="1"/>
  <c r="CN8" i="26"/>
  <c r="CO8" i="26"/>
  <c r="CP8" i="26"/>
  <c r="CQ8" i="26"/>
  <c r="CN9" i="26"/>
  <c r="CO9" i="26"/>
  <c r="CP9" i="26"/>
  <c r="CQ9" i="26"/>
  <c r="CN10" i="26"/>
  <c r="CO10" i="26"/>
  <c r="CP10" i="26"/>
  <c r="CQ10" i="26"/>
  <c r="CN11" i="26"/>
  <c r="CO11" i="26"/>
  <c r="CP11" i="26"/>
  <c r="CQ11" i="26"/>
  <c r="CN12" i="26"/>
  <c r="CO12" i="26"/>
  <c r="CP12" i="26"/>
  <c r="CQ12" i="26"/>
  <c r="CN13" i="26"/>
  <c r="CO13" i="26"/>
  <c r="CP13" i="26"/>
  <c r="CQ13" i="26"/>
  <c r="CN14" i="26"/>
  <c r="CO14" i="26"/>
  <c r="CP14" i="26"/>
  <c r="CQ14" i="26"/>
  <c r="CN15" i="26"/>
  <c r="CO15" i="26"/>
  <c r="CP15" i="26"/>
  <c r="CQ15" i="26"/>
  <c r="CN16" i="26"/>
  <c r="CO16" i="26"/>
  <c r="CP16" i="26"/>
  <c r="CQ16" i="26"/>
  <c r="CN17" i="26"/>
  <c r="CO17" i="26"/>
  <c r="CP17" i="26"/>
  <c r="CQ17" i="26"/>
  <c r="CN18" i="26"/>
  <c r="CO18" i="26"/>
  <c r="CP18" i="26"/>
  <c r="CQ18" i="26"/>
  <c r="CN19" i="26"/>
  <c r="CO19" i="26"/>
  <c r="CP19" i="26"/>
  <c r="CQ19" i="26"/>
  <c r="CN20" i="26"/>
  <c r="CO20" i="26"/>
  <c r="CP20" i="26"/>
  <c r="CQ20" i="26"/>
  <c r="CN21" i="26"/>
  <c r="CO21" i="26"/>
  <c r="CP21" i="26"/>
  <c r="CQ21" i="26"/>
  <c r="CN22" i="26"/>
  <c r="CO22" i="26"/>
  <c r="CP22" i="26"/>
  <c r="CQ22" i="26"/>
  <c r="CN23" i="26"/>
  <c r="CO23" i="26"/>
  <c r="CP23" i="26"/>
  <c r="CQ23" i="26"/>
  <c r="CN24" i="26"/>
  <c r="CO24" i="26"/>
  <c r="CP24" i="26"/>
  <c r="CQ24" i="26"/>
  <c r="CN25" i="26"/>
  <c r="CO25" i="26"/>
  <c r="CP25" i="26"/>
  <c r="CQ25" i="26"/>
  <c r="CN26" i="26"/>
  <c r="CO26" i="26"/>
  <c r="CP26" i="26"/>
  <c r="CQ26" i="26"/>
  <c r="CN27" i="26"/>
  <c r="CO27" i="26"/>
  <c r="CP27" i="26"/>
  <c r="CQ27" i="26"/>
  <c r="CN28" i="26"/>
  <c r="CO28" i="26"/>
  <c r="CP28" i="26"/>
  <c r="CQ28" i="26"/>
  <c r="CN29" i="26"/>
  <c r="CO29" i="26"/>
  <c r="CP29" i="26"/>
  <c r="CQ29" i="26"/>
  <c r="CN30" i="26"/>
  <c r="CO30" i="26"/>
  <c r="CP30" i="26"/>
  <c r="CQ30" i="26"/>
  <c r="CN31" i="26"/>
  <c r="CO31" i="26"/>
  <c r="CP31" i="26"/>
  <c r="CQ31" i="26"/>
  <c r="CN32" i="26"/>
  <c r="CO32" i="26"/>
  <c r="CP32" i="26"/>
  <c r="CQ32" i="26"/>
  <c r="CN33" i="26"/>
  <c r="CO33" i="26"/>
  <c r="CP33" i="26"/>
  <c r="CQ33" i="26"/>
  <c r="CN34" i="26"/>
  <c r="CO34" i="26"/>
  <c r="CP34" i="26"/>
  <c r="CQ34" i="26"/>
  <c r="CN35" i="26"/>
  <c r="CO35" i="26"/>
  <c r="CP35" i="26"/>
  <c r="CQ35" i="26"/>
  <c r="CN36" i="26"/>
  <c r="CO36" i="26"/>
  <c r="CP36" i="26"/>
  <c r="CQ36" i="26"/>
  <c r="CN37" i="26"/>
  <c r="CO37" i="26"/>
  <c r="CP37" i="26"/>
  <c r="CQ37" i="26"/>
  <c r="CN38" i="26"/>
  <c r="CO38" i="26"/>
  <c r="CP38" i="26"/>
  <c r="CQ38" i="26"/>
  <c r="CN39" i="26"/>
  <c r="CO39" i="26"/>
  <c r="CP39" i="26"/>
  <c r="CQ39" i="26"/>
  <c r="CN40" i="26"/>
  <c r="CO40" i="26"/>
  <c r="CP40" i="26"/>
  <c r="CQ40" i="26"/>
  <c r="CN41" i="26"/>
  <c r="CO41" i="26"/>
  <c r="CP41" i="26"/>
  <c r="CQ41" i="26"/>
  <c r="CN42" i="26"/>
  <c r="CO42" i="26"/>
  <c r="CP42" i="26"/>
  <c r="CQ42" i="26"/>
  <c r="CN43" i="26"/>
  <c r="CO43" i="26"/>
  <c r="CP43" i="26"/>
  <c r="CQ43" i="26"/>
  <c r="CN44" i="26"/>
  <c r="CO44" i="26"/>
  <c r="CP44" i="26"/>
  <c r="CQ44" i="26"/>
  <c r="CN45" i="26"/>
  <c r="CO45" i="26"/>
  <c r="CP45" i="26"/>
  <c r="CQ45" i="26"/>
  <c r="CN46" i="26"/>
  <c r="CO46" i="26"/>
  <c r="CP46" i="26"/>
  <c r="CQ46" i="26"/>
  <c r="CN47" i="26"/>
  <c r="CO47" i="26"/>
  <c r="CP47" i="26"/>
  <c r="CQ47" i="26"/>
  <c r="CN48" i="26"/>
  <c r="CO48" i="26"/>
  <c r="CP48" i="26"/>
  <c r="CQ48" i="26"/>
  <c r="CN49" i="26"/>
  <c r="CO49" i="26"/>
  <c r="CP49" i="26"/>
  <c r="CQ49" i="26"/>
  <c r="CN50" i="26"/>
  <c r="CO50" i="26"/>
  <c r="CP50" i="26"/>
  <c r="CQ50" i="26"/>
  <c r="CN51" i="26"/>
  <c r="CO51" i="26"/>
  <c r="CP51" i="26"/>
  <c r="CQ51" i="26"/>
  <c r="CN52" i="26"/>
  <c r="CO52" i="26"/>
  <c r="CP52" i="26"/>
  <c r="CQ52" i="26"/>
  <c r="CN53" i="26"/>
  <c r="CO53" i="26"/>
  <c r="CP53" i="26"/>
  <c r="CQ53" i="26"/>
  <c r="CN54" i="26"/>
  <c r="CO54" i="26"/>
  <c r="CP54" i="26"/>
  <c r="CQ54" i="26"/>
  <c r="CN55" i="26"/>
  <c r="CO55" i="26"/>
  <c r="CP55" i="26"/>
  <c r="CQ55" i="26"/>
  <c r="CN56" i="26"/>
  <c r="CO56" i="26"/>
  <c r="CP56" i="26"/>
  <c r="CQ56" i="26"/>
  <c r="CQ7" i="26"/>
  <c r="CP7" i="26"/>
  <c r="CO7" i="26"/>
  <c r="CN7" i="26"/>
  <c r="E21" i="43"/>
  <c r="G5" i="12"/>
  <c r="G6" i="12"/>
  <c r="G7" i="12"/>
  <c r="G8" i="12"/>
  <c r="G9" i="12"/>
  <c r="G10" i="12"/>
  <c r="G11" i="12"/>
  <c r="G12" i="12"/>
  <c r="G13" i="12"/>
  <c r="G14" i="12"/>
  <c r="G15" i="12"/>
  <c r="G16" i="12"/>
  <c r="A7" i="26"/>
  <c r="E7" i="26" s="1"/>
  <c r="A8" i="26"/>
  <c r="A9" i="26"/>
  <c r="GR8" i="26"/>
  <c r="GO7" i="26"/>
  <c r="B7" i="26"/>
  <c r="C7" i="26"/>
  <c r="D7" i="26"/>
  <c r="AK8" i="28"/>
  <c r="AL8" i="28"/>
  <c r="AM8" i="28"/>
  <c r="AN8" i="28"/>
  <c r="AK9" i="28"/>
  <c r="AL9" i="28"/>
  <c r="AM9" i="28"/>
  <c r="AN9" i="28"/>
  <c r="AK10" i="28"/>
  <c r="AL10" i="28"/>
  <c r="AM10" i="28"/>
  <c r="AN10" i="28"/>
  <c r="AK11" i="28"/>
  <c r="AL11" i="28"/>
  <c r="AM11" i="28"/>
  <c r="AN11" i="28"/>
  <c r="AK12" i="28"/>
  <c r="AL12" i="28"/>
  <c r="AM12" i="28"/>
  <c r="AN12" i="28"/>
  <c r="AK13" i="28"/>
  <c r="AL13" i="28"/>
  <c r="AM13" i="28"/>
  <c r="AN13" i="28"/>
  <c r="AK14" i="28"/>
  <c r="AL14" i="28"/>
  <c r="AM14" i="28"/>
  <c r="AN14" i="28"/>
  <c r="AK15" i="28"/>
  <c r="AL15" i="28"/>
  <c r="AM15" i="28"/>
  <c r="AN15" i="28"/>
  <c r="AK16" i="28"/>
  <c r="AL16" i="28"/>
  <c r="AM16" i="28"/>
  <c r="AN16" i="28"/>
  <c r="AK17" i="28"/>
  <c r="AL17" i="28"/>
  <c r="AM17" i="28"/>
  <c r="AN17" i="28"/>
  <c r="AK18" i="28"/>
  <c r="AL18" i="28"/>
  <c r="AM18" i="28"/>
  <c r="AN18" i="28"/>
  <c r="AK19" i="28"/>
  <c r="AL19" i="28"/>
  <c r="AM19" i="28"/>
  <c r="AN19" i="28"/>
  <c r="AK20" i="28"/>
  <c r="AL20" i="28"/>
  <c r="AM20" i="28"/>
  <c r="AN20" i="28"/>
  <c r="AK21" i="28"/>
  <c r="AL21" i="28"/>
  <c r="AM21" i="28"/>
  <c r="AN21" i="28"/>
  <c r="AK22" i="28"/>
  <c r="AL22" i="28"/>
  <c r="AM22" i="28"/>
  <c r="AN22" i="28"/>
  <c r="AK23" i="28"/>
  <c r="AL23" i="28"/>
  <c r="AM23" i="28"/>
  <c r="AN23" i="28"/>
  <c r="AK24" i="28"/>
  <c r="AL24" i="28"/>
  <c r="AM24" i="28"/>
  <c r="AN24" i="28"/>
  <c r="AK25" i="28"/>
  <c r="AL25" i="28"/>
  <c r="AM25" i="28"/>
  <c r="AN25" i="28"/>
  <c r="AK26" i="28"/>
  <c r="AL26" i="28"/>
  <c r="AM26" i="28"/>
  <c r="AN26" i="28"/>
  <c r="AK27" i="28"/>
  <c r="AL27" i="28"/>
  <c r="AM27" i="28"/>
  <c r="AN27" i="28"/>
  <c r="AK28" i="28"/>
  <c r="AL28" i="28"/>
  <c r="AM28" i="28"/>
  <c r="AN28" i="28"/>
  <c r="AK29" i="28"/>
  <c r="AL29" i="28"/>
  <c r="AM29" i="28"/>
  <c r="AN29" i="28"/>
  <c r="AK30" i="28"/>
  <c r="AL30" i="28"/>
  <c r="AM30" i="28"/>
  <c r="AN30" i="28"/>
  <c r="AK31" i="28"/>
  <c r="AL31" i="28"/>
  <c r="AM31" i="28"/>
  <c r="AN31" i="28"/>
  <c r="AK32" i="28"/>
  <c r="AL32" i="28"/>
  <c r="AM32" i="28"/>
  <c r="AN32" i="28"/>
  <c r="AK33" i="28"/>
  <c r="AL33" i="28"/>
  <c r="AM33" i="28"/>
  <c r="AN33" i="28"/>
  <c r="AK34" i="28"/>
  <c r="AL34" i="28"/>
  <c r="AM34" i="28"/>
  <c r="AN34" i="28"/>
  <c r="AK35" i="28"/>
  <c r="AL35" i="28"/>
  <c r="AM35" i="28"/>
  <c r="AN35" i="28"/>
  <c r="AK36" i="28"/>
  <c r="AL36" i="28"/>
  <c r="AM36" i="28"/>
  <c r="AN36" i="28"/>
  <c r="AK37" i="28"/>
  <c r="AL37" i="28"/>
  <c r="AM37" i="28"/>
  <c r="AN37" i="28"/>
  <c r="AK38" i="28"/>
  <c r="AL38" i="28"/>
  <c r="AM38" i="28"/>
  <c r="AN38" i="28"/>
  <c r="AK39" i="28"/>
  <c r="AL39" i="28"/>
  <c r="AM39" i="28"/>
  <c r="AN39" i="28"/>
  <c r="AK40" i="28"/>
  <c r="AL40" i="28"/>
  <c r="AM40" i="28"/>
  <c r="AN40" i="28"/>
  <c r="AK41" i="28"/>
  <c r="AL41" i="28"/>
  <c r="AM41" i="28"/>
  <c r="AN41" i="28"/>
  <c r="AK42" i="28"/>
  <c r="AL42" i="28"/>
  <c r="AM42" i="28"/>
  <c r="AN42" i="28"/>
  <c r="AK43" i="28"/>
  <c r="AL43" i="28"/>
  <c r="AM43" i="28"/>
  <c r="AN43" i="28"/>
  <c r="AK44" i="28"/>
  <c r="AL44" i="28"/>
  <c r="AM44" i="28"/>
  <c r="AN44" i="28"/>
  <c r="AK45" i="28"/>
  <c r="AL45" i="28"/>
  <c r="AM45" i="28"/>
  <c r="AN45" i="28"/>
  <c r="AK46" i="28"/>
  <c r="AL46" i="28"/>
  <c r="AM46" i="28"/>
  <c r="AN46" i="28"/>
  <c r="AK47" i="28"/>
  <c r="AL47" i="28"/>
  <c r="AM47" i="28"/>
  <c r="AN47" i="28"/>
  <c r="AK48" i="28"/>
  <c r="AL48" i="28"/>
  <c r="AM48" i="28"/>
  <c r="AN48" i="28"/>
  <c r="AK49" i="28"/>
  <c r="AL49" i="28"/>
  <c r="AM49" i="28"/>
  <c r="AN49" i="28"/>
  <c r="AK50" i="28"/>
  <c r="AL50" i="28"/>
  <c r="AM50" i="28"/>
  <c r="AN50" i="28"/>
  <c r="AK51" i="28"/>
  <c r="AL51" i="28"/>
  <c r="AM51" i="28"/>
  <c r="AN51" i="28"/>
  <c r="AK52" i="28"/>
  <c r="AL52" i="28"/>
  <c r="AM52" i="28"/>
  <c r="AN52" i="28"/>
  <c r="AK53" i="28"/>
  <c r="AL53" i="28"/>
  <c r="AM53" i="28"/>
  <c r="AN53" i="28"/>
  <c r="AK54" i="28"/>
  <c r="AL54" i="28"/>
  <c r="AM54" i="28"/>
  <c r="AN54" i="28"/>
  <c r="AK55" i="28"/>
  <c r="AL55" i="28"/>
  <c r="AM55" i="28"/>
  <c r="AN55" i="28"/>
  <c r="AK56" i="28"/>
  <c r="AL56" i="28"/>
  <c r="AM56" i="28"/>
  <c r="AN56" i="28"/>
  <c r="GO8" i="26"/>
  <c r="GP8" i="26"/>
  <c r="GQ8" i="26"/>
  <c r="GO9" i="26"/>
  <c r="GP9" i="26"/>
  <c r="GQ9" i="26"/>
  <c r="GR9" i="26"/>
  <c r="GO10" i="26"/>
  <c r="GP10" i="26"/>
  <c r="GQ10" i="26"/>
  <c r="GR10" i="26"/>
  <c r="GO11" i="26"/>
  <c r="GP11" i="26"/>
  <c r="GQ11" i="26"/>
  <c r="GR11" i="26"/>
  <c r="GO12" i="26"/>
  <c r="GP12" i="26"/>
  <c r="GQ12" i="26"/>
  <c r="GR12" i="26"/>
  <c r="GO13" i="26"/>
  <c r="GP13" i="26"/>
  <c r="GQ13" i="26"/>
  <c r="GR13" i="26"/>
  <c r="GO14" i="26"/>
  <c r="GP14" i="26"/>
  <c r="GQ14" i="26"/>
  <c r="GR14" i="26"/>
  <c r="GO15" i="26"/>
  <c r="GP15" i="26"/>
  <c r="GQ15" i="26"/>
  <c r="GR15" i="26"/>
  <c r="GO16" i="26"/>
  <c r="GP16" i="26"/>
  <c r="GQ16" i="26"/>
  <c r="GR16" i="26"/>
  <c r="GO17" i="26"/>
  <c r="GP17" i="26"/>
  <c r="GQ17" i="26"/>
  <c r="GR17" i="26"/>
  <c r="GO18" i="26"/>
  <c r="GP18" i="26"/>
  <c r="GQ18" i="26"/>
  <c r="GR18" i="26"/>
  <c r="GO19" i="26"/>
  <c r="GP19" i="26"/>
  <c r="GQ19" i="26"/>
  <c r="GR19" i="26"/>
  <c r="GO20" i="26"/>
  <c r="GP20" i="26"/>
  <c r="GQ20" i="26"/>
  <c r="GR20" i="26"/>
  <c r="GO21" i="26"/>
  <c r="GP21" i="26"/>
  <c r="GQ21" i="26"/>
  <c r="GR21" i="26"/>
  <c r="GO22" i="26"/>
  <c r="GP22" i="26"/>
  <c r="GQ22" i="26"/>
  <c r="GR22" i="26"/>
  <c r="GO23" i="26"/>
  <c r="GP23" i="26"/>
  <c r="GQ23" i="26"/>
  <c r="GR23" i="26"/>
  <c r="GO24" i="26"/>
  <c r="GP24" i="26"/>
  <c r="GQ24" i="26"/>
  <c r="GR24" i="26"/>
  <c r="GO25" i="26"/>
  <c r="GP25" i="26"/>
  <c r="GQ25" i="26"/>
  <c r="GR25" i="26"/>
  <c r="GO26" i="26"/>
  <c r="GP26" i="26"/>
  <c r="GQ26" i="26"/>
  <c r="GR26" i="26"/>
  <c r="GO27" i="26"/>
  <c r="GP27" i="26"/>
  <c r="GQ27" i="26"/>
  <c r="GR27" i="26"/>
  <c r="GO28" i="26"/>
  <c r="GP28" i="26"/>
  <c r="GQ28" i="26"/>
  <c r="GR28" i="26"/>
  <c r="GO29" i="26"/>
  <c r="GP29" i="26"/>
  <c r="GQ29" i="26"/>
  <c r="GR29" i="26"/>
  <c r="GO30" i="26"/>
  <c r="GP30" i="26"/>
  <c r="GQ30" i="26"/>
  <c r="GR30" i="26"/>
  <c r="GO31" i="26"/>
  <c r="GP31" i="26"/>
  <c r="GQ31" i="26"/>
  <c r="GR31" i="26"/>
  <c r="GO32" i="26"/>
  <c r="GP32" i="26"/>
  <c r="GQ32" i="26"/>
  <c r="GR32" i="26"/>
  <c r="GO33" i="26"/>
  <c r="GP33" i="26"/>
  <c r="GQ33" i="26"/>
  <c r="GR33" i="26"/>
  <c r="GO34" i="26"/>
  <c r="GP34" i="26"/>
  <c r="GQ34" i="26"/>
  <c r="GR34" i="26"/>
  <c r="GO35" i="26"/>
  <c r="GP35" i="26"/>
  <c r="GQ35" i="26"/>
  <c r="GR35" i="26"/>
  <c r="GO36" i="26"/>
  <c r="GP36" i="26"/>
  <c r="GQ36" i="26"/>
  <c r="GR36" i="26"/>
  <c r="GO37" i="26"/>
  <c r="GP37" i="26"/>
  <c r="GQ37" i="26"/>
  <c r="GR37" i="26"/>
  <c r="GO38" i="26"/>
  <c r="GP38" i="26"/>
  <c r="GQ38" i="26"/>
  <c r="GR38" i="26"/>
  <c r="GO39" i="26"/>
  <c r="GP39" i="26"/>
  <c r="GQ39" i="26"/>
  <c r="GR39" i="26"/>
  <c r="GO40" i="26"/>
  <c r="GP40" i="26"/>
  <c r="GQ40" i="26"/>
  <c r="GR40" i="26"/>
  <c r="GO41" i="26"/>
  <c r="GP41" i="26"/>
  <c r="GQ41" i="26"/>
  <c r="GR41" i="26"/>
  <c r="GO42" i="26"/>
  <c r="GP42" i="26"/>
  <c r="GQ42" i="26"/>
  <c r="GR42" i="26"/>
  <c r="GO43" i="26"/>
  <c r="GP43" i="26"/>
  <c r="GQ43" i="26"/>
  <c r="GR43" i="26"/>
  <c r="GO44" i="26"/>
  <c r="GP44" i="26"/>
  <c r="GQ44" i="26"/>
  <c r="GR44" i="26"/>
  <c r="GO45" i="26"/>
  <c r="GP45" i="26"/>
  <c r="GQ45" i="26"/>
  <c r="GR45" i="26"/>
  <c r="GO46" i="26"/>
  <c r="GP46" i="26"/>
  <c r="GQ46" i="26"/>
  <c r="GR46" i="26"/>
  <c r="GO47" i="26"/>
  <c r="GP47" i="26"/>
  <c r="GQ47" i="26"/>
  <c r="GR47" i="26"/>
  <c r="GO48" i="26"/>
  <c r="GP48" i="26"/>
  <c r="GQ48" i="26"/>
  <c r="GR48" i="26"/>
  <c r="GO49" i="26"/>
  <c r="GP49" i="26"/>
  <c r="GQ49" i="26"/>
  <c r="GR49" i="26"/>
  <c r="GO50" i="26"/>
  <c r="GP50" i="26"/>
  <c r="GQ50" i="26"/>
  <c r="GR50" i="26"/>
  <c r="GO51" i="26"/>
  <c r="GP51" i="26"/>
  <c r="GQ51" i="26"/>
  <c r="GR51" i="26"/>
  <c r="GO52" i="26"/>
  <c r="GP52" i="26"/>
  <c r="GQ52" i="26"/>
  <c r="GR52" i="26"/>
  <c r="GO53" i="26"/>
  <c r="GP53" i="26"/>
  <c r="GQ53" i="26"/>
  <c r="GR53" i="26"/>
  <c r="GO54" i="26"/>
  <c r="GP54" i="26"/>
  <c r="GQ54" i="26"/>
  <c r="GR54" i="26"/>
  <c r="GO55" i="26"/>
  <c r="GP55" i="26"/>
  <c r="GQ55" i="26"/>
  <c r="GR55" i="26"/>
  <c r="GO56" i="26"/>
  <c r="GP56" i="26"/>
  <c r="GQ56" i="26"/>
  <c r="GR56" i="26"/>
  <c r="FF8" i="26"/>
  <c r="FG8" i="26"/>
  <c r="FH8" i="26"/>
  <c r="FI8" i="26"/>
  <c r="FF9" i="26"/>
  <c r="FG9" i="26"/>
  <c r="FH9" i="26"/>
  <c r="FI9" i="26"/>
  <c r="FF10" i="26"/>
  <c r="FG10" i="26"/>
  <c r="FH10" i="26"/>
  <c r="FI10" i="26"/>
  <c r="FF11" i="26"/>
  <c r="FG11" i="26"/>
  <c r="FH11" i="26"/>
  <c r="FI11" i="26"/>
  <c r="FF12" i="26"/>
  <c r="FG12" i="26"/>
  <c r="FH12" i="26"/>
  <c r="FI12" i="26"/>
  <c r="FF13" i="26"/>
  <c r="FG13" i="26"/>
  <c r="FH13" i="26"/>
  <c r="FI13" i="26"/>
  <c r="FF14" i="26"/>
  <c r="FG14" i="26"/>
  <c r="FH14" i="26"/>
  <c r="FI14" i="26"/>
  <c r="FF15" i="26"/>
  <c r="FG15" i="26"/>
  <c r="FH15" i="26"/>
  <c r="FI15" i="26"/>
  <c r="FF16" i="26"/>
  <c r="FG16" i="26"/>
  <c r="FH16" i="26"/>
  <c r="FI16" i="26"/>
  <c r="FF17" i="26"/>
  <c r="FG17" i="26"/>
  <c r="FH17" i="26"/>
  <c r="FI17" i="26"/>
  <c r="FF18" i="26"/>
  <c r="FG18" i="26"/>
  <c r="FH18" i="26"/>
  <c r="FI18" i="26"/>
  <c r="FF19" i="26"/>
  <c r="FG19" i="26"/>
  <c r="FH19" i="26"/>
  <c r="FI19" i="26"/>
  <c r="FF20" i="26"/>
  <c r="FG20" i="26"/>
  <c r="FH20" i="26"/>
  <c r="FI20" i="26"/>
  <c r="FF21" i="26"/>
  <c r="FG21" i="26"/>
  <c r="FH21" i="26"/>
  <c r="FI21" i="26"/>
  <c r="FF22" i="26"/>
  <c r="FG22" i="26"/>
  <c r="FH22" i="26"/>
  <c r="FI22" i="26"/>
  <c r="FF23" i="26"/>
  <c r="FG23" i="26"/>
  <c r="FH23" i="26"/>
  <c r="FI23" i="26"/>
  <c r="FF24" i="26"/>
  <c r="FG24" i="26"/>
  <c r="FH24" i="26"/>
  <c r="FI24" i="26"/>
  <c r="FF25" i="26"/>
  <c r="FG25" i="26"/>
  <c r="FH25" i="26"/>
  <c r="FI25" i="26"/>
  <c r="FF26" i="26"/>
  <c r="FG26" i="26"/>
  <c r="FH26" i="26"/>
  <c r="FI26" i="26"/>
  <c r="FF27" i="26"/>
  <c r="FG27" i="26"/>
  <c r="FH27" i="26"/>
  <c r="FI27" i="26"/>
  <c r="FF28" i="26"/>
  <c r="FG28" i="26"/>
  <c r="FH28" i="26"/>
  <c r="FI28" i="26"/>
  <c r="FF29" i="26"/>
  <c r="FG29" i="26"/>
  <c r="FH29" i="26"/>
  <c r="FI29" i="26"/>
  <c r="FF30" i="26"/>
  <c r="FG30" i="26"/>
  <c r="FH30" i="26"/>
  <c r="FI30" i="26"/>
  <c r="FF31" i="26"/>
  <c r="FG31" i="26"/>
  <c r="FH31" i="26"/>
  <c r="FI31" i="26"/>
  <c r="FF32" i="26"/>
  <c r="FG32" i="26"/>
  <c r="FH32" i="26"/>
  <c r="FI32" i="26"/>
  <c r="FF33" i="26"/>
  <c r="FG33" i="26"/>
  <c r="FH33" i="26"/>
  <c r="FI33" i="26"/>
  <c r="FF34" i="26"/>
  <c r="FG34" i="26"/>
  <c r="FH34" i="26"/>
  <c r="FI34" i="26"/>
  <c r="FF35" i="26"/>
  <c r="FG35" i="26"/>
  <c r="FH35" i="26"/>
  <c r="FI35" i="26"/>
  <c r="FF36" i="26"/>
  <c r="FG36" i="26"/>
  <c r="FH36" i="26"/>
  <c r="FI36" i="26"/>
  <c r="FF37" i="26"/>
  <c r="FG37" i="26"/>
  <c r="FH37" i="26"/>
  <c r="FI37" i="26"/>
  <c r="FF38" i="26"/>
  <c r="FG38" i="26"/>
  <c r="FH38" i="26"/>
  <c r="FI38" i="26"/>
  <c r="FF39" i="26"/>
  <c r="FG39" i="26"/>
  <c r="FH39" i="26"/>
  <c r="FI39" i="26"/>
  <c r="FF40" i="26"/>
  <c r="FG40" i="26"/>
  <c r="FH40" i="26"/>
  <c r="FI40" i="26"/>
  <c r="FF41" i="26"/>
  <c r="FG41" i="26"/>
  <c r="FH41" i="26"/>
  <c r="FI41" i="26"/>
  <c r="FF42" i="26"/>
  <c r="FG42" i="26"/>
  <c r="FH42" i="26"/>
  <c r="FI42" i="26"/>
  <c r="FF43" i="26"/>
  <c r="FG43" i="26"/>
  <c r="FH43" i="26"/>
  <c r="FI43" i="26"/>
  <c r="FF44" i="26"/>
  <c r="FG44" i="26"/>
  <c r="FH44" i="26"/>
  <c r="FI44" i="26"/>
  <c r="FF45" i="26"/>
  <c r="FG45" i="26"/>
  <c r="FH45" i="26"/>
  <c r="FI45" i="26"/>
  <c r="FF46" i="26"/>
  <c r="FG46" i="26"/>
  <c r="FH46" i="26"/>
  <c r="FI46" i="26"/>
  <c r="FF47" i="26"/>
  <c r="FG47" i="26"/>
  <c r="FH47" i="26"/>
  <c r="FI47" i="26"/>
  <c r="FF48" i="26"/>
  <c r="FG48" i="26"/>
  <c r="FH48" i="26"/>
  <c r="FI48" i="26"/>
  <c r="FF49" i="26"/>
  <c r="FG49" i="26"/>
  <c r="FH49" i="26"/>
  <c r="FI49" i="26"/>
  <c r="FF50" i="26"/>
  <c r="FG50" i="26"/>
  <c r="FH50" i="26"/>
  <c r="FI50" i="26"/>
  <c r="FF51" i="26"/>
  <c r="FG51" i="26"/>
  <c r="FH51" i="26"/>
  <c r="FI51" i="26"/>
  <c r="FF52" i="26"/>
  <c r="FG52" i="26"/>
  <c r="FH52" i="26"/>
  <c r="FI52" i="26"/>
  <c r="FF53" i="26"/>
  <c r="FG53" i="26"/>
  <c r="FH53" i="26"/>
  <c r="FI53" i="26"/>
  <c r="FF54" i="26"/>
  <c r="FG54" i="26"/>
  <c r="FH54" i="26"/>
  <c r="FI54" i="26"/>
  <c r="FF55" i="26"/>
  <c r="FG55" i="26"/>
  <c r="FH55" i="26"/>
  <c r="FI55" i="26"/>
  <c r="FF56" i="26"/>
  <c r="FG56" i="26"/>
  <c r="FH56" i="26"/>
  <c r="FI56" i="26"/>
  <c r="DW8" i="26"/>
  <c r="DX8" i="26"/>
  <c r="DY8" i="26"/>
  <c r="DZ8" i="26"/>
  <c r="DW9" i="26"/>
  <c r="DX9" i="26"/>
  <c r="DY9" i="26"/>
  <c r="DZ9" i="26"/>
  <c r="DW10" i="26"/>
  <c r="DX10" i="26"/>
  <c r="DY10" i="26"/>
  <c r="DZ10" i="26"/>
  <c r="DW11" i="26"/>
  <c r="DX11" i="26"/>
  <c r="DY11" i="26"/>
  <c r="DZ11" i="26"/>
  <c r="DW12" i="26"/>
  <c r="DX12" i="26"/>
  <c r="DY12" i="26"/>
  <c r="DZ12" i="26"/>
  <c r="DW13" i="26"/>
  <c r="DX13" i="26"/>
  <c r="DY13" i="26"/>
  <c r="DZ13" i="26"/>
  <c r="DW14" i="26"/>
  <c r="DX14" i="26"/>
  <c r="DY14" i="26"/>
  <c r="DZ14" i="26"/>
  <c r="DW15" i="26"/>
  <c r="DX15" i="26"/>
  <c r="DY15" i="26"/>
  <c r="DZ15" i="26"/>
  <c r="DW16" i="26"/>
  <c r="DX16" i="26"/>
  <c r="DY16" i="26"/>
  <c r="DZ16" i="26"/>
  <c r="DW17" i="26"/>
  <c r="DX17" i="26"/>
  <c r="DY17" i="26"/>
  <c r="DZ17" i="26"/>
  <c r="DW18" i="26"/>
  <c r="DX18" i="26"/>
  <c r="DY18" i="26"/>
  <c r="DZ18" i="26"/>
  <c r="DW19" i="26"/>
  <c r="DX19" i="26"/>
  <c r="DY19" i="26"/>
  <c r="DZ19" i="26"/>
  <c r="DW20" i="26"/>
  <c r="DX20" i="26"/>
  <c r="DY20" i="26"/>
  <c r="DZ20" i="26"/>
  <c r="DW21" i="26"/>
  <c r="DX21" i="26"/>
  <c r="DY21" i="26"/>
  <c r="DZ21" i="26"/>
  <c r="DW22" i="26"/>
  <c r="DX22" i="26"/>
  <c r="DY22" i="26"/>
  <c r="DZ22" i="26"/>
  <c r="DW23" i="26"/>
  <c r="DX23" i="26"/>
  <c r="DY23" i="26"/>
  <c r="DZ23" i="26"/>
  <c r="DW24" i="26"/>
  <c r="DX24" i="26"/>
  <c r="DY24" i="26"/>
  <c r="DZ24" i="26"/>
  <c r="DW25" i="26"/>
  <c r="DX25" i="26"/>
  <c r="DY25" i="26"/>
  <c r="DZ25" i="26"/>
  <c r="DW26" i="26"/>
  <c r="DX26" i="26"/>
  <c r="DY26" i="26"/>
  <c r="DZ26" i="26"/>
  <c r="DW27" i="26"/>
  <c r="DX27" i="26"/>
  <c r="DY27" i="26"/>
  <c r="DZ27" i="26"/>
  <c r="DW28" i="26"/>
  <c r="DX28" i="26"/>
  <c r="DY28" i="26"/>
  <c r="DZ28" i="26"/>
  <c r="DW29" i="26"/>
  <c r="DX29" i="26"/>
  <c r="DY29" i="26"/>
  <c r="DZ29" i="26"/>
  <c r="DW30" i="26"/>
  <c r="DX30" i="26"/>
  <c r="DY30" i="26"/>
  <c r="DZ30" i="26"/>
  <c r="DW31" i="26"/>
  <c r="DX31" i="26"/>
  <c r="DY31" i="26"/>
  <c r="DZ31" i="26"/>
  <c r="DW32" i="26"/>
  <c r="DX32" i="26"/>
  <c r="DY32" i="26"/>
  <c r="DZ32" i="26"/>
  <c r="DW33" i="26"/>
  <c r="DX33" i="26"/>
  <c r="DY33" i="26"/>
  <c r="DZ33" i="26"/>
  <c r="DW34" i="26"/>
  <c r="DX34" i="26"/>
  <c r="DY34" i="26"/>
  <c r="DZ34" i="26"/>
  <c r="DW35" i="26"/>
  <c r="DX35" i="26"/>
  <c r="DY35" i="26"/>
  <c r="DZ35" i="26"/>
  <c r="DW36" i="26"/>
  <c r="DX36" i="26"/>
  <c r="DY36" i="26"/>
  <c r="DZ36" i="26"/>
  <c r="DW37" i="26"/>
  <c r="DX37" i="26"/>
  <c r="DY37" i="26"/>
  <c r="DZ37" i="26"/>
  <c r="DW38" i="26"/>
  <c r="DX38" i="26"/>
  <c r="DY38" i="26"/>
  <c r="DZ38" i="26"/>
  <c r="DW39" i="26"/>
  <c r="DX39" i="26"/>
  <c r="DY39" i="26"/>
  <c r="DZ39" i="26"/>
  <c r="DW40" i="26"/>
  <c r="DX40" i="26"/>
  <c r="DY40" i="26"/>
  <c r="DZ40" i="26"/>
  <c r="DW41" i="26"/>
  <c r="DX41" i="26"/>
  <c r="DY41" i="26"/>
  <c r="DZ41" i="26"/>
  <c r="DW42" i="26"/>
  <c r="DX42" i="26"/>
  <c r="DY42" i="26"/>
  <c r="DZ42" i="26"/>
  <c r="DW43" i="26"/>
  <c r="DX43" i="26"/>
  <c r="DY43" i="26"/>
  <c r="DZ43" i="26"/>
  <c r="DW44" i="26"/>
  <c r="DX44" i="26"/>
  <c r="DY44" i="26"/>
  <c r="DZ44" i="26"/>
  <c r="DW45" i="26"/>
  <c r="DX45" i="26"/>
  <c r="DY45" i="26"/>
  <c r="DZ45" i="26"/>
  <c r="DW46" i="26"/>
  <c r="DX46" i="26"/>
  <c r="DY46" i="26"/>
  <c r="DZ46" i="26"/>
  <c r="DW47" i="26"/>
  <c r="DX47" i="26"/>
  <c r="DY47" i="26"/>
  <c r="DZ47" i="26"/>
  <c r="DW48" i="26"/>
  <c r="DX48" i="26"/>
  <c r="DY48" i="26"/>
  <c r="DZ48" i="26"/>
  <c r="DW49" i="26"/>
  <c r="DX49" i="26"/>
  <c r="DY49" i="26"/>
  <c r="DZ49" i="26"/>
  <c r="DW50" i="26"/>
  <c r="DX50" i="26"/>
  <c r="DY50" i="26"/>
  <c r="DZ50" i="26"/>
  <c r="DW51" i="26"/>
  <c r="DX51" i="26"/>
  <c r="DY51" i="26"/>
  <c r="DZ51" i="26"/>
  <c r="DW52" i="26"/>
  <c r="DX52" i="26"/>
  <c r="DY52" i="26"/>
  <c r="DZ52" i="26"/>
  <c r="DW53" i="26"/>
  <c r="DX53" i="26"/>
  <c r="DY53" i="26"/>
  <c r="DZ53" i="26"/>
  <c r="DW54" i="26"/>
  <c r="DX54" i="26"/>
  <c r="DY54" i="26"/>
  <c r="DZ54" i="26"/>
  <c r="DW55" i="26"/>
  <c r="DX55" i="26"/>
  <c r="DY55" i="26"/>
  <c r="DZ55" i="26"/>
  <c r="DW56" i="26"/>
  <c r="DX56" i="26"/>
  <c r="DY56" i="26"/>
  <c r="DZ56" i="26"/>
  <c r="BE9" i="26"/>
  <c r="BE10" i="26"/>
  <c r="BE11" i="26"/>
  <c r="BE12" i="26"/>
  <c r="BE13" i="26"/>
  <c r="BE14" i="26"/>
  <c r="BE15" i="26"/>
  <c r="BE16" i="26"/>
  <c r="BE17" i="26"/>
  <c r="BE18" i="26"/>
  <c r="BE19" i="26"/>
  <c r="BE20" i="26"/>
  <c r="BE21" i="26"/>
  <c r="BE22" i="26"/>
  <c r="BE23" i="26"/>
  <c r="BE24" i="26"/>
  <c r="BE25" i="26"/>
  <c r="BE26" i="26"/>
  <c r="BE27" i="26"/>
  <c r="BE28" i="26"/>
  <c r="BE29" i="26"/>
  <c r="BE30" i="26"/>
  <c r="BE31" i="26"/>
  <c r="BE32" i="26"/>
  <c r="BE33" i="26"/>
  <c r="BE34" i="26"/>
  <c r="BE35" i="26"/>
  <c r="BE36" i="26"/>
  <c r="BE37" i="26"/>
  <c r="BE38" i="26"/>
  <c r="BE39" i="26"/>
  <c r="BE40" i="26"/>
  <c r="BE41" i="26"/>
  <c r="BE42" i="26"/>
  <c r="BE43" i="26"/>
  <c r="BE44" i="26"/>
  <c r="BE45" i="26"/>
  <c r="BE46" i="26"/>
  <c r="BE47" i="26"/>
  <c r="BE48" i="26"/>
  <c r="BE49" i="26"/>
  <c r="BE50" i="26"/>
  <c r="BE51" i="26"/>
  <c r="BE52" i="26"/>
  <c r="BE53" i="26"/>
  <c r="BE54" i="26"/>
  <c r="BE55" i="26"/>
  <c r="BE56" i="26"/>
  <c r="V8" i="26"/>
  <c r="W8" i="26"/>
  <c r="X8" i="26"/>
  <c r="Y8" i="26"/>
  <c r="V9" i="26"/>
  <c r="W9" i="26"/>
  <c r="X9" i="26"/>
  <c r="Y9" i="26"/>
  <c r="V10" i="26"/>
  <c r="W10" i="26"/>
  <c r="X10" i="26"/>
  <c r="Y10" i="26"/>
  <c r="V11" i="26"/>
  <c r="W11" i="26"/>
  <c r="X11" i="26"/>
  <c r="Y11" i="26"/>
  <c r="V12" i="26"/>
  <c r="W12" i="26"/>
  <c r="X12" i="26"/>
  <c r="Y12" i="26"/>
  <c r="V13" i="26"/>
  <c r="W13" i="26"/>
  <c r="X13" i="26"/>
  <c r="Y13" i="26"/>
  <c r="V14" i="26"/>
  <c r="W14" i="26"/>
  <c r="X14" i="26"/>
  <c r="Y14" i="26"/>
  <c r="V15" i="26"/>
  <c r="W15" i="26"/>
  <c r="X15" i="26"/>
  <c r="Y15" i="26"/>
  <c r="V16" i="26"/>
  <c r="W16" i="26"/>
  <c r="X16" i="26"/>
  <c r="Y16" i="26"/>
  <c r="V17" i="26"/>
  <c r="W17" i="26"/>
  <c r="X17" i="26"/>
  <c r="Y17" i="26"/>
  <c r="V18" i="26"/>
  <c r="W18" i="26"/>
  <c r="X18" i="26"/>
  <c r="Y18" i="26"/>
  <c r="V29" i="26"/>
  <c r="W29" i="26"/>
  <c r="X29" i="26"/>
  <c r="Y29" i="26"/>
  <c r="V30" i="26"/>
  <c r="W30" i="26"/>
  <c r="X30" i="26"/>
  <c r="Y30" i="26"/>
  <c r="V31" i="26"/>
  <c r="W31" i="26"/>
  <c r="X31" i="26"/>
  <c r="Y31" i="26"/>
  <c r="V32" i="26"/>
  <c r="W32" i="26"/>
  <c r="X32" i="26"/>
  <c r="Y32" i="26"/>
  <c r="V33" i="26"/>
  <c r="W33" i="26"/>
  <c r="X33" i="26"/>
  <c r="Y33" i="26"/>
  <c r="V34" i="26"/>
  <c r="W34" i="26"/>
  <c r="X34" i="26"/>
  <c r="Y34" i="26"/>
  <c r="V35" i="26"/>
  <c r="W35" i="26"/>
  <c r="X35" i="26"/>
  <c r="Y35" i="26"/>
  <c r="V36" i="26"/>
  <c r="W36" i="26"/>
  <c r="X36" i="26"/>
  <c r="Y36" i="26"/>
  <c r="V37" i="26"/>
  <c r="W37" i="26"/>
  <c r="X37" i="26"/>
  <c r="Y37" i="26"/>
  <c r="V38" i="26"/>
  <c r="W38" i="26"/>
  <c r="X38" i="26"/>
  <c r="Y38" i="26"/>
  <c r="V39" i="26"/>
  <c r="W39" i="26"/>
  <c r="X39" i="26"/>
  <c r="Y39" i="26"/>
  <c r="V40" i="26"/>
  <c r="W40" i="26"/>
  <c r="X40" i="26"/>
  <c r="Y40" i="26"/>
  <c r="V41" i="26"/>
  <c r="W41" i="26"/>
  <c r="X41" i="26"/>
  <c r="Y41" i="26"/>
  <c r="V42" i="26"/>
  <c r="W42" i="26"/>
  <c r="X42" i="26"/>
  <c r="Y42" i="26"/>
  <c r="V43" i="26"/>
  <c r="W43" i="26"/>
  <c r="X43" i="26"/>
  <c r="Y43" i="26"/>
  <c r="V44" i="26"/>
  <c r="W44" i="26"/>
  <c r="X44" i="26"/>
  <c r="Y44" i="26"/>
  <c r="V45" i="26"/>
  <c r="W45" i="26"/>
  <c r="X45" i="26"/>
  <c r="Y45" i="26"/>
  <c r="V46" i="26"/>
  <c r="W46" i="26"/>
  <c r="X46" i="26"/>
  <c r="Y46" i="26"/>
  <c r="V47" i="26"/>
  <c r="W47" i="26"/>
  <c r="X47" i="26"/>
  <c r="Y47" i="26"/>
  <c r="V48" i="26"/>
  <c r="W48" i="26"/>
  <c r="X48" i="26"/>
  <c r="Y48" i="26"/>
  <c r="V49" i="26"/>
  <c r="W49" i="26"/>
  <c r="X49" i="26"/>
  <c r="Y49" i="26"/>
  <c r="V50" i="26"/>
  <c r="W50" i="26"/>
  <c r="X50" i="26"/>
  <c r="Y50" i="26"/>
  <c r="V51" i="26"/>
  <c r="W51" i="26"/>
  <c r="X51" i="26"/>
  <c r="Y51" i="26"/>
  <c r="V52" i="26"/>
  <c r="W52" i="26"/>
  <c r="X52" i="26"/>
  <c r="Y52" i="26"/>
  <c r="V53" i="26"/>
  <c r="W53" i="26"/>
  <c r="X53" i="26"/>
  <c r="Y53" i="26"/>
  <c r="V54" i="26"/>
  <c r="W54" i="26"/>
  <c r="X54" i="26"/>
  <c r="Y54" i="26"/>
  <c r="V55" i="26"/>
  <c r="W55" i="26"/>
  <c r="X55" i="26"/>
  <c r="Y55" i="26"/>
  <c r="V56" i="26"/>
  <c r="W56" i="26"/>
  <c r="X56" i="26"/>
  <c r="Y56" i="26"/>
  <c r="J238" i="16"/>
  <c r="B19" i="26"/>
  <c r="C19" i="26"/>
  <c r="D19" i="26"/>
  <c r="C17" i="54" s="1"/>
  <c r="B20" i="26"/>
  <c r="C20" i="26"/>
  <c r="D20" i="26"/>
  <c r="B21" i="26"/>
  <c r="C21" i="26"/>
  <c r="D21" i="26"/>
  <c r="B22" i="26"/>
  <c r="C22" i="26"/>
  <c r="D22" i="26"/>
  <c r="C20" i="54" s="1"/>
  <c r="B23" i="26"/>
  <c r="C23" i="26"/>
  <c r="D23" i="26"/>
  <c r="C21" i="54" s="1"/>
  <c r="B24" i="26"/>
  <c r="C24" i="26"/>
  <c r="D24" i="26"/>
  <c r="C22" i="54" s="1"/>
  <c r="B25" i="26"/>
  <c r="C25" i="26"/>
  <c r="D25" i="26"/>
  <c r="C23" i="54" s="1"/>
  <c r="B26" i="26"/>
  <c r="C26" i="26"/>
  <c r="D26" i="26"/>
  <c r="C24" i="54" s="1"/>
  <c r="B27" i="26"/>
  <c r="C27" i="26"/>
  <c r="D27" i="26"/>
  <c r="C25" i="54" s="1"/>
  <c r="B28" i="26"/>
  <c r="C28" i="26"/>
  <c r="D28" i="26"/>
  <c r="C26" i="54" s="1"/>
  <c r="B29" i="26"/>
  <c r="C29" i="26"/>
  <c r="D29" i="26"/>
  <c r="B30" i="26"/>
  <c r="C30" i="26"/>
  <c r="D30" i="26"/>
  <c r="C28" i="54" s="1"/>
  <c r="B31" i="26"/>
  <c r="C31" i="26"/>
  <c r="D31" i="26"/>
  <c r="C29" i="54" s="1"/>
  <c r="B32" i="26"/>
  <c r="C32" i="26"/>
  <c r="D32" i="26"/>
  <c r="B33" i="26"/>
  <c r="C33" i="26"/>
  <c r="D33" i="26"/>
  <c r="B34" i="26"/>
  <c r="C34" i="26"/>
  <c r="D34" i="26"/>
  <c r="C32" i="54" s="1"/>
  <c r="B35" i="26"/>
  <c r="C35" i="26"/>
  <c r="D35" i="26"/>
  <c r="C33" i="54" s="1"/>
  <c r="B36" i="26"/>
  <c r="C36" i="26"/>
  <c r="D36" i="26"/>
  <c r="B37" i="26"/>
  <c r="C37" i="26"/>
  <c r="D37" i="26"/>
  <c r="B38" i="26"/>
  <c r="C38" i="26"/>
  <c r="D38" i="26"/>
  <c r="C36" i="54" s="1"/>
  <c r="B39" i="26"/>
  <c r="C39" i="26"/>
  <c r="D39" i="26"/>
  <c r="C37" i="54" s="1"/>
  <c r="B40" i="26"/>
  <c r="C40" i="26"/>
  <c r="D40" i="26"/>
  <c r="C38" i="54" s="1"/>
  <c r="B41" i="26"/>
  <c r="C41" i="26"/>
  <c r="D41" i="26"/>
  <c r="C39" i="54" s="1"/>
  <c r="B42" i="26"/>
  <c r="C42" i="26"/>
  <c r="D42" i="26"/>
  <c r="C40" i="54" s="1"/>
  <c r="B43" i="26"/>
  <c r="C43" i="26"/>
  <c r="D43" i="26"/>
  <c r="C41" i="54" s="1"/>
  <c r="B44" i="26"/>
  <c r="C44" i="26"/>
  <c r="D44" i="26"/>
  <c r="C42" i="54" s="1"/>
  <c r="B45" i="26"/>
  <c r="C45" i="26"/>
  <c r="D45" i="26"/>
  <c r="C43" i="54" s="1"/>
  <c r="B46" i="26"/>
  <c r="C46" i="26"/>
  <c r="D46" i="26"/>
  <c r="C44" i="54" s="1"/>
  <c r="B47" i="26"/>
  <c r="C47" i="26"/>
  <c r="D47" i="26"/>
  <c r="C45" i="54" s="1"/>
  <c r="B48" i="26"/>
  <c r="C48" i="26"/>
  <c r="D48" i="26"/>
  <c r="C46" i="54" s="1"/>
  <c r="B49" i="26"/>
  <c r="C49" i="26"/>
  <c r="D49" i="26"/>
  <c r="B50" i="26"/>
  <c r="C50" i="26"/>
  <c r="D50" i="26"/>
  <c r="C48" i="54" s="1"/>
  <c r="B51" i="26"/>
  <c r="C51" i="26"/>
  <c r="D51" i="26"/>
  <c r="C49" i="54" s="1"/>
  <c r="B52" i="26"/>
  <c r="C52" i="26"/>
  <c r="D52" i="26"/>
  <c r="C50" i="54" s="1"/>
  <c r="B53" i="26"/>
  <c r="C53" i="26"/>
  <c r="D53" i="26"/>
  <c r="C51" i="54" s="1"/>
  <c r="B54" i="26"/>
  <c r="C54" i="26"/>
  <c r="D54" i="26"/>
  <c r="C52" i="54" s="1"/>
  <c r="B55" i="26"/>
  <c r="C55" i="26"/>
  <c r="D55" i="26"/>
  <c r="C53" i="54" s="1"/>
  <c r="B56" i="26"/>
  <c r="C56" i="26"/>
  <c r="D56" i="26"/>
  <c r="C54" i="54" s="1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C27" i="54"/>
  <c r="C30" i="54"/>
  <c r="C31" i="54"/>
  <c r="C34" i="54"/>
  <c r="C35" i="54"/>
  <c r="C47" i="54"/>
  <c r="A52" i="54"/>
  <c r="A24" i="54"/>
  <c r="C18" i="54"/>
  <c r="C19" i="54"/>
  <c r="B29" i="52"/>
  <c r="H28" i="52"/>
  <c r="K600" i="16"/>
  <c r="K418" i="16"/>
  <c r="K178" i="16"/>
  <c r="C58" i="16"/>
  <c r="D58" i="16"/>
  <c r="F58" i="16" s="1"/>
  <c r="E58" i="16"/>
  <c r="G58" i="16"/>
  <c r="H58" i="16"/>
  <c r="J58" i="16" s="1"/>
  <c r="I58" i="16"/>
  <c r="K58" i="16"/>
  <c r="L58" i="16"/>
  <c r="GS55" i="26" l="1"/>
  <c r="GU55" i="26"/>
  <c r="GW55" i="26"/>
  <c r="GT55" i="26"/>
  <c r="GV55" i="26"/>
  <c r="GW53" i="26"/>
  <c r="GS53" i="26"/>
  <c r="GU53" i="26"/>
  <c r="GT53" i="26"/>
  <c r="GV53" i="26"/>
  <c r="GS51" i="26"/>
  <c r="GU51" i="26"/>
  <c r="GW51" i="26"/>
  <c r="GT51" i="26"/>
  <c r="GV51" i="26"/>
  <c r="GW49" i="26"/>
  <c r="GS49" i="26"/>
  <c r="GU49" i="26"/>
  <c r="GT49" i="26"/>
  <c r="GV49" i="26"/>
  <c r="GS47" i="26"/>
  <c r="GU47" i="26"/>
  <c r="GW47" i="26"/>
  <c r="GT47" i="26"/>
  <c r="GV47" i="26"/>
  <c r="GW45" i="26"/>
  <c r="GS45" i="26"/>
  <c r="GU45" i="26"/>
  <c r="GT45" i="26"/>
  <c r="GV45" i="26"/>
  <c r="GS43" i="26"/>
  <c r="GU43" i="26"/>
  <c r="GW43" i="26"/>
  <c r="GT43" i="26"/>
  <c r="GV43" i="26"/>
  <c r="GW41" i="26"/>
  <c r="GS41" i="26"/>
  <c r="GU41" i="26"/>
  <c r="GT41" i="26"/>
  <c r="GV41" i="26"/>
  <c r="GS39" i="26"/>
  <c r="GU39" i="26"/>
  <c r="GW39" i="26"/>
  <c r="GT39" i="26"/>
  <c r="GV39" i="26"/>
  <c r="GT37" i="26"/>
  <c r="GV37" i="26"/>
  <c r="GW37" i="26"/>
  <c r="GS37" i="26"/>
  <c r="GU37" i="26"/>
  <c r="GT35" i="26"/>
  <c r="GV35" i="26"/>
  <c r="GS35" i="26"/>
  <c r="GW35" i="26"/>
  <c r="GU35" i="26"/>
  <c r="GT33" i="26"/>
  <c r="GV33" i="26"/>
  <c r="GW33" i="26"/>
  <c r="GS33" i="26"/>
  <c r="GU33" i="26"/>
  <c r="GT31" i="26"/>
  <c r="GV31" i="26"/>
  <c r="GS31" i="26"/>
  <c r="GW31" i="26"/>
  <c r="GU31" i="26"/>
  <c r="GT29" i="26"/>
  <c r="GV29" i="26"/>
  <c r="GW29" i="26"/>
  <c r="GS29" i="26"/>
  <c r="GU29" i="26"/>
  <c r="A25" i="54"/>
  <c r="GT27" i="26"/>
  <c r="GV27" i="26"/>
  <c r="GS27" i="26"/>
  <c r="GW27" i="26"/>
  <c r="GU27" i="26"/>
  <c r="A23" i="54"/>
  <c r="GT25" i="26"/>
  <c r="GV25" i="26"/>
  <c r="GW25" i="26"/>
  <c r="GS25" i="26"/>
  <c r="GU25" i="26"/>
  <c r="A21" i="54"/>
  <c r="GT23" i="26"/>
  <c r="GV23" i="26"/>
  <c r="GS23" i="26"/>
  <c r="GW23" i="26"/>
  <c r="GU23" i="26"/>
  <c r="GT21" i="26"/>
  <c r="GV21" i="26"/>
  <c r="GW21" i="26"/>
  <c r="GS21" i="26"/>
  <c r="GU21" i="26"/>
  <c r="A17" i="54"/>
  <c r="GT19" i="26"/>
  <c r="GV19" i="26"/>
  <c r="GS19" i="26"/>
  <c r="GW19" i="26"/>
  <c r="GU19" i="26"/>
  <c r="GT9" i="26"/>
  <c r="GV9" i="26"/>
  <c r="GS9" i="26"/>
  <c r="GW9" i="26" s="1"/>
  <c r="GU9" i="26"/>
  <c r="A19" i="54"/>
  <c r="A39" i="54"/>
  <c r="E56" i="26"/>
  <c r="GW56" i="26"/>
  <c r="GS56" i="26"/>
  <c r="GU56" i="26"/>
  <c r="GT56" i="26"/>
  <c r="GV56" i="26"/>
  <c r="GW54" i="26"/>
  <c r="GS54" i="26"/>
  <c r="GU54" i="26"/>
  <c r="GT54" i="26"/>
  <c r="GV54" i="26"/>
  <c r="GW52" i="26"/>
  <c r="GS52" i="26"/>
  <c r="GU52" i="26"/>
  <c r="GT52" i="26"/>
  <c r="GV52" i="26"/>
  <c r="GW50" i="26"/>
  <c r="GS50" i="26"/>
  <c r="GU50" i="26"/>
  <c r="GT50" i="26"/>
  <c r="GV50" i="26"/>
  <c r="E48" i="26"/>
  <c r="GW48" i="26"/>
  <c r="GS48" i="26"/>
  <c r="GU48" i="26"/>
  <c r="GT48" i="26"/>
  <c r="GV48" i="26"/>
  <c r="GW46" i="26"/>
  <c r="GS46" i="26"/>
  <c r="GU46" i="26"/>
  <c r="GT46" i="26"/>
  <c r="GV46" i="26"/>
  <c r="GW44" i="26"/>
  <c r="GS44" i="26"/>
  <c r="GU44" i="26"/>
  <c r="GT44" i="26"/>
  <c r="GV44" i="26"/>
  <c r="A40" i="54"/>
  <c r="GW42" i="26"/>
  <c r="GS42" i="26"/>
  <c r="GU42" i="26"/>
  <c r="GT42" i="26"/>
  <c r="GV42" i="26"/>
  <c r="E40" i="26"/>
  <c r="GW40" i="26"/>
  <c r="GS40" i="26"/>
  <c r="GU40" i="26"/>
  <c r="GT40" i="26"/>
  <c r="GV40" i="26"/>
  <c r="GW38" i="26"/>
  <c r="GS38" i="26"/>
  <c r="GU38" i="26"/>
  <c r="GT38" i="26"/>
  <c r="GV38" i="26"/>
  <c r="GW36" i="26"/>
  <c r="GT36" i="26"/>
  <c r="GV36" i="26"/>
  <c r="GS36" i="26"/>
  <c r="GU36" i="26"/>
  <c r="GW34" i="26"/>
  <c r="GT34" i="26"/>
  <c r="GV34" i="26"/>
  <c r="GS34" i="26"/>
  <c r="GU34" i="26"/>
  <c r="E32" i="26"/>
  <c r="F30" i="15" s="1"/>
  <c r="GW32" i="26"/>
  <c r="GT32" i="26"/>
  <c r="GV32" i="26"/>
  <c r="GS32" i="26"/>
  <c r="GU32" i="26"/>
  <c r="GW30" i="26"/>
  <c r="GT30" i="26"/>
  <c r="GV30" i="26"/>
  <c r="GS30" i="26"/>
  <c r="GU30" i="26"/>
  <c r="A26" i="54"/>
  <c r="GW28" i="26"/>
  <c r="GT28" i="26"/>
  <c r="GV28" i="26"/>
  <c r="GS28" i="26"/>
  <c r="GU28" i="26"/>
  <c r="GW26" i="26"/>
  <c r="GT26" i="26"/>
  <c r="GV26" i="26"/>
  <c r="GS26" i="26"/>
  <c r="GU26" i="26"/>
  <c r="A22" i="54"/>
  <c r="GW24" i="26"/>
  <c r="GT24" i="26"/>
  <c r="GV24" i="26"/>
  <c r="GS24" i="26"/>
  <c r="GU24" i="26"/>
  <c r="A20" i="54"/>
  <c r="GW22" i="26"/>
  <c r="GT22" i="26"/>
  <c r="GV22" i="26"/>
  <c r="GS22" i="26"/>
  <c r="GU22" i="26"/>
  <c r="A18" i="54"/>
  <c r="GW20" i="26"/>
  <c r="GT20" i="26"/>
  <c r="GV20" i="26"/>
  <c r="GS20" i="26"/>
  <c r="GU20" i="26"/>
  <c r="GT8" i="26"/>
  <c r="GV8" i="26"/>
  <c r="GS8" i="26"/>
  <c r="GU8" i="26"/>
  <c r="A47" i="54"/>
  <c r="A31" i="54"/>
  <c r="A27" i="54"/>
  <c r="Z27" i="54" s="1"/>
  <c r="A51" i="54"/>
  <c r="A43" i="54"/>
  <c r="A35" i="54"/>
  <c r="E33" i="26"/>
  <c r="A36" i="54"/>
  <c r="E49" i="26"/>
  <c r="A44" i="54"/>
  <c r="A28" i="54"/>
  <c r="Z28" i="54" s="1"/>
  <c r="E53" i="26"/>
  <c r="E37" i="26"/>
  <c r="A48" i="54"/>
  <c r="A32" i="54"/>
  <c r="E41" i="26"/>
  <c r="E45" i="26"/>
  <c r="F43" i="15" s="1"/>
  <c r="E29" i="26"/>
  <c r="A50" i="54"/>
  <c r="A34" i="54"/>
  <c r="A53" i="54"/>
  <c r="A49" i="54"/>
  <c r="A45" i="54"/>
  <c r="A41" i="54"/>
  <c r="A37" i="54"/>
  <c r="A33" i="54"/>
  <c r="A29" i="54"/>
  <c r="E52" i="26"/>
  <c r="F50" i="15" s="1"/>
  <c r="E44" i="26"/>
  <c r="F42" i="15" s="1"/>
  <c r="E36" i="26"/>
  <c r="E55" i="26"/>
  <c r="F53" i="15" s="1"/>
  <c r="E51" i="26"/>
  <c r="F49" i="15" s="1"/>
  <c r="E47" i="26"/>
  <c r="E43" i="26"/>
  <c r="E39" i="26"/>
  <c r="F37" i="15" s="1"/>
  <c r="E35" i="26"/>
  <c r="F33" i="15" s="1"/>
  <c r="E31" i="26"/>
  <c r="F29" i="15" s="1"/>
  <c r="A54" i="54"/>
  <c r="A46" i="54"/>
  <c r="A38" i="54"/>
  <c r="A30" i="54"/>
  <c r="A42" i="54"/>
  <c r="E54" i="26"/>
  <c r="E50" i="26"/>
  <c r="F48" i="15" s="1"/>
  <c r="E46" i="26"/>
  <c r="F44" i="15" s="1"/>
  <c r="E42" i="26"/>
  <c r="F40" i="15" s="1"/>
  <c r="E38" i="26"/>
  <c r="E34" i="26"/>
  <c r="F32" i="15" s="1"/>
  <c r="E30" i="26"/>
  <c r="F28" i="15" s="1"/>
  <c r="BV7" i="28"/>
  <c r="BU7" i="28"/>
  <c r="BW7" i="28"/>
  <c r="AL7" i="28"/>
  <c r="AM7" i="28"/>
  <c r="AN7" i="28"/>
  <c r="F27" i="15"/>
  <c r="F31" i="15"/>
  <c r="F34" i="15"/>
  <c r="F35" i="15"/>
  <c r="F36" i="15"/>
  <c r="F38" i="15"/>
  <c r="F39" i="15"/>
  <c r="F41" i="15"/>
  <c r="F45" i="15"/>
  <c r="F46" i="15"/>
  <c r="F47" i="15"/>
  <c r="F51" i="15"/>
  <c r="F52" i="15"/>
  <c r="F54" i="15"/>
  <c r="BT8" i="28"/>
  <c r="BU8" i="28"/>
  <c r="BV8" i="28"/>
  <c r="BW8" i="28"/>
  <c r="BT9" i="28"/>
  <c r="BU9" i="28"/>
  <c r="BV9" i="28"/>
  <c r="BW9" i="28"/>
  <c r="BT10" i="28"/>
  <c r="BU10" i="28"/>
  <c r="BV10" i="28"/>
  <c r="BW10" i="28"/>
  <c r="BT11" i="28"/>
  <c r="BU11" i="28"/>
  <c r="BV11" i="28"/>
  <c r="BW11" i="28"/>
  <c r="BT12" i="28"/>
  <c r="BU12" i="28"/>
  <c r="BV12" i="28"/>
  <c r="BW12" i="28"/>
  <c r="BT13" i="28"/>
  <c r="BU13" i="28"/>
  <c r="BV13" i="28"/>
  <c r="BW13" i="28"/>
  <c r="BT14" i="28"/>
  <c r="BU14" i="28"/>
  <c r="BV14" i="28"/>
  <c r="BW14" i="28"/>
  <c r="BT15" i="28"/>
  <c r="BU15" i="28"/>
  <c r="BV15" i="28"/>
  <c r="BW15" i="28"/>
  <c r="BT16" i="28"/>
  <c r="BU16" i="28"/>
  <c r="BV16" i="28"/>
  <c r="BW16" i="28"/>
  <c r="BT17" i="28"/>
  <c r="BU17" i="28"/>
  <c r="BV17" i="28"/>
  <c r="BW17" i="28"/>
  <c r="BT18" i="28"/>
  <c r="BU18" i="28"/>
  <c r="BV18" i="28"/>
  <c r="BW18" i="28"/>
  <c r="BT19" i="28"/>
  <c r="BU19" i="28"/>
  <c r="BV19" i="28"/>
  <c r="BW19" i="28"/>
  <c r="BT20" i="28"/>
  <c r="BU20" i="28"/>
  <c r="BV20" i="28"/>
  <c r="BW20" i="28"/>
  <c r="BT21" i="28"/>
  <c r="BU21" i="28"/>
  <c r="BV21" i="28"/>
  <c r="BW21" i="28"/>
  <c r="BT22" i="28"/>
  <c r="BU22" i="28"/>
  <c r="BV22" i="28"/>
  <c r="BW22" i="28"/>
  <c r="BT23" i="28"/>
  <c r="BU23" i="28"/>
  <c r="BV23" i="28"/>
  <c r="BW23" i="28"/>
  <c r="BT24" i="28"/>
  <c r="BU24" i="28"/>
  <c r="BV24" i="28"/>
  <c r="BW24" i="28"/>
  <c r="BT25" i="28"/>
  <c r="BU25" i="28"/>
  <c r="BV25" i="28"/>
  <c r="BW25" i="28"/>
  <c r="BT26" i="28"/>
  <c r="BU26" i="28"/>
  <c r="BV26" i="28"/>
  <c r="BW26" i="28"/>
  <c r="BT27" i="28"/>
  <c r="BU27" i="28"/>
  <c r="BV27" i="28"/>
  <c r="BW27" i="28"/>
  <c r="BT28" i="28"/>
  <c r="BU28" i="28"/>
  <c r="BV28" i="28"/>
  <c r="BW28" i="28"/>
  <c r="BT29" i="28"/>
  <c r="BU29" i="28"/>
  <c r="BV29" i="28"/>
  <c r="BW29" i="28"/>
  <c r="BT30" i="28"/>
  <c r="BU30" i="28"/>
  <c r="BV30" i="28"/>
  <c r="BW30" i="28"/>
  <c r="BT31" i="28"/>
  <c r="BU31" i="28"/>
  <c r="BV31" i="28"/>
  <c r="BW31" i="28"/>
  <c r="BT32" i="28"/>
  <c r="BU32" i="28"/>
  <c r="BV32" i="28"/>
  <c r="BW32" i="28"/>
  <c r="BT33" i="28"/>
  <c r="BU33" i="28"/>
  <c r="BV33" i="28"/>
  <c r="BW33" i="28"/>
  <c r="BT34" i="28"/>
  <c r="BU34" i="28"/>
  <c r="BV34" i="28"/>
  <c r="BW34" i="28"/>
  <c r="BT35" i="28"/>
  <c r="BU35" i="28"/>
  <c r="BV35" i="28"/>
  <c r="BW35" i="28"/>
  <c r="BT36" i="28"/>
  <c r="BU36" i="28"/>
  <c r="BV36" i="28"/>
  <c r="BW36" i="28"/>
  <c r="BT37" i="28"/>
  <c r="BU37" i="28"/>
  <c r="BV37" i="28"/>
  <c r="BW37" i="28"/>
  <c r="BT38" i="28"/>
  <c r="BU38" i="28"/>
  <c r="BV38" i="28"/>
  <c r="BW38" i="28"/>
  <c r="BT39" i="28"/>
  <c r="BU39" i="28"/>
  <c r="BV39" i="28"/>
  <c r="BW39" i="28"/>
  <c r="BT40" i="28"/>
  <c r="BU40" i="28"/>
  <c r="BV40" i="28"/>
  <c r="BW40" i="28"/>
  <c r="BT41" i="28"/>
  <c r="BU41" i="28"/>
  <c r="BV41" i="28"/>
  <c r="BW41" i="28"/>
  <c r="BT42" i="28"/>
  <c r="BU42" i="28"/>
  <c r="BV42" i="28"/>
  <c r="BW42" i="28"/>
  <c r="BT43" i="28"/>
  <c r="BU43" i="28"/>
  <c r="BV43" i="28"/>
  <c r="BW43" i="28"/>
  <c r="BT44" i="28"/>
  <c r="BU44" i="28"/>
  <c r="BV44" i="28"/>
  <c r="BW44" i="28"/>
  <c r="BT45" i="28"/>
  <c r="BU45" i="28"/>
  <c r="BV45" i="28"/>
  <c r="BW45" i="28"/>
  <c r="BT46" i="28"/>
  <c r="BU46" i="28"/>
  <c r="BV46" i="28"/>
  <c r="BW46" i="28"/>
  <c r="BT47" i="28"/>
  <c r="BU47" i="28"/>
  <c r="BV47" i="28"/>
  <c r="BW47" i="28"/>
  <c r="BT48" i="28"/>
  <c r="BU48" i="28"/>
  <c r="BV48" i="28"/>
  <c r="BW48" i="28"/>
  <c r="BT49" i="28"/>
  <c r="BU49" i="28"/>
  <c r="BV49" i="28"/>
  <c r="BW49" i="28"/>
  <c r="BT50" i="28"/>
  <c r="BU50" i="28"/>
  <c r="BV50" i="28"/>
  <c r="BW50" i="28"/>
  <c r="BT51" i="28"/>
  <c r="BU51" i="28"/>
  <c r="BV51" i="28"/>
  <c r="BW51" i="28"/>
  <c r="BT52" i="28"/>
  <c r="BU52" i="28"/>
  <c r="BV52" i="28"/>
  <c r="BW52" i="28"/>
  <c r="BT53" i="28"/>
  <c r="BU53" i="28"/>
  <c r="BV53" i="28"/>
  <c r="BW53" i="28"/>
  <c r="BT54" i="28"/>
  <c r="BU54" i="28"/>
  <c r="BV54" i="28"/>
  <c r="BW54" i="28"/>
  <c r="BT55" i="28"/>
  <c r="BU55" i="28"/>
  <c r="BV55" i="28"/>
  <c r="BW55" i="28"/>
  <c r="BT56" i="28"/>
  <c r="BU56" i="28"/>
  <c r="BV56" i="28"/>
  <c r="BW56" i="28"/>
  <c r="DC7" i="28"/>
  <c r="BT7" i="28"/>
  <c r="A56" i="28"/>
  <c r="HK56" i="28" s="1"/>
  <c r="B56" i="28"/>
  <c r="C56" i="28"/>
  <c r="D56" i="28"/>
  <c r="DC56" i="28"/>
  <c r="DD56" i="28"/>
  <c r="DE56" i="28"/>
  <c r="DF56" i="28"/>
  <c r="EL56" i="28"/>
  <c r="EM56" i="28"/>
  <c r="EN56" i="28"/>
  <c r="EO56" i="28"/>
  <c r="FU56" i="28"/>
  <c r="FV56" i="28"/>
  <c r="FW56" i="28"/>
  <c r="FX56" i="28"/>
  <c r="HD56" i="28"/>
  <c r="HE56" i="28"/>
  <c r="HF56" i="28"/>
  <c r="HG56" i="28"/>
  <c r="GW8" i="26" l="1"/>
  <c r="E56" i="28"/>
  <c r="L54" i="15" s="1"/>
  <c r="R54" i="15" s="1"/>
  <c r="HO56" i="28"/>
  <c r="HN56" i="28"/>
  <c r="HP56" i="28"/>
  <c r="HQ56" i="28"/>
  <c r="HR56" i="28"/>
  <c r="HJ56" i="28"/>
  <c r="HI56" i="28"/>
  <c r="HH56" i="28"/>
  <c r="HL56" i="28" s="1"/>
  <c r="AK7" i="28"/>
  <c r="V7" i="26"/>
  <c r="W7" i="26"/>
  <c r="Y7" i="26"/>
  <c r="X7" i="26"/>
  <c r="P1" i="52"/>
  <c r="A963" i="16"/>
  <c r="A2" i="58" l="1"/>
  <c r="S56" i="18"/>
  <c r="P56" i="18"/>
  <c r="C56" i="18"/>
  <c r="I56" i="18"/>
  <c r="F56" i="18"/>
  <c r="H32" i="52"/>
  <c r="E1" i="51"/>
  <c r="F1" i="50"/>
  <c r="H28" i="49"/>
  <c r="I1" i="49"/>
  <c r="C29" i="48"/>
  <c r="B27" i="48"/>
  <c r="A27" i="48"/>
  <c r="B26" i="48"/>
  <c r="A26" i="48"/>
  <c r="H26" i="48" s="1"/>
  <c r="B25" i="48"/>
  <c r="A25" i="48"/>
  <c r="C24" i="48"/>
  <c r="B24" i="48"/>
  <c r="A24" i="48"/>
  <c r="D24" i="48" s="1"/>
  <c r="B23" i="48"/>
  <c r="A23" i="48"/>
  <c r="B22" i="48"/>
  <c r="A22" i="48"/>
  <c r="B21" i="48"/>
  <c r="A21" i="48"/>
  <c r="B20" i="48"/>
  <c r="A20" i="48"/>
  <c r="B17" i="48"/>
  <c r="B18" i="48"/>
  <c r="B19" i="48"/>
  <c r="A18" i="48"/>
  <c r="A19" i="48"/>
  <c r="D19" i="48" s="1"/>
  <c r="A17" i="48"/>
  <c r="D17" i="48" s="1"/>
  <c r="K1" i="46"/>
  <c r="M6" i="46"/>
  <c r="J6" i="46"/>
  <c r="G6" i="46"/>
  <c r="D6" i="46"/>
  <c r="M4" i="46"/>
  <c r="J4" i="46"/>
  <c r="G4" i="46"/>
  <c r="D4" i="46"/>
  <c r="B14" i="45"/>
  <c r="F14" i="45"/>
  <c r="H13" i="45"/>
  <c r="E13" i="45"/>
  <c r="B13" i="45"/>
  <c r="H12" i="45"/>
  <c r="F12" i="45"/>
  <c r="C12" i="45"/>
  <c r="D10" i="45"/>
  <c r="G9" i="45"/>
  <c r="C9" i="45"/>
  <c r="G8" i="45"/>
  <c r="B8" i="45"/>
  <c r="G7" i="45"/>
  <c r="B7" i="45"/>
  <c r="C6" i="45"/>
  <c r="H5" i="45"/>
  <c r="E5" i="45"/>
  <c r="B5" i="45"/>
  <c r="C4" i="45"/>
  <c r="I3" i="45"/>
  <c r="C3" i="45"/>
  <c r="E23" i="43"/>
  <c r="F22" i="43"/>
  <c r="G30" i="43"/>
  <c r="Q36" i="10"/>
  <c r="H27" i="48" l="1"/>
  <c r="C20" i="48"/>
  <c r="D18" i="48"/>
  <c r="D20" i="48"/>
  <c r="F26" i="48"/>
  <c r="F27" i="48"/>
  <c r="C25" i="48"/>
  <c r="C26" i="48"/>
  <c r="C27" i="48"/>
  <c r="D25" i="48"/>
  <c r="D26" i="48"/>
  <c r="D27" i="48"/>
  <c r="C17" i="48"/>
  <c r="C19" i="48"/>
  <c r="C21" i="48"/>
  <c r="C22" i="48"/>
  <c r="C23" i="48"/>
  <c r="C18" i="48"/>
  <c r="D21" i="48"/>
  <c r="D22" i="48"/>
  <c r="D23" i="48"/>
  <c r="B54" i="10" l="1"/>
  <c r="O57" i="57"/>
  <c r="Z58" i="17"/>
  <c r="AA58" i="17"/>
  <c r="AB58" i="17"/>
  <c r="Z59" i="17"/>
  <c r="AA59" i="17"/>
  <c r="AB59" i="17"/>
  <c r="Z60" i="17"/>
  <c r="AA60" i="17"/>
  <c r="AB60" i="17"/>
  <c r="Z64" i="17"/>
  <c r="AA64" i="17"/>
  <c r="AB64" i="17"/>
  <c r="Z65" i="17"/>
  <c r="AA65" i="17"/>
  <c r="AB65" i="17"/>
  <c r="Z66" i="17"/>
  <c r="AA66" i="17"/>
  <c r="AB66" i="17"/>
  <c r="Z118" i="17"/>
  <c r="AA118" i="17"/>
  <c r="AB118" i="17"/>
  <c r="Z119" i="17"/>
  <c r="AA119" i="17"/>
  <c r="AB119" i="17"/>
  <c r="Z120" i="17"/>
  <c r="AA120" i="17"/>
  <c r="AB120" i="17"/>
  <c r="Z124" i="17"/>
  <c r="AA124" i="17"/>
  <c r="AB124" i="17"/>
  <c r="Z125" i="17"/>
  <c r="AA125" i="17"/>
  <c r="AB125" i="17"/>
  <c r="Z126" i="17"/>
  <c r="AA126" i="17"/>
  <c r="AB126" i="17"/>
  <c r="Z178" i="17"/>
  <c r="AA178" i="17"/>
  <c r="AB178" i="17"/>
  <c r="Z179" i="17"/>
  <c r="AA179" i="17"/>
  <c r="AB179" i="17"/>
  <c r="Z180" i="17"/>
  <c r="AA180" i="17"/>
  <c r="AB180" i="17"/>
  <c r="Z181" i="17"/>
  <c r="AA181" i="17"/>
  <c r="AB181" i="17"/>
  <c r="Z185" i="17"/>
  <c r="AA185" i="17"/>
  <c r="AB185" i="17"/>
  <c r="Z186" i="17"/>
  <c r="AA186" i="17"/>
  <c r="AB186" i="17"/>
  <c r="Z187" i="17"/>
  <c r="AA187" i="17"/>
  <c r="AB187" i="17"/>
  <c r="Z239" i="17"/>
  <c r="AA239" i="17"/>
  <c r="AB239" i="17"/>
  <c r="Z243" i="17"/>
  <c r="AA243" i="17"/>
  <c r="AB243" i="17"/>
  <c r="Z244" i="17"/>
  <c r="AA244" i="17"/>
  <c r="AB244" i="17"/>
  <c r="Z245" i="17"/>
  <c r="AA245" i="17"/>
  <c r="AB245" i="17"/>
  <c r="Z299" i="17"/>
  <c r="AA299" i="17"/>
  <c r="AB299" i="17"/>
  <c r="Z300" i="17"/>
  <c r="AA300" i="17"/>
  <c r="AB300" i="17"/>
  <c r="Z301" i="17"/>
  <c r="AA301" i="17"/>
  <c r="AB301" i="17"/>
  <c r="Z302" i="17"/>
  <c r="AA302" i="17"/>
  <c r="AB302" i="17"/>
  <c r="Z303" i="17"/>
  <c r="AA303" i="17"/>
  <c r="AB303" i="17"/>
  <c r="P1257" i="16"/>
  <c r="P1256" i="16"/>
  <c r="P1255" i="16"/>
  <c r="P1254" i="16"/>
  <c r="P1253" i="16"/>
  <c r="P1252" i="16"/>
  <c r="P1251" i="16"/>
  <c r="P1250" i="16"/>
  <c r="P1249" i="16"/>
  <c r="P1248" i="16"/>
  <c r="V353" i="17"/>
  <c r="U353" i="17"/>
  <c r="T353" i="17"/>
  <c r="N353" i="17"/>
  <c r="V352" i="17"/>
  <c r="U352" i="17"/>
  <c r="T352" i="17"/>
  <c r="N352" i="17"/>
  <c r="V351" i="17"/>
  <c r="U351" i="17"/>
  <c r="T351" i="17"/>
  <c r="N351" i="17"/>
  <c r="V350" i="17"/>
  <c r="U350" i="17"/>
  <c r="T350" i="17"/>
  <c r="N350" i="17"/>
  <c r="V349" i="17"/>
  <c r="U349" i="17"/>
  <c r="T349" i="17"/>
  <c r="N349" i="17"/>
  <c r="V348" i="17"/>
  <c r="U348" i="17"/>
  <c r="T348" i="17"/>
  <c r="N348" i="17"/>
  <c r="V347" i="17"/>
  <c r="U347" i="17"/>
  <c r="T347" i="17"/>
  <c r="N347" i="17"/>
  <c r="V346" i="17"/>
  <c r="U346" i="17"/>
  <c r="T346" i="17"/>
  <c r="N346" i="17"/>
  <c r="V345" i="17"/>
  <c r="U345" i="17"/>
  <c r="T345" i="17"/>
  <c r="N345" i="17"/>
  <c r="V344" i="17"/>
  <c r="U344" i="17"/>
  <c r="T344" i="17"/>
  <c r="N344" i="17"/>
  <c r="Y58" i="17"/>
  <c r="Y59" i="17"/>
  <c r="Y60" i="17"/>
  <c r="Y64" i="17"/>
  <c r="Y65" i="17"/>
  <c r="Y66" i="17"/>
  <c r="Y118" i="17"/>
  <c r="Y119" i="17"/>
  <c r="Y120" i="17"/>
  <c r="Y124" i="17"/>
  <c r="Y125" i="17"/>
  <c r="Y126" i="17"/>
  <c r="Y178" i="17"/>
  <c r="Y179" i="17"/>
  <c r="Y180" i="17"/>
  <c r="Y181" i="17"/>
  <c r="Y185" i="17"/>
  <c r="Y186" i="17"/>
  <c r="Y187" i="17"/>
  <c r="Y239" i="17"/>
  <c r="Y243" i="17"/>
  <c r="Y244" i="17"/>
  <c r="Y245" i="17"/>
  <c r="Y300" i="17"/>
  <c r="Y301" i="17"/>
  <c r="Y302" i="17"/>
  <c r="Y303" i="17"/>
  <c r="V3" i="34" l="1"/>
  <c r="AB3" i="57" s="1"/>
  <c r="BF3" i="57" s="1"/>
  <c r="U3" i="34"/>
  <c r="AA3" i="57" s="1"/>
  <c r="BE3" i="57" s="1"/>
  <c r="T3" i="34"/>
  <c r="Z3" i="57" s="1"/>
  <c r="BD3" i="57" s="1"/>
  <c r="S3" i="34"/>
  <c r="Y3" i="57" s="1"/>
  <c r="BC3" i="57" s="1"/>
  <c r="R3" i="34"/>
  <c r="X3" i="57" s="1"/>
  <c r="BB3" i="57" s="1"/>
  <c r="Q3" i="34"/>
  <c r="W3" i="57" s="1"/>
  <c r="BA3" i="57" s="1"/>
  <c r="P3" i="34"/>
  <c r="V3" i="57" s="1"/>
  <c r="AZ3" i="57" s="1"/>
  <c r="O3" i="34"/>
  <c r="U3" i="57" s="1"/>
  <c r="AY3" i="57" s="1"/>
  <c r="N3" i="34"/>
  <c r="T3" i="57" s="1"/>
  <c r="AX3" i="57" s="1"/>
  <c r="M3" i="34"/>
  <c r="S3" i="57" s="1"/>
  <c r="AW3" i="57" s="1"/>
  <c r="L3" i="34"/>
  <c r="R3" i="57" s="1"/>
  <c r="AV3" i="57" s="1"/>
  <c r="K3" i="34"/>
  <c r="O56" i="57"/>
  <c r="B56" i="57"/>
  <c r="A1" i="57"/>
  <c r="AY4" i="30"/>
  <c r="W4" i="30"/>
  <c r="AZ4" i="30" s="1"/>
  <c r="V4" i="30"/>
  <c r="V5" i="30" s="1"/>
  <c r="U4" i="30"/>
  <c r="AX4" i="30" s="1"/>
  <c r="T4" i="30"/>
  <c r="AW4" i="30" s="1"/>
  <c r="S4" i="30"/>
  <c r="AV4" i="30" s="1"/>
  <c r="R4" i="30"/>
  <c r="AU4" i="30" s="1"/>
  <c r="Q4" i="30"/>
  <c r="P4" i="30"/>
  <c r="AS4" i="30" s="1"/>
  <c r="O4" i="30"/>
  <c r="AR4" i="30" s="1"/>
  <c r="N4" i="30"/>
  <c r="M4" i="30"/>
  <c r="AP4" i="30" s="1"/>
  <c r="AA55" i="30"/>
  <c r="AA54" i="30"/>
  <c r="AA53" i="30"/>
  <c r="AA52" i="30"/>
  <c r="AA51" i="30"/>
  <c r="AA50" i="30"/>
  <c r="AA49" i="30"/>
  <c r="AA48" i="30"/>
  <c r="AA47" i="30"/>
  <c r="AA46" i="30"/>
  <c r="C58" i="30"/>
  <c r="T304" i="17"/>
  <c r="R248" i="17"/>
  <c r="R249" i="17"/>
  <c r="R250" i="17"/>
  <c r="R251" i="17"/>
  <c r="R252" i="17"/>
  <c r="R253" i="17"/>
  <c r="R254" i="17"/>
  <c r="R255" i="17"/>
  <c r="R256" i="17"/>
  <c r="R257" i="17"/>
  <c r="R258" i="17"/>
  <c r="R259" i="17"/>
  <c r="R260" i="17"/>
  <c r="R261" i="17"/>
  <c r="R262" i="17"/>
  <c r="R263" i="17"/>
  <c r="R264" i="17"/>
  <c r="R265" i="17"/>
  <c r="R266" i="17"/>
  <c r="R267" i="17"/>
  <c r="R268" i="17"/>
  <c r="R269" i="17"/>
  <c r="R270" i="17"/>
  <c r="R271" i="17"/>
  <c r="R272" i="17"/>
  <c r="R273" i="17"/>
  <c r="R274" i="17"/>
  <c r="R275" i="17"/>
  <c r="R276" i="17"/>
  <c r="R277" i="17"/>
  <c r="R278" i="17"/>
  <c r="R279" i="17"/>
  <c r="R280" i="17"/>
  <c r="R281" i="17"/>
  <c r="R282" i="17"/>
  <c r="R283" i="17"/>
  <c r="R284" i="17"/>
  <c r="R285" i="17"/>
  <c r="R286" i="17"/>
  <c r="R287" i="17"/>
  <c r="R288" i="17"/>
  <c r="R289" i="17"/>
  <c r="R290" i="17"/>
  <c r="R291" i="17"/>
  <c r="R292" i="17"/>
  <c r="R293" i="17"/>
  <c r="R294" i="17"/>
  <c r="R295" i="17"/>
  <c r="R296" i="17"/>
  <c r="R247" i="17"/>
  <c r="R189" i="17"/>
  <c r="P243" i="17"/>
  <c r="L243" i="17"/>
  <c r="H243" i="17"/>
  <c r="D243" i="17"/>
  <c r="N242" i="17"/>
  <c r="J242" i="17"/>
  <c r="F242" i="17"/>
  <c r="B242" i="17"/>
  <c r="A241" i="17"/>
  <c r="A240" i="17"/>
  <c r="N304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202" i="17"/>
  <c r="R203" i="17"/>
  <c r="R204" i="17"/>
  <c r="R205" i="17"/>
  <c r="R206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221" i="17"/>
  <c r="R222" i="17"/>
  <c r="R223" i="17"/>
  <c r="R224" i="17"/>
  <c r="R225" i="17"/>
  <c r="R226" i="17"/>
  <c r="R227" i="17"/>
  <c r="R228" i="17"/>
  <c r="R229" i="17"/>
  <c r="R230" i="17"/>
  <c r="R231" i="17"/>
  <c r="R232" i="17"/>
  <c r="R233" i="17"/>
  <c r="R234" i="17"/>
  <c r="R235" i="17"/>
  <c r="R236" i="17"/>
  <c r="R237" i="17"/>
  <c r="R238" i="17"/>
  <c r="R128" i="17"/>
  <c r="H124" i="17"/>
  <c r="A26" i="10"/>
  <c r="A27" i="10"/>
  <c r="A28" i="10"/>
  <c r="A29" i="10"/>
  <c r="A30" i="10"/>
  <c r="A31" i="10"/>
  <c r="A32" i="10"/>
  <c r="A33" i="10"/>
  <c r="A34" i="10"/>
  <c r="A35" i="10"/>
  <c r="N123" i="17"/>
  <c r="F123" i="17"/>
  <c r="P185" i="17"/>
  <c r="L185" i="17"/>
  <c r="H185" i="17"/>
  <c r="D185" i="17"/>
  <c r="N184" i="17"/>
  <c r="J184" i="17"/>
  <c r="F184" i="17"/>
  <c r="B184" i="17"/>
  <c r="A183" i="17"/>
  <c r="A182" i="17"/>
  <c r="R177" i="17"/>
  <c r="R176" i="17"/>
  <c r="R175" i="17"/>
  <c r="R174" i="17"/>
  <c r="R173" i="17"/>
  <c r="R172" i="17"/>
  <c r="R171" i="17"/>
  <c r="R170" i="17"/>
  <c r="R169" i="17"/>
  <c r="R168" i="17"/>
  <c r="P124" i="17"/>
  <c r="L124" i="17"/>
  <c r="J123" i="17"/>
  <c r="R117" i="17"/>
  <c r="R116" i="17"/>
  <c r="R115" i="17"/>
  <c r="R114" i="17"/>
  <c r="R113" i="17"/>
  <c r="R112" i="17"/>
  <c r="R111" i="17"/>
  <c r="R110" i="17"/>
  <c r="R109" i="17"/>
  <c r="R108" i="17"/>
  <c r="R57" i="17"/>
  <c r="R56" i="17"/>
  <c r="R55" i="17"/>
  <c r="R54" i="17"/>
  <c r="R53" i="17"/>
  <c r="R52" i="17"/>
  <c r="R51" i="17"/>
  <c r="R50" i="17"/>
  <c r="R49" i="17"/>
  <c r="R48" i="17"/>
  <c r="P1209" i="16"/>
  <c r="P1210" i="16"/>
  <c r="P1211" i="16"/>
  <c r="P1212" i="16"/>
  <c r="P1213" i="16"/>
  <c r="P1214" i="16"/>
  <c r="P1215" i="16"/>
  <c r="P1216" i="16"/>
  <c r="P1217" i="16"/>
  <c r="P1218" i="16"/>
  <c r="P1219" i="16"/>
  <c r="P1220" i="16"/>
  <c r="P1221" i="16"/>
  <c r="P1222" i="16"/>
  <c r="P1223" i="16"/>
  <c r="P1224" i="16"/>
  <c r="P1225" i="16"/>
  <c r="P1226" i="16"/>
  <c r="P1227" i="16"/>
  <c r="P1228" i="16"/>
  <c r="P1229" i="16"/>
  <c r="P1230" i="16"/>
  <c r="P1231" i="16"/>
  <c r="P1232" i="16"/>
  <c r="P1233" i="16"/>
  <c r="P1234" i="16"/>
  <c r="P1235" i="16"/>
  <c r="P1236" i="16"/>
  <c r="P1237" i="16"/>
  <c r="P1238" i="16"/>
  <c r="P1239" i="16"/>
  <c r="P1240" i="16"/>
  <c r="P1241" i="16"/>
  <c r="P1242" i="16"/>
  <c r="P1243" i="16"/>
  <c r="P1244" i="16"/>
  <c r="P1245" i="16"/>
  <c r="P1246" i="16"/>
  <c r="P1247" i="16"/>
  <c r="P1208" i="16"/>
  <c r="P1148" i="16"/>
  <c r="P1149" i="16"/>
  <c r="P1150" i="16"/>
  <c r="P1151" i="16"/>
  <c r="P1152" i="16"/>
  <c r="P1153" i="16"/>
  <c r="P1154" i="16"/>
  <c r="P1155" i="16"/>
  <c r="P1156" i="16"/>
  <c r="P1157" i="16"/>
  <c r="P1158" i="16"/>
  <c r="P1159" i="16"/>
  <c r="P1160" i="16"/>
  <c r="P1161" i="16"/>
  <c r="P1162" i="16"/>
  <c r="P1163" i="16"/>
  <c r="P1164" i="16"/>
  <c r="P1165" i="16"/>
  <c r="P1166" i="16"/>
  <c r="P1167" i="16"/>
  <c r="P1168" i="16"/>
  <c r="P1169" i="16"/>
  <c r="P1170" i="16"/>
  <c r="P1171" i="16"/>
  <c r="P1172" i="16"/>
  <c r="P1173" i="16"/>
  <c r="P1174" i="16"/>
  <c r="P1175" i="16"/>
  <c r="P1176" i="16"/>
  <c r="P1177" i="16"/>
  <c r="P1178" i="16"/>
  <c r="P1179" i="16"/>
  <c r="P1180" i="16"/>
  <c r="P1181" i="16"/>
  <c r="P1182" i="16"/>
  <c r="P1183" i="16"/>
  <c r="P1184" i="16"/>
  <c r="P1185" i="16"/>
  <c r="P1186" i="16"/>
  <c r="P1187" i="16"/>
  <c r="P1188" i="16"/>
  <c r="P1189" i="16"/>
  <c r="P1190" i="16"/>
  <c r="P1191" i="16"/>
  <c r="P1192" i="16"/>
  <c r="P1193" i="16"/>
  <c r="P1194" i="16"/>
  <c r="P1195" i="16"/>
  <c r="P1196" i="16"/>
  <c r="P1147" i="16"/>
  <c r="P1089" i="16"/>
  <c r="P1090" i="16"/>
  <c r="P1091" i="16"/>
  <c r="P1092" i="16"/>
  <c r="P1093" i="16"/>
  <c r="P1094" i="16"/>
  <c r="P1095" i="16"/>
  <c r="P1096" i="16"/>
  <c r="P1097" i="16"/>
  <c r="P1098" i="16"/>
  <c r="P1099" i="16"/>
  <c r="P1100" i="16"/>
  <c r="P1101" i="16"/>
  <c r="P1102" i="16"/>
  <c r="P1103" i="16"/>
  <c r="P1104" i="16"/>
  <c r="P1105" i="16"/>
  <c r="P1106" i="16"/>
  <c r="P1107" i="16"/>
  <c r="P1108" i="16"/>
  <c r="P1109" i="16"/>
  <c r="P1110" i="16"/>
  <c r="P1111" i="16"/>
  <c r="P1112" i="16"/>
  <c r="P1113" i="16"/>
  <c r="P1114" i="16"/>
  <c r="P1115" i="16"/>
  <c r="P1116" i="16"/>
  <c r="P1117" i="16"/>
  <c r="P1118" i="16"/>
  <c r="P1119" i="16"/>
  <c r="P1120" i="16"/>
  <c r="P1121" i="16"/>
  <c r="P1122" i="16"/>
  <c r="P1123" i="16"/>
  <c r="P1124" i="16"/>
  <c r="P1125" i="16"/>
  <c r="P1126" i="16"/>
  <c r="P1127" i="16"/>
  <c r="P1128" i="16"/>
  <c r="P1129" i="16"/>
  <c r="P1130" i="16"/>
  <c r="P1131" i="16"/>
  <c r="P1132" i="16"/>
  <c r="P1133" i="16"/>
  <c r="P1134" i="16"/>
  <c r="P1135" i="16"/>
  <c r="P1136" i="16"/>
  <c r="P1137" i="16"/>
  <c r="P1088" i="16"/>
  <c r="P1029" i="16"/>
  <c r="P1030" i="16"/>
  <c r="P1031" i="16"/>
  <c r="P1032" i="16"/>
  <c r="P1033" i="16"/>
  <c r="P1034" i="16"/>
  <c r="P1035" i="16"/>
  <c r="P1036" i="16"/>
  <c r="P1037" i="16"/>
  <c r="P1038" i="16"/>
  <c r="P1039" i="16"/>
  <c r="P1040" i="16"/>
  <c r="P1041" i="16"/>
  <c r="P1042" i="16"/>
  <c r="P1043" i="16"/>
  <c r="P1044" i="16"/>
  <c r="P1045" i="16"/>
  <c r="P1046" i="16"/>
  <c r="P1047" i="16"/>
  <c r="P1048" i="16"/>
  <c r="P1049" i="16"/>
  <c r="P1050" i="16"/>
  <c r="P1051" i="16"/>
  <c r="P1052" i="16"/>
  <c r="P1053" i="16"/>
  <c r="P1054" i="16"/>
  <c r="P1055" i="16"/>
  <c r="P1056" i="16"/>
  <c r="P1057" i="16"/>
  <c r="P1058" i="16"/>
  <c r="P1059" i="16"/>
  <c r="P1060" i="16"/>
  <c r="P1061" i="16"/>
  <c r="P1062" i="16"/>
  <c r="P1063" i="16"/>
  <c r="P1064" i="16"/>
  <c r="P1065" i="16"/>
  <c r="P1066" i="16"/>
  <c r="P1067" i="16"/>
  <c r="P1068" i="16"/>
  <c r="P1069" i="16"/>
  <c r="P1070" i="16"/>
  <c r="P1071" i="16"/>
  <c r="P1072" i="16"/>
  <c r="P1073" i="16"/>
  <c r="P1074" i="16"/>
  <c r="P1075" i="16"/>
  <c r="P1076" i="16"/>
  <c r="P1077" i="16"/>
  <c r="P1028" i="16"/>
  <c r="P970" i="16"/>
  <c r="P971" i="16"/>
  <c r="P972" i="16"/>
  <c r="P973" i="16"/>
  <c r="P974" i="16"/>
  <c r="P975" i="16"/>
  <c r="P976" i="16"/>
  <c r="P977" i="16"/>
  <c r="P978" i="16"/>
  <c r="P979" i="16"/>
  <c r="P980" i="16"/>
  <c r="P981" i="16"/>
  <c r="P982" i="16"/>
  <c r="P983" i="16"/>
  <c r="P984" i="16"/>
  <c r="P985" i="16"/>
  <c r="P986" i="16"/>
  <c r="P987" i="16"/>
  <c r="P988" i="16"/>
  <c r="P989" i="16"/>
  <c r="P990" i="16"/>
  <c r="P991" i="16"/>
  <c r="P992" i="16"/>
  <c r="P993" i="16"/>
  <c r="P994" i="16"/>
  <c r="P995" i="16"/>
  <c r="P996" i="16"/>
  <c r="P997" i="16"/>
  <c r="P998" i="16"/>
  <c r="P999" i="16"/>
  <c r="P1000" i="16"/>
  <c r="P1001" i="16"/>
  <c r="P1002" i="16"/>
  <c r="P1003" i="16"/>
  <c r="P1004" i="16"/>
  <c r="P1005" i="16"/>
  <c r="P1006" i="16"/>
  <c r="P1007" i="16"/>
  <c r="P1008" i="16"/>
  <c r="P1009" i="16"/>
  <c r="P1010" i="16"/>
  <c r="P1011" i="16"/>
  <c r="P1012" i="16"/>
  <c r="P1013" i="16"/>
  <c r="P1014" i="16"/>
  <c r="P1015" i="16"/>
  <c r="P1016" i="16"/>
  <c r="P1017" i="16"/>
  <c r="P1018" i="16"/>
  <c r="P969" i="16"/>
  <c r="P909" i="16"/>
  <c r="P910" i="16"/>
  <c r="P911" i="16"/>
  <c r="P912" i="16"/>
  <c r="P913" i="16"/>
  <c r="P914" i="16"/>
  <c r="P915" i="16"/>
  <c r="P916" i="16"/>
  <c r="P917" i="16"/>
  <c r="P918" i="16"/>
  <c r="P919" i="16"/>
  <c r="P920" i="16"/>
  <c r="P921" i="16"/>
  <c r="P922" i="16"/>
  <c r="P923" i="16"/>
  <c r="P924" i="16"/>
  <c r="P925" i="16"/>
  <c r="P926" i="16"/>
  <c r="P927" i="16"/>
  <c r="P928" i="16"/>
  <c r="P929" i="16"/>
  <c r="P930" i="16"/>
  <c r="P931" i="16"/>
  <c r="P932" i="16"/>
  <c r="P933" i="16"/>
  <c r="P934" i="16"/>
  <c r="P935" i="16"/>
  <c r="P936" i="16"/>
  <c r="P937" i="16"/>
  <c r="P938" i="16"/>
  <c r="P939" i="16"/>
  <c r="P940" i="16"/>
  <c r="P941" i="16"/>
  <c r="P942" i="16"/>
  <c r="P943" i="16"/>
  <c r="P944" i="16"/>
  <c r="P945" i="16"/>
  <c r="P946" i="16"/>
  <c r="P947" i="16"/>
  <c r="P948" i="16"/>
  <c r="P949" i="16"/>
  <c r="P950" i="16"/>
  <c r="P951" i="16"/>
  <c r="P952" i="16"/>
  <c r="P953" i="16"/>
  <c r="P954" i="16"/>
  <c r="P955" i="16"/>
  <c r="P956" i="16"/>
  <c r="P957" i="16"/>
  <c r="P908" i="16"/>
  <c r="P850" i="16"/>
  <c r="P851" i="16"/>
  <c r="P852" i="16"/>
  <c r="P853" i="16"/>
  <c r="P854" i="16"/>
  <c r="P855" i="16"/>
  <c r="P856" i="16"/>
  <c r="P857" i="16"/>
  <c r="P858" i="16"/>
  <c r="P859" i="16"/>
  <c r="P860" i="16"/>
  <c r="P861" i="16"/>
  <c r="P862" i="16"/>
  <c r="P863" i="16"/>
  <c r="P864" i="16"/>
  <c r="P865" i="16"/>
  <c r="P866" i="16"/>
  <c r="P867" i="16"/>
  <c r="P868" i="16"/>
  <c r="P869" i="16"/>
  <c r="P870" i="16"/>
  <c r="P871" i="16"/>
  <c r="P872" i="16"/>
  <c r="P873" i="16"/>
  <c r="P874" i="16"/>
  <c r="P875" i="16"/>
  <c r="P876" i="16"/>
  <c r="P877" i="16"/>
  <c r="P878" i="16"/>
  <c r="P879" i="16"/>
  <c r="P880" i="16"/>
  <c r="P881" i="16"/>
  <c r="P882" i="16"/>
  <c r="P883" i="16"/>
  <c r="P884" i="16"/>
  <c r="P885" i="16"/>
  <c r="P886" i="16"/>
  <c r="P887" i="16"/>
  <c r="P888" i="16"/>
  <c r="P889" i="16"/>
  <c r="P890" i="16"/>
  <c r="P891" i="16"/>
  <c r="P892" i="16"/>
  <c r="P893" i="16"/>
  <c r="P894" i="16"/>
  <c r="P895" i="16"/>
  <c r="P896" i="16"/>
  <c r="P897" i="16"/>
  <c r="P898" i="16"/>
  <c r="P849" i="16"/>
  <c r="P790" i="16"/>
  <c r="P791" i="16"/>
  <c r="P792" i="16"/>
  <c r="P793" i="16"/>
  <c r="P794" i="16"/>
  <c r="P795" i="16"/>
  <c r="P796" i="16"/>
  <c r="P797" i="16"/>
  <c r="P798" i="16"/>
  <c r="P799" i="16"/>
  <c r="P800" i="16"/>
  <c r="P801" i="16"/>
  <c r="P802" i="16"/>
  <c r="P803" i="16"/>
  <c r="P804" i="16"/>
  <c r="P805" i="16"/>
  <c r="P806" i="16"/>
  <c r="P807" i="16"/>
  <c r="P808" i="16"/>
  <c r="P809" i="16"/>
  <c r="P810" i="16"/>
  <c r="P811" i="16"/>
  <c r="P812" i="16"/>
  <c r="P813" i="16"/>
  <c r="P814" i="16"/>
  <c r="P815" i="16"/>
  <c r="P816" i="16"/>
  <c r="P817" i="16"/>
  <c r="P818" i="16"/>
  <c r="P819" i="16"/>
  <c r="P820" i="16"/>
  <c r="P821" i="16"/>
  <c r="P822" i="16"/>
  <c r="P823" i="16"/>
  <c r="P824" i="16"/>
  <c r="P825" i="16"/>
  <c r="P826" i="16"/>
  <c r="P827" i="16"/>
  <c r="P828" i="16"/>
  <c r="P829" i="16"/>
  <c r="P830" i="16"/>
  <c r="P831" i="16"/>
  <c r="P832" i="16"/>
  <c r="P833" i="16"/>
  <c r="P834" i="16"/>
  <c r="P835" i="16"/>
  <c r="P836" i="16"/>
  <c r="P837" i="16"/>
  <c r="P838" i="16"/>
  <c r="P789" i="16"/>
  <c r="P731" i="16"/>
  <c r="P732" i="16"/>
  <c r="P733" i="16"/>
  <c r="P734" i="16"/>
  <c r="P735" i="16"/>
  <c r="P736" i="16"/>
  <c r="P737" i="16"/>
  <c r="P738" i="16"/>
  <c r="P739" i="16"/>
  <c r="P740" i="16"/>
  <c r="P741" i="16"/>
  <c r="P742" i="16"/>
  <c r="P743" i="16"/>
  <c r="P744" i="16"/>
  <c r="P745" i="16"/>
  <c r="P746" i="16"/>
  <c r="P747" i="16"/>
  <c r="P748" i="16"/>
  <c r="P749" i="16"/>
  <c r="P750" i="16"/>
  <c r="P751" i="16"/>
  <c r="P752" i="16"/>
  <c r="P753" i="16"/>
  <c r="P754" i="16"/>
  <c r="P755" i="16"/>
  <c r="P756" i="16"/>
  <c r="P757" i="16"/>
  <c r="P758" i="16"/>
  <c r="P759" i="16"/>
  <c r="P760" i="16"/>
  <c r="P761" i="16"/>
  <c r="P762" i="16"/>
  <c r="P763" i="16"/>
  <c r="P764" i="16"/>
  <c r="P765" i="16"/>
  <c r="P766" i="16"/>
  <c r="P767" i="16"/>
  <c r="P768" i="16"/>
  <c r="P769" i="16"/>
  <c r="P770" i="16"/>
  <c r="P771" i="16"/>
  <c r="P772" i="16"/>
  <c r="P773" i="16"/>
  <c r="P774" i="16"/>
  <c r="P775" i="16"/>
  <c r="P776" i="16"/>
  <c r="P777" i="16"/>
  <c r="P778" i="16"/>
  <c r="P779" i="16"/>
  <c r="P730" i="16"/>
  <c r="P8" i="16"/>
  <c r="AE4" i="57" s="1"/>
  <c r="I1207" i="16"/>
  <c r="H1207" i="16"/>
  <c r="G1207" i="16"/>
  <c r="E1207" i="16"/>
  <c r="D1207" i="16"/>
  <c r="C1207" i="16"/>
  <c r="A1203" i="16"/>
  <c r="A1202" i="16"/>
  <c r="A1201" i="16"/>
  <c r="I1146" i="16"/>
  <c r="H1146" i="16"/>
  <c r="G1146" i="16"/>
  <c r="E1146" i="16"/>
  <c r="D1146" i="16"/>
  <c r="C1146" i="16"/>
  <c r="A1142" i="16"/>
  <c r="A1141" i="16"/>
  <c r="A1140" i="16"/>
  <c r="I1087" i="16"/>
  <c r="H1087" i="16"/>
  <c r="G1087" i="16"/>
  <c r="E1087" i="16"/>
  <c r="D1087" i="16"/>
  <c r="C1087" i="16"/>
  <c r="A1083" i="16"/>
  <c r="A1082" i="16"/>
  <c r="A1081" i="16"/>
  <c r="I1027" i="16"/>
  <c r="H1027" i="16"/>
  <c r="G1027" i="16"/>
  <c r="E1027" i="16"/>
  <c r="D1027" i="16"/>
  <c r="C1027" i="16"/>
  <c r="A1023" i="16"/>
  <c r="A1022" i="16"/>
  <c r="A1021" i="16"/>
  <c r="I968" i="16"/>
  <c r="H968" i="16"/>
  <c r="G968" i="16"/>
  <c r="E968" i="16"/>
  <c r="D968" i="16"/>
  <c r="C968" i="16"/>
  <c r="A902" i="16"/>
  <c r="A964" i="16"/>
  <c r="A962" i="16"/>
  <c r="I907" i="16"/>
  <c r="H907" i="16"/>
  <c r="E907" i="16"/>
  <c r="D907" i="16"/>
  <c r="G907" i="16"/>
  <c r="C907" i="16"/>
  <c r="A903" i="16"/>
  <c r="A901" i="16"/>
  <c r="I848" i="16"/>
  <c r="H848" i="16"/>
  <c r="G848" i="16"/>
  <c r="E848" i="16"/>
  <c r="D848" i="16"/>
  <c r="C848" i="16"/>
  <c r="A844" i="16"/>
  <c r="A843" i="16"/>
  <c r="A783" i="16"/>
  <c r="A842" i="16"/>
  <c r="AZ46" i="30" l="1"/>
  <c r="AZ50" i="30"/>
  <c r="AZ54" i="30"/>
  <c r="AZ47" i="30"/>
  <c r="AZ51" i="30"/>
  <c r="AZ55" i="30"/>
  <c r="AZ49" i="30"/>
  <c r="AZ48" i="30"/>
  <c r="AZ52" i="30"/>
  <c r="AZ53" i="30"/>
  <c r="Y184" i="17"/>
  <c r="Z184" i="17"/>
  <c r="Z242" i="17"/>
  <c r="Y242" i="17"/>
  <c r="AA184" i="17"/>
  <c r="Z123" i="17"/>
  <c r="AA242" i="17"/>
  <c r="W5" i="30"/>
  <c r="AA123" i="17"/>
  <c r="Y183" i="17"/>
  <c r="AB183" i="17"/>
  <c r="AA183" i="17"/>
  <c r="Z183" i="17"/>
  <c r="AB184" i="17"/>
  <c r="AB123" i="17"/>
  <c r="Y241" i="17"/>
  <c r="AB241" i="17"/>
  <c r="Z241" i="17"/>
  <c r="AA241" i="17"/>
  <c r="AB242" i="17"/>
  <c r="Y182" i="17"/>
  <c r="Z182" i="17"/>
  <c r="AA182" i="17"/>
  <c r="AB182" i="17"/>
  <c r="Y240" i="17"/>
  <c r="Z240" i="17"/>
  <c r="AA240" i="17"/>
  <c r="AB240" i="17"/>
  <c r="AQ4" i="30"/>
  <c r="AT4" i="30"/>
  <c r="N5" i="30"/>
  <c r="R5" i="30"/>
  <c r="T5" i="30"/>
  <c r="P5" i="30"/>
  <c r="M5" i="30"/>
  <c r="S5" i="30"/>
  <c r="O5" i="30"/>
  <c r="U5" i="30"/>
  <c r="Q5" i="30"/>
  <c r="A543" i="16"/>
  <c r="AZ1121" i="54"/>
  <c r="AY1121" i="54"/>
  <c r="A1118" i="54"/>
  <c r="Z1118" i="54" s="1"/>
  <c r="AZ1065" i="54"/>
  <c r="AY1065" i="54"/>
  <c r="A1062" i="54"/>
  <c r="AZ1009" i="54"/>
  <c r="AY1009" i="54"/>
  <c r="A1006" i="54"/>
  <c r="AZ953" i="54"/>
  <c r="AY953" i="54"/>
  <c r="A950" i="54"/>
  <c r="AZ897" i="54"/>
  <c r="AY897" i="54"/>
  <c r="A894" i="54"/>
  <c r="AZ841" i="54"/>
  <c r="AY841" i="54"/>
  <c r="A838" i="54"/>
  <c r="AZ785" i="54"/>
  <c r="AY785" i="54"/>
  <c r="A782" i="54"/>
  <c r="AZ729" i="54"/>
  <c r="AY729" i="54"/>
  <c r="AZ673" i="54"/>
  <c r="AY673" i="54"/>
  <c r="AZ617" i="54"/>
  <c r="AY617" i="54"/>
  <c r="AZ561" i="54"/>
  <c r="AY561" i="54"/>
  <c r="I788" i="16"/>
  <c r="H788" i="16"/>
  <c r="I729" i="16"/>
  <c r="H729" i="16"/>
  <c r="G729" i="16"/>
  <c r="E729" i="16"/>
  <c r="D729" i="16"/>
  <c r="C729" i="16"/>
  <c r="G668" i="16"/>
  <c r="C668" i="16"/>
  <c r="G609" i="16"/>
  <c r="C609" i="16"/>
  <c r="I668" i="16"/>
  <c r="H668" i="16"/>
  <c r="E668" i="16"/>
  <c r="D668" i="16"/>
  <c r="E609" i="16"/>
  <c r="I609" i="16" s="1"/>
  <c r="D609" i="16"/>
  <c r="H609" i="16" s="1"/>
  <c r="E788" i="16"/>
  <c r="D788" i="16"/>
  <c r="G788" i="16"/>
  <c r="C788" i="16"/>
  <c r="A784" i="16"/>
  <c r="A782" i="16"/>
  <c r="A726" i="54"/>
  <c r="A725" i="16"/>
  <c r="A723" i="16"/>
  <c r="A670" i="54"/>
  <c r="P718" i="16"/>
  <c r="P717" i="16"/>
  <c r="P716" i="16"/>
  <c r="P715" i="16"/>
  <c r="P714" i="16"/>
  <c r="P713" i="16"/>
  <c r="P712" i="16"/>
  <c r="P711" i="16"/>
  <c r="P710" i="16"/>
  <c r="P709" i="16"/>
  <c r="A664" i="16"/>
  <c r="A662" i="16"/>
  <c r="P659" i="16"/>
  <c r="P658" i="16"/>
  <c r="P657" i="16"/>
  <c r="P656" i="16"/>
  <c r="P655" i="16"/>
  <c r="P654" i="16"/>
  <c r="P653" i="16"/>
  <c r="P652" i="16"/>
  <c r="P651" i="16"/>
  <c r="P650" i="16"/>
  <c r="A605" i="16"/>
  <c r="A603" i="16"/>
  <c r="P599" i="16"/>
  <c r="P598" i="16"/>
  <c r="P595" i="16"/>
  <c r="P594" i="16"/>
  <c r="P593" i="16"/>
  <c r="P592" i="16"/>
  <c r="P591" i="16"/>
  <c r="P590" i="16"/>
  <c r="P589" i="16"/>
  <c r="P588" i="16"/>
  <c r="P537" i="16"/>
  <c r="P536" i="16"/>
  <c r="P535" i="16"/>
  <c r="P534" i="16"/>
  <c r="P533" i="16"/>
  <c r="P532" i="16"/>
  <c r="P531" i="16"/>
  <c r="P530" i="16"/>
  <c r="P529" i="16"/>
  <c r="P528" i="16"/>
  <c r="P477" i="16"/>
  <c r="P476" i="16"/>
  <c r="P475" i="16"/>
  <c r="P474" i="16"/>
  <c r="P473" i="16"/>
  <c r="P472" i="16"/>
  <c r="P471" i="16"/>
  <c r="P470" i="16"/>
  <c r="P469" i="16"/>
  <c r="P468" i="16"/>
  <c r="Q478" i="16"/>
  <c r="Q479" i="16"/>
  <c r="Q480" i="16"/>
  <c r="A481" i="16"/>
  <c r="Q481" i="16"/>
  <c r="A482" i="16"/>
  <c r="Q482" i="16"/>
  <c r="A483" i="16"/>
  <c r="Q483" i="16"/>
  <c r="Q484" i="16"/>
  <c r="Q485" i="16"/>
  <c r="Q486" i="16"/>
  <c r="C487" i="16"/>
  <c r="H487" i="16"/>
  <c r="I487" i="16"/>
  <c r="G487" i="16"/>
  <c r="P417" i="16"/>
  <c r="P416" i="16"/>
  <c r="P415" i="16"/>
  <c r="P414" i="16"/>
  <c r="P413" i="16"/>
  <c r="P412" i="16"/>
  <c r="P411" i="16"/>
  <c r="P410" i="16"/>
  <c r="P409" i="16"/>
  <c r="P408" i="16"/>
  <c r="P357" i="16"/>
  <c r="P356" i="16"/>
  <c r="P355" i="16"/>
  <c r="P354" i="16"/>
  <c r="P353" i="16"/>
  <c r="P352" i="16"/>
  <c r="P351" i="16"/>
  <c r="P350" i="16"/>
  <c r="P349" i="16"/>
  <c r="P348" i="16"/>
  <c r="P297" i="16"/>
  <c r="P296" i="16"/>
  <c r="P295" i="16"/>
  <c r="P294" i="16"/>
  <c r="P293" i="16"/>
  <c r="P292" i="16"/>
  <c r="P291" i="16"/>
  <c r="P290" i="16"/>
  <c r="P289" i="16"/>
  <c r="P288" i="16"/>
  <c r="P278" i="16"/>
  <c r="P279" i="16"/>
  <c r="P280" i="16"/>
  <c r="P281" i="16"/>
  <c r="P282" i="16"/>
  <c r="P283" i="16"/>
  <c r="P284" i="16"/>
  <c r="P285" i="16"/>
  <c r="P286" i="16"/>
  <c r="P287" i="16"/>
  <c r="P237" i="16"/>
  <c r="P236" i="16"/>
  <c r="P235" i="16"/>
  <c r="P234" i="16"/>
  <c r="P233" i="16"/>
  <c r="P232" i="16"/>
  <c r="P231" i="16"/>
  <c r="P230" i="16"/>
  <c r="P229" i="16"/>
  <c r="P228" i="16"/>
  <c r="P177" i="16"/>
  <c r="P176" i="16"/>
  <c r="P175" i="16"/>
  <c r="P174" i="16"/>
  <c r="P173" i="16"/>
  <c r="P172" i="16"/>
  <c r="P171" i="16"/>
  <c r="P170" i="16"/>
  <c r="P169" i="16"/>
  <c r="P168" i="16"/>
  <c r="P117" i="16"/>
  <c r="P116" i="16"/>
  <c r="P115" i="16"/>
  <c r="P114" i="16"/>
  <c r="P113" i="16"/>
  <c r="P112" i="16"/>
  <c r="P111" i="16"/>
  <c r="P110" i="16"/>
  <c r="P109" i="16"/>
  <c r="P108" i="16"/>
  <c r="P57" i="16"/>
  <c r="AE53" i="57" s="1"/>
  <c r="P56" i="16"/>
  <c r="AE52" i="57" s="1"/>
  <c r="P55" i="16"/>
  <c r="AE51" i="57" s="1"/>
  <c r="P54" i="16"/>
  <c r="AE50" i="57" s="1"/>
  <c r="P53" i="16"/>
  <c r="AE49" i="57" s="1"/>
  <c r="P52" i="16"/>
  <c r="AE48" i="57" s="1"/>
  <c r="P51" i="16"/>
  <c r="AE47" i="57" s="1"/>
  <c r="P50" i="16"/>
  <c r="AE46" i="57" s="1"/>
  <c r="P49" i="16"/>
  <c r="AE45" i="57" s="1"/>
  <c r="P48" i="16"/>
  <c r="AE44" i="57" s="1"/>
  <c r="Z55" i="38"/>
  <c r="Y55" i="38"/>
  <c r="Z54" i="38"/>
  <c r="Y54" i="38"/>
  <c r="Z53" i="38"/>
  <c r="Y53" i="38"/>
  <c r="Z52" i="38"/>
  <c r="Y52" i="38"/>
  <c r="Z51" i="38"/>
  <c r="Y51" i="38"/>
  <c r="Z50" i="38"/>
  <c r="Y50" i="38"/>
  <c r="Z49" i="38"/>
  <c r="Y49" i="38"/>
  <c r="Z48" i="38"/>
  <c r="Y48" i="38"/>
  <c r="Z47" i="38"/>
  <c r="Y47" i="38"/>
  <c r="Z46" i="38"/>
  <c r="Y46" i="38"/>
  <c r="AF48" i="36"/>
  <c r="AM57" i="36"/>
  <c r="AL57" i="36"/>
  <c r="AK57" i="36"/>
  <c r="AJ57" i="36"/>
  <c r="AI57" i="36"/>
  <c r="AH57" i="36"/>
  <c r="AG57" i="36"/>
  <c r="AF57" i="36"/>
  <c r="W57" i="36"/>
  <c r="AM56" i="36"/>
  <c r="AL56" i="36"/>
  <c r="AK56" i="36"/>
  <c r="AJ56" i="36"/>
  <c r="AI56" i="36"/>
  <c r="AH56" i="36"/>
  <c r="AG56" i="36"/>
  <c r="AF56" i="36"/>
  <c r="W56" i="36"/>
  <c r="AM55" i="36"/>
  <c r="AL55" i="36"/>
  <c r="AK55" i="36"/>
  <c r="AJ55" i="36"/>
  <c r="AI55" i="36"/>
  <c r="AH55" i="36"/>
  <c r="AG55" i="36"/>
  <c r="AF55" i="36"/>
  <c r="W55" i="36"/>
  <c r="AM54" i="36"/>
  <c r="AL54" i="36"/>
  <c r="AK54" i="36"/>
  <c r="AJ54" i="36"/>
  <c r="AI54" i="36"/>
  <c r="AH54" i="36"/>
  <c r="AG54" i="36"/>
  <c r="AF54" i="36"/>
  <c r="W54" i="36"/>
  <c r="AM53" i="36"/>
  <c r="AL53" i="36"/>
  <c r="AK53" i="36"/>
  <c r="AJ53" i="36"/>
  <c r="AI53" i="36"/>
  <c r="AH53" i="36"/>
  <c r="AG53" i="36"/>
  <c r="AF53" i="36"/>
  <c r="W53" i="36"/>
  <c r="AM52" i="36"/>
  <c r="AL52" i="36"/>
  <c r="AK52" i="36"/>
  <c r="AJ52" i="36"/>
  <c r="AI52" i="36"/>
  <c r="AH52" i="36"/>
  <c r="AG52" i="36"/>
  <c r="AF52" i="36"/>
  <c r="W52" i="36"/>
  <c r="AM51" i="36"/>
  <c r="AL51" i="36"/>
  <c r="AK51" i="36"/>
  <c r="AJ51" i="36"/>
  <c r="AI51" i="36"/>
  <c r="AH51" i="36"/>
  <c r="AG51" i="36"/>
  <c r="AF51" i="36"/>
  <c r="W51" i="36"/>
  <c r="AM50" i="36"/>
  <c r="AL50" i="36"/>
  <c r="AK50" i="36"/>
  <c r="AJ50" i="36"/>
  <c r="AI50" i="36"/>
  <c r="AH50" i="36"/>
  <c r="AG50" i="36"/>
  <c r="AF50" i="36"/>
  <c r="W50" i="36"/>
  <c r="AM49" i="36"/>
  <c r="AL49" i="36"/>
  <c r="AK49" i="36"/>
  <c r="AJ49" i="36"/>
  <c r="AI49" i="36"/>
  <c r="AH49" i="36"/>
  <c r="AG49" i="36"/>
  <c r="AF49" i="36"/>
  <c r="W49" i="36"/>
  <c r="AM48" i="36"/>
  <c r="AL48" i="36"/>
  <c r="AK48" i="36"/>
  <c r="AJ48" i="36"/>
  <c r="AI48" i="36"/>
  <c r="AH48" i="36"/>
  <c r="AG48" i="36"/>
  <c r="W48" i="36"/>
  <c r="F487" i="16" l="1"/>
  <c r="Q487" i="16"/>
  <c r="J487" i="16"/>
  <c r="K487" i="16" l="1"/>
  <c r="R38" i="10"/>
  <c r="R37" i="10"/>
  <c r="R36" i="10"/>
  <c r="Q38" i="10"/>
  <c r="Q37" i="10"/>
  <c r="Y55" i="18"/>
  <c r="X55" i="18"/>
  <c r="W55" i="18"/>
  <c r="Y54" i="18"/>
  <c r="X54" i="18"/>
  <c r="W54" i="18"/>
  <c r="Y53" i="18"/>
  <c r="X53" i="18"/>
  <c r="W53" i="18"/>
  <c r="Y52" i="18"/>
  <c r="X52" i="18"/>
  <c r="W52" i="18"/>
  <c r="Y51" i="18"/>
  <c r="X51" i="18"/>
  <c r="W51" i="18"/>
  <c r="Y50" i="18"/>
  <c r="X50" i="18"/>
  <c r="W50" i="18"/>
  <c r="Y49" i="18"/>
  <c r="X49" i="18"/>
  <c r="W49" i="18"/>
  <c r="Y48" i="18"/>
  <c r="X48" i="18"/>
  <c r="W48" i="18"/>
  <c r="Y47" i="18"/>
  <c r="X47" i="18"/>
  <c r="W47" i="18"/>
  <c r="Y46" i="18"/>
  <c r="X46" i="18"/>
  <c r="W46" i="18"/>
  <c r="A614" i="54" l="1"/>
  <c r="A558" i="54"/>
  <c r="A14" i="10" l="1"/>
  <c r="A15" i="10"/>
  <c r="A16" i="10"/>
  <c r="A17" i="10"/>
  <c r="A18" i="10"/>
  <c r="A19" i="10"/>
  <c r="A20" i="10"/>
  <c r="A21" i="10"/>
  <c r="A22" i="10"/>
  <c r="N59" i="12" l="1"/>
  <c r="N58" i="12"/>
  <c r="H37" i="25"/>
  <c r="N60" i="12" l="1"/>
  <c r="X35" i="15" l="1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A8" i="28"/>
  <c r="B8" i="28"/>
  <c r="C8" i="28"/>
  <c r="D8" i="28"/>
  <c r="E8" i="28"/>
  <c r="L6" i="15" s="1"/>
  <c r="DC8" i="28"/>
  <c r="DD8" i="28"/>
  <c r="DE8" i="28"/>
  <c r="DF8" i="28"/>
  <c r="EL8" i="28"/>
  <c r="EM8" i="28"/>
  <c r="EN8" i="28"/>
  <c r="EO8" i="28"/>
  <c r="FU8" i="28"/>
  <c r="FV8" i="28"/>
  <c r="FW8" i="28"/>
  <c r="FX8" i="28"/>
  <c r="HD8" i="28"/>
  <c r="HE8" i="28"/>
  <c r="HF8" i="28"/>
  <c r="HG8" i="28"/>
  <c r="A9" i="28"/>
  <c r="B9" i="28"/>
  <c r="C9" i="28"/>
  <c r="D9" i="28"/>
  <c r="E9" i="28"/>
  <c r="L7" i="15" s="1"/>
  <c r="DC9" i="28"/>
  <c r="DD9" i="28"/>
  <c r="DE9" i="28"/>
  <c r="DF9" i="28"/>
  <c r="EL9" i="28"/>
  <c r="EM9" i="28"/>
  <c r="EN9" i="28"/>
  <c r="EO9" i="28"/>
  <c r="FU9" i="28"/>
  <c r="FV9" i="28"/>
  <c r="FW9" i="28"/>
  <c r="FX9" i="28"/>
  <c r="HD9" i="28"/>
  <c r="HE9" i="28"/>
  <c r="HF9" i="28"/>
  <c r="HG9" i="28"/>
  <c r="A10" i="28"/>
  <c r="B10" i="28"/>
  <c r="C10" i="28"/>
  <c r="D10" i="28"/>
  <c r="DC10" i="28"/>
  <c r="DD10" i="28"/>
  <c r="DE10" i="28"/>
  <c r="DF10" i="28"/>
  <c r="EL10" i="28"/>
  <c r="EM10" i="28"/>
  <c r="EN10" i="28"/>
  <c r="EO10" i="28"/>
  <c r="FU10" i="28"/>
  <c r="FV10" i="28"/>
  <c r="FW10" i="28"/>
  <c r="FX10" i="28"/>
  <c r="HD10" i="28"/>
  <c r="HE10" i="28"/>
  <c r="HF10" i="28"/>
  <c r="HG10" i="28"/>
  <c r="A11" i="28"/>
  <c r="B11" i="28"/>
  <c r="C11" i="28"/>
  <c r="D11" i="28"/>
  <c r="DC11" i="28"/>
  <c r="DD11" i="28"/>
  <c r="DE11" i="28"/>
  <c r="DF11" i="28"/>
  <c r="EL11" i="28"/>
  <c r="EM11" i="28"/>
  <c r="EN11" i="28"/>
  <c r="EO11" i="28"/>
  <c r="FU11" i="28"/>
  <c r="FV11" i="28"/>
  <c r="FW11" i="28"/>
  <c r="FX11" i="28"/>
  <c r="HD11" i="28"/>
  <c r="HE11" i="28"/>
  <c r="HF11" i="28"/>
  <c r="HG11" i="28"/>
  <c r="A12" i="28"/>
  <c r="B12" i="28"/>
  <c r="C12" i="28"/>
  <c r="D12" i="28"/>
  <c r="DC12" i="28"/>
  <c r="DD12" i="28"/>
  <c r="DE12" i="28"/>
  <c r="DF12" i="28"/>
  <c r="EL12" i="28"/>
  <c r="EM12" i="28"/>
  <c r="EN12" i="28"/>
  <c r="EO12" i="28"/>
  <c r="FU12" i="28"/>
  <c r="FV12" i="28"/>
  <c r="FW12" i="28"/>
  <c r="FX12" i="28"/>
  <c r="HD12" i="28"/>
  <c r="HE12" i="28"/>
  <c r="HF12" i="28"/>
  <c r="HG12" i="28"/>
  <c r="A13" i="28"/>
  <c r="B13" i="28"/>
  <c r="C13" i="28"/>
  <c r="D13" i="28"/>
  <c r="DC13" i="28"/>
  <c r="DD13" i="28"/>
  <c r="DE13" i="28"/>
  <c r="DF13" i="28"/>
  <c r="EL13" i="28"/>
  <c r="EM13" i="28"/>
  <c r="EN13" i="28"/>
  <c r="EO13" i="28"/>
  <c r="FU13" i="28"/>
  <c r="FV13" i="28"/>
  <c r="FW13" i="28"/>
  <c r="FX13" i="28"/>
  <c r="HD13" i="28"/>
  <c r="HE13" i="28"/>
  <c r="HF13" i="28"/>
  <c r="HG13" i="28"/>
  <c r="A14" i="28"/>
  <c r="B14" i="28"/>
  <c r="C14" i="28"/>
  <c r="D14" i="28"/>
  <c r="DC14" i="28"/>
  <c r="DD14" i="28"/>
  <c r="DE14" i="28"/>
  <c r="DF14" i="28"/>
  <c r="EL14" i="28"/>
  <c r="EM14" i="28"/>
  <c r="EN14" i="28"/>
  <c r="EO14" i="28"/>
  <c r="FU14" i="28"/>
  <c r="FV14" i="28"/>
  <c r="FW14" i="28"/>
  <c r="FX14" i="28"/>
  <c r="HD14" i="28"/>
  <c r="HE14" i="28"/>
  <c r="HF14" i="28"/>
  <c r="HG14" i="28"/>
  <c r="A15" i="28"/>
  <c r="B15" i="28"/>
  <c r="C15" i="28"/>
  <c r="D15" i="28"/>
  <c r="DC15" i="28"/>
  <c r="DD15" i="28"/>
  <c r="DE15" i="28"/>
  <c r="DF15" i="28"/>
  <c r="EL15" i="28"/>
  <c r="EM15" i="28"/>
  <c r="EN15" i="28"/>
  <c r="EO15" i="28"/>
  <c r="FU15" i="28"/>
  <c r="FV15" i="28"/>
  <c r="FW15" i="28"/>
  <c r="FX15" i="28"/>
  <c r="HD15" i="28"/>
  <c r="HE15" i="28"/>
  <c r="HF15" i="28"/>
  <c r="HG15" i="28"/>
  <c r="A16" i="28"/>
  <c r="B16" i="28"/>
  <c r="C16" i="28"/>
  <c r="D16" i="28"/>
  <c r="E16" i="28"/>
  <c r="L14" i="15" s="1"/>
  <c r="DC16" i="28"/>
  <c r="DD16" i="28"/>
  <c r="DE16" i="28"/>
  <c r="DF16" i="28"/>
  <c r="EL16" i="28"/>
  <c r="EM16" i="28"/>
  <c r="EN16" i="28"/>
  <c r="EO16" i="28"/>
  <c r="FU16" i="28"/>
  <c r="FV16" i="28"/>
  <c r="FW16" i="28"/>
  <c r="FX16" i="28"/>
  <c r="HD16" i="28"/>
  <c r="HE16" i="28"/>
  <c r="HF16" i="28"/>
  <c r="HG16" i="28"/>
  <c r="A17" i="28"/>
  <c r="B17" i="28"/>
  <c r="C17" i="28"/>
  <c r="D17" i="28"/>
  <c r="DC17" i="28"/>
  <c r="DD17" i="28"/>
  <c r="DE17" i="28"/>
  <c r="DF17" i="28"/>
  <c r="EL17" i="28"/>
  <c r="EM17" i="28"/>
  <c r="EN17" i="28"/>
  <c r="EO17" i="28"/>
  <c r="FU17" i="28"/>
  <c r="FV17" i="28"/>
  <c r="FW17" i="28"/>
  <c r="FX17" i="28"/>
  <c r="HD17" i="28"/>
  <c r="HE17" i="28"/>
  <c r="HF17" i="28"/>
  <c r="HG17" i="28"/>
  <c r="A18" i="28"/>
  <c r="B18" i="28"/>
  <c r="C18" i="28"/>
  <c r="D18" i="28"/>
  <c r="DC18" i="28"/>
  <c r="DD18" i="28"/>
  <c r="DE18" i="28"/>
  <c r="DF18" i="28"/>
  <c r="EL18" i="28"/>
  <c r="EM18" i="28"/>
  <c r="EN18" i="28"/>
  <c r="EO18" i="28"/>
  <c r="FU18" i="28"/>
  <c r="FV18" i="28"/>
  <c r="FW18" i="28"/>
  <c r="FX18" i="28"/>
  <c r="HD18" i="28"/>
  <c r="HE18" i="28"/>
  <c r="HF18" i="28"/>
  <c r="HG18" i="28"/>
  <c r="A19" i="28"/>
  <c r="B19" i="28"/>
  <c r="C19" i="28"/>
  <c r="D19" i="28"/>
  <c r="DC19" i="28"/>
  <c r="DD19" i="28"/>
  <c r="DE19" i="28"/>
  <c r="DF19" i="28"/>
  <c r="EL19" i="28"/>
  <c r="EM19" i="28"/>
  <c r="EN19" i="28"/>
  <c r="EO19" i="28"/>
  <c r="FU19" i="28"/>
  <c r="FV19" i="28"/>
  <c r="FW19" i="28"/>
  <c r="FX19" i="28"/>
  <c r="HD19" i="28"/>
  <c r="HE19" i="28"/>
  <c r="HF19" i="28"/>
  <c r="HG19" i="28"/>
  <c r="A20" i="28"/>
  <c r="B20" i="28"/>
  <c r="C20" i="28"/>
  <c r="D20" i="28"/>
  <c r="DC20" i="28"/>
  <c r="DD20" i="28"/>
  <c r="DE20" i="28"/>
  <c r="DF20" i="28"/>
  <c r="EL20" i="28"/>
  <c r="EM20" i="28"/>
  <c r="EN20" i="28"/>
  <c r="EO20" i="28"/>
  <c r="FU20" i="28"/>
  <c r="FV20" i="28"/>
  <c r="FW20" i="28"/>
  <c r="FX20" i="28"/>
  <c r="HD20" i="28"/>
  <c r="HE20" i="28"/>
  <c r="HF20" i="28"/>
  <c r="HG20" i="28"/>
  <c r="A21" i="28"/>
  <c r="B21" i="28"/>
  <c r="C21" i="28"/>
  <c r="D21" i="28"/>
  <c r="DC21" i="28"/>
  <c r="DD21" i="28"/>
  <c r="DE21" i="28"/>
  <c r="DF21" i="28"/>
  <c r="EL21" i="28"/>
  <c r="EM21" i="28"/>
  <c r="EN21" i="28"/>
  <c r="EO21" i="28"/>
  <c r="FU21" i="28"/>
  <c r="FV21" i="28"/>
  <c r="FW21" i="28"/>
  <c r="FX21" i="28"/>
  <c r="HD21" i="28"/>
  <c r="HE21" i="28"/>
  <c r="HF21" i="28"/>
  <c r="HG21" i="28"/>
  <c r="A22" i="28"/>
  <c r="B22" i="28"/>
  <c r="C22" i="28"/>
  <c r="D22" i="28"/>
  <c r="DC22" i="28"/>
  <c r="DD22" i="28"/>
  <c r="DE22" i="28"/>
  <c r="DF22" i="28"/>
  <c r="EL22" i="28"/>
  <c r="EM22" i="28"/>
  <c r="EN22" i="28"/>
  <c r="EO22" i="28"/>
  <c r="FU22" i="28"/>
  <c r="FV22" i="28"/>
  <c r="FW22" i="28"/>
  <c r="FX22" i="28"/>
  <c r="HD22" i="28"/>
  <c r="HE22" i="28"/>
  <c r="HF22" i="28"/>
  <c r="HG22" i="28"/>
  <c r="A23" i="28"/>
  <c r="B23" i="28"/>
  <c r="C23" i="28"/>
  <c r="D23" i="28"/>
  <c r="DC23" i="28"/>
  <c r="DD23" i="28"/>
  <c r="DE23" i="28"/>
  <c r="DF23" i="28"/>
  <c r="EL23" i="28"/>
  <c r="EM23" i="28"/>
  <c r="EN23" i="28"/>
  <c r="EO23" i="28"/>
  <c r="FU23" i="28"/>
  <c r="FV23" i="28"/>
  <c r="FW23" i="28"/>
  <c r="FX23" i="28"/>
  <c r="HD23" i="28"/>
  <c r="HE23" i="28"/>
  <c r="HF23" i="28"/>
  <c r="HG23" i="28"/>
  <c r="A24" i="28"/>
  <c r="B24" i="28"/>
  <c r="C24" i="28"/>
  <c r="D24" i="28"/>
  <c r="DC24" i="28"/>
  <c r="DD24" i="28"/>
  <c r="DE24" i="28"/>
  <c r="DF24" i="28"/>
  <c r="EL24" i="28"/>
  <c r="EM24" i="28"/>
  <c r="EN24" i="28"/>
  <c r="EO24" i="28"/>
  <c r="FU24" i="28"/>
  <c r="FV24" i="28"/>
  <c r="FW24" i="28"/>
  <c r="FX24" i="28"/>
  <c r="HD24" i="28"/>
  <c r="HE24" i="28"/>
  <c r="HF24" i="28"/>
  <c r="HG24" i="28"/>
  <c r="A25" i="28"/>
  <c r="B25" i="28"/>
  <c r="C25" i="28"/>
  <c r="D25" i="28"/>
  <c r="DC25" i="28"/>
  <c r="DD25" i="28"/>
  <c r="DE25" i="28"/>
  <c r="DF25" i="28"/>
  <c r="EL25" i="28"/>
  <c r="EM25" i="28"/>
  <c r="EN25" i="28"/>
  <c r="EO25" i="28"/>
  <c r="FU25" i="28"/>
  <c r="FV25" i="28"/>
  <c r="FW25" i="28"/>
  <c r="FX25" i="28"/>
  <c r="HD25" i="28"/>
  <c r="HE25" i="28"/>
  <c r="HF25" i="28"/>
  <c r="HG25" i="28"/>
  <c r="A26" i="28"/>
  <c r="B26" i="28"/>
  <c r="C26" i="28"/>
  <c r="D26" i="28"/>
  <c r="DC26" i="28"/>
  <c r="DD26" i="28"/>
  <c r="DE26" i="28"/>
  <c r="DF26" i="28"/>
  <c r="EL26" i="28"/>
  <c r="EM26" i="28"/>
  <c r="EN26" i="28"/>
  <c r="EO26" i="28"/>
  <c r="FU26" i="28"/>
  <c r="FV26" i="28"/>
  <c r="FW26" i="28"/>
  <c r="FX26" i="28"/>
  <c r="HD26" i="28"/>
  <c r="HE26" i="28"/>
  <c r="HF26" i="28"/>
  <c r="HG26" i="28"/>
  <c r="A27" i="28"/>
  <c r="B27" i="28"/>
  <c r="C27" i="28"/>
  <c r="D27" i="28"/>
  <c r="DC27" i="28"/>
  <c r="DD27" i="28"/>
  <c r="DE27" i="28"/>
  <c r="DF27" i="28"/>
  <c r="EL27" i="28"/>
  <c r="EM27" i="28"/>
  <c r="EN27" i="28"/>
  <c r="EO27" i="28"/>
  <c r="FU27" i="28"/>
  <c r="FV27" i="28"/>
  <c r="FW27" i="28"/>
  <c r="FX27" i="28"/>
  <c r="HD27" i="28"/>
  <c r="HE27" i="28"/>
  <c r="HF27" i="28"/>
  <c r="HG27" i="28"/>
  <c r="A28" i="28"/>
  <c r="B28" i="28"/>
  <c r="C28" i="28"/>
  <c r="D28" i="28"/>
  <c r="DC28" i="28"/>
  <c r="DD28" i="28"/>
  <c r="DE28" i="28"/>
  <c r="DF28" i="28"/>
  <c r="EL28" i="28"/>
  <c r="EM28" i="28"/>
  <c r="EN28" i="28"/>
  <c r="EO28" i="28"/>
  <c r="FU28" i="28"/>
  <c r="FV28" i="28"/>
  <c r="FW28" i="28"/>
  <c r="FX28" i="28"/>
  <c r="HD28" i="28"/>
  <c r="HE28" i="28"/>
  <c r="HF28" i="28"/>
  <c r="HG28" i="28"/>
  <c r="A29" i="28"/>
  <c r="B29" i="28"/>
  <c r="C29" i="28"/>
  <c r="D29" i="28"/>
  <c r="E29" i="28"/>
  <c r="L27" i="15" s="1"/>
  <c r="R27" i="15" s="1"/>
  <c r="DC29" i="28"/>
  <c r="DD29" i="28"/>
  <c r="DE29" i="28"/>
  <c r="DF29" i="28"/>
  <c r="EL29" i="28"/>
  <c r="EM29" i="28"/>
  <c r="EN29" i="28"/>
  <c r="EO29" i="28"/>
  <c r="FU29" i="28"/>
  <c r="FV29" i="28"/>
  <c r="FW29" i="28"/>
  <c r="FX29" i="28"/>
  <c r="HD29" i="28"/>
  <c r="HE29" i="28"/>
  <c r="HF29" i="28"/>
  <c r="HG29" i="28"/>
  <c r="A30" i="28"/>
  <c r="B30" i="28"/>
  <c r="C30" i="28"/>
  <c r="D30" i="28"/>
  <c r="DC30" i="28"/>
  <c r="DD30" i="28"/>
  <c r="DE30" i="28"/>
  <c r="DF30" i="28"/>
  <c r="EL30" i="28"/>
  <c r="EM30" i="28"/>
  <c r="EN30" i="28"/>
  <c r="EO30" i="28"/>
  <c r="FU30" i="28"/>
  <c r="FV30" i="28"/>
  <c r="FW30" i="28"/>
  <c r="FX30" i="28"/>
  <c r="HD30" i="28"/>
  <c r="HE30" i="28"/>
  <c r="HF30" i="28"/>
  <c r="HG30" i="28"/>
  <c r="A31" i="28"/>
  <c r="B31" i="28"/>
  <c r="C31" i="28"/>
  <c r="D31" i="28"/>
  <c r="DC31" i="28"/>
  <c r="DD31" i="28"/>
  <c r="DE31" i="28"/>
  <c r="DF31" i="28"/>
  <c r="EL31" i="28"/>
  <c r="EM31" i="28"/>
  <c r="EN31" i="28"/>
  <c r="EO31" i="28"/>
  <c r="FU31" i="28"/>
  <c r="FV31" i="28"/>
  <c r="FW31" i="28"/>
  <c r="FX31" i="28"/>
  <c r="HD31" i="28"/>
  <c r="HE31" i="28"/>
  <c r="HF31" i="28"/>
  <c r="HG31" i="28"/>
  <c r="A32" i="28"/>
  <c r="B32" i="28"/>
  <c r="C32" i="28"/>
  <c r="D32" i="28"/>
  <c r="E32" i="28"/>
  <c r="L30" i="15" s="1"/>
  <c r="R30" i="15" s="1"/>
  <c r="DC32" i="28"/>
  <c r="DD32" i="28"/>
  <c r="DE32" i="28"/>
  <c r="DF32" i="28"/>
  <c r="EL32" i="28"/>
  <c r="EM32" i="28"/>
  <c r="EN32" i="28"/>
  <c r="EO32" i="28"/>
  <c r="FU32" i="28"/>
  <c r="FV32" i="28"/>
  <c r="FW32" i="28"/>
  <c r="FX32" i="28"/>
  <c r="HD32" i="28"/>
  <c r="HE32" i="28"/>
  <c r="HF32" i="28"/>
  <c r="HG32" i="28"/>
  <c r="A33" i="28"/>
  <c r="B33" i="28"/>
  <c r="C33" i="28"/>
  <c r="D33" i="28"/>
  <c r="DC33" i="28"/>
  <c r="DD33" i="28"/>
  <c r="DE33" i="28"/>
  <c r="DF33" i="28"/>
  <c r="EL33" i="28"/>
  <c r="EM33" i="28"/>
  <c r="EN33" i="28"/>
  <c r="EO33" i="28"/>
  <c r="FU33" i="28"/>
  <c r="FV33" i="28"/>
  <c r="FW33" i="28"/>
  <c r="FX33" i="28"/>
  <c r="HD33" i="28"/>
  <c r="HE33" i="28"/>
  <c r="HF33" i="28"/>
  <c r="HG33" i="28"/>
  <c r="A34" i="28"/>
  <c r="B34" i="28"/>
  <c r="C34" i="28"/>
  <c r="D34" i="28"/>
  <c r="DC34" i="28"/>
  <c r="DD34" i="28"/>
  <c r="DE34" i="28"/>
  <c r="DF34" i="28"/>
  <c r="EL34" i="28"/>
  <c r="EM34" i="28"/>
  <c r="EN34" i="28"/>
  <c r="EO34" i="28"/>
  <c r="FU34" i="28"/>
  <c r="FV34" i="28"/>
  <c r="FW34" i="28"/>
  <c r="FX34" i="28"/>
  <c r="HD34" i="28"/>
  <c r="HE34" i="28"/>
  <c r="HF34" i="28"/>
  <c r="HG34" i="28"/>
  <c r="A35" i="28"/>
  <c r="B35" i="28"/>
  <c r="C35" i="28"/>
  <c r="D35" i="28"/>
  <c r="DC35" i="28"/>
  <c r="DD35" i="28"/>
  <c r="DE35" i="28"/>
  <c r="DF35" i="28"/>
  <c r="EL35" i="28"/>
  <c r="EM35" i="28"/>
  <c r="EN35" i="28"/>
  <c r="EO35" i="28"/>
  <c r="FU35" i="28"/>
  <c r="FV35" i="28"/>
  <c r="FW35" i="28"/>
  <c r="FX35" i="28"/>
  <c r="HD35" i="28"/>
  <c r="HE35" i="28"/>
  <c r="HF35" i="28"/>
  <c r="HG35" i="28"/>
  <c r="A36" i="28"/>
  <c r="B36" i="28"/>
  <c r="C36" i="28"/>
  <c r="D36" i="28"/>
  <c r="DC36" i="28"/>
  <c r="DD36" i="28"/>
  <c r="DE36" i="28"/>
  <c r="DF36" i="28"/>
  <c r="EL36" i="28"/>
  <c r="EM36" i="28"/>
  <c r="EN36" i="28"/>
  <c r="EO36" i="28"/>
  <c r="FU36" i="28"/>
  <c r="FV36" i="28"/>
  <c r="FW36" i="28"/>
  <c r="FX36" i="28"/>
  <c r="HD36" i="28"/>
  <c r="HE36" i="28"/>
  <c r="HF36" i="28"/>
  <c r="HG36" i="28"/>
  <c r="A37" i="28"/>
  <c r="B37" i="28"/>
  <c r="C37" i="28"/>
  <c r="D37" i="28"/>
  <c r="DC37" i="28"/>
  <c r="DD37" i="28"/>
  <c r="DE37" i="28"/>
  <c r="DF37" i="28"/>
  <c r="EL37" i="28"/>
  <c r="EM37" i="28"/>
  <c r="EN37" i="28"/>
  <c r="EO37" i="28"/>
  <c r="FU37" i="28"/>
  <c r="FV37" i="28"/>
  <c r="FW37" i="28"/>
  <c r="FX37" i="28"/>
  <c r="HD37" i="28"/>
  <c r="HE37" i="28"/>
  <c r="HF37" i="28"/>
  <c r="HG37" i="28"/>
  <c r="A38" i="28"/>
  <c r="B38" i="28"/>
  <c r="C38" i="28"/>
  <c r="D38" i="28"/>
  <c r="DC38" i="28"/>
  <c r="DD38" i="28"/>
  <c r="DE38" i="28"/>
  <c r="DF38" i="28"/>
  <c r="EL38" i="28"/>
  <c r="EM38" i="28"/>
  <c r="EN38" i="28"/>
  <c r="EO38" i="28"/>
  <c r="FU38" i="28"/>
  <c r="FV38" i="28"/>
  <c r="FW38" i="28"/>
  <c r="FX38" i="28"/>
  <c r="HD38" i="28"/>
  <c r="HE38" i="28"/>
  <c r="HF38" i="28"/>
  <c r="HG38" i="28"/>
  <c r="A39" i="28"/>
  <c r="B39" i="28"/>
  <c r="C39" i="28"/>
  <c r="D39" i="28"/>
  <c r="DC39" i="28"/>
  <c r="DD39" i="28"/>
  <c r="DE39" i="28"/>
  <c r="DF39" i="28"/>
  <c r="EL39" i="28"/>
  <c r="EM39" i="28"/>
  <c r="EN39" i="28"/>
  <c r="EO39" i="28"/>
  <c r="FU39" i="28"/>
  <c r="FV39" i="28"/>
  <c r="FW39" i="28"/>
  <c r="FX39" i="28"/>
  <c r="HD39" i="28"/>
  <c r="HE39" i="28"/>
  <c r="HF39" i="28"/>
  <c r="HG39" i="28"/>
  <c r="A40" i="28"/>
  <c r="B40" i="28"/>
  <c r="C40" i="28"/>
  <c r="D40" i="28"/>
  <c r="DC40" i="28"/>
  <c r="DD40" i="28"/>
  <c r="DE40" i="28"/>
  <c r="DF40" i="28"/>
  <c r="EL40" i="28"/>
  <c r="EM40" i="28"/>
  <c r="EN40" i="28"/>
  <c r="EO40" i="28"/>
  <c r="FU40" i="28"/>
  <c r="FV40" i="28"/>
  <c r="FW40" i="28"/>
  <c r="FX40" i="28"/>
  <c r="HD40" i="28"/>
  <c r="HE40" i="28"/>
  <c r="HF40" i="28"/>
  <c r="HG40" i="28"/>
  <c r="A41" i="28"/>
  <c r="B41" i="28"/>
  <c r="C41" i="28"/>
  <c r="D41" i="28"/>
  <c r="DC41" i="28"/>
  <c r="DD41" i="28"/>
  <c r="DE41" i="28"/>
  <c r="DF41" i="28"/>
  <c r="EL41" i="28"/>
  <c r="EM41" i="28"/>
  <c r="EN41" i="28"/>
  <c r="EO41" i="28"/>
  <c r="FU41" i="28"/>
  <c r="FV41" i="28"/>
  <c r="FW41" i="28"/>
  <c r="FX41" i="28"/>
  <c r="HD41" i="28"/>
  <c r="HE41" i="28"/>
  <c r="HF41" i="28"/>
  <c r="HG41" i="28"/>
  <c r="A42" i="28"/>
  <c r="B42" i="28"/>
  <c r="C42" i="28"/>
  <c r="D42" i="28"/>
  <c r="DC42" i="28"/>
  <c r="DD42" i="28"/>
  <c r="DE42" i="28"/>
  <c r="DF42" i="28"/>
  <c r="EL42" i="28"/>
  <c r="EM42" i="28"/>
  <c r="EN42" i="28"/>
  <c r="EO42" i="28"/>
  <c r="FU42" i="28"/>
  <c r="FV42" i="28"/>
  <c r="FW42" i="28"/>
  <c r="FX42" i="28"/>
  <c r="HD42" i="28"/>
  <c r="HE42" i="28"/>
  <c r="HF42" i="28"/>
  <c r="HG42" i="28"/>
  <c r="A43" i="28"/>
  <c r="B43" i="28"/>
  <c r="C43" i="28"/>
  <c r="D43" i="28"/>
  <c r="DC43" i="28"/>
  <c r="DD43" i="28"/>
  <c r="DE43" i="28"/>
  <c r="DF43" i="28"/>
  <c r="EL43" i="28"/>
  <c r="EM43" i="28"/>
  <c r="EN43" i="28"/>
  <c r="EO43" i="28"/>
  <c r="FU43" i="28"/>
  <c r="FV43" i="28"/>
  <c r="FW43" i="28"/>
  <c r="FX43" i="28"/>
  <c r="HD43" i="28"/>
  <c r="HE43" i="28"/>
  <c r="HF43" i="28"/>
  <c r="HG43" i="28"/>
  <c r="A44" i="28"/>
  <c r="B44" i="28"/>
  <c r="C44" i="28"/>
  <c r="D44" i="28"/>
  <c r="DC44" i="28"/>
  <c r="DD44" i="28"/>
  <c r="DE44" i="28"/>
  <c r="DF44" i="28"/>
  <c r="EL44" i="28"/>
  <c r="EM44" i="28"/>
  <c r="EN44" i="28"/>
  <c r="EO44" i="28"/>
  <c r="FU44" i="28"/>
  <c r="FV44" i="28"/>
  <c r="FW44" i="28"/>
  <c r="FX44" i="28"/>
  <c r="HD44" i="28"/>
  <c r="HE44" i="28"/>
  <c r="HF44" i="28"/>
  <c r="HG44" i="28"/>
  <c r="A45" i="28"/>
  <c r="B45" i="28"/>
  <c r="C45" i="28"/>
  <c r="D45" i="28"/>
  <c r="DC45" i="28"/>
  <c r="DD45" i="28"/>
  <c r="DE45" i="28"/>
  <c r="DF45" i="28"/>
  <c r="EL45" i="28"/>
  <c r="EM45" i="28"/>
  <c r="EN45" i="28"/>
  <c r="EO45" i="28"/>
  <c r="FU45" i="28"/>
  <c r="FV45" i="28"/>
  <c r="FW45" i="28"/>
  <c r="FX45" i="28"/>
  <c r="HD45" i="28"/>
  <c r="HE45" i="28"/>
  <c r="HF45" i="28"/>
  <c r="HG45" i="28"/>
  <c r="A46" i="28"/>
  <c r="B46" i="28"/>
  <c r="C46" i="28"/>
  <c r="D46" i="28"/>
  <c r="DC46" i="28"/>
  <c r="DD46" i="28"/>
  <c r="DE46" i="28"/>
  <c r="DF46" i="28"/>
  <c r="EL46" i="28"/>
  <c r="EM46" i="28"/>
  <c r="EN46" i="28"/>
  <c r="EO46" i="28"/>
  <c r="FU46" i="28"/>
  <c r="FV46" i="28"/>
  <c r="FW46" i="28"/>
  <c r="FX46" i="28"/>
  <c r="HD46" i="28"/>
  <c r="HE46" i="28"/>
  <c r="HF46" i="28"/>
  <c r="HG46" i="28"/>
  <c r="A47" i="28"/>
  <c r="B47" i="28"/>
  <c r="C47" i="28"/>
  <c r="D47" i="28"/>
  <c r="DC47" i="28"/>
  <c r="DD47" i="28"/>
  <c r="DE47" i="28"/>
  <c r="DF47" i="28"/>
  <c r="EL47" i="28"/>
  <c r="EM47" i="28"/>
  <c r="EN47" i="28"/>
  <c r="EO47" i="28"/>
  <c r="FU47" i="28"/>
  <c r="FV47" i="28"/>
  <c r="FW47" i="28"/>
  <c r="FX47" i="28"/>
  <c r="HD47" i="28"/>
  <c r="HE47" i="28"/>
  <c r="HF47" i="28"/>
  <c r="HG47" i="28"/>
  <c r="A48" i="28"/>
  <c r="B48" i="28"/>
  <c r="C48" i="28"/>
  <c r="D48" i="28"/>
  <c r="DC48" i="28"/>
  <c r="DD48" i="28"/>
  <c r="DE48" i="28"/>
  <c r="DF48" i="28"/>
  <c r="EL48" i="28"/>
  <c r="EM48" i="28"/>
  <c r="EN48" i="28"/>
  <c r="EO48" i="28"/>
  <c r="FU48" i="28"/>
  <c r="FV48" i="28"/>
  <c r="FW48" i="28"/>
  <c r="FX48" i="28"/>
  <c r="HD48" i="28"/>
  <c r="HE48" i="28"/>
  <c r="HF48" i="28"/>
  <c r="HG48" i="28"/>
  <c r="A49" i="28"/>
  <c r="B49" i="28"/>
  <c r="C49" i="28"/>
  <c r="D49" i="28"/>
  <c r="DC49" i="28"/>
  <c r="DD49" i="28"/>
  <c r="DE49" i="28"/>
  <c r="DF49" i="28"/>
  <c r="EL49" i="28"/>
  <c r="EM49" i="28"/>
  <c r="EN49" i="28"/>
  <c r="EO49" i="28"/>
  <c r="FU49" i="28"/>
  <c r="FV49" i="28"/>
  <c r="FW49" i="28"/>
  <c r="FX49" i="28"/>
  <c r="HD49" i="28"/>
  <c r="HE49" i="28"/>
  <c r="HF49" i="28"/>
  <c r="HG49" i="28"/>
  <c r="A50" i="28"/>
  <c r="B50" i="28"/>
  <c r="C50" i="28"/>
  <c r="D50" i="28"/>
  <c r="DC50" i="28"/>
  <c r="DD50" i="28"/>
  <c r="DE50" i="28"/>
  <c r="DF50" i="28"/>
  <c r="EL50" i="28"/>
  <c r="EM50" i="28"/>
  <c r="EN50" i="28"/>
  <c r="EO50" i="28"/>
  <c r="FU50" i="28"/>
  <c r="FV50" i="28"/>
  <c r="FW50" i="28"/>
  <c r="FX50" i="28"/>
  <c r="HD50" i="28"/>
  <c r="HE50" i="28"/>
  <c r="HF50" i="28"/>
  <c r="HG50" i="28"/>
  <c r="A51" i="28"/>
  <c r="B51" i="28"/>
  <c r="C51" i="28"/>
  <c r="D51" i="28"/>
  <c r="DC51" i="28"/>
  <c r="DD51" i="28"/>
  <c r="DE51" i="28"/>
  <c r="DF51" i="28"/>
  <c r="EL51" i="28"/>
  <c r="EM51" i="28"/>
  <c r="EN51" i="28"/>
  <c r="EO51" i="28"/>
  <c r="FU51" i="28"/>
  <c r="FV51" i="28"/>
  <c r="FW51" i="28"/>
  <c r="FX51" i="28"/>
  <c r="HD51" i="28"/>
  <c r="HE51" i="28"/>
  <c r="HF51" i="28"/>
  <c r="HG51" i="28"/>
  <c r="A52" i="28"/>
  <c r="B52" i="28"/>
  <c r="C52" i="28"/>
  <c r="D52" i="28"/>
  <c r="DC52" i="28"/>
  <c r="DD52" i="28"/>
  <c r="DE52" i="28"/>
  <c r="DF52" i="28"/>
  <c r="EL52" i="28"/>
  <c r="EM52" i="28"/>
  <c r="EN52" i="28"/>
  <c r="EO52" i="28"/>
  <c r="FU52" i="28"/>
  <c r="FV52" i="28"/>
  <c r="FW52" i="28"/>
  <c r="FX52" i="28"/>
  <c r="HD52" i="28"/>
  <c r="HE52" i="28"/>
  <c r="HF52" i="28"/>
  <c r="HG52" i="28"/>
  <c r="A53" i="28"/>
  <c r="B53" i="28"/>
  <c r="C53" i="28"/>
  <c r="D53" i="28"/>
  <c r="DC53" i="28"/>
  <c r="DD53" i="28"/>
  <c r="DE53" i="28"/>
  <c r="DF53" i="28"/>
  <c r="EL53" i="28"/>
  <c r="EM53" i="28"/>
  <c r="EN53" i="28"/>
  <c r="EO53" i="28"/>
  <c r="FU53" i="28"/>
  <c r="FV53" i="28"/>
  <c r="FW53" i="28"/>
  <c r="FX53" i="28"/>
  <c r="HD53" i="28"/>
  <c r="HE53" i="28"/>
  <c r="HF53" i="28"/>
  <c r="HG53" i="28"/>
  <c r="A54" i="28"/>
  <c r="B54" i="28"/>
  <c r="C54" i="28"/>
  <c r="D54" i="28"/>
  <c r="DC54" i="28"/>
  <c r="DD54" i="28"/>
  <c r="DE54" i="28"/>
  <c r="DF54" i="28"/>
  <c r="EL54" i="28"/>
  <c r="EM54" i="28"/>
  <c r="EN54" i="28"/>
  <c r="EO54" i="28"/>
  <c r="FU54" i="28"/>
  <c r="FV54" i="28"/>
  <c r="FW54" i="28"/>
  <c r="FX54" i="28"/>
  <c r="HD54" i="28"/>
  <c r="HE54" i="28"/>
  <c r="HF54" i="28"/>
  <c r="HG54" i="28"/>
  <c r="A55" i="28"/>
  <c r="B55" i="28"/>
  <c r="C55" i="28"/>
  <c r="D55" i="28"/>
  <c r="DC55" i="28"/>
  <c r="DD55" i="28"/>
  <c r="DE55" i="28"/>
  <c r="DF55" i="28"/>
  <c r="EL55" i="28"/>
  <c r="EM55" i="28"/>
  <c r="EN55" i="28"/>
  <c r="EO55" i="28"/>
  <c r="FU55" i="28"/>
  <c r="FV55" i="28"/>
  <c r="FW55" i="28"/>
  <c r="FX55" i="28"/>
  <c r="HD55" i="28"/>
  <c r="HE55" i="28"/>
  <c r="HF55" i="28"/>
  <c r="HG55" i="28"/>
  <c r="X30" i="15"/>
  <c r="X31" i="15"/>
  <c r="X32" i="15"/>
  <c r="X33" i="15"/>
  <c r="X34" i="15"/>
  <c r="A54" i="15"/>
  <c r="A53" i="15"/>
  <c r="A52" i="15"/>
  <c r="A51" i="15"/>
  <c r="A50" i="15"/>
  <c r="A49" i="15"/>
  <c r="A48" i="15"/>
  <c r="A47" i="15"/>
  <c r="A46" i="15"/>
  <c r="A45" i="15"/>
  <c r="A45" i="55"/>
  <c r="A46" i="55"/>
  <c r="A47" i="55"/>
  <c r="A48" i="55"/>
  <c r="A49" i="55"/>
  <c r="A50" i="55"/>
  <c r="A51" i="55"/>
  <c r="A52" i="55"/>
  <c r="A53" i="55"/>
  <c r="A54" i="55"/>
  <c r="G54" i="12"/>
  <c r="G53" i="12"/>
  <c r="G52" i="12"/>
  <c r="G51" i="12"/>
  <c r="G50" i="12"/>
  <c r="G49" i="12"/>
  <c r="G48" i="12"/>
  <c r="G47" i="12"/>
  <c r="G46" i="12"/>
  <c r="G45" i="12"/>
  <c r="P1456" i="16"/>
  <c r="P1455" i="16"/>
  <c r="P1454" i="16"/>
  <c r="P1453" i="16"/>
  <c r="P1452" i="16"/>
  <c r="P1451" i="16"/>
  <c r="P1450" i="16"/>
  <c r="P1449" i="16"/>
  <c r="P1448" i="16"/>
  <c r="P1447" i="16"/>
  <c r="P1446" i="16"/>
  <c r="P1445" i="16"/>
  <c r="P1444" i="16"/>
  <c r="P1443" i="16"/>
  <c r="P1442" i="16"/>
  <c r="P1441" i="16"/>
  <c r="P1440" i="16"/>
  <c r="P1439" i="16"/>
  <c r="P1438" i="16"/>
  <c r="P1437" i="16"/>
  <c r="P1436" i="16"/>
  <c r="P1435" i="16"/>
  <c r="P1434" i="16"/>
  <c r="P1433" i="16"/>
  <c r="P1432" i="16"/>
  <c r="P1431" i="16"/>
  <c r="P1430" i="16"/>
  <c r="P1429" i="16"/>
  <c r="P1428" i="16"/>
  <c r="P1427" i="16"/>
  <c r="P1426" i="16"/>
  <c r="P1425" i="16"/>
  <c r="P1424" i="16"/>
  <c r="P1423" i="16"/>
  <c r="P1422" i="16"/>
  <c r="P1421" i="16"/>
  <c r="P1420" i="16"/>
  <c r="P1419" i="16"/>
  <c r="P1418" i="16"/>
  <c r="P1417" i="16"/>
  <c r="I1416" i="16"/>
  <c r="H1416" i="16"/>
  <c r="G1416" i="16"/>
  <c r="E1416" i="16"/>
  <c r="D1416" i="16"/>
  <c r="C1416" i="16"/>
  <c r="Q1415" i="16"/>
  <c r="Q1414" i="16"/>
  <c r="Q1413" i="16"/>
  <c r="Q1412" i="16"/>
  <c r="A1412" i="16"/>
  <c r="Q1411" i="16"/>
  <c r="A1411" i="16"/>
  <c r="Q1410" i="16"/>
  <c r="A1410" i="16"/>
  <c r="Q1409" i="16"/>
  <c r="Q1408" i="16"/>
  <c r="W1407" i="16"/>
  <c r="Q1407" i="16"/>
  <c r="W1406" i="16"/>
  <c r="Q1406" i="16"/>
  <c r="P1405" i="16"/>
  <c r="P1404" i="16"/>
  <c r="P1403" i="16"/>
  <c r="P1402" i="16"/>
  <c r="P1401" i="16"/>
  <c r="P1400" i="16"/>
  <c r="P1399" i="16"/>
  <c r="P1398" i="16"/>
  <c r="P1397" i="16"/>
  <c r="P1396" i="16"/>
  <c r="P1395" i="16"/>
  <c r="P1394" i="16"/>
  <c r="P1393" i="16"/>
  <c r="P1392" i="16"/>
  <c r="P1391" i="16"/>
  <c r="P1390" i="16"/>
  <c r="P1389" i="16"/>
  <c r="P1388" i="16"/>
  <c r="P1387" i="16"/>
  <c r="P1386" i="16"/>
  <c r="P1385" i="16"/>
  <c r="P1384" i="16"/>
  <c r="P1383" i="16"/>
  <c r="P1382" i="16"/>
  <c r="P1381" i="16"/>
  <c r="P1380" i="16"/>
  <c r="P1379" i="16"/>
  <c r="P1378" i="16"/>
  <c r="P1377" i="16"/>
  <c r="P1376" i="16"/>
  <c r="P1375" i="16"/>
  <c r="P1374" i="16"/>
  <c r="P1373" i="16"/>
  <c r="P1372" i="16"/>
  <c r="P1371" i="16"/>
  <c r="P1370" i="16"/>
  <c r="P1369" i="16"/>
  <c r="P1368" i="16"/>
  <c r="P1367" i="16"/>
  <c r="P1366" i="16"/>
  <c r="I1365" i="16"/>
  <c r="H1365" i="16"/>
  <c r="G1365" i="16"/>
  <c r="E1365" i="16"/>
  <c r="D1365" i="16"/>
  <c r="C1365" i="16"/>
  <c r="Q1364" i="16"/>
  <c r="Q1363" i="16"/>
  <c r="Q1362" i="16"/>
  <c r="Q1361" i="16"/>
  <c r="A1361" i="16"/>
  <c r="Q1360" i="16"/>
  <c r="A1360" i="16"/>
  <c r="Q1359" i="16"/>
  <c r="A1359" i="16"/>
  <c r="W1358" i="16"/>
  <c r="Q1358" i="16"/>
  <c r="W1357" i="16"/>
  <c r="Q1357" i="16"/>
  <c r="P1356" i="16"/>
  <c r="P1355" i="16"/>
  <c r="P1354" i="16"/>
  <c r="P1353" i="16"/>
  <c r="P1352" i="16"/>
  <c r="P1351" i="16"/>
  <c r="P1350" i="16"/>
  <c r="P1349" i="16"/>
  <c r="P1348" i="16"/>
  <c r="P1347" i="16"/>
  <c r="P1346" i="16"/>
  <c r="P1345" i="16"/>
  <c r="P1344" i="16"/>
  <c r="P1343" i="16"/>
  <c r="P1342" i="16"/>
  <c r="P1341" i="16"/>
  <c r="P1340" i="16"/>
  <c r="P1339" i="16"/>
  <c r="P1338" i="16"/>
  <c r="P1337" i="16"/>
  <c r="P1336" i="16"/>
  <c r="P1335" i="16"/>
  <c r="P1334" i="16"/>
  <c r="P1333" i="16"/>
  <c r="P1332" i="16"/>
  <c r="P1331" i="16"/>
  <c r="P1330" i="16"/>
  <c r="P1329" i="16"/>
  <c r="P1328" i="16"/>
  <c r="P1327" i="16"/>
  <c r="P1326" i="16"/>
  <c r="P1325" i="16"/>
  <c r="P1324" i="16"/>
  <c r="P1323" i="16"/>
  <c r="P1322" i="16"/>
  <c r="P1321" i="16"/>
  <c r="P1320" i="16"/>
  <c r="P1319" i="16"/>
  <c r="P1318" i="16"/>
  <c r="P1317" i="16"/>
  <c r="I1316" i="16"/>
  <c r="H1316" i="16"/>
  <c r="G1316" i="16"/>
  <c r="E1316" i="16"/>
  <c r="D1316" i="16"/>
  <c r="C1316" i="16"/>
  <c r="Q1315" i="16"/>
  <c r="Q1314" i="16"/>
  <c r="Q1313" i="16"/>
  <c r="Q1312" i="16"/>
  <c r="A1312" i="16"/>
  <c r="Q1311" i="16"/>
  <c r="A1311" i="16"/>
  <c r="Q1310" i="16"/>
  <c r="A1310" i="16"/>
  <c r="Q1309" i="16"/>
  <c r="W1308" i="16"/>
  <c r="Q1308" i="16"/>
  <c r="W1307" i="16"/>
  <c r="Q1307" i="16"/>
  <c r="P1306" i="16"/>
  <c r="P1305" i="16"/>
  <c r="P1304" i="16"/>
  <c r="P1303" i="16"/>
  <c r="P1302" i="16"/>
  <c r="P1301" i="16"/>
  <c r="P1300" i="16"/>
  <c r="P1299" i="16"/>
  <c r="P1298" i="16"/>
  <c r="P1297" i="16"/>
  <c r="P1296" i="16"/>
  <c r="P1295" i="16"/>
  <c r="P1294" i="16"/>
  <c r="P1293" i="16"/>
  <c r="P1292" i="16"/>
  <c r="P1291" i="16"/>
  <c r="P1290" i="16"/>
  <c r="P1289" i="16"/>
  <c r="P1288" i="16"/>
  <c r="P1287" i="16"/>
  <c r="P1286" i="16"/>
  <c r="P1285" i="16"/>
  <c r="P1284" i="16"/>
  <c r="P1283" i="16"/>
  <c r="P1282" i="16"/>
  <c r="P1281" i="16"/>
  <c r="P1280" i="16"/>
  <c r="P1279" i="16"/>
  <c r="P1278" i="16"/>
  <c r="P1277" i="16"/>
  <c r="P1276" i="16"/>
  <c r="P1275" i="16"/>
  <c r="P1274" i="16"/>
  <c r="P1273" i="16"/>
  <c r="P1272" i="16"/>
  <c r="P1271" i="16"/>
  <c r="P1270" i="16"/>
  <c r="P1269" i="16"/>
  <c r="P1268" i="16"/>
  <c r="P1267" i="16"/>
  <c r="B1267" i="16"/>
  <c r="B1317" i="16" s="1"/>
  <c r="A1267" i="16"/>
  <c r="H1267" i="16" s="1"/>
  <c r="I1266" i="16"/>
  <c r="H1266" i="16"/>
  <c r="G1266" i="16"/>
  <c r="E1266" i="16"/>
  <c r="D1266" i="16"/>
  <c r="C1266" i="16"/>
  <c r="Q1265" i="16"/>
  <c r="Q1264" i="16"/>
  <c r="Q1263" i="16"/>
  <c r="Q1262" i="16"/>
  <c r="A1262" i="16"/>
  <c r="Q1261" i="16"/>
  <c r="A1261" i="16"/>
  <c r="Q1260" i="16"/>
  <c r="A1260" i="16"/>
  <c r="Q1206" i="16"/>
  <c r="Q1205" i="16"/>
  <c r="Q1204" i="16"/>
  <c r="Q1203" i="16"/>
  <c r="Q1202" i="16"/>
  <c r="Q1201" i="16"/>
  <c r="Q1200" i="16"/>
  <c r="Q1199" i="16"/>
  <c r="W1198" i="16"/>
  <c r="Q1198" i="16"/>
  <c r="W1197" i="16"/>
  <c r="Q1197" i="16"/>
  <c r="Q1145" i="16"/>
  <c r="Q1144" i="16"/>
  <c r="Q1143" i="16"/>
  <c r="Q1142" i="16"/>
  <c r="Q1141" i="16"/>
  <c r="Q1140" i="16"/>
  <c r="W1139" i="16"/>
  <c r="Q1139" i="16"/>
  <c r="W1138" i="16"/>
  <c r="Q1138" i="16"/>
  <c r="Q1086" i="16"/>
  <c r="Q1085" i="16"/>
  <c r="Q1084" i="16"/>
  <c r="Q1083" i="16"/>
  <c r="Q1082" i="16"/>
  <c r="Q1081" i="16"/>
  <c r="Q1080" i="16"/>
  <c r="W1079" i="16"/>
  <c r="Q1079" i="16"/>
  <c r="W1078" i="16"/>
  <c r="Q1078" i="16"/>
  <c r="Q1026" i="16"/>
  <c r="Q1025" i="16"/>
  <c r="Q1024" i="16"/>
  <c r="Q1023" i="16"/>
  <c r="Q1022" i="16"/>
  <c r="Q1021" i="16"/>
  <c r="Q967" i="16"/>
  <c r="Q966" i="16"/>
  <c r="Q965" i="16"/>
  <c r="Q964" i="16"/>
  <c r="Q963" i="16"/>
  <c r="Q962" i="16"/>
  <c r="Q961" i="16"/>
  <c r="Q960" i="16"/>
  <c r="W959" i="16"/>
  <c r="Q959" i="16"/>
  <c r="W958" i="16"/>
  <c r="Q958" i="16"/>
  <c r="Q906" i="16"/>
  <c r="Q905" i="16"/>
  <c r="Q904" i="16"/>
  <c r="Q903" i="16"/>
  <c r="Q902" i="16"/>
  <c r="Q901" i="16"/>
  <c r="W900" i="16"/>
  <c r="Q900" i="16"/>
  <c r="W899" i="16"/>
  <c r="Q899" i="16"/>
  <c r="Q847" i="16"/>
  <c r="Q846" i="16"/>
  <c r="Q845" i="16"/>
  <c r="Q844" i="16"/>
  <c r="Q843" i="16"/>
  <c r="Q842" i="16"/>
  <c r="Q841" i="16"/>
  <c r="W840" i="16"/>
  <c r="Q840" i="16"/>
  <c r="W839" i="16"/>
  <c r="Q839" i="16"/>
  <c r="Q787" i="16"/>
  <c r="Q786" i="16"/>
  <c r="Q785" i="16"/>
  <c r="Q784" i="16"/>
  <c r="Q783" i="16"/>
  <c r="Q782" i="16"/>
  <c r="C1217" i="54"/>
  <c r="A1217" i="54"/>
  <c r="C1216" i="54"/>
  <c r="A1216" i="54"/>
  <c r="BA1216" i="54" s="1"/>
  <c r="BB1216" i="54" s="1"/>
  <c r="C1215" i="54"/>
  <c r="A1215" i="54"/>
  <c r="BA1215" i="54" s="1"/>
  <c r="C1214" i="54"/>
  <c r="A1214" i="54"/>
  <c r="C1213" i="54"/>
  <c r="A1213" i="54"/>
  <c r="Z1213" i="54" s="1"/>
  <c r="C1212" i="54"/>
  <c r="A1212" i="54"/>
  <c r="BA1212" i="54" s="1"/>
  <c r="BB1212" i="54" s="1"/>
  <c r="C1211" i="54"/>
  <c r="A1211" i="54"/>
  <c r="BA1211" i="54" s="1"/>
  <c r="C1210" i="54"/>
  <c r="A1210" i="54"/>
  <c r="C1209" i="54"/>
  <c r="A1209" i="54"/>
  <c r="Z1209" i="54" s="1"/>
  <c r="C1208" i="54"/>
  <c r="A1208" i="54"/>
  <c r="BA1208" i="54" s="1"/>
  <c r="BB1208" i="54" s="1"/>
  <c r="C1207" i="54"/>
  <c r="A1207" i="54"/>
  <c r="Z1207" i="54" s="1"/>
  <c r="C1206" i="54"/>
  <c r="A1206" i="54"/>
  <c r="C1205" i="54"/>
  <c r="A1205" i="54"/>
  <c r="Z1205" i="54" s="1"/>
  <c r="C1204" i="54"/>
  <c r="A1204" i="54"/>
  <c r="BA1204" i="54" s="1"/>
  <c r="BB1204" i="54" s="1"/>
  <c r="C1203" i="54"/>
  <c r="A1203" i="54"/>
  <c r="Z1203" i="54" s="1"/>
  <c r="C1202" i="54"/>
  <c r="A1202" i="54"/>
  <c r="C1201" i="54"/>
  <c r="A1201" i="54"/>
  <c r="BA1201" i="54" s="1"/>
  <c r="C1200" i="54"/>
  <c r="A1200" i="54"/>
  <c r="Z1200" i="54" s="1"/>
  <c r="C1199" i="54"/>
  <c r="A1199" i="54"/>
  <c r="BA1199" i="54" s="1"/>
  <c r="C1198" i="54"/>
  <c r="A1198" i="54"/>
  <c r="C1197" i="54"/>
  <c r="A1197" i="54"/>
  <c r="BA1197" i="54" s="1"/>
  <c r="C1196" i="54"/>
  <c r="A1196" i="54"/>
  <c r="Z1196" i="54" s="1"/>
  <c r="C1195" i="54"/>
  <c r="A1195" i="54"/>
  <c r="BA1195" i="54" s="1"/>
  <c r="C1194" i="54"/>
  <c r="A1194" i="54"/>
  <c r="C1193" i="54"/>
  <c r="A1193" i="54"/>
  <c r="BA1193" i="54" s="1"/>
  <c r="C1192" i="54"/>
  <c r="A1192" i="54"/>
  <c r="Z1192" i="54" s="1"/>
  <c r="C1191" i="54"/>
  <c r="A1191" i="54"/>
  <c r="C1190" i="54"/>
  <c r="A1190" i="54"/>
  <c r="C1189" i="54"/>
  <c r="A1189" i="54"/>
  <c r="BA1189" i="54" s="1"/>
  <c r="C1188" i="54"/>
  <c r="A1188" i="54"/>
  <c r="Z1188" i="54" s="1"/>
  <c r="C1187" i="54"/>
  <c r="A1187" i="54"/>
  <c r="BA1187" i="54" s="1"/>
  <c r="C1186" i="54"/>
  <c r="A1186" i="54"/>
  <c r="C1185" i="54"/>
  <c r="A1185" i="54"/>
  <c r="C1184" i="54"/>
  <c r="A1184" i="54"/>
  <c r="Z1184" i="54" s="1"/>
  <c r="C1183" i="54"/>
  <c r="A1183" i="54"/>
  <c r="BA1183" i="54" s="1"/>
  <c r="C1182" i="54"/>
  <c r="A1182" i="54"/>
  <c r="C1181" i="54"/>
  <c r="A1181" i="54"/>
  <c r="BA1181" i="54" s="1"/>
  <c r="BB1181" i="54" s="1"/>
  <c r="C1180" i="54"/>
  <c r="A1180" i="54"/>
  <c r="C1179" i="54"/>
  <c r="A1179" i="54"/>
  <c r="BA1179" i="54" s="1"/>
  <c r="C1178" i="54"/>
  <c r="A1178" i="54"/>
  <c r="AZ1177" i="54"/>
  <c r="AY1177" i="54"/>
  <c r="A1174" i="54"/>
  <c r="Z1174" i="54" s="1"/>
  <c r="Z1062" i="54"/>
  <c r="Z1006" i="54"/>
  <c r="Z950" i="54"/>
  <c r="Z894" i="54"/>
  <c r="Z838" i="54"/>
  <c r="Z782" i="54"/>
  <c r="Z726" i="54"/>
  <c r="HN8" i="28" l="1"/>
  <c r="HQ16" i="28"/>
  <c r="HN16" i="28"/>
  <c r="HO16" i="28"/>
  <c r="HP16" i="28"/>
  <c r="HQ15" i="28"/>
  <c r="HN15" i="28"/>
  <c r="HO15" i="28"/>
  <c r="HP15" i="28"/>
  <c r="HQ14" i="28"/>
  <c r="HN14" i="28"/>
  <c r="HO14" i="28"/>
  <c r="HP14" i="28"/>
  <c r="HQ13" i="28"/>
  <c r="HN13" i="28"/>
  <c r="HO13" i="28"/>
  <c r="HP13" i="28"/>
  <c r="HQ12" i="28"/>
  <c r="HN12" i="28"/>
  <c r="HO12" i="28"/>
  <c r="HP12" i="28"/>
  <c r="HQ11" i="28"/>
  <c r="HN11" i="28"/>
  <c r="HO11" i="28"/>
  <c r="HP11" i="28"/>
  <c r="HQ10" i="28"/>
  <c r="HN10" i="28"/>
  <c r="HO10" i="28"/>
  <c r="HP10" i="28"/>
  <c r="HQ18" i="28"/>
  <c r="HN18" i="28"/>
  <c r="HO18" i="28"/>
  <c r="HP18" i="28"/>
  <c r="HK9" i="28"/>
  <c r="HQ9" i="28"/>
  <c r="HN9" i="28"/>
  <c r="HO9" i="28"/>
  <c r="HP9" i="28"/>
  <c r="HQ17" i="28"/>
  <c r="HN17" i="28"/>
  <c r="HO17" i="28"/>
  <c r="HP17" i="28"/>
  <c r="HH8" i="28"/>
  <c r="HQ8" i="28"/>
  <c r="HO8" i="28"/>
  <c r="HP8" i="28"/>
  <c r="I50" i="15"/>
  <c r="H50" i="15"/>
  <c r="G50" i="15"/>
  <c r="K50" i="15" s="1"/>
  <c r="J50" i="15"/>
  <c r="HO28" i="28"/>
  <c r="HQ28" i="28"/>
  <c r="HR28" i="28"/>
  <c r="HN28" i="28"/>
  <c r="HP28" i="28"/>
  <c r="HO24" i="28"/>
  <c r="HP24" i="28"/>
  <c r="HN24" i="28"/>
  <c r="HQ24" i="28"/>
  <c r="HR24" i="28"/>
  <c r="HO21" i="28"/>
  <c r="HP21" i="28"/>
  <c r="HR21" i="28" s="1"/>
  <c r="HQ21" i="28"/>
  <c r="HN21" i="28"/>
  <c r="J51" i="15"/>
  <c r="G51" i="15"/>
  <c r="K51" i="15"/>
  <c r="H51" i="15"/>
  <c r="I51" i="15"/>
  <c r="HO55" i="28"/>
  <c r="HN55" i="28"/>
  <c r="HP55" i="28"/>
  <c r="HQ55" i="28"/>
  <c r="HR55" i="28" s="1"/>
  <c r="HO54" i="28"/>
  <c r="HP54" i="28"/>
  <c r="HR54" i="28" s="1"/>
  <c r="HQ54" i="28"/>
  <c r="HN54" i="28"/>
  <c r="HO53" i="28"/>
  <c r="HN53" i="28"/>
  <c r="HP53" i="28"/>
  <c r="HR53" i="28" s="1"/>
  <c r="HQ53" i="28"/>
  <c r="HO52" i="28"/>
  <c r="HN52" i="28"/>
  <c r="HP52" i="28"/>
  <c r="HR52" i="28"/>
  <c r="HQ52" i="28"/>
  <c r="HO51" i="28"/>
  <c r="HN51" i="28"/>
  <c r="HP51" i="28"/>
  <c r="HQ51" i="28"/>
  <c r="HR51" i="28" s="1"/>
  <c r="HO50" i="28"/>
  <c r="HP50" i="28"/>
  <c r="HR50" i="28" s="1"/>
  <c r="HQ50" i="28"/>
  <c r="HN50" i="28"/>
  <c r="HO49" i="28"/>
  <c r="HN49" i="28"/>
  <c r="HP49" i="28"/>
  <c r="HR49" i="28" s="1"/>
  <c r="HQ49" i="28"/>
  <c r="HO48" i="28"/>
  <c r="HR48" i="28"/>
  <c r="HN48" i="28"/>
  <c r="HP48" i="28"/>
  <c r="HQ48" i="28"/>
  <c r="HO47" i="28"/>
  <c r="HN47" i="28"/>
  <c r="HP47" i="28"/>
  <c r="HQ47" i="28"/>
  <c r="HR47" i="28" s="1"/>
  <c r="HO46" i="28"/>
  <c r="HP46" i="28"/>
  <c r="HR46" i="28" s="1"/>
  <c r="HQ46" i="28"/>
  <c r="HN46" i="28"/>
  <c r="HO45" i="28"/>
  <c r="HN45" i="28"/>
  <c r="HP45" i="28"/>
  <c r="HR45" i="28" s="1"/>
  <c r="HQ45" i="28"/>
  <c r="HO44" i="28"/>
  <c r="HQ44" i="28"/>
  <c r="HN44" i="28"/>
  <c r="HP44" i="28"/>
  <c r="HR44" i="28"/>
  <c r="HO43" i="28"/>
  <c r="HQ43" i="28"/>
  <c r="HR43" i="28" s="1"/>
  <c r="HP43" i="28"/>
  <c r="HN43" i="28"/>
  <c r="HO42" i="28"/>
  <c r="HP42" i="28"/>
  <c r="HR42" i="28" s="1"/>
  <c r="HN42" i="28"/>
  <c r="HQ42" i="28"/>
  <c r="HO41" i="28"/>
  <c r="HN41" i="28"/>
  <c r="HP41" i="28"/>
  <c r="HR41" i="28" s="1"/>
  <c r="HQ41" i="28"/>
  <c r="HO40" i="28"/>
  <c r="HN40" i="28"/>
  <c r="HP40" i="28"/>
  <c r="HR40" i="28"/>
  <c r="HQ40" i="28"/>
  <c r="HO39" i="28"/>
  <c r="HQ39" i="28"/>
  <c r="HR39" i="28" s="1"/>
  <c r="HP39" i="28"/>
  <c r="HN39" i="28"/>
  <c r="HO38" i="28"/>
  <c r="HP38" i="28"/>
  <c r="HR38" i="28" s="1"/>
  <c r="HN38" i="28"/>
  <c r="HQ38" i="28"/>
  <c r="HO37" i="28"/>
  <c r="HN37" i="28"/>
  <c r="HP37" i="28"/>
  <c r="HR37" i="28" s="1"/>
  <c r="HQ37" i="28"/>
  <c r="HO36" i="28"/>
  <c r="HQ36" i="28"/>
  <c r="HN36" i="28"/>
  <c r="HR36" i="28"/>
  <c r="HP36" i="28"/>
  <c r="HO35" i="28"/>
  <c r="HQ35" i="28"/>
  <c r="HR35" i="28" s="1"/>
  <c r="HN35" i="28"/>
  <c r="HP35" i="28"/>
  <c r="HO34" i="28"/>
  <c r="HP34" i="28"/>
  <c r="HR34" i="28" s="1"/>
  <c r="HN34" i="28"/>
  <c r="HQ34" i="28"/>
  <c r="HO33" i="28"/>
  <c r="HN33" i="28"/>
  <c r="HP33" i="28"/>
  <c r="HR33" i="28" s="1"/>
  <c r="HQ33" i="28"/>
  <c r="I46" i="15"/>
  <c r="H46" i="15"/>
  <c r="G46" i="15"/>
  <c r="K46" i="15" s="1"/>
  <c r="J46" i="15"/>
  <c r="I48" i="15"/>
  <c r="K48" i="15"/>
  <c r="G48" i="15"/>
  <c r="H48" i="15"/>
  <c r="J48" i="15"/>
  <c r="I52" i="15"/>
  <c r="K52" i="15"/>
  <c r="H52" i="15"/>
  <c r="G52" i="15"/>
  <c r="J52" i="15"/>
  <c r="HO32" i="28"/>
  <c r="HR32" i="28"/>
  <c r="HQ32" i="28"/>
  <c r="HN32" i="28"/>
  <c r="HP32" i="28"/>
  <c r="HO31" i="28"/>
  <c r="HQ31" i="28"/>
  <c r="HR31" i="28" s="1"/>
  <c r="HP31" i="28"/>
  <c r="HN31" i="28"/>
  <c r="HO30" i="28"/>
  <c r="HP30" i="28"/>
  <c r="HR30" i="28" s="1"/>
  <c r="HQ30" i="28"/>
  <c r="HN30" i="28"/>
  <c r="I54" i="15"/>
  <c r="K54" i="15"/>
  <c r="G54" i="15"/>
  <c r="H54" i="15"/>
  <c r="J54" i="15"/>
  <c r="E28" i="28"/>
  <c r="L26" i="15" s="1"/>
  <c r="HO27" i="28"/>
  <c r="HP27" i="28"/>
  <c r="HQ27" i="28"/>
  <c r="HR27" i="28" s="1"/>
  <c r="HN27" i="28"/>
  <c r="HO26" i="28"/>
  <c r="HP26" i="28"/>
  <c r="HR26" i="28" s="1"/>
  <c r="HN26" i="28"/>
  <c r="HQ26" i="28"/>
  <c r="HO25" i="28"/>
  <c r="HP25" i="28"/>
  <c r="HR25" i="28" s="1"/>
  <c r="HQ25" i="28"/>
  <c r="HN25" i="28"/>
  <c r="HO23" i="28"/>
  <c r="HP23" i="28"/>
  <c r="HQ23" i="28"/>
  <c r="HR23" i="28" s="1"/>
  <c r="HN23" i="28"/>
  <c r="HO22" i="28"/>
  <c r="HP22" i="28"/>
  <c r="HR22" i="28" s="1"/>
  <c r="HN22" i="28"/>
  <c r="HQ22" i="28"/>
  <c r="HO20" i="28"/>
  <c r="HP20" i="28"/>
  <c r="HN20" i="28"/>
  <c r="HR20" i="28"/>
  <c r="HQ20" i="28"/>
  <c r="HO19" i="28"/>
  <c r="HP19" i="28"/>
  <c r="HQ19" i="28"/>
  <c r="HN19" i="28"/>
  <c r="J47" i="15"/>
  <c r="G47" i="15"/>
  <c r="K47" i="15"/>
  <c r="H47" i="15"/>
  <c r="I47" i="15"/>
  <c r="I45" i="15"/>
  <c r="K45" i="15"/>
  <c r="G45" i="15"/>
  <c r="H45" i="15"/>
  <c r="J45" i="15"/>
  <c r="I49" i="15"/>
  <c r="K49" i="15"/>
  <c r="G49" i="15"/>
  <c r="H49" i="15"/>
  <c r="J49" i="15"/>
  <c r="I53" i="15"/>
  <c r="K53" i="15"/>
  <c r="G53" i="15"/>
  <c r="H53" i="15"/>
  <c r="J53" i="15"/>
  <c r="HO29" i="28"/>
  <c r="HN29" i="28"/>
  <c r="HP29" i="28"/>
  <c r="HR29" i="28" s="1"/>
  <c r="HQ29" i="28"/>
  <c r="N52" i="15"/>
  <c r="O52" i="15"/>
  <c r="U52" i="15"/>
  <c r="M52" i="15"/>
  <c r="Q52" i="15" s="1"/>
  <c r="T52" i="15"/>
  <c r="P52" i="15"/>
  <c r="V52" i="15" s="1"/>
  <c r="E52" i="28"/>
  <c r="L50" i="15" s="1"/>
  <c r="R50" i="15" s="1"/>
  <c r="P45" i="15"/>
  <c r="V45" i="15" s="1"/>
  <c r="M45" i="15"/>
  <c r="Q45" i="15" s="1"/>
  <c r="N45" i="15"/>
  <c r="T45" i="15" s="1"/>
  <c r="O45" i="15"/>
  <c r="N49" i="15"/>
  <c r="T49" i="15" s="1"/>
  <c r="O49" i="15"/>
  <c r="P49" i="15"/>
  <c r="V49" i="15" s="1"/>
  <c r="M49" i="15"/>
  <c r="Q49" i="15" s="1"/>
  <c r="M53" i="15"/>
  <c r="Q53" i="15" s="1"/>
  <c r="N53" i="15"/>
  <c r="O53" i="15"/>
  <c r="U53" i="15" s="1"/>
  <c r="P53" i="15"/>
  <c r="N46" i="15"/>
  <c r="O46" i="15"/>
  <c r="T46" i="15"/>
  <c r="P46" i="15"/>
  <c r="V46" i="15" s="1"/>
  <c r="M46" i="15"/>
  <c r="Q46" i="15" s="1"/>
  <c r="U46" i="15"/>
  <c r="P50" i="15"/>
  <c r="V50" i="15" s="1"/>
  <c r="M50" i="15"/>
  <c r="Q50" i="15" s="1"/>
  <c r="N50" i="15"/>
  <c r="T50" i="15" s="1"/>
  <c r="O50" i="15"/>
  <c r="O54" i="15"/>
  <c r="P54" i="15"/>
  <c r="V54" i="15" s="1"/>
  <c r="M54" i="15"/>
  <c r="Q54" i="15" s="1"/>
  <c r="N54" i="15"/>
  <c r="M47" i="15"/>
  <c r="Q47" i="15" s="1"/>
  <c r="N47" i="15"/>
  <c r="O47" i="15"/>
  <c r="P47" i="15"/>
  <c r="O51" i="15"/>
  <c r="U51" i="15" s="1"/>
  <c r="P51" i="15"/>
  <c r="M51" i="15"/>
  <c r="N51" i="15"/>
  <c r="O48" i="15"/>
  <c r="P48" i="15"/>
  <c r="V48" i="15" s="1"/>
  <c r="M48" i="15"/>
  <c r="Q48" i="15" s="1"/>
  <c r="N48" i="15"/>
  <c r="T48" i="15" s="1"/>
  <c r="HI32" i="28"/>
  <c r="E31" i="28"/>
  <c r="L29" i="15" s="1"/>
  <c r="R29" i="15" s="1"/>
  <c r="E30" i="28"/>
  <c r="L28" i="15" s="1"/>
  <c r="R28" i="15" s="1"/>
  <c r="E27" i="28"/>
  <c r="L25" i="15" s="1"/>
  <c r="E26" i="28"/>
  <c r="L24" i="15" s="1"/>
  <c r="E25" i="28"/>
  <c r="L23" i="15" s="1"/>
  <c r="E24" i="28"/>
  <c r="L22" i="15" s="1"/>
  <c r="E23" i="28"/>
  <c r="L21" i="15" s="1"/>
  <c r="E22" i="28"/>
  <c r="L20" i="15" s="1"/>
  <c r="E20" i="28"/>
  <c r="L18" i="15" s="1"/>
  <c r="E19" i="28"/>
  <c r="L17" i="15" s="1"/>
  <c r="E18" i="28"/>
  <c r="L16" i="15" s="1"/>
  <c r="E17" i="28"/>
  <c r="L15" i="15" s="1"/>
  <c r="E55" i="28"/>
  <c r="L53" i="15" s="1"/>
  <c r="R53" i="15" s="1"/>
  <c r="E53" i="28"/>
  <c r="L51" i="15" s="1"/>
  <c r="R51" i="15" s="1"/>
  <c r="E50" i="28"/>
  <c r="L48" i="15" s="1"/>
  <c r="R48" i="15" s="1"/>
  <c r="E48" i="28"/>
  <c r="L46" i="15" s="1"/>
  <c r="R46" i="15" s="1"/>
  <c r="E47" i="28"/>
  <c r="L45" i="15" s="1"/>
  <c r="R45" i="15" s="1"/>
  <c r="E46" i="28"/>
  <c r="L44" i="15" s="1"/>
  <c r="R44" i="15" s="1"/>
  <c r="E45" i="28"/>
  <c r="L43" i="15" s="1"/>
  <c r="R43" i="15" s="1"/>
  <c r="E44" i="28"/>
  <c r="L42" i="15" s="1"/>
  <c r="R42" i="15" s="1"/>
  <c r="E43" i="28"/>
  <c r="L41" i="15" s="1"/>
  <c r="R41" i="15" s="1"/>
  <c r="E42" i="28"/>
  <c r="L40" i="15" s="1"/>
  <c r="R40" i="15" s="1"/>
  <c r="E41" i="28"/>
  <c r="L39" i="15" s="1"/>
  <c r="R39" i="15" s="1"/>
  <c r="E40" i="28"/>
  <c r="L38" i="15" s="1"/>
  <c r="R38" i="15" s="1"/>
  <c r="E39" i="28"/>
  <c r="L37" i="15" s="1"/>
  <c r="R37" i="15" s="1"/>
  <c r="E38" i="28"/>
  <c r="L36" i="15" s="1"/>
  <c r="R36" i="15" s="1"/>
  <c r="E36" i="28"/>
  <c r="L34" i="15" s="1"/>
  <c r="R34" i="15" s="1"/>
  <c r="E35" i="28"/>
  <c r="L33" i="15" s="1"/>
  <c r="R33" i="15" s="1"/>
  <c r="E34" i="28"/>
  <c r="L32" i="15" s="1"/>
  <c r="R32" i="15" s="1"/>
  <c r="E33" i="28"/>
  <c r="L31" i="15" s="1"/>
  <c r="R31" i="15" s="1"/>
  <c r="E15" i="28"/>
  <c r="L13" i="15" s="1"/>
  <c r="E14" i="28"/>
  <c r="L12" i="15" s="1"/>
  <c r="E13" i="28"/>
  <c r="L11" i="15" s="1"/>
  <c r="E12" i="28"/>
  <c r="L10" i="15" s="1"/>
  <c r="E11" i="28"/>
  <c r="L9" i="15" s="1"/>
  <c r="E10" i="28"/>
  <c r="L8" i="15" s="1"/>
  <c r="HJ9" i="28"/>
  <c r="J31" i="58"/>
  <c r="BC1092" i="54"/>
  <c r="BC980" i="54"/>
  <c r="BC868" i="54"/>
  <c r="BC756" i="54"/>
  <c r="BC1204" i="54"/>
  <c r="BC1148" i="54"/>
  <c r="BC1036" i="54"/>
  <c r="BC924" i="54"/>
  <c r="BC812" i="54"/>
  <c r="B52" i="58"/>
  <c r="B53" i="30"/>
  <c r="B1075" i="16"/>
  <c r="B51" i="57"/>
  <c r="C1113" i="54"/>
  <c r="C833" i="54"/>
  <c r="B175" i="16"/>
  <c r="B55" i="16"/>
  <c r="C1169" i="54"/>
  <c r="C1057" i="54"/>
  <c r="C945" i="54"/>
  <c r="B115" i="16"/>
  <c r="C889" i="54"/>
  <c r="C1001" i="54"/>
  <c r="B51" i="58"/>
  <c r="B50" i="57"/>
  <c r="B52" i="30"/>
  <c r="B1074" i="16"/>
  <c r="C1168" i="54"/>
  <c r="C1056" i="54"/>
  <c r="C944" i="54"/>
  <c r="C1112" i="54"/>
  <c r="C832" i="54"/>
  <c r="C888" i="54"/>
  <c r="B174" i="16"/>
  <c r="B114" i="16"/>
  <c r="B54" i="16"/>
  <c r="C1000" i="54"/>
  <c r="B50" i="58"/>
  <c r="B1073" i="16"/>
  <c r="B51" i="30"/>
  <c r="B49" i="57"/>
  <c r="C1167" i="54"/>
  <c r="C831" i="54"/>
  <c r="B113" i="16"/>
  <c r="C1055" i="54"/>
  <c r="C943" i="54"/>
  <c r="B173" i="16"/>
  <c r="B53" i="16"/>
  <c r="C999" i="54"/>
  <c r="C1111" i="54"/>
  <c r="C887" i="54"/>
  <c r="B49" i="58"/>
  <c r="B48" i="57"/>
  <c r="B1072" i="16"/>
  <c r="B50" i="30"/>
  <c r="C1054" i="54"/>
  <c r="C942" i="54"/>
  <c r="C1166" i="54"/>
  <c r="C830" i="54"/>
  <c r="B172" i="16"/>
  <c r="B112" i="16"/>
  <c r="B52" i="16"/>
  <c r="C1110" i="54"/>
  <c r="C886" i="54"/>
  <c r="C998" i="54"/>
  <c r="B48" i="58"/>
  <c r="B49" i="30"/>
  <c r="B47" i="57"/>
  <c r="B1071" i="16"/>
  <c r="C829" i="54"/>
  <c r="B171" i="16"/>
  <c r="B51" i="16"/>
  <c r="C1165" i="54"/>
  <c r="C1109" i="54"/>
  <c r="C941" i="54"/>
  <c r="B111" i="16"/>
  <c r="C1053" i="54"/>
  <c r="C885" i="54"/>
  <c r="C997" i="54"/>
  <c r="B47" i="58"/>
  <c r="B46" i="57"/>
  <c r="B48" i="30"/>
  <c r="B1070" i="16"/>
  <c r="C1164" i="54"/>
  <c r="C1108" i="54"/>
  <c r="C940" i="54"/>
  <c r="C828" i="54"/>
  <c r="B170" i="16"/>
  <c r="B50" i="16"/>
  <c r="C996" i="54"/>
  <c r="C1052" i="54"/>
  <c r="C884" i="54"/>
  <c r="B110" i="16"/>
  <c r="B46" i="58"/>
  <c r="B45" i="57"/>
  <c r="B47" i="30"/>
  <c r="B1069" i="16"/>
  <c r="C1163" i="54"/>
  <c r="C1051" i="54"/>
  <c r="C827" i="54"/>
  <c r="B109" i="16"/>
  <c r="C939" i="54"/>
  <c r="B169" i="16"/>
  <c r="B49" i="16"/>
  <c r="C995" i="54"/>
  <c r="C1107" i="54"/>
  <c r="C883" i="54"/>
  <c r="B45" i="58"/>
  <c r="B44" i="57"/>
  <c r="B1068" i="16"/>
  <c r="B46" i="30"/>
  <c r="C938" i="54"/>
  <c r="C1162" i="54"/>
  <c r="C1050" i="54"/>
  <c r="C826" i="54"/>
  <c r="C1106" i="54"/>
  <c r="C994" i="54"/>
  <c r="B168" i="16"/>
  <c r="B108" i="16"/>
  <c r="B48" i="16"/>
  <c r="C882" i="54"/>
  <c r="B42" i="42"/>
  <c r="C769" i="54" s="1"/>
  <c r="B44" i="58"/>
  <c r="B43" i="57"/>
  <c r="B1067" i="16"/>
  <c r="C937" i="54"/>
  <c r="C1161" i="54"/>
  <c r="C993" i="54"/>
  <c r="C881" i="54"/>
  <c r="C825" i="54"/>
  <c r="C1049" i="54"/>
  <c r="C1105" i="54"/>
  <c r="B41" i="42"/>
  <c r="C768" i="54" s="1"/>
  <c r="B43" i="58"/>
  <c r="B42" i="57"/>
  <c r="B1066" i="16"/>
  <c r="C1104" i="54"/>
  <c r="C1048" i="54"/>
  <c r="C1160" i="54"/>
  <c r="C936" i="54"/>
  <c r="C992" i="54"/>
  <c r="C824" i="54"/>
  <c r="C880" i="54"/>
  <c r="B40" i="42"/>
  <c r="C767" i="54" s="1"/>
  <c r="B42" i="58"/>
  <c r="B41" i="57"/>
  <c r="B1065" i="16"/>
  <c r="C1159" i="54"/>
  <c r="C991" i="54"/>
  <c r="C879" i="54"/>
  <c r="C823" i="54"/>
  <c r="C935" i="54"/>
  <c r="C1103" i="54"/>
  <c r="C1047" i="54"/>
  <c r="B39" i="42"/>
  <c r="C486" i="54" s="1"/>
  <c r="B41" i="58"/>
  <c r="B40" i="57"/>
  <c r="B1064" i="16"/>
  <c r="C1102" i="54"/>
  <c r="C1046" i="54"/>
  <c r="C934" i="54"/>
  <c r="C878" i="54"/>
  <c r="C1158" i="54"/>
  <c r="C990" i="54"/>
  <c r="C822" i="54"/>
  <c r="B38" i="42"/>
  <c r="C765" i="54" s="1"/>
  <c r="B40" i="58"/>
  <c r="B39" i="57"/>
  <c r="B1063" i="16"/>
  <c r="C933" i="54"/>
  <c r="C1157" i="54"/>
  <c r="C989" i="54"/>
  <c r="C877" i="54"/>
  <c r="C821" i="54"/>
  <c r="C1101" i="54"/>
  <c r="C1045" i="54"/>
  <c r="B37" i="42"/>
  <c r="C764" i="54" s="1"/>
  <c r="B39" i="58"/>
  <c r="B38" i="57"/>
  <c r="B1062" i="16"/>
  <c r="C1100" i="54"/>
  <c r="C1044" i="54"/>
  <c r="C876" i="54"/>
  <c r="C820" i="54"/>
  <c r="C988" i="54"/>
  <c r="C932" i="54"/>
  <c r="C1156" i="54"/>
  <c r="B36" i="42"/>
  <c r="C763" i="54" s="1"/>
  <c r="B38" i="58"/>
  <c r="B37" i="57"/>
  <c r="B1061" i="16"/>
  <c r="C1155" i="54"/>
  <c r="C987" i="54"/>
  <c r="C875" i="54"/>
  <c r="C819" i="54"/>
  <c r="C931" i="54"/>
  <c r="C1043" i="54"/>
  <c r="C1099" i="54"/>
  <c r="B35" i="42"/>
  <c r="B37" i="58"/>
  <c r="B36" i="57"/>
  <c r="B1060" i="16"/>
  <c r="C1098" i="54"/>
  <c r="C1042" i="54"/>
  <c r="C986" i="54"/>
  <c r="C818" i="54"/>
  <c r="C874" i="54"/>
  <c r="C1154" i="54"/>
  <c r="C930" i="54"/>
  <c r="B34" i="42"/>
  <c r="C761" i="54" s="1"/>
  <c r="B36" i="58"/>
  <c r="B35" i="57"/>
  <c r="B1059" i="16"/>
  <c r="C929" i="54"/>
  <c r="C1153" i="54"/>
  <c r="C985" i="54"/>
  <c r="C873" i="54"/>
  <c r="C817" i="54"/>
  <c r="C1097" i="54"/>
  <c r="C1041" i="54"/>
  <c r="B33" i="42"/>
  <c r="C760" i="54" s="1"/>
  <c r="B35" i="58"/>
  <c r="B34" i="57"/>
  <c r="B1058" i="16"/>
  <c r="C1096" i="54"/>
  <c r="C1040" i="54"/>
  <c r="C1152" i="54"/>
  <c r="C928" i="54"/>
  <c r="C984" i="54"/>
  <c r="C816" i="54"/>
  <c r="C872" i="54"/>
  <c r="B32" i="42"/>
  <c r="C759" i="54" s="1"/>
  <c r="B34" i="58"/>
  <c r="B33" i="57"/>
  <c r="B1057" i="16"/>
  <c r="C1151" i="54"/>
  <c r="C983" i="54"/>
  <c r="C871" i="54"/>
  <c r="C815" i="54"/>
  <c r="C927" i="54"/>
  <c r="C1095" i="54"/>
  <c r="C1039" i="54"/>
  <c r="A758" i="54"/>
  <c r="BA758" i="54" s="1"/>
  <c r="BB758" i="54" s="1"/>
  <c r="A33" i="58"/>
  <c r="A32" i="57"/>
  <c r="A275" i="17"/>
  <c r="A217" i="17"/>
  <c r="A32" i="34"/>
  <c r="A1056" i="16"/>
  <c r="A870" i="54"/>
  <c r="BA870" i="54" s="1"/>
  <c r="BB870" i="54" s="1"/>
  <c r="A814" i="54"/>
  <c r="BA814" i="54" s="1"/>
  <c r="A1150" i="54"/>
  <c r="Z1150" i="54" s="1"/>
  <c r="A1094" i="54"/>
  <c r="BA1094" i="54" s="1"/>
  <c r="BB1094" i="54" s="1"/>
  <c r="A982" i="54"/>
  <c r="BA982" i="54" s="1"/>
  <c r="BB982" i="54" s="1"/>
  <c r="A926" i="54"/>
  <c r="A1038" i="54"/>
  <c r="Z1038" i="54" s="1"/>
  <c r="A32" i="58"/>
  <c r="A274" i="17"/>
  <c r="A216" i="17"/>
  <c r="A31" i="34"/>
  <c r="A1055" i="16"/>
  <c r="A31" i="57"/>
  <c r="A925" i="54"/>
  <c r="A1037" i="54"/>
  <c r="BA1037" i="54" s="1"/>
  <c r="BB1037" i="54" s="1"/>
  <c r="A1093" i="54"/>
  <c r="Z1093" i="54" s="1"/>
  <c r="A869" i="54"/>
  <c r="Z869" i="54" s="1"/>
  <c r="A981" i="54"/>
  <c r="A1149" i="54"/>
  <c r="BA1149" i="54" s="1"/>
  <c r="A813" i="54"/>
  <c r="BA813" i="54" s="1"/>
  <c r="A31" i="58"/>
  <c r="H31" i="58" s="1"/>
  <c r="I31" i="58" s="1"/>
  <c r="A30" i="34"/>
  <c r="A30" i="57"/>
  <c r="A273" i="17"/>
  <c r="A1054" i="16"/>
  <c r="A215" i="17"/>
  <c r="A1148" i="54"/>
  <c r="BA1148" i="54" s="1"/>
  <c r="BB1148" i="54" s="1"/>
  <c r="A1092" i="54"/>
  <c r="Z1092" i="54" s="1"/>
  <c r="A980" i="54"/>
  <c r="Z980" i="54" s="1"/>
  <c r="A868" i="54"/>
  <c r="A812" i="54"/>
  <c r="Z812" i="54" s="1"/>
  <c r="A1036" i="54"/>
  <c r="BA1036" i="54" s="1"/>
  <c r="BB1036" i="54" s="1"/>
  <c r="A924" i="54"/>
  <c r="Z924" i="54" s="1"/>
  <c r="A755" i="54"/>
  <c r="A30" i="58"/>
  <c r="A1053" i="16"/>
  <c r="A29" i="57"/>
  <c r="A272" i="17"/>
  <c r="A214" i="17"/>
  <c r="A29" i="34"/>
  <c r="A1035" i="54"/>
  <c r="Z1035" i="54" s="1"/>
  <c r="A923" i="54"/>
  <c r="A867" i="54"/>
  <c r="BA867" i="54" s="1"/>
  <c r="BB867" i="54" s="1"/>
  <c r="A811" i="54"/>
  <c r="Z811" i="54" s="1"/>
  <c r="A1147" i="54"/>
  <c r="BA1147" i="54" s="1"/>
  <c r="BB1147" i="54" s="1"/>
  <c r="A979" i="54"/>
  <c r="A1091" i="54"/>
  <c r="Z1091" i="54" s="1"/>
  <c r="HK50" i="28"/>
  <c r="J54" i="58"/>
  <c r="AE53" i="34"/>
  <c r="BC1059" i="54"/>
  <c r="BC835" i="54"/>
  <c r="J55" i="38"/>
  <c r="BC1003" i="54"/>
  <c r="BC779" i="54"/>
  <c r="BC891" i="54"/>
  <c r="BC1171" i="54"/>
  <c r="BC947" i="54"/>
  <c r="BC1115" i="54"/>
  <c r="BC160" i="54"/>
  <c r="J50" i="58"/>
  <c r="AE49" i="34"/>
  <c r="BC1167" i="54"/>
  <c r="BC943" i="54"/>
  <c r="BC1111" i="54"/>
  <c r="BC887" i="54"/>
  <c r="BC1055" i="54"/>
  <c r="BC831" i="54"/>
  <c r="J51" i="38"/>
  <c r="BC999" i="54"/>
  <c r="BC775" i="54"/>
  <c r="BC603" i="54"/>
  <c r="J46" i="58"/>
  <c r="AE45" i="34"/>
  <c r="BC1051" i="54"/>
  <c r="BC827" i="54"/>
  <c r="J47" i="38"/>
  <c r="BC1107" i="54"/>
  <c r="BC883" i="54"/>
  <c r="BC995" i="54"/>
  <c r="BC771" i="54"/>
  <c r="BC1163" i="54"/>
  <c r="BC939" i="54"/>
  <c r="J42" i="58"/>
  <c r="BC1215" i="54"/>
  <c r="BC1159" i="54"/>
  <c r="BC935" i="54"/>
  <c r="BC767" i="54"/>
  <c r="BC1103" i="54"/>
  <c r="BC879" i="54"/>
  <c r="BC991" i="54"/>
  <c r="BC1047" i="54"/>
  <c r="BC823" i="54"/>
  <c r="J38" i="58"/>
  <c r="BC1211" i="54"/>
  <c r="BC1043" i="54"/>
  <c r="BC819" i="54"/>
  <c r="BC987" i="54"/>
  <c r="BC763" i="54"/>
  <c r="BC1155" i="54"/>
  <c r="BC931" i="54"/>
  <c r="BC1099" i="54"/>
  <c r="BC875" i="54"/>
  <c r="A54" i="58"/>
  <c r="A353" i="17"/>
  <c r="AB353" i="17" s="1"/>
  <c r="A55" i="30"/>
  <c r="Y55" i="30" s="1"/>
  <c r="A53" i="34"/>
  <c r="A177" i="17"/>
  <c r="A296" i="17"/>
  <c r="A238" i="17"/>
  <c r="A117" i="17"/>
  <c r="A57" i="17"/>
  <c r="A1077" i="16"/>
  <c r="A53" i="57"/>
  <c r="A1115" i="54"/>
  <c r="A1003" i="54"/>
  <c r="A891" i="54"/>
  <c r="A1171" i="54"/>
  <c r="A947" i="54"/>
  <c r="A177" i="16"/>
  <c r="A117" i="16"/>
  <c r="A57" i="16"/>
  <c r="A835" i="54"/>
  <c r="A1059" i="54"/>
  <c r="B31" i="42"/>
  <c r="C758" i="54" s="1"/>
  <c r="B33" i="58"/>
  <c r="B32" i="57"/>
  <c r="B1056" i="16"/>
  <c r="C1094" i="54"/>
  <c r="C1038" i="54"/>
  <c r="C926" i="54"/>
  <c r="C870" i="54"/>
  <c r="C1150" i="54"/>
  <c r="C982" i="54"/>
  <c r="C814" i="54"/>
  <c r="B30" i="42"/>
  <c r="C757" i="54" s="1"/>
  <c r="B32" i="58"/>
  <c r="B31" i="57"/>
  <c r="B1055" i="16"/>
  <c r="C925" i="54"/>
  <c r="C1149" i="54"/>
  <c r="C981" i="54"/>
  <c r="C869" i="54"/>
  <c r="C813" i="54"/>
  <c r="C1093" i="54"/>
  <c r="C1037" i="54"/>
  <c r="B29" i="42"/>
  <c r="C756" i="54" s="1"/>
  <c r="B31" i="58"/>
  <c r="B30" i="57"/>
  <c r="B1054" i="16"/>
  <c r="C1092" i="54"/>
  <c r="C1036" i="54"/>
  <c r="C868" i="54"/>
  <c r="C980" i="54"/>
  <c r="C812" i="54"/>
  <c r="C924" i="54"/>
  <c r="C1148" i="54"/>
  <c r="B28" i="42"/>
  <c r="C755" i="54" s="1"/>
  <c r="B30" i="58"/>
  <c r="B29" i="57"/>
  <c r="B1053" i="16"/>
  <c r="C1147" i="54"/>
  <c r="C979" i="54"/>
  <c r="C867" i="54"/>
  <c r="C811" i="54"/>
  <c r="C923" i="54"/>
  <c r="C1035" i="54"/>
  <c r="C1091" i="54"/>
  <c r="HI52" i="28"/>
  <c r="HI28" i="28"/>
  <c r="HH9" i="28"/>
  <c r="HI8" i="28"/>
  <c r="J53" i="58"/>
  <c r="AE52" i="34"/>
  <c r="BC1170" i="54"/>
  <c r="BC1058" i="54"/>
  <c r="BC946" i="54"/>
  <c r="BC834" i="54"/>
  <c r="J54" i="38"/>
  <c r="BC1114" i="54"/>
  <c r="BC1002" i="54"/>
  <c r="BC890" i="54"/>
  <c r="BC778" i="54"/>
  <c r="J49" i="58"/>
  <c r="AE48" i="34"/>
  <c r="BC1166" i="54"/>
  <c r="BC1054" i="54"/>
  <c r="BC942" i="54"/>
  <c r="BC830" i="54"/>
  <c r="J50" i="38"/>
  <c r="BC1110" i="54"/>
  <c r="BC998" i="54"/>
  <c r="BC886" i="54"/>
  <c r="BC774" i="54"/>
  <c r="J45" i="58"/>
  <c r="AE44" i="34"/>
  <c r="BC1162" i="54"/>
  <c r="BC1050" i="54"/>
  <c r="BC938" i="54"/>
  <c r="BC826" i="54"/>
  <c r="J46" i="38"/>
  <c r="BC1106" i="54"/>
  <c r="BC994" i="54"/>
  <c r="BC882" i="54"/>
  <c r="BC770" i="54"/>
  <c r="J41" i="58"/>
  <c r="BC1214" i="54"/>
  <c r="BC1158" i="54"/>
  <c r="BC1046" i="54"/>
  <c r="BC934" i="54"/>
  <c r="BC822" i="54"/>
  <c r="BC1102" i="54"/>
  <c r="BC990" i="54"/>
  <c r="BC878" i="54"/>
  <c r="BC766" i="54"/>
  <c r="J37" i="58"/>
  <c r="BC1210" i="54"/>
  <c r="BC1154" i="54"/>
  <c r="BC1042" i="54"/>
  <c r="BC930" i="54"/>
  <c r="BC818" i="54"/>
  <c r="BC1098" i="54"/>
  <c r="BC986" i="54"/>
  <c r="BC874" i="54"/>
  <c r="BC762" i="54"/>
  <c r="J34" i="58"/>
  <c r="BC1207" i="54"/>
  <c r="BC1151" i="54"/>
  <c r="BC927" i="54"/>
  <c r="BC983" i="54"/>
  <c r="BC759" i="54"/>
  <c r="BC1095" i="54"/>
  <c r="BC871" i="54"/>
  <c r="BC1039" i="54"/>
  <c r="BC815" i="54"/>
  <c r="B54" i="58"/>
  <c r="B1077" i="16"/>
  <c r="B53" i="57"/>
  <c r="B55" i="30"/>
  <c r="C1171" i="54"/>
  <c r="C835" i="54"/>
  <c r="B117" i="16"/>
  <c r="C1059" i="54"/>
  <c r="C947" i="54"/>
  <c r="B177" i="16"/>
  <c r="B57" i="16"/>
  <c r="C1003" i="54"/>
  <c r="C1115" i="54"/>
  <c r="C891" i="54"/>
  <c r="A53" i="58"/>
  <c r="A352" i="17"/>
  <c r="A116" i="17"/>
  <c r="A56" i="17"/>
  <c r="A1076" i="16"/>
  <c r="A52" i="57"/>
  <c r="A295" i="17"/>
  <c r="A237" i="17"/>
  <c r="A176" i="17"/>
  <c r="A54" i="30"/>
  <c r="Y54" i="30" s="1"/>
  <c r="A52" i="34"/>
  <c r="A890" i="54"/>
  <c r="A116" i="16"/>
  <c r="A1114" i="54"/>
  <c r="A1002" i="54"/>
  <c r="A176" i="16"/>
  <c r="A56" i="16"/>
  <c r="A834" i="54"/>
  <c r="A1170" i="54"/>
  <c r="A946" i="54"/>
  <c r="A1058" i="54"/>
  <c r="HI44" i="28"/>
  <c r="HI20" i="28"/>
  <c r="HI16" i="28"/>
  <c r="BC107" i="54"/>
  <c r="J52" i="58"/>
  <c r="AE51" i="34"/>
  <c r="BC1001" i="54"/>
  <c r="BC777" i="54"/>
  <c r="J53" i="38"/>
  <c r="BC1057" i="54"/>
  <c r="BC833" i="54"/>
  <c r="BC1169" i="54"/>
  <c r="BC945" i="54"/>
  <c r="BC1113" i="54"/>
  <c r="BC889" i="54"/>
  <c r="BC605" i="54"/>
  <c r="J48" i="58"/>
  <c r="AE47" i="34"/>
  <c r="BC1109" i="54"/>
  <c r="BC885" i="54"/>
  <c r="BC1165" i="54"/>
  <c r="J49" i="38"/>
  <c r="BC1053" i="54"/>
  <c r="BC829" i="54"/>
  <c r="BC941" i="54"/>
  <c r="BC997" i="54"/>
  <c r="BC773" i="54"/>
  <c r="J44" i="58"/>
  <c r="BC993" i="54"/>
  <c r="BC769" i="54"/>
  <c r="BC1217" i="54"/>
  <c r="BC1161" i="54"/>
  <c r="BC937" i="54"/>
  <c r="BC1105" i="54"/>
  <c r="BC881" i="54"/>
  <c r="BC1049" i="54"/>
  <c r="BC825" i="54"/>
  <c r="J40" i="58"/>
  <c r="BC1101" i="54"/>
  <c r="BC877" i="54"/>
  <c r="BC1213" i="54"/>
  <c r="BC933" i="54"/>
  <c r="BC1045" i="54"/>
  <c r="BC821" i="54"/>
  <c r="BC989" i="54"/>
  <c r="BC765" i="54"/>
  <c r="BC1157" i="54"/>
  <c r="J36" i="58"/>
  <c r="BC985" i="54"/>
  <c r="BC761" i="54"/>
  <c r="BC1041" i="54"/>
  <c r="BC817" i="54"/>
  <c r="BC1153" i="54"/>
  <c r="BC929" i="54"/>
  <c r="BC1209" i="54"/>
  <c r="BC1097" i="54"/>
  <c r="BC873" i="54"/>
  <c r="J30" i="58"/>
  <c r="BC1203" i="54"/>
  <c r="BC1035" i="54"/>
  <c r="BC811" i="54"/>
  <c r="BC1091" i="54"/>
  <c r="BC867" i="54"/>
  <c r="BC979" i="54"/>
  <c r="BC755" i="54"/>
  <c r="BC1147" i="54"/>
  <c r="BC923" i="54"/>
  <c r="J33" i="58"/>
  <c r="BC1206" i="54"/>
  <c r="BC1150" i="54"/>
  <c r="BC1038" i="54"/>
  <c r="BC926" i="54"/>
  <c r="BC814" i="54"/>
  <c r="BC1094" i="54"/>
  <c r="BC982" i="54"/>
  <c r="BC870" i="54"/>
  <c r="BC758" i="54"/>
  <c r="J32" i="58"/>
  <c r="BC1093" i="54"/>
  <c r="BC869" i="54"/>
  <c r="BC1205" i="54"/>
  <c r="BC1037" i="54"/>
  <c r="BC813" i="54"/>
  <c r="BC1149" i="54"/>
  <c r="BC981" i="54"/>
  <c r="BC757" i="54"/>
  <c r="BC925" i="54"/>
  <c r="B53" i="58"/>
  <c r="B52" i="57"/>
  <c r="B54" i="30"/>
  <c r="B1076" i="16"/>
  <c r="C1058" i="54"/>
  <c r="C946" i="54"/>
  <c r="C1170" i="54"/>
  <c r="C834" i="54"/>
  <c r="C1002" i="54"/>
  <c r="B176" i="16"/>
  <c r="B116" i="16"/>
  <c r="B56" i="16"/>
  <c r="C890" i="54"/>
  <c r="C1114" i="54"/>
  <c r="A52" i="58"/>
  <c r="A351" i="17"/>
  <c r="A294" i="17"/>
  <c r="A236" i="17"/>
  <c r="A51" i="34"/>
  <c r="A53" i="30"/>
  <c r="Y53" i="30" s="1"/>
  <c r="A115" i="17"/>
  <c r="A55" i="17"/>
  <c r="A1075" i="16"/>
  <c r="A51" i="57"/>
  <c r="A175" i="17"/>
  <c r="A1001" i="54"/>
  <c r="A889" i="54"/>
  <c r="A1113" i="54"/>
  <c r="A1057" i="54"/>
  <c r="A833" i="54"/>
  <c r="A1169" i="54"/>
  <c r="A945" i="54"/>
  <c r="A115" i="16"/>
  <c r="A175" i="16"/>
  <c r="A55" i="16"/>
  <c r="A51" i="58"/>
  <c r="A350" i="17"/>
  <c r="A50" i="34"/>
  <c r="A114" i="17"/>
  <c r="A54" i="17"/>
  <c r="A1074" i="16"/>
  <c r="A50" i="57"/>
  <c r="A52" i="30"/>
  <c r="Y52" i="30" s="1"/>
  <c r="A174" i="17"/>
  <c r="A235" i="17"/>
  <c r="A293" i="17"/>
  <c r="A888" i="54"/>
  <c r="A174" i="16"/>
  <c r="A54" i="16"/>
  <c r="A1000" i="54"/>
  <c r="A114" i="16"/>
  <c r="A1168" i="54"/>
  <c r="A944" i="54"/>
  <c r="A1112" i="54"/>
  <c r="A1056" i="54"/>
  <c r="A832" i="54"/>
  <c r="A50" i="58"/>
  <c r="A349" i="17"/>
  <c r="A51" i="30"/>
  <c r="Y51" i="30" s="1"/>
  <c r="A49" i="34"/>
  <c r="A173" i="17"/>
  <c r="A292" i="17"/>
  <c r="A234" i="17"/>
  <c r="A113" i="17"/>
  <c r="A53" i="17"/>
  <c r="A1073" i="16"/>
  <c r="A49" i="57"/>
  <c r="A999" i="54"/>
  <c r="A1111" i="54"/>
  <c r="A887" i="54"/>
  <c r="A831" i="54"/>
  <c r="A173" i="16"/>
  <c r="A53" i="16"/>
  <c r="A943" i="54"/>
  <c r="A113" i="16"/>
  <c r="A1167" i="54"/>
  <c r="A1055" i="54"/>
  <c r="A49" i="58"/>
  <c r="H49" i="58" s="1"/>
  <c r="I49" i="58" s="1"/>
  <c r="A348" i="17"/>
  <c r="A112" i="17"/>
  <c r="A52" i="17"/>
  <c r="A48" i="57"/>
  <c r="A291" i="17"/>
  <c r="A233" i="17"/>
  <c r="A172" i="17"/>
  <c r="A1072" i="16"/>
  <c r="A50" i="30"/>
  <c r="Y50" i="30" s="1"/>
  <c r="A48" i="34"/>
  <c r="A1110" i="54"/>
  <c r="A886" i="54"/>
  <c r="A112" i="16"/>
  <c r="A998" i="54"/>
  <c r="A172" i="16"/>
  <c r="A52" i="16"/>
  <c r="A830" i="54"/>
  <c r="A942" i="54"/>
  <c r="A1166" i="54"/>
  <c r="A1054" i="54"/>
  <c r="A48" i="58"/>
  <c r="A347" i="17"/>
  <c r="A290" i="17"/>
  <c r="A232" i="17"/>
  <c r="A1071" i="16"/>
  <c r="A49" i="30"/>
  <c r="Y49" i="30" s="1"/>
  <c r="A111" i="17"/>
  <c r="A51" i="17"/>
  <c r="A47" i="57"/>
  <c r="A47" i="34"/>
  <c r="A171" i="17"/>
  <c r="A1053" i="54"/>
  <c r="A997" i="54"/>
  <c r="A885" i="54"/>
  <c r="A1109" i="54"/>
  <c r="A171" i="16"/>
  <c r="A111" i="16"/>
  <c r="A51" i="16"/>
  <c r="A1165" i="54"/>
  <c r="A829" i="54"/>
  <c r="A941" i="54"/>
  <c r="A47" i="58"/>
  <c r="A346" i="17"/>
  <c r="A46" i="34"/>
  <c r="A110" i="17"/>
  <c r="A50" i="17"/>
  <c r="A46" i="57"/>
  <c r="A48" i="30"/>
  <c r="Y48" i="30" s="1"/>
  <c r="A170" i="17"/>
  <c r="A289" i="17"/>
  <c r="A1070" i="16"/>
  <c r="A231" i="17"/>
  <c r="A884" i="54"/>
  <c r="A170" i="16"/>
  <c r="A50" i="16"/>
  <c r="A1052" i="54"/>
  <c r="A996" i="54"/>
  <c r="A110" i="16"/>
  <c r="A940" i="54"/>
  <c r="A1164" i="54"/>
  <c r="A1108" i="54"/>
  <c r="A828" i="54"/>
  <c r="A46" i="58"/>
  <c r="A345" i="17"/>
  <c r="A47" i="30"/>
  <c r="Y47" i="30" s="1"/>
  <c r="A1069" i="16"/>
  <c r="A45" i="34"/>
  <c r="A169" i="17"/>
  <c r="A288" i="17"/>
  <c r="A230" i="17"/>
  <c r="A109" i="17"/>
  <c r="A49" i="17"/>
  <c r="A45" i="57"/>
  <c r="A1107" i="54"/>
  <c r="A995" i="54"/>
  <c r="A883" i="54"/>
  <c r="A1163" i="54"/>
  <c r="A939" i="54"/>
  <c r="A1051" i="54"/>
  <c r="A827" i="54"/>
  <c r="A109" i="16"/>
  <c r="A49" i="16"/>
  <c r="A169" i="16"/>
  <c r="A45" i="58"/>
  <c r="H45" i="58" s="1"/>
  <c r="I45" i="58" s="1"/>
  <c r="A344" i="17"/>
  <c r="AB344" i="17" s="1"/>
  <c r="A108" i="17"/>
  <c r="A48" i="17"/>
  <c r="A44" i="57"/>
  <c r="A287" i="17"/>
  <c r="A229" i="17"/>
  <c r="A168" i="17"/>
  <c r="A44" i="34"/>
  <c r="A1068" i="16"/>
  <c r="A46" i="30"/>
  <c r="Y46" i="30" s="1"/>
  <c r="A882" i="54"/>
  <c r="A108" i="16"/>
  <c r="A1106" i="54"/>
  <c r="A994" i="54"/>
  <c r="A168" i="16"/>
  <c r="A48" i="16"/>
  <c r="A1050" i="54"/>
  <c r="A826" i="54"/>
  <c r="A1162" i="54"/>
  <c r="A938" i="54"/>
  <c r="A44" i="58"/>
  <c r="H44" i="58" s="1"/>
  <c r="I44" i="58" s="1"/>
  <c r="A286" i="17"/>
  <c r="A228" i="17"/>
  <c r="A43" i="34"/>
  <c r="A1067" i="16"/>
  <c r="A43" i="57"/>
  <c r="A937" i="54"/>
  <c r="BA937" i="54" s="1"/>
  <c r="BB937" i="54" s="1"/>
  <c r="A1049" i="54"/>
  <c r="Z1049" i="54" s="1"/>
  <c r="A1161" i="54"/>
  <c r="A825" i="54"/>
  <c r="Z825" i="54" s="1"/>
  <c r="A993" i="54"/>
  <c r="Z993" i="54" s="1"/>
  <c r="A881" i="54"/>
  <c r="BA881" i="54" s="1"/>
  <c r="A1105" i="54"/>
  <c r="A43" i="58"/>
  <c r="A42" i="34"/>
  <c r="A42" i="57"/>
  <c r="A227" i="17"/>
  <c r="A1066" i="16"/>
  <c r="A285" i="17"/>
  <c r="A1160" i="54"/>
  <c r="Z1160" i="54" s="1"/>
  <c r="A1104" i="54"/>
  <c r="A992" i="54"/>
  <c r="Z992" i="54" s="1"/>
  <c r="A880" i="54"/>
  <c r="BA880" i="54" s="1"/>
  <c r="A824" i="54"/>
  <c r="BA824" i="54" s="1"/>
  <c r="BB824" i="54" s="1"/>
  <c r="A936" i="54"/>
  <c r="BA936" i="54" s="1"/>
  <c r="BB936" i="54" s="1"/>
  <c r="A1048" i="54"/>
  <c r="BA1048" i="54" s="1"/>
  <c r="A767" i="54"/>
  <c r="Z767" i="54" s="1"/>
  <c r="A42" i="58"/>
  <c r="H42" i="58" s="1"/>
  <c r="I42" i="58" s="1"/>
  <c r="A1065" i="16"/>
  <c r="A41" i="34"/>
  <c r="A284" i="17"/>
  <c r="A226" i="17"/>
  <c r="A41" i="57"/>
  <c r="A1047" i="54"/>
  <c r="Z1047" i="54" s="1"/>
  <c r="A935" i="54"/>
  <c r="Z935" i="54" s="1"/>
  <c r="A991" i="54"/>
  <c r="Z991" i="54" s="1"/>
  <c r="A1103" i="54"/>
  <c r="BA1103" i="54" s="1"/>
  <c r="A1159" i="54"/>
  <c r="BA1159" i="54" s="1"/>
  <c r="BB1159" i="54" s="1"/>
  <c r="A823" i="54"/>
  <c r="BA823" i="54" s="1"/>
  <c r="A879" i="54"/>
  <c r="Z879" i="54" s="1"/>
  <c r="A41" i="58"/>
  <c r="H41" i="58" s="1"/>
  <c r="I41" i="58" s="1"/>
  <c r="A40" i="57"/>
  <c r="A283" i="17"/>
  <c r="A225" i="17"/>
  <c r="A40" i="34"/>
  <c r="A1064" i="16"/>
  <c r="A878" i="54"/>
  <c r="BA878" i="54" s="1"/>
  <c r="BB878" i="54" s="1"/>
  <c r="A822" i="54"/>
  <c r="BA822" i="54" s="1"/>
  <c r="A1158" i="54"/>
  <c r="Z1158" i="54" s="1"/>
  <c r="A1102" i="54"/>
  <c r="Z1102" i="54" s="1"/>
  <c r="A990" i="54"/>
  <c r="Z990" i="54" s="1"/>
  <c r="A934" i="54"/>
  <c r="Z934" i="54" s="1"/>
  <c r="A1046" i="54"/>
  <c r="BA1046" i="54" s="1"/>
  <c r="BB1046" i="54" s="1"/>
  <c r="A40" i="58"/>
  <c r="A282" i="17"/>
  <c r="A224" i="17"/>
  <c r="A39" i="34"/>
  <c r="A1063" i="16"/>
  <c r="A39" i="57"/>
  <c r="A933" i="54"/>
  <c r="BA933" i="54" s="1"/>
  <c r="BB933" i="54" s="1"/>
  <c r="A1045" i="54"/>
  <c r="A1101" i="54"/>
  <c r="BA1101" i="54" s="1"/>
  <c r="BB1101" i="54" s="1"/>
  <c r="A989" i="54"/>
  <c r="Z989" i="54" s="1"/>
  <c r="A877" i="54"/>
  <c r="Z877" i="54" s="1"/>
  <c r="A1157" i="54"/>
  <c r="A821" i="54"/>
  <c r="BA821" i="54" s="1"/>
  <c r="BB821" i="54" s="1"/>
  <c r="A39" i="58"/>
  <c r="A38" i="34"/>
  <c r="A38" i="57"/>
  <c r="A281" i="17"/>
  <c r="A1062" i="16"/>
  <c r="A223" i="17"/>
  <c r="A1156" i="54"/>
  <c r="A1100" i="54"/>
  <c r="Z1100" i="54" s="1"/>
  <c r="A988" i="54"/>
  <c r="BA988" i="54" s="1"/>
  <c r="BB988" i="54" s="1"/>
  <c r="A876" i="54"/>
  <c r="BA876" i="54" s="1"/>
  <c r="A820" i="54"/>
  <c r="A932" i="54"/>
  <c r="BA932" i="54" s="1"/>
  <c r="BB932" i="54" s="1"/>
  <c r="A1044" i="54"/>
  <c r="BA1044" i="54" s="1"/>
  <c r="BB1044" i="54" s="1"/>
  <c r="A763" i="54"/>
  <c r="BA763" i="54" s="1"/>
  <c r="BB763" i="54" s="1"/>
  <c r="A38" i="58"/>
  <c r="H38" i="58" s="1"/>
  <c r="I38" i="58" s="1"/>
  <c r="A1061" i="16"/>
  <c r="A37" i="57"/>
  <c r="A280" i="17"/>
  <c r="A222" i="17"/>
  <c r="A37" i="34"/>
  <c r="A1043" i="54"/>
  <c r="Z1043" i="54" s="1"/>
  <c r="A931" i="54"/>
  <c r="Z931" i="54" s="1"/>
  <c r="A875" i="54"/>
  <c r="A1155" i="54"/>
  <c r="Z1155" i="54" s="1"/>
  <c r="A819" i="54"/>
  <c r="Z819" i="54" s="1"/>
  <c r="A1099" i="54"/>
  <c r="Z1099" i="54" s="1"/>
  <c r="A987" i="54"/>
  <c r="BA987" i="54" s="1"/>
  <c r="A37" i="58"/>
  <c r="H37" i="58" s="1"/>
  <c r="I37" i="58" s="1"/>
  <c r="A36" i="57"/>
  <c r="A279" i="17"/>
  <c r="A221" i="17"/>
  <c r="A36" i="34"/>
  <c r="A1060" i="16"/>
  <c r="A874" i="54"/>
  <c r="BA874" i="54" s="1"/>
  <c r="BB874" i="54" s="1"/>
  <c r="A818" i="54"/>
  <c r="A1154" i="54"/>
  <c r="Z1154" i="54" s="1"/>
  <c r="A1098" i="54"/>
  <c r="Z1098" i="54" s="1"/>
  <c r="A986" i="54"/>
  <c r="Z986" i="54" s="1"/>
  <c r="A1042" i="54"/>
  <c r="A930" i="54"/>
  <c r="BA930" i="54" s="1"/>
  <c r="BB930" i="54" s="1"/>
  <c r="A36" i="58"/>
  <c r="H36" i="58" s="1"/>
  <c r="I36" i="58" s="1"/>
  <c r="A278" i="17"/>
  <c r="A220" i="17"/>
  <c r="A35" i="34"/>
  <c r="A1059" i="16"/>
  <c r="A35" i="57"/>
  <c r="A929" i="54"/>
  <c r="BA929" i="54" s="1"/>
  <c r="BB929" i="54" s="1"/>
  <c r="A1041" i="54"/>
  <c r="BA1041" i="54" s="1"/>
  <c r="BB1041" i="54" s="1"/>
  <c r="A1153" i="54"/>
  <c r="BA1153" i="54" s="1"/>
  <c r="A817" i="54"/>
  <c r="BA817" i="54" s="1"/>
  <c r="BB817" i="54" s="1"/>
  <c r="A873" i="54"/>
  <c r="A985" i="54"/>
  <c r="Z985" i="54" s="1"/>
  <c r="A1097" i="54"/>
  <c r="BA1097" i="54" s="1"/>
  <c r="BB1097" i="54" s="1"/>
  <c r="A35" i="58"/>
  <c r="H35" i="58" s="1"/>
  <c r="I35" i="58" s="1"/>
  <c r="A34" i="34"/>
  <c r="A34" i="57"/>
  <c r="A219" i="17"/>
  <c r="A1058" i="16"/>
  <c r="A277" i="17"/>
  <c r="A1152" i="54"/>
  <c r="BA1152" i="54" s="1"/>
  <c r="BB1152" i="54" s="1"/>
  <c r="A1096" i="54"/>
  <c r="Z1096" i="54" s="1"/>
  <c r="A984" i="54"/>
  <c r="BA984" i="54" s="1"/>
  <c r="BB984" i="54" s="1"/>
  <c r="A872" i="54"/>
  <c r="A816" i="54"/>
  <c r="BA816" i="54" s="1"/>
  <c r="BB816" i="54" s="1"/>
  <c r="A928" i="54"/>
  <c r="BA928" i="54" s="1"/>
  <c r="BB928" i="54" s="1"/>
  <c r="A1040" i="54"/>
  <c r="BA1040" i="54" s="1"/>
  <c r="BB1040" i="54" s="1"/>
  <c r="A34" i="58"/>
  <c r="H34" i="58" s="1"/>
  <c r="I34" i="58" s="1"/>
  <c r="A1057" i="16"/>
  <c r="A33" i="57"/>
  <c r="A33" i="34"/>
  <c r="A276" i="17"/>
  <c r="A218" i="17"/>
  <c r="A1039" i="54"/>
  <c r="Z1039" i="54" s="1"/>
  <c r="A927" i="54"/>
  <c r="Z927" i="54" s="1"/>
  <c r="A983" i="54"/>
  <c r="A1095" i="54"/>
  <c r="Z1095" i="54" s="1"/>
  <c r="A815" i="54"/>
  <c r="Z815" i="54" s="1"/>
  <c r="A871" i="54"/>
  <c r="BA871" i="54" s="1"/>
  <c r="A1151" i="54"/>
  <c r="BA1151" i="54" s="1"/>
  <c r="BB1151" i="54" s="1"/>
  <c r="BC496" i="54"/>
  <c r="J51" i="58"/>
  <c r="AE50" i="34"/>
  <c r="BC1112" i="54"/>
  <c r="BC1000" i="54"/>
  <c r="BC888" i="54"/>
  <c r="BC776" i="54"/>
  <c r="BC1168" i="54"/>
  <c r="BC1056" i="54"/>
  <c r="BC944" i="54"/>
  <c r="BC832" i="54"/>
  <c r="J52" i="38"/>
  <c r="J47" i="58"/>
  <c r="AE46" i="34"/>
  <c r="BC1108" i="54"/>
  <c r="BC996" i="54"/>
  <c r="BC884" i="54"/>
  <c r="BC772" i="54"/>
  <c r="BC1164" i="54"/>
  <c r="BC1052" i="54"/>
  <c r="BC940" i="54"/>
  <c r="BC828" i="54"/>
  <c r="J48" i="38"/>
  <c r="J43" i="58"/>
  <c r="BC1104" i="54"/>
  <c r="BC992" i="54"/>
  <c r="BC880" i="54"/>
  <c r="BC768" i="54"/>
  <c r="BC1216" i="54"/>
  <c r="BC1160" i="54"/>
  <c r="BC1048" i="54"/>
  <c r="BC936" i="54"/>
  <c r="BC824" i="54"/>
  <c r="J39" i="58"/>
  <c r="BC1100" i="54"/>
  <c r="BC988" i="54"/>
  <c r="BC876" i="54"/>
  <c r="BC764" i="54"/>
  <c r="BC1212" i="54"/>
  <c r="BC1156" i="54"/>
  <c r="BC1044" i="54"/>
  <c r="BC932" i="54"/>
  <c r="BC820" i="54"/>
  <c r="J35" i="58"/>
  <c r="BC1096" i="54"/>
  <c r="BC984" i="54"/>
  <c r="BC872" i="54"/>
  <c r="BC760" i="54"/>
  <c r="BC1208" i="54"/>
  <c r="BC1152" i="54"/>
  <c r="BC1040" i="54"/>
  <c r="BC928" i="54"/>
  <c r="BC816" i="54"/>
  <c r="Q1365" i="16"/>
  <c r="F1207" i="16"/>
  <c r="F848" i="16"/>
  <c r="J848" i="16"/>
  <c r="F907" i="16"/>
  <c r="Q1087" i="16"/>
  <c r="J1027" i="16"/>
  <c r="J1207" i="16"/>
  <c r="E1267" i="16"/>
  <c r="J1416" i="16"/>
  <c r="J1146" i="16"/>
  <c r="J1266" i="16"/>
  <c r="B55" i="36"/>
  <c r="B53" i="38"/>
  <c r="B54" i="36"/>
  <c r="B52" i="38"/>
  <c r="B51" i="38"/>
  <c r="B53" i="36"/>
  <c r="B50" i="38"/>
  <c r="B52" i="36"/>
  <c r="B49" i="38"/>
  <c r="B51" i="36"/>
  <c r="B48" i="38"/>
  <c r="B50" i="36"/>
  <c r="B49" i="36"/>
  <c r="B47" i="38"/>
  <c r="B48" i="36"/>
  <c r="B46" i="38"/>
  <c r="A764" i="54"/>
  <c r="BA764" i="54" s="1"/>
  <c r="BB764" i="54" s="1"/>
  <c r="A762" i="54"/>
  <c r="Z762" i="54" s="1"/>
  <c r="A761" i="54"/>
  <c r="A36" i="18"/>
  <c r="A760" i="54"/>
  <c r="BA760" i="54" s="1"/>
  <c r="BB760" i="54" s="1"/>
  <c r="A759" i="54"/>
  <c r="Z759" i="54" s="1"/>
  <c r="A219" i="54"/>
  <c r="BA219" i="54" s="1"/>
  <c r="BB219" i="54" s="1"/>
  <c r="A57" i="36"/>
  <c r="A55" i="38"/>
  <c r="H55" i="38" s="1"/>
  <c r="I55" i="38" s="1"/>
  <c r="A55" i="18"/>
  <c r="A779" i="54"/>
  <c r="A757" i="54"/>
  <c r="BA757" i="54" s="1"/>
  <c r="BB757" i="54" s="1"/>
  <c r="A756" i="54"/>
  <c r="BA756" i="54" s="1"/>
  <c r="BB756" i="54" s="1"/>
  <c r="B55" i="38"/>
  <c r="B57" i="36"/>
  <c r="A54" i="38"/>
  <c r="H54" i="38" s="1"/>
  <c r="I54" i="38" s="1"/>
  <c r="A56" i="36"/>
  <c r="A54" i="18"/>
  <c r="A778" i="54"/>
  <c r="B54" i="38"/>
  <c r="B56" i="36"/>
  <c r="A55" i="36"/>
  <c r="A53" i="38"/>
  <c r="H53" i="38" s="1"/>
  <c r="I53" i="38" s="1"/>
  <c r="A53" i="18"/>
  <c r="A777" i="54"/>
  <c r="A54" i="36"/>
  <c r="A52" i="38"/>
  <c r="H52" i="38" s="1"/>
  <c r="I52" i="38" s="1"/>
  <c r="A52" i="18"/>
  <c r="A776" i="54"/>
  <c r="A51" i="38"/>
  <c r="H51" i="38" s="1"/>
  <c r="I51" i="38" s="1"/>
  <c r="A53" i="36"/>
  <c r="A51" i="18"/>
  <c r="A775" i="54"/>
  <c r="A494" i="54"/>
  <c r="Z494" i="54" s="1"/>
  <c r="A50" i="38"/>
  <c r="H50" i="38" s="1"/>
  <c r="I50" i="38" s="1"/>
  <c r="A52" i="36"/>
  <c r="A50" i="18"/>
  <c r="A774" i="54"/>
  <c r="A158" i="54"/>
  <c r="BA158" i="54" s="1"/>
  <c r="A51" i="36"/>
  <c r="A49" i="38"/>
  <c r="H49" i="38" s="1"/>
  <c r="I49" i="38" s="1"/>
  <c r="A49" i="18"/>
  <c r="A773" i="54"/>
  <c r="A50" i="36"/>
  <c r="A48" i="38"/>
  <c r="A48" i="18"/>
  <c r="A772" i="54"/>
  <c r="A211" i="54"/>
  <c r="A47" i="38"/>
  <c r="H47" i="38" s="1"/>
  <c r="I47" i="38" s="1"/>
  <c r="A49" i="36"/>
  <c r="A47" i="18"/>
  <c r="A771" i="54"/>
  <c r="A658" i="54"/>
  <c r="BA658" i="54" s="1"/>
  <c r="BB658" i="54" s="1"/>
  <c r="A48" i="36"/>
  <c r="A46" i="38"/>
  <c r="H46" i="38" s="1"/>
  <c r="I46" i="38" s="1"/>
  <c r="A46" i="18"/>
  <c r="A770" i="54"/>
  <c r="A769" i="54"/>
  <c r="Z769" i="54" s="1"/>
  <c r="A768" i="54"/>
  <c r="BA768" i="54" s="1"/>
  <c r="BB768" i="54" s="1"/>
  <c r="A766" i="54"/>
  <c r="BA766" i="54" s="1"/>
  <c r="BB766" i="54" s="1"/>
  <c r="A765" i="54"/>
  <c r="B50" i="42"/>
  <c r="C777" i="54" s="1"/>
  <c r="HI15" i="28"/>
  <c r="C1267" i="16"/>
  <c r="F1266" i="16"/>
  <c r="K1266" i="16" s="1"/>
  <c r="F1316" i="16"/>
  <c r="B44" i="42"/>
  <c r="C435" i="54" s="1"/>
  <c r="HJ8" i="28"/>
  <c r="BC46" i="54"/>
  <c r="HJ49" i="28"/>
  <c r="HK38" i="28"/>
  <c r="HI19" i="28"/>
  <c r="BC267" i="54"/>
  <c r="F1365" i="16"/>
  <c r="HK47" i="28"/>
  <c r="HK26" i="28"/>
  <c r="HK19" i="28"/>
  <c r="HJ13" i="28"/>
  <c r="BC383" i="54"/>
  <c r="HK31" i="28"/>
  <c r="HK23" i="28"/>
  <c r="HK22" i="28"/>
  <c r="HI12" i="28"/>
  <c r="HJ37" i="28"/>
  <c r="F1087" i="16"/>
  <c r="HK35" i="28"/>
  <c r="HI31" i="28"/>
  <c r="HK15" i="28"/>
  <c r="BC715" i="54"/>
  <c r="Q1027" i="16"/>
  <c r="B46" i="42"/>
  <c r="C773" i="54" s="1"/>
  <c r="E51" i="28"/>
  <c r="L49" i="15" s="1"/>
  <c r="R49" i="15" s="1"/>
  <c r="HK51" i="28"/>
  <c r="E54" i="28"/>
  <c r="L52" i="15" s="1"/>
  <c r="R52" i="15" s="1"/>
  <c r="HK54" i="28"/>
  <c r="B47" i="42"/>
  <c r="C774" i="54" s="1"/>
  <c r="B52" i="42"/>
  <c r="C779" i="54" s="1"/>
  <c r="HK55" i="28"/>
  <c r="A384" i="54"/>
  <c r="Z384" i="54" s="1"/>
  <c r="A161" i="54"/>
  <c r="BA161" i="54" s="1"/>
  <c r="BB161" i="54" s="1"/>
  <c r="A664" i="54"/>
  <c r="A440" i="54"/>
  <c r="BA440" i="54" s="1"/>
  <c r="BB440" i="54" s="1"/>
  <c r="A216" i="54"/>
  <c r="BA216" i="54" s="1"/>
  <c r="BB216" i="54" s="1"/>
  <c r="A552" i="54"/>
  <c r="A496" i="54"/>
  <c r="BA496" i="54" s="1"/>
  <c r="BB496" i="54" s="1"/>
  <c r="A272" i="54"/>
  <c r="BA272" i="54" s="1"/>
  <c r="BB272" i="54" s="1"/>
  <c r="BA51" i="54"/>
  <c r="A720" i="54"/>
  <c r="A328" i="54"/>
  <c r="BA328" i="54" s="1"/>
  <c r="BB328" i="54" s="1"/>
  <c r="A106" i="54"/>
  <c r="Z106" i="54" s="1"/>
  <c r="A608" i="54"/>
  <c r="B48" i="42"/>
  <c r="C775" i="54" s="1"/>
  <c r="HK12" i="28"/>
  <c r="BC270" i="54"/>
  <c r="BC49" i="54"/>
  <c r="BC326" i="54"/>
  <c r="BC104" i="54"/>
  <c r="BC718" i="54"/>
  <c r="BC382" i="54"/>
  <c r="BC159" i="54"/>
  <c r="BC662" i="54"/>
  <c r="BC606" i="54"/>
  <c r="BC438" i="54"/>
  <c r="BC214" i="54"/>
  <c r="BC550" i="54"/>
  <c r="BC494" i="54"/>
  <c r="BC491" i="54"/>
  <c r="HI49" i="28"/>
  <c r="HK41" i="28"/>
  <c r="HI37" i="28"/>
  <c r="Q788" i="16"/>
  <c r="J907" i="16"/>
  <c r="Q968" i="16"/>
  <c r="J1316" i="16"/>
  <c r="K1316" i="16" s="1"/>
  <c r="A330" i="54"/>
  <c r="Z330" i="54" s="1"/>
  <c r="A108" i="54"/>
  <c r="Z108" i="54" s="1"/>
  <c r="A666" i="54"/>
  <c r="A386" i="54"/>
  <c r="Z386" i="54" s="1"/>
  <c r="A163" i="54"/>
  <c r="A554" i="54"/>
  <c r="BA554" i="54" s="1"/>
  <c r="BB554" i="54" s="1"/>
  <c r="A442" i="54"/>
  <c r="Z442" i="54" s="1"/>
  <c r="A218" i="54"/>
  <c r="BA218" i="54" s="1"/>
  <c r="A722" i="54"/>
  <c r="A498" i="54"/>
  <c r="BA498" i="54" s="1"/>
  <c r="A274" i="54"/>
  <c r="Z274" i="54" s="1"/>
  <c r="Z53" i="54"/>
  <c r="A497" i="54"/>
  <c r="BA497" i="54" s="1"/>
  <c r="A329" i="54"/>
  <c r="BA329" i="54" s="1"/>
  <c r="BB329" i="54" s="1"/>
  <c r="A107" i="54"/>
  <c r="Z107" i="54" s="1"/>
  <c r="A609" i="54"/>
  <c r="BA609" i="54" s="1"/>
  <c r="A385" i="54"/>
  <c r="BA385" i="54" s="1"/>
  <c r="BB385" i="54" s="1"/>
  <c r="A162" i="54"/>
  <c r="BA162" i="54" s="1"/>
  <c r="BB162" i="54" s="1"/>
  <c r="A665" i="54"/>
  <c r="BA665" i="54" s="1"/>
  <c r="A553" i="54"/>
  <c r="BA553" i="54" s="1"/>
  <c r="BB553" i="54" s="1"/>
  <c r="A441" i="54"/>
  <c r="BA441" i="54" s="1"/>
  <c r="A217" i="54"/>
  <c r="Z217" i="54" s="1"/>
  <c r="B51" i="42"/>
  <c r="C778" i="54" s="1"/>
  <c r="B43" i="42"/>
  <c r="C770" i="54" s="1"/>
  <c r="HK53" i="28"/>
  <c r="HK44" i="28"/>
  <c r="HK32" i="28"/>
  <c r="HK29" i="28"/>
  <c r="HI25" i="28"/>
  <c r="HJ21" i="28"/>
  <c r="HK16" i="28"/>
  <c r="HK8" i="28"/>
  <c r="A381" i="54"/>
  <c r="Z381" i="54" s="1"/>
  <c r="A714" i="54"/>
  <c r="HI41" i="28"/>
  <c r="HK13" i="28"/>
  <c r="BC667" i="54"/>
  <c r="BC611" i="54"/>
  <c r="BC331" i="54"/>
  <c r="BC109" i="54"/>
  <c r="BC723" i="54"/>
  <c r="BC387" i="54"/>
  <c r="BC164" i="54"/>
  <c r="BC555" i="54"/>
  <c r="BC499" i="54"/>
  <c r="BC443" i="54"/>
  <c r="BC219" i="54"/>
  <c r="F788" i="16"/>
  <c r="Q848" i="16"/>
  <c r="Q907" i="16"/>
  <c r="Q1207" i="16"/>
  <c r="A723" i="54"/>
  <c r="A275" i="54"/>
  <c r="BA275" i="54" s="1"/>
  <c r="BB275" i="54" s="1"/>
  <c r="BA54" i="54"/>
  <c r="BB54" i="54" s="1"/>
  <c r="A611" i="54"/>
  <c r="BA611" i="54" s="1"/>
  <c r="A331" i="54"/>
  <c r="BA331" i="54" s="1"/>
  <c r="BB331" i="54" s="1"/>
  <c r="A109" i="54"/>
  <c r="Z109" i="54" s="1"/>
  <c r="A667" i="54"/>
  <c r="A387" i="54"/>
  <c r="Z387" i="54" s="1"/>
  <c r="A164" i="54"/>
  <c r="BA164" i="54" s="1"/>
  <c r="BB164" i="54" s="1"/>
  <c r="A662" i="54"/>
  <c r="Z662" i="54" s="1"/>
  <c r="A606" i="54"/>
  <c r="Z606" i="54" s="1"/>
  <c r="A438" i="54"/>
  <c r="BA438" i="54" s="1"/>
  <c r="A214" i="54"/>
  <c r="BA214" i="54" s="1"/>
  <c r="A550" i="54"/>
  <c r="A270" i="54"/>
  <c r="BA270" i="54" s="1"/>
  <c r="Z49" i="54"/>
  <c r="A326" i="54"/>
  <c r="BA326" i="54" s="1"/>
  <c r="BB326" i="54" s="1"/>
  <c r="A104" i="54"/>
  <c r="Z104" i="54" s="1"/>
  <c r="A382" i="54"/>
  <c r="Z382" i="54" s="1"/>
  <c r="A159" i="54"/>
  <c r="BA159" i="54" s="1"/>
  <c r="A718" i="54"/>
  <c r="A717" i="54"/>
  <c r="A661" i="54"/>
  <c r="Z661" i="54" s="1"/>
  <c r="A605" i="54"/>
  <c r="Z605" i="54" s="1"/>
  <c r="A437" i="54"/>
  <c r="BA437" i="54" s="1"/>
  <c r="BB437" i="54" s="1"/>
  <c r="A213" i="54"/>
  <c r="A493" i="54"/>
  <c r="BA493" i="54" s="1"/>
  <c r="A549" i="54"/>
  <c r="BA549" i="54" s="1"/>
  <c r="BB549" i="54" s="1"/>
  <c r="A269" i="54"/>
  <c r="Z269" i="54" s="1"/>
  <c r="BA48" i="54"/>
  <c r="BB48" i="54" s="1"/>
  <c r="A325" i="54"/>
  <c r="Z325" i="54" s="1"/>
  <c r="A103" i="54"/>
  <c r="Z103" i="54" s="1"/>
  <c r="B49" i="42"/>
  <c r="C776" i="54" s="1"/>
  <c r="HI53" i="28"/>
  <c r="HI48" i="28"/>
  <c r="HK45" i="28"/>
  <c r="HK42" i="28"/>
  <c r="HK39" i="28"/>
  <c r="HI36" i="28"/>
  <c r="HK33" i="28"/>
  <c r="HI29" i="28"/>
  <c r="HJ25" i="28"/>
  <c r="HI23" i="28"/>
  <c r="HK20" i="28"/>
  <c r="HK17" i="28"/>
  <c r="HK10" i="28"/>
  <c r="HI9" i="28"/>
  <c r="BC609" i="54"/>
  <c r="BC665" i="54"/>
  <c r="BC385" i="54"/>
  <c r="BC162" i="54"/>
  <c r="BC553" i="54"/>
  <c r="BC441" i="54"/>
  <c r="BC217" i="54"/>
  <c r="BC721" i="54"/>
  <c r="BC497" i="54"/>
  <c r="BC273" i="54"/>
  <c r="BC52" i="54"/>
  <c r="A273" i="54"/>
  <c r="BA273" i="54" s="1"/>
  <c r="BB273" i="54" s="1"/>
  <c r="A499" i="54"/>
  <c r="BA499" i="54" s="1"/>
  <c r="A610" i="54"/>
  <c r="Z610" i="54" s="1"/>
  <c r="Q1266" i="16"/>
  <c r="HK48" i="28"/>
  <c r="HJ41" i="28"/>
  <c r="HI39" i="28"/>
  <c r="HK36" i="28"/>
  <c r="HK30" i="28"/>
  <c r="HK27" i="28"/>
  <c r="HI24" i="28"/>
  <c r="HK14" i="28"/>
  <c r="HI13" i="28"/>
  <c r="BC607" i="54"/>
  <c r="BC663" i="54"/>
  <c r="BC439" i="54"/>
  <c r="BC215" i="54"/>
  <c r="BC551" i="54"/>
  <c r="BC495" i="54"/>
  <c r="BC271" i="54"/>
  <c r="BC50" i="54"/>
  <c r="BC719" i="54"/>
  <c r="BC327" i="54"/>
  <c r="BC105" i="54"/>
  <c r="BC717" i="54"/>
  <c r="BC493" i="54"/>
  <c r="BC549" i="54"/>
  <c r="BC269" i="54"/>
  <c r="BC48" i="54"/>
  <c r="BC325" i="54"/>
  <c r="BC103" i="54"/>
  <c r="BC381" i="54"/>
  <c r="BC158" i="54"/>
  <c r="BC323" i="54"/>
  <c r="BC101" i="54"/>
  <c r="BC379" i="54"/>
  <c r="BC156" i="54"/>
  <c r="BC435" i="54"/>
  <c r="BC211" i="54"/>
  <c r="BC275" i="54"/>
  <c r="A435" i="54"/>
  <c r="Z435" i="54" s="1"/>
  <c r="BC547" i="54"/>
  <c r="A716" i="54"/>
  <c r="A660" i="54"/>
  <c r="A604" i="54"/>
  <c r="A548" i="54"/>
  <c r="BA548" i="54" s="1"/>
  <c r="BB548" i="54" s="1"/>
  <c r="A492" i="54"/>
  <c r="A268" i="54"/>
  <c r="Z268" i="54" s="1"/>
  <c r="BA47" i="54"/>
  <c r="A324" i="54"/>
  <c r="Z324" i="54" s="1"/>
  <c r="A102" i="54"/>
  <c r="Z102" i="54" s="1"/>
  <c r="A380" i="54"/>
  <c r="Z380" i="54" s="1"/>
  <c r="A157" i="54"/>
  <c r="BA157" i="54" s="1"/>
  <c r="BB157" i="54" s="1"/>
  <c r="A436" i="54"/>
  <c r="BA436" i="54" s="1"/>
  <c r="BB436" i="54" s="1"/>
  <c r="A212" i="54"/>
  <c r="BA212" i="54" s="1"/>
  <c r="BB212" i="54" s="1"/>
  <c r="J788" i="16"/>
  <c r="J968" i="16"/>
  <c r="J1087" i="16"/>
  <c r="Q1146" i="16"/>
  <c r="Q1416" i="16"/>
  <c r="A719" i="54"/>
  <c r="Z719" i="54" s="1"/>
  <c r="A383" i="54"/>
  <c r="BA383" i="54" s="1"/>
  <c r="BB383" i="54" s="1"/>
  <c r="A160" i="54"/>
  <c r="Z160" i="54" s="1"/>
  <c r="A663" i="54"/>
  <c r="BA663" i="54" s="1"/>
  <c r="BB663" i="54" s="1"/>
  <c r="A607" i="54"/>
  <c r="BA607" i="54" s="1"/>
  <c r="A439" i="54"/>
  <c r="Z439" i="54" s="1"/>
  <c r="A215" i="54"/>
  <c r="Z215" i="54" s="1"/>
  <c r="A551" i="54"/>
  <c r="BA551" i="54" s="1"/>
  <c r="BB551" i="54" s="1"/>
  <c r="A495" i="54"/>
  <c r="BA495" i="54" s="1"/>
  <c r="A271" i="54"/>
  <c r="Z271" i="54" s="1"/>
  <c r="Z50" i="54"/>
  <c r="A322" i="54"/>
  <c r="BA322" i="54" s="1"/>
  <c r="BB322" i="54" s="1"/>
  <c r="A100" i="54"/>
  <c r="Z100" i="54" s="1"/>
  <c r="A378" i="54"/>
  <c r="Z378" i="54" s="1"/>
  <c r="A155" i="54"/>
  <c r="BA155" i="54" s="1"/>
  <c r="A434" i="54"/>
  <c r="Z434" i="54" s="1"/>
  <c r="A210" i="54"/>
  <c r="BA210" i="54" s="1"/>
  <c r="A602" i="54"/>
  <c r="BA602" i="54" s="1"/>
  <c r="A546" i="54"/>
  <c r="BA546" i="54" s="1"/>
  <c r="A490" i="54"/>
  <c r="Z490" i="54" s="1"/>
  <c r="A266" i="54"/>
  <c r="Z266" i="54" s="1"/>
  <c r="Z45" i="54"/>
  <c r="HJ53" i="28"/>
  <c r="HI45" i="28"/>
  <c r="HI40" i="28"/>
  <c r="HI33" i="28"/>
  <c r="HJ29" i="28"/>
  <c r="HI27" i="28"/>
  <c r="HK24" i="28"/>
  <c r="HK21" i="28"/>
  <c r="E21" i="28"/>
  <c r="L19" i="15" s="1"/>
  <c r="HI17" i="28"/>
  <c r="HK11" i="28"/>
  <c r="BC54" i="54"/>
  <c r="BC437" i="54"/>
  <c r="BC659" i="54"/>
  <c r="A721" i="54"/>
  <c r="Z721" i="54" s="1"/>
  <c r="HK49" i="28"/>
  <c r="E49" i="28"/>
  <c r="L47" i="15" s="1"/>
  <c r="R47" i="15" s="1"/>
  <c r="HK46" i="28"/>
  <c r="HK43" i="28"/>
  <c r="HK40" i="28"/>
  <c r="HK37" i="28"/>
  <c r="E37" i="28"/>
  <c r="L35" i="15" s="1"/>
  <c r="R35" i="15" s="1"/>
  <c r="HK34" i="28"/>
  <c r="HK18" i="28"/>
  <c r="HI11" i="28"/>
  <c r="BC386" i="54"/>
  <c r="BC163" i="54"/>
  <c r="BC554" i="54"/>
  <c r="BC498" i="54"/>
  <c r="BC442" i="54"/>
  <c r="BC218" i="54"/>
  <c r="BC274" i="54"/>
  <c r="BC53" i="54"/>
  <c r="BC610" i="54"/>
  <c r="BC330" i="54"/>
  <c r="BC108" i="54"/>
  <c r="BC666" i="54"/>
  <c r="BC213" i="54"/>
  <c r="A327" i="54"/>
  <c r="Z327" i="54" s="1"/>
  <c r="BC661" i="54"/>
  <c r="BC722" i="54"/>
  <c r="F1416" i="16"/>
  <c r="K1416" i="16" s="1"/>
  <c r="A603" i="54"/>
  <c r="Z603" i="54" s="1"/>
  <c r="A547" i="54"/>
  <c r="BA547" i="54" s="1"/>
  <c r="BB547" i="54" s="1"/>
  <c r="A491" i="54"/>
  <c r="BA491" i="54" s="1"/>
  <c r="A267" i="54"/>
  <c r="Z267" i="54" s="1"/>
  <c r="Z46" i="54"/>
  <c r="A715" i="54"/>
  <c r="Z715" i="54" s="1"/>
  <c r="A659" i="54"/>
  <c r="A323" i="54"/>
  <c r="Z323" i="54" s="1"/>
  <c r="A101" i="54"/>
  <c r="Z101" i="54" s="1"/>
  <c r="A379" i="54"/>
  <c r="Z379" i="54" s="1"/>
  <c r="A156" i="54"/>
  <c r="Z156" i="54" s="1"/>
  <c r="B45" i="42"/>
  <c r="C772" i="54" s="1"/>
  <c r="HK52" i="28"/>
  <c r="HJ45" i="28"/>
  <c r="HJ33" i="28"/>
  <c r="HK28" i="28"/>
  <c r="HK25" i="28"/>
  <c r="HI21" i="28"/>
  <c r="HJ17" i="28"/>
  <c r="BC378" i="54"/>
  <c r="BC155" i="54"/>
  <c r="BC434" i="54"/>
  <c r="BC210" i="54"/>
  <c r="BC602" i="54"/>
  <c r="BC546" i="54"/>
  <c r="BC490" i="54"/>
  <c r="BC266" i="54"/>
  <c r="BC45" i="54"/>
  <c r="BC714" i="54"/>
  <c r="BC658" i="54"/>
  <c r="BC322" i="54"/>
  <c r="BC100" i="54"/>
  <c r="A105" i="54"/>
  <c r="Z105" i="54" s="1"/>
  <c r="BC329" i="54"/>
  <c r="A443" i="54"/>
  <c r="Z443" i="54" s="1"/>
  <c r="A555" i="54"/>
  <c r="BA555" i="54" s="1"/>
  <c r="BB555" i="54" s="1"/>
  <c r="BC664" i="54"/>
  <c r="BC47" i="54"/>
  <c r="BC161" i="54"/>
  <c r="BC268" i="54"/>
  <c r="BC384" i="54"/>
  <c r="BC548" i="54"/>
  <c r="BC492" i="54"/>
  <c r="BC608" i="54"/>
  <c r="BC106" i="54"/>
  <c r="BC212" i="54"/>
  <c r="BC328" i="54"/>
  <c r="BC436" i="54"/>
  <c r="BC604" i="54"/>
  <c r="BC660" i="54"/>
  <c r="BC716" i="54"/>
  <c r="BC51" i="54"/>
  <c r="BC157" i="54"/>
  <c r="BC272" i="54"/>
  <c r="BC380" i="54"/>
  <c r="BC720" i="54"/>
  <c r="BC102" i="54"/>
  <c r="BC216" i="54"/>
  <c r="BC324" i="54"/>
  <c r="BC440" i="54"/>
  <c r="BC552" i="54"/>
  <c r="BA387" i="54"/>
  <c r="BB387" i="54" s="1"/>
  <c r="BA1205" i="54"/>
  <c r="BB1205" i="54" s="1"/>
  <c r="Z161" i="54"/>
  <c r="BA1203" i="54"/>
  <c r="BB1203" i="54" s="1"/>
  <c r="Z1199" i="54"/>
  <c r="Z1195" i="54"/>
  <c r="Z1211" i="54"/>
  <c r="BA1093" i="54"/>
  <c r="BB1093" i="54" s="1"/>
  <c r="BA1207" i="54"/>
  <c r="BB1207" i="54" s="1"/>
  <c r="BA1188" i="54"/>
  <c r="BB1188" i="54" s="1"/>
  <c r="Z1215" i="54"/>
  <c r="Z1179" i="54"/>
  <c r="BA1184" i="54"/>
  <c r="BB1184" i="54" s="1"/>
  <c r="HH53" i="28"/>
  <c r="HJ52" i="28"/>
  <c r="HH49" i="28"/>
  <c r="HJ48" i="28"/>
  <c r="HH45" i="28"/>
  <c r="HL45" i="28" s="1"/>
  <c r="HJ44" i="28"/>
  <c r="HH41" i="28"/>
  <c r="HJ40" i="28"/>
  <c r="HH37" i="28"/>
  <c r="HJ36" i="28"/>
  <c r="HH33" i="28"/>
  <c r="HL33" i="28" s="1"/>
  <c r="HJ32" i="28"/>
  <c r="HH29" i="28"/>
  <c r="HJ28" i="28"/>
  <c r="HH25" i="28"/>
  <c r="HJ24" i="28"/>
  <c r="HH21" i="28"/>
  <c r="HJ20" i="28"/>
  <c r="HH17" i="28"/>
  <c r="HJ16" i="28"/>
  <c r="HH13" i="28"/>
  <c r="HJ12" i="28"/>
  <c r="HJ55" i="28"/>
  <c r="HH52" i="28"/>
  <c r="HJ51" i="28"/>
  <c r="HH48" i="28"/>
  <c r="HJ47" i="28"/>
  <c r="HH44" i="28"/>
  <c r="HL44" i="28" s="1"/>
  <c r="HJ43" i="28"/>
  <c r="HH40" i="28"/>
  <c r="HJ39" i="28"/>
  <c r="HH36" i="28"/>
  <c r="HJ35" i="28"/>
  <c r="HH32" i="28"/>
  <c r="HJ31" i="28"/>
  <c r="HH28" i="28"/>
  <c r="HJ27" i="28"/>
  <c r="HH24" i="28"/>
  <c r="HJ23" i="28"/>
  <c r="HH20" i="28"/>
  <c r="HJ19" i="28"/>
  <c r="HH16" i="28"/>
  <c r="HJ15" i="28"/>
  <c r="HH12" i="28"/>
  <c r="HJ11" i="28"/>
  <c r="HI55" i="28"/>
  <c r="HI51" i="28"/>
  <c r="HI47" i="28"/>
  <c r="HI43" i="28"/>
  <c r="HI35" i="28"/>
  <c r="HH55" i="28"/>
  <c r="HJ54" i="28"/>
  <c r="HH51" i="28"/>
  <c r="HJ50" i="28"/>
  <c r="HH47" i="28"/>
  <c r="HJ46" i="28"/>
  <c r="HH43" i="28"/>
  <c r="HJ42" i="28"/>
  <c r="HH39" i="28"/>
  <c r="HJ38" i="28"/>
  <c r="HH35" i="28"/>
  <c r="HJ34" i="28"/>
  <c r="HH31" i="28"/>
  <c r="HJ30" i="28"/>
  <c r="HH27" i="28"/>
  <c r="HL27" i="28" s="1"/>
  <c r="HJ26" i="28"/>
  <c r="HH23" i="28"/>
  <c r="HL23" i="28" s="1"/>
  <c r="HJ22" i="28"/>
  <c r="HH19" i="28"/>
  <c r="HJ18" i="28"/>
  <c r="HH15" i="28"/>
  <c r="HJ14" i="28"/>
  <c r="HH11" i="28"/>
  <c r="HJ10" i="28"/>
  <c r="HI54" i="28"/>
  <c r="HI50" i="28"/>
  <c r="HI46" i="28"/>
  <c r="HI42" i="28"/>
  <c r="HI38" i="28"/>
  <c r="HI34" i="28"/>
  <c r="HI30" i="28"/>
  <c r="HI26" i="28"/>
  <c r="HI22" i="28"/>
  <c r="HI18" i="28"/>
  <c r="HI14" i="28"/>
  <c r="HI10" i="28"/>
  <c r="HH54" i="28"/>
  <c r="HH50" i="28"/>
  <c r="HL50" i="28" s="1"/>
  <c r="HH46" i="28"/>
  <c r="HH42" i="28"/>
  <c r="HL42" i="28" s="1"/>
  <c r="HH38" i="28"/>
  <c r="HL38" i="28" s="1"/>
  <c r="HH34" i="28"/>
  <c r="HH30" i="28"/>
  <c r="HH26" i="28"/>
  <c r="HH22" i="28"/>
  <c r="HH18" i="28"/>
  <c r="HH14" i="28"/>
  <c r="HH10" i="28"/>
  <c r="HL10" i="28" s="1"/>
  <c r="Z1181" i="54"/>
  <c r="Z1183" i="54"/>
  <c r="BA1196" i="54"/>
  <c r="BB1196" i="54" s="1"/>
  <c r="Z1187" i="54"/>
  <c r="BB1189" i="54"/>
  <c r="BB1195" i="54"/>
  <c r="BA1200" i="54"/>
  <c r="BB1200" i="54" s="1"/>
  <c r="BB1215" i="54"/>
  <c r="Z1180" i="54"/>
  <c r="BA1185" i="54"/>
  <c r="BB1185" i="54" s="1"/>
  <c r="Z1191" i="54"/>
  <c r="BB1193" i="54"/>
  <c r="BB1199" i="54"/>
  <c r="BB1211" i="54"/>
  <c r="BB1179" i="54"/>
  <c r="BA1180" i="54"/>
  <c r="BB1180" i="54" s="1"/>
  <c r="BA1191" i="54"/>
  <c r="BB1191" i="54" s="1"/>
  <c r="BB1197" i="54"/>
  <c r="BB1201" i="54"/>
  <c r="BB1183" i="54"/>
  <c r="BA1092" i="54"/>
  <c r="BB1092" i="54" s="1"/>
  <c r="BB1187" i="54"/>
  <c r="BA1192" i="54"/>
  <c r="BB1192" i="54" s="1"/>
  <c r="B1417" i="16"/>
  <c r="B1366" i="16"/>
  <c r="I1317" i="16"/>
  <c r="E1317" i="16"/>
  <c r="D1267" i="16"/>
  <c r="G1267" i="16"/>
  <c r="A1417" i="16"/>
  <c r="A1366" i="16"/>
  <c r="I1267" i="16"/>
  <c r="J1267" i="16" s="1"/>
  <c r="Q1316" i="16"/>
  <c r="A1317" i="16"/>
  <c r="J1365" i="16"/>
  <c r="F1027" i="16"/>
  <c r="F1146" i="16"/>
  <c r="F968" i="16"/>
  <c r="Z1094" i="54"/>
  <c r="Z1178" i="54"/>
  <c r="Z1182" i="54"/>
  <c r="Z1186" i="54"/>
  <c r="Z1190" i="54"/>
  <c r="Z1194" i="54"/>
  <c r="Z1198" i="54"/>
  <c r="Z1202" i="54"/>
  <c r="Z1206" i="54"/>
  <c r="Z1210" i="54"/>
  <c r="Z1214" i="54"/>
  <c r="BA1178" i="54"/>
  <c r="BB1178" i="54" s="1"/>
  <c r="BA1182" i="54"/>
  <c r="BB1182" i="54" s="1"/>
  <c r="BA1186" i="54"/>
  <c r="BB1186" i="54" s="1"/>
  <c r="BA1190" i="54"/>
  <c r="BB1190" i="54" s="1"/>
  <c r="BA1194" i="54"/>
  <c r="BB1194" i="54" s="1"/>
  <c r="BA1198" i="54"/>
  <c r="BB1198" i="54" s="1"/>
  <c r="BA1202" i="54"/>
  <c r="BB1202" i="54" s="1"/>
  <c r="BA1206" i="54"/>
  <c r="BB1206" i="54" s="1"/>
  <c r="BA1210" i="54"/>
  <c r="BB1210" i="54" s="1"/>
  <c r="BA1214" i="54"/>
  <c r="BB1214" i="54" s="1"/>
  <c r="Z1185" i="54"/>
  <c r="Z1189" i="54"/>
  <c r="Z1193" i="54"/>
  <c r="Z1197" i="54"/>
  <c r="Z1201" i="54"/>
  <c r="Z1217" i="54"/>
  <c r="BA1209" i="54"/>
  <c r="BB1209" i="54" s="1"/>
  <c r="BA1213" i="54"/>
  <c r="BB1213" i="54" s="1"/>
  <c r="BA1217" i="54"/>
  <c r="BB1217" i="54" s="1"/>
  <c r="Z1204" i="54"/>
  <c r="Z1208" i="54"/>
  <c r="Z1212" i="54"/>
  <c r="Z1216" i="54"/>
  <c r="BA934" i="54"/>
  <c r="BB934" i="54" s="1"/>
  <c r="Z813" i="54"/>
  <c r="BA812" i="54"/>
  <c r="BB812" i="54" s="1"/>
  <c r="BB813" i="54"/>
  <c r="BA877" i="54"/>
  <c r="BB877" i="54" s="1"/>
  <c r="BA811" i="54"/>
  <c r="BB811" i="54" s="1"/>
  <c r="X6" i="15"/>
  <c r="P549" i="16"/>
  <c r="P9" i="16"/>
  <c r="P69" i="16"/>
  <c r="P129" i="16"/>
  <c r="P189" i="16"/>
  <c r="P249" i="16"/>
  <c r="P309" i="16"/>
  <c r="P369" i="16"/>
  <c r="P429" i="16"/>
  <c r="P489" i="16"/>
  <c r="A62" i="17"/>
  <c r="O56" i="34"/>
  <c r="B56" i="34"/>
  <c r="A1" i="34"/>
  <c r="AZ505" i="54"/>
  <c r="AY505" i="54"/>
  <c r="AZ449" i="54"/>
  <c r="AY449" i="54"/>
  <c r="AZ393" i="54"/>
  <c r="AY393" i="54"/>
  <c r="AZ337" i="54"/>
  <c r="AY337" i="54"/>
  <c r="AZ281" i="54"/>
  <c r="AY281" i="54"/>
  <c r="AZ225" i="54"/>
  <c r="AY225" i="54"/>
  <c r="AZ169" i="54"/>
  <c r="AY169" i="54"/>
  <c r="AZ114" i="54"/>
  <c r="AY114" i="54"/>
  <c r="AZ59" i="54"/>
  <c r="AY59" i="54"/>
  <c r="AZ4" i="54"/>
  <c r="AY4" i="54"/>
  <c r="AR447" i="54"/>
  <c r="AQ447" i="54"/>
  <c r="AP447" i="54"/>
  <c r="AO447" i="54"/>
  <c r="AN447" i="54"/>
  <c r="AM447" i="54"/>
  <c r="AL447" i="54"/>
  <c r="AK447" i="54"/>
  <c r="AJ447" i="54"/>
  <c r="AI447" i="54"/>
  <c r="AH447" i="54"/>
  <c r="AG447" i="54"/>
  <c r="AF447" i="54"/>
  <c r="AE447" i="54"/>
  <c r="AD447" i="54"/>
  <c r="AC447" i="54"/>
  <c r="AB447" i="54"/>
  <c r="AA447" i="54"/>
  <c r="Y447" i="54"/>
  <c r="X447" i="54"/>
  <c r="W447" i="54"/>
  <c r="V447" i="54"/>
  <c r="U447" i="54"/>
  <c r="T447" i="54"/>
  <c r="S447" i="54"/>
  <c r="R447" i="54"/>
  <c r="Q447" i="54"/>
  <c r="P447" i="54"/>
  <c r="O447" i="54"/>
  <c r="N447" i="54"/>
  <c r="M447" i="54"/>
  <c r="L447" i="54"/>
  <c r="K447" i="54"/>
  <c r="J447" i="54"/>
  <c r="I447" i="54"/>
  <c r="H447" i="54"/>
  <c r="G447" i="54"/>
  <c r="F447" i="54"/>
  <c r="E447" i="54"/>
  <c r="D447" i="54"/>
  <c r="AR391" i="54"/>
  <c r="AQ391" i="54"/>
  <c r="AP391" i="54"/>
  <c r="AO391" i="54"/>
  <c r="AN391" i="54"/>
  <c r="AM391" i="54"/>
  <c r="AL391" i="54"/>
  <c r="AK391" i="54"/>
  <c r="AJ391" i="54"/>
  <c r="AI391" i="54"/>
  <c r="AH391" i="54"/>
  <c r="AG391" i="54"/>
  <c r="AF391" i="54"/>
  <c r="AE391" i="54"/>
  <c r="AD391" i="54"/>
  <c r="AC391" i="54"/>
  <c r="AB391" i="54"/>
  <c r="AA391" i="54"/>
  <c r="Y391" i="54"/>
  <c r="X391" i="54"/>
  <c r="W391" i="54"/>
  <c r="V391" i="54"/>
  <c r="U391" i="54"/>
  <c r="T391" i="54"/>
  <c r="S391" i="54"/>
  <c r="R391" i="54"/>
  <c r="Q391" i="54"/>
  <c r="P391" i="54"/>
  <c r="O391" i="54"/>
  <c r="N391" i="54"/>
  <c r="M391" i="54"/>
  <c r="L391" i="54"/>
  <c r="K391" i="54"/>
  <c r="J391" i="54"/>
  <c r="I391" i="54"/>
  <c r="H391" i="54"/>
  <c r="G391" i="54"/>
  <c r="F391" i="54"/>
  <c r="E391" i="54"/>
  <c r="D391" i="54"/>
  <c r="AH335" i="54"/>
  <c r="AI335" i="54"/>
  <c r="AJ335" i="54"/>
  <c r="AK335" i="54"/>
  <c r="AL335" i="54"/>
  <c r="AM335" i="54"/>
  <c r="AN335" i="54"/>
  <c r="AO335" i="54"/>
  <c r="AP335" i="54"/>
  <c r="AQ335" i="54"/>
  <c r="AR335" i="54"/>
  <c r="AG335" i="54"/>
  <c r="AF335" i="54"/>
  <c r="AE335" i="54"/>
  <c r="AD335" i="54"/>
  <c r="AC335" i="54"/>
  <c r="AB335" i="54"/>
  <c r="AA335" i="54"/>
  <c r="Y335" i="54"/>
  <c r="X335" i="54"/>
  <c r="W335" i="54"/>
  <c r="V335" i="54"/>
  <c r="U335" i="54"/>
  <c r="T335" i="54"/>
  <c r="S335" i="54"/>
  <c r="R335" i="54"/>
  <c r="Q335" i="54"/>
  <c r="P335" i="54"/>
  <c r="O335" i="54"/>
  <c r="N335" i="54"/>
  <c r="M335" i="54"/>
  <c r="L335" i="54"/>
  <c r="K335" i="54"/>
  <c r="J335" i="54"/>
  <c r="I335" i="54"/>
  <c r="H335" i="54"/>
  <c r="G335" i="54"/>
  <c r="F335" i="54"/>
  <c r="E335" i="54"/>
  <c r="D335" i="54"/>
  <c r="AR279" i="54"/>
  <c r="AQ279" i="54"/>
  <c r="AP279" i="54"/>
  <c r="AO279" i="54"/>
  <c r="AN279" i="54"/>
  <c r="AM279" i="54"/>
  <c r="AL279" i="54"/>
  <c r="AK279" i="54"/>
  <c r="AJ279" i="54"/>
  <c r="AI279" i="54"/>
  <c r="AH279" i="54"/>
  <c r="AG279" i="54"/>
  <c r="AF279" i="54"/>
  <c r="AE279" i="54"/>
  <c r="AD279" i="54"/>
  <c r="AC279" i="54"/>
  <c r="AB279" i="54"/>
  <c r="AA279" i="54"/>
  <c r="Y279" i="54"/>
  <c r="X279" i="54"/>
  <c r="W279" i="54"/>
  <c r="V279" i="54"/>
  <c r="U279" i="54"/>
  <c r="T279" i="54"/>
  <c r="S279" i="54"/>
  <c r="R279" i="54"/>
  <c r="Q279" i="54"/>
  <c r="P279" i="54"/>
  <c r="O279" i="54"/>
  <c r="N279" i="54"/>
  <c r="M279" i="54"/>
  <c r="L279" i="54"/>
  <c r="K279" i="54"/>
  <c r="J279" i="54"/>
  <c r="I279" i="54"/>
  <c r="H279" i="54"/>
  <c r="G279" i="54"/>
  <c r="F279" i="54"/>
  <c r="E279" i="54"/>
  <c r="D279" i="54"/>
  <c r="D223" i="54"/>
  <c r="E223" i="54"/>
  <c r="F223" i="54"/>
  <c r="G223" i="54"/>
  <c r="H223" i="54"/>
  <c r="I223" i="54"/>
  <c r="J223" i="54"/>
  <c r="K223" i="54"/>
  <c r="L223" i="54"/>
  <c r="M223" i="54"/>
  <c r="N223" i="54"/>
  <c r="O223" i="54"/>
  <c r="P223" i="54"/>
  <c r="Q223" i="54"/>
  <c r="R223" i="54"/>
  <c r="S223" i="54"/>
  <c r="T223" i="54"/>
  <c r="U223" i="54"/>
  <c r="V223" i="54"/>
  <c r="W223" i="54"/>
  <c r="X223" i="54"/>
  <c r="Y223" i="54"/>
  <c r="AA223" i="54"/>
  <c r="AB223" i="54"/>
  <c r="AC223" i="54"/>
  <c r="AD223" i="54"/>
  <c r="AE223" i="54"/>
  <c r="AF223" i="54"/>
  <c r="AG223" i="54"/>
  <c r="AH223" i="54"/>
  <c r="AI223" i="54"/>
  <c r="AJ223" i="54"/>
  <c r="AK223" i="54"/>
  <c r="AL223" i="54"/>
  <c r="AM223" i="54"/>
  <c r="AN223" i="54"/>
  <c r="AO223" i="54"/>
  <c r="AP223" i="54"/>
  <c r="AQ223" i="54"/>
  <c r="AR223" i="54"/>
  <c r="AR167" i="54"/>
  <c r="AQ167" i="54"/>
  <c r="AP167" i="54"/>
  <c r="AO167" i="54"/>
  <c r="AN167" i="54"/>
  <c r="AM167" i="54"/>
  <c r="AL167" i="54"/>
  <c r="AK167" i="54"/>
  <c r="AJ167" i="54"/>
  <c r="AI167" i="54"/>
  <c r="AH167" i="54"/>
  <c r="AG167" i="54"/>
  <c r="AF167" i="54"/>
  <c r="AE167" i="54"/>
  <c r="AD167" i="54"/>
  <c r="AC167" i="54"/>
  <c r="AB167" i="54"/>
  <c r="AA167" i="54"/>
  <c r="Y167" i="54"/>
  <c r="X167" i="54"/>
  <c r="W167" i="54"/>
  <c r="V167" i="54"/>
  <c r="U167" i="54"/>
  <c r="T167" i="54"/>
  <c r="S167" i="54"/>
  <c r="R167" i="54"/>
  <c r="Q167" i="54"/>
  <c r="P167" i="54"/>
  <c r="O167" i="54"/>
  <c r="N167" i="54"/>
  <c r="M167" i="54"/>
  <c r="L167" i="54"/>
  <c r="K167" i="54"/>
  <c r="J167" i="54"/>
  <c r="I167" i="54"/>
  <c r="H167" i="54"/>
  <c r="G167" i="54"/>
  <c r="F167" i="54"/>
  <c r="E167" i="54"/>
  <c r="D167" i="54"/>
  <c r="AR112" i="54"/>
  <c r="AQ112" i="54"/>
  <c r="AP112" i="54"/>
  <c r="AO112" i="54"/>
  <c r="AN112" i="54"/>
  <c r="AM112" i="54"/>
  <c r="AL112" i="54"/>
  <c r="AK112" i="54"/>
  <c r="AJ112" i="54"/>
  <c r="AI112" i="54"/>
  <c r="AH112" i="54"/>
  <c r="AG112" i="54"/>
  <c r="AF112" i="54"/>
  <c r="AE112" i="54"/>
  <c r="AD112" i="54"/>
  <c r="AC112" i="54"/>
  <c r="AB112" i="54"/>
  <c r="AA112" i="54"/>
  <c r="Y112" i="54"/>
  <c r="X112" i="54"/>
  <c r="W112" i="54"/>
  <c r="V112" i="54"/>
  <c r="U112" i="54"/>
  <c r="T112" i="54"/>
  <c r="S112" i="54"/>
  <c r="R112" i="54"/>
  <c r="Q112" i="54"/>
  <c r="P112" i="54"/>
  <c r="O112" i="54"/>
  <c r="N112" i="54"/>
  <c r="M112" i="54"/>
  <c r="L112" i="54"/>
  <c r="K112" i="54"/>
  <c r="J112" i="54"/>
  <c r="I112" i="54"/>
  <c r="H112" i="54"/>
  <c r="G112" i="54"/>
  <c r="F112" i="54"/>
  <c r="E112" i="54"/>
  <c r="D112" i="54"/>
  <c r="AM57" i="54"/>
  <c r="AN57" i="54"/>
  <c r="AO57" i="54"/>
  <c r="AP57" i="54"/>
  <c r="AQ57" i="54"/>
  <c r="N57" i="54"/>
  <c r="AR2" i="54"/>
  <c r="AQ2" i="54"/>
  <c r="AP2" i="54"/>
  <c r="AO2" i="54"/>
  <c r="AN2" i="54"/>
  <c r="AM2" i="54"/>
  <c r="AL2" i="54"/>
  <c r="AK2" i="54"/>
  <c r="AJ2" i="54"/>
  <c r="AI2" i="54"/>
  <c r="AH2" i="54"/>
  <c r="AG2" i="54"/>
  <c r="AF2" i="54"/>
  <c r="AE2" i="54"/>
  <c r="AD2" i="54"/>
  <c r="AC2" i="54"/>
  <c r="AB2" i="54"/>
  <c r="AA2" i="54"/>
  <c r="Y2" i="54"/>
  <c r="X2" i="54"/>
  <c r="W2" i="54"/>
  <c r="V2" i="54"/>
  <c r="U2" i="54"/>
  <c r="T2" i="54"/>
  <c r="S2" i="54"/>
  <c r="R2" i="54"/>
  <c r="Q2" i="54"/>
  <c r="P2" i="54"/>
  <c r="O2" i="54"/>
  <c r="N2" i="54"/>
  <c r="M2" i="54"/>
  <c r="D2" i="54"/>
  <c r="M57" i="54"/>
  <c r="L57" i="54"/>
  <c r="K57" i="54"/>
  <c r="J57" i="54"/>
  <c r="I57" i="54"/>
  <c r="H57" i="54"/>
  <c r="F57" i="54"/>
  <c r="E57" i="54"/>
  <c r="D57" i="54"/>
  <c r="G57" i="54"/>
  <c r="L2" i="54"/>
  <c r="AR57" i="54"/>
  <c r="AL57" i="54"/>
  <c r="AK57" i="54"/>
  <c r="AJ57" i="54"/>
  <c r="AI57" i="54"/>
  <c r="AH57" i="54"/>
  <c r="AG57" i="54"/>
  <c r="AF57" i="54"/>
  <c r="AE57" i="54"/>
  <c r="AD57" i="54"/>
  <c r="AC57" i="54"/>
  <c r="AB57" i="54"/>
  <c r="AA57" i="54"/>
  <c r="Y57" i="54"/>
  <c r="X57" i="54"/>
  <c r="W57" i="54"/>
  <c r="V57" i="54"/>
  <c r="U57" i="54"/>
  <c r="T57" i="54"/>
  <c r="S57" i="54"/>
  <c r="R57" i="54"/>
  <c r="Q57" i="54"/>
  <c r="P57" i="54"/>
  <c r="O57" i="54"/>
  <c r="A1" i="54"/>
  <c r="Z1" i="54" s="1"/>
  <c r="K2" i="54"/>
  <c r="J2" i="54"/>
  <c r="I2" i="54"/>
  <c r="H2" i="54"/>
  <c r="G2" i="54"/>
  <c r="F2" i="54"/>
  <c r="E2" i="54"/>
  <c r="A86" i="56"/>
  <c r="A79" i="56"/>
  <c r="A72" i="56"/>
  <c r="A65" i="56"/>
  <c r="A6" i="55"/>
  <c r="A7" i="55"/>
  <c r="A8" i="55"/>
  <c r="A9" i="55"/>
  <c r="A10" i="55"/>
  <c r="A11" i="55"/>
  <c r="A12" i="55"/>
  <c r="A13" i="55"/>
  <c r="A14" i="55"/>
  <c r="A15" i="55"/>
  <c r="A16" i="55"/>
  <c r="A17" i="55"/>
  <c r="A18" i="55"/>
  <c r="A19" i="55"/>
  <c r="A20" i="55"/>
  <c r="A21" i="55"/>
  <c r="A22" i="55"/>
  <c r="A23" i="55"/>
  <c r="A24" i="55"/>
  <c r="A25" i="55"/>
  <c r="A26" i="55"/>
  <c r="A27" i="55"/>
  <c r="A28" i="55"/>
  <c r="A29" i="55"/>
  <c r="A30" i="55"/>
  <c r="A31" i="55"/>
  <c r="A32" i="55"/>
  <c r="A33" i="55"/>
  <c r="A34" i="55"/>
  <c r="A35" i="55"/>
  <c r="A36" i="55"/>
  <c r="A37" i="55"/>
  <c r="A38" i="55"/>
  <c r="A39" i="55"/>
  <c r="A40" i="55"/>
  <c r="A41" i="55"/>
  <c r="A42" i="55"/>
  <c r="A43" i="55"/>
  <c r="A44" i="55"/>
  <c r="A5" i="55"/>
  <c r="Z670" i="54"/>
  <c r="Z614" i="54"/>
  <c r="Z558" i="54"/>
  <c r="A502" i="54"/>
  <c r="Z502" i="54" s="1"/>
  <c r="A446" i="54"/>
  <c r="Z446" i="54" s="1"/>
  <c r="A390" i="54"/>
  <c r="Z390" i="54" s="1"/>
  <c r="A334" i="54"/>
  <c r="Z334" i="54" s="1"/>
  <c r="A278" i="54"/>
  <c r="Z278" i="54" s="1"/>
  <c r="A222" i="54"/>
  <c r="Z222" i="54" s="1"/>
  <c r="A166" i="54"/>
  <c r="Z166" i="54" s="1"/>
  <c r="A111" i="54"/>
  <c r="Z111" i="54" s="1"/>
  <c r="A56" i="54"/>
  <c r="Z56" i="54" s="1"/>
  <c r="F30" i="52"/>
  <c r="AF8" i="36"/>
  <c r="AG8" i="36"/>
  <c r="Y6" i="38"/>
  <c r="Z6" i="38"/>
  <c r="Y7" i="38"/>
  <c r="Z7" i="38"/>
  <c r="Y8" i="38"/>
  <c r="Z8" i="38"/>
  <c r="Y9" i="38"/>
  <c r="Z9" i="38"/>
  <c r="Y10" i="38"/>
  <c r="Z10" i="38"/>
  <c r="Y11" i="38"/>
  <c r="Z11" i="38"/>
  <c r="Y12" i="38"/>
  <c r="Z12" i="38"/>
  <c r="Y13" i="38"/>
  <c r="Z13" i="38"/>
  <c r="Y14" i="38"/>
  <c r="Z14" i="38"/>
  <c r="Y15" i="38"/>
  <c r="Z15" i="38"/>
  <c r="Y16" i="38"/>
  <c r="Z16" i="38"/>
  <c r="Y17" i="38"/>
  <c r="Z17" i="38"/>
  <c r="Y18" i="38"/>
  <c r="Z18" i="38"/>
  <c r="Y19" i="38"/>
  <c r="Z19" i="38"/>
  <c r="Y20" i="38"/>
  <c r="Z20" i="38"/>
  <c r="Y21" i="38"/>
  <c r="Z21" i="38"/>
  <c r="Y22" i="38"/>
  <c r="Z22" i="38"/>
  <c r="Y23" i="38"/>
  <c r="Z23" i="38"/>
  <c r="Y24" i="38"/>
  <c r="Z24" i="38"/>
  <c r="Y25" i="38"/>
  <c r="Z25" i="38"/>
  <c r="Y26" i="38"/>
  <c r="Z26" i="38"/>
  <c r="Y27" i="38"/>
  <c r="Z27" i="38"/>
  <c r="Y28" i="38"/>
  <c r="Z28" i="38"/>
  <c r="Y29" i="38"/>
  <c r="Z29" i="38"/>
  <c r="Y30" i="38"/>
  <c r="Z30" i="38"/>
  <c r="Y31" i="38"/>
  <c r="Z31" i="38"/>
  <c r="Y32" i="38"/>
  <c r="Z32" i="38"/>
  <c r="Y33" i="38"/>
  <c r="Z33" i="38"/>
  <c r="Y34" i="38"/>
  <c r="Z34" i="38"/>
  <c r="Y35" i="38"/>
  <c r="Z35" i="38"/>
  <c r="Y36" i="38"/>
  <c r="Z36" i="38"/>
  <c r="Y37" i="38"/>
  <c r="Z37" i="38"/>
  <c r="Y38" i="38"/>
  <c r="Z38" i="38"/>
  <c r="Y39" i="38"/>
  <c r="Z39" i="38"/>
  <c r="Y40" i="38"/>
  <c r="Z40" i="38"/>
  <c r="Y41" i="38"/>
  <c r="Z41" i="38"/>
  <c r="Y42" i="38"/>
  <c r="Z42" i="38"/>
  <c r="Y43" i="38"/>
  <c r="Z43" i="38"/>
  <c r="Y44" i="38"/>
  <c r="Z44" i="38"/>
  <c r="Y45" i="38"/>
  <c r="Z45" i="38"/>
  <c r="K4" i="30"/>
  <c r="AN4" i="30" s="1"/>
  <c r="J4" i="30"/>
  <c r="AM4" i="30" s="1"/>
  <c r="I4" i="30"/>
  <c r="AL4" i="30" s="1"/>
  <c r="H4" i="30"/>
  <c r="AK4" i="30" s="1"/>
  <c r="G4" i="30"/>
  <c r="AJ4" i="30" s="1"/>
  <c r="F4" i="30"/>
  <c r="AI4" i="30" s="1"/>
  <c r="E4" i="30"/>
  <c r="AH4" i="30" s="1"/>
  <c r="D4" i="30"/>
  <c r="AG4" i="30" s="1"/>
  <c r="C4" i="30"/>
  <c r="AF4" i="30" s="1"/>
  <c r="B299" i="17"/>
  <c r="L4" i="30"/>
  <c r="Q49" i="10"/>
  <c r="A6" i="30"/>
  <c r="A10" i="26"/>
  <c r="A677" i="54" s="1"/>
  <c r="BA677" i="54" s="1"/>
  <c r="A11" i="26"/>
  <c r="A12" i="26"/>
  <c r="A343" i="54" s="1"/>
  <c r="Z343" i="54" s="1"/>
  <c r="A13" i="26"/>
  <c r="A14" i="26"/>
  <c r="A681" i="54" s="1"/>
  <c r="Z681" i="54" s="1"/>
  <c r="A15" i="26"/>
  <c r="A16" i="26"/>
  <c r="A17" i="26"/>
  <c r="A18" i="26"/>
  <c r="A294" i="54"/>
  <c r="A580" i="54"/>
  <c r="Z580" i="54" s="1"/>
  <c r="A27" i="36"/>
  <c r="A324" i="17"/>
  <c r="A93" i="16"/>
  <c r="A156" i="16"/>
  <c r="A100" i="17"/>
  <c r="A161" i="16"/>
  <c r="A104" i="17"/>
  <c r="A431" i="54"/>
  <c r="Z431" i="54" s="1"/>
  <c r="A96" i="17"/>
  <c r="B63" i="17"/>
  <c r="Y63" i="17" s="1"/>
  <c r="P248" i="16"/>
  <c r="P250" i="16"/>
  <c r="P251" i="16"/>
  <c r="P252" i="16"/>
  <c r="P253" i="16"/>
  <c r="P254" i="16"/>
  <c r="A128" i="17"/>
  <c r="A156" i="17"/>
  <c r="AA6" i="30"/>
  <c r="AA7" i="30"/>
  <c r="AA8" i="30"/>
  <c r="AA9" i="30"/>
  <c r="AA10" i="30"/>
  <c r="AA11" i="30"/>
  <c r="AA12" i="30"/>
  <c r="H19" i="48"/>
  <c r="O57" i="34"/>
  <c r="P611" i="16"/>
  <c r="P612" i="16"/>
  <c r="P613" i="16"/>
  <c r="P614" i="16"/>
  <c r="P615" i="16"/>
  <c r="P616" i="16"/>
  <c r="A155" i="16"/>
  <c r="A159" i="16"/>
  <c r="J7" i="38"/>
  <c r="P550" i="16"/>
  <c r="P551" i="16"/>
  <c r="P552" i="16"/>
  <c r="P553" i="16"/>
  <c r="P554" i="16"/>
  <c r="W8" i="36"/>
  <c r="A6" i="15"/>
  <c r="N65" i="15"/>
  <c r="R65" i="15"/>
  <c r="V65" i="15"/>
  <c r="Z65" i="15"/>
  <c r="A7" i="15"/>
  <c r="J66" i="15"/>
  <c r="R66" i="15"/>
  <c r="V66" i="15"/>
  <c r="Z66" i="15"/>
  <c r="X7" i="15"/>
  <c r="BC508" i="54" s="1"/>
  <c r="A8" i="15"/>
  <c r="J67" i="15"/>
  <c r="N67" i="15"/>
  <c r="R67" i="15"/>
  <c r="V67" i="15"/>
  <c r="Z67" i="15"/>
  <c r="X8" i="15"/>
  <c r="A9" i="15"/>
  <c r="J68" i="15"/>
  <c r="N68" i="15"/>
  <c r="R68" i="15"/>
  <c r="V68" i="15"/>
  <c r="Z68" i="15"/>
  <c r="X9" i="15"/>
  <c r="J10" i="38" s="1"/>
  <c r="A10" i="15"/>
  <c r="J69" i="15"/>
  <c r="N69" i="15"/>
  <c r="R69" i="15"/>
  <c r="V69" i="15"/>
  <c r="Z69" i="15"/>
  <c r="X10" i="15"/>
  <c r="A11" i="15"/>
  <c r="J70" i="15"/>
  <c r="N70" i="15"/>
  <c r="R70" i="15"/>
  <c r="Z70" i="15"/>
  <c r="X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5" i="15"/>
  <c r="X5" i="15"/>
  <c r="BC618" i="54" s="1"/>
  <c r="DW7" i="26"/>
  <c r="FF7" i="26"/>
  <c r="GS7" i="26" s="1"/>
  <c r="V64" i="15"/>
  <c r="Z64" i="15"/>
  <c r="A7" i="28"/>
  <c r="H25" i="46" s="1"/>
  <c r="EL7" i="28"/>
  <c r="FU7" i="28"/>
  <c r="AL64" i="15" s="1"/>
  <c r="B7" i="28"/>
  <c r="C7" i="28"/>
  <c r="B8" i="26"/>
  <c r="B9" i="26"/>
  <c r="B10" i="26"/>
  <c r="B11" i="26"/>
  <c r="B12" i="26"/>
  <c r="B13" i="26"/>
  <c r="B14" i="26"/>
  <c r="B15" i="26"/>
  <c r="B16" i="26"/>
  <c r="B17" i="26"/>
  <c r="B18" i="26"/>
  <c r="C8" i="26"/>
  <c r="C9" i="26"/>
  <c r="C10" i="26"/>
  <c r="C11" i="26"/>
  <c r="C12" i="26"/>
  <c r="C13" i="26"/>
  <c r="C14" i="26"/>
  <c r="C15" i="26"/>
  <c r="C16" i="26"/>
  <c r="C17" i="26"/>
  <c r="C18" i="26"/>
  <c r="H53" i="10"/>
  <c r="A7" i="10"/>
  <c r="P11" i="16"/>
  <c r="AE7" i="57" s="1"/>
  <c r="P71" i="16"/>
  <c r="P131" i="16"/>
  <c r="P191" i="16"/>
  <c r="P311" i="16"/>
  <c r="P371" i="16"/>
  <c r="P431" i="16"/>
  <c r="P491" i="16"/>
  <c r="T307" i="17"/>
  <c r="U307" i="17"/>
  <c r="V307" i="17"/>
  <c r="N307" i="17"/>
  <c r="A18" i="38"/>
  <c r="A331" i="17"/>
  <c r="A335" i="17"/>
  <c r="A339" i="17"/>
  <c r="A343" i="17"/>
  <c r="A16" i="48"/>
  <c r="A94" i="16"/>
  <c r="A95" i="16"/>
  <c r="A96" i="16"/>
  <c r="A97" i="16"/>
  <c r="D97" i="16" s="1"/>
  <c r="A99" i="16"/>
  <c r="A100" i="16"/>
  <c r="A103" i="16"/>
  <c r="A104" i="16"/>
  <c r="A106" i="16"/>
  <c r="P14" i="16"/>
  <c r="AE10" i="57" s="1"/>
  <c r="A34" i="16"/>
  <c r="A35" i="16"/>
  <c r="A36" i="16"/>
  <c r="A39" i="16"/>
  <c r="A40" i="16"/>
  <c r="A43" i="16"/>
  <c r="A44" i="16"/>
  <c r="A37" i="36"/>
  <c r="W11" i="36"/>
  <c r="W12" i="36"/>
  <c r="A29" i="36"/>
  <c r="A33" i="36"/>
  <c r="A34" i="36"/>
  <c r="A35" i="36"/>
  <c r="A36" i="36"/>
  <c r="A39" i="36"/>
  <c r="A40" i="36"/>
  <c r="A41" i="36"/>
  <c r="A43" i="36"/>
  <c r="A44" i="36"/>
  <c r="A47" i="36"/>
  <c r="DX7" i="26"/>
  <c r="DZ7" i="26"/>
  <c r="FG7" i="26"/>
  <c r="FH7" i="26"/>
  <c r="FI7" i="26"/>
  <c r="GP7" i="26"/>
  <c r="GR7" i="26"/>
  <c r="EM7" i="28"/>
  <c r="AI64" i="15" s="1"/>
  <c r="HE7" i="28"/>
  <c r="DY7" i="26"/>
  <c r="M65" i="15"/>
  <c r="K65" i="15"/>
  <c r="AA64" i="15"/>
  <c r="GQ7" i="26"/>
  <c r="AB64" i="15"/>
  <c r="AC64" i="15"/>
  <c r="A32" i="38"/>
  <c r="A33" i="38"/>
  <c r="A34" i="38"/>
  <c r="A36" i="38"/>
  <c r="A37" i="38"/>
  <c r="A38" i="38"/>
  <c r="A41" i="38"/>
  <c r="A42" i="38"/>
  <c r="A45" i="38"/>
  <c r="O18" i="52"/>
  <c r="O20" i="52"/>
  <c r="B3" i="17"/>
  <c r="F3" i="17"/>
  <c r="P68" i="16"/>
  <c r="J3" i="17"/>
  <c r="N3" i="17"/>
  <c r="U304" i="17"/>
  <c r="V304" i="17"/>
  <c r="A309" i="17"/>
  <c r="P74" i="16"/>
  <c r="P134" i="16"/>
  <c r="P194" i="16"/>
  <c r="P314" i="16"/>
  <c r="P374" i="16"/>
  <c r="P434" i="16"/>
  <c r="P494" i="16"/>
  <c r="T310" i="17"/>
  <c r="U310" i="17"/>
  <c r="V310" i="17"/>
  <c r="N310" i="17"/>
  <c r="T326" i="17"/>
  <c r="U326" i="17"/>
  <c r="V326" i="17"/>
  <c r="A330" i="17"/>
  <c r="A332" i="17"/>
  <c r="T332" i="17"/>
  <c r="U332" i="17"/>
  <c r="V332" i="17"/>
  <c r="A333" i="17"/>
  <c r="A336" i="17"/>
  <c r="A337" i="17"/>
  <c r="A340" i="17"/>
  <c r="T342" i="17"/>
  <c r="U342" i="17"/>
  <c r="V342" i="17"/>
  <c r="A6" i="48"/>
  <c r="A7" i="48"/>
  <c r="C7" i="48" s="1"/>
  <c r="A8" i="48"/>
  <c r="C8" i="48" s="1"/>
  <c r="A9" i="48"/>
  <c r="C9" i="48" s="1"/>
  <c r="A10" i="48"/>
  <c r="C10" i="48" s="1"/>
  <c r="A11" i="48"/>
  <c r="A12" i="48"/>
  <c r="D12" i="48" s="1"/>
  <c r="A13" i="48"/>
  <c r="D13" i="48" s="1"/>
  <c r="A14" i="48"/>
  <c r="AH8" i="36"/>
  <c r="AI8" i="36"/>
  <c r="AJ8" i="36"/>
  <c r="AM8" i="36"/>
  <c r="AK8" i="36"/>
  <c r="AL8" i="36"/>
  <c r="AF10" i="36"/>
  <c r="AF9" i="36"/>
  <c r="AG9" i="36"/>
  <c r="AH9" i="36"/>
  <c r="AI9" i="36"/>
  <c r="AJ9" i="36"/>
  <c r="AK9" i="36"/>
  <c r="AL9" i="36"/>
  <c r="AM9" i="36"/>
  <c r="AG10" i="36"/>
  <c r="AH10" i="36"/>
  <c r="AI10" i="36"/>
  <c r="AJ10" i="36"/>
  <c r="AK10" i="36"/>
  <c r="AL10" i="36"/>
  <c r="AM10" i="36"/>
  <c r="AF11" i="36"/>
  <c r="AG11" i="36"/>
  <c r="AH11" i="36"/>
  <c r="AI11" i="36"/>
  <c r="AJ11" i="36"/>
  <c r="AK11" i="36"/>
  <c r="AL11" i="36"/>
  <c r="AM11" i="36"/>
  <c r="AF12" i="36"/>
  <c r="AG12" i="36"/>
  <c r="AH12" i="36"/>
  <c r="AI12" i="36"/>
  <c r="AJ12" i="36"/>
  <c r="AK12" i="36"/>
  <c r="AL12" i="36"/>
  <c r="AM12" i="36"/>
  <c r="AF13" i="36"/>
  <c r="AG13" i="36"/>
  <c r="AH13" i="36"/>
  <c r="AI13" i="36"/>
  <c r="AJ13" i="36"/>
  <c r="AK13" i="36"/>
  <c r="AL13" i="36"/>
  <c r="AM13" i="36"/>
  <c r="AF14" i="36"/>
  <c r="AG14" i="36"/>
  <c r="AH14" i="36"/>
  <c r="AI14" i="36"/>
  <c r="AJ14" i="36"/>
  <c r="AK14" i="36"/>
  <c r="AL14" i="36"/>
  <c r="AM14" i="36"/>
  <c r="AF15" i="36"/>
  <c r="AG15" i="36"/>
  <c r="AH15" i="36"/>
  <c r="AI15" i="36"/>
  <c r="AJ15" i="36"/>
  <c r="AK15" i="36"/>
  <c r="AL15" i="36"/>
  <c r="AM15" i="36"/>
  <c r="AF16" i="36"/>
  <c r="AG16" i="36"/>
  <c r="AH16" i="36"/>
  <c r="AI16" i="36"/>
  <c r="AJ16" i="36"/>
  <c r="AK16" i="36"/>
  <c r="AL16" i="36"/>
  <c r="AM16" i="36"/>
  <c r="AF17" i="36"/>
  <c r="AG17" i="36"/>
  <c r="AH17" i="36"/>
  <c r="AI17" i="36"/>
  <c r="AJ17" i="36"/>
  <c r="AK17" i="36"/>
  <c r="AL17" i="36"/>
  <c r="AM17" i="36"/>
  <c r="AF18" i="36"/>
  <c r="AG18" i="36"/>
  <c r="AH18" i="36"/>
  <c r="AI18" i="36"/>
  <c r="AJ18" i="36"/>
  <c r="AK18" i="36"/>
  <c r="AL18" i="36"/>
  <c r="AM18" i="36"/>
  <c r="AF19" i="36"/>
  <c r="AG19" i="36"/>
  <c r="AH19" i="36"/>
  <c r="AI19" i="36"/>
  <c r="AJ19" i="36"/>
  <c r="AK19" i="36"/>
  <c r="AL19" i="36"/>
  <c r="AM19" i="36"/>
  <c r="AF20" i="36"/>
  <c r="AG20" i="36"/>
  <c r="AH20" i="36"/>
  <c r="AI20" i="36"/>
  <c r="AJ20" i="36"/>
  <c r="AK20" i="36"/>
  <c r="AL20" i="36"/>
  <c r="AM20" i="36"/>
  <c r="AF21" i="36"/>
  <c r="AG21" i="36"/>
  <c r="AH21" i="36"/>
  <c r="AI21" i="36"/>
  <c r="AJ21" i="36"/>
  <c r="AK21" i="36"/>
  <c r="AL21" i="36"/>
  <c r="AM21" i="36"/>
  <c r="AF22" i="36"/>
  <c r="AG22" i="36"/>
  <c r="AH22" i="36"/>
  <c r="AI22" i="36"/>
  <c r="AJ22" i="36"/>
  <c r="AK22" i="36"/>
  <c r="AL22" i="36"/>
  <c r="AM22" i="36"/>
  <c r="AF23" i="36"/>
  <c r="AG23" i="36"/>
  <c r="AH23" i="36"/>
  <c r="AI23" i="36"/>
  <c r="AJ23" i="36"/>
  <c r="AK23" i="36"/>
  <c r="AL23" i="36"/>
  <c r="AM23" i="36"/>
  <c r="AF24" i="36"/>
  <c r="AG24" i="36"/>
  <c r="AH24" i="36"/>
  <c r="AI24" i="36"/>
  <c r="AJ24" i="36"/>
  <c r="AK24" i="36"/>
  <c r="AL24" i="36"/>
  <c r="AM24" i="36"/>
  <c r="AF25" i="36"/>
  <c r="AG25" i="36"/>
  <c r="AH25" i="36"/>
  <c r="AI25" i="36"/>
  <c r="AJ25" i="36"/>
  <c r="AK25" i="36"/>
  <c r="AL25" i="36"/>
  <c r="AM25" i="36"/>
  <c r="AF26" i="36"/>
  <c r="AG26" i="36"/>
  <c r="AH26" i="36"/>
  <c r="AI26" i="36"/>
  <c r="AJ26" i="36"/>
  <c r="AK26" i="36"/>
  <c r="AL26" i="36"/>
  <c r="AM26" i="36"/>
  <c r="AF27" i="36"/>
  <c r="AG27" i="36"/>
  <c r="AH27" i="36"/>
  <c r="AI27" i="36"/>
  <c r="AJ27" i="36"/>
  <c r="AK27" i="36"/>
  <c r="AL27" i="36"/>
  <c r="AM27" i="36"/>
  <c r="AF28" i="36"/>
  <c r="AG28" i="36"/>
  <c r="AH28" i="36"/>
  <c r="AI28" i="36"/>
  <c r="AJ28" i="36"/>
  <c r="AK28" i="36"/>
  <c r="AL28" i="36"/>
  <c r="AM28" i="36"/>
  <c r="AF29" i="36"/>
  <c r="AG29" i="36"/>
  <c r="AH29" i="36"/>
  <c r="AI29" i="36"/>
  <c r="AJ29" i="36"/>
  <c r="AK29" i="36"/>
  <c r="AL29" i="36"/>
  <c r="AM29" i="36"/>
  <c r="AF30" i="36"/>
  <c r="AG30" i="36"/>
  <c r="AH30" i="36"/>
  <c r="AI30" i="36"/>
  <c r="AJ30" i="36"/>
  <c r="AK30" i="36"/>
  <c r="AL30" i="36"/>
  <c r="AM30" i="36"/>
  <c r="AF31" i="36"/>
  <c r="AG31" i="36"/>
  <c r="AH31" i="36"/>
  <c r="AI31" i="36"/>
  <c r="AJ31" i="36"/>
  <c r="AK31" i="36"/>
  <c r="AL31" i="36"/>
  <c r="AM31" i="36"/>
  <c r="AF32" i="36"/>
  <c r="AG32" i="36"/>
  <c r="AH32" i="36"/>
  <c r="AI32" i="36"/>
  <c r="AJ32" i="36"/>
  <c r="AK32" i="36"/>
  <c r="AL32" i="36"/>
  <c r="AM32" i="36"/>
  <c r="AF33" i="36"/>
  <c r="AG33" i="36"/>
  <c r="AH33" i="36"/>
  <c r="AI33" i="36"/>
  <c r="AJ33" i="36"/>
  <c r="AK33" i="36"/>
  <c r="AL33" i="36"/>
  <c r="AM33" i="36"/>
  <c r="AF34" i="36"/>
  <c r="AG34" i="36"/>
  <c r="AH34" i="36"/>
  <c r="AI34" i="36"/>
  <c r="AJ34" i="36"/>
  <c r="AK34" i="36"/>
  <c r="AL34" i="36"/>
  <c r="AM34" i="36"/>
  <c r="AF35" i="36"/>
  <c r="AG35" i="36"/>
  <c r="AH35" i="36"/>
  <c r="AI35" i="36"/>
  <c r="AJ35" i="36"/>
  <c r="AK35" i="36"/>
  <c r="AL35" i="36"/>
  <c r="AM35" i="36"/>
  <c r="AF36" i="36"/>
  <c r="AG36" i="36"/>
  <c r="AH36" i="36"/>
  <c r="AI36" i="36"/>
  <c r="AJ36" i="36"/>
  <c r="AK36" i="36"/>
  <c r="AL36" i="36"/>
  <c r="AM36" i="36"/>
  <c r="AF37" i="36"/>
  <c r="AG37" i="36"/>
  <c r="AH37" i="36"/>
  <c r="AI37" i="36"/>
  <c r="AJ37" i="36"/>
  <c r="AK37" i="36"/>
  <c r="AL37" i="36"/>
  <c r="AM37" i="36"/>
  <c r="AF38" i="36"/>
  <c r="AG38" i="36"/>
  <c r="AH38" i="36"/>
  <c r="AI38" i="36"/>
  <c r="AJ38" i="36"/>
  <c r="AK38" i="36"/>
  <c r="AL38" i="36"/>
  <c r="AM38" i="36"/>
  <c r="AF39" i="36"/>
  <c r="AG39" i="36"/>
  <c r="AH39" i="36"/>
  <c r="AI39" i="36"/>
  <c r="AJ39" i="36"/>
  <c r="AK39" i="36"/>
  <c r="AL39" i="36"/>
  <c r="AM39" i="36"/>
  <c r="AF40" i="36"/>
  <c r="AG40" i="36"/>
  <c r="AH40" i="36"/>
  <c r="AI40" i="36"/>
  <c r="AJ40" i="36"/>
  <c r="AK40" i="36"/>
  <c r="AL40" i="36"/>
  <c r="AM40" i="36"/>
  <c r="AF41" i="36"/>
  <c r="AG41" i="36"/>
  <c r="AH41" i="36"/>
  <c r="AI41" i="36"/>
  <c r="AJ41" i="36"/>
  <c r="AK41" i="36"/>
  <c r="AL41" i="36"/>
  <c r="AM41" i="36"/>
  <c r="AF42" i="36"/>
  <c r="AG42" i="36"/>
  <c r="AH42" i="36"/>
  <c r="AI42" i="36"/>
  <c r="AJ42" i="36"/>
  <c r="AK42" i="36"/>
  <c r="AL42" i="36"/>
  <c r="AM42" i="36"/>
  <c r="AF43" i="36"/>
  <c r="AG43" i="36"/>
  <c r="AH43" i="36"/>
  <c r="AI43" i="36"/>
  <c r="AJ43" i="36"/>
  <c r="AK43" i="36"/>
  <c r="AL43" i="36"/>
  <c r="AM43" i="36"/>
  <c r="AF44" i="36"/>
  <c r="AG44" i="36"/>
  <c r="AH44" i="36"/>
  <c r="AI44" i="36"/>
  <c r="AJ44" i="36"/>
  <c r="AK44" i="36"/>
  <c r="AL44" i="36"/>
  <c r="AM44" i="36"/>
  <c r="AF45" i="36"/>
  <c r="AG45" i="36"/>
  <c r="AH45" i="36"/>
  <c r="AI45" i="36"/>
  <c r="AJ45" i="36"/>
  <c r="AK45" i="36"/>
  <c r="AL45" i="36"/>
  <c r="AM45" i="36"/>
  <c r="AF46" i="36"/>
  <c r="AG46" i="36"/>
  <c r="AH46" i="36"/>
  <c r="AI46" i="36"/>
  <c r="AJ46" i="36"/>
  <c r="AK46" i="36"/>
  <c r="AL46" i="36"/>
  <c r="AM46" i="36"/>
  <c r="AF47" i="36"/>
  <c r="AG47" i="36"/>
  <c r="AH47" i="36"/>
  <c r="AI47" i="36"/>
  <c r="AJ47" i="36"/>
  <c r="AK47" i="36"/>
  <c r="AL47" i="36"/>
  <c r="AM47" i="36"/>
  <c r="M7" i="18"/>
  <c r="W7" i="18" s="1"/>
  <c r="M10" i="18"/>
  <c r="Y10" i="18"/>
  <c r="A17" i="18"/>
  <c r="A27" i="18"/>
  <c r="N27" i="18" s="1"/>
  <c r="A32" i="18"/>
  <c r="N32" i="18" s="1"/>
  <c r="A33" i="18"/>
  <c r="A34" i="18"/>
  <c r="N34" i="18" s="1"/>
  <c r="A35" i="18"/>
  <c r="N35" i="18" s="1"/>
  <c r="A37" i="18"/>
  <c r="A38" i="18"/>
  <c r="N38" i="18" s="1"/>
  <c r="A39" i="18"/>
  <c r="A41" i="18"/>
  <c r="N41" i="18" s="1"/>
  <c r="A42" i="18"/>
  <c r="A44" i="18"/>
  <c r="A45" i="18"/>
  <c r="N45" i="18" s="1"/>
  <c r="X7" i="18"/>
  <c r="M8" i="18"/>
  <c r="X8" i="18"/>
  <c r="M9" i="18"/>
  <c r="X9" i="18"/>
  <c r="X10" i="18"/>
  <c r="M11" i="18"/>
  <c r="W11" i="18" s="1"/>
  <c r="X11" i="18"/>
  <c r="M12" i="18"/>
  <c r="W12" i="18" s="1"/>
  <c r="X12" i="18"/>
  <c r="X6" i="18"/>
  <c r="M6" i="18"/>
  <c r="W6" i="18" s="1"/>
  <c r="Y7" i="18"/>
  <c r="Y8" i="18"/>
  <c r="Y11" i="18"/>
  <c r="Y12" i="18"/>
  <c r="Y6" i="18"/>
  <c r="Y9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X38" i="18"/>
  <c r="X39" i="18"/>
  <c r="X40" i="18"/>
  <c r="X41" i="18"/>
  <c r="X42" i="18"/>
  <c r="X43" i="18"/>
  <c r="X44" i="18"/>
  <c r="X45" i="18"/>
  <c r="M13" i="18"/>
  <c r="W13" i="18" s="1"/>
  <c r="M14" i="18"/>
  <c r="W14" i="18" s="1"/>
  <c r="M15" i="18"/>
  <c r="W15" i="18" s="1"/>
  <c r="M16" i="18"/>
  <c r="M17" i="18"/>
  <c r="W17" i="18" s="1"/>
  <c r="M18" i="18"/>
  <c r="M19" i="18"/>
  <c r="M20" i="18"/>
  <c r="M21" i="18"/>
  <c r="W21" i="18" s="1"/>
  <c r="M22" i="18"/>
  <c r="W22" i="18" s="1"/>
  <c r="M23" i="18"/>
  <c r="W23" i="18" s="1"/>
  <c r="M24" i="18"/>
  <c r="W24" i="18" s="1"/>
  <c r="M25" i="18"/>
  <c r="W25" i="18" s="1"/>
  <c r="M26" i="18"/>
  <c r="M27" i="18"/>
  <c r="M28" i="18"/>
  <c r="M29" i="18"/>
  <c r="W29" i="18" s="1"/>
  <c r="M30" i="18"/>
  <c r="W30" i="18" s="1"/>
  <c r="Q58" i="16"/>
  <c r="Q59" i="16"/>
  <c r="Q60" i="16"/>
  <c r="Q61" i="16"/>
  <c r="Q62" i="16"/>
  <c r="Q63" i="16"/>
  <c r="Q64" i="16"/>
  <c r="Q65" i="16"/>
  <c r="Q66" i="16"/>
  <c r="C67" i="16"/>
  <c r="G67" i="16"/>
  <c r="Q118" i="16"/>
  <c r="Q119" i="16"/>
  <c r="Q120" i="16"/>
  <c r="Q121" i="16"/>
  <c r="Q122" i="16"/>
  <c r="Q123" i="16"/>
  <c r="Q124" i="16"/>
  <c r="Q125" i="16"/>
  <c r="Q126" i="16"/>
  <c r="C127" i="16"/>
  <c r="G127" i="16"/>
  <c r="Q127" i="16" s="1"/>
  <c r="Q178" i="16"/>
  <c r="Q179" i="16"/>
  <c r="Q180" i="16"/>
  <c r="Q181" i="16"/>
  <c r="Q182" i="16"/>
  <c r="Q183" i="16"/>
  <c r="Q184" i="16"/>
  <c r="Q185" i="16"/>
  <c r="Q186" i="16"/>
  <c r="C187" i="16"/>
  <c r="G187" i="16"/>
  <c r="Q238" i="16"/>
  <c r="Q239" i="16"/>
  <c r="Q240" i="16"/>
  <c r="Q241" i="16"/>
  <c r="Q242" i="16"/>
  <c r="Q243" i="16"/>
  <c r="Q244" i="16"/>
  <c r="Q245" i="16"/>
  <c r="Q246" i="16"/>
  <c r="C247" i="16"/>
  <c r="G247" i="16"/>
  <c r="Q298" i="16"/>
  <c r="Q299" i="16"/>
  <c r="Q300" i="16"/>
  <c r="Q301" i="16"/>
  <c r="Q302" i="16"/>
  <c r="Q303" i="16"/>
  <c r="Q304" i="16"/>
  <c r="Q305" i="16"/>
  <c r="Q306" i="16"/>
  <c r="C307" i="16"/>
  <c r="G307" i="16"/>
  <c r="Q358" i="16"/>
  <c r="Q359" i="16"/>
  <c r="Q360" i="16"/>
  <c r="Q361" i="16"/>
  <c r="Q362" i="16"/>
  <c r="Q363" i="16"/>
  <c r="Q364" i="16"/>
  <c r="Q365" i="16"/>
  <c r="Q366" i="16"/>
  <c r="C367" i="16"/>
  <c r="G367" i="16"/>
  <c r="Q418" i="16"/>
  <c r="Q419" i="16"/>
  <c r="Q420" i="16"/>
  <c r="Q421" i="16"/>
  <c r="Q422" i="16"/>
  <c r="Q423" i="16"/>
  <c r="Q424" i="16"/>
  <c r="Q425" i="16"/>
  <c r="Q426" i="16"/>
  <c r="C427" i="16"/>
  <c r="G427" i="16"/>
  <c r="Q538" i="16"/>
  <c r="Q539" i="16"/>
  <c r="Q540" i="16"/>
  <c r="Q541" i="16"/>
  <c r="Q542" i="16"/>
  <c r="Q543" i="16"/>
  <c r="Q544" i="16"/>
  <c r="Q545" i="16"/>
  <c r="Q546" i="16"/>
  <c r="C547" i="16"/>
  <c r="G547" i="16"/>
  <c r="Q600" i="16"/>
  <c r="Q601" i="16"/>
  <c r="Q602" i="16"/>
  <c r="Q603" i="16"/>
  <c r="Q604" i="16"/>
  <c r="Q605" i="16"/>
  <c r="Q606" i="16"/>
  <c r="Q607" i="16"/>
  <c r="Q608" i="16"/>
  <c r="Q660" i="16"/>
  <c r="Q661" i="16"/>
  <c r="Q662" i="16"/>
  <c r="Q663" i="16"/>
  <c r="Q664" i="16"/>
  <c r="Q665" i="16"/>
  <c r="Q666" i="16"/>
  <c r="Q667" i="16"/>
  <c r="Q719" i="16"/>
  <c r="Q720" i="16"/>
  <c r="Q721" i="16"/>
  <c r="Q722" i="16"/>
  <c r="Q723" i="16"/>
  <c r="Q724" i="16"/>
  <c r="Q725" i="16"/>
  <c r="Q726" i="16"/>
  <c r="Q727" i="16"/>
  <c r="Q728" i="16"/>
  <c r="T305" i="17"/>
  <c r="U305" i="17"/>
  <c r="V305" i="17"/>
  <c r="N305" i="17"/>
  <c r="T306" i="17"/>
  <c r="U306" i="17"/>
  <c r="V306" i="17"/>
  <c r="P10" i="16"/>
  <c r="AE6" i="57" s="1"/>
  <c r="P130" i="16"/>
  <c r="P190" i="16"/>
  <c r="P70" i="16"/>
  <c r="P310" i="16"/>
  <c r="P370" i="16"/>
  <c r="P430" i="16"/>
  <c r="P490" i="16"/>
  <c r="N306" i="17"/>
  <c r="AE7" i="34"/>
  <c r="T308" i="17"/>
  <c r="U308" i="17"/>
  <c r="V308" i="17"/>
  <c r="P12" i="16"/>
  <c r="AE8" i="57" s="1"/>
  <c r="P72" i="16"/>
  <c r="P132" i="16"/>
  <c r="P192" i="16"/>
  <c r="P312" i="16"/>
  <c r="P372" i="16"/>
  <c r="P432" i="16"/>
  <c r="P492" i="16"/>
  <c r="N308" i="17"/>
  <c r="AE8" i="34"/>
  <c r="T309" i="17"/>
  <c r="U309" i="17"/>
  <c r="V309" i="17"/>
  <c r="P13" i="16"/>
  <c r="AE9" i="57" s="1"/>
  <c r="P73" i="16"/>
  <c r="P133" i="16"/>
  <c r="P193" i="16"/>
  <c r="P313" i="16"/>
  <c r="P373" i="16"/>
  <c r="P433" i="16"/>
  <c r="P493" i="16"/>
  <c r="N309" i="17"/>
  <c r="AE9" i="34"/>
  <c r="T311" i="17"/>
  <c r="U311" i="17"/>
  <c r="V311" i="17"/>
  <c r="T312" i="17"/>
  <c r="U312" i="17"/>
  <c r="V312" i="17"/>
  <c r="T313" i="17"/>
  <c r="U313" i="17"/>
  <c r="V313" i="17"/>
  <c r="T314" i="17"/>
  <c r="U314" i="17"/>
  <c r="V314" i="17"/>
  <c r="T315" i="17"/>
  <c r="U315" i="17"/>
  <c r="V315" i="17"/>
  <c r="T316" i="17"/>
  <c r="U316" i="17"/>
  <c r="V316" i="17"/>
  <c r="T317" i="17"/>
  <c r="U317" i="17"/>
  <c r="V317" i="17"/>
  <c r="A21" i="16"/>
  <c r="T318" i="17"/>
  <c r="U318" i="17"/>
  <c r="V318" i="17"/>
  <c r="T319" i="17"/>
  <c r="U319" i="17"/>
  <c r="V319" i="17"/>
  <c r="T320" i="17"/>
  <c r="U320" i="17"/>
  <c r="V320" i="17"/>
  <c r="T321" i="17"/>
  <c r="U321" i="17"/>
  <c r="V321" i="17"/>
  <c r="T322" i="17"/>
  <c r="U322" i="17"/>
  <c r="V322" i="17"/>
  <c r="T323" i="17"/>
  <c r="U323" i="17"/>
  <c r="V323" i="17"/>
  <c r="T324" i="17"/>
  <c r="U324" i="17"/>
  <c r="V324" i="17"/>
  <c r="T325" i="17"/>
  <c r="U325" i="17"/>
  <c r="V325" i="17"/>
  <c r="T327" i="17"/>
  <c r="U327" i="17"/>
  <c r="V327" i="17"/>
  <c r="T328" i="17"/>
  <c r="U328" i="17"/>
  <c r="V328" i="17"/>
  <c r="T329" i="17"/>
  <c r="U329" i="17"/>
  <c r="V329" i="17"/>
  <c r="T330" i="17"/>
  <c r="U330" i="17"/>
  <c r="V330" i="17"/>
  <c r="T331" i="17"/>
  <c r="U331" i="17"/>
  <c r="V331" i="17"/>
  <c r="A37" i="16"/>
  <c r="T333" i="17"/>
  <c r="U333" i="17"/>
  <c r="V333" i="17"/>
  <c r="T334" i="17"/>
  <c r="U334" i="17"/>
  <c r="V334" i="17"/>
  <c r="T335" i="17"/>
  <c r="U335" i="17"/>
  <c r="V335" i="17"/>
  <c r="T336" i="17"/>
  <c r="U336" i="17"/>
  <c r="V336" i="17"/>
  <c r="A41" i="16"/>
  <c r="T337" i="17"/>
  <c r="U337" i="17"/>
  <c r="V337" i="17"/>
  <c r="T338" i="17"/>
  <c r="U338" i="17"/>
  <c r="V338" i="17"/>
  <c r="T339" i="17"/>
  <c r="U339" i="17"/>
  <c r="V339" i="17"/>
  <c r="T340" i="17"/>
  <c r="U340" i="17"/>
  <c r="V340" i="17"/>
  <c r="A45" i="16"/>
  <c r="T341" i="17"/>
  <c r="U341" i="17"/>
  <c r="V341" i="17"/>
  <c r="A47" i="16"/>
  <c r="A107" i="16"/>
  <c r="T343" i="17"/>
  <c r="U343" i="17"/>
  <c r="V343" i="17"/>
  <c r="P128" i="16"/>
  <c r="P188" i="16"/>
  <c r="P308" i="16"/>
  <c r="P368" i="16"/>
  <c r="P428" i="16"/>
  <c r="X12" i="15"/>
  <c r="J13" i="38" s="1"/>
  <c r="X13" i="15"/>
  <c r="BC13" i="54" s="1"/>
  <c r="X14" i="15"/>
  <c r="AE13" i="34" s="1"/>
  <c r="X15" i="15"/>
  <c r="BC404" i="54" s="1"/>
  <c r="X16" i="15"/>
  <c r="X17" i="15"/>
  <c r="BC72" i="54" s="1"/>
  <c r="X18" i="15"/>
  <c r="J19" i="38" s="1"/>
  <c r="X19" i="15"/>
  <c r="BC520" i="54" s="1"/>
  <c r="X20" i="15"/>
  <c r="AE19" i="34" s="1"/>
  <c r="X21" i="15"/>
  <c r="X22" i="15"/>
  <c r="X23" i="15"/>
  <c r="BC636" i="54" s="1"/>
  <c r="X24" i="15"/>
  <c r="X25" i="15"/>
  <c r="X26" i="15"/>
  <c r="J27" i="38" s="1"/>
  <c r="X27" i="15"/>
  <c r="BC640" i="54" s="1"/>
  <c r="X28" i="15"/>
  <c r="X29" i="15"/>
  <c r="BC139" i="54" s="1"/>
  <c r="BC421" i="54"/>
  <c r="AE33" i="34"/>
  <c r="BC426" i="54"/>
  <c r="BC709" i="54"/>
  <c r="AE40" i="34"/>
  <c r="AE42" i="34"/>
  <c r="AE41" i="34"/>
  <c r="AE43" i="34"/>
  <c r="J44" i="38"/>
  <c r="B32" i="55"/>
  <c r="B36" i="55"/>
  <c r="B39" i="55"/>
  <c r="B44" i="55"/>
  <c r="W9" i="36"/>
  <c r="W10" i="36"/>
  <c r="W13" i="36"/>
  <c r="W14" i="36"/>
  <c r="J20" i="38"/>
  <c r="W8" i="18"/>
  <c r="W9" i="18"/>
  <c r="W10" i="18"/>
  <c r="W18" i="18"/>
  <c r="W20" i="18"/>
  <c r="W26" i="18"/>
  <c r="W28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31" i="36"/>
  <c r="W32" i="36"/>
  <c r="W33" i="36"/>
  <c r="W34" i="36"/>
  <c r="W35" i="36"/>
  <c r="W36" i="36"/>
  <c r="W37" i="36"/>
  <c r="W38" i="36"/>
  <c r="W39" i="36"/>
  <c r="W40" i="36"/>
  <c r="W41" i="36"/>
  <c r="W42" i="36"/>
  <c r="W43" i="36"/>
  <c r="W44" i="36"/>
  <c r="W45" i="36"/>
  <c r="W46" i="36"/>
  <c r="W47" i="36"/>
  <c r="B38" i="36"/>
  <c r="W15" i="36"/>
  <c r="W16" i="36"/>
  <c r="W17" i="36"/>
  <c r="W18" i="36"/>
  <c r="W19" i="36"/>
  <c r="W20" i="36"/>
  <c r="W21" i="36"/>
  <c r="W22" i="36"/>
  <c r="W23" i="36"/>
  <c r="W24" i="36"/>
  <c r="W25" i="36"/>
  <c r="W26" i="36"/>
  <c r="W27" i="36"/>
  <c r="W28" i="36"/>
  <c r="W29" i="36"/>
  <c r="W30" i="36"/>
  <c r="A51" i="10"/>
  <c r="Q65" i="15"/>
  <c r="U65" i="15"/>
  <c r="Y65" i="15"/>
  <c r="AC65" i="15"/>
  <c r="O65" i="15"/>
  <c r="S65" i="15"/>
  <c r="W65" i="15"/>
  <c r="P65" i="15"/>
  <c r="T65" i="15"/>
  <c r="X65" i="15"/>
  <c r="AF65" i="15"/>
  <c r="K66" i="15"/>
  <c r="S66" i="15"/>
  <c r="W66" i="15"/>
  <c r="AA66" i="15"/>
  <c r="L66" i="15"/>
  <c r="T66" i="15"/>
  <c r="X66" i="15"/>
  <c r="AB66" i="15"/>
  <c r="AF66" i="15"/>
  <c r="M66" i="15"/>
  <c r="Q66" i="15"/>
  <c r="U66" i="15"/>
  <c r="Y66" i="15"/>
  <c r="AC66" i="15"/>
  <c r="K67" i="15"/>
  <c r="O67" i="15"/>
  <c r="S67" i="15"/>
  <c r="W67" i="15"/>
  <c r="AA67" i="15"/>
  <c r="L67" i="15"/>
  <c r="P67" i="15"/>
  <c r="T67" i="15"/>
  <c r="X67" i="15"/>
  <c r="AB67" i="15"/>
  <c r="M67" i="15"/>
  <c r="Q67" i="15"/>
  <c r="U67" i="15"/>
  <c r="Y67" i="15"/>
  <c r="AC67" i="15"/>
  <c r="K68" i="15"/>
  <c r="O68" i="15"/>
  <c r="S68" i="15"/>
  <c r="W68" i="15"/>
  <c r="AA68" i="15"/>
  <c r="L68" i="15"/>
  <c r="P68" i="15"/>
  <c r="T68" i="15"/>
  <c r="X68" i="15"/>
  <c r="AB68" i="15"/>
  <c r="M68" i="15"/>
  <c r="Q68" i="15"/>
  <c r="U68" i="15"/>
  <c r="Y68" i="15"/>
  <c r="AC68" i="15"/>
  <c r="AG68" i="15"/>
  <c r="K69" i="15"/>
  <c r="O69" i="15"/>
  <c r="S69" i="15"/>
  <c r="W69" i="15"/>
  <c r="AA69" i="15"/>
  <c r="L69" i="15"/>
  <c r="P69" i="15"/>
  <c r="T69" i="15"/>
  <c r="AB69" i="15"/>
  <c r="M69" i="15"/>
  <c r="Q69" i="15"/>
  <c r="U69" i="15"/>
  <c r="Y69" i="15"/>
  <c r="AC69" i="15"/>
  <c r="AS69" i="15"/>
  <c r="K70" i="15"/>
  <c r="O70" i="15"/>
  <c r="S70" i="15"/>
  <c r="W70" i="15"/>
  <c r="AA70" i="15"/>
  <c r="L70" i="15"/>
  <c r="P70" i="15"/>
  <c r="T70" i="15"/>
  <c r="X70" i="15"/>
  <c r="AB70" i="15"/>
  <c r="M70" i="15"/>
  <c r="Q70" i="15"/>
  <c r="U70" i="15"/>
  <c r="Y70" i="15"/>
  <c r="AC70" i="15"/>
  <c r="DF7" i="28"/>
  <c r="AG64" i="15" s="1"/>
  <c r="EO7" i="28"/>
  <c r="FX7" i="28"/>
  <c r="HG7" i="28"/>
  <c r="J25" i="46"/>
  <c r="DE7" i="28"/>
  <c r="AF64" i="15" s="1"/>
  <c r="EN7" i="28"/>
  <c r="AJ64" i="15" s="1"/>
  <c r="FW7" i="28"/>
  <c r="AN64" i="15" s="1"/>
  <c r="HF7" i="28"/>
  <c r="DD7" i="28"/>
  <c r="FV7" i="28"/>
  <c r="AM64" i="15" s="1"/>
  <c r="P255" i="16"/>
  <c r="P256" i="16"/>
  <c r="P257" i="16"/>
  <c r="P258" i="16"/>
  <c r="P259" i="16"/>
  <c r="P260" i="16"/>
  <c r="P261" i="16"/>
  <c r="P262" i="16"/>
  <c r="P263" i="16"/>
  <c r="P264" i="16"/>
  <c r="P265" i="16"/>
  <c r="P266" i="16"/>
  <c r="P267" i="16"/>
  <c r="P268" i="16"/>
  <c r="P269" i="16"/>
  <c r="P270" i="16"/>
  <c r="P271" i="16"/>
  <c r="P272" i="16"/>
  <c r="P273" i="16"/>
  <c r="P274" i="16"/>
  <c r="P275" i="16"/>
  <c r="P276" i="16"/>
  <c r="P277" i="16"/>
  <c r="P435" i="16"/>
  <c r="P436" i="16"/>
  <c r="P437" i="16"/>
  <c r="P438" i="16"/>
  <c r="P439" i="16"/>
  <c r="P440" i="16"/>
  <c r="P441" i="16"/>
  <c r="P442" i="16"/>
  <c r="P443" i="16"/>
  <c r="P444" i="16"/>
  <c r="P445" i="16"/>
  <c r="P446" i="16"/>
  <c r="P447" i="16"/>
  <c r="P448" i="16"/>
  <c r="P449" i="16"/>
  <c r="P450" i="16"/>
  <c r="P451" i="16"/>
  <c r="P452" i="16"/>
  <c r="P453" i="16"/>
  <c r="P454" i="16"/>
  <c r="P455" i="16"/>
  <c r="P456" i="16"/>
  <c r="P457" i="16"/>
  <c r="P458" i="16"/>
  <c r="P459" i="16"/>
  <c r="P460" i="16"/>
  <c r="P461" i="16"/>
  <c r="P462" i="16"/>
  <c r="P463" i="16"/>
  <c r="P464" i="16"/>
  <c r="P465" i="16"/>
  <c r="P466" i="16"/>
  <c r="P375" i="16"/>
  <c r="P376" i="16"/>
  <c r="P377" i="16"/>
  <c r="P378" i="16"/>
  <c r="P379" i="16"/>
  <c r="P380" i="16"/>
  <c r="P381" i="16"/>
  <c r="P382" i="16"/>
  <c r="P383" i="16"/>
  <c r="P384" i="16"/>
  <c r="P385" i="16"/>
  <c r="P386" i="16"/>
  <c r="P387" i="16"/>
  <c r="P388" i="16"/>
  <c r="P389" i="16"/>
  <c r="P390" i="16"/>
  <c r="P391" i="16"/>
  <c r="P392" i="16"/>
  <c r="P393" i="16"/>
  <c r="P394" i="16"/>
  <c r="P395" i="16"/>
  <c r="P396" i="16"/>
  <c r="P397" i="16"/>
  <c r="P398" i="16"/>
  <c r="P399" i="16"/>
  <c r="P400" i="16"/>
  <c r="P401" i="16"/>
  <c r="P402" i="16"/>
  <c r="P403" i="16"/>
  <c r="P404" i="16"/>
  <c r="P405" i="16"/>
  <c r="P406" i="16"/>
  <c r="P315" i="16"/>
  <c r="P316" i="16"/>
  <c r="P317" i="16"/>
  <c r="P318" i="16"/>
  <c r="P319" i="16"/>
  <c r="P320" i="16"/>
  <c r="P321" i="16"/>
  <c r="P322" i="16"/>
  <c r="P323" i="16"/>
  <c r="P324" i="16"/>
  <c r="P325" i="16"/>
  <c r="P326" i="16"/>
  <c r="P327" i="16"/>
  <c r="P328" i="16"/>
  <c r="P329" i="16"/>
  <c r="P330" i="16"/>
  <c r="P331" i="16"/>
  <c r="P332" i="16"/>
  <c r="P333" i="16"/>
  <c r="P334" i="16"/>
  <c r="P335" i="16"/>
  <c r="P336" i="16"/>
  <c r="P337" i="16"/>
  <c r="P338" i="16"/>
  <c r="P339" i="16"/>
  <c r="P340" i="16"/>
  <c r="P341" i="16"/>
  <c r="P342" i="16"/>
  <c r="P343" i="16"/>
  <c r="P344" i="16"/>
  <c r="P345" i="16"/>
  <c r="P346" i="16"/>
  <c r="P195" i="16"/>
  <c r="P196" i="16"/>
  <c r="P197" i="16"/>
  <c r="P198" i="16"/>
  <c r="P199" i="16"/>
  <c r="P200" i="16"/>
  <c r="P201" i="16"/>
  <c r="P202" i="16"/>
  <c r="P203" i="16"/>
  <c r="P204" i="16"/>
  <c r="P205" i="16"/>
  <c r="P206" i="16"/>
  <c r="P207" i="16"/>
  <c r="P208" i="16"/>
  <c r="P209" i="16"/>
  <c r="P210" i="16"/>
  <c r="P211" i="16"/>
  <c r="P212" i="16"/>
  <c r="P213" i="16"/>
  <c r="P214" i="16"/>
  <c r="P215" i="16"/>
  <c r="P216" i="16"/>
  <c r="P217" i="16"/>
  <c r="P218" i="16"/>
  <c r="P219" i="16"/>
  <c r="P220" i="16"/>
  <c r="P221" i="16"/>
  <c r="P222" i="16"/>
  <c r="P223" i="16"/>
  <c r="P224" i="16"/>
  <c r="P225" i="16"/>
  <c r="P226" i="16"/>
  <c r="P135" i="16"/>
  <c r="P136" i="16"/>
  <c r="P137" i="16"/>
  <c r="P138" i="16"/>
  <c r="P139" i="16"/>
  <c r="P140" i="16"/>
  <c r="P141" i="16"/>
  <c r="P142" i="16"/>
  <c r="P143" i="16"/>
  <c r="P144" i="16"/>
  <c r="P145" i="16"/>
  <c r="P146" i="16"/>
  <c r="P147" i="16"/>
  <c r="P148" i="16"/>
  <c r="P149" i="16"/>
  <c r="P150" i="16"/>
  <c r="P151" i="16"/>
  <c r="P152" i="16"/>
  <c r="P153" i="16"/>
  <c r="P154" i="16"/>
  <c r="P155" i="16"/>
  <c r="P156" i="16"/>
  <c r="P157" i="16"/>
  <c r="P158" i="16"/>
  <c r="P159" i="16"/>
  <c r="P160" i="16"/>
  <c r="P161" i="16"/>
  <c r="P162" i="16"/>
  <c r="P163" i="16"/>
  <c r="P164" i="16"/>
  <c r="P165" i="16"/>
  <c r="P166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5" i="16"/>
  <c r="AE11" i="57" s="1"/>
  <c r="P16" i="16"/>
  <c r="AE12" i="57" s="1"/>
  <c r="P17" i="16"/>
  <c r="AE13" i="57" s="1"/>
  <c r="P18" i="16"/>
  <c r="AE14" i="57" s="1"/>
  <c r="P19" i="16"/>
  <c r="AE15" i="57" s="1"/>
  <c r="P20" i="16"/>
  <c r="AE16" i="57" s="1"/>
  <c r="P21" i="16"/>
  <c r="AE17" i="57" s="1"/>
  <c r="P22" i="16"/>
  <c r="AE18" i="57" s="1"/>
  <c r="P23" i="16"/>
  <c r="AE19" i="57" s="1"/>
  <c r="P24" i="16"/>
  <c r="AE20" i="57" s="1"/>
  <c r="P25" i="16"/>
  <c r="AE21" i="57" s="1"/>
  <c r="P26" i="16"/>
  <c r="AE22" i="57" s="1"/>
  <c r="P27" i="16"/>
  <c r="AE23" i="57" s="1"/>
  <c r="P28" i="16"/>
  <c r="AE24" i="57" s="1"/>
  <c r="P29" i="16"/>
  <c r="AE25" i="57" s="1"/>
  <c r="P30" i="16"/>
  <c r="AE26" i="57" s="1"/>
  <c r="P31" i="16"/>
  <c r="AE27" i="57" s="1"/>
  <c r="P32" i="16"/>
  <c r="AE28" i="57" s="1"/>
  <c r="P33" i="16"/>
  <c r="AE29" i="57" s="1"/>
  <c r="P34" i="16"/>
  <c r="AE30" i="57" s="1"/>
  <c r="P35" i="16"/>
  <c r="AE31" i="57" s="1"/>
  <c r="P36" i="16"/>
  <c r="AE32" i="57" s="1"/>
  <c r="P37" i="16"/>
  <c r="AE33" i="57" s="1"/>
  <c r="P38" i="16"/>
  <c r="AE34" i="57" s="1"/>
  <c r="P39" i="16"/>
  <c r="AE35" i="57" s="1"/>
  <c r="P40" i="16"/>
  <c r="AE36" i="57" s="1"/>
  <c r="P41" i="16"/>
  <c r="AE37" i="57" s="1"/>
  <c r="P42" i="16"/>
  <c r="AE38" i="57" s="1"/>
  <c r="P43" i="16"/>
  <c r="AE39" i="57" s="1"/>
  <c r="P44" i="16"/>
  <c r="AE40" i="57" s="1"/>
  <c r="P45" i="16"/>
  <c r="AE41" i="57" s="1"/>
  <c r="P46" i="16"/>
  <c r="AE42" i="57" s="1"/>
  <c r="AA13" i="30"/>
  <c r="AA14" i="30"/>
  <c r="AA15" i="30"/>
  <c r="AA16" i="30"/>
  <c r="AA17" i="30"/>
  <c r="AA18" i="30"/>
  <c r="AA19" i="30"/>
  <c r="AA20" i="30"/>
  <c r="AA21" i="30"/>
  <c r="AA22" i="30"/>
  <c r="AA23" i="30"/>
  <c r="AA24" i="30"/>
  <c r="AA25" i="30"/>
  <c r="AA26" i="30"/>
  <c r="AA27" i="30"/>
  <c r="AA28" i="30"/>
  <c r="AA29" i="30"/>
  <c r="AA30" i="30"/>
  <c r="AA31" i="30"/>
  <c r="AA32" i="30"/>
  <c r="AA33" i="30"/>
  <c r="AA34" i="30"/>
  <c r="AA35" i="30"/>
  <c r="AA36" i="30"/>
  <c r="AA37" i="30"/>
  <c r="AA38" i="30"/>
  <c r="AA39" i="30"/>
  <c r="AA40" i="30"/>
  <c r="AA41" i="30"/>
  <c r="AA42" i="30"/>
  <c r="AA43" i="30"/>
  <c r="AA44" i="30"/>
  <c r="AA45" i="30"/>
  <c r="D8" i="26"/>
  <c r="D9" i="26"/>
  <c r="D10" i="26"/>
  <c r="B71" i="16" s="1"/>
  <c r="D11" i="26"/>
  <c r="B72" i="16" s="1"/>
  <c r="D12" i="26"/>
  <c r="D13" i="26"/>
  <c r="C11" i="54" s="1"/>
  <c r="D14" i="26"/>
  <c r="D15" i="26"/>
  <c r="D16" i="26"/>
  <c r="C14" i="54" s="1"/>
  <c r="D17" i="26"/>
  <c r="D18" i="26"/>
  <c r="B139" i="16" s="1"/>
  <c r="B18" i="30"/>
  <c r="B19" i="30"/>
  <c r="B20" i="38"/>
  <c r="B144" i="16"/>
  <c r="B204" i="16" s="1"/>
  <c r="B25" i="36"/>
  <c r="B147" i="16"/>
  <c r="B29" i="36"/>
  <c r="B30" i="36"/>
  <c r="B31" i="30"/>
  <c r="B32" i="30"/>
  <c r="B36" i="30"/>
  <c r="B41" i="30"/>
  <c r="B44" i="30"/>
  <c r="Q3" i="57"/>
  <c r="AU3" i="57" s="1"/>
  <c r="J3" i="34"/>
  <c r="P3" i="57" s="1"/>
  <c r="AT3" i="57" s="1"/>
  <c r="I3" i="34"/>
  <c r="O3" i="57" s="1"/>
  <c r="AS3" i="57" s="1"/>
  <c r="H3" i="34"/>
  <c r="N3" i="57" s="1"/>
  <c r="AR3" i="57" s="1"/>
  <c r="G3" i="34"/>
  <c r="M3" i="57" s="1"/>
  <c r="AQ3" i="57" s="1"/>
  <c r="F3" i="34"/>
  <c r="L3" i="57" s="1"/>
  <c r="AP3" i="57" s="1"/>
  <c r="E3" i="34"/>
  <c r="K3" i="57" s="1"/>
  <c r="AO3" i="57" s="1"/>
  <c r="D3" i="34"/>
  <c r="J3" i="57" s="1"/>
  <c r="AN3" i="57" s="1"/>
  <c r="C3" i="34"/>
  <c r="I3" i="57" s="1"/>
  <c r="AM3" i="57" s="1"/>
  <c r="B3" i="34"/>
  <c r="H3" i="57" s="1"/>
  <c r="AL3" i="57" s="1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68" i="17"/>
  <c r="A298" i="17"/>
  <c r="A122" i="17"/>
  <c r="A2" i="17"/>
  <c r="A297" i="17"/>
  <c r="A121" i="17"/>
  <c r="A61" i="17"/>
  <c r="A1" i="17"/>
  <c r="P47" i="16"/>
  <c r="AE43" i="57" s="1"/>
  <c r="P107" i="16"/>
  <c r="P167" i="16"/>
  <c r="P227" i="16"/>
  <c r="P347" i="16"/>
  <c r="P407" i="16"/>
  <c r="P467" i="16"/>
  <c r="P512" i="16"/>
  <c r="P513" i="16"/>
  <c r="P514" i="16"/>
  <c r="P515" i="16"/>
  <c r="P516" i="16"/>
  <c r="P517" i="16"/>
  <c r="P518" i="16"/>
  <c r="P519" i="16"/>
  <c r="P520" i="16"/>
  <c r="P521" i="16"/>
  <c r="P522" i="16"/>
  <c r="P523" i="16"/>
  <c r="P524" i="16"/>
  <c r="P488" i="16"/>
  <c r="P495" i="16"/>
  <c r="P496" i="16"/>
  <c r="P497" i="16"/>
  <c r="P498" i="16"/>
  <c r="P499" i="16"/>
  <c r="P500" i="16"/>
  <c r="P501" i="16"/>
  <c r="P502" i="16"/>
  <c r="P503" i="16"/>
  <c r="P504" i="16"/>
  <c r="P505" i="16"/>
  <c r="P506" i="16"/>
  <c r="P507" i="16"/>
  <c r="P508" i="16"/>
  <c r="P509" i="16"/>
  <c r="P510" i="16"/>
  <c r="P511" i="16"/>
  <c r="P525" i="16"/>
  <c r="P526" i="16"/>
  <c r="P527" i="16"/>
  <c r="P572" i="16"/>
  <c r="P573" i="16"/>
  <c r="P574" i="16"/>
  <c r="P575" i="16"/>
  <c r="P576" i="16"/>
  <c r="P577" i="16"/>
  <c r="P578" i="16"/>
  <c r="P579" i="16"/>
  <c r="P580" i="16"/>
  <c r="P581" i="16"/>
  <c r="P582" i="16"/>
  <c r="P583" i="16"/>
  <c r="P584" i="16"/>
  <c r="P548" i="16"/>
  <c r="P555" i="16"/>
  <c r="P556" i="16"/>
  <c r="P557" i="16"/>
  <c r="P558" i="16"/>
  <c r="P559" i="16"/>
  <c r="P560" i="16"/>
  <c r="P561" i="16"/>
  <c r="P562" i="16"/>
  <c r="P563" i="16"/>
  <c r="P564" i="16"/>
  <c r="P565" i="16"/>
  <c r="P566" i="16"/>
  <c r="P567" i="16"/>
  <c r="P568" i="16"/>
  <c r="P569" i="16"/>
  <c r="P570" i="16"/>
  <c r="P571" i="16"/>
  <c r="P585" i="16"/>
  <c r="P586" i="16"/>
  <c r="P587" i="16"/>
  <c r="P635" i="16"/>
  <c r="P636" i="16"/>
  <c r="P637" i="16"/>
  <c r="P638" i="16"/>
  <c r="P639" i="16"/>
  <c r="P640" i="16"/>
  <c r="P641" i="16"/>
  <c r="P642" i="16"/>
  <c r="P643" i="16"/>
  <c r="P644" i="16"/>
  <c r="P645" i="16"/>
  <c r="P646" i="16"/>
  <c r="P647" i="16"/>
  <c r="P610" i="16"/>
  <c r="P617" i="16"/>
  <c r="P618" i="16"/>
  <c r="P619" i="16"/>
  <c r="P620" i="16"/>
  <c r="P621" i="16"/>
  <c r="P622" i="16"/>
  <c r="P623" i="16"/>
  <c r="P624" i="16"/>
  <c r="P625" i="16"/>
  <c r="P626" i="16"/>
  <c r="P627" i="16"/>
  <c r="P628" i="16"/>
  <c r="P629" i="16"/>
  <c r="P630" i="16"/>
  <c r="P631" i="16"/>
  <c r="P632" i="16"/>
  <c r="P633" i="16"/>
  <c r="P634" i="16"/>
  <c r="P648" i="16"/>
  <c r="P649" i="16"/>
  <c r="P669" i="16"/>
  <c r="P695" i="16"/>
  <c r="P696" i="16"/>
  <c r="P697" i="16"/>
  <c r="P698" i="16"/>
  <c r="P699" i="16"/>
  <c r="P700" i="16"/>
  <c r="P701" i="16"/>
  <c r="P702" i="16"/>
  <c r="P703" i="16"/>
  <c r="P704" i="16"/>
  <c r="P705" i="16"/>
  <c r="P706" i="16"/>
  <c r="P707" i="16"/>
  <c r="P708" i="16"/>
  <c r="P694" i="16"/>
  <c r="P670" i="16"/>
  <c r="P671" i="16"/>
  <c r="P672" i="16"/>
  <c r="P673" i="16"/>
  <c r="P674" i="16"/>
  <c r="P675" i="16"/>
  <c r="P676" i="16"/>
  <c r="P677" i="16"/>
  <c r="P678" i="16"/>
  <c r="P679" i="16"/>
  <c r="P680" i="16"/>
  <c r="P681" i="16"/>
  <c r="P682" i="16"/>
  <c r="P683" i="16"/>
  <c r="P684" i="16"/>
  <c r="P685" i="16"/>
  <c r="P686" i="16"/>
  <c r="P687" i="16"/>
  <c r="P688" i="16"/>
  <c r="P689" i="16"/>
  <c r="P690" i="16"/>
  <c r="P691" i="16"/>
  <c r="P692" i="16"/>
  <c r="P693" i="16"/>
  <c r="F668" i="16"/>
  <c r="F609" i="16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8" i="17"/>
  <c r="D300" i="17"/>
  <c r="D124" i="17"/>
  <c r="P4" i="17"/>
  <c r="L4" i="17"/>
  <c r="D4" i="17"/>
  <c r="B123" i="17"/>
  <c r="Y123" i="17" s="1"/>
  <c r="N63" i="17"/>
  <c r="AB63" i="17" s="1"/>
  <c r="J63" i="17"/>
  <c r="AA63" i="17" s="1"/>
  <c r="F63" i="17"/>
  <c r="Z63" i="17" s="1"/>
  <c r="A724" i="16"/>
  <c r="B153" i="16"/>
  <c r="B154" i="16"/>
  <c r="E154" i="16" s="1"/>
  <c r="B155" i="16"/>
  <c r="B215" i="16" s="1"/>
  <c r="B158" i="16"/>
  <c r="B163" i="16"/>
  <c r="B223" i="16" s="1"/>
  <c r="B166" i="16"/>
  <c r="E166" i="16" s="1"/>
  <c r="B93" i="16"/>
  <c r="B94" i="16"/>
  <c r="E94" i="16" s="1"/>
  <c r="B98" i="16"/>
  <c r="H98" i="16" s="1"/>
  <c r="B103" i="16"/>
  <c r="E103" i="16" s="1"/>
  <c r="B106" i="16"/>
  <c r="B33" i="16"/>
  <c r="B34" i="16"/>
  <c r="B38" i="16"/>
  <c r="B43" i="16"/>
  <c r="B46" i="16"/>
  <c r="AG101" i="15"/>
  <c r="G101" i="15"/>
  <c r="G43" i="12"/>
  <c r="A663" i="16"/>
  <c r="W720" i="16"/>
  <c r="W719" i="16"/>
  <c r="A604" i="16"/>
  <c r="A542" i="16"/>
  <c r="W661" i="16"/>
  <c r="W660" i="16"/>
  <c r="H547" i="16"/>
  <c r="I547" i="16"/>
  <c r="H427" i="16"/>
  <c r="I427" i="16"/>
  <c r="H367" i="16"/>
  <c r="I367" i="16"/>
  <c r="H307" i="16"/>
  <c r="I307" i="16"/>
  <c r="H247" i="16"/>
  <c r="I247" i="16"/>
  <c r="H187" i="16"/>
  <c r="I187" i="16"/>
  <c r="H127" i="16"/>
  <c r="I127" i="16"/>
  <c r="F67" i="16"/>
  <c r="I7" i="16"/>
  <c r="D7" i="28"/>
  <c r="J99" i="15"/>
  <c r="K99" i="15"/>
  <c r="N99" i="15"/>
  <c r="O99" i="15"/>
  <c r="V99" i="15"/>
  <c r="P100" i="15"/>
  <c r="T100" i="15"/>
  <c r="AB100" i="15"/>
  <c r="I88" i="15"/>
  <c r="I100" i="15"/>
  <c r="I86" i="15"/>
  <c r="H87" i="15"/>
  <c r="H88" i="15"/>
  <c r="H92" i="15"/>
  <c r="H100" i="15"/>
  <c r="H86" i="15"/>
  <c r="G87" i="15"/>
  <c r="G88" i="15"/>
  <c r="G92" i="15"/>
  <c r="G86" i="15"/>
  <c r="F87" i="15"/>
  <c r="F88" i="15"/>
  <c r="F92" i="15"/>
  <c r="F96" i="15"/>
  <c r="F86" i="15"/>
  <c r="G30" i="12"/>
  <c r="AE65" i="15"/>
  <c r="AI65" i="15"/>
  <c r="AU65" i="15"/>
  <c r="AO65" i="15"/>
  <c r="AP66" i="15"/>
  <c r="AR66" i="15"/>
  <c r="AK66" i="15"/>
  <c r="AO66" i="15"/>
  <c r="AL67" i="15"/>
  <c r="AN67" i="15"/>
  <c r="AG67" i="15"/>
  <c r="AK67" i="15"/>
  <c r="AW67" i="15"/>
  <c r="AH68" i="15"/>
  <c r="AJ68" i="15"/>
  <c r="AS68" i="15"/>
  <c r="AW68" i="15"/>
  <c r="AD69" i="15"/>
  <c r="AT69" i="15"/>
  <c r="AM69" i="15"/>
  <c r="AF69" i="15"/>
  <c r="AV69" i="15"/>
  <c r="AO69" i="15"/>
  <c r="AD70" i="15"/>
  <c r="AP70" i="15"/>
  <c r="AT70" i="15"/>
  <c r="AI70" i="15"/>
  <c r="AK70" i="15"/>
  <c r="AO70" i="15"/>
  <c r="AL71" i="15"/>
  <c r="AE71" i="15"/>
  <c r="AU71" i="15"/>
  <c r="AN71" i="15"/>
  <c r="AW71" i="15"/>
  <c r="AQ72" i="15"/>
  <c r="AS72" i="15"/>
  <c r="AT73" i="15"/>
  <c r="AF73" i="15"/>
  <c r="AJ73" i="15"/>
  <c r="AV73" i="15"/>
  <c r="AO73" i="15"/>
  <c r="AP74" i="15"/>
  <c r="AF74" i="15"/>
  <c r="AR74" i="15"/>
  <c r="AK74" i="15"/>
  <c r="AO74" i="15"/>
  <c r="AL75" i="15"/>
  <c r="AP75" i="15"/>
  <c r="AU75" i="15"/>
  <c r="AG75" i="15"/>
  <c r="AH76" i="15"/>
  <c r="AE76" i="15"/>
  <c r="AQ76" i="15"/>
  <c r="AF76" i="15"/>
  <c r="AJ76" i="15"/>
  <c r="AN76" i="15"/>
  <c r="AS76" i="15"/>
  <c r="AT77" i="15"/>
  <c r="AM77" i="15"/>
  <c r="AF77" i="15"/>
  <c r="AJ77" i="15"/>
  <c r="AO77" i="15"/>
  <c r="AS77" i="15"/>
  <c r="AD78" i="15"/>
  <c r="AP78" i="15"/>
  <c r="AT78" i="15"/>
  <c r="AI78" i="15"/>
  <c r="AN78" i="15"/>
  <c r="AK78" i="15"/>
  <c r="AO78" i="15"/>
  <c r="AL79" i="15"/>
  <c r="AE79" i="15"/>
  <c r="AU79" i="15"/>
  <c r="AJ79" i="15"/>
  <c r="AN79" i="15"/>
  <c r="AK79" i="15"/>
  <c r="AS79" i="15"/>
  <c r="AE80" i="15"/>
  <c r="AQ80" i="15"/>
  <c r="AS80" i="15"/>
  <c r="AW80" i="15"/>
  <c r="AP81" i="15"/>
  <c r="AT81" i="15"/>
  <c r="AM81" i="15"/>
  <c r="AQ81" i="15"/>
  <c r="AF81" i="15"/>
  <c r="AV81" i="15"/>
  <c r="AK81" i="15"/>
  <c r="AO81" i="15"/>
  <c r="AH82" i="15"/>
  <c r="AI82" i="15"/>
  <c r="AF82" i="15"/>
  <c r="AN82" i="15"/>
  <c r="AR82" i="15"/>
  <c r="AK82" i="15"/>
  <c r="AO82" i="15"/>
  <c r="AW82" i="15"/>
  <c r="AH83" i="15"/>
  <c r="AL83" i="15"/>
  <c r="AP83" i="15"/>
  <c r="AI83" i="15"/>
  <c r="AU83" i="15"/>
  <c r="AG83" i="15"/>
  <c r="AW83" i="15"/>
  <c r="AD84" i="15"/>
  <c r="AH84" i="15"/>
  <c r="AE84" i="15"/>
  <c r="AM84" i="15"/>
  <c r="AQ84" i="15"/>
  <c r="AU84" i="15"/>
  <c r="AJ84" i="15"/>
  <c r="AN84" i="15"/>
  <c r="AG84" i="15"/>
  <c r="AD85" i="15"/>
  <c r="AT85" i="15"/>
  <c r="AI85" i="15"/>
  <c r="AM85" i="15"/>
  <c r="AQ85" i="15"/>
  <c r="AF85" i="15"/>
  <c r="AJ85" i="15"/>
  <c r="AR85" i="15"/>
  <c r="AV85" i="15"/>
  <c r="AS85" i="15"/>
  <c r="AD86" i="15"/>
  <c r="AL86" i="15"/>
  <c r="AP86" i="15"/>
  <c r="AM86" i="15"/>
  <c r="AN86" i="15"/>
  <c r="AR86" i="15"/>
  <c r="AG86" i="15"/>
  <c r="AK86" i="15"/>
  <c r="AW86" i="15"/>
  <c r="AL87" i="15"/>
  <c r="AP87" i="15"/>
  <c r="AE87" i="15"/>
  <c r="AU87" i="15"/>
  <c r="AJ87" i="15"/>
  <c r="AN87" i="15"/>
  <c r="AV87" i="15"/>
  <c r="AK87" i="15"/>
  <c r="AD88" i="15"/>
  <c r="AH88" i="15"/>
  <c r="AL88" i="15"/>
  <c r="AE88" i="15"/>
  <c r="AQ88" i="15"/>
  <c r="AJ88" i="15"/>
  <c r="AN88" i="15"/>
  <c r="AV88" i="15"/>
  <c r="AS88" i="15"/>
  <c r="AW88" i="15"/>
  <c r="AD64" i="15"/>
  <c r="AU64" i="15"/>
  <c r="AW64" i="15"/>
  <c r="A541" i="16"/>
  <c r="A421" i="16"/>
  <c r="A361" i="16"/>
  <c r="A301" i="16"/>
  <c r="A241" i="16"/>
  <c r="A181" i="16"/>
  <c r="A121" i="16"/>
  <c r="A61" i="16"/>
  <c r="A1" i="16"/>
  <c r="A2" i="16"/>
  <c r="B16" i="48"/>
  <c r="B14" i="48"/>
  <c r="B7" i="48"/>
  <c r="B8" i="48"/>
  <c r="B9" i="48"/>
  <c r="B10" i="48"/>
  <c r="B11" i="48"/>
  <c r="B12" i="48"/>
  <c r="B13" i="48"/>
  <c r="B6" i="48"/>
  <c r="G29" i="12"/>
  <c r="A10" i="43"/>
  <c r="A9" i="43"/>
  <c r="E35" i="43"/>
  <c r="D36" i="43"/>
  <c r="G31" i="43"/>
  <c r="J27" i="43"/>
  <c r="I26" i="43"/>
  <c r="FY2" i="28"/>
  <c r="EP2" i="28"/>
  <c r="AO2" i="28"/>
  <c r="F2" i="28"/>
  <c r="A2" i="30"/>
  <c r="A1" i="30"/>
  <c r="A2" i="38"/>
  <c r="A2" i="18"/>
  <c r="A2" i="36"/>
  <c r="N2" i="18"/>
  <c r="A6" i="10"/>
  <c r="F2" i="15" s="1"/>
  <c r="A423" i="16"/>
  <c r="A363" i="16"/>
  <c r="A303" i="16"/>
  <c r="A243" i="16"/>
  <c r="A183" i="16"/>
  <c r="A123" i="16"/>
  <c r="A63" i="16"/>
  <c r="A3" i="16"/>
  <c r="B422" i="16"/>
  <c r="A362" i="16"/>
  <c r="A302" i="16"/>
  <c r="A242" i="16"/>
  <c r="A182" i="16"/>
  <c r="A122" i="16"/>
  <c r="A62" i="16"/>
  <c r="G2" i="12"/>
  <c r="N2" i="12" s="1"/>
  <c r="S2" i="12" s="1"/>
  <c r="A2" i="12"/>
  <c r="A8" i="10"/>
  <c r="A5" i="10"/>
  <c r="W58" i="16"/>
  <c r="W59" i="16"/>
  <c r="W60" i="16"/>
  <c r="W238" i="16"/>
  <c r="W538" i="16"/>
  <c r="W600" i="16"/>
  <c r="W601" i="16"/>
  <c r="AR69" i="15"/>
  <c r="AR77" i="15"/>
  <c r="AV8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H102" i="15"/>
  <c r="AI102" i="15"/>
  <c r="AJ102" i="15"/>
  <c r="AK102" i="15"/>
  <c r="AD102" i="15"/>
  <c r="AE102" i="15"/>
  <c r="AF102" i="15"/>
  <c r="AG102" i="15"/>
  <c r="AA65" i="15"/>
  <c r="AB65" i="15"/>
  <c r="Z71" i="15"/>
  <c r="AA71" i="15"/>
  <c r="AB71" i="15"/>
  <c r="AC71" i="15"/>
  <c r="Z72" i="15"/>
  <c r="AA72" i="15"/>
  <c r="AB72" i="15"/>
  <c r="AC72" i="15"/>
  <c r="Z73" i="15"/>
  <c r="AA73" i="15"/>
  <c r="AB73" i="15"/>
  <c r="AC73" i="15"/>
  <c r="Z74" i="15"/>
  <c r="AA74" i="15"/>
  <c r="AB74" i="15"/>
  <c r="AC74" i="15"/>
  <c r="Z75" i="15"/>
  <c r="AA75" i="15"/>
  <c r="AB75" i="15"/>
  <c r="AC75" i="15"/>
  <c r="Z76" i="15"/>
  <c r="AA76" i="15"/>
  <c r="AB76" i="15"/>
  <c r="AC76" i="15"/>
  <c r="Z77" i="15"/>
  <c r="AA77" i="15"/>
  <c r="AB77" i="15"/>
  <c r="AC77" i="15"/>
  <c r="Z78" i="15"/>
  <c r="AA78" i="15"/>
  <c r="AB78" i="15"/>
  <c r="AC78" i="15"/>
  <c r="Z79" i="15"/>
  <c r="AA79" i="15"/>
  <c r="AB79" i="15"/>
  <c r="AC79" i="15"/>
  <c r="Z80" i="15"/>
  <c r="AA80" i="15"/>
  <c r="AB80" i="15"/>
  <c r="AC80" i="15"/>
  <c r="Z81" i="15"/>
  <c r="AA81" i="15"/>
  <c r="AB81" i="15"/>
  <c r="AC81" i="15"/>
  <c r="Z82" i="15"/>
  <c r="AA82" i="15"/>
  <c r="AB82" i="15"/>
  <c r="AC82" i="15"/>
  <c r="Z83" i="15"/>
  <c r="AA83" i="15"/>
  <c r="AB83" i="15"/>
  <c r="AC83" i="15"/>
  <c r="Z84" i="15"/>
  <c r="AA84" i="15"/>
  <c r="AB84" i="15"/>
  <c r="AC84" i="15"/>
  <c r="Z85" i="15"/>
  <c r="AB85" i="15"/>
  <c r="AC85" i="15"/>
  <c r="Z86" i="15"/>
  <c r="AA86" i="15"/>
  <c r="AB86" i="15"/>
  <c r="AC86" i="15"/>
  <c r="Z87" i="15"/>
  <c r="AA87" i="15"/>
  <c r="AB87" i="15"/>
  <c r="AC87" i="15"/>
  <c r="Z89" i="15"/>
  <c r="AA89" i="15"/>
  <c r="AB89" i="15"/>
  <c r="AC89" i="15"/>
  <c r="Z102" i="15"/>
  <c r="AA102" i="15"/>
  <c r="AB102" i="15"/>
  <c r="AC102" i="15"/>
  <c r="X69" i="15"/>
  <c r="V70" i="15"/>
  <c r="V71" i="15"/>
  <c r="W71" i="15"/>
  <c r="X71" i="15"/>
  <c r="Y71" i="15"/>
  <c r="V72" i="15"/>
  <c r="W72" i="15"/>
  <c r="X72" i="15"/>
  <c r="Y72" i="15"/>
  <c r="V73" i="15"/>
  <c r="W73" i="15"/>
  <c r="X73" i="15"/>
  <c r="Y73" i="15"/>
  <c r="V74" i="15"/>
  <c r="W74" i="15"/>
  <c r="X74" i="15"/>
  <c r="Y74" i="15"/>
  <c r="V75" i="15"/>
  <c r="W75" i="15"/>
  <c r="X75" i="15"/>
  <c r="Y75" i="15"/>
  <c r="V76" i="15"/>
  <c r="W76" i="15"/>
  <c r="X76" i="15"/>
  <c r="Y76" i="15"/>
  <c r="V77" i="15"/>
  <c r="W77" i="15"/>
  <c r="X77" i="15"/>
  <c r="Y77" i="15"/>
  <c r="V78" i="15"/>
  <c r="W78" i="15"/>
  <c r="X78" i="15"/>
  <c r="Y78" i="15"/>
  <c r="V79" i="15"/>
  <c r="W79" i="15"/>
  <c r="X79" i="15"/>
  <c r="Y79" i="15"/>
  <c r="V80" i="15"/>
  <c r="W80" i="15"/>
  <c r="X80" i="15"/>
  <c r="Y80" i="15"/>
  <c r="V81" i="15"/>
  <c r="W81" i="15"/>
  <c r="X81" i="15"/>
  <c r="Y81" i="15"/>
  <c r="V82" i="15"/>
  <c r="W82" i="15"/>
  <c r="X82" i="15"/>
  <c r="Y82" i="15"/>
  <c r="V83" i="15"/>
  <c r="W83" i="15"/>
  <c r="X83" i="15"/>
  <c r="Y83" i="15"/>
  <c r="V84" i="15"/>
  <c r="W84" i="15"/>
  <c r="X84" i="15"/>
  <c r="Y84" i="15"/>
  <c r="V85" i="15"/>
  <c r="W85" i="15"/>
  <c r="X85" i="15"/>
  <c r="Y85" i="15"/>
  <c r="V86" i="15"/>
  <c r="W86" i="15"/>
  <c r="Y86" i="15"/>
  <c r="V87" i="15"/>
  <c r="W87" i="15"/>
  <c r="X87" i="15"/>
  <c r="Y87" i="15"/>
  <c r="V88" i="15"/>
  <c r="W88" i="15"/>
  <c r="X88" i="15"/>
  <c r="Y88" i="15"/>
  <c r="V89" i="15"/>
  <c r="W89" i="15"/>
  <c r="X89" i="15"/>
  <c r="Y89" i="15"/>
  <c r="V90" i="15"/>
  <c r="W90" i="15"/>
  <c r="X90" i="15"/>
  <c r="Y90" i="15"/>
  <c r="V91" i="15"/>
  <c r="W91" i="15"/>
  <c r="X91" i="15"/>
  <c r="Y91" i="15"/>
  <c r="V92" i="15"/>
  <c r="W92" i="15"/>
  <c r="X92" i="15"/>
  <c r="Y92" i="15"/>
  <c r="V93" i="15"/>
  <c r="X93" i="15"/>
  <c r="Y93" i="15"/>
  <c r="V94" i="15"/>
  <c r="W94" i="15"/>
  <c r="X94" i="15"/>
  <c r="Y94" i="15"/>
  <c r="V95" i="15"/>
  <c r="W95" i="15"/>
  <c r="Y95" i="15"/>
  <c r="V96" i="15"/>
  <c r="W96" i="15"/>
  <c r="X96" i="15"/>
  <c r="Y96" i="15"/>
  <c r="V97" i="15"/>
  <c r="W97" i="15"/>
  <c r="X97" i="15"/>
  <c r="Y97" i="15"/>
  <c r="V98" i="15"/>
  <c r="W98" i="15"/>
  <c r="X98" i="15"/>
  <c r="Y98" i="15"/>
  <c r="W99" i="15"/>
  <c r="X99" i="15"/>
  <c r="Y99" i="15"/>
  <c r="V100" i="15"/>
  <c r="W100" i="15"/>
  <c r="X100" i="15"/>
  <c r="Y100" i="15"/>
  <c r="V101" i="15"/>
  <c r="X101" i="15"/>
  <c r="Y101" i="15"/>
  <c r="V102" i="15"/>
  <c r="W102" i="15"/>
  <c r="X102" i="15"/>
  <c r="Y102" i="15"/>
  <c r="R71" i="15"/>
  <c r="S71" i="15"/>
  <c r="T71" i="15"/>
  <c r="U71" i="15"/>
  <c r="R72" i="15"/>
  <c r="S72" i="15"/>
  <c r="T72" i="15"/>
  <c r="U72" i="15"/>
  <c r="R73" i="15"/>
  <c r="S73" i="15"/>
  <c r="T73" i="15"/>
  <c r="U73" i="15"/>
  <c r="R74" i="15"/>
  <c r="S74" i="15"/>
  <c r="T74" i="15"/>
  <c r="U74" i="15"/>
  <c r="R75" i="15"/>
  <c r="S75" i="15"/>
  <c r="T75" i="15"/>
  <c r="U75" i="15"/>
  <c r="R76" i="15"/>
  <c r="S76" i="15"/>
  <c r="T76" i="15"/>
  <c r="U76" i="15"/>
  <c r="R77" i="15"/>
  <c r="S77" i="15"/>
  <c r="T77" i="15"/>
  <c r="U77" i="15"/>
  <c r="R78" i="15"/>
  <c r="S78" i="15"/>
  <c r="T78" i="15"/>
  <c r="U78" i="15"/>
  <c r="R79" i="15"/>
  <c r="S79" i="15"/>
  <c r="T79" i="15"/>
  <c r="U79" i="15"/>
  <c r="R80" i="15"/>
  <c r="S80" i="15"/>
  <c r="T80" i="15"/>
  <c r="U80" i="15"/>
  <c r="R81" i="15"/>
  <c r="S81" i="15"/>
  <c r="T81" i="15"/>
  <c r="U81" i="15"/>
  <c r="R82" i="15"/>
  <c r="S82" i="15"/>
  <c r="T82" i="15"/>
  <c r="U82" i="15"/>
  <c r="R83" i="15"/>
  <c r="S83" i="15"/>
  <c r="T83" i="15"/>
  <c r="U83" i="15"/>
  <c r="R84" i="15"/>
  <c r="S84" i="15"/>
  <c r="T84" i="15"/>
  <c r="U84" i="15"/>
  <c r="R85" i="15"/>
  <c r="S85" i="15"/>
  <c r="T85" i="15"/>
  <c r="U85" i="15"/>
  <c r="R86" i="15"/>
  <c r="S86" i="15"/>
  <c r="T86" i="15"/>
  <c r="U86" i="15"/>
  <c r="R87" i="15"/>
  <c r="S87" i="15"/>
  <c r="T87" i="15"/>
  <c r="U87" i="15"/>
  <c r="R88" i="15"/>
  <c r="S88" i="15"/>
  <c r="T88" i="15"/>
  <c r="U88" i="15"/>
  <c r="R89" i="15"/>
  <c r="S89" i="15"/>
  <c r="T89" i="15"/>
  <c r="U89" i="15"/>
  <c r="R102" i="15"/>
  <c r="S102" i="15"/>
  <c r="T102" i="15"/>
  <c r="U102" i="15"/>
  <c r="O71" i="15"/>
  <c r="P71" i="15"/>
  <c r="Q71" i="15"/>
  <c r="O72" i="15"/>
  <c r="P72" i="15"/>
  <c r="Q72" i="15"/>
  <c r="N73" i="15"/>
  <c r="O73" i="15"/>
  <c r="P73" i="15"/>
  <c r="Q73" i="15"/>
  <c r="N74" i="15"/>
  <c r="P74" i="15"/>
  <c r="Q74" i="15"/>
  <c r="N75" i="15"/>
  <c r="O75" i="15"/>
  <c r="P75" i="15"/>
  <c r="Q75" i="15"/>
  <c r="N76" i="15"/>
  <c r="O76" i="15"/>
  <c r="P76" i="15"/>
  <c r="Q76" i="15"/>
  <c r="N77" i="15"/>
  <c r="O77" i="15"/>
  <c r="P77" i="15"/>
  <c r="Q77" i="15"/>
  <c r="O78" i="15"/>
  <c r="P78" i="15"/>
  <c r="Q78" i="15"/>
  <c r="N79" i="15"/>
  <c r="O79" i="15"/>
  <c r="P79" i="15"/>
  <c r="Q79" i="15"/>
  <c r="N80" i="15"/>
  <c r="O80" i="15"/>
  <c r="P80" i="15"/>
  <c r="Q80" i="15"/>
  <c r="N81" i="15"/>
  <c r="O81" i="15"/>
  <c r="P81" i="15"/>
  <c r="Q81" i="15"/>
  <c r="N82" i="15"/>
  <c r="O82" i="15"/>
  <c r="P82" i="15"/>
  <c r="Q82" i="15"/>
  <c r="N83" i="15"/>
  <c r="O83" i="15"/>
  <c r="P83" i="15"/>
  <c r="Q83" i="15"/>
  <c r="N84" i="15"/>
  <c r="O84" i="15"/>
  <c r="P84" i="15"/>
  <c r="Q84" i="15"/>
  <c r="N85" i="15"/>
  <c r="O85" i="15"/>
  <c r="P85" i="15"/>
  <c r="Q85" i="15"/>
  <c r="N86" i="15"/>
  <c r="O86" i="15"/>
  <c r="P86" i="15"/>
  <c r="Q86" i="15"/>
  <c r="N87" i="15"/>
  <c r="O87" i="15"/>
  <c r="P87" i="15"/>
  <c r="Q87" i="15"/>
  <c r="N88" i="15"/>
  <c r="O88" i="15"/>
  <c r="P88" i="15"/>
  <c r="Q88" i="15"/>
  <c r="N102" i="15"/>
  <c r="O102" i="15"/>
  <c r="P102" i="15"/>
  <c r="Q102" i="15"/>
  <c r="J71" i="15"/>
  <c r="K71" i="15"/>
  <c r="L71" i="15"/>
  <c r="M71" i="15"/>
  <c r="J72" i="15"/>
  <c r="K72" i="15"/>
  <c r="L72" i="15"/>
  <c r="M72" i="15"/>
  <c r="J73" i="15"/>
  <c r="K73" i="15"/>
  <c r="L73" i="15"/>
  <c r="M73" i="15"/>
  <c r="J74" i="15"/>
  <c r="K74" i="15"/>
  <c r="L74" i="15"/>
  <c r="M74" i="15"/>
  <c r="J75" i="15"/>
  <c r="K75" i="15"/>
  <c r="L75" i="15"/>
  <c r="M75" i="15"/>
  <c r="J76" i="15"/>
  <c r="K76" i="15"/>
  <c r="L76" i="15"/>
  <c r="M76" i="15"/>
  <c r="J77" i="15"/>
  <c r="K77" i="15"/>
  <c r="L77" i="15"/>
  <c r="M77" i="15"/>
  <c r="J78" i="15"/>
  <c r="K78" i="15"/>
  <c r="L78" i="15"/>
  <c r="M78" i="15"/>
  <c r="J79" i="15"/>
  <c r="K79" i="15"/>
  <c r="L79" i="15"/>
  <c r="M79" i="15"/>
  <c r="J80" i="15"/>
  <c r="K80" i="15"/>
  <c r="L80" i="15"/>
  <c r="M80" i="15"/>
  <c r="J81" i="15"/>
  <c r="K81" i="15"/>
  <c r="L81" i="15"/>
  <c r="M81" i="15"/>
  <c r="J82" i="15"/>
  <c r="K82" i="15"/>
  <c r="L82" i="15"/>
  <c r="M82" i="15"/>
  <c r="J83" i="15"/>
  <c r="K83" i="15"/>
  <c r="L83" i="15"/>
  <c r="M83" i="15"/>
  <c r="J84" i="15"/>
  <c r="K84" i="15"/>
  <c r="L84" i="15"/>
  <c r="M84" i="15"/>
  <c r="J85" i="15"/>
  <c r="K85" i="15"/>
  <c r="L85" i="15"/>
  <c r="M85" i="15"/>
  <c r="J86" i="15"/>
  <c r="K86" i="15"/>
  <c r="L86" i="15"/>
  <c r="M86" i="15"/>
  <c r="J87" i="15"/>
  <c r="K87" i="15"/>
  <c r="L87" i="15"/>
  <c r="M87" i="15"/>
  <c r="J102" i="15"/>
  <c r="K102" i="15"/>
  <c r="L102" i="15"/>
  <c r="M102" i="15"/>
  <c r="H102" i="15"/>
  <c r="I102" i="15"/>
  <c r="G102" i="15"/>
  <c r="F102" i="15"/>
  <c r="D63" i="36"/>
  <c r="G7" i="16"/>
  <c r="C7" i="16"/>
  <c r="G56" i="18"/>
  <c r="H4" i="17"/>
  <c r="D64" i="17"/>
  <c r="H64" i="17"/>
  <c r="L64" i="17"/>
  <c r="P64" i="17"/>
  <c r="D5" i="33"/>
  <c r="G5" i="33"/>
  <c r="AO64" i="15"/>
  <c r="AQ64" i="15"/>
  <c r="AT64" i="15"/>
  <c r="AV64" i="15"/>
  <c r="AD65" i="15"/>
  <c r="AH65" i="15"/>
  <c r="AL65" i="15"/>
  <c r="AT65" i="15"/>
  <c r="AJ65" i="15"/>
  <c r="AK65" i="15"/>
  <c r="AM65" i="15"/>
  <c r="AN65" i="15"/>
  <c r="AR65" i="15"/>
  <c r="AS65" i="15"/>
  <c r="AV65" i="15"/>
  <c r="AW65" i="15"/>
  <c r="AD66" i="15"/>
  <c r="AE66" i="15"/>
  <c r="AH66" i="15"/>
  <c r="AI66" i="15"/>
  <c r="AJ66" i="15"/>
  <c r="AL66" i="15"/>
  <c r="AM66" i="15"/>
  <c r="AN66" i="15"/>
  <c r="AQ66" i="15"/>
  <c r="AS66" i="15"/>
  <c r="AT66" i="15"/>
  <c r="AU66" i="15"/>
  <c r="AV66" i="15"/>
  <c r="AW66" i="15"/>
  <c r="AD67" i="15"/>
  <c r="AE67" i="15"/>
  <c r="AF67" i="15"/>
  <c r="AH67" i="15"/>
  <c r="AI67" i="15"/>
  <c r="AJ67" i="15"/>
  <c r="AM67" i="15"/>
  <c r="AO67" i="15"/>
  <c r="AP67" i="15"/>
  <c r="AQ67" i="15"/>
  <c r="AR67" i="15"/>
  <c r="AS67" i="15"/>
  <c r="AT67" i="15"/>
  <c r="AU67" i="15"/>
  <c r="AV67" i="15"/>
  <c r="AD68" i="15"/>
  <c r="AE68" i="15"/>
  <c r="AF68" i="15"/>
  <c r="AI68" i="15"/>
  <c r="AK68" i="15"/>
  <c r="AL68" i="15"/>
  <c r="AM68" i="15"/>
  <c r="AN68" i="15"/>
  <c r="AO68" i="15"/>
  <c r="AP68" i="15"/>
  <c r="AQ68" i="15"/>
  <c r="AR68" i="15"/>
  <c r="AT68" i="15"/>
  <c r="AU68" i="15"/>
  <c r="AV68" i="15"/>
  <c r="AE69" i="15"/>
  <c r="AG69" i="15"/>
  <c r="AH69" i="15"/>
  <c r="AI69" i="15"/>
  <c r="AJ69" i="15"/>
  <c r="AN69" i="15"/>
  <c r="AK69" i="15"/>
  <c r="AL69" i="15"/>
  <c r="AP69" i="15"/>
  <c r="AQ69" i="15"/>
  <c r="AU69" i="15"/>
  <c r="AW69" i="15"/>
  <c r="AF70" i="15"/>
  <c r="AG70" i="15"/>
  <c r="AH70" i="15"/>
  <c r="AM70" i="15"/>
  <c r="AQ70" i="15"/>
  <c r="AU70" i="15"/>
  <c r="AJ70" i="15"/>
  <c r="AL70" i="15"/>
  <c r="AN70" i="15"/>
  <c r="AR70" i="15"/>
  <c r="AS70" i="15"/>
  <c r="AV70" i="15"/>
  <c r="AW70" i="15"/>
  <c r="AD71" i="15"/>
  <c r="AF71" i="15"/>
  <c r="AG71" i="15"/>
  <c r="AH71" i="15"/>
  <c r="AP71" i="15"/>
  <c r="AT71" i="15"/>
  <c r="AJ71" i="15"/>
  <c r="AR71" i="15"/>
  <c r="AV71" i="15"/>
  <c r="AK71" i="15"/>
  <c r="AM71" i="15"/>
  <c r="AO71" i="15"/>
  <c r="AQ71" i="15"/>
  <c r="AS71" i="15"/>
  <c r="AD72" i="15"/>
  <c r="AE72" i="15"/>
  <c r="AF72" i="15"/>
  <c r="AG72" i="15"/>
  <c r="AK72" i="15"/>
  <c r="AO72" i="15"/>
  <c r="AW72" i="15"/>
  <c r="AH72" i="15"/>
  <c r="AL72" i="15"/>
  <c r="AP72" i="15"/>
  <c r="AT72" i="15"/>
  <c r="AI72" i="15"/>
  <c r="AM72" i="15"/>
  <c r="AU72" i="15"/>
  <c r="AJ72" i="15"/>
  <c r="AN72" i="15"/>
  <c r="AR72" i="15"/>
  <c r="AV72" i="15"/>
  <c r="AD73" i="15"/>
  <c r="AE73" i="15"/>
  <c r="AG73" i="15"/>
  <c r="AH73" i="15"/>
  <c r="AI73" i="15"/>
  <c r="AN73" i="15"/>
  <c r="AR73" i="15"/>
  <c r="AK73" i="15"/>
  <c r="AL73" i="15"/>
  <c r="AM73" i="15"/>
  <c r="AP73" i="15"/>
  <c r="AQ73" i="15"/>
  <c r="AS73" i="15"/>
  <c r="AU73" i="15"/>
  <c r="AW73" i="15"/>
  <c r="AD74" i="15"/>
  <c r="AE74" i="15"/>
  <c r="AG74" i="15"/>
  <c r="AI74" i="15"/>
  <c r="AJ74" i="15"/>
  <c r="AL74" i="15"/>
  <c r="AM74" i="15"/>
  <c r="AN74" i="15"/>
  <c r="AQ74" i="15"/>
  <c r="AS74" i="15"/>
  <c r="AT74" i="15"/>
  <c r="AU74" i="15"/>
  <c r="AV74" i="15"/>
  <c r="AW74" i="15"/>
  <c r="AD75" i="15"/>
  <c r="AE75" i="15"/>
  <c r="AF75" i="15"/>
  <c r="AH75" i="15"/>
  <c r="AI75" i="15"/>
  <c r="AJ75" i="15"/>
  <c r="AK75" i="15"/>
  <c r="AM75" i="15"/>
  <c r="AN75" i="15"/>
  <c r="AO75" i="15"/>
  <c r="AR75" i="15"/>
  <c r="AS75" i="15"/>
  <c r="AT75" i="15"/>
  <c r="AV75" i="15"/>
  <c r="AW75" i="15"/>
  <c r="AD76" i="15"/>
  <c r="AG76" i="15"/>
  <c r="AI76" i="15"/>
  <c r="AK76" i="15"/>
  <c r="AL76" i="15"/>
  <c r="AO76" i="15"/>
  <c r="AP76" i="15"/>
  <c r="AR76" i="15"/>
  <c r="AT76" i="15"/>
  <c r="AU76" i="15"/>
  <c r="AV76" i="15"/>
  <c r="AW76" i="15"/>
  <c r="AD77" i="15"/>
  <c r="AE77" i="15"/>
  <c r="AG77" i="15"/>
  <c r="AH77" i="15"/>
  <c r="AI77" i="15"/>
  <c r="AN77" i="15"/>
  <c r="AV77" i="15"/>
  <c r="AK77" i="15"/>
  <c r="AL77" i="15"/>
  <c r="AP77" i="15"/>
  <c r="AQ77" i="15"/>
  <c r="AU77" i="15"/>
  <c r="AW77" i="15"/>
  <c r="AE78" i="15"/>
  <c r="AF78" i="15"/>
  <c r="AG78" i="15"/>
  <c r="AH78" i="15"/>
  <c r="AM78" i="15"/>
  <c r="AQ78" i="15"/>
  <c r="AJ78" i="15"/>
  <c r="AL78" i="15"/>
  <c r="AR78" i="15"/>
  <c r="AS78" i="15"/>
  <c r="AV78" i="15"/>
  <c r="AW78" i="15"/>
  <c r="AD79" i="15"/>
  <c r="AF79" i="15"/>
  <c r="AG79" i="15"/>
  <c r="AH79" i="15"/>
  <c r="AP79" i="15"/>
  <c r="AT79" i="15"/>
  <c r="AI79" i="15"/>
  <c r="AR79" i="15"/>
  <c r="AV79" i="15"/>
  <c r="AM79" i="15"/>
  <c r="AO79" i="15"/>
  <c r="AQ79" i="15"/>
  <c r="AW79" i="15"/>
  <c r="AD80" i="15"/>
  <c r="AG80" i="15"/>
  <c r="AK80" i="15"/>
  <c r="AO80" i="15"/>
  <c r="AH80" i="15"/>
  <c r="AL80" i="15"/>
  <c r="AP80" i="15"/>
  <c r="AT80" i="15"/>
  <c r="AI80" i="15"/>
  <c r="AM80" i="15"/>
  <c r="AU80" i="15"/>
  <c r="AJ80" i="15"/>
  <c r="AN80" i="15"/>
  <c r="AR80" i="15"/>
  <c r="AV80" i="15"/>
  <c r="AD81" i="15"/>
  <c r="AE81" i="15"/>
  <c r="AG81" i="15"/>
  <c r="AH81" i="15"/>
  <c r="AL81" i="15"/>
  <c r="AI81" i="15"/>
  <c r="AJ81" i="15"/>
  <c r="AN81" i="15"/>
  <c r="AR81" i="15"/>
  <c r="AS81" i="15"/>
  <c r="AU81" i="15"/>
  <c r="AW81" i="15"/>
  <c r="AD82" i="15"/>
  <c r="AE82" i="15"/>
  <c r="AG82" i="15"/>
  <c r="AJ82" i="15"/>
  <c r="AL82" i="15"/>
  <c r="AM82" i="15"/>
  <c r="AP82" i="15"/>
  <c r="AQ82" i="15"/>
  <c r="AS82" i="15"/>
  <c r="AT82" i="15"/>
  <c r="AU82" i="15"/>
  <c r="AD83" i="15"/>
  <c r="AF83" i="15"/>
  <c r="AJ83" i="15"/>
  <c r="AK83" i="15"/>
  <c r="AM83" i="15"/>
  <c r="AN83" i="15"/>
  <c r="AO83" i="15"/>
  <c r="AQ83" i="15"/>
  <c r="AR83" i="15"/>
  <c r="AS83" i="15"/>
  <c r="AT83" i="15"/>
  <c r="AV83" i="15"/>
  <c r="AF84" i="15"/>
  <c r="AI84" i="15"/>
  <c r="AK84" i="15"/>
  <c r="AL84" i="15"/>
  <c r="AO84" i="15"/>
  <c r="AP84" i="15"/>
  <c r="AR84" i="15"/>
  <c r="AS84" i="15"/>
  <c r="AT84" i="15"/>
  <c r="AV84" i="15"/>
  <c r="AW84" i="15"/>
  <c r="AE85" i="15"/>
  <c r="AG85" i="15"/>
  <c r="AH85" i="15"/>
  <c r="AK85" i="15"/>
  <c r="AL85" i="15"/>
  <c r="AN85" i="15"/>
  <c r="AO85" i="15"/>
  <c r="AP85" i="15"/>
  <c r="AU85" i="15"/>
  <c r="AW85" i="15"/>
  <c r="AE86" i="15"/>
  <c r="AF86" i="15"/>
  <c r="AH86" i="15"/>
  <c r="AI86" i="15"/>
  <c r="AJ86" i="15"/>
  <c r="AV86" i="15"/>
  <c r="AO86" i="15"/>
  <c r="AQ86" i="15"/>
  <c r="AS86" i="15"/>
  <c r="AT86" i="15"/>
  <c r="AU86" i="15"/>
  <c r="AG87" i="15"/>
  <c r="AH87" i="15"/>
  <c r="AT87" i="15"/>
  <c r="AI87" i="15"/>
  <c r="AM87" i="15"/>
  <c r="AO87" i="15"/>
  <c r="AQ87" i="15"/>
  <c r="AR87" i="15"/>
  <c r="AS87" i="15"/>
  <c r="AW87" i="15"/>
  <c r="AF88" i="15"/>
  <c r="AG88" i="15"/>
  <c r="AI88" i="15"/>
  <c r="AR88" i="15"/>
  <c r="AK88" i="15"/>
  <c r="AM88" i="15"/>
  <c r="AO88" i="15"/>
  <c r="AP88" i="15"/>
  <c r="AT88" i="15"/>
  <c r="AU88" i="15"/>
  <c r="AD89" i="15"/>
  <c r="AE89" i="15"/>
  <c r="AG89" i="15"/>
  <c r="AH89" i="15"/>
  <c r="AI89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D90" i="15"/>
  <c r="AE90" i="15"/>
  <c r="AF90" i="15"/>
  <c r="AG90" i="15"/>
  <c r="AH90" i="15"/>
  <c r="AI90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D91" i="15"/>
  <c r="AE91" i="15"/>
  <c r="AG91" i="15"/>
  <c r="AH91" i="15"/>
  <c r="AI91" i="15"/>
  <c r="AJ91" i="15"/>
  <c r="AK91" i="15"/>
  <c r="AL91" i="15"/>
  <c r="AN91" i="15"/>
  <c r="AO91" i="15"/>
  <c r="AP91" i="15"/>
  <c r="AQ91" i="15"/>
  <c r="AR91" i="15"/>
  <c r="AS91" i="15"/>
  <c r="AT91" i="15"/>
  <c r="AU91" i="15"/>
  <c r="AV91" i="15"/>
  <c r="AW91" i="15"/>
  <c r="AD92" i="15"/>
  <c r="AE92" i="15"/>
  <c r="AG92" i="15"/>
  <c r="AH92" i="15"/>
  <c r="AI92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E93" i="15"/>
  <c r="AF93" i="15"/>
  <c r="AG93" i="15"/>
  <c r="AH93" i="15"/>
  <c r="AI93" i="15"/>
  <c r="AJ93" i="15"/>
  <c r="AK93" i="15"/>
  <c r="AL93" i="15"/>
  <c r="AM93" i="15"/>
  <c r="AN93" i="15"/>
  <c r="AP93" i="15"/>
  <c r="AQ93" i="15"/>
  <c r="AR93" i="15"/>
  <c r="AS93" i="15"/>
  <c r="AT93" i="15"/>
  <c r="AU93" i="15"/>
  <c r="AV93" i="15"/>
  <c r="AW93" i="15"/>
  <c r="AD94" i="15"/>
  <c r="AL94" i="15"/>
  <c r="AE94" i="15"/>
  <c r="AF94" i="15"/>
  <c r="AN94" i="15"/>
  <c r="AG94" i="15"/>
  <c r="AH94" i="15"/>
  <c r="AI94" i="15"/>
  <c r="AJ94" i="15"/>
  <c r="AK94" i="15"/>
  <c r="AM94" i="15"/>
  <c r="AO94" i="15"/>
  <c r="AP94" i="15"/>
  <c r="AQ94" i="15"/>
  <c r="AR94" i="15"/>
  <c r="AS94" i="15"/>
  <c r="AT94" i="15"/>
  <c r="AU94" i="15"/>
  <c r="AV94" i="15"/>
  <c r="AW94" i="15"/>
  <c r="AD95" i="15"/>
  <c r="AL95" i="15"/>
  <c r="AF95" i="15"/>
  <c r="AG95" i="15"/>
  <c r="AH95" i="15"/>
  <c r="AI95" i="15"/>
  <c r="AK95" i="15"/>
  <c r="AM95" i="15"/>
  <c r="AN95" i="15"/>
  <c r="AO95" i="15"/>
  <c r="AP95" i="15"/>
  <c r="AQ95" i="15"/>
  <c r="AR95" i="15"/>
  <c r="AS95" i="15"/>
  <c r="AT95" i="15"/>
  <c r="AU95" i="15"/>
  <c r="AV95" i="15"/>
  <c r="AW95" i="15"/>
  <c r="AD96" i="15"/>
  <c r="AL96" i="15"/>
  <c r="AE96" i="15"/>
  <c r="AF96" i="15"/>
  <c r="AN96" i="15"/>
  <c r="AH96" i="15"/>
  <c r="AI96" i="15"/>
  <c r="AJ96" i="15"/>
  <c r="AK96" i="15"/>
  <c r="AM96" i="15"/>
  <c r="AO96" i="15"/>
  <c r="AP96" i="15"/>
  <c r="AQ96" i="15"/>
  <c r="AR96" i="15"/>
  <c r="AS96" i="15"/>
  <c r="AT96" i="15"/>
  <c r="AU96" i="15"/>
  <c r="AV96" i="15"/>
  <c r="AW96" i="15"/>
  <c r="AD97" i="15"/>
  <c r="AL97" i="15"/>
  <c r="AE97" i="15"/>
  <c r="AF97" i="15"/>
  <c r="AG97" i="15"/>
  <c r="AH97" i="15"/>
  <c r="AI97" i="15"/>
  <c r="AJ97" i="15"/>
  <c r="AK97" i="15"/>
  <c r="AM97" i="15"/>
  <c r="AN97" i="15"/>
  <c r="AO97" i="15"/>
  <c r="AP97" i="15"/>
  <c r="AQ97" i="15"/>
  <c r="AR97" i="15"/>
  <c r="AS97" i="15"/>
  <c r="AT97" i="15"/>
  <c r="AU97" i="15"/>
  <c r="AV97" i="15"/>
  <c r="AW97" i="15"/>
  <c r="AL98" i="15"/>
  <c r="AE98" i="15"/>
  <c r="AF98" i="15"/>
  <c r="AN98" i="15"/>
  <c r="AG98" i="15"/>
  <c r="AH98" i="15"/>
  <c r="AI98" i="15"/>
  <c r="AJ98" i="15"/>
  <c r="AK98" i="15"/>
  <c r="AM98" i="15"/>
  <c r="AO98" i="15"/>
  <c r="AP98" i="15"/>
  <c r="AQ98" i="15"/>
  <c r="AR98" i="15"/>
  <c r="AS98" i="15"/>
  <c r="AT98" i="15"/>
  <c r="AU98" i="15"/>
  <c r="AV98" i="15"/>
  <c r="AW98" i="15"/>
  <c r="AD99" i="15"/>
  <c r="AL99" i="15"/>
  <c r="AE99" i="15"/>
  <c r="AF99" i="15"/>
  <c r="AG99" i="15"/>
  <c r="AH99" i="15"/>
  <c r="AI99" i="15"/>
  <c r="AJ99" i="15"/>
  <c r="AK99" i="15"/>
  <c r="AM99" i="15"/>
  <c r="AN99" i="15"/>
  <c r="AO99" i="15"/>
  <c r="AP99" i="15"/>
  <c r="AQ99" i="15"/>
  <c r="AR99" i="15"/>
  <c r="AS99" i="15"/>
  <c r="AT99" i="15"/>
  <c r="AU99" i="15"/>
  <c r="AV99" i="15"/>
  <c r="AW99" i="15"/>
  <c r="AD100" i="15"/>
  <c r="AE100" i="15"/>
  <c r="AF100" i="15"/>
  <c r="AG100" i="15"/>
  <c r="AH100" i="15"/>
  <c r="AI100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E101" i="15"/>
  <c r="AF101" i="15"/>
  <c r="AH101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M64" i="15"/>
  <c r="J65" i="15"/>
  <c r="L65" i="15"/>
  <c r="N66" i="15"/>
  <c r="O66" i="15"/>
  <c r="I87" i="15"/>
  <c r="AA88" i="15"/>
  <c r="AB88" i="15"/>
  <c r="J88" i="15"/>
  <c r="K88" i="15"/>
  <c r="L88" i="15"/>
  <c r="M88" i="15"/>
  <c r="Z88" i="15"/>
  <c r="AC88" i="15"/>
  <c r="F89" i="15"/>
  <c r="I89" i="15"/>
  <c r="J89" i="15"/>
  <c r="K89" i="15"/>
  <c r="L89" i="15"/>
  <c r="M89" i="15"/>
  <c r="N89" i="15"/>
  <c r="O89" i="15"/>
  <c r="Q89" i="15"/>
  <c r="F90" i="15"/>
  <c r="H90" i="15"/>
  <c r="J90" i="15"/>
  <c r="L90" i="15"/>
  <c r="M90" i="15"/>
  <c r="N90" i="15"/>
  <c r="O90" i="15"/>
  <c r="P90" i="15"/>
  <c r="Q90" i="15"/>
  <c r="R90" i="15"/>
  <c r="S90" i="15"/>
  <c r="T90" i="15"/>
  <c r="U90" i="15"/>
  <c r="Z90" i="15"/>
  <c r="AA90" i="15"/>
  <c r="AB90" i="15"/>
  <c r="AC90" i="15"/>
  <c r="F91" i="15"/>
  <c r="G91" i="15"/>
  <c r="H91" i="15"/>
  <c r="I91" i="15"/>
  <c r="K91" i="15"/>
  <c r="L91" i="15"/>
  <c r="N91" i="15"/>
  <c r="O91" i="15"/>
  <c r="P91" i="15"/>
  <c r="Q91" i="15"/>
  <c r="R91" i="15"/>
  <c r="S91" i="15"/>
  <c r="T91" i="15"/>
  <c r="U91" i="15"/>
  <c r="Z91" i="15"/>
  <c r="AA91" i="15"/>
  <c r="AB91" i="15"/>
  <c r="AC91" i="15"/>
  <c r="K92" i="15"/>
  <c r="L92" i="15"/>
  <c r="M92" i="15"/>
  <c r="N92" i="15"/>
  <c r="O92" i="15"/>
  <c r="P92" i="15"/>
  <c r="Q92" i="15"/>
  <c r="R92" i="15"/>
  <c r="S92" i="15"/>
  <c r="T92" i="15"/>
  <c r="U92" i="15"/>
  <c r="Z92" i="15"/>
  <c r="AA92" i="15"/>
  <c r="AB92" i="15"/>
  <c r="AC92" i="15"/>
  <c r="H93" i="15"/>
  <c r="J93" i="15"/>
  <c r="K93" i="15"/>
  <c r="L93" i="15"/>
  <c r="M93" i="15"/>
  <c r="N93" i="15"/>
  <c r="O93" i="15"/>
  <c r="P93" i="15"/>
  <c r="Q93" i="15"/>
  <c r="R93" i="15"/>
  <c r="S93" i="15"/>
  <c r="T93" i="15"/>
  <c r="U93" i="15"/>
  <c r="Z93" i="15"/>
  <c r="AA93" i="15"/>
  <c r="AB93" i="15"/>
  <c r="AC93" i="15"/>
  <c r="H94" i="15"/>
  <c r="I94" i="15"/>
  <c r="J94" i="15"/>
  <c r="K94" i="15"/>
  <c r="L94" i="15"/>
  <c r="M94" i="15"/>
  <c r="N94" i="15"/>
  <c r="O94" i="15"/>
  <c r="Q94" i="15"/>
  <c r="R94" i="15"/>
  <c r="S94" i="15"/>
  <c r="T94" i="15"/>
  <c r="U94" i="15"/>
  <c r="Z94" i="15"/>
  <c r="AA94" i="15"/>
  <c r="AB94" i="15"/>
  <c r="AC94" i="15"/>
  <c r="H95" i="15"/>
  <c r="J95" i="15"/>
  <c r="K95" i="15"/>
  <c r="L95" i="15"/>
  <c r="M95" i="15"/>
  <c r="N95" i="15"/>
  <c r="O95" i="15"/>
  <c r="P95" i="15"/>
  <c r="Q95" i="15"/>
  <c r="R95" i="15"/>
  <c r="S95" i="15"/>
  <c r="T95" i="15"/>
  <c r="U95" i="15"/>
  <c r="Z95" i="15"/>
  <c r="AA95" i="15"/>
  <c r="AB95" i="15"/>
  <c r="AC95" i="15"/>
  <c r="I96" i="15"/>
  <c r="J96" i="15"/>
  <c r="K96" i="15"/>
  <c r="M96" i="15"/>
  <c r="N96" i="15"/>
  <c r="O96" i="15"/>
  <c r="P96" i="15"/>
  <c r="Q96" i="15"/>
  <c r="R96" i="15"/>
  <c r="S96" i="15"/>
  <c r="T96" i="15"/>
  <c r="U96" i="15"/>
  <c r="Z96" i="15"/>
  <c r="AA96" i="15"/>
  <c r="AB96" i="15"/>
  <c r="AC96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T97" i="15"/>
  <c r="U97" i="15"/>
  <c r="Z97" i="15"/>
  <c r="AA97" i="15"/>
  <c r="AB97" i="15"/>
  <c r="AC97" i="15"/>
  <c r="G98" i="15"/>
  <c r="I98" i="15"/>
  <c r="J98" i="15"/>
  <c r="K98" i="15"/>
  <c r="L98" i="15"/>
  <c r="M98" i="15"/>
  <c r="N98" i="15"/>
  <c r="O98" i="15"/>
  <c r="P98" i="15"/>
  <c r="Q98" i="15"/>
  <c r="R98" i="15"/>
  <c r="S98" i="15"/>
  <c r="T98" i="15"/>
  <c r="U98" i="15"/>
  <c r="Z98" i="15"/>
  <c r="AA98" i="15"/>
  <c r="AB98" i="15"/>
  <c r="AC98" i="15"/>
  <c r="F99" i="15"/>
  <c r="G99" i="15"/>
  <c r="H99" i="15"/>
  <c r="I99" i="15"/>
  <c r="L99" i="15"/>
  <c r="M99" i="15"/>
  <c r="P99" i="15"/>
  <c r="R99" i="15"/>
  <c r="S99" i="15"/>
  <c r="T99" i="15"/>
  <c r="U99" i="15"/>
  <c r="Z99" i="15"/>
  <c r="AA99" i="15"/>
  <c r="AB99" i="15"/>
  <c r="AC99" i="15"/>
  <c r="F100" i="15"/>
  <c r="G100" i="15"/>
  <c r="K100" i="15"/>
  <c r="L100" i="15"/>
  <c r="M100" i="15"/>
  <c r="O100" i="15"/>
  <c r="Q100" i="15"/>
  <c r="R100" i="15"/>
  <c r="S100" i="15"/>
  <c r="U100" i="15"/>
  <c r="Z100" i="15"/>
  <c r="AA100" i="15"/>
  <c r="AC100" i="15"/>
  <c r="F101" i="15"/>
  <c r="H101" i="15"/>
  <c r="J101" i="15"/>
  <c r="K101" i="15"/>
  <c r="L101" i="15"/>
  <c r="M101" i="15"/>
  <c r="N101" i="15"/>
  <c r="O101" i="15"/>
  <c r="P101" i="15"/>
  <c r="Q101" i="15"/>
  <c r="R101" i="15"/>
  <c r="S101" i="15"/>
  <c r="T101" i="15"/>
  <c r="U101" i="15"/>
  <c r="Z101" i="15"/>
  <c r="AA101" i="15"/>
  <c r="AB101" i="15"/>
  <c r="AC101" i="15"/>
  <c r="G17" i="12"/>
  <c r="G18" i="12"/>
  <c r="G19" i="12"/>
  <c r="G20" i="12"/>
  <c r="G21" i="12"/>
  <c r="G22" i="12"/>
  <c r="G23" i="12"/>
  <c r="G24" i="12"/>
  <c r="G25" i="12"/>
  <c r="G26" i="12"/>
  <c r="G27" i="12"/>
  <c r="G28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4" i="12"/>
  <c r="H48" i="10"/>
  <c r="K57" i="15" s="1"/>
  <c r="H50" i="10"/>
  <c r="G89" i="15"/>
  <c r="G95" i="15"/>
  <c r="I90" i="15"/>
  <c r="I101" i="15"/>
  <c r="M91" i="15"/>
  <c r="G90" i="15"/>
  <c r="H98" i="15"/>
  <c r="F93" i="15"/>
  <c r="I93" i="15"/>
  <c r="J100" i="15"/>
  <c r="AD87" i="15"/>
  <c r="F95" i="15"/>
  <c r="J92" i="15"/>
  <c r="F94" i="15"/>
  <c r="G94" i="15"/>
  <c r="G93" i="15"/>
  <c r="K90" i="15"/>
  <c r="I95" i="15"/>
  <c r="W101" i="15"/>
  <c r="F97" i="15"/>
  <c r="J91" i="15"/>
  <c r="P94" i="15"/>
  <c r="H89" i="15"/>
  <c r="X95" i="15"/>
  <c r="AM91" i="15"/>
  <c r="AD101" i="15"/>
  <c r="AF92" i="15"/>
  <c r="AI101" i="15"/>
  <c r="AF89" i="15"/>
  <c r="AG66" i="15"/>
  <c r="Q9" i="10"/>
  <c r="AD98" i="15"/>
  <c r="AE70" i="15"/>
  <c r="L96" i="15"/>
  <c r="AE95" i="15"/>
  <c r="AH74" i="15"/>
  <c r="N100" i="15"/>
  <c r="AO93" i="15"/>
  <c r="AD93" i="15"/>
  <c r="AF87" i="15"/>
  <c r="AE83" i="15"/>
  <c r="AM76" i="15"/>
  <c r="F98" i="15"/>
  <c r="AJ95" i="15"/>
  <c r="AQ75" i="15"/>
  <c r="AI71" i="15"/>
  <c r="AQ65" i="15"/>
  <c r="AP65" i="15"/>
  <c r="P89" i="15"/>
  <c r="AF80" i="15"/>
  <c r="W93" i="15"/>
  <c r="B27" i="38"/>
  <c r="AG96" i="15"/>
  <c r="AG65" i="15"/>
  <c r="Q99" i="15"/>
  <c r="AF91" i="15"/>
  <c r="AU78" i="15"/>
  <c r="D6" i="48"/>
  <c r="C6" i="48"/>
  <c r="AE37" i="34"/>
  <c r="J39" i="38"/>
  <c r="J21" i="38"/>
  <c r="J15" i="38"/>
  <c r="J9" i="38"/>
  <c r="J34" i="38"/>
  <c r="AE32" i="34"/>
  <c r="AE11" i="34"/>
  <c r="AE35" i="34"/>
  <c r="J37" i="38"/>
  <c r="C16" i="48"/>
  <c r="C14" i="48"/>
  <c r="D14" i="48"/>
  <c r="C11" i="48"/>
  <c r="D11" i="48"/>
  <c r="Q668" i="16"/>
  <c r="A39" i="38"/>
  <c r="H39" i="38" s="1"/>
  <c r="I39" i="38" s="1"/>
  <c r="A35" i="38"/>
  <c r="A31" i="38"/>
  <c r="A23" i="38"/>
  <c r="A107" i="17"/>
  <c r="D161" i="16"/>
  <c r="D99" i="16"/>
  <c r="G99" i="16"/>
  <c r="G96" i="15"/>
  <c r="H96" i="15"/>
  <c r="I92" i="15"/>
  <c r="B35" i="36"/>
  <c r="B33" i="36"/>
  <c r="J26" i="38"/>
  <c r="BC713" i="54"/>
  <c r="BC601" i="54"/>
  <c r="BC545" i="54"/>
  <c r="BC433" i="54"/>
  <c r="BC265" i="54"/>
  <c r="BC154" i="54"/>
  <c r="BC99" i="54"/>
  <c r="BC712" i="54"/>
  <c r="BC544" i="54"/>
  <c r="BC432" i="54"/>
  <c r="BC376" i="54"/>
  <c r="BC264" i="54"/>
  <c r="BC98" i="54"/>
  <c r="BC710" i="54"/>
  <c r="BC654" i="54"/>
  <c r="BC598" i="54"/>
  <c r="BC542" i="54"/>
  <c r="BC486" i="54"/>
  <c r="BC430" i="54"/>
  <c r="BC374" i="54"/>
  <c r="BC318" i="54"/>
  <c r="BC262" i="54"/>
  <c r="BC206" i="54"/>
  <c r="BC151" i="54"/>
  <c r="BC96" i="54"/>
  <c r="BC41" i="54"/>
  <c r="BC261" i="54"/>
  <c r="BC707" i="54"/>
  <c r="BC651" i="54"/>
  <c r="BC595" i="54"/>
  <c r="BC539" i="54"/>
  <c r="BC483" i="54"/>
  <c r="BC427" i="54"/>
  <c r="BC371" i="54"/>
  <c r="BC315" i="54"/>
  <c r="BC259" i="54"/>
  <c r="BC203" i="54"/>
  <c r="BC148" i="54"/>
  <c r="BC93" i="54"/>
  <c r="BC38" i="54"/>
  <c r="BC705" i="54"/>
  <c r="BC649" i="54"/>
  <c r="BC593" i="54"/>
  <c r="BC537" i="54"/>
  <c r="BC481" i="54"/>
  <c r="BC425" i="54"/>
  <c r="BC369" i="54"/>
  <c r="BC313" i="54"/>
  <c r="BC257" i="54"/>
  <c r="BC201" i="54"/>
  <c r="BC146" i="54"/>
  <c r="BC91" i="54"/>
  <c r="BC36" i="54"/>
  <c r="BC703" i="54"/>
  <c r="BC535" i="54"/>
  <c r="BC423" i="54"/>
  <c r="BC367" i="54"/>
  <c r="BC255" i="54"/>
  <c r="BC89" i="54"/>
  <c r="BC588" i="54"/>
  <c r="BC684" i="54"/>
  <c r="BC348" i="54"/>
  <c r="BC681" i="54"/>
  <c r="BC569" i="54"/>
  <c r="BC457" i="54"/>
  <c r="BC345" i="54"/>
  <c r="BC233" i="54"/>
  <c r="BC122" i="54"/>
  <c r="BC12" i="54"/>
  <c r="B41" i="38"/>
  <c r="B37" i="38"/>
  <c r="BC711" i="54"/>
  <c r="BC655" i="54"/>
  <c r="BC599" i="54"/>
  <c r="BC543" i="54"/>
  <c r="BC487" i="54"/>
  <c r="BC431" i="54"/>
  <c r="BC375" i="54"/>
  <c r="BC319" i="54"/>
  <c r="BC263" i="54"/>
  <c r="BC207" i="54"/>
  <c r="BC152" i="54"/>
  <c r="BC97" i="54"/>
  <c r="BC42" i="54"/>
  <c r="BC372" i="54"/>
  <c r="BC260" i="54"/>
  <c r="BC702" i="54"/>
  <c r="BC646" i="54"/>
  <c r="BC590" i="54"/>
  <c r="BC534" i="54"/>
  <c r="BC478" i="54"/>
  <c r="BC422" i="54"/>
  <c r="BC366" i="54"/>
  <c r="BC310" i="54"/>
  <c r="BC254" i="54"/>
  <c r="BC198" i="54"/>
  <c r="BC143" i="54"/>
  <c r="BC88" i="54"/>
  <c r="BC33" i="54"/>
  <c r="BC533" i="54"/>
  <c r="BC477" i="54"/>
  <c r="BC87" i="54"/>
  <c r="BC249" i="54"/>
  <c r="BC584" i="54"/>
  <c r="BC472" i="54"/>
  <c r="BC304" i="54"/>
  <c r="BC137" i="54"/>
  <c r="BC27" i="54"/>
  <c r="BC527" i="54"/>
  <c r="BC359" i="54"/>
  <c r="BC81" i="54"/>
  <c r="BC470" i="54"/>
  <c r="BC357" i="54"/>
  <c r="BC356" i="54"/>
  <c r="BC188" i="54"/>
  <c r="BC689" i="54"/>
  <c r="BC577" i="54"/>
  <c r="BC465" i="54"/>
  <c r="BC353" i="54"/>
  <c r="BC241" i="54"/>
  <c r="BC130" i="54"/>
  <c r="BC20" i="54"/>
  <c r="BC688" i="54"/>
  <c r="BC576" i="54"/>
  <c r="BC408" i="54"/>
  <c r="BC240" i="54"/>
  <c r="BC129" i="54"/>
  <c r="BC575" i="54"/>
  <c r="BC295" i="54"/>
  <c r="BC128" i="54"/>
  <c r="BC627" i="54"/>
  <c r="BC515" i="54"/>
  <c r="BC403" i="54"/>
  <c r="BC291" i="54"/>
  <c r="BC179" i="54"/>
  <c r="BC69" i="54"/>
  <c r="BC506" i="54"/>
  <c r="BC5" i="54"/>
  <c r="BC680" i="54"/>
  <c r="BC512" i="54"/>
  <c r="BC400" i="54"/>
  <c r="BC344" i="54"/>
  <c r="BC232" i="54"/>
  <c r="BC66" i="54"/>
  <c r="BC510" i="54"/>
  <c r="BC286" i="54"/>
  <c r="BC64" i="54"/>
  <c r="U32" i="18"/>
  <c r="BC679" i="54"/>
  <c r="BC623" i="54"/>
  <c r="BC511" i="54"/>
  <c r="BC343" i="54"/>
  <c r="BC231" i="54"/>
  <c r="BC175" i="54"/>
  <c r="BC65" i="54"/>
  <c r="BC677" i="54"/>
  <c r="BC621" i="54"/>
  <c r="BC565" i="54"/>
  <c r="BC509" i="54"/>
  <c r="BC453" i="54"/>
  <c r="BC397" i="54"/>
  <c r="BC341" i="54"/>
  <c r="BC285" i="54"/>
  <c r="BC229" i="54"/>
  <c r="BC173" i="54"/>
  <c r="BC118" i="54"/>
  <c r="BC63" i="54"/>
  <c r="BC8" i="54"/>
  <c r="A713" i="54"/>
  <c r="Z713" i="54" s="1"/>
  <c r="A657" i="54"/>
  <c r="Z657" i="54" s="1"/>
  <c r="A601" i="54"/>
  <c r="A545" i="54"/>
  <c r="BA545" i="54" s="1"/>
  <c r="A489" i="54"/>
  <c r="BA489" i="54" s="1"/>
  <c r="BB489" i="54" s="1"/>
  <c r="A433" i="54"/>
  <c r="Z433" i="54" s="1"/>
  <c r="A377" i="54"/>
  <c r="A321" i="54"/>
  <c r="A265" i="54"/>
  <c r="A209" i="54"/>
  <c r="A154" i="54"/>
  <c r="Z154" i="54" s="1"/>
  <c r="A99" i="54"/>
  <c r="BA44" i="54"/>
  <c r="A709" i="54"/>
  <c r="Z709" i="54" s="1"/>
  <c r="A653" i="54"/>
  <c r="Z653" i="54" s="1"/>
  <c r="A597" i="54"/>
  <c r="Z597" i="54" s="1"/>
  <c r="A541" i="54"/>
  <c r="BA541" i="54" s="1"/>
  <c r="BB541" i="54" s="1"/>
  <c r="A485" i="54"/>
  <c r="Z485" i="54" s="1"/>
  <c r="A429" i="54"/>
  <c r="Z429" i="54" s="1"/>
  <c r="A373" i="54"/>
  <c r="A317" i="54"/>
  <c r="BA317" i="54" s="1"/>
  <c r="A261" i="54"/>
  <c r="Z261" i="54" s="1"/>
  <c r="A205" i="54"/>
  <c r="BA205" i="54" s="1"/>
  <c r="A150" i="54"/>
  <c r="BA150" i="54" s="1"/>
  <c r="A95" i="54"/>
  <c r="Z40" i="54"/>
  <c r="A707" i="54"/>
  <c r="BA707" i="54" s="1"/>
  <c r="A651" i="54"/>
  <c r="A595" i="54"/>
  <c r="Z595" i="54" s="1"/>
  <c r="A539" i="54"/>
  <c r="Z539" i="54" s="1"/>
  <c r="A483" i="54"/>
  <c r="BA483" i="54" s="1"/>
  <c r="A427" i="54"/>
  <c r="A371" i="54"/>
  <c r="Z371" i="54" s="1"/>
  <c r="A315" i="54"/>
  <c r="A259" i="54"/>
  <c r="Z259" i="54" s="1"/>
  <c r="A203" i="54"/>
  <c r="Z203" i="54" s="1"/>
  <c r="A148" i="54"/>
  <c r="BA148" i="54" s="1"/>
  <c r="A93" i="54"/>
  <c r="Z93" i="54" s="1"/>
  <c r="BA38" i="54"/>
  <c r="A705" i="54"/>
  <c r="BA705" i="54" s="1"/>
  <c r="A649" i="54"/>
  <c r="BA649" i="54" s="1"/>
  <c r="BB649" i="54" s="1"/>
  <c r="A593" i="54"/>
  <c r="A537" i="54"/>
  <c r="Z537" i="54" s="1"/>
  <c r="A481" i="54"/>
  <c r="A425" i="54"/>
  <c r="BA425" i="54" s="1"/>
  <c r="BB425" i="54" s="1"/>
  <c r="A369" i="54"/>
  <c r="Z369" i="54" s="1"/>
  <c r="A313" i="54"/>
  <c r="A257" i="54"/>
  <c r="A201" i="54"/>
  <c r="BA201" i="54" s="1"/>
  <c r="A146" i="54"/>
  <c r="A91" i="54"/>
  <c r="Z91" i="54" s="1"/>
  <c r="Z36" i="54"/>
  <c r="A703" i="54"/>
  <c r="BA703" i="54" s="1"/>
  <c r="A647" i="54"/>
  <c r="BA647" i="54" s="1"/>
  <c r="A591" i="54"/>
  <c r="A535" i="54"/>
  <c r="Z535" i="54" s="1"/>
  <c r="A479" i="54"/>
  <c r="BA479" i="54" s="1"/>
  <c r="BB479" i="54" s="1"/>
  <c r="A423" i="54"/>
  <c r="Z423" i="54" s="1"/>
  <c r="A367" i="54"/>
  <c r="A311" i="54"/>
  <c r="BA311" i="54" s="1"/>
  <c r="A255" i="54"/>
  <c r="A199" i="54"/>
  <c r="BA199" i="54" s="1"/>
  <c r="BB199" i="54" s="1"/>
  <c r="A144" i="54"/>
  <c r="BA144" i="54" s="1"/>
  <c r="A89" i="54"/>
  <c r="BA89" i="54" s="1"/>
  <c r="BB89" i="54" s="1"/>
  <c r="BA34" i="54"/>
  <c r="A701" i="54"/>
  <c r="Z701" i="54" s="1"/>
  <c r="A645" i="54"/>
  <c r="BA645" i="54" s="1"/>
  <c r="A589" i="54"/>
  <c r="A533" i="54"/>
  <c r="Z533" i="54" s="1"/>
  <c r="A477" i="54"/>
  <c r="BA477" i="54" s="1"/>
  <c r="A421" i="54"/>
  <c r="Z421" i="54" s="1"/>
  <c r="A365" i="54"/>
  <c r="Z365" i="54" s="1"/>
  <c r="A309" i="54"/>
  <c r="BA309" i="54" s="1"/>
  <c r="A253" i="54"/>
  <c r="BA253" i="54" s="1"/>
  <c r="A197" i="54"/>
  <c r="A142" i="54"/>
  <c r="BA142" i="54" s="1"/>
  <c r="A87" i="54"/>
  <c r="BA87" i="54" s="1"/>
  <c r="BA32" i="54"/>
  <c r="A699" i="54"/>
  <c r="BA699" i="54" s="1"/>
  <c r="A643" i="54"/>
  <c r="Z643" i="54" s="1"/>
  <c r="A587" i="54"/>
  <c r="Z587" i="54" s="1"/>
  <c r="A531" i="54"/>
  <c r="A475" i="54"/>
  <c r="A419" i="54"/>
  <c r="BA419" i="54" s="1"/>
  <c r="A363" i="54"/>
  <c r="Z363" i="54" s="1"/>
  <c r="A307" i="54"/>
  <c r="BA307" i="54" s="1"/>
  <c r="A251" i="54"/>
  <c r="Z251" i="54" s="1"/>
  <c r="A195" i="54"/>
  <c r="BA195" i="54" s="1"/>
  <c r="A140" i="54"/>
  <c r="A85" i="54"/>
  <c r="Z85" i="54" s="1"/>
  <c r="A417" i="54"/>
  <c r="BA417" i="54" s="1"/>
  <c r="BB417" i="54" s="1"/>
  <c r="A695" i="54"/>
  <c r="BA695" i="54" s="1"/>
  <c r="A471" i="54"/>
  <c r="A247" i="54"/>
  <c r="BA247" i="54" s="1"/>
  <c r="BA26" i="54"/>
  <c r="A637" i="54"/>
  <c r="Z637" i="54" s="1"/>
  <c r="A581" i="54"/>
  <c r="Z581" i="54" s="1"/>
  <c r="A413" i="54"/>
  <c r="A357" i="54"/>
  <c r="Z357" i="54" s="1"/>
  <c r="A189" i="54"/>
  <c r="BA189" i="54" s="1"/>
  <c r="A134" i="54"/>
  <c r="Z134" i="54" s="1"/>
  <c r="A79" i="54"/>
  <c r="BA79" i="54" s="1"/>
  <c r="A691" i="54"/>
  <c r="A467" i="54"/>
  <c r="BA467" i="54" s="1"/>
  <c r="A243" i="54"/>
  <c r="A519" i="54"/>
  <c r="Z519" i="54" s="1"/>
  <c r="A295" i="54"/>
  <c r="A73" i="54"/>
  <c r="BA73" i="54" s="1"/>
  <c r="A685" i="54"/>
  <c r="A629" i="54"/>
  <c r="A573" i="54"/>
  <c r="Z573" i="54" s="1"/>
  <c r="A517" i="54"/>
  <c r="BA517" i="54" s="1"/>
  <c r="BB517" i="54" s="1"/>
  <c r="A461" i="54"/>
  <c r="BA461" i="54" s="1"/>
  <c r="A405" i="54"/>
  <c r="BA405" i="54" s="1"/>
  <c r="BB405" i="54" s="1"/>
  <c r="A349" i="54"/>
  <c r="Z349" i="54" s="1"/>
  <c r="A293" i="54"/>
  <c r="Z293" i="54" s="1"/>
  <c r="A237" i="54"/>
  <c r="A181" i="54"/>
  <c r="A126" i="54"/>
  <c r="Z126" i="54" s="1"/>
  <c r="A71" i="54"/>
  <c r="Z71" i="54" s="1"/>
  <c r="A16" i="54"/>
  <c r="BA16" i="54" s="1"/>
  <c r="A627" i="54"/>
  <c r="A403" i="54"/>
  <c r="Z403" i="54" s="1"/>
  <c r="A179" i="54"/>
  <c r="Z179" i="54" s="1"/>
  <c r="A13" i="30"/>
  <c r="A625" i="54"/>
  <c r="A513" i="54"/>
  <c r="Z513" i="54" s="1"/>
  <c r="A401" i="54"/>
  <c r="Z401" i="54" s="1"/>
  <c r="A289" i="54"/>
  <c r="Z289" i="54" s="1"/>
  <c r="A177" i="54"/>
  <c r="BA177" i="54" s="1"/>
  <c r="A67" i="54"/>
  <c r="Z67" i="54" s="1"/>
  <c r="A567" i="54"/>
  <c r="Z567" i="54" s="1"/>
  <c r="A120" i="54"/>
  <c r="Z120" i="54" s="1"/>
  <c r="A621" i="54"/>
  <c r="Z621" i="54" s="1"/>
  <c r="A509" i="54"/>
  <c r="Z509" i="54" s="1"/>
  <c r="A397" i="54"/>
  <c r="A285" i="54"/>
  <c r="BA285" i="54" s="1"/>
  <c r="A173" i="54"/>
  <c r="BA173" i="54" s="1"/>
  <c r="A63" i="54"/>
  <c r="BA63" i="54" s="1"/>
  <c r="BB63" i="54" s="1"/>
  <c r="A170" i="54"/>
  <c r="BC675" i="54"/>
  <c r="BC619" i="54"/>
  <c r="BC563" i="54"/>
  <c r="BC507" i="54"/>
  <c r="BC451" i="54"/>
  <c r="BC395" i="54"/>
  <c r="BC339" i="54"/>
  <c r="BC283" i="54"/>
  <c r="BC227" i="54"/>
  <c r="BC171" i="54"/>
  <c r="BC116" i="54"/>
  <c r="BC61" i="54"/>
  <c r="BC6" i="54"/>
  <c r="A103" i="17"/>
  <c r="A101" i="17"/>
  <c r="A99" i="17"/>
  <c r="A97" i="17"/>
  <c r="A95" i="17"/>
  <c r="A93" i="17"/>
  <c r="A87" i="17"/>
  <c r="A85" i="17"/>
  <c r="A710" i="54"/>
  <c r="Z710" i="54" s="1"/>
  <c r="A654" i="54"/>
  <c r="A598" i="54"/>
  <c r="Z598" i="54" s="1"/>
  <c r="A542" i="54"/>
  <c r="BA542" i="54" s="1"/>
  <c r="A486" i="54"/>
  <c r="BA486" i="54" s="1"/>
  <c r="BB486" i="54" s="1"/>
  <c r="A430" i="54"/>
  <c r="Z430" i="54" s="1"/>
  <c r="A374" i="54"/>
  <c r="Z374" i="54" s="1"/>
  <c r="A318" i="54"/>
  <c r="Z318" i="54" s="1"/>
  <c r="A262" i="54"/>
  <c r="A206" i="54"/>
  <c r="A151" i="54"/>
  <c r="Z151" i="54" s="1"/>
  <c r="A96" i="54"/>
  <c r="A708" i="54"/>
  <c r="Z708" i="54" s="1"/>
  <c r="A652" i="54"/>
  <c r="Z652" i="54" s="1"/>
  <c r="A596" i="54"/>
  <c r="Z596" i="54" s="1"/>
  <c r="A540" i="54"/>
  <c r="Z540" i="54" s="1"/>
  <c r="BA39" i="54"/>
  <c r="A484" i="54"/>
  <c r="Z484" i="54" s="1"/>
  <c r="A428" i="54"/>
  <c r="Z428" i="54" s="1"/>
  <c r="A372" i="54"/>
  <c r="BA372" i="54" s="1"/>
  <c r="A316" i="54"/>
  <c r="BA316" i="54" s="1"/>
  <c r="BB316" i="54" s="1"/>
  <c r="A260" i="54"/>
  <c r="BA260" i="54" s="1"/>
  <c r="A204" i="54"/>
  <c r="Z204" i="54" s="1"/>
  <c r="A149" i="54"/>
  <c r="A94" i="54"/>
  <c r="Z94" i="54" s="1"/>
  <c r="A706" i="54"/>
  <c r="Z706" i="54" s="1"/>
  <c r="A650" i="54"/>
  <c r="Z650" i="54" s="1"/>
  <c r="A594" i="54"/>
  <c r="A538" i="54"/>
  <c r="Z538" i="54" s="1"/>
  <c r="BA37" i="54"/>
  <c r="A482" i="54"/>
  <c r="Z482" i="54" s="1"/>
  <c r="A426" i="54"/>
  <c r="Z426" i="54" s="1"/>
  <c r="A370" i="54"/>
  <c r="Z370" i="54" s="1"/>
  <c r="A314" i="54"/>
  <c r="Z314" i="54" s="1"/>
  <c r="A258" i="54"/>
  <c r="A202" i="54"/>
  <c r="A147" i="54"/>
  <c r="Z147" i="54" s="1"/>
  <c r="A92" i="54"/>
  <c r="BA92" i="54" s="1"/>
  <c r="A90" i="54"/>
  <c r="A702" i="54"/>
  <c r="A646" i="54"/>
  <c r="Z646" i="54" s="1"/>
  <c r="A590" i="54"/>
  <c r="A534" i="54"/>
  <c r="BA534" i="54" s="1"/>
  <c r="BA33" i="54"/>
  <c r="BB33" i="54" s="1"/>
  <c r="A478" i="54"/>
  <c r="Z478" i="54" s="1"/>
  <c r="A422" i="54"/>
  <c r="Z422" i="54" s="1"/>
  <c r="A366" i="54"/>
  <c r="A310" i="54"/>
  <c r="A254" i="54"/>
  <c r="Z254" i="54" s="1"/>
  <c r="A198" i="54"/>
  <c r="A143" i="54"/>
  <c r="BA143" i="54" s="1"/>
  <c r="A88" i="54"/>
  <c r="BA88" i="54" s="1"/>
  <c r="BB88" i="54" s="1"/>
  <c r="A700" i="54"/>
  <c r="Z700" i="54" s="1"/>
  <c r="A644" i="54"/>
  <c r="Z644" i="54" s="1"/>
  <c r="A588" i="54"/>
  <c r="A532" i="54"/>
  <c r="Z31" i="54"/>
  <c r="A476" i="54"/>
  <c r="Z476" i="54" s="1"/>
  <c r="A420" i="54"/>
  <c r="Z420" i="54" s="1"/>
  <c r="A364" i="54"/>
  <c r="BA364" i="54" s="1"/>
  <c r="BB364" i="54" s="1"/>
  <c r="A308" i="54"/>
  <c r="Z308" i="54" s="1"/>
  <c r="A252" i="54"/>
  <c r="Z252" i="54" s="1"/>
  <c r="A196" i="54"/>
  <c r="BA196" i="54" s="1"/>
  <c r="A141" i="54"/>
  <c r="Z141" i="54" s="1"/>
  <c r="A86" i="54"/>
  <c r="Z86" i="54" s="1"/>
  <c r="A192" i="54"/>
  <c r="A246" i="54"/>
  <c r="Z246" i="54" s="1"/>
  <c r="A692" i="54"/>
  <c r="A300" i="54"/>
  <c r="BA17" i="54"/>
  <c r="A11" i="17"/>
  <c r="A6" i="38"/>
  <c r="B44" i="38"/>
  <c r="F19" i="48"/>
  <c r="F17" i="48"/>
  <c r="H17" i="48"/>
  <c r="B42" i="38"/>
  <c r="A216" i="16"/>
  <c r="U37" i="18"/>
  <c r="A45" i="30"/>
  <c r="Y45" i="30" s="1"/>
  <c r="A47" i="17"/>
  <c r="A43" i="30"/>
  <c r="Y43" i="30" s="1"/>
  <c r="A45" i="17"/>
  <c r="A42" i="30"/>
  <c r="Y42" i="30" s="1"/>
  <c r="A44" i="17"/>
  <c r="A41" i="30"/>
  <c r="Y41" i="30" s="1"/>
  <c r="A43" i="17"/>
  <c r="A40" i="30"/>
  <c r="Y40" i="30" s="1"/>
  <c r="A42" i="17"/>
  <c r="A39" i="30"/>
  <c r="Y39" i="30" s="1"/>
  <c r="A41" i="17"/>
  <c r="A38" i="30"/>
  <c r="Y38" i="30" s="1"/>
  <c r="A40" i="17"/>
  <c r="A37" i="30"/>
  <c r="Y37" i="30" s="1"/>
  <c r="A39" i="17"/>
  <c r="A35" i="30"/>
  <c r="Y35" i="30" s="1"/>
  <c r="A37" i="17"/>
  <c r="A34" i="30"/>
  <c r="Y34" i="30" s="1"/>
  <c r="A36" i="17"/>
  <c r="A33" i="30"/>
  <c r="Y33" i="30" s="1"/>
  <c r="A35" i="17"/>
  <c r="A32" i="30"/>
  <c r="Y32" i="30" s="1"/>
  <c r="A34" i="17"/>
  <c r="A31" i="30"/>
  <c r="Y31" i="30" s="1"/>
  <c r="A33" i="17"/>
  <c r="A25" i="30"/>
  <c r="Y25" i="30" s="1"/>
  <c r="A27" i="17"/>
  <c r="A23" i="30"/>
  <c r="Y23" i="30" s="1"/>
  <c r="A20" i="17"/>
  <c r="A17" i="30"/>
  <c r="A19" i="17"/>
  <c r="B137" i="16"/>
  <c r="B197" i="16" s="1"/>
  <c r="H197" i="16" s="1"/>
  <c r="H18" i="48"/>
  <c r="F18" i="48"/>
  <c r="C154" i="54"/>
  <c r="C321" i="54"/>
  <c r="C657" i="54"/>
  <c r="C142" i="54"/>
  <c r="C197" i="54"/>
  <c r="C253" i="54"/>
  <c r="C309" i="54"/>
  <c r="C87" i="54"/>
  <c r="C365" i="54"/>
  <c r="C421" i="54"/>
  <c r="C477" i="54"/>
  <c r="C533" i="54"/>
  <c r="C589" i="54"/>
  <c r="C645" i="54"/>
  <c r="C701" i="54"/>
  <c r="C201" i="54"/>
  <c r="C91" i="54"/>
  <c r="C593" i="54"/>
  <c r="C204" i="54"/>
  <c r="C316" i="54"/>
  <c r="C372" i="54"/>
  <c r="C428" i="54"/>
  <c r="C484" i="54"/>
  <c r="C596" i="54"/>
  <c r="C652" i="54"/>
  <c r="C149" i="54"/>
  <c r="C260" i="54"/>
  <c r="C708" i="54"/>
  <c r="C94" i="54"/>
  <c r="C540" i="54"/>
  <c r="D9" i="48" l="1"/>
  <c r="A15" i="17"/>
  <c r="A9" i="30"/>
  <c r="A8" i="54"/>
  <c r="BA8" i="54" s="1"/>
  <c r="A118" i="54"/>
  <c r="A229" i="54"/>
  <c r="Z229" i="54" s="1"/>
  <c r="A341" i="54"/>
  <c r="A453" i="54"/>
  <c r="BA453" i="54" s="1"/>
  <c r="BB453" i="54" s="1"/>
  <c r="A565" i="54"/>
  <c r="A12" i="54"/>
  <c r="BA12" i="54" s="1"/>
  <c r="A122" i="54"/>
  <c r="Z122" i="54" s="1"/>
  <c r="A233" i="54"/>
  <c r="BA233" i="54" s="1"/>
  <c r="BB233" i="54" s="1"/>
  <c r="A345" i="54"/>
  <c r="A457" i="54"/>
  <c r="BA457" i="54" s="1"/>
  <c r="A569" i="54"/>
  <c r="Z569" i="54" s="1"/>
  <c r="A16" i="18"/>
  <c r="N16" i="18" s="1"/>
  <c r="GT17" i="26"/>
  <c r="GV17" i="26"/>
  <c r="GW17" i="26"/>
  <c r="GS17" i="26"/>
  <c r="GU17" i="26"/>
  <c r="GT15" i="26"/>
  <c r="GV15" i="26"/>
  <c r="GS15" i="26"/>
  <c r="GW15" i="26" s="1"/>
  <c r="GU15" i="26"/>
  <c r="GT13" i="26"/>
  <c r="GV13" i="26"/>
  <c r="GS13" i="26"/>
  <c r="GW13" i="26" s="1"/>
  <c r="GU13" i="26"/>
  <c r="A119" i="54"/>
  <c r="GT11" i="26"/>
  <c r="GV11" i="26"/>
  <c r="GS11" i="26"/>
  <c r="GW11" i="26"/>
  <c r="GU11" i="26"/>
  <c r="GU7" i="26"/>
  <c r="GV7" i="26"/>
  <c r="GW18" i="26"/>
  <c r="GT18" i="26"/>
  <c r="GV18" i="26"/>
  <c r="GS18" i="26"/>
  <c r="GU18" i="26"/>
  <c r="GW16" i="26"/>
  <c r="GT16" i="26"/>
  <c r="GV16" i="26"/>
  <c r="GS16" i="26"/>
  <c r="GU16" i="26"/>
  <c r="GT14" i="26"/>
  <c r="GV14" i="26"/>
  <c r="GS14" i="26"/>
  <c r="GW14" i="26" s="1"/>
  <c r="GU14" i="26"/>
  <c r="GT12" i="26"/>
  <c r="GV12" i="26"/>
  <c r="GS12" i="26"/>
  <c r="GW12" i="26" s="1"/>
  <c r="GU12" i="26"/>
  <c r="GT10" i="26"/>
  <c r="GV10" i="26"/>
  <c r="GS10" i="26"/>
  <c r="GU10" i="26"/>
  <c r="Z1036" i="54"/>
  <c r="K38" i="18"/>
  <c r="BC174" i="54"/>
  <c r="BC398" i="54"/>
  <c r="BC622" i="54"/>
  <c r="BC170" i="54"/>
  <c r="BC19" i="54"/>
  <c r="BC184" i="54"/>
  <c r="BC352" i="54"/>
  <c r="BC464" i="54"/>
  <c r="BC632" i="54"/>
  <c r="BC300" i="54"/>
  <c r="BC82" i="54"/>
  <c r="BC248" i="54"/>
  <c r="BC360" i="54"/>
  <c r="BC528" i="54"/>
  <c r="BC696" i="54"/>
  <c r="BC236" i="54"/>
  <c r="BB880" i="54"/>
  <c r="Z1153" i="54"/>
  <c r="BC9" i="54"/>
  <c r="BC119" i="54"/>
  <c r="BC230" i="54"/>
  <c r="BC342" i="54"/>
  <c r="BC454" i="54"/>
  <c r="BC566" i="54"/>
  <c r="BC678" i="54"/>
  <c r="BC60" i="54"/>
  <c r="BC338" i="54"/>
  <c r="BC14" i="54"/>
  <c r="BC124" i="54"/>
  <c r="BC235" i="54"/>
  <c r="BC347" i="54"/>
  <c r="BC459" i="54"/>
  <c r="BC571" i="54"/>
  <c r="BC683" i="54"/>
  <c r="BC239" i="54"/>
  <c r="BC407" i="54"/>
  <c r="BC687" i="54"/>
  <c r="BC75" i="54"/>
  <c r="BC185" i="54"/>
  <c r="BC297" i="54"/>
  <c r="BC409" i="54"/>
  <c r="BC521" i="54"/>
  <c r="BC633" i="54"/>
  <c r="BC247" i="54"/>
  <c r="BC415" i="54"/>
  <c r="BC695" i="54"/>
  <c r="BC67" i="54"/>
  <c r="BC177" i="54"/>
  <c r="BC289" i="54"/>
  <c r="BC401" i="54"/>
  <c r="BC513" i="54"/>
  <c r="BC625" i="54"/>
  <c r="B17" i="38"/>
  <c r="BA869" i="54"/>
  <c r="BB869" i="54" s="1"/>
  <c r="Z824" i="54"/>
  <c r="BB871" i="54"/>
  <c r="Z1037" i="54"/>
  <c r="BA1099" i="54"/>
  <c r="BB1099" i="54" s="1"/>
  <c r="Z982" i="54"/>
  <c r="BA494" i="54"/>
  <c r="BB494" i="54" s="1"/>
  <c r="K17" i="18"/>
  <c r="K907" i="16"/>
  <c r="J247" i="16"/>
  <c r="HR16" i="28"/>
  <c r="HR12" i="28"/>
  <c r="K1146" i="16"/>
  <c r="K1027" i="16"/>
  <c r="Q307" i="16"/>
  <c r="W1267" i="16"/>
  <c r="K1087" i="16"/>
  <c r="Z988" i="54"/>
  <c r="Z928" i="54"/>
  <c r="Z1044" i="54"/>
  <c r="BA993" i="54"/>
  <c r="BB993" i="54" s="1"/>
  <c r="F1267" i="16"/>
  <c r="HR17" i="28"/>
  <c r="HR9" i="28"/>
  <c r="HR11" i="28"/>
  <c r="B19" i="36"/>
  <c r="HR18" i="28"/>
  <c r="HR10" i="28"/>
  <c r="HR15" i="28"/>
  <c r="HR13" i="28"/>
  <c r="HR14" i="28"/>
  <c r="HR8" i="28"/>
  <c r="L25" i="46"/>
  <c r="O7" i="15"/>
  <c r="G7" i="15"/>
  <c r="H7" i="15"/>
  <c r="I7" i="15"/>
  <c r="H14" i="15"/>
  <c r="G14" i="15"/>
  <c r="H10" i="15"/>
  <c r="I10" i="15"/>
  <c r="G10" i="15"/>
  <c r="HN7" i="28"/>
  <c r="HQ7" i="28"/>
  <c r="P5" i="15" s="1"/>
  <c r="HP7" i="28"/>
  <c r="O5" i="15" s="1"/>
  <c r="HO7" i="28"/>
  <c r="N5" i="15" s="1"/>
  <c r="I11" i="15"/>
  <c r="G11" i="15"/>
  <c r="A292" i="54"/>
  <c r="Z292" i="54" s="1"/>
  <c r="L20" i="46"/>
  <c r="J14" i="15"/>
  <c r="I14" i="15"/>
  <c r="H11" i="15"/>
  <c r="P6" i="15"/>
  <c r="M6" i="15"/>
  <c r="Q6" i="15" s="1"/>
  <c r="N6" i="15"/>
  <c r="H6" i="15"/>
  <c r="I6" i="15"/>
  <c r="G6" i="15"/>
  <c r="O6" i="15"/>
  <c r="H13" i="15"/>
  <c r="I13" i="15"/>
  <c r="G13" i="15"/>
  <c r="A132" i="17"/>
  <c r="H9" i="15"/>
  <c r="I9" i="15"/>
  <c r="G9" i="15"/>
  <c r="H15" i="15"/>
  <c r="I15" i="15"/>
  <c r="G15" i="15"/>
  <c r="A684" i="54"/>
  <c r="Z684" i="54" s="1"/>
  <c r="H16" i="15"/>
  <c r="I16" i="15"/>
  <c r="J16" i="15"/>
  <c r="G16" i="15"/>
  <c r="A15" i="16"/>
  <c r="H15" i="16" s="1"/>
  <c r="H12" i="15"/>
  <c r="I12" i="15"/>
  <c r="G12" i="15"/>
  <c r="A11" i="16"/>
  <c r="H11" i="16" s="1"/>
  <c r="H8" i="15"/>
  <c r="G8" i="15"/>
  <c r="F23" i="46"/>
  <c r="F19" i="46"/>
  <c r="HR19" i="28"/>
  <c r="I44" i="15"/>
  <c r="K44" i="15"/>
  <c r="H44" i="15"/>
  <c r="G44" i="15"/>
  <c r="J44" i="15"/>
  <c r="K40" i="15"/>
  <c r="G40" i="15"/>
  <c r="H40" i="15"/>
  <c r="I40" i="15"/>
  <c r="J40" i="15"/>
  <c r="K36" i="15"/>
  <c r="G36" i="15"/>
  <c r="I36" i="15"/>
  <c r="H36" i="15"/>
  <c r="J36" i="15"/>
  <c r="G32" i="15"/>
  <c r="H32" i="15"/>
  <c r="K32" i="15"/>
  <c r="I32" i="15"/>
  <c r="J32" i="15"/>
  <c r="G28" i="15"/>
  <c r="H28" i="15"/>
  <c r="K28" i="15"/>
  <c r="I28" i="15"/>
  <c r="J28" i="15"/>
  <c r="J43" i="15"/>
  <c r="G43" i="15"/>
  <c r="K43" i="15"/>
  <c r="H43" i="15"/>
  <c r="I43" i="15"/>
  <c r="G39" i="15"/>
  <c r="K39" i="15"/>
  <c r="H39" i="15"/>
  <c r="I39" i="15"/>
  <c r="J39" i="15"/>
  <c r="G35" i="15"/>
  <c r="K35" i="15"/>
  <c r="H35" i="15"/>
  <c r="I35" i="15"/>
  <c r="J35" i="15"/>
  <c r="H31" i="15"/>
  <c r="I31" i="15"/>
  <c r="J31" i="15"/>
  <c r="K31" i="15"/>
  <c r="G31" i="15"/>
  <c r="H27" i="15"/>
  <c r="I27" i="15"/>
  <c r="J27" i="15"/>
  <c r="G27" i="15"/>
  <c r="K27" i="15"/>
  <c r="BA268" i="54"/>
  <c r="BB268" i="54" s="1"/>
  <c r="K42" i="15"/>
  <c r="G42" i="15"/>
  <c r="I42" i="15"/>
  <c r="H42" i="15"/>
  <c r="J42" i="15"/>
  <c r="G38" i="15"/>
  <c r="K38" i="15" s="1"/>
  <c r="I38" i="15"/>
  <c r="H38" i="15"/>
  <c r="J38" i="15"/>
  <c r="G34" i="15"/>
  <c r="H34" i="15"/>
  <c r="K34" i="15"/>
  <c r="I34" i="15"/>
  <c r="J34" i="15"/>
  <c r="G30" i="15"/>
  <c r="K30" i="15" s="1"/>
  <c r="H30" i="15"/>
  <c r="I30" i="15"/>
  <c r="J30" i="15"/>
  <c r="K41" i="15"/>
  <c r="G41" i="15"/>
  <c r="H41" i="15"/>
  <c r="I41" i="15"/>
  <c r="J41" i="15"/>
  <c r="K37" i="15"/>
  <c r="G37" i="15"/>
  <c r="H37" i="15"/>
  <c r="I37" i="15"/>
  <c r="J37" i="15"/>
  <c r="G33" i="15"/>
  <c r="H33" i="15"/>
  <c r="I33" i="15"/>
  <c r="K33" i="15"/>
  <c r="J33" i="15"/>
  <c r="G29" i="15"/>
  <c r="H29" i="15"/>
  <c r="I29" i="15"/>
  <c r="K29" i="15"/>
  <c r="J29" i="15"/>
  <c r="L23" i="46"/>
  <c r="S51" i="15"/>
  <c r="W51" i="15" s="1"/>
  <c r="Q51" i="15"/>
  <c r="AR64" i="15"/>
  <c r="AS64" i="15"/>
  <c r="AP64" i="15"/>
  <c r="S47" i="15"/>
  <c r="W64" i="15"/>
  <c r="H23" i="46"/>
  <c r="X64" i="15"/>
  <c r="J23" i="46"/>
  <c r="L22" i="46"/>
  <c r="V51" i="15"/>
  <c r="T51" i="15"/>
  <c r="U48" i="15"/>
  <c r="S48" i="15"/>
  <c r="W48" i="15" s="1"/>
  <c r="U54" i="15"/>
  <c r="T54" i="15"/>
  <c r="U50" i="15"/>
  <c r="U49" i="15"/>
  <c r="S49" i="15"/>
  <c r="W49" i="15" s="1"/>
  <c r="W48" i="34" s="1"/>
  <c r="U45" i="15"/>
  <c r="S53" i="15"/>
  <c r="W53" i="15" s="1"/>
  <c r="V47" i="15"/>
  <c r="T47" i="15"/>
  <c r="S50" i="15"/>
  <c r="W50" i="15" s="1"/>
  <c r="V53" i="15"/>
  <c r="T53" i="15"/>
  <c r="S46" i="15"/>
  <c r="W46" i="15" s="1"/>
  <c r="U47" i="15"/>
  <c r="W47" i="15"/>
  <c r="N41" i="15"/>
  <c r="T41" i="15" s="1"/>
  <c r="O41" i="15"/>
  <c r="P41" i="15"/>
  <c r="V41" i="15" s="1"/>
  <c r="M41" i="15"/>
  <c r="Q41" i="15" s="1"/>
  <c r="P37" i="15"/>
  <c r="V37" i="15" s="1"/>
  <c r="M37" i="15"/>
  <c r="Q37" i="15" s="1"/>
  <c r="N37" i="15"/>
  <c r="O37" i="15"/>
  <c r="N33" i="15"/>
  <c r="O33" i="15"/>
  <c r="P33" i="15"/>
  <c r="M33" i="15"/>
  <c r="Q33" i="15" s="1"/>
  <c r="P29" i="15"/>
  <c r="V29" i="15" s="1"/>
  <c r="M29" i="15"/>
  <c r="Q29" i="15" s="1"/>
  <c r="N29" i="15"/>
  <c r="T29" i="15" s="1"/>
  <c r="O29" i="15"/>
  <c r="P25" i="15"/>
  <c r="M25" i="15"/>
  <c r="Q25" i="15" s="1"/>
  <c r="N25" i="15"/>
  <c r="O25" i="15"/>
  <c r="P21" i="15"/>
  <c r="M21" i="15"/>
  <c r="Q21" i="15" s="1"/>
  <c r="N21" i="15"/>
  <c r="O21" i="15"/>
  <c r="P17" i="15"/>
  <c r="M17" i="15"/>
  <c r="Q17" i="15" s="1"/>
  <c r="N17" i="15"/>
  <c r="O17" i="15"/>
  <c r="O13" i="15"/>
  <c r="P13" i="15"/>
  <c r="M13" i="15"/>
  <c r="Q13" i="15" s="1"/>
  <c r="N13" i="15"/>
  <c r="M11" i="15"/>
  <c r="Q11" i="15" s="1"/>
  <c r="O11" i="15"/>
  <c r="P11" i="15"/>
  <c r="N11" i="15"/>
  <c r="N7" i="15"/>
  <c r="M44" i="15"/>
  <c r="Q44" i="15" s="1"/>
  <c r="N44" i="15"/>
  <c r="T44" i="15" s="1"/>
  <c r="O44" i="15"/>
  <c r="P44" i="15"/>
  <c r="V44" i="15" s="1"/>
  <c r="O40" i="15"/>
  <c r="P40" i="15"/>
  <c r="V40" i="15" s="1"/>
  <c r="M40" i="15"/>
  <c r="Q40" i="15" s="1"/>
  <c r="N40" i="15"/>
  <c r="M36" i="15"/>
  <c r="Q36" i="15" s="1"/>
  <c r="N36" i="15"/>
  <c r="O36" i="15"/>
  <c r="U36" i="15" s="1"/>
  <c r="P36" i="15"/>
  <c r="O32" i="15"/>
  <c r="U32" i="15" s="1"/>
  <c r="T32" i="15"/>
  <c r="P32" i="15"/>
  <c r="M32" i="15"/>
  <c r="Q32" i="15" s="1"/>
  <c r="V32" i="15"/>
  <c r="N32" i="15"/>
  <c r="M28" i="15"/>
  <c r="Q28" i="15" s="1"/>
  <c r="N28" i="15"/>
  <c r="T28" i="15" s="1"/>
  <c r="O28" i="15"/>
  <c r="P28" i="15"/>
  <c r="V28" i="15" s="1"/>
  <c r="P24" i="15"/>
  <c r="M24" i="15"/>
  <c r="Q24" i="15" s="1"/>
  <c r="N24" i="15"/>
  <c r="O24" i="15"/>
  <c r="P20" i="15"/>
  <c r="M20" i="15"/>
  <c r="Q20" i="15" s="1"/>
  <c r="N20" i="15"/>
  <c r="O20" i="15"/>
  <c r="M16" i="15"/>
  <c r="Q16" i="15" s="1"/>
  <c r="P16" i="15"/>
  <c r="N16" i="15"/>
  <c r="O16" i="15"/>
  <c r="N12" i="15"/>
  <c r="O12" i="15"/>
  <c r="P12" i="15"/>
  <c r="M12" i="15"/>
  <c r="Q12" i="15" s="1"/>
  <c r="N8" i="15"/>
  <c r="O8" i="15"/>
  <c r="M8" i="15"/>
  <c r="Q8" i="15" s="1"/>
  <c r="P8" i="15"/>
  <c r="S45" i="15"/>
  <c r="W45" i="15" s="1"/>
  <c r="W44" i="34" s="1"/>
  <c r="S52" i="15"/>
  <c r="W52" i="15" s="1"/>
  <c r="W51" i="34" s="1"/>
  <c r="O43" i="15"/>
  <c r="P43" i="15"/>
  <c r="V43" i="15" s="1"/>
  <c r="M43" i="15"/>
  <c r="Q43" i="15" s="1"/>
  <c r="N43" i="15"/>
  <c r="M39" i="15"/>
  <c r="Q39" i="15" s="1"/>
  <c r="N39" i="15"/>
  <c r="T39" i="15" s="1"/>
  <c r="O39" i="15"/>
  <c r="P39" i="15"/>
  <c r="V39" i="15" s="1"/>
  <c r="O35" i="15"/>
  <c r="P35" i="15"/>
  <c r="V35" i="15" s="1"/>
  <c r="M35" i="15"/>
  <c r="Q35" i="15" s="1"/>
  <c r="N35" i="15"/>
  <c r="T35" i="15" s="1"/>
  <c r="M31" i="15"/>
  <c r="Q31" i="15" s="1"/>
  <c r="N31" i="15"/>
  <c r="O31" i="15"/>
  <c r="U31" i="15" s="1"/>
  <c r="P31" i="15"/>
  <c r="O27" i="15"/>
  <c r="U27" i="15" s="1"/>
  <c r="P27" i="15"/>
  <c r="M27" i="15"/>
  <c r="Q27" i="15" s="1"/>
  <c r="N27" i="15"/>
  <c r="P23" i="15"/>
  <c r="M23" i="15"/>
  <c r="Q23" i="15" s="1"/>
  <c r="N23" i="15"/>
  <c r="O23" i="15"/>
  <c r="P19" i="15"/>
  <c r="M19" i="15"/>
  <c r="Q19" i="15" s="1"/>
  <c r="N19" i="15"/>
  <c r="O19" i="15"/>
  <c r="O15" i="15"/>
  <c r="M15" i="15"/>
  <c r="Q15" i="15" s="1"/>
  <c r="P15" i="15"/>
  <c r="N15" i="15"/>
  <c r="N9" i="15"/>
  <c r="P9" i="15"/>
  <c r="M9" i="15"/>
  <c r="Q9" i="15" s="1"/>
  <c r="O9" i="15"/>
  <c r="P7" i="15"/>
  <c r="S54" i="15"/>
  <c r="W54" i="15" s="1"/>
  <c r="W53" i="34" s="1"/>
  <c r="P42" i="15"/>
  <c r="V42" i="15" s="1"/>
  <c r="M42" i="15"/>
  <c r="Q42" i="15" s="1"/>
  <c r="N42" i="15"/>
  <c r="T42" i="15" s="1"/>
  <c r="O42" i="15"/>
  <c r="N38" i="15"/>
  <c r="T38" i="15" s="1"/>
  <c r="O38" i="15"/>
  <c r="P38" i="15"/>
  <c r="M38" i="15"/>
  <c r="Q38" i="15" s="1"/>
  <c r="P34" i="15"/>
  <c r="V34" i="15" s="1"/>
  <c r="M34" i="15"/>
  <c r="Q34" i="15" s="1"/>
  <c r="N34" i="15"/>
  <c r="T34" i="15" s="1"/>
  <c r="O34" i="15"/>
  <c r="N30" i="15"/>
  <c r="T30" i="15" s="1"/>
  <c r="O30" i="15"/>
  <c r="P30" i="15"/>
  <c r="M30" i="15"/>
  <c r="Q30" i="15" s="1"/>
  <c r="P26" i="15"/>
  <c r="M26" i="15"/>
  <c r="Q26" i="15" s="1"/>
  <c r="N26" i="15"/>
  <c r="O26" i="15"/>
  <c r="P22" i="15"/>
  <c r="M22" i="15"/>
  <c r="Q22" i="15" s="1"/>
  <c r="N22" i="15"/>
  <c r="O22" i="15"/>
  <c r="P18" i="15"/>
  <c r="M18" i="15"/>
  <c r="Q18" i="15" s="1"/>
  <c r="N18" i="15"/>
  <c r="O18" i="15"/>
  <c r="P14" i="15"/>
  <c r="N14" i="15"/>
  <c r="M14" i="15"/>
  <c r="Q14" i="15" s="1"/>
  <c r="O14" i="15"/>
  <c r="P10" i="15"/>
  <c r="M10" i="15"/>
  <c r="Q10" i="15" s="1"/>
  <c r="N10" i="15"/>
  <c r="O10" i="15"/>
  <c r="D15" i="16"/>
  <c r="I15" i="16"/>
  <c r="G15" i="16"/>
  <c r="D11" i="16"/>
  <c r="M7" i="15"/>
  <c r="Q7" i="15" s="1"/>
  <c r="D37" i="16"/>
  <c r="H37" i="16"/>
  <c r="E37" i="16"/>
  <c r="I37" i="16"/>
  <c r="C37" i="16"/>
  <c r="G37" i="16"/>
  <c r="D21" i="16"/>
  <c r="H21" i="16"/>
  <c r="I21" i="16"/>
  <c r="C21" i="16"/>
  <c r="E21" i="16"/>
  <c r="G21" i="16"/>
  <c r="C40" i="16"/>
  <c r="G40" i="16"/>
  <c r="I40" i="16"/>
  <c r="H40" i="16"/>
  <c r="D40" i="16"/>
  <c r="E40" i="16"/>
  <c r="C34" i="16"/>
  <c r="G34" i="16"/>
  <c r="D34" i="16"/>
  <c r="H34" i="16"/>
  <c r="I34" i="16"/>
  <c r="E34" i="16"/>
  <c r="C103" i="16"/>
  <c r="G156" i="16"/>
  <c r="C50" i="16"/>
  <c r="G50" i="16"/>
  <c r="E50" i="16"/>
  <c r="H50" i="16"/>
  <c r="I50" i="16"/>
  <c r="D50" i="16"/>
  <c r="E53" i="16"/>
  <c r="I53" i="16"/>
  <c r="D53" i="16"/>
  <c r="H53" i="16"/>
  <c r="G53" i="16"/>
  <c r="C53" i="16"/>
  <c r="D54" i="16"/>
  <c r="H54" i="16"/>
  <c r="C54" i="16"/>
  <c r="E54" i="16"/>
  <c r="I54" i="16"/>
  <c r="G54" i="16"/>
  <c r="D56" i="16"/>
  <c r="H56" i="16"/>
  <c r="I56" i="16"/>
  <c r="E56" i="16"/>
  <c r="G56" i="16"/>
  <c r="C56" i="16"/>
  <c r="G57" i="16"/>
  <c r="C57" i="16"/>
  <c r="E57" i="16"/>
  <c r="D57" i="16"/>
  <c r="H57" i="16"/>
  <c r="I57" i="16"/>
  <c r="G107" i="16"/>
  <c r="D39" i="16"/>
  <c r="H39" i="16"/>
  <c r="E39" i="16"/>
  <c r="I39" i="16"/>
  <c r="C39" i="16"/>
  <c r="G39" i="16"/>
  <c r="G100" i="16"/>
  <c r="H159" i="16"/>
  <c r="D93" i="16"/>
  <c r="D49" i="16"/>
  <c r="H49" i="16"/>
  <c r="E49" i="16"/>
  <c r="I49" i="16"/>
  <c r="G49" i="16"/>
  <c r="C49" i="16"/>
  <c r="D51" i="16"/>
  <c r="H51" i="16"/>
  <c r="E51" i="16"/>
  <c r="I51" i="16"/>
  <c r="C51" i="16"/>
  <c r="G51" i="16"/>
  <c r="G216" i="16"/>
  <c r="D47" i="16"/>
  <c r="H47" i="16"/>
  <c r="E47" i="16"/>
  <c r="I47" i="16"/>
  <c r="C47" i="16"/>
  <c r="G47" i="16"/>
  <c r="D45" i="16"/>
  <c r="H45" i="16"/>
  <c r="E45" i="16"/>
  <c r="I45" i="16"/>
  <c r="G45" i="16"/>
  <c r="C45" i="16"/>
  <c r="C44" i="16"/>
  <c r="G44" i="16"/>
  <c r="I44" i="16"/>
  <c r="D44" i="16"/>
  <c r="E44" i="16"/>
  <c r="H44" i="16"/>
  <c r="C36" i="16"/>
  <c r="G36" i="16"/>
  <c r="D36" i="16"/>
  <c r="H36" i="16"/>
  <c r="I36" i="16"/>
  <c r="E36" i="16"/>
  <c r="C99" i="16"/>
  <c r="C94" i="16"/>
  <c r="C161" i="16"/>
  <c r="C55" i="16"/>
  <c r="G55" i="16"/>
  <c r="I55" i="16"/>
  <c r="D55" i="16"/>
  <c r="H55" i="16"/>
  <c r="E55" i="16"/>
  <c r="D41" i="16"/>
  <c r="H41" i="16"/>
  <c r="E41" i="16"/>
  <c r="I41" i="16"/>
  <c r="G41" i="16"/>
  <c r="C41" i="16"/>
  <c r="D43" i="16"/>
  <c r="H43" i="16"/>
  <c r="E43" i="16"/>
  <c r="I43" i="16"/>
  <c r="C43" i="16"/>
  <c r="G43" i="16"/>
  <c r="D35" i="16"/>
  <c r="H35" i="16"/>
  <c r="E35" i="16"/>
  <c r="I35" i="16"/>
  <c r="C35" i="16"/>
  <c r="G35" i="16"/>
  <c r="C104" i="16"/>
  <c r="C97" i="16"/>
  <c r="C48" i="16"/>
  <c r="G48" i="16"/>
  <c r="I48" i="16"/>
  <c r="D48" i="16"/>
  <c r="H48" i="16"/>
  <c r="E48" i="16"/>
  <c r="C52" i="16"/>
  <c r="G52" i="16"/>
  <c r="I52" i="16"/>
  <c r="D52" i="16"/>
  <c r="E52" i="16"/>
  <c r="H52" i="16"/>
  <c r="R64" i="15"/>
  <c r="F22" i="46"/>
  <c r="T64" i="15"/>
  <c r="J22" i="46"/>
  <c r="S64" i="15"/>
  <c r="H22" i="46"/>
  <c r="Q64" i="15"/>
  <c r="L21" i="46"/>
  <c r="P64" i="15"/>
  <c r="J21" i="46"/>
  <c r="O64" i="15"/>
  <c r="H21" i="46"/>
  <c r="N64" i="15"/>
  <c r="F21" i="46"/>
  <c r="K64" i="15"/>
  <c r="H20" i="46"/>
  <c r="L64" i="15"/>
  <c r="J20" i="46"/>
  <c r="J64" i="15"/>
  <c r="F20" i="46"/>
  <c r="HL9" i="28"/>
  <c r="AK64" i="15"/>
  <c r="AH64" i="15"/>
  <c r="F29" i="46"/>
  <c r="F28" i="46"/>
  <c r="F27" i="46"/>
  <c r="F26" i="46"/>
  <c r="L29" i="46"/>
  <c r="L28" i="46"/>
  <c r="L27" i="46"/>
  <c r="L26" i="46"/>
  <c r="J29" i="46"/>
  <c r="J28" i="46"/>
  <c r="J27" i="46"/>
  <c r="H26" i="46"/>
  <c r="H29" i="46"/>
  <c r="H28" i="46"/>
  <c r="H27" i="46"/>
  <c r="J26" i="46"/>
  <c r="F25" i="46"/>
  <c r="H24" i="46"/>
  <c r="L24" i="46"/>
  <c r="J24" i="46"/>
  <c r="F24" i="46"/>
  <c r="E7" i="28"/>
  <c r="L5" i="15" s="1"/>
  <c r="A686" i="54"/>
  <c r="A394" i="54"/>
  <c r="BA394" i="54" s="1"/>
  <c r="A342" i="54"/>
  <c r="BA342" i="54" s="1"/>
  <c r="A20" i="16"/>
  <c r="A8" i="36"/>
  <c r="U8" i="36" s="1"/>
  <c r="V8" i="36" s="1"/>
  <c r="A470" i="54"/>
  <c r="B142" i="16"/>
  <c r="B202" i="16" s="1"/>
  <c r="B262" i="16" s="1"/>
  <c r="B322" i="16" s="1"/>
  <c r="H322" i="16" s="1"/>
  <c r="A72" i="54"/>
  <c r="BA72" i="54" s="1"/>
  <c r="BB72" i="54" s="1"/>
  <c r="A638" i="54"/>
  <c r="Z638" i="54" s="1"/>
  <c r="A562" i="54"/>
  <c r="Z562" i="54" s="1"/>
  <c r="A510" i="54"/>
  <c r="Z510" i="54" s="1"/>
  <c r="K34" i="18"/>
  <c r="B12" i="38"/>
  <c r="A28" i="36"/>
  <c r="BA1047" i="54"/>
  <c r="BB1047" i="54" s="1"/>
  <c r="B20" i="30"/>
  <c r="A12" i="17"/>
  <c r="Z764" i="54"/>
  <c r="BA1102" i="54"/>
  <c r="BB1102" i="54" s="1"/>
  <c r="Z1159" i="54"/>
  <c r="BA646" i="54"/>
  <c r="BB646" i="54" s="1"/>
  <c r="BA825" i="54"/>
  <c r="BB825" i="54" s="1"/>
  <c r="Z821" i="54"/>
  <c r="A520" i="54"/>
  <c r="Z520" i="54" s="1"/>
  <c r="A18" i="16"/>
  <c r="A18" i="17"/>
  <c r="A26" i="17"/>
  <c r="A180" i="54"/>
  <c r="Z180" i="54" s="1"/>
  <c r="A572" i="54"/>
  <c r="Z572" i="54" s="1"/>
  <c r="A188" i="54"/>
  <c r="Z188" i="54" s="1"/>
  <c r="G97" i="16"/>
  <c r="G104" i="16"/>
  <c r="Q104" i="16" s="1"/>
  <c r="B33" i="55"/>
  <c r="A9" i="38"/>
  <c r="H9" i="38" s="1"/>
  <c r="I9" i="38" s="1"/>
  <c r="AC7" i="34" s="1"/>
  <c r="A26" i="36"/>
  <c r="U26" i="36" s="1"/>
  <c r="V26" i="36" s="1"/>
  <c r="AB22" i="34" s="1"/>
  <c r="A404" i="54"/>
  <c r="Z404" i="54" s="1"/>
  <c r="A129" i="54"/>
  <c r="BA129" i="54" s="1"/>
  <c r="BB129" i="54" s="1"/>
  <c r="A412" i="54"/>
  <c r="BA412" i="54" s="1"/>
  <c r="BB412" i="54" s="1"/>
  <c r="A325" i="17"/>
  <c r="E24" i="26"/>
  <c r="F22" i="15" s="1"/>
  <c r="R22" i="15" s="1"/>
  <c r="A317" i="17"/>
  <c r="AB317" i="17" s="1"/>
  <c r="A571" i="54"/>
  <c r="BA571" i="54" s="1"/>
  <c r="BB571" i="54" s="1"/>
  <c r="A73" i="17"/>
  <c r="Z756" i="54"/>
  <c r="E13" i="26"/>
  <c r="F11" i="15" s="1"/>
  <c r="R11" i="15" s="1"/>
  <c r="A70" i="54"/>
  <c r="BA70" i="54" s="1"/>
  <c r="BB70" i="54" s="1"/>
  <c r="A460" i="54"/>
  <c r="BA460" i="54" s="1"/>
  <c r="BB460" i="54" s="1"/>
  <c r="A78" i="54"/>
  <c r="Z78" i="54" s="1"/>
  <c r="A468" i="54"/>
  <c r="BA468" i="54" s="1"/>
  <c r="BB468" i="54" s="1"/>
  <c r="C93" i="16"/>
  <c r="D104" i="16"/>
  <c r="E27" i="26"/>
  <c r="F25" i="15" s="1"/>
  <c r="R25" i="15" s="1"/>
  <c r="A20" i="36"/>
  <c r="U20" i="36" s="1"/>
  <c r="V20" i="36" s="1"/>
  <c r="AB16" i="34" s="1"/>
  <c r="E11" i="26"/>
  <c r="F9" i="15" s="1"/>
  <c r="R9" i="15" s="1"/>
  <c r="A68" i="16"/>
  <c r="C68" i="16" s="1"/>
  <c r="F18" i="46"/>
  <c r="J18" i="46"/>
  <c r="L18" i="46"/>
  <c r="H18" i="46"/>
  <c r="BA980" i="54"/>
  <c r="BB980" i="54" s="1"/>
  <c r="BA1038" i="54"/>
  <c r="BB1038" i="54" s="1"/>
  <c r="BA1098" i="54"/>
  <c r="BB1098" i="54" s="1"/>
  <c r="Z1149" i="54"/>
  <c r="C156" i="16"/>
  <c r="Z880" i="54"/>
  <c r="BA819" i="54"/>
  <c r="BB819" i="54" s="1"/>
  <c r="Z823" i="54"/>
  <c r="Z867" i="54"/>
  <c r="BA992" i="54"/>
  <c r="BB992" i="54" s="1"/>
  <c r="BA1043" i="54"/>
  <c r="BB1043" i="54" s="1"/>
  <c r="BA985" i="54"/>
  <c r="BB985" i="54" s="1"/>
  <c r="BA1091" i="54"/>
  <c r="BB1091" i="54" s="1"/>
  <c r="Z1101" i="54"/>
  <c r="Z1048" i="54"/>
  <c r="Z878" i="54"/>
  <c r="Z937" i="54"/>
  <c r="BA103" i="54"/>
  <c r="BB103" i="54" s="1"/>
  <c r="BA435" i="54"/>
  <c r="BB435" i="54" s="1"/>
  <c r="BA605" i="54"/>
  <c r="BB605" i="54" s="1"/>
  <c r="C107" i="54"/>
  <c r="BA815" i="54"/>
  <c r="BB815" i="54" s="1"/>
  <c r="BA989" i="54"/>
  <c r="BB989" i="54" s="1"/>
  <c r="Z1148" i="54"/>
  <c r="BB1153" i="54"/>
  <c r="BB1149" i="54"/>
  <c r="BA1150" i="54"/>
  <c r="BB1150" i="54" s="1"/>
  <c r="BA1096" i="54"/>
  <c r="BB1096" i="54" s="1"/>
  <c r="BA217" i="54"/>
  <c r="BB217" i="54" s="1"/>
  <c r="BA381" i="54"/>
  <c r="BB381" i="54" s="1"/>
  <c r="B38" i="55"/>
  <c r="BB823" i="54"/>
  <c r="BA1039" i="54"/>
  <c r="BB1039" i="54" s="1"/>
  <c r="BA935" i="54"/>
  <c r="BB935" i="54" s="1"/>
  <c r="BA990" i="54"/>
  <c r="BB990" i="54" s="1"/>
  <c r="BB1048" i="54"/>
  <c r="Z932" i="54"/>
  <c r="Z1097" i="54"/>
  <c r="Z329" i="54"/>
  <c r="Z438" i="54"/>
  <c r="BA767" i="54"/>
  <c r="BB767" i="54" s="1"/>
  <c r="A18" i="30"/>
  <c r="Y18" i="30" s="1"/>
  <c r="A350" i="54"/>
  <c r="A518" i="54"/>
  <c r="Z518" i="54" s="1"/>
  <c r="Z25" i="54"/>
  <c r="A566" i="54"/>
  <c r="Z566" i="54" s="1"/>
  <c r="A132" i="16"/>
  <c r="C132" i="16" s="1"/>
  <c r="A6" i="18"/>
  <c r="U6" i="18" s="1"/>
  <c r="BB546" i="54"/>
  <c r="A80" i="54"/>
  <c r="Z80" i="54" s="1"/>
  <c r="A302" i="54"/>
  <c r="Z302" i="54" s="1"/>
  <c r="A694" i="54"/>
  <c r="A68" i="17"/>
  <c r="A226" i="54"/>
  <c r="BA226" i="54" s="1"/>
  <c r="A450" i="54"/>
  <c r="BA450" i="54" s="1"/>
  <c r="A398" i="54"/>
  <c r="Z398" i="54" s="1"/>
  <c r="B19" i="16"/>
  <c r="A28" i="17"/>
  <c r="A8" i="17"/>
  <c r="A182" i="54"/>
  <c r="Z182" i="54" s="1"/>
  <c r="A406" i="54"/>
  <c r="BA406" i="54" s="1"/>
  <c r="BB406" i="54" s="1"/>
  <c r="A574" i="54"/>
  <c r="Z574" i="54" s="1"/>
  <c r="A135" i="54"/>
  <c r="Z135" i="54" s="1"/>
  <c r="A358" i="54"/>
  <c r="Z358" i="54" s="1"/>
  <c r="A526" i="54"/>
  <c r="Z526" i="54" s="1"/>
  <c r="A72" i="17"/>
  <c r="A60" i="54"/>
  <c r="BA60" i="54" s="1"/>
  <c r="BB60" i="54" s="1"/>
  <c r="A282" i="54"/>
  <c r="Z282" i="54" s="1"/>
  <c r="A5" i="54"/>
  <c r="BA5" i="54" s="1"/>
  <c r="BB5" i="54" s="1"/>
  <c r="A230" i="54"/>
  <c r="Z230" i="54" s="1"/>
  <c r="A9" i="54"/>
  <c r="BA9" i="54" s="1"/>
  <c r="A622" i="54"/>
  <c r="Z622" i="54" s="1"/>
  <c r="C8" i="54"/>
  <c r="B28" i="30"/>
  <c r="G161" i="16"/>
  <c r="Q161" i="16" s="1"/>
  <c r="A221" i="16"/>
  <c r="C107" i="16"/>
  <c r="Q107" i="16" s="1"/>
  <c r="A316" i="17"/>
  <c r="AB316" i="17" s="1"/>
  <c r="B9" i="38"/>
  <c r="B134" i="16"/>
  <c r="I134" i="16" s="1"/>
  <c r="Z758" i="54"/>
  <c r="Z763" i="54"/>
  <c r="A127" i="54"/>
  <c r="Z127" i="54" s="1"/>
  <c r="A10" i="30"/>
  <c r="A618" i="54"/>
  <c r="BA618" i="54" s="1"/>
  <c r="A174" i="54"/>
  <c r="BA174" i="54" s="1"/>
  <c r="BB174" i="54" s="1"/>
  <c r="H161" i="16"/>
  <c r="B27" i="36"/>
  <c r="A80" i="17"/>
  <c r="A26" i="30"/>
  <c r="Y26" i="30" s="1"/>
  <c r="A238" i="54"/>
  <c r="Z238" i="54" s="1"/>
  <c r="A462" i="54"/>
  <c r="Z462" i="54" s="1"/>
  <c r="A630" i="54"/>
  <c r="Z630" i="54" s="1"/>
  <c r="A190" i="54"/>
  <c r="BA190" i="54" s="1"/>
  <c r="BB190" i="54" s="1"/>
  <c r="A414" i="54"/>
  <c r="Z414" i="54" s="1"/>
  <c r="A582" i="54"/>
  <c r="BA582" i="54" s="1"/>
  <c r="BB582" i="54" s="1"/>
  <c r="A115" i="54"/>
  <c r="BA115" i="54" s="1"/>
  <c r="BB115" i="54" s="1"/>
  <c r="A338" i="54"/>
  <c r="BA338" i="54" s="1"/>
  <c r="A506" i="54"/>
  <c r="Z506" i="54" s="1"/>
  <c r="A64" i="54"/>
  <c r="Z64" i="54" s="1"/>
  <c r="A286" i="54"/>
  <c r="BA286" i="54" s="1"/>
  <c r="BB286" i="54" s="1"/>
  <c r="A454" i="54"/>
  <c r="Z454" i="54" s="1"/>
  <c r="A678" i="54"/>
  <c r="Z678" i="54" s="1"/>
  <c r="B25" i="30"/>
  <c r="I94" i="16"/>
  <c r="A18" i="18"/>
  <c r="U18" i="18" s="1"/>
  <c r="B131" i="16"/>
  <c r="I131" i="16" s="1"/>
  <c r="A80" i="16"/>
  <c r="A26" i="18"/>
  <c r="A140" i="16"/>
  <c r="A128" i="16"/>
  <c r="Z881" i="54"/>
  <c r="BA927" i="54"/>
  <c r="BB927" i="54" s="1"/>
  <c r="BA1160" i="54"/>
  <c r="BB1160" i="54" s="1"/>
  <c r="B140" i="16"/>
  <c r="I140" i="16" s="1"/>
  <c r="A399" i="54"/>
  <c r="Z399" i="54" s="1"/>
  <c r="A459" i="54"/>
  <c r="BA459" i="54" s="1"/>
  <c r="BB459" i="54" s="1"/>
  <c r="A128" i="54"/>
  <c r="BA128" i="54" s="1"/>
  <c r="A527" i="54"/>
  <c r="Z527" i="54" s="1"/>
  <c r="B10" i="38"/>
  <c r="A11" i="18"/>
  <c r="N11" i="18" s="1"/>
  <c r="C654" i="54"/>
  <c r="A17" i="17"/>
  <c r="A21" i="17"/>
  <c r="A351" i="54"/>
  <c r="BA351" i="54" s="1"/>
  <c r="BB351" i="54" s="1"/>
  <c r="A81" i="54"/>
  <c r="BA81" i="54" s="1"/>
  <c r="A303" i="54"/>
  <c r="BA303" i="54" s="1"/>
  <c r="C9" i="54"/>
  <c r="A11" i="38"/>
  <c r="C430" i="54"/>
  <c r="B22" i="30"/>
  <c r="A15" i="30"/>
  <c r="A19" i="30"/>
  <c r="Y19" i="30" s="1"/>
  <c r="A29" i="17"/>
  <c r="A77" i="17"/>
  <c r="A89" i="17"/>
  <c r="A10" i="54"/>
  <c r="Z10" i="54" s="1"/>
  <c r="A231" i="54"/>
  <c r="Z231" i="54" s="1"/>
  <c r="A455" i="54"/>
  <c r="BA455" i="54" s="1"/>
  <c r="BB455" i="54" s="1"/>
  <c r="A679" i="54"/>
  <c r="BA679" i="54" s="1"/>
  <c r="A69" i="54"/>
  <c r="Z69" i="54" s="1"/>
  <c r="A291" i="54"/>
  <c r="BA291" i="54" s="1"/>
  <c r="A515" i="54"/>
  <c r="Z515" i="54" s="1"/>
  <c r="A183" i="54"/>
  <c r="BA183" i="54" s="1"/>
  <c r="A407" i="54"/>
  <c r="Z407" i="54" s="1"/>
  <c r="A631" i="54"/>
  <c r="BA631" i="54" s="1"/>
  <c r="BB631" i="54" s="1"/>
  <c r="A132" i="54"/>
  <c r="Z132" i="54" s="1"/>
  <c r="A355" i="54"/>
  <c r="Z355" i="54" s="1"/>
  <c r="A579" i="54"/>
  <c r="Z579" i="54" s="1"/>
  <c r="A136" i="54"/>
  <c r="A359" i="54"/>
  <c r="BA359" i="54" s="1"/>
  <c r="BB359" i="54" s="1"/>
  <c r="A583" i="54"/>
  <c r="BA583" i="54" s="1"/>
  <c r="C16" i="54"/>
  <c r="G93" i="16"/>
  <c r="G103" i="16"/>
  <c r="D80" i="16"/>
  <c r="H94" i="16"/>
  <c r="J94" i="16" s="1"/>
  <c r="A15" i="38"/>
  <c r="H15" i="38" s="1"/>
  <c r="I15" i="38" s="1"/>
  <c r="B12" i="36"/>
  <c r="B11" i="36"/>
  <c r="A13" i="16"/>
  <c r="A23" i="18"/>
  <c r="N23" i="18" s="1"/>
  <c r="F5" i="15"/>
  <c r="E19" i="26"/>
  <c r="F17" i="15" s="1"/>
  <c r="R17" i="15" s="1"/>
  <c r="Z817" i="54"/>
  <c r="Z870" i="54"/>
  <c r="BA1049" i="54"/>
  <c r="BB1049" i="54" s="1"/>
  <c r="Z1046" i="54"/>
  <c r="Z984" i="54"/>
  <c r="Z933" i="54"/>
  <c r="A175" i="54"/>
  <c r="Z175" i="54" s="1"/>
  <c r="A623" i="54"/>
  <c r="Z623" i="54" s="1"/>
  <c r="A14" i="54"/>
  <c r="BA14" i="54" s="1"/>
  <c r="BB14" i="54" s="1"/>
  <c r="A235" i="54"/>
  <c r="Z235" i="54" s="1"/>
  <c r="A683" i="54"/>
  <c r="BA683" i="54" s="1"/>
  <c r="A575" i="54"/>
  <c r="Z575" i="54" s="1"/>
  <c r="A77" i="54"/>
  <c r="BA77" i="54" s="1"/>
  <c r="BB77" i="54" s="1"/>
  <c r="A299" i="54"/>
  <c r="BA299" i="54" s="1"/>
  <c r="A523" i="54"/>
  <c r="BA523" i="54" s="1"/>
  <c r="BB523" i="54" s="1"/>
  <c r="A27" i="38"/>
  <c r="A25" i="17"/>
  <c r="A27" i="30"/>
  <c r="Y27" i="30" s="1"/>
  <c r="A11" i="30"/>
  <c r="A13" i="17"/>
  <c r="A81" i="17"/>
  <c r="A65" i="54"/>
  <c r="BA65" i="54" s="1"/>
  <c r="A287" i="54"/>
  <c r="BA287" i="54" s="1"/>
  <c r="A511" i="54"/>
  <c r="A124" i="54"/>
  <c r="Z124" i="54" s="1"/>
  <c r="A347" i="54"/>
  <c r="BA347" i="54" s="1"/>
  <c r="BB347" i="54" s="1"/>
  <c r="BA18" i="54"/>
  <c r="A239" i="54"/>
  <c r="BA239" i="54" s="1"/>
  <c r="BB239" i="54" s="1"/>
  <c r="A463" i="54"/>
  <c r="BA463" i="54" s="1"/>
  <c r="A687" i="54"/>
  <c r="Z687" i="54" s="1"/>
  <c r="A187" i="54"/>
  <c r="BA187" i="54" s="1"/>
  <c r="A411" i="54"/>
  <c r="A635" i="54"/>
  <c r="Z635" i="54" s="1"/>
  <c r="A191" i="54"/>
  <c r="BA191" i="54" s="1"/>
  <c r="A415" i="54"/>
  <c r="BA415" i="54" s="1"/>
  <c r="A639" i="54"/>
  <c r="Z639" i="54" s="1"/>
  <c r="B17" i="30"/>
  <c r="D103" i="16"/>
  <c r="A19" i="38"/>
  <c r="H19" i="38" s="1"/>
  <c r="I19" i="38" s="1"/>
  <c r="B79" i="16"/>
  <c r="A26" i="38"/>
  <c r="H26" i="38" s="1"/>
  <c r="I26" i="38" s="1"/>
  <c r="AC24" i="34" s="1"/>
  <c r="A13" i="36"/>
  <c r="A21" i="36"/>
  <c r="U21" i="36" s="1"/>
  <c r="V21" i="36" s="1"/>
  <c r="AB17" i="34" s="1"/>
  <c r="A28" i="16"/>
  <c r="A81" i="16"/>
  <c r="A148" i="16"/>
  <c r="H148" i="16" s="1"/>
  <c r="BB881" i="54"/>
  <c r="BA1035" i="54"/>
  <c r="BB1035" i="54" s="1"/>
  <c r="BA924" i="54"/>
  <c r="BB924" i="54" s="1"/>
  <c r="Z1103" i="54"/>
  <c r="BA986" i="54"/>
  <c r="BB986" i="54" s="1"/>
  <c r="Z1147" i="54"/>
  <c r="C665" i="54"/>
  <c r="B199" i="16"/>
  <c r="B259" i="16" s="1"/>
  <c r="B319" i="16" s="1"/>
  <c r="I139" i="16"/>
  <c r="Z253" i="54"/>
  <c r="B15" i="30"/>
  <c r="A16" i="30"/>
  <c r="A20" i="30"/>
  <c r="Y20" i="30" s="1"/>
  <c r="A24" i="30"/>
  <c r="Y24" i="30" s="1"/>
  <c r="A125" i="54"/>
  <c r="Z125" i="54" s="1"/>
  <c r="A348" i="54"/>
  <c r="Z348" i="54" s="1"/>
  <c r="A516" i="54"/>
  <c r="Z516" i="54" s="1"/>
  <c r="A133" i="54"/>
  <c r="Z133" i="54" s="1"/>
  <c r="A356" i="54"/>
  <c r="BA356" i="54" s="1"/>
  <c r="BB356" i="54" s="1"/>
  <c r="A524" i="54"/>
  <c r="BA524" i="54" s="1"/>
  <c r="D156" i="16"/>
  <c r="G80" i="16"/>
  <c r="B15" i="38"/>
  <c r="B17" i="36"/>
  <c r="A322" i="17"/>
  <c r="AB322" i="17" s="1"/>
  <c r="A78" i="16"/>
  <c r="Z930" i="54"/>
  <c r="BA1100" i="54"/>
  <c r="BB1100" i="54" s="1"/>
  <c r="A318" i="17"/>
  <c r="AB318" i="17" s="1"/>
  <c r="A26" i="16"/>
  <c r="A89" i="16"/>
  <c r="A73" i="16"/>
  <c r="Z768" i="54"/>
  <c r="Z766" i="54"/>
  <c r="Z1152" i="54"/>
  <c r="Z816" i="54"/>
  <c r="BA53" i="54"/>
  <c r="BB53" i="54" s="1"/>
  <c r="Z270" i="54"/>
  <c r="B141" i="16"/>
  <c r="E141" i="16" s="1"/>
  <c r="A121" i="54"/>
  <c r="BA121" i="54" s="1"/>
  <c r="BB121" i="54" s="1"/>
  <c r="B27" i="30"/>
  <c r="H156" i="16"/>
  <c r="BA431" i="54"/>
  <c r="BB431" i="54" s="1"/>
  <c r="A78" i="17"/>
  <c r="A236" i="54"/>
  <c r="Z236" i="54" s="1"/>
  <c r="A15" i="54"/>
  <c r="BA15" i="54" s="1"/>
  <c r="A628" i="54"/>
  <c r="Z628" i="54" s="1"/>
  <c r="A244" i="54"/>
  <c r="Z244" i="54" s="1"/>
  <c r="BA23" i="54"/>
  <c r="A636" i="54"/>
  <c r="Z636" i="54" s="1"/>
  <c r="A584" i="54"/>
  <c r="BA584" i="54" s="1"/>
  <c r="BB584" i="54" s="1"/>
  <c r="A512" i="54"/>
  <c r="Z512" i="54" s="1"/>
  <c r="D107" i="16"/>
  <c r="B11" i="16"/>
  <c r="A4" i="34"/>
  <c r="A29" i="16"/>
  <c r="A304" i="17"/>
  <c r="AB304" i="17" s="1"/>
  <c r="A24" i="38"/>
  <c r="A25" i="36"/>
  <c r="U25" i="36" s="1"/>
  <c r="V25" i="36" s="1"/>
  <c r="A88" i="16"/>
  <c r="A133" i="17"/>
  <c r="A133" i="16"/>
  <c r="A193" i="16" s="1"/>
  <c r="Z1041" i="54"/>
  <c r="BA1154" i="54"/>
  <c r="BB1154" i="54" s="1"/>
  <c r="BA1155" i="54"/>
  <c r="BB1155" i="54" s="1"/>
  <c r="BA1095" i="54"/>
  <c r="BB1095" i="54" s="1"/>
  <c r="BA106" i="54"/>
  <c r="BB106" i="54" s="1"/>
  <c r="Z272" i="54"/>
  <c r="C547" i="54"/>
  <c r="Z211" i="54"/>
  <c r="BA211" i="54"/>
  <c r="BB211" i="54" s="1"/>
  <c r="Z983" i="54"/>
  <c r="BA983" i="54"/>
  <c r="BB983" i="54" s="1"/>
  <c r="BA872" i="54"/>
  <c r="BB872" i="54" s="1"/>
  <c r="Z872" i="54"/>
  <c r="Z873" i="54"/>
  <c r="BA873" i="54"/>
  <c r="BB873" i="54" s="1"/>
  <c r="BA818" i="54"/>
  <c r="BB818" i="54"/>
  <c r="Z818" i="54"/>
  <c r="Z1156" i="54"/>
  <c r="BA1156" i="54"/>
  <c r="BB1156" i="54" s="1"/>
  <c r="BA1157" i="54"/>
  <c r="BB1157" i="54" s="1"/>
  <c r="BA1105" i="54"/>
  <c r="BB1105" i="54" s="1"/>
  <c r="Z1105" i="54"/>
  <c r="BA1161" i="54"/>
  <c r="BB1161" i="54" s="1"/>
  <c r="Z1161" i="54"/>
  <c r="Z979" i="54"/>
  <c r="BA979" i="54"/>
  <c r="BB979" i="54" s="1"/>
  <c r="Z923" i="54"/>
  <c r="BA923" i="54"/>
  <c r="BB923" i="54" s="1"/>
  <c r="BA755" i="54"/>
  <c r="BB755" i="54" s="1"/>
  <c r="Z755" i="54"/>
  <c r="BA868" i="54"/>
  <c r="BB868" i="54"/>
  <c r="Z981" i="54"/>
  <c r="BA981" i="54"/>
  <c r="BB981" i="54" s="1"/>
  <c r="BA925" i="54"/>
  <c r="BB925" i="54" s="1"/>
  <c r="Z925" i="54"/>
  <c r="BA926" i="54"/>
  <c r="BB926" i="54" s="1"/>
  <c r="Z926" i="54"/>
  <c r="C762" i="54"/>
  <c r="B37" i="55"/>
  <c r="C766" i="54"/>
  <c r="B41" i="55"/>
  <c r="B25" i="16"/>
  <c r="B23" i="38"/>
  <c r="B23" i="30"/>
  <c r="B85" i="16"/>
  <c r="H85" i="16" s="1"/>
  <c r="B19" i="38"/>
  <c r="B21" i="36"/>
  <c r="B77" i="16"/>
  <c r="E77" i="16" s="1"/>
  <c r="B17" i="16"/>
  <c r="B9" i="16"/>
  <c r="B7" i="38"/>
  <c r="B69" i="16"/>
  <c r="B9" i="36"/>
  <c r="C6" i="54"/>
  <c r="B129" i="16"/>
  <c r="B189" i="16" s="1"/>
  <c r="G96" i="16"/>
  <c r="D96" i="16"/>
  <c r="A219" i="16"/>
  <c r="D159" i="16"/>
  <c r="C159" i="16"/>
  <c r="A323" i="17"/>
  <c r="AB323" i="17" s="1"/>
  <c r="A25" i="38"/>
  <c r="A525" i="54"/>
  <c r="Z525" i="54" s="1"/>
  <c r="A301" i="54"/>
  <c r="BA301" i="54" s="1"/>
  <c r="A693" i="54"/>
  <c r="BA693" i="54" s="1"/>
  <c r="A469" i="54"/>
  <c r="Z469" i="54" s="1"/>
  <c r="A245" i="54"/>
  <c r="BA245" i="54" s="1"/>
  <c r="BA24" i="54"/>
  <c r="A87" i="16"/>
  <c r="A25" i="18"/>
  <c r="K25" i="18" s="1"/>
  <c r="E18" i="26"/>
  <c r="F16" i="15" s="1"/>
  <c r="R16" i="15" s="1"/>
  <c r="A19" i="16"/>
  <c r="A19" i="36"/>
  <c r="U19" i="36" s="1"/>
  <c r="V19" i="36" s="1"/>
  <c r="AB15" i="34" s="1"/>
  <c r="A315" i="17"/>
  <c r="AB315" i="17" s="1"/>
  <c r="A17" i="38"/>
  <c r="A13" i="38"/>
  <c r="H13" i="38" s="1"/>
  <c r="I13" i="38" s="1"/>
  <c r="AC11" i="34" s="1"/>
  <c r="A311" i="17"/>
  <c r="AB311" i="17" s="1"/>
  <c r="A75" i="16"/>
  <c r="A13" i="18"/>
  <c r="U13" i="18" s="1"/>
  <c r="A75" i="17"/>
  <c r="A71" i="16"/>
  <c r="C71" i="16" s="1"/>
  <c r="A9" i="18"/>
  <c r="N9" i="18" s="1"/>
  <c r="A307" i="17"/>
  <c r="Z814" i="54"/>
  <c r="BB814" i="54"/>
  <c r="Z440" i="54"/>
  <c r="N17" i="18"/>
  <c r="U17" i="18"/>
  <c r="BA1042" i="54"/>
  <c r="BB1042" i="54" s="1"/>
  <c r="Z1042" i="54"/>
  <c r="BA875" i="54"/>
  <c r="BB875" i="54" s="1"/>
  <c r="Z875" i="54"/>
  <c r="BA820" i="54"/>
  <c r="BB820" i="54" s="1"/>
  <c r="Z820" i="54"/>
  <c r="BA1045" i="54"/>
  <c r="BB1045" i="54" s="1"/>
  <c r="Z1045" i="54"/>
  <c r="Z1104" i="54"/>
  <c r="BA1104" i="54"/>
  <c r="BB1104" i="54" s="1"/>
  <c r="C47" i="17"/>
  <c r="Z1157" i="54"/>
  <c r="BB1103" i="54"/>
  <c r="Z987" i="54"/>
  <c r="BA163" i="54"/>
  <c r="BB163" i="54" s="1"/>
  <c r="Z163" i="54"/>
  <c r="A15" i="36"/>
  <c r="U15" i="36" s="1"/>
  <c r="V15" i="36" s="1"/>
  <c r="A11" i="36"/>
  <c r="U11" i="36" s="1"/>
  <c r="V11" i="36" s="1"/>
  <c r="A27" i="16"/>
  <c r="A79" i="16"/>
  <c r="Z868" i="54"/>
  <c r="Z936" i="54"/>
  <c r="BA52" i="54"/>
  <c r="BB52" i="54" s="1"/>
  <c r="Z52" i="54"/>
  <c r="Z213" i="54"/>
  <c r="BA213" i="54"/>
  <c r="BB213" i="54" s="1"/>
  <c r="Z40" i="34"/>
  <c r="A24" i="18"/>
  <c r="N24" i="18" s="1"/>
  <c r="A314" i="17"/>
  <c r="AB314" i="17" s="1"/>
  <c r="A16" i="38"/>
  <c r="A86" i="16"/>
  <c r="Z876" i="54"/>
  <c r="Z822" i="54"/>
  <c r="BB822" i="54"/>
  <c r="Z871" i="54"/>
  <c r="Z874" i="54"/>
  <c r="BA991" i="54"/>
  <c r="BB991" i="54" s="1"/>
  <c r="Z1040" i="54"/>
  <c r="BA879" i="54"/>
  <c r="BB879" i="54" s="1"/>
  <c r="C156" i="54"/>
  <c r="A18" i="36"/>
  <c r="U18" i="36" s="1"/>
  <c r="V18" i="36" s="1"/>
  <c r="AB14" i="34" s="1"/>
  <c r="A74" i="16"/>
  <c r="BB876" i="54"/>
  <c r="BA931" i="54"/>
  <c r="BB931" i="54" s="1"/>
  <c r="BA49" i="54"/>
  <c r="BB49" i="54" s="1"/>
  <c r="Z499" i="54"/>
  <c r="BB499" i="54"/>
  <c r="C497" i="54"/>
  <c r="C659" i="54"/>
  <c r="I147" i="16"/>
  <c r="B207" i="16"/>
  <c r="E207" i="16" s="1"/>
  <c r="E147" i="16"/>
  <c r="B25" i="38"/>
  <c r="B87" i="16"/>
  <c r="I87" i="16" s="1"/>
  <c r="Z328" i="54"/>
  <c r="C217" i="54"/>
  <c r="C162" i="54"/>
  <c r="C329" i="54"/>
  <c r="C379" i="54"/>
  <c r="C715" i="54"/>
  <c r="C603" i="54"/>
  <c r="C216" i="16"/>
  <c r="I216" i="16" s="1"/>
  <c r="B27" i="16"/>
  <c r="U38" i="18"/>
  <c r="BC74" i="54"/>
  <c r="BC296" i="54"/>
  <c r="BC192" i="54"/>
  <c r="BC416" i="54"/>
  <c r="G159" i="16"/>
  <c r="I98" i="16"/>
  <c r="J98" i="16" s="1"/>
  <c r="A19" i="18"/>
  <c r="N19" i="18" s="1"/>
  <c r="Z760" i="54"/>
  <c r="BB987" i="54"/>
  <c r="Z929" i="54"/>
  <c r="BA107" i="54"/>
  <c r="BB107" i="54" s="1"/>
  <c r="Z158" i="54"/>
  <c r="BA1158" i="54"/>
  <c r="BB1158" i="54" s="1"/>
  <c r="BA442" i="54"/>
  <c r="BB442" i="54" s="1"/>
  <c r="C441" i="54"/>
  <c r="C385" i="54"/>
  <c r="C273" i="54"/>
  <c r="C101" i="54"/>
  <c r="C267" i="54"/>
  <c r="C211" i="54"/>
  <c r="Z757" i="54"/>
  <c r="Z1151" i="54"/>
  <c r="BB158" i="54"/>
  <c r="B52" i="55"/>
  <c r="C553" i="54"/>
  <c r="C609" i="54"/>
  <c r="C721" i="54"/>
  <c r="C323" i="54"/>
  <c r="C491" i="54"/>
  <c r="B27" i="58"/>
  <c r="B26" i="57"/>
  <c r="B1050" i="16"/>
  <c r="C1088" i="54"/>
  <c r="C1032" i="54"/>
  <c r="C1144" i="54"/>
  <c r="C920" i="54"/>
  <c r="C808" i="54"/>
  <c r="C976" i="54"/>
  <c r="C864" i="54"/>
  <c r="B21" i="42"/>
  <c r="C748" i="54" s="1"/>
  <c r="B23" i="58"/>
  <c r="B22" i="57"/>
  <c r="B1046" i="16"/>
  <c r="C1084" i="54"/>
  <c r="C1028" i="54"/>
  <c r="C860" i="54"/>
  <c r="C972" i="54"/>
  <c r="C804" i="54"/>
  <c r="C916" i="54"/>
  <c r="C1140" i="54"/>
  <c r="B17" i="42"/>
  <c r="C408" i="54" s="1"/>
  <c r="B19" i="58"/>
  <c r="B18" i="57"/>
  <c r="B1042" i="16"/>
  <c r="C1080" i="54"/>
  <c r="C1024" i="54"/>
  <c r="C1136" i="54"/>
  <c r="C968" i="54"/>
  <c r="C800" i="54"/>
  <c r="C912" i="54"/>
  <c r="C856" i="54"/>
  <c r="B13" i="42"/>
  <c r="C740" i="54" s="1"/>
  <c r="B15" i="58"/>
  <c r="B14" i="57"/>
  <c r="B1038" i="16"/>
  <c r="C1076" i="54"/>
  <c r="C1020" i="54"/>
  <c r="C852" i="54"/>
  <c r="C964" i="54"/>
  <c r="C796" i="54"/>
  <c r="C908" i="54"/>
  <c r="C1132" i="54"/>
  <c r="B9" i="42"/>
  <c r="C736" i="54" s="1"/>
  <c r="B11" i="58"/>
  <c r="B10" i="57"/>
  <c r="B1034" i="16"/>
  <c r="C1072" i="54"/>
  <c r="C1016" i="54"/>
  <c r="C1128" i="54"/>
  <c r="C904" i="54"/>
  <c r="C960" i="54"/>
  <c r="C792" i="54"/>
  <c r="C848" i="54"/>
  <c r="B5" i="42"/>
  <c r="C732" i="54" s="1"/>
  <c r="B7" i="58"/>
  <c r="B6" i="57"/>
  <c r="B1030" i="16"/>
  <c r="C1068" i="54"/>
  <c r="C1012" i="54"/>
  <c r="C956" i="54"/>
  <c r="C844" i="54"/>
  <c r="C788" i="54"/>
  <c r="C900" i="54"/>
  <c r="C1124" i="54"/>
  <c r="AE26" i="34"/>
  <c r="J27" i="58"/>
  <c r="BC1088" i="54"/>
  <c r="BC976" i="54"/>
  <c r="BC864" i="54"/>
  <c r="BC752" i="54"/>
  <c r="BC1200" i="54"/>
  <c r="BC1144" i="54"/>
  <c r="BC1032" i="54"/>
  <c r="BC920" i="54"/>
  <c r="BC808" i="54"/>
  <c r="AE22" i="34"/>
  <c r="J23" i="58"/>
  <c r="BC1084" i="54"/>
  <c r="BC972" i="54"/>
  <c r="BC860" i="54"/>
  <c r="BC748" i="54"/>
  <c r="BC1196" i="54"/>
  <c r="BC1140" i="54"/>
  <c r="BC1028" i="54"/>
  <c r="BC916" i="54"/>
  <c r="BC804" i="54"/>
  <c r="AE18" i="34"/>
  <c r="J19" i="58"/>
  <c r="BC1080" i="54"/>
  <c r="BC968" i="54"/>
  <c r="BC856" i="54"/>
  <c r="BC744" i="54"/>
  <c r="BC1192" i="54"/>
  <c r="BC1136" i="54"/>
  <c r="BC1024" i="54"/>
  <c r="BC912" i="54"/>
  <c r="BC800" i="54"/>
  <c r="BC292" i="54"/>
  <c r="J15" i="58"/>
  <c r="BC1076" i="54"/>
  <c r="BC964" i="54"/>
  <c r="BC852" i="54"/>
  <c r="BC740" i="54"/>
  <c r="BC1188" i="54"/>
  <c r="BC1132" i="54"/>
  <c r="BC1020" i="54"/>
  <c r="BC908" i="54"/>
  <c r="BC796" i="54"/>
  <c r="AB337" i="17"/>
  <c r="AB324" i="17"/>
  <c r="AB309" i="17"/>
  <c r="U43" i="36"/>
  <c r="V43" i="36" s="1"/>
  <c r="U36" i="36"/>
  <c r="U29" i="36"/>
  <c r="V29" i="36" s="1"/>
  <c r="AB25" i="34" s="1"/>
  <c r="U13" i="36"/>
  <c r="V13" i="36" s="1"/>
  <c r="AB9" i="34" s="1"/>
  <c r="AB335" i="17"/>
  <c r="AB307" i="17"/>
  <c r="BC288" i="54"/>
  <c r="J11" i="58"/>
  <c r="BC1072" i="54"/>
  <c r="BC960" i="54"/>
  <c r="BC848" i="54"/>
  <c r="BC736" i="54"/>
  <c r="BC1184" i="54"/>
  <c r="BC1128" i="54"/>
  <c r="BC1016" i="54"/>
  <c r="BC904" i="54"/>
  <c r="BC792" i="54"/>
  <c r="J8" i="58"/>
  <c r="BC1069" i="54"/>
  <c r="BC845" i="54"/>
  <c r="BC901" i="54"/>
  <c r="BC1013" i="54"/>
  <c r="BC789" i="54"/>
  <c r="BC957" i="54"/>
  <c r="BC733" i="54"/>
  <c r="BC1181" i="54"/>
  <c r="BC1125" i="54"/>
  <c r="A753" i="54"/>
  <c r="BA753" i="54" s="1"/>
  <c r="BB753" i="54" s="1"/>
  <c r="A28" i="58"/>
  <c r="A270" i="17"/>
  <c r="A212" i="17"/>
  <c r="A27" i="34"/>
  <c r="A1051" i="16"/>
  <c r="A27" i="57"/>
  <c r="A921" i="54"/>
  <c r="A1033" i="54"/>
  <c r="A1145" i="54"/>
  <c r="A809" i="54"/>
  <c r="A977" i="54"/>
  <c r="A865" i="54"/>
  <c r="A1089" i="54"/>
  <c r="A24" i="58"/>
  <c r="A266" i="17"/>
  <c r="A208" i="17"/>
  <c r="A23" i="34"/>
  <c r="A1047" i="16"/>
  <c r="A23" i="57"/>
  <c r="A917" i="54"/>
  <c r="A1029" i="54"/>
  <c r="A1085" i="54"/>
  <c r="A861" i="54"/>
  <c r="A973" i="54"/>
  <c r="A1141" i="54"/>
  <c r="A805" i="54"/>
  <c r="A745" i="54"/>
  <c r="BA745" i="54" s="1"/>
  <c r="BB745" i="54" s="1"/>
  <c r="A20" i="58"/>
  <c r="A262" i="17"/>
  <c r="A204" i="17"/>
  <c r="A19" i="34"/>
  <c r="A1043" i="16"/>
  <c r="A19" i="57"/>
  <c r="A913" i="54"/>
  <c r="A1025" i="54"/>
  <c r="A1137" i="54"/>
  <c r="A801" i="54"/>
  <c r="A969" i="54"/>
  <c r="A857" i="54"/>
  <c r="A1081" i="54"/>
  <c r="A16" i="58"/>
  <c r="A258" i="17"/>
  <c r="A200" i="17"/>
  <c r="A15" i="34"/>
  <c r="A1039" i="16"/>
  <c r="A15" i="57"/>
  <c r="A909" i="54"/>
  <c r="A1021" i="54"/>
  <c r="A1077" i="54"/>
  <c r="A853" i="54"/>
  <c r="A965" i="54"/>
  <c r="A1133" i="54"/>
  <c r="A797" i="54"/>
  <c r="A12" i="58"/>
  <c r="A254" i="17"/>
  <c r="A196" i="17"/>
  <c r="A11" i="34"/>
  <c r="Y11" i="34" s="1"/>
  <c r="A1035" i="16"/>
  <c r="A11" i="57"/>
  <c r="A905" i="54"/>
  <c r="A1017" i="54"/>
  <c r="A1129" i="54"/>
  <c r="A793" i="54"/>
  <c r="A849" i="54"/>
  <c r="A961" i="54"/>
  <c r="A1073" i="54"/>
  <c r="A8" i="58"/>
  <c r="A250" i="17"/>
  <c r="A192" i="17"/>
  <c r="A7" i="34"/>
  <c r="Y7" i="34" s="1"/>
  <c r="A1031" i="16"/>
  <c r="A7" i="57"/>
  <c r="A901" i="54"/>
  <c r="A1013" i="54"/>
  <c r="A1069" i="54"/>
  <c r="A845" i="54"/>
  <c r="A1125" i="54"/>
  <c r="A789" i="54"/>
  <c r="A957" i="54"/>
  <c r="U50" i="36"/>
  <c r="V50" i="36" s="1"/>
  <c r="AB46" i="34" s="1"/>
  <c r="U51" i="36"/>
  <c r="V51" i="36" s="1"/>
  <c r="AB47" i="34" s="1"/>
  <c r="U52" i="36"/>
  <c r="V52" i="36" s="1"/>
  <c r="AB48" i="34" s="1"/>
  <c r="H1058" i="16"/>
  <c r="A1177" i="16"/>
  <c r="G1058" i="16"/>
  <c r="D1058" i="16"/>
  <c r="C1058" i="16"/>
  <c r="BA938" i="54"/>
  <c r="BB938" i="54" s="1"/>
  <c r="Z938" i="54"/>
  <c r="B48" i="17"/>
  <c r="Y48" i="17" s="1"/>
  <c r="C108" i="16"/>
  <c r="G108" i="16"/>
  <c r="D108" i="16"/>
  <c r="Y44" i="34"/>
  <c r="X44" i="34"/>
  <c r="Z44" i="34"/>
  <c r="BA827" i="54"/>
  <c r="BB827" i="54" s="1"/>
  <c r="Z827" i="54"/>
  <c r="BA883" i="54"/>
  <c r="BB883" i="54" s="1"/>
  <c r="Z883" i="54"/>
  <c r="AB345" i="17"/>
  <c r="BA1164" i="54"/>
  <c r="BB1164" i="54" s="1"/>
  <c r="Z1164" i="54"/>
  <c r="BA1052" i="54"/>
  <c r="BB1052" i="54" s="1"/>
  <c r="Z1052" i="54"/>
  <c r="X46" i="34"/>
  <c r="AD46" i="34"/>
  <c r="Y46" i="34"/>
  <c r="Z46" i="34"/>
  <c r="BA829" i="54"/>
  <c r="BB829" i="54" s="1"/>
  <c r="Z829" i="54"/>
  <c r="D171" i="16"/>
  <c r="A231" i="16"/>
  <c r="H171" i="16"/>
  <c r="C171" i="16"/>
  <c r="G171" i="16"/>
  <c r="BA1053" i="54"/>
  <c r="BB1053" i="54" s="1"/>
  <c r="Z1053" i="54"/>
  <c r="BA1054" i="54"/>
  <c r="BB1054" i="54" s="1"/>
  <c r="Z1054" i="54"/>
  <c r="B52" i="17"/>
  <c r="Y52" i="17" s="1"/>
  <c r="BA886" i="54"/>
  <c r="BB886" i="54" s="1"/>
  <c r="Z886" i="54"/>
  <c r="A1252" i="16"/>
  <c r="D1072" i="16"/>
  <c r="C1072" i="16"/>
  <c r="G1072" i="16"/>
  <c r="A1132" i="16"/>
  <c r="A1191" i="16"/>
  <c r="H1072" i="16"/>
  <c r="BA943" i="54"/>
  <c r="BB943" i="54" s="1"/>
  <c r="Z943" i="54"/>
  <c r="BA887" i="54"/>
  <c r="BB887" i="54" s="1"/>
  <c r="Z887" i="54"/>
  <c r="A1253" i="16"/>
  <c r="A1192" i="16"/>
  <c r="C1073" i="16"/>
  <c r="H1073" i="16"/>
  <c r="G1073" i="16"/>
  <c r="D1073" i="16"/>
  <c r="A1133" i="16"/>
  <c r="AB349" i="17"/>
  <c r="BA1112" i="54"/>
  <c r="BB1112" i="54" s="1"/>
  <c r="Z1112" i="54"/>
  <c r="BA1000" i="54"/>
  <c r="BB1000" i="54" s="1"/>
  <c r="Z1000" i="54"/>
  <c r="Z50" i="34"/>
  <c r="X50" i="34"/>
  <c r="AD50" i="34"/>
  <c r="Y50" i="34"/>
  <c r="D175" i="16"/>
  <c r="H175" i="16"/>
  <c r="A235" i="16"/>
  <c r="C175" i="16"/>
  <c r="G175" i="16"/>
  <c r="BA833" i="54"/>
  <c r="BB833" i="54" s="1"/>
  <c r="Z833" i="54"/>
  <c r="Z1001" i="54"/>
  <c r="BA1001" i="54"/>
  <c r="BB1001" i="54" s="1"/>
  <c r="I176" i="16"/>
  <c r="E176" i="16"/>
  <c r="B236" i="16"/>
  <c r="BA946" i="54"/>
  <c r="BB946" i="54" s="1"/>
  <c r="Z946" i="54"/>
  <c r="D176" i="16"/>
  <c r="J56" i="17" s="1"/>
  <c r="G176" i="16"/>
  <c r="A236" i="16"/>
  <c r="C176" i="16"/>
  <c r="H176" i="16"/>
  <c r="BA890" i="54"/>
  <c r="BB890" i="54" s="1"/>
  <c r="Z890" i="54"/>
  <c r="E177" i="16"/>
  <c r="I177" i="16"/>
  <c r="B237" i="16"/>
  <c r="B1137" i="16"/>
  <c r="I1077" i="16"/>
  <c r="F296" i="17" s="1"/>
  <c r="E1077" i="16"/>
  <c r="I1053" i="16"/>
  <c r="E1053" i="16"/>
  <c r="G117" i="16"/>
  <c r="C117" i="16"/>
  <c r="D117" i="16"/>
  <c r="Z891" i="54"/>
  <c r="BA891" i="54"/>
  <c r="BB891" i="54" s="1"/>
  <c r="A1257" i="16"/>
  <c r="C1077" i="16"/>
  <c r="A1137" i="16"/>
  <c r="A1196" i="16"/>
  <c r="D1077" i="16"/>
  <c r="H1077" i="16"/>
  <c r="G1077" i="16"/>
  <c r="G296" i="17"/>
  <c r="G1054" i="16"/>
  <c r="D1054" i="16"/>
  <c r="H1054" i="16"/>
  <c r="C1054" i="16"/>
  <c r="I1060" i="16"/>
  <c r="E1060" i="16"/>
  <c r="I1064" i="16"/>
  <c r="E1064" i="16"/>
  <c r="I168" i="16"/>
  <c r="B228" i="16"/>
  <c r="E168" i="16"/>
  <c r="I1068" i="16"/>
  <c r="B1128" i="16"/>
  <c r="E1068" i="16"/>
  <c r="I1072" i="16"/>
  <c r="B1132" i="16"/>
  <c r="E1072" i="16"/>
  <c r="I174" i="16"/>
  <c r="E174" i="16"/>
  <c r="B234" i="16"/>
  <c r="Z468" i="54"/>
  <c r="H27" i="38"/>
  <c r="I27" i="38" s="1"/>
  <c r="B24" i="42"/>
  <c r="B26" i="58"/>
  <c r="B25" i="57"/>
  <c r="B1049" i="16"/>
  <c r="C1143" i="54"/>
  <c r="C975" i="54"/>
  <c r="C863" i="54"/>
  <c r="C807" i="54"/>
  <c r="C919" i="54"/>
  <c r="C1087" i="54"/>
  <c r="C1031" i="54"/>
  <c r="B20" i="42"/>
  <c r="C747" i="54" s="1"/>
  <c r="B22" i="58"/>
  <c r="B21" i="57"/>
  <c r="B1045" i="16"/>
  <c r="C1139" i="54"/>
  <c r="C971" i="54"/>
  <c r="C859" i="54"/>
  <c r="C803" i="54"/>
  <c r="C915" i="54"/>
  <c r="C1027" i="54"/>
  <c r="C1083" i="54"/>
  <c r="B16" i="42"/>
  <c r="C575" i="54" s="1"/>
  <c r="B18" i="58"/>
  <c r="B17" i="57"/>
  <c r="B1041" i="16"/>
  <c r="C1135" i="54"/>
  <c r="C967" i="54"/>
  <c r="C855" i="54"/>
  <c r="C799" i="54"/>
  <c r="C911" i="54"/>
  <c r="C1079" i="54"/>
  <c r="C1023" i="54"/>
  <c r="B12" i="42"/>
  <c r="C739" i="54" s="1"/>
  <c r="B14" i="58"/>
  <c r="B13" i="57"/>
  <c r="B1037" i="16"/>
  <c r="C1131" i="54"/>
  <c r="C963" i="54"/>
  <c r="C851" i="54"/>
  <c r="C795" i="54"/>
  <c r="C907" i="54"/>
  <c r="C1019" i="54"/>
  <c r="C1075" i="54"/>
  <c r="B8" i="42"/>
  <c r="C735" i="54" s="1"/>
  <c r="B10" i="58"/>
  <c r="B9" i="57"/>
  <c r="B1033" i="16"/>
  <c r="C1127" i="54"/>
  <c r="C959" i="54"/>
  <c r="C847" i="54"/>
  <c r="C791" i="54"/>
  <c r="C903" i="54"/>
  <c r="C1071" i="54"/>
  <c r="C1015" i="54"/>
  <c r="B6" i="58"/>
  <c r="B5" i="57"/>
  <c r="B1029" i="16"/>
  <c r="C1123" i="54"/>
  <c r="C843" i="54"/>
  <c r="C787" i="54"/>
  <c r="C899" i="54"/>
  <c r="C1011" i="54"/>
  <c r="C955" i="54"/>
  <c r="C1067" i="54"/>
  <c r="HI7" i="28"/>
  <c r="AE25" i="34"/>
  <c r="J26" i="58"/>
  <c r="BC1199" i="54"/>
  <c r="BC1143" i="54"/>
  <c r="BC919" i="54"/>
  <c r="BC751" i="54"/>
  <c r="BC1087" i="54"/>
  <c r="BC863" i="54"/>
  <c r="BC1031" i="54"/>
  <c r="BC807" i="54"/>
  <c r="BC975" i="54"/>
  <c r="J22" i="58"/>
  <c r="BC1195" i="54"/>
  <c r="BC1027" i="54"/>
  <c r="BC803" i="54"/>
  <c r="BC747" i="54"/>
  <c r="BC971" i="54"/>
  <c r="BC1139" i="54"/>
  <c r="BC915" i="54"/>
  <c r="BC1083" i="54"/>
  <c r="BC859" i="54"/>
  <c r="AE17" i="34"/>
  <c r="J18" i="58"/>
  <c r="BC1191" i="54"/>
  <c r="BC1135" i="54"/>
  <c r="BC911" i="54"/>
  <c r="BC967" i="54"/>
  <c r="BC1079" i="54"/>
  <c r="BC855" i="54"/>
  <c r="BC1023" i="54"/>
  <c r="BC799" i="54"/>
  <c r="BC743" i="54"/>
  <c r="J14" i="58"/>
  <c r="BC1187" i="54"/>
  <c r="BC1019" i="54"/>
  <c r="BC795" i="54"/>
  <c r="BC1075" i="54"/>
  <c r="BC851" i="54"/>
  <c r="BC963" i="54"/>
  <c r="BC739" i="54"/>
  <c r="BC1131" i="54"/>
  <c r="BC907" i="54"/>
  <c r="AB336" i="17"/>
  <c r="H34" i="38"/>
  <c r="I34" i="38" s="1"/>
  <c r="AC32" i="34" s="1"/>
  <c r="U41" i="36"/>
  <c r="V41" i="36" s="1"/>
  <c r="U35" i="36"/>
  <c r="V35" i="36" s="1"/>
  <c r="AB31" i="34" s="1"/>
  <c r="U28" i="36"/>
  <c r="V28" i="36" s="1"/>
  <c r="U37" i="36"/>
  <c r="V37" i="36" s="1"/>
  <c r="AB331" i="17"/>
  <c r="E26" i="26"/>
  <c r="F24" i="15" s="1"/>
  <c r="R24" i="15" s="1"/>
  <c r="E14" i="26"/>
  <c r="F12" i="15" s="1"/>
  <c r="R12" i="15" s="1"/>
  <c r="A27" i="58"/>
  <c r="H27" i="58" s="1"/>
  <c r="I27" i="58" s="1"/>
  <c r="A26" i="34"/>
  <c r="A26" i="57"/>
  <c r="A211" i="17"/>
  <c r="A269" i="17"/>
  <c r="A1050" i="16"/>
  <c r="A1144" i="54"/>
  <c r="A1088" i="54"/>
  <c r="A976" i="54"/>
  <c r="A864" i="54"/>
  <c r="A808" i="54"/>
  <c r="A920" i="54"/>
  <c r="A1032" i="54"/>
  <c r="A23" i="58"/>
  <c r="H23" i="58" s="1"/>
  <c r="I23" i="58" s="1"/>
  <c r="A22" i="34"/>
  <c r="A22" i="57"/>
  <c r="A265" i="17"/>
  <c r="A207" i="17"/>
  <c r="A1046" i="16"/>
  <c r="A1140" i="54"/>
  <c r="A1084" i="54"/>
  <c r="A972" i="54"/>
  <c r="A860" i="54"/>
  <c r="A804" i="54"/>
  <c r="A916" i="54"/>
  <c r="A1028" i="54"/>
  <c r="A19" i="58"/>
  <c r="H19" i="58" s="1"/>
  <c r="I19" i="58" s="1"/>
  <c r="A18" i="34"/>
  <c r="X18" i="34" s="1"/>
  <c r="A18" i="57"/>
  <c r="A261" i="17"/>
  <c r="A203" i="17"/>
  <c r="A1042" i="16"/>
  <c r="A1136" i="54"/>
  <c r="A1080" i="54"/>
  <c r="A968" i="54"/>
  <c r="A856" i="54"/>
  <c r="A800" i="54"/>
  <c r="A912" i="54"/>
  <c r="A1024" i="54"/>
  <c r="A15" i="58"/>
  <c r="A14" i="34"/>
  <c r="A14" i="57"/>
  <c r="A257" i="17"/>
  <c r="A199" i="17"/>
  <c r="A1038" i="16"/>
  <c r="A1132" i="54"/>
  <c r="A1076" i="54"/>
  <c r="A964" i="54"/>
  <c r="A852" i="54"/>
  <c r="A796" i="54"/>
  <c r="A908" i="54"/>
  <c r="A1020" i="54"/>
  <c r="A11" i="58"/>
  <c r="H11" i="58" s="1"/>
  <c r="I11" i="58" s="1"/>
  <c r="A10" i="34"/>
  <c r="A10" i="57"/>
  <c r="A195" i="17"/>
  <c r="A253" i="17"/>
  <c r="A1034" i="16"/>
  <c r="A1128" i="54"/>
  <c r="A1072" i="54"/>
  <c r="A960" i="54"/>
  <c r="A848" i="54"/>
  <c r="A792" i="54"/>
  <c r="A904" i="54"/>
  <c r="A1016" i="54"/>
  <c r="A732" i="54"/>
  <c r="BA732" i="54" s="1"/>
  <c r="BB732" i="54" s="1"/>
  <c r="A7" i="58"/>
  <c r="A6" i="34"/>
  <c r="A6" i="57"/>
  <c r="A249" i="17"/>
  <c r="A191" i="17"/>
  <c r="A1030" i="16"/>
  <c r="A1124" i="54"/>
  <c r="A1068" i="54"/>
  <c r="A956" i="54"/>
  <c r="A844" i="54"/>
  <c r="A788" i="54"/>
  <c r="A900" i="54"/>
  <c r="A1012" i="54"/>
  <c r="AE5" i="34"/>
  <c r="J6" i="58"/>
  <c r="BC1179" i="54"/>
  <c r="BC1011" i="54"/>
  <c r="BC787" i="54"/>
  <c r="BC955" i="54"/>
  <c r="BC731" i="54"/>
  <c r="BC1123" i="54"/>
  <c r="BC899" i="54"/>
  <c r="BC1067" i="54"/>
  <c r="BC843" i="54"/>
  <c r="BB155" i="54"/>
  <c r="BA267" i="54"/>
  <c r="BB267" i="54" s="1"/>
  <c r="U53" i="36"/>
  <c r="V53" i="36" s="1"/>
  <c r="AB49" i="34" s="1"/>
  <c r="U56" i="36"/>
  <c r="V56" i="36" s="1"/>
  <c r="AB52" i="34" s="1"/>
  <c r="U57" i="36"/>
  <c r="V57" i="36" s="1"/>
  <c r="A1178" i="16"/>
  <c r="G1059" i="16"/>
  <c r="C1059" i="16"/>
  <c r="H1059" i="16"/>
  <c r="G278" i="17" s="1"/>
  <c r="D1059" i="16"/>
  <c r="H1060" i="16"/>
  <c r="F279" i="17" s="1"/>
  <c r="G1060" i="16"/>
  <c r="A1179" i="16"/>
  <c r="C1060" i="16"/>
  <c r="D1060" i="16"/>
  <c r="C1062" i="16"/>
  <c r="G1062" i="16"/>
  <c r="H1062" i="16"/>
  <c r="A1181" i="16"/>
  <c r="D1062" i="16"/>
  <c r="H39" i="58"/>
  <c r="I39" i="58" s="1"/>
  <c r="BA1162" i="54"/>
  <c r="BB1162" i="54" s="1"/>
  <c r="Z1162" i="54"/>
  <c r="G168" i="16"/>
  <c r="C168" i="16"/>
  <c r="H168" i="16"/>
  <c r="D168" i="16"/>
  <c r="A228" i="16"/>
  <c r="BA882" i="54"/>
  <c r="BB882" i="54" s="1"/>
  <c r="Z882" i="54"/>
  <c r="C48" i="17"/>
  <c r="A229" i="16"/>
  <c r="G169" i="16"/>
  <c r="D169" i="16"/>
  <c r="C169" i="16"/>
  <c r="H169" i="16"/>
  <c r="BA1051" i="54"/>
  <c r="BB1051" i="54" s="1"/>
  <c r="Z1051" i="54"/>
  <c r="BA995" i="54"/>
  <c r="BB995" i="54" s="1"/>
  <c r="Z995" i="54"/>
  <c r="X45" i="34"/>
  <c r="Y45" i="34"/>
  <c r="AD45" i="34"/>
  <c r="Z45" i="34"/>
  <c r="H46" i="58"/>
  <c r="I46" i="58" s="1"/>
  <c r="BA940" i="54"/>
  <c r="BB940" i="54" s="1"/>
  <c r="Z940" i="54"/>
  <c r="C50" i="17"/>
  <c r="A1250" i="16"/>
  <c r="A1189" i="16"/>
  <c r="C1070" i="16"/>
  <c r="H1070" i="16"/>
  <c r="D1070" i="16"/>
  <c r="A1130" i="16"/>
  <c r="G1070" i="16"/>
  <c r="AB346" i="17"/>
  <c r="BA1165" i="54"/>
  <c r="BB1165" i="54" s="1"/>
  <c r="Z1165" i="54"/>
  <c r="BA1109" i="54"/>
  <c r="BB1109" i="54" s="1"/>
  <c r="Z1109" i="54"/>
  <c r="BA1166" i="54"/>
  <c r="BB1166" i="54" s="1"/>
  <c r="Z1166" i="54"/>
  <c r="G172" i="16"/>
  <c r="C172" i="16"/>
  <c r="H172" i="16"/>
  <c r="D172" i="16"/>
  <c r="A232" i="16"/>
  <c r="BA1110" i="54"/>
  <c r="BB1110" i="54" s="1"/>
  <c r="Z1110" i="54"/>
  <c r="C52" i="17"/>
  <c r="BA1055" i="54"/>
  <c r="BB1055" i="54" s="1"/>
  <c r="Z1055" i="54"/>
  <c r="BA1111" i="54"/>
  <c r="BB1111" i="54" s="1"/>
  <c r="Z1111" i="54"/>
  <c r="H50" i="58"/>
  <c r="I50" i="58" s="1"/>
  <c r="BA944" i="54"/>
  <c r="BB944" i="54" s="1"/>
  <c r="Z944" i="54"/>
  <c r="C1074" i="16"/>
  <c r="A1134" i="16"/>
  <c r="H1074" i="16"/>
  <c r="A1254" i="16"/>
  <c r="A1193" i="16"/>
  <c r="D1074" i="16"/>
  <c r="G1074" i="16"/>
  <c r="AB350" i="17"/>
  <c r="D115" i="16"/>
  <c r="C115" i="16"/>
  <c r="G115" i="16"/>
  <c r="BA1057" i="54"/>
  <c r="BB1057" i="54" s="1"/>
  <c r="Z1057" i="54"/>
  <c r="BA1170" i="54"/>
  <c r="BB1170" i="54" s="1"/>
  <c r="Z1170" i="54"/>
  <c r="BA1002" i="54"/>
  <c r="BB1002" i="54" s="1"/>
  <c r="Z1002" i="54"/>
  <c r="Y52" i="34"/>
  <c r="X52" i="34"/>
  <c r="AD52" i="34"/>
  <c r="Z52" i="34"/>
  <c r="I1056" i="16"/>
  <c r="E1056" i="16"/>
  <c r="Z1059" i="54"/>
  <c r="BA1059" i="54"/>
  <c r="BB1059" i="54" s="1"/>
  <c r="A237" i="16"/>
  <c r="G177" i="16"/>
  <c r="D177" i="16"/>
  <c r="C177" i="16"/>
  <c r="H177" i="16"/>
  <c r="Z1003" i="54"/>
  <c r="BA1003" i="54"/>
  <c r="BB1003" i="54" s="1"/>
  <c r="H54" i="58"/>
  <c r="I54" i="58" s="1"/>
  <c r="G1053" i="16"/>
  <c r="C1053" i="16"/>
  <c r="H1053" i="16"/>
  <c r="D1053" i="16"/>
  <c r="C1055" i="16"/>
  <c r="H1055" i="16"/>
  <c r="G274" i="17" s="1"/>
  <c r="D1055" i="16"/>
  <c r="G1055" i="16"/>
  <c r="H32" i="58"/>
  <c r="I32" i="58" s="1"/>
  <c r="C1056" i="16"/>
  <c r="G1056" i="16"/>
  <c r="D1056" i="16"/>
  <c r="H1056" i="16"/>
  <c r="F275" i="17" s="1"/>
  <c r="I1059" i="16"/>
  <c r="E1059" i="16"/>
  <c r="I1063" i="16"/>
  <c r="E1063" i="16"/>
  <c r="I1067" i="16"/>
  <c r="E1067" i="16"/>
  <c r="I109" i="16"/>
  <c r="E109" i="16"/>
  <c r="H109" i="16"/>
  <c r="B1129" i="16"/>
  <c r="E1069" i="16"/>
  <c r="I1069" i="16"/>
  <c r="H110" i="16"/>
  <c r="E110" i="16"/>
  <c r="I110" i="16"/>
  <c r="B1131" i="16"/>
  <c r="I1071" i="16"/>
  <c r="E1071" i="16"/>
  <c r="I112" i="16"/>
  <c r="H112" i="16"/>
  <c r="E112" i="16"/>
  <c r="I115" i="16"/>
  <c r="E115" i="16"/>
  <c r="H115" i="16"/>
  <c r="BA509" i="54"/>
  <c r="BB509" i="54" s="1"/>
  <c r="B29" i="58"/>
  <c r="B28" i="57"/>
  <c r="B1052" i="16"/>
  <c r="C1090" i="54"/>
  <c r="C1034" i="54"/>
  <c r="C978" i="54"/>
  <c r="C810" i="54"/>
  <c r="C1146" i="54"/>
  <c r="C866" i="54"/>
  <c r="C922" i="54"/>
  <c r="B23" i="42"/>
  <c r="C750" i="54" s="1"/>
  <c r="B25" i="58"/>
  <c r="B24" i="57"/>
  <c r="B1048" i="16"/>
  <c r="C1086" i="54"/>
  <c r="C1030" i="54"/>
  <c r="C918" i="54"/>
  <c r="C862" i="54"/>
  <c r="C974" i="54"/>
  <c r="C806" i="54"/>
  <c r="C1142" i="54"/>
  <c r="B21" i="58"/>
  <c r="B20" i="57"/>
  <c r="B1044" i="16"/>
  <c r="C1082" i="54"/>
  <c r="C1026" i="54"/>
  <c r="C970" i="54"/>
  <c r="C802" i="54"/>
  <c r="C1138" i="54"/>
  <c r="C858" i="54"/>
  <c r="C914" i="54"/>
  <c r="B15" i="42"/>
  <c r="C742" i="54" s="1"/>
  <c r="B17" i="58"/>
  <c r="B16" i="57"/>
  <c r="B1040" i="16"/>
  <c r="C1078" i="54"/>
  <c r="C1022" i="54"/>
  <c r="C910" i="54"/>
  <c r="C854" i="54"/>
  <c r="C1134" i="54"/>
  <c r="C966" i="54"/>
  <c r="C798" i="54"/>
  <c r="B13" i="58"/>
  <c r="B12" i="57"/>
  <c r="B1036" i="16"/>
  <c r="C1074" i="54"/>
  <c r="C1018" i="54"/>
  <c r="C962" i="54"/>
  <c r="C794" i="54"/>
  <c r="C850" i="54"/>
  <c r="C1130" i="54"/>
  <c r="C906" i="54"/>
  <c r="B132" i="16"/>
  <c r="B9" i="58"/>
  <c r="B8" i="57"/>
  <c r="B1032" i="16"/>
  <c r="C1070" i="54"/>
  <c r="C1014" i="54"/>
  <c r="C902" i="54"/>
  <c r="C846" i="54"/>
  <c r="C958" i="54"/>
  <c r="C790" i="54"/>
  <c r="C1126" i="54"/>
  <c r="AE28" i="34"/>
  <c r="J29" i="58"/>
  <c r="BC1202" i="54"/>
  <c r="BC1146" i="54"/>
  <c r="BC1034" i="54"/>
  <c r="BC922" i="54"/>
  <c r="BC810" i="54"/>
  <c r="BC1090" i="54"/>
  <c r="BC978" i="54"/>
  <c r="BC866" i="54"/>
  <c r="BC754" i="54"/>
  <c r="J25" i="58"/>
  <c r="BC1198" i="54"/>
  <c r="BC1142" i="54"/>
  <c r="BC1030" i="54"/>
  <c r="BC918" i="54"/>
  <c r="BC806" i="54"/>
  <c r="BC1086" i="54"/>
  <c r="BC974" i="54"/>
  <c r="BC862" i="54"/>
  <c r="BC750" i="54"/>
  <c r="AE20" i="34"/>
  <c r="J21" i="58"/>
  <c r="BC1194" i="54"/>
  <c r="BC1138" i="54"/>
  <c r="BC1026" i="54"/>
  <c r="BC914" i="54"/>
  <c r="BC802" i="54"/>
  <c r="BC1082" i="54"/>
  <c r="BC970" i="54"/>
  <c r="BC858" i="54"/>
  <c r="BC746" i="54"/>
  <c r="J17" i="58"/>
  <c r="BC1190" i="54"/>
  <c r="BC1134" i="54"/>
  <c r="BC1022" i="54"/>
  <c r="BC910" i="54"/>
  <c r="BC798" i="54"/>
  <c r="BC1078" i="54"/>
  <c r="BC966" i="54"/>
  <c r="BC854" i="54"/>
  <c r="BC742" i="54"/>
  <c r="AE12" i="34"/>
  <c r="J13" i="58"/>
  <c r="BC1186" i="54"/>
  <c r="BC1130" i="54"/>
  <c r="BC1018" i="54"/>
  <c r="BC906" i="54"/>
  <c r="BC794" i="54"/>
  <c r="BC1074" i="54"/>
  <c r="BC962" i="54"/>
  <c r="BC850" i="54"/>
  <c r="BC738" i="54"/>
  <c r="N354" i="17"/>
  <c r="AB333" i="17"/>
  <c r="AB332" i="17"/>
  <c r="U47" i="36"/>
  <c r="V47" i="36" s="1"/>
  <c r="AB43" i="34" s="1"/>
  <c r="U40" i="36"/>
  <c r="V40" i="36" s="1"/>
  <c r="U34" i="36"/>
  <c r="V34" i="36" s="1"/>
  <c r="AB30" i="34" s="1"/>
  <c r="U27" i="36"/>
  <c r="V27" i="36" s="1"/>
  <c r="AB343" i="17"/>
  <c r="J5" i="58"/>
  <c r="BC1178" i="54"/>
  <c r="BC1066" i="54"/>
  <c r="BC954" i="54"/>
  <c r="BC842" i="54"/>
  <c r="BC730" i="54"/>
  <c r="BC1122" i="54"/>
  <c r="BC1010" i="54"/>
  <c r="BC898" i="54"/>
  <c r="BC786" i="54"/>
  <c r="BC450" i="54"/>
  <c r="BC394" i="54"/>
  <c r="BC567" i="54"/>
  <c r="J10" i="58"/>
  <c r="BC1183" i="54"/>
  <c r="BC1127" i="54"/>
  <c r="BC903" i="54"/>
  <c r="BC1071" i="54"/>
  <c r="BC847" i="54"/>
  <c r="BC735" i="54"/>
  <c r="BC1015" i="54"/>
  <c r="BC791" i="54"/>
  <c r="BC959" i="54"/>
  <c r="E10" i="26"/>
  <c r="F8" i="15" s="1"/>
  <c r="R8" i="15" s="1"/>
  <c r="J7" i="58"/>
  <c r="BC1068" i="54"/>
  <c r="BC956" i="54"/>
  <c r="BC844" i="54"/>
  <c r="BC732" i="54"/>
  <c r="BC1180" i="54"/>
  <c r="BC1124" i="54"/>
  <c r="BC1012" i="54"/>
  <c r="BC900" i="54"/>
  <c r="BC788" i="54"/>
  <c r="A149" i="16"/>
  <c r="A26" i="58"/>
  <c r="H26" i="58" s="1"/>
  <c r="I26" i="58" s="1"/>
  <c r="A1049" i="16"/>
  <c r="A25" i="57"/>
  <c r="A25" i="34"/>
  <c r="Y25" i="34" s="1"/>
  <c r="A268" i="17"/>
  <c r="A210" i="17"/>
  <c r="A1031" i="54"/>
  <c r="A919" i="54"/>
  <c r="A975" i="54"/>
  <c r="A1087" i="54"/>
  <c r="A1143" i="54"/>
  <c r="A807" i="54"/>
  <c r="A863" i="54"/>
  <c r="A22" i="58"/>
  <c r="H22" i="58" s="1"/>
  <c r="I22" i="58" s="1"/>
  <c r="A1045" i="16"/>
  <c r="A21" i="57"/>
  <c r="A264" i="17"/>
  <c r="A206" i="17"/>
  <c r="A21" i="34"/>
  <c r="A1027" i="54"/>
  <c r="A915" i="54"/>
  <c r="A859" i="54"/>
  <c r="A1139" i="54"/>
  <c r="A803" i="54"/>
  <c r="A1083" i="54"/>
  <c r="A971" i="54"/>
  <c r="A18" i="58"/>
  <c r="H18" i="58" s="1"/>
  <c r="I18" i="58" s="1"/>
  <c r="A1041" i="16"/>
  <c r="A17" i="57"/>
  <c r="A17" i="34"/>
  <c r="Z17" i="34" s="1"/>
  <c r="A260" i="17"/>
  <c r="A202" i="17"/>
  <c r="A1023" i="54"/>
  <c r="A911" i="54"/>
  <c r="A967" i="54"/>
  <c r="A1079" i="54"/>
  <c r="A799" i="54"/>
  <c r="A855" i="54"/>
  <c r="A1135" i="54"/>
  <c r="A14" i="58"/>
  <c r="H14" i="58" s="1"/>
  <c r="I14" i="58" s="1"/>
  <c r="A1037" i="16"/>
  <c r="A13" i="57"/>
  <c r="A256" i="17"/>
  <c r="A198" i="17"/>
  <c r="A13" i="34"/>
  <c r="A1019" i="54"/>
  <c r="A907" i="54"/>
  <c r="A851" i="54"/>
  <c r="A1131" i="54"/>
  <c r="A795" i="54"/>
  <c r="A963" i="54"/>
  <c r="A1075" i="54"/>
  <c r="A10" i="58"/>
  <c r="A1033" i="16"/>
  <c r="A9" i="57"/>
  <c r="A9" i="34"/>
  <c r="X9" i="34" s="1"/>
  <c r="A252" i="17"/>
  <c r="A194" i="17"/>
  <c r="A1015" i="54"/>
  <c r="A903" i="54"/>
  <c r="A959" i="54"/>
  <c r="A1071" i="54"/>
  <c r="A791" i="54"/>
  <c r="A847" i="54"/>
  <c r="A1127" i="54"/>
  <c r="A6" i="58"/>
  <c r="A1029" i="16"/>
  <c r="A5" i="57"/>
  <c r="A248" i="17"/>
  <c r="A190" i="17"/>
  <c r="A5" i="34"/>
  <c r="A1011" i="54"/>
  <c r="A899" i="54"/>
  <c r="A843" i="54"/>
  <c r="A1123" i="54"/>
  <c r="A1067" i="54"/>
  <c r="A787" i="54"/>
  <c r="A955" i="54"/>
  <c r="AO4" i="30"/>
  <c r="L5" i="30"/>
  <c r="X5" i="30" s="1"/>
  <c r="HL25" i="28"/>
  <c r="HL49" i="28"/>
  <c r="BB270" i="54"/>
  <c r="U48" i="36"/>
  <c r="V48" i="36" s="1"/>
  <c r="AB44" i="34" s="1"/>
  <c r="U49" i="36"/>
  <c r="V49" i="36" s="1"/>
  <c r="AB45" i="34" s="1"/>
  <c r="U54" i="36"/>
  <c r="V54" i="36" s="1"/>
  <c r="AB50" i="34" s="1"/>
  <c r="U55" i="36"/>
  <c r="V55" i="36" s="1"/>
  <c r="AB51" i="34" s="1"/>
  <c r="K1207" i="16"/>
  <c r="D1057" i="16"/>
  <c r="H1057" i="16"/>
  <c r="C1057" i="16"/>
  <c r="G1057" i="16"/>
  <c r="H1061" i="16"/>
  <c r="F280" i="17" s="1"/>
  <c r="D1061" i="16"/>
  <c r="C1061" i="16"/>
  <c r="G1061" i="16"/>
  <c r="A1180" i="16"/>
  <c r="A1182" i="16"/>
  <c r="C1063" i="16"/>
  <c r="D1063" i="16"/>
  <c r="G1063" i="16"/>
  <c r="H1063" i="16"/>
  <c r="F282" i="17" s="1"/>
  <c r="H40" i="58"/>
  <c r="I40" i="58" s="1"/>
  <c r="A1183" i="16"/>
  <c r="G1064" i="16"/>
  <c r="C1064" i="16"/>
  <c r="D1064" i="16"/>
  <c r="H1064" i="16"/>
  <c r="G283" i="17" s="1"/>
  <c r="G1066" i="16"/>
  <c r="D1066" i="16"/>
  <c r="H1066" i="16"/>
  <c r="G285" i="17" s="1"/>
  <c r="A1185" i="16"/>
  <c r="C1066" i="16"/>
  <c r="H43" i="58"/>
  <c r="I43" i="58" s="1"/>
  <c r="BA826" i="54"/>
  <c r="BB826" i="54" s="1"/>
  <c r="Z826" i="54"/>
  <c r="BA994" i="54"/>
  <c r="BB994" i="54" s="1"/>
  <c r="Z994" i="54"/>
  <c r="BA939" i="54"/>
  <c r="BB939" i="54" s="1"/>
  <c r="Z939" i="54"/>
  <c r="BA1107" i="54"/>
  <c r="BB1107" i="54" s="1"/>
  <c r="Z1107" i="54"/>
  <c r="A1249" i="16"/>
  <c r="A1188" i="16"/>
  <c r="D1069" i="16"/>
  <c r="C1069" i="16"/>
  <c r="G1069" i="16"/>
  <c r="H1069" i="16"/>
  <c r="A1129" i="16"/>
  <c r="BA828" i="54"/>
  <c r="BB828" i="54" s="1"/>
  <c r="Z828" i="54"/>
  <c r="G110" i="16"/>
  <c r="D110" i="16"/>
  <c r="C110" i="16"/>
  <c r="A230" i="16"/>
  <c r="H170" i="16"/>
  <c r="C170" i="16"/>
  <c r="G170" i="16"/>
  <c r="D170" i="16"/>
  <c r="G289" i="17"/>
  <c r="F50" i="17"/>
  <c r="H47" i="58"/>
  <c r="I47" i="58" s="1"/>
  <c r="BA885" i="54"/>
  <c r="BB885" i="54" s="1"/>
  <c r="Z885" i="54"/>
  <c r="AD47" i="34"/>
  <c r="Z47" i="34"/>
  <c r="Y47" i="34"/>
  <c r="X47" i="34"/>
  <c r="AB347" i="17"/>
  <c r="BA942" i="54"/>
  <c r="BB942" i="54" s="1"/>
  <c r="Z942" i="54"/>
  <c r="BA998" i="54"/>
  <c r="BB998" i="54" s="1"/>
  <c r="Z998" i="54"/>
  <c r="Y48" i="34"/>
  <c r="Z48" i="34"/>
  <c r="X48" i="34"/>
  <c r="AD48" i="34"/>
  <c r="BA1167" i="54"/>
  <c r="BB1167" i="54" s="1"/>
  <c r="Z1167" i="54"/>
  <c r="A233" i="16"/>
  <c r="D173" i="16"/>
  <c r="H173" i="16"/>
  <c r="C173" i="16"/>
  <c r="G173" i="16"/>
  <c r="Z999" i="54"/>
  <c r="BA999" i="54"/>
  <c r="BB999" i="54" s="1"/>
  <c r="X49" i="34"/>
  <c r="AD49" i="34"/>
  <c r="Y49" i="34"/>
  <c r="Z49" i="34"/>
  <c r="BA832" i="54"/>
  <c r="BB832" i="54" s="1"/>
  <c r="Z832" i="54"/>
  <c r="BA1168" i="54"/>
  <c r="BB1168" i="54" s="1"/>
  <c r="Z1168" i="54"/>
  <c r="A234" i="16"/>
  <c r="G174" i="16"/>
  <c r="D174" i="16"/>
  <c r="H174" i="16"/>
  <c r="K54" i="17" s="1"/>
  <c r="C174" i="16"/>
  <c r="H51" i="58"/>
  <c r="I51" i="58" s="1"/>
  <c r="BA945" i="54"/>
  <c r="BB945" i="54" s="1"/>
  <c r="Z945" i="54"/>
  <c r="BA1113" i="54"/>
  <c r="BB1113" i="54" s="1"/>
  <c r="Z1113" i="54"/>
  <c r="AB351" i="17"/>
  <c r="E1076" i="16"/>
  <c r="I1076" i="16"/>
  <c r="B1136" i="16"/>
  <c r="BA834" i="54"/>
  <c r="BB834" i="54" s="1"/>
  <c r="Z834" i="54"/>
  <c r="BA1114" i="54"/>
  <c r="BB1114" i="54" s="1"/>
  <c r="Z1114" i="54"/>
  <c r="AB352" i="17"/>
  <c r="I1055" i="16"/>
  <c r="E1055" i="16"/>
  <c r="Z835" i="54"/>
  <c r="BA835" i="54"/>
  <c r="BB835" i="54" s="1"/>
  <c r="Z947" i="54"/>
  <c r="BA947" i="54"/>
  <c r="BB947" i="54" s="1"/>
  <c r="Z1115" i="54"/>
  <c r="BA1115" i="54"/>
  <c r="BB1115" i="54" s="1"/>
  <c r="X53" i="34"/>
  <c r="Y53" i="34"/>
  <c r="AD53" i="34"/>
  <c r="Z53" i="34"/>
  <c r="H30" i="58"/>
  <c r="I30" i="58" s="1"/>
  <c r="H33" i="58"/>
  <c r="I33" i="58" s="1"/>
  <c r="I1058" i="16"/>
  <c r="E1058" i="16"/>
  <c r="I1062" i="16"/>
  <c r="E1062" i="16"/>
  <c r="E1066" i="16"/>
  <c r="I1066" i="16"/>
  <c r="I170" i="16"/>
  <c r="E170" i="16"/>
  <c r="B230" i="16"/>
  <c r="H111" i="16"/>
  <c r="E111" i="16"/>
  <c r="I111" i="16"/>
  <c r="I172" i="16"/>
  <c r="E172" i="16"/>
  <c r="B232" i="16"/>
  <c r="I113" i="16"/>
  <c r="E113" i="16"/>
  <c r="H113" i="16"/>
  <c r="B235" i="16"/>
  <c r="I175" i="16"/>
  <c r="E175" i="16"/>
  <c r="I1075" i="16"/>
  <c r="E1075" i="16"/>
  <c r="B1135" i="16"/>
  <c r="BA94" i="54"/>
  <c r="BB94" i="54" s="1"/>
  <c r="B5" i="58"/>
  <c r="B4" i="57"/>
  <c r="B1028" i="16"/>
  <c r="C1122" i="54"/>
  <c r="C1066" i="54"/>
  <c r="C1010" i="54"/>
  <c r="C786" i="54"/>
  <c r="C954" i="54"/>
  <c r="C842" i="54"/>
  <c r="C898" i="54"/>
  <c r="B28" i="58"/>
  <c r="B27" i="57"/>
  <c r="B1051" i="16"/>
  <c r="C921" i="54"/>
  <c r="C1145" i="54"/>
  <c r="C977" i="54"/>
  <c r="C865" i="54"/>
  <c r="C809" i="54"/>
  <c r="C1033" i="54"/>
  <c r="C1089" i="54"/>
  <c r="B22" i="42"/>
  <c r="C749" i="54" s="1"/>
  <c r="B24" i="58"/>
  <c r="B23" i="57"/>
  <c r="B1047" i="16"/>
  <c r="C917" i="54"/>
  <c r="C1141" i="54"/>
  <c r="C973" i="54"/>
  <c r="C861" i="54"/>
  <c r="C805" i="54"/>
  <c r="C1085" i="54"/>
  <c r="C1029" i="54"/>
  <c r="B18" i="42"/>
  <c r="C745" i="54" s="1"/>
  <c r="B20" i="58"/>
  <c r="B19" i="57"/>
  <c r="B1043" i="16"/>
  <c r="C913" i="54"/>
  <c r="C1137" i="54"/>
  <c r="C969" i="54"/>
  <c r="C857" i="54"/>
  <c r="C801" i="54"/>
  <c r="C1081" i="54"/>
  <c r="C1025" i="54"/>
  <c r="B14" i="42"/>
  <c r="C741" i="54" s="1"/>
  <c r="B16" i="58"/>
  <c r="B15" i="57"/>
  <c r="B1039" i="16"/>
  <c r="C909" i="54"/>
  <c r="C1133" i="54"/>
  <c r="C965" i="54"/>
  <c r="C853" i="54"/>
  <c r="C797" i="54"/>
  <c r="C1077" i="54"/>
  <c r="C1021" i="54"/>
  <c r="B10" i="42"/>
  <c r="C737" i="54" s="1"/>
  <c r="B12" i="58"/>
  <c r="B11" i="57"/>
  <c r="B1035" i="16"/>
  <c r="C905" i="54"/>
  <c r="C1129" i="54"/>
  <c r="C961" i="54"/>
  <c r="C849" i="54"/>
  <c r="C793" i="54"/>
  <c r="C1017" i="54"/>
  <c r="C1073" i="54"/>
  <c r="B8" i="58"/>
  <c r="B7" i="57"/>
  <c r="B1031" i="16"/>
  <c r="C901" i="54"/>
  <c r="C1125" i="54"/>
  <c r="C957" i="54"/>
  <c r="C845" i="54"/>
  <c r="C789" i="54"/>
  <c r="C1069" i="54"/>
  <c r="C1013" i="54"/>
  <c r="J30" i="38"/>
  <c r="J28" i="58"/>
  <c r="BC1201" i="54"/>
  <c r="BC977" i="54"/>
  <c r="BC753" i="54"/>
  <c r="BC1145" i="54"/>
  <c r="BC921" i="54"/>
  <c r="BC1089" i="54"/>
  <c r="BC865" i="54"/>
  <c r="BC1033" i="54"/>
  <c r="BC809" i="54"/>
  <c r="J24" i="58"/>
  <c r="BC1085" i="54"/>
  <c r="BC861" i="54"/>
  <c r="BC1197" i="54"/>
  <c r="BC917" i="54"/>
  <c r="BC1029" i="54"/>
  <c r="BC805" i="54"/>
  <c r="BC973" i="54"/>
  <c r="BC749" i="54"/>
  <c r="BC1141" i="54"/>
  <c r="J20" i="58"/>
  <c r="BC969" i="54"/>
  <c r="BC745" i="54"/>
  <c r="BC801" i="54"/>
  <c r="BC1137" i="54"/>
  <c r="BC913" i="54"/>
  <c r="BC1025" i="54"/>
  <c r="BC1193" i="54"/>
  <c r="BC1081" i="54"/>
  <c r="BC857" i="54"/>
  <c r="J16" i="58"/>
  <c r="BC1077" i="54"/>
  <c r="BC853" i="54"/>
  <c r="BC1133" i="54"/>
  <c r="BC1189" i="54"/>
  <c r="BC1021" i="54"/>
  <c r="BC797" i="54"/>
  <c r="BC965" i="54"/>
  <c r="BC741" i="54"/>
  <c r="BC909" i="54"/>
  <c r="J12" i="58"/>
  <c r="BC1185" i="54"/>
  <c r="BC961" i="54"/>
  <c r="BC737" i="54"/>
  <c r="BC1017" i="54"/>
  <c r="BC1129" i="54"/>
  <c r="BC905" i="54"/>
  <c r="BC1073" i="54"/>
  <c r="BC849" i="54"/>
  <c r="BC793" i="54"/>
  <c r="AB340" i="17"/>
  <c r="AB330" i="17"/>
  <c r="AB325" i="17"/>
  <c r="H37" i="38"/>
  <c r="I37" i="38" s="1"/>
  <c r="AC35" i="34" s="1"/>
  <c r="U44" i="36"/>
  <c r="V44" i="36" s="1"/>
  <c r="AB40" i="34" s="1"/>
  <c r="U39" i="36"/>
  <c r="V39" i="36" s="1"/>
  <c r="AB35" i="34" s="1"/>
  <c r="U33" i="36"/>
  <c r="V33" i="36" s="1"/>
  <c r="AB339" i="17"/>
  <c r="X23" i="46"/>
  <c r="W23" i="46"/>
  <c r="V23" i="46"/>
  <c r="U23" i="46"/>
  <c r="J9" i="58"/>
  <c r="BC1182" i="54"/>
  <c r="BC1126" i="54"/>
  <c r="BC1014" i="54"/>
  <c r="BC902" i="54"/>
  <c r="BC790" i="54"/>
  <c r="BC1070" i="54"/>
  <c r="BC958" i="54"/>
  <c r="BC846" i="54"/>
  <c r="BC734" i="54"/>
  <c r="A139" i="17"/>
  <c r="A754" i="54"/>
  <c r="BA754" i="54" s="1"/>
  <c r="BB754" i="54" s="1"/>
  <c r="A29" i="58"/>
  <c r="H29" i="58" s="1"/>
  <c r="I29" i="58" s="1"/>
  <c r="A28" i="57"/>
  <c r="A271" i="17"/>
  <c r="A213" i="17"/>
  <c r="A28" i="34"/>
  <c r="Y28" i="34" s="1"/>
  <c r="A1052" i="16"/>
  <c r="A866" i="54"/>
  <c r="A810" i="54"/>
  <c r="A1146" i="54"/>
  <c r="A1090" i="54"/>
  <c r="A978" i="54"/>
  <c r="A1034" i="54"/>
  <c r="A922" i="54"/>
  <c r="A25" i="58"/>
  <c r="H25" i="58" s="1"/>
  <c r="I25" i="58" s="1"/>
  <c r="A24" i="57"/>
  <c r="A267" i="17"/>
  <c r="A209" i="17"/>
  <c r="A1048" i="16"/>
  <c r="A24" i="34"/>
  <c r="A862" i="54"/>
  <c r="A806" i="54"/>
  <c r="A1142" i="54"/>
  <c r="A1086" i="54"/>
  <c r="A974" i="54"/>
  <c r="A918" i="54"/>
  <c r="A1030" i="54"/>
  <c r="A746" i="54"/>
  <c r="Z746" i="54" s="1"/>
  <c r="A21" i="58"/>
  <c r="H21" i="58" s="1"/>
  <c r="I21" i="58" s="1"/>
  <c r="A20" i="57"/>
  <c r="A263" i="17"/>
  <c r="A205" i="17"/>
  <c r="A1044" i="16"/>
  <c r="A20" i="34"/>
  <c r="A858" i="54"/>
  <c r="A802" i="54"/>
  <c r="A1138" i="54"/>
  <c r="A1082" i="54"/>
  <c r="A970" i="54"/>
  <c r="A1026" i="54"/>
  <c r="A914" i="54"/>
  <c r="A17" i="58"/>
  <c r="H17" i="58" s="1"/>
  <c r="I17" i="58" s="1"/>
  <c r="A16" i="57"/>
  <c r="A259" i="17"/>
  <c r="A201" i="17"/>
  <c r="A1040" i="16"/>
  <c r="A16" i="34"/>
  <c r="AA16" i="34" s="1"/>
  <c r="A854" i="54"/>
  <c r="A798" i="54"/>
  <c r="A1134" i="54"/>
  <c r="A1078" i="54"/>
  <c r="A966" i="54"/>
  <c r="A910" i="54"/>
  <c r="A1022" i="54"/>
  <c r="A738" i="54"/>
  <c r="Z738" i="54" s="1"/>
  <c r="A13" i="58"/>
  <c r="A12" i="57"/>
  <c r="A255" i="17"/>
  <c r="A197" i="17"/>
  <c r="A1036" i="16"/>
  <c r="A12" i="34"/>
  <c r="A850" i="54"/>
  <c r="A794" i="54"/>
  <c r="A1130" i="54"/>
  <c r="A1074" i="54"/>
  <c r="A962" i="54"/>
  <c r="A1018" i="54"/>
  <c r="A906" i="54"/>
  <c r="A9" i="58"/>
  <c r="A8" i="57"/>
  <c r="A251" i="17"/>
  <c r="A193" i="17"/>
  <c r="A1032" i="16"/>
  <c r="A8" i="34"/>
  <c r="Z8" i="34" s="1"/>
  <c r="A846" i="54"/>
  <c r="A790" i="54"/>
  <c r="A1126" i="54"/>
  <c r="A1070" i="54"/>
  <c r="A958" i="54"/>
  <c r="A902" i="54"/>
  <c r="A1014" i="54"/>
  <c r="A730" i="54"/>
  <c r="Z730" i="54" s="1"/>
  <c r="A5" i="58"/>
  <c r="S23" i="46"/>
  <c r="R23" i="46"/>
  <c r="R24" i="46" s="1"/>
  <c r="Q23" i="46"/>
  <c r="Q24" i="46" s="1"/>
  <c r="T23" i="46"/>
  <c r="T24" i="46" s="1"/>
  <c r="A4" i="57"/>
  <c r="A247" i="17"/>
  <c r="A1028" i="16"/>
  <c r="A189" i="17"/>
  <c r="A842" i="54"/>
  <c r="A786" i="54"/>
  <c r="A1066" i="54"/>
  <c r="A954" i="54"/>
  <c r="A1010" i="54"/>
  <c r="A1122" i="54"/>
  <c r="A898" i="54"/>
  <c r="AE5" i="57"/>
  <c r="HL18" i="28"/>
  <c r="HL19" i="28"/>
  <c r="BA102" i="54"/>
  <c r="BB102" i="54" s="1"/>
  <c r="Z155" i="54"/>
  <c r="HL37" i="28"/>
  <c r="H48" i="38"/>
  <c r="I48" i="38" s="1"/>
  <c r="AC46" i="34" s="1"/>
  <c r="G277" i="17"/>
  <c r="F277" i="17"/>
  <c r="G1065" i="16"/>
  <c r="A1184" i="16"/>
  <c r="H1065" i="16"/>
  <c r="D1065" i="16"/>
  <c r="C1065" i="16"/>
  <c r="A1186" i="16"/>
  <c r="D1067" i="16"/>
  <c r="G1067" i="16"/>
  <c r="H1067" i="16"/>
  <c r="F286" i="17" s="1"/>
  <c r="C1067" i="16"/>
  <c r="BA1050" i="54"/>
  <c r="BB1050" i="54" s="1"/>
  <c r="Z1050" i="54"/>
  <c r="BA1106" i="54"/>
  <c r="BB1106" i="54" s="1"/>
  <c r="Z1106" i="54"/>
  <c r="A1248" i="16"/>
  <c r="C1068" i="16"/>
  <c r="A1128" i="16"/>
  <c r="D1068" i="16"/>
  <c r="A1187" i="16"/>
  <c r="G1068" i="16"/>
  <c r="H1068" i="16"/>
  <c r="F287" i="17"/>
  <c r="G287" i="17"/>
  <c r="G109" i="16"/>
  <c r="D109" i="16"/>
  <c r="C109" i="16"/>
  <c r="BA1163" i="54"/>
  <c r="BB1163" i="54" s="1"/>
  <c r="Z1163" i="54"/>
  <c r="F288" i="17"/>
  <c r="G288" i="17"/>
  <c r="BA1108" i="54"/>
  <c r="BB1108" i="54" s="1"/>
  <c r="Z1108" i="54"/>
  <c r="BA996" i="54"/>
  <c r="BB996" i="54" s="1"/>
  <c r="Z996" i="54"/>
  <c r="BA884" i="54"/>
  <c r="BB884" i="54" s="1"/>
  <c r="Z884" i="54"/>
  <c r="BA941" i="54"/>
  <c r="BB941" i="54" s="1"/>
  <c r="Z941" i="54"/>
  <c r="D111" i="16"/>
  <c r="C111" i="16"/>
  <c r="G111" i="16"/>
  <c r="Z997" i="54"/>
  <c r="BA997" i="54"/>
  <c r="BB997" i="54" s="1"/>
  <c r="C1071" i="16"/>
  <c r="H1071" i="16"/>
  <c r="A1131" i="16"/>
  <c r="A1190" i="16"/>
  <c r="D1071" i="16"/>
  <c r="G1071" i="16"/>
  <c r="A1251" i="16"/>
  <c r="H48" i="58"/>
  <c r="I48" i="58" s="1"/>
  <c r="BA830" i="54"/>
  <c r="BB830" i="54" s="1"/>
  <c r="Z830" i="54"/>
  <c r="C112" i="16"/>
  <c r="D112" i="16"/>
  <c r="G112" i="16"/>
  <c r="G291" i="17"/>
  <c r="F291" i="17"/>
  <c r="I291" i="17"/>
  <c r="AB348" i="17"/>
  <c r="G113" i="16"/>
  <c r="C113" i="16"/>
  <c r="D113" i="16"/>
  <c r="BA831" i="54"/>
  <c r="BB831" i="54" s="1"/>
  <c r="Z831" i="54"/>
  <c r="BA1056" i="54"/>
  <c r="BB1056" i="54" s="1"/>
  <c r="Z1056" i="54"/>
  <c r="C114" i="16"/>
  <c r="G114" i="16"/>
  <c r="D114" i="16"/>
  <c r="BA888" i="54"/>
  <c r="BB888" i="54" s="1"/>
  <c r="Z888" i="54"/>
  <c r="BA1169" i="54"/>
  <c r="BB1169" i="54" s="1"/>
  <c r="Z1169" i="54"/>
  <c r="BA889" i="54"/>
  <c r="BB889" i="54" s="1"/>
  <c r="Z889" i="54"/>
  <c r="D1075" i="16"/>
  <c r="A1194" i="16"/>
  <c r="H1075" i="16"/>
  <c r="A1135" i="16"/>
  <c r="G1075" i="16"/>
  <c r="A1255" i="16"/>
  <c r="C1075" i="16"/>
  <c r="AD51" i="34"/>
  <c r="X51" i="34"/>
  <c r="Z51" i="34"/>
  <c r="Y51" i="34"/>
  <c r="H52" i="58"/>
  <c r="I52" i="58" s="1"/>
  <c r="I116" i="16"/>
  <c r="H116" i="16"/>
  <c r="E116" i="16"/>
  <c r="BA1058" i="54"/>
  <c r="BB1058" i="54" s="1"/>
  <c r="Z1058" i="54"/>
  <c r="C116" i="16"/>
  <c r="G116" i="16"/>
  <c r="D116" i="16"/>
  <c r="A1256" i="16"/>
  <c r="A1195" i="16"/>
  <c r="H1076" i="16"/>
  <c r="C1076" i="16"/>
  <c r="D1076" i="16"/>
  <c r="G1076" i="16"/>
  <c r="A1136" i="16"/>
  <c r="H53" i="58"/>
  <c r="I53" i="58" s="1"/>
  <c r="I117" i="16"/>
  <c r="H117" i="16"/>
  <c r="E117" i="16"/>
  <c r="F57" i="17" s="1"/>
  <c r="E1054" i="16"/>
  <c r="I1054" i="16"/>
  <c r="Z1171" i="54"/>
  <c r="BA1171" i="54"/>
  <c r="BB1171" i="54" s="1"/>
  <c r="F272" i="17"/>
  <c r="G272" i="17"/>
  <c r="I1057" i="16"/>
  <c r="E1057" i="16"/>
  <c r="I1061" i="16"/>
  <c r="E1061" i="16"/>
  <c r="I1065" i="16"/>
  <c r="E1065" i="16"/>
  <c r="I108" i="16"/>
  <c r="E108" i="16"/>
  <c r="H108" i="16"/>
  <c r="I169" i="16"/>
  <c r="E169" i="16"/>
  <c r="B229" i="16"/>
  <c r="E1070" i="16"/>
  <c r="B1130" i="16"/>
  <c r="I1070" i="16"/>
  <c r="F289" i="17" s="1"/>
  <c r="B231" i="16"/>
  <c r="E171" i="16"/>
  <c r="I171" i="16"/>
  <c r="I173" i="16"/>
  <c r="B233" i="16"/>
  <c r="E173" i="16"/>
  <c r="B1133" i="16"/>
  <c r="I1073" i="16"/>
  <c r="G292" i="17" s="1"/>
  <c r="E1073" i="16"/>
  <c r="H114" i="16"/>
  <c r="E114" i="16"/>
  <c r="I114" i="16"/>
  <c r="E1074" i="16"/>
  <c r="B1134" i="16"/>
  <c r="I1074" i="16"/>
  <c r="Y298" i="17"/>
  <c r="Z298" i="17"/>
  <c r="AB298" i="17"/>
  <c r="AA298" i="17"/>
  <c r="Y122" i="17"/>
  <c r="Z122" i="17"/>
  <c r="AA122" i="17"/>
  <c r="AB122" i="17"/>
  <c r="Y62" i="17"/>
  <c r="Z62" i="17"/>
  <c r="AA62" i="17"/>
  <c r="AB62" i="17"/>
  <c r="D16" i="48"/>
  <c r="Y121" i="17"/>
  <c r="AB121" i="17"/>
  <c r="Z121" i="17"/>
  <c r="AA121" i="17"/>
  <c r="Y297" i="17"/>
  <c r="Z297" i="17"/>
  <c r="AA297" i="17"/>
  <c r="AB297" i="17"/>
  <c r="Y61" i="17"/>
  <c r="Z61" i="17"/>
  <c r="AA61" i="17"/>
  <c r="AB61" i="17"/>
  <c r="C353" i="17"/>
  <c r="B352" i="17"/>
  <c r="C349" i="17"/>
  <c r="B348" i="17"/>
  <c r="C345" i="17"/>
  <c r="B344" i="17"/>
  <c r="B353" i="17"/>
  <c r="C350" i="17"/>
  <c r="B349" i="17"/>
  <c r="C346" i="17"/>
  <c r="C351" i="17"/>
  <c r="B350" i="17"/>
  <c r="C347" i="17"/>
  <c r="B346" i="17"/>
  <c r="Y346" i="17" s="1"/>
  <c r="D346" i="17" s="1"/>
  <c r="C352" i="17"/>
  <c r="B351" i="17"/>
  <c r="C344" i="17"/>
  <c r="Y299" i="17"/>
  <c r="C348" i="17"/>
  <c r="B347" i="17"/>
  <c r="AC49" i="34"/>
  <c r="AC52" i="34"/>
  <c r="AC45" i="34"/>
  <c r="AC47" i="34"/>
  <c r="AC53" i="34"/>
  <c r="AC44" i="34"/>
  <c r="AC48" i="34"/>
  <c r="AC50" i="34"/>
  <c r="AC51" i="34"/>
  <c r="Q547" i="16"/>
  <c r="F127" i="16"/>
  <c r="J67" i="16"/>
  <c r="K67" i="16" s="1"/>
  <c r="BB498" i="54"/>
  <c r="Z554" i="54"/>
  <c r="Z219" i="54"/>
  <c r="Z214" i="54"/>
  <c r="BA603" i="54"/>
  <c r="BB603" i="54" s="1"/>
  <c r="BA327" i="54"/>
  <c r="BB327" i="54" s="1"/>
  <c r="BA490" i="54"/>
  <c r="BB490" i="54" s="1"/>
  <c r="Z658" i="54"/>
  <c r="F367" i="16"/>
  <c r="J307" i="16"/>
  <c r="J427" i="16"/>
  <c r="J547" i="16"/>
  <c r="Q367" i="16"/>
  <c r="K848" i="16"/>
  <c r="Q427" i="16"/>
  <c r="Q187" i="16"/>
  <c r="D221" i="16"/>
  <c r="H223" i="16"/>
  <c r="B283" i="16"/>
  <c r="B343" i="16" s="1"/>
  <c r="Q729" i="16"/>
  <c r="Q247" i="16"/>
  <c r="J668" i="16"/>
  <c r="K668" i="16" s="1"/>
  <c r="E98" i="16"/>
  <c r="E223" i="16"/>
  <c r="I163" i="16"/>
  <c r="E163" i="16"/>
  <c r="F247" i="16"/>
  <c r="K247" i="16" s="1"/>
  <c r="F427" i="16"/>
  <c r="F547" i="16"/>
  <c r="J609" i="16"/>
  <c r="K609" i="16" s="1"/>
  <c r="H199" i="16"/>
  <c r="E139" i="16"/>
  <c r="K968" i="16"/>
  <c r="Q67" i="16"/>
  <c r="B145" i="16"/>
  <c r="A88" i="17"/>
  <c r="A750" i="54"/>
  <c r="A742" i="54"/>
  <c r="A12" i="16"/>
  <c r="A734" i="54"/>
  <c r="BA765" i="54"/>
  <c r="BB765" i="54" s="1"/>
  <c r="Z765" i="54"/>
  <c r="BA770" i="54"/>
  <c r="BB770" i="54" s="1"/>
  <c r="Z770" i="54"/>
  <c r="U50" i="18"/>
  <c r="AA48" i="34" s="1"/>
  <c r="N50" i="18"/>
  <c r="K50" i="18"/>
  <c r="Z775" i="54"/>
  <c r="BA775" i="54"/>
  <c r="BB775" i="54" s="1"/>
  <c r="Z776" i="54"/>
  <c r="BA776" i="54"/>
  <c r="BB776" i="54" s="1"/>
  <c r="BA777" i="54"/>
  <c r="BB777" i="54" s="1"/>
  <c r="Z777" i="54"/>
  <c r="BA778" i="54"/>
  <c r="BB778" i="54" s="1"/>
  <c r="Z778" i="54"/>
  <c r="Z779" i="54"/>
  <c r="BA779" i="54"/>
  <c r="BB779" i="54" s="1"/>
  <c r="A749" i="54"/>
  <c r="A741" i="54"/>
  <c r="A135" i="16"/>
  <c r="A737" i="54"/>
  <c r="A733" i="54"/>
  <c r="BA443" i="54"/>
  <c r="BB443" i="54" s="1"/>
  <c r="BA434" i="54"/>
  <c r="BB434" i="54" s="1"/>
  <c r="B46" i="55"/>
  <c r="C771" i="54"/>
  <c r="U46" i="18"/>
  <c r="AA44" i="34" s="1"/>
  <c r="K46" i="18"/>
  <c r="N46" i="18"/>
  <c r="BA771" i="54"/>
  <c r="BB771" i="54" s="1"/>
  <c r="Z771" i="54"/>
  <c r="K51" i="18"/>
  <c r="U51" i="18"/>
  <c r="AA49" i="34" s="1"/>
  <c r="N51" i="18"/>
  <c r="U52" i="18"/>
  <c r="AA50" i="34" s="1"/>
  <c r="K52" i="18"/>
  <c r="N52" i="18"/>
  <c r="U53" i="18"/>
  <c r="AA51" i="34" s="1"/>
  <c r="K53" i="18"/>
  <c r="N53" i="18"/>
  <c r="K54" i="18"/>
  <c r="N54" i="18"/>
  <c r="U54" i="18"/>
  <c r="AA52" i="34" s="1"/>
  <c r="N55" i="18"/>
  <c r="U55" i="18"/>
  <c r="K55" i="18"/>
  <c r="BA759" i="54"/>
  <c r="BB759" i="54" s="1"/>
  <c r="BA761" i="54"/>
  <c r="BB761" i="54" s="1"/>
  <c r="Z761" i="54"/>
  <c r="A528" i="54"/>
  <c r="Z528" i="54" s="1"/>
  <c r="A752" i="54"/>
  <c r="A86" i="17"/>
  <c r="A748" i="54"/>
  <c r="A82" i="17"/>
  <c r="A744" i="54"/>
  <c r="A740" i="54"/>
  <c r="A134" i="16"/>
  <c r="A736" i="54"/>
  <c r="BA769" i="54"/>
  <c r="BB769" i="54" s="1"/>
  <c r="K47" i="18"/>
  <c r="U47" i="18"/>
  <c r="AA45" i="34" s="1"/>
  <c r="N47" i="18"/>
  <c r="BA772" i="54"/>
  <c r="BB772" i="54" s="1"/>
  <c r="Z772" i="54"/>
  <c r="BA773" i="54"/>
  <c r="BB773" i="54" s="1"/>
  <c r="Z773" i="54"/>
  <c r="B22" i="16"/>
  <c r="U42" i="18"/>
  <c r="AA40" i="34" s="1"/>
  <c r="A751" i="54"/>
  <c r="A321" i="17"/>
  <c r="A747" i="54"/>
  <c r="A743" i="54"/>
  <c r="A17" i="36"/>
  <c r="U17" i="36" s="1"/>
  <c r="V17" i="36" s="1"/>
  <c r="A739" i="54"/>
  <c r="A735" i="54"/>
  <c r="A731" i="54"/>
  <c r="U48" i="18"/>
  <c r="AA46" i="34" s="1"/>
  <c r="K48" i="18"/>
  <c r="N48" i="18"/>
  <c r="U49" i="18"/>
  <c r="AA47" i="34" s="1"/>
  <c r="K49" i="18"/>
  <c r="N49" i="18"/>
  <c r="BA774" i="54"/>
  <c r="BB774" i="54" s="1"/>
  <c r="Z774" i="54"/>
  <c r="BA762" i="54"/>
  <c r="BB762" i="54" s="1"/>
  <c r="U35" i="18"/>
  <c r="AA33" i="34" s="1"/>
  <c r="Z212" i="54"/>
  <c r="Z495" i="54"/>
  <c r="BB602" i="54"/>
  <c r="BA46" i="54"/>
  <c r="BB46" i="54" s="1"/>
  <c r="Z322" i="54"/>
  <c r="BB495" i="54"/>
  <c r="BA403" i="54"/>
  <c r="BB403" i="54" s="1"/>
  <c r="BA269" i="54"/>
  <c r="BB269" i="54" s="1"/>
  <c r="Z547" i="54"/>
  <c r="Z48" i="54"/>
  <c r="BB47" i="54"/>
  <c r="BA324" i="54"/>
  <c r="BB324" i="54" s="1"/>
  <c r="Z489" i="54"/>
  <c r="BA439" i="54"/>
  <c r="BB439" i="54" s="1"/>
  <c r="Z602" i="54"/>
  <c r="Z331" i="54"/>
  <c r="BA330" i="54"/>
  <c r="BB330" i="54" s="1"/>
  <c r="Z275" i="54"/>
  <c r="BB497" i="54"/>
  <c r="Z553" i="54"/>
  <c r="Z548" i="54"/>
  <c r="BA518" i="54"/>
  <c r="BB518" i="54" s="1"/>
  <c r="Z405" i="54"/>
  <c r="Z582" i="54"/>
  <c r="BA50" i="54"/>
  <c r="BB50" i="54" s="1"/>
  <c r="BB214" i="54"/>
  <c r="BA325" i="54"/>
  <c r="BB325" i="54" s="1"/>
  <c r="BA379" i="54"/>
  <c r="BB379" i="54" s="1"/>
  <c r="Z441" i="54"/>
  <c r="Z436" i="54"/>
  <c r="Z607" i="54"/>
  <c r="Z177" i="54"/>
  <c r="BA101" i="54"/>
  <c r="BB101" i="54" s="1"/>
  <c r="Z385" i="54"/>
  <c r="BA386" i="54"/>
  <c r="BB386" i="54" s="1"/>
  <c r="BB607" i="54"/>
  <c r="BA662" i="54"/>
  <c r="BB662" i="54" s="1"/>
  <c r="BB253" i="54"/>
  <c r="BA104" i="54"/>
  <c r="BB104" i="54" s="1"/>
  <c r="BA109" i="54"/>
  <c r="BB109" i="54" s="1"/>
  <c r="Z497" i="54"/>
  <c r="Z663" i="54"/>
  <c r="Z216" i="54"/>
  <c r="BB441" i="54"/>
  <c r="BA661" i="54"/>
  <c r="BB661" i="54" s="1"/>
  <c r="Z546" i="54"/>
  <c r="F729" i="16"/>
  <c r="J729" i="16"/>
  <c r="J7" i="16"/>
  <c r="D10" i="48"/>
  <c r="BA370" i="54"/>
  <c r="BB370" i="54" s="1"/>
  <c r="D216" i="16"/>
  <c r="A184" i="54"/>
  <c r="Z184" i="54" s="1"/>
  <c r="A576" i="54"/>
  <c r="Z576" i="54" s="1"/>
  <c r="A248" i="54"/>
  <c r="Z248" i="54" s="1"/>
  <c r="A640" i="54"/>
  <c r="Z640" i="54" s="1"/>
  <c r="A176" i="54"/>
  <c r="Z176" i="54" s="1"/>
  <c r="A568" i="54"/>
  <c r="BA568" i="54" s="1"/>
  <c r="BB568" i="54" s="1"/>
  <c r="BC123" i="54"/>
  <c r="BC76" i="54"/>
  <c r="BC250" i="54"/>
  <c r="C100" i="16"/>
  <c r="Q100" i="16" s="1"/>
  <c r="U64" i="15"/>
  <c r="F307" i="16"/>
  <c r="B20" i="16"/>
  <c r="HK7" i="28"/>
  <c r="J22" i="38"/>
  <c r="U26" i="18"/>
  <c r="A20" i="18"/>
  <c r="U20" i="18" s="1"/>
  <c r="A22" i="36"/>
  <c r="E21" i="26"/>
  <c r="F19" i="15" s="1"/>
  <c r="R19" i="15" s="1"/>
  <c r="HL15" i="28"/>
  <c r="HL31" i="28"/>
  <c r="HL36" i="28"/>
  <c r="BA100" i="54"/>
  <c r="BB100" i="54" s="1"/>
  <c r="BA156" i="54"/>
  <c r="BB156" i="54" s="1"/>
  <c r="Z491" i="54"/>
  <c r="BA606" i="54"/>
  <c r="BB606" i="54" s="1"/>
  <c r="HL8" i="28"/>
  <c r="A240" i="54"/>
  <c r="Z240" i="54" s="1"/>
  <c r="A632" i="54"/>
  <c r="Z632" i="54" s="1"/>
  <c r="A304" i="54"/>
  <c r="Z304" i="54" s="1"/>
  <c r="A696" i="54"/>
  <c r="BA696" i="54" s="1"/>
  <c r="BB696" i="54" s="1"/>
  <c r="A232" i="54"/>
  <c r="BA232" i="54" s="1"/>
  <c r="BB232" i="54" s="1"/>
  <c r="A624" i="54"/>
  <c r="Z624" i="54" s="1"/>
  <c r="BC290" i="54"/>
  <c r="BC131" i="54"/>
  <c r="BC306" i="54"/>
  <c r="D100" i="16"/>
  <c r="F7" i="16"/>
  <c r="AA85" i="15"/>
  <c r="AE64" i="15"/>
  <c r="J367" i="16"/>
  <c r="A85" i="16"/>
  <c r="E12" i="26"/>
  <c r="F10" i="15" s="1"/>
  <c r="R10" i="15" s="1"/>
  <c r="K1365" i="16"/>
  <c r="BB51" i="54"/>
  <c r="BA215" i="54"/>
  <c r="BB215" i="54" s="1"/>
  <c r="A326" i="17"/>
  <c r="A12" i="38"/>
  <c r="A82" i="16"/>
  <c r="E20" i="26"/>
  <c r="F18" i="15" s="1"/>
  <c r="R18" i="15" s="1"/>
  <c r="A145" i="16"/>
  <c r="A149" i="17"/>
  <c r="HL30" i="28"/>
  <c r="HL35" i="28"/>
  <c r="Z157" i="54"/>
  <c r="BB493" i="54"/>
  <c r="A296" i="54"/>
  <c r="Z296" i="54" s="1"/>
  <c r="BC242" i="54"/>
  <c r="A276" i="16"/>
  <c r="BB39" i="54"/>
  <c r="BA254" i="54"/>
  <c r="BB254" i="54" s="1"/>
  <c r="BA127" i="54"/>
  <c r="BB127" i="54" s="1"/>
  <c r="A28" i="30"/>
  <c r="Y28" i="30" s="1"/>
  <c r="A14" i="17"/>
  <c r="A352" i="54"/>
  <c r="Z352" i="54" s="1"/>
  <c r="A416" i="54"/>
  <c r="Z416" i="54" s="1"/>
  <c r="A344" i="54"/>
  <c r="Z344" i="54" s="1"/>
  <c r="K35" i="18"/>
  <c r="BC458" i="54"/>
  <c r="BC410" i="54"/>
  <c r="BC586" i="54"/>
  <c r="B12" i="16"/>
  <c r="A14" i="16"/>
  <c r="BA105" i="54"/>
  <c r="BB105" i="54" s="1"/>
  <c r="A288" i="54"/>
  <c r="BA288" i="54" s="1"/>
  <c r="BB288" i="54" s="1"/>
  <c r="BC402" i="54"/>
  <c r="BC418" i="54"/>
  <c r="Z39" i="54"/>
  <c r="D8" i="48"/>
  <c r="A472" i="54"/>
  <c r="Z472" i="54" s="1"/>
  <c r="A400" i="54"/>
  <c r="Z400" i="54" s="1"/>
  <c r="BC570" i="54"/>
  <c r="BC522" i="54"/>
  <c r="BC698" i="54"/>
  <c r="A134" i="17"/>
  <c r="A14" i="36"/>
  <c r="U14" i="36" s="1"/>
  <c r="V14" i="36" s="1"/>
  <c r="HL28" i="28"/>
  <c r="BA266" i="54"/>
  <c r="BB266" i="54" s="1"/>
  <c r="HL29" i="28"/>
  <c r="A688" i="54"/>
  <c r="BA86" i="54"/>
  <c r="BB86" i="54" s="1"/>
  <c r="Z19" i="54"/>
  <c r="A82" i="54"/>
  <c r="BA82" i="54" s="1"/>
  <c r="BB82" i="54" s="1"/>
  <c r="BA27" i="54"/>
  <c r="A11" i="54"/>
  <c r="BA11" i="54" s="1"/>
  <c r="BC578" i="54"/>
  <c r="A12" i="18"/>
  <c r="N12" i="18" s="1"/>
  <c r="A310" i="17"/>
  <c r="E28" i="26"/>
  <c r="F26" i="15" s="1"/>
  <c r="R26" i="15" s="1"/>
  <c r="HL26" i="28"/>
  <c r="BA323" i="54"/>
  <c r="BB323" i="54" s="1"/>
  <c r="BB491" i="54"/>
  <c r="A30" i="17"/>
  <c r="A360" i="54"/>
  <c r="A12" i="30"/>
  <c r="A680" i="54"/>
  <c r="Z680" i="54" s="1"/>
  <c r="A408" i="54"/>
  <c r="Z408" i="54" s="1"/>
  <c r="A22" i="17"/>
  <c r="A74" i="54"/>
  <c r="BA74" i="54" s="1"/>
  <c r="BB74" i="54" s="1"/>
  <c r="A464" i="54"/>
  <c r="Z464" i="54" s="1"/>
  <c r="A137" i="54"/>
  <c r="BA137" i="54" s="1"/>
  <c r="BB137" i="54" s="1"/>
  <c r="A74" i="17"/>
  <c r="A66" i="54"/>
  <c r="Z66" i="54" s="1"/>
  <c r="A456" i="54"/>
  <c r="BA456" i="54" s="1"/>
  <c r="BB456" i="54" s="1"/>
  <c r="BC690" i="54"/>
  <c r="A25" i="16"/>
  <c r="A20" i="38"/>
  <c r="H20" i="38" s="1"/>
  <c r="I20" i="38" s="1"/>
  <c r="A22" i="16"/>
  <c r="HL16" i="28"/>
  <c r="HL48" i="28"/>
  <c r="BA384" i="54"/>
  <c r="BB384" i="54" s="1"/>
  <c r="K18" i="18"/>
  <c r="N18" i="18"/>
  <c r="B382" i="16"/>
  <c r="E382" i="16" s="1"/>
  <c r="X86" i="15"/>
  <c r="E142" i="16"/>
  <c r="BA423" i="54"/>
  <c r="BB423" i="54" s="1"/>
  <c r="B27" i="42"/>
  <c r="B19" i="42"/>
  <c r="C746" i="54" s="1"/>
  <c r="B24" i="36"/>
  <c r="B11" i="42"/>
  <c r="C738" i="54" s="1"/>
  <c r="B14" i="30"/>
  <c r="B136" i="16"/>
  <c r="I136" i="16" s="1"/>
  <c r="Z190" i="54"/>
  <c r="BA31" i="54"/>
  <c r="BB31" i="54" s="1"/>
  <c r="O74" i="15"/>
  <c r="I103" i="16"/>
  <c r="H103" i="16"/>
  <c r="I72" i="16"/>
  <c r="E72" i="16"/>
  <c r="H72" i="16"/>
  <c r="B214" i="16"/>
  <c r="I154" i="16"/>
  <c r="I262" i="16"/>
  <c r="N78" i="15"/>
  <c r="N72" i="15"/>
  <c r="N71" i="15"/>
  <c r="J127" i="16"/>
  <c r="B26" i="42"/>
  <c r="U45" i="18"/>
  <c r="AA43" i="34" s="1"/>
  <c r="U34" i="18"/>
  <c r="AA32" i="34" s="1"/>
  <c r="HH7" i="28"/>
  <c r="A71" i="17"/>
  <c r="HL20" i="28"/>
  <c r="BA660" i="54"/>
  <c r="BB660" i="54" s="1"/>
  <c r="Z660" i="54"/>
  <c r="Z666" i="54"/>
  <c r="BA666" i="54"/>
  <c r="BB666" i="54" s="1"/>
  <c r="BA720" i="54"/>
  <c r="BB720" i="54" s="1"/>
  <c r="Z720" i="54"/>
  <c r="BB317" i="54"/>
  <c r="B25" i="42"/>
  <c r="U33" i="18"/>
  <c r="A131" i="16"/>
  <c r="HL47" i="28"/>
  <c r="HL51" i="28"/>
  <c r="HL21" i="28"/>
  <c r="HL52" i="28"/>
  <c r="Z218" i="54"/>
  <c r="Z273" i="54"/>
  <c r="BA380" i="54"/>
  <c r="BB380" i="54" s="1"/>
  <c r="Z326" i="54"/>
  <c r="Z555" i="54"/>
  <c r="BB609" i="54"/>
  <c r="BB665" i="54"/>
  <c r="BA716" i="54"/>
  <c r="BB716" i="54" s="1"/>
  <c r="Z716" i="54"/>
  <c r="K788" i="16"/>
  <c r="BA714" i="54"/>
  <c r="BB714" i="54" s="1"/>
  <c r="Z714" i="54"/>
  <c r="HJ7" i="28"/>
  <c r="K32" i="18"/>
  <c r="C13" i="48"/>
  <c r="A131" i="17"/>
  <c r="HL14" i="28"/>
  <c r="HL46" i="28"/>
  <c r="HL11" i="28"/>
  <c r="HL24" i="28"/>
  <c r="HL40" i="28"/>
  <c r="HL53" i="28"/>
  <c r="Z54" i="54"/>
  <c r="Z47" i="54"/>
  <c r="BB218" i="54"/>
  <c r="BA160" i="54"/>
  <c r="BB160" i="54" s="1"/>
  <c r="Z551" i="54"/>
  <c r="BA271" i="54"/>
  <c r="BB271" i="54" s="1"/>
  <c r="BA719" i="54"/>
  <c r="BB719" i="54" s="1"/>
  <c r="BA722" i="54"/>
  <c r="BB722" i="54" s="1"/>
  <c r="Z722" i="54"/>
  <c r="C327" i="54"/>
  <c r="C105" i="54"/>
  <c r="C383" i="54"/>
  <c r="C160" i="54"/>
  <c r="C663" i="54"/>
  <c r="C607" i="54"/>
  <c r="C439" i="54"/>
  <c r="C215" i="54"/>
  <c r="C551" i="54"/>
  <c r="C495" i="54"/>
  <c r="C271" i="54"/>
  <c r="C719" i="54"/>
  <c r="B50" i="55"/>
  <c r="B7" i="42"/>
  <c r="C734" i="54" s="1"/>
  <c r="HL34" i="28"/>
  <c r="BA723" i="54"/>
  <c r="BB723" i="54" s="1"/>
  <c r="BA608" i="54"/>
  <c r="BB608" i="54" s="1"/>
  <c r="Z608" i="54"/>
  <c r="B49" i="55"/>
  <c r="C494" i="54"/>
  <c r="C326" i="54"/>
  <c r="C104" i="54"/>
  <c r="C382" i="54"/>
  <c r="C159" i="54"/>
  <c r="C718" i="54"/>
  <c r="C662" i="54"/>
  <c r="C606" i="54"/>
  <c r="C438" i="54"/>
  <c r="C214" i="54"/>
  <c r="C550" i="54"/>
  <c r="C270" i="54"/>
  <c r="B6" i="42"/>
  <c r="C565" i="54" s="1"/>
  <c r="HL39" i="28"/>
  <c r="HL54" i="28"/>
  <c r="HL12" i="28"/>
  <c r="HL13" i="28"/>
  <c r="HL41" i="28"/>
  <c r="BA108" i="54"/>
  <c r="BB108" i="54" s="1"/>
  <c r="Z210" i="54"/>
  <c r="Z437" i="54"/>
  <c r="Z496" i="54"/>
  <c r="Z549" i="54"/>
  <c r="Z665" i="54"/>
  <c r="BA721" i="54"/>
  <c r="BB721" i="54" s="1"/>
  <c r="C714" i="54"/>
  <c r="C658" i="54"/>
  <c r="C434" i="54"/>
  <c r="C210" i="54"/>
  <c r="C602" i="54"/>
  <c r="C546" i="54"/>
  <c r="C490" i="54"/>
  <c r="C266" i="54"/>
  <c r="C322" i="54"/>
  <c r="C100" i="54"/>
  <c r="B45" i="55"/>
  <c r="C155" i="54"/>
  <c r="C378" i="54"/>
  <c r="BA552" i="54"/>
  <c r="BB552" i="54" s="1"/>
  <c r="Z552" i="54"/>
  <c r="C555" i="54"/>
  <c r="C499" i="54"/>
  <c r="C443" i="54"/>
  <c r="C219" i="54"/>
  <c r="C275" i="54"/>
  <c r="C611" i="54"/>
  <c r="C331" i="54"/>
  <c r="C109" i="54"/>
  <c r="C667" i="54"/>
  <c r="C387" i="54"/>
  <c r="C164" i="54"/>
  <c r="C723" i="54"/>
  <c r="B54" i="55"/>
  <c r="C381" i="54"/>
  <c r="C158" i="54"/>
  <c r="C717" i="54"/>
  <c r="C661" i="54"/>
  <c r="C605" i="54"/>
  <c r="C437" i="54"/>
  <c r="C213" i="54"/>
  <c r="C493" i="54"/>
  <c r="C549" i="54"/>
  <c r="C269" i="54"/>
  <c r="C325" i="54"/>
  <c r="C103" i="54"/>
  <c r="B48" i="55"/>
  <c r="HL55" i="28"/>
  <c r="Z162" i="54"/>
  <c r="BA45" i="54"/>
  <c r="BB45" i="54" s="1"/>
  <c r="BB438" i="54"/>
  <c r="BA382" i="54"/>
  <c r="BB382" i="54" s="1"/>
  <c r="BA610" i="54"/>
  <c r="BB610" i="54" s="1"/>
  <c r="Z492" i="54"/>
  <c r="BA492" i="54"/>
  <c r="BB492" i="54" s="1"/>
  <c r="BA667" i="54"/>
  <c r="BB667" i="54" s="1"/>
  <c r="Z667" i="54"/>
  <c r="C610" i="54"/>
  <c r="C554" i="54"/>
  <c r="C442" i="54"/>
  <c r="C218" i="54"/>
  <c r="C722" i="54"/>
  <c r="C498" i="54"/>
  <c r="C274" i="54"/>
  <c r="C330" i="54"/>
  <c r="C108" i="54"/>
  <c r="B53" i="55"/>
  <c r="C163" i="54"/>
  <c r="C386" i="54"/>
  <c r="C666" i="54"/>
  <c r="B4" i="42"/>
  <c r="C731" i="54" s="1"/>
  <c r="Q609" i="16"/>
  <c r="K37" i="18"/>
  <c r="A674" i="54"/>
  <c r="Z674" i="54" s="1"/>
  <c r="HL43" i="28"/>
  <c r="HL32" i="28"/>
  <c r="HL17" i="28"/>
  <c r="Z164" i="54"/>
  <c r="BB159" i="54"/>
  <c r="BB210" i="54"/>
  <c r="Z383" i="54"/>
  <c r="Z609" i="54"/>
  <c r="Z723" i="54"/>
  <c r="C380" i="54"/>
  <c r="C157" i="54"/>
  <c r="C436" i="54"/>
  <c r="C212" i="54"/>
  <c r="C716" i="54"/>
  <c r="C660" i="54"/>
  <c r="C604" i="54"/>
  <c r="C548" i="54"/>
  <c r="C492" i="54"/>
  <c r="C268" i="54"/>
  <c r="C102" i="54"/>
  <c r="C324" i="54"/>
  <c r="B47" i="55"/>
  <c r="BA659" i="54"/>
  <c r="BB659" i="54" s="1"/>
  <c r="Z659" i="54"/>
  <c r="Z717" i="54"/>
  <c r="BA717" i="54"/>
  <c r="BB717" i="54" s="1"/>
  <c r="BA550" i="54"/>
  <c r="BB550" i="54" s="1"/>
  <c r="Z550" i="54"/>
  <c r="HL22" i="28"/>
  <c r="Z51" i="54"/>
  <c r="BA274" i="54"/>
  <c r="BB274" i="54" s="1"/>
  <c r="BA378" i="54"/>
  <c r="BB378" i="54" s="1"/>
  <c r="Z159" i="54"/>
  <c r="Z493" i="54"/>
  <c r="Z498" i="54"/>
  <c r="Z611" i="54"/>
  <c r="BB611" i="54"/>
  <c r="BA715" i="54"/>
  <c r="BB715" i="54" s="1"/>
  <c r="BA604" i="54"/>
  <c r="BB604" i="54" s="1"/>
  <c r="Z604" i="54"/>
  <c r="C608" i="54"/>
  <c r="C552" i="54"/>
  <c r="C496" i="54"/>
  <c r="C272" i="54"/>
  <c r="C720" i="54"/>
  <c r="C328" i="54"/>
  <c r="C106" i="54"/>
  <c r="C384" i="54"/>
  <c r="C161" i="54"/>
  <c r="C664" i="54"/>
  <c r="C216" i="54"/>
  <c r="C440" i="54"/>
  <c r="B51" i="55"/>
  <c r="BA718" i="54"/>
  <c r="BB718" i="54" s="1"/>
  <c r="Z718" i="54"/>
  <c r="Z664" i="54"/>
  <c r="BA664" i="54"/>
  <c r="BB664" i="54" s="1"/>
  <c r="Z479" i="54"/>
  <c r="Z26" i="54"/>
  <c r="BB144" i="54"/>
  <c r="BA454" i="54"/>
  <c r="BB454" i="54" s="1"/>
  <c r="BA653" i="54"/>
  <c r="BB653" i="54" s="1"/>
  <c r="BA252" i="54"/>
  <c r="BB252" i="54" s="1"/>
  <c r="BA421" i="54"/>
  <c r="BB421" i="54" s="1"/>
  <c r="Z483" i="54"/>
  <c r="BA429" i="54"/>
  <c r="BB429" i="54" s="1"/>
  <c r="Z63" i="54"/>
  <c r="BB17" i="54"/>
  <c r="BA259" i="54"/>
  <c r="BB259" i="54" s="1"/>
  <c r="BA484" i="54"/>
  <c r="BB484" i="54" s="1"/>
  <c r="BB189" i="54"/>
  <c r="BA537" i="54"/>
  <c r="BB537" i="54" s="1"/>
  <c r="BA573" i="54"/>
  <c r="BB573" i="54" s="1"/>
  <c r="BA314" i="54"/>
  <c r="BB314" i="54" s="1"/>
  <c r="BA601" i="54"/>
  <c r="BB601" i="54" s="1"/>
  <c r="Z189" i="54"/>
  <c r="Z707" i="54"/>
  <c r="Z467" i="54"/>
  <c r="Z601" i="54"/>
  <c r="Z17" i="54"/>
  <c r="BB707" i="54"/>
  <c r="BB467" i="54"/>
  <c r="BA91" i="54"/>
  <c r="BB91" i="54" s="1"/>
  <c r="BA637" i="54"/>
  <c r="BB637" i="54" s="1"/>
  <c r="BA126" i="54"/>
  <c r="BB126" i="54" s="1"/>
  <c r="BA399" i="54"/>
  <c r="BB399" i="54" s="1"/>
  <c r="BA154" i="54"/>
  <c r="BB154" i="54" s="1"/>
  <c r="Z364" i="54"/>
  <c r="Z486" i="54"/>
  <c r="BA261" i="54"/>
  <c r="BB261" i="54" s="1"/>
  <c r="BB679" i="54"/>
  <c r="Z647" i="54"/>
  <c r="BA569" i="54"/>
  <c r="BB569" i="54" s="1"/>
  <c r="BA708" i="54"/>
  <c r="BB708" i="54" s="1"/>
  <c r="BA598" i="54"/>
  <c r="BB598" i="54" s="1"/>
  <c r="BB647" i="54"/>
  <c r="Z477" i="54"/>
  <c r="BA510" i="54"/>
  <c r="BB510" i="54" s="1"/>
  <c r="BA147" i="54"/>
  <c r="BB147" i="54" s="1"/>
  <c r="BA700" i="54"/>
  <c r="BB700" i="54" s="1"/>
  <c r="BA539" i="54"/>
  <c r="BB539" i="54" s="1"/>
  <c r="G27" i="17"/>
  <c r="BB477" i="54"/>
  <c r="BA122" i="54"/>
  <c r="BB122" i="54" s="1"/>
  <c r="Z307" i="54"/>
  <c r="BB299" i="54"/>
  <c r="Z316" i="54"/>
  <c r="BA308" i="54"/>
  <c r="BB308" i="54" s="1"/>
  <c r="BA93" i="54"/>
  <c r="BB93" i="54" s="1"/>
  <c r="Z299" i="54"/>
  <c r="BB32" i="54"/>
  <c r="BB307" i="54"/>
  <c r="BA231" i="54"/>
  <c r="BB231" i="54" s="1"/>
  <c r="Z32" i="54"/>
  <c r="BA538" i="54"/>
  <c r="BB538" i="54" s="1"/>
  <c r="BA478" i="54"/>
  <c r="BB478" i="54" s="1"/>
  <c r="BA709" i="54"/>
  <c r="BB709" i="54" s="1"/>
  <c r="BA369" i="54"/>
  <c r="BB369" i="54" s="1"/>
  <c r="BA706" i="54"/>
  <c r="BB706" i="54" s="1"/>
  <c r="Z679" i="54"/>
  <c r="Z199" i="54"/>
  <c r="BB191" i="54"/>
  <c r="W161" i="16"/>
  <c r="C44" i="17"/>
  <c r="G25" i="17"/>
  <c r="B35" i="17"/>
  <c r="Z89" i="54"/>
  <c r="Z12" i="54"/>
  <c r="BB247" i="54"/>
  <c r="BB457" i="54"/>
  <c r="BB79" i="54"/>
  <c r="Z703" i="54"/>
  <c r="BA533" i="54"/>
  <c r="BB533" i="54" s="1"/>
  <c r="Z79" i="54"/>
  <c r="Z631" i="54"/>
  <c r="Z88" i="54"/>
  <c r="Z129" i="54"/>
  <c r="Q93" i="16"/>
  <c r="Z33" i="54"/>
  <c r="Z247" i="54"/>
  <c r="Z317" i="54"/>
  <c r="BB703" i="54"/>
  <c r="Z425" i="54"/>
  <c r="Z87" i="54"/>
  <c r="BB177" i="54"/>
  <c r="Z183" i="54"/>
  <c r="BB87" i="54"/>
  <c r="BB695" i="54"/>
  <c r="BB183" i="54"/>
  <c r="BA595" i="54"/>
  <c r="BB595" i="54" s="1"/>
  <c r="BA363" i="54"/>
  <c r="BB363" i="54" s="1"/>
  <c r="BB44" i="54"/>
  <c r="BB16" i="54"/>
  <c r="Z148" i="54"/>
  <c r="Z461" i="54"/>
  <c r="Z695" i="54"/>
  <c r="Z44" i="54"/>
  <c r="Z16" i="54"/>
  <c r="BB148" i="54"/>
  <c r="BB461" i="54"/>
  <c r="BA120" i="54"/>
  <c r="BB120" i="54" s="1"/>
  <c r="BA597" i="54"/>
  <c r="BB597" i="54" s="1"/>
  <c r="BA365" i="54"/>
  <c r="BB365" i="54" s="1"/>
  <c r="BB73" i="54"/>
  <c r="BA229" i="54"/>
  <c r="BB229" i="54" s="1"/>
  <c r="BA596" i="54"/>
  <c r="BB596" i="54" s="1"/>
  <c r="BA357" i="54"/>
  <c r="BB357" i="54" s="1"/>
  <c r="Z677" i="54"/>
  <c r="Z150" i="54"/>
  <c r="Z195" i="54"/>
  <c r="BA535" i="54"/>
  <c r="BB535" i="54" s="1"/>
  <c r="BA643" i="54"/>
  <c r="BB643" i="54" s="1"/>
  <c r="BB195" i="54"/>
  <c r="BA124" i="54"/>
  <c r="BB124" i="54" s="1"/>
  <c r="BA567" i="54"/>
  <c r="BB567" i="54" s="1"/>
  <c r="BB677" i="54"/>
  <c r="Z571" i="54"/>
  <c r="BA374" i="54"/>
  <c r="BB374" i="54" s="1"/>
  <c r="BB150" i="54"/>
  <c r="BB12" i="54"/>
  <c r="Z457" i="54"/>
  <c r="BB483" i="54"/>
  <c r="Z699" i="54"/>
  <c r="BA580" i="54"/>
  <c r="BB580" i="54" s="1"/>
  <c r="Z73" i="54"/>
  <c r="Z92" i="54"/>
  <c r="BB699" i="54"/>
  <c r="BA513" i="54"/>
  <c r="BB513" i="54" s="1"/>
  <c r="BA422" i="54"/>
  <c r="BB422" i="54" s="1"/>
  <c r="BB38" i="54"/>
  <c r="Z38" i="54"/>
  <c r="BB260" i="54"/>
  <c r="Z205" i="54"/>
  <c r="BB285" i="54"/>
  <c r="BA349" i="54"/>
  <c r="BB349" i="54" s="1"/>
  <c r="BA67" i="54"/>
  <c r="BB67" i="54" s="1"/>
  <c r="Z260" i="54"/>
  <c r="BB37" i="54"/>
  <c r="BB205" i="54"/>
  <c r="BA64" i="54"/>
  <c r="BB64" i="54" s="1"/>
  <c r="BA358" i="54"/>
  <c r="BB358" i="54" s="1"/>
  <c r="BA644" i="54"/>
  <c r="BB644" i="54" s="1"/>
  <c r="B47" i="17"/>
  <c r="Y47" i="17" s="1"/>
  <c r="Z37" i="54"/>
  <c r="BA251" i="54"/>
  <c r="BB251" i="54" s="1"/>
  <c r="BA188" i="54"/>
  <c r="BB188" i="54" s="1"/>
  <c r="BA519" i="54"/>
  <c r="BB519" i="54" s="1"/>
  <c r="Q99" i="16"/>
  <c r="BA652" i="54"/>
  <c r="BB652" i="54" s="1"/>
  <c r="Z285" i="54"/>
  <c r="BB92" i="54"/>
  <c r="Z144" i="54"/>
  <c r="BB542" i="54"/>
  <c r="Z419" i="54"/>
  <c r="Z542" i="54"/>
  <c r="Q97" i="16"/>
  <c r="BA622" i="54"/>
  <c r="BB622" i="54" s="1"/>
  <c r="BA462" i="54"/>
  <c r="BB462" i="54" s="1"/>
  <c r="BA134" i="54"/>
  <c r="BB134" i="54" s="1"/>
  <c r="Z517" i="54"/>
  <c r="Q1267" i="16"/>
  <c r="Z417" i="54"/>
  <c r="Z233" i="54"/>
  <c r="BA684" i="54"/>
  <c r="BB684" i="54" s="1"/>
  <c r="BA581" i="54"/>
  <c r="BB581" i="54" s="1"/>
  <c r="B44" i="17"/>
  <c r="Y44" i="17" s="1"/>
  <c r="BA71" i="54"/>
  <c r="BB71" i="54" s="1"/>
  <c r="BA151" i="54"/>
  <c r="BB151" i="54" s="1"/>
  <c r="F43" i="17"/>
  <c r="Z541" i="54"/>
  <c r="BB34" i="54"/>
  <c r="Z173" i="54"/>
  <c r="BB26" i="54"/>
  <c r="BB173" i="54"/>
  <c r="BB65" i="54"/>
  <c r="BA246" i="54"/>
  <c r="BB246" i="54" s="1"/>
  <c r="BA398" i="54"/>
  <c r="BB398" i="54" s="1"/>
  <c r="BA401" i="54"/>
  <c r="BB401" i="54" s="1"/>
  <c r="BA426" i="54"/>
  <c r="BB426" i="54" s="1"/>
  <c r="BA182" i="54"/>
  <c r="BB182" i="54" s="1"/>
  <c r="Z309" i="54"/>
  <c r="Z649" i="54"/>
  <c r="BA638" i="54"/>
  <c r="BB638" i="54" s="1"/>
  <c r="BA621" i="54"/>
  <c r="BB621" i="54" s="1"/>
  <c r="F103" i="16"/>
  <c r="K103" i="16" s="1"/>
  <c r="Y40" i="34"/>
  <c r="B275" i="16"/>
  <c r="H215" i="16"/>
  <c r="E215" i="16"/>
  <c r="G34" i="17"/>
  <c r="Z34" i="54"/>
  <c r="BB419" i="54"/>
  <c r="Z201" i="54"/>
  <c r="BB309" i="54"/>
  <c r="W99" i="16"/>
  <c r="C537" i="54"/>
  <c r="C146" i="54"/>
  <c r="C601" i="54"/>
  <c r="K41" i="18"/>
  <c r="X40" i="34"/>
  <c r="I155" i="16"/>
  <c r="I166" i="16"/>
  <c r="BB534" i="54"/>
  <c r="BB201" i="54"/>
  <c r="C481" i="54"/>
  <c r="C489" i="54"/>
  <c r="U41" i="18"/>
  <c r="E155" i="16"/>
  <c r="B226" i="16"/>
  <c r="B286" i="16" s="1"/>
  <c r="BA420" i="54"/>
  <c r="BB420" i="54" s="1"/>
  <c r="BA710" i="54"/>
  <c r="BB710" i="54" s="1"/>
  <c r="C425" i="54"/>
  <c r="C433" i="54"/>
  <c r="Z311" i="54"/>
  <c r="BA587" i="54"/>
  <c r="BB587" i="54" s="1"/>
  <c r="BB143" i="54"/>
  <c r="Z142" i="54"/>
  <c r="C369" i="54"/>
  <c r="C377" i="54"/>
  <c r="C96" i="16"/>
  <c r="C34" i="17"/>
  <c r="N37" i="18"/>
  <c r="C705" i="54"/>
  <c r="C313" i="54"/>
  <c r="C99" i="54"/>
  <c r="C265" i="54"/>
  <c r="BB142" i="54"/>
  <c r="C649" i="54"/>
  <c r="C257" i="54"/>
  <c r="C713" i="54"/>
  <c r="C209" i="54"/>
  <c r="Z90" i="54"/>
  <c r="BA90" i="54"/>
  <c r="BB90" i="54" s="1"/>
  <c r="C7" i="54"/>
  <c r="B8" i="38"/>
  <c r="B10" i="36"/>
  <c r="BA343" i="54"/>
  <c r="BB343" i="54" s="1"/>
  <c r="A682" i="54"/>
  <c r="A402" i="54"/>
  <c r="BA402" i="54" s="1"/>
  <c r="BB402" i="54" s="1"/>
  <c r="A346" i="54"/>
  <c r="A14" i="30"/>
  <c r="A16" i="36"/>
  <c r="A290" i="54"/>
  <c r="Z290" i="54" s="1"/>
  <c r="A16" i="17"/>
  <c r="A76" i="17"/>
  <c r="A312" i="17"/>
  <c r="A507" i="54"/>
  <c r="A451" i="54"/>
  <c r="E8" i="26"/>
  <c r="F6" i="15" s="1"/>
  <c r="A69" i="16"/>
  <c r="A395" i="54"/>
  <c r="A61" i="54"/>
  <c r="A6" i="54"/>
  <c r="Z70" i="54"/>
  <c r="B267" i="16"/>
  <c r="H207" i="16"/>
  <c r="B26" i="16"/>
  <c r="B26" i="36"/>
  <c r="B24" i="38"/>
  <c r="B146" i="16"/>
  <c r="B24" i="30"/>
  <c r="BB8" i="54"/>
  <c r="Z453" i="54"/>
  <c r="BB311" i="54"/>
  <c r="BA428" i="54"/>
  <c r="BB428" i="54" s="1"/>
  <c r="BA366" i="54"/>
  <c r="BB366" i="54" s="1"/>
  <c r="A361" i="54"/>
  <c r="A305" i="54"/>
  <c r="BA305" i="54" s="1"/>
  <c r="BB305" i="54" s="1"/>
  <c r="A327" i="17"/>
  <c r="A151" i="17"/>
  <c r="A29" i="30"/>
  <c r="Y29" i="30" s="1"/>
  <c r="A31" i="17"/>
  <c r="A633" i="54"/>
  <c r="A577" i="54"/>
  <c r="A21" i="30"/>
  <c r="Y21" i="30" s="1"/>
  <c r="A521" i="54"/>
  <c r="BA521" i="54" s="1"/>
  <c r="A23" i="17"/>
  <c r="A185" i="54"/>
  <c r="A83" i="17"/>
  <c r="A130" i="54"/>
  <c r="Z130" i="54" s="1"/>
  <c r="A75" i="54"/>
  <c r="Z75" i="54" s="1"/>
  <c r="Z694" i="54"/>
  <c r="BA694" i="54"/>
  <c r="BB694" i="54" s="1"/>
  <c r="Z588" i="54"/>
  <c r="BA588" i="54"/>
  <c r="BB588" i="54" s="1"/>
  <c r="C15" i="54"/>
  <c r="B78" i="16"/>
  <c r="E78" i="16" s="1"/>
  <c r="B18" i="16"/>
  <c r="B16" i="38"/>
  <c r="B16" i="30"/>
  <c r="Z8" i="54"/>
  <c r="Z239" i="54"/>
  <c r="Z366" i="54"/>
  <c r="Z524" i="54"/>
  <c r="B138" i="16"/>
  <c r="B198" i="16" s="1"/>
  <c r="H198" i="16" s="1"/>
  <c r="I153" i="16"/>
  <c r="B213" i="16"/>
  <c r="E153" i="16"/>
  <c r="C543" i="54"/>
  <c r="B45" i="16"/>
  <c r="B43" i="38"/>
  <c r="B45" i="36"/>
  <c r="B43" i="30"/>
  <c r="B165" i="16"/>
  <c r="B225" i="16" s="1"/>
  <c r="B285" i="16" s="1"/>
  <c r="B105" i="16"/>
  <c r="H105" i="16" s="1"/>
  <c r="C423" i="54"/>
  <c r="B35" i="30"/>
  <c r="B157" i="16"/>
  <c r="B217" i="16" s="1"/>
  <c r="B97" i="16"/>
  <c r="B37" i="36"/>
  <c r="B37" i="16"/>
  <c r="U9" i="18"/>
  <c r="A44" i="30"/>
  <c r="Y44" i="30" s="1"/>
  <c r="A376" i="54"/>
  <c r="Z376" i="54" s="1"/>
  <c r="A264" i="54"/>
  <c r="BA264" i="54" s="1"/>
  <c r="A36" i="30"/>
  <c r="Y36" i="30" s="1"/>
  <c r="A38" i="17"/>
  <c r="A38" i="36"/>
  <c r="A536" i="54"/>
  <c r="A38" i="16"/>
  <c r="A480" i="54"/>
  <c r="Z480" i="54" s="1"/>
  <c r="A145" i="54"/>
  <c r="Z196" i="54"/>
  <c r="Z258" i="54"/>
  <c r="BA258" i="54"/>
  <c r="BB258" i="54" s="1"/>
  <c r="Z347" i="54"/>
  <c r="B18" i="36"/>
  <c r="B68" i="16"/>
  <c r="I68" i="16" s="1"/>
  <c r="B8" i="16"/>
  <c r="BB196" i="54"/>
  <c r="BA650" i="54"/>
  <c r="BB650" i="54" s="1"/>
  <c r="Z523" i="54"/>
  <c r="B86" i="16"/>
  <c r="G94" i="16"/>
  <c r="D94" i="16"/>
  <c r="B7" i="30"/>
  <c r="E25" i="26"/>
  <c r="F23" i="15" s="1"/>
  <c r="R23" i="15" s="1"/>
  <c r="A146" i="16"/>
  <c r="A154" i="17"/>
  <c r="A154" i="16"/>
  <c r="A138" i="17"/>
  <c r="BA430" i="54"/>
  <c r="BB430" i="54" s="1"/>
  <c r="B43" i="55"/>
  <c r="E17" i="26"/>
  <c r="F15" i="15" s="1"/>
  <c r="R15" i="15" s="1"/>
  <c r="X32" i="34"/>
  <c r="Y32" i="34"/>
  <c r="BC287" i="54"/>
  <c r="BC11" i="54"/>
  <c r="BC456" i="54"/>
  <c r="BC115" i="54"/>
  <c r="BC562" i="54"/>
  <c r="BC68" i="54"/>
  <c r="BC514" i="54"/>
  <c r="BC351" i="54"/>
  <c r="BC412" i="54"/>
  <c r="BC26" i="54"/>
  <c r="BC471" i="54"/>
  <c r="BC15" i="54"/>
  <c r="BC460" i="54"/>
  <c r="BC186" i="54"/>
  <c r="BC634" i="54"/>
  <c r="BC362" i="54"/>
  <c r="BC34" i="54"/>
  <c r="BC479" i="54"/>
  <c r="BC317" i="54"/>
  <c r="BC43" i="54"/>
  <c r="BC488" i="54"/>
  <c r="BC209" i="54"/>
  <c r="BC657" i="54"/>
  <c r="Z22" i="34"/>
  <c r="J28" i="38"/>
  <c r="J35" i="38"/>
  <c r="H35" i="38" s="1"/>
  <c r="I35" i="38" s="1"/>
  <c r="BC468" i="54"/>
  <c r="BC516" i="54"/>
  <c r="BC373" i="54"/>
  <c r="X22" i="34"/>
  <c r="BC399" i="54"/>
  <c r="BC121" i="54"/>
  <c r="BC568" i="54"/>
  <c r="BC226" i="54"/>
  <c r="BC674" i="54"/>
  <c r="BC178" i="54"/>
  <c r="BC626" i="54"/>
  <c r="BC18" i="54"/>
  <c r="BC463" i="54"/>
  <c r="BC78" i="54"/>
  <c r="BC524" i="54"/>
  <c r="BC136" i="54"/>
  <c r="BC583" i="54"/>
  <c r="BC125" i="54"/>
  <c r="BC572" i="54"/>
  <c r="BC298" i="54"/>
  <c r="BC29" i="54"/>
  <c r="BC474" i="54"/>
  <c r="BC144" i="54"/>
  <c r="BC591" i="54"/>
  <c r="BC153" i="54"/>
  <c r="BC600" i="54"/>
  <c r="BC321" i="54"/>
  <c r="J33" i="38"/>
  <c r="H33" i="38" s="1"/>
  <c r="I33" i="38" s="1"/>
  <c r="Y22" i="34"/>
  <c r="AE14" i="34"/>
  <c r="BC23" i="54"/>
  <c r="BC70" i="54"/>
  <c r="BC10" i="54"/>
  <c r="BC455" i="54"/>
  <c r="BC176" i="54"/>
  <c r="BC624" i="54"/>
  <c r="BC282" i="54"/>
  <c r="BC234" i="54"/>
  <c r="BC682" i="54"/>
  <c r="BC73" i="54"/>
  <c r="BC519" i="54"/>
  <c r="BC133" i="54"/>
  <c r="BC580" i="54"/>
  <c r="BC191" i="54"/>
  <c r="BC639" i="54"/>
  <c r="BC32" i="54"/>
  <c r="BC180" i="54"/>
  <c r="BC628" i="54"/>
  <c r="BC354" i="54"/>
  <c r="BC84" i="54"/>
  <c r="BC530" i="54"/>
  <c r="BC199" i="54"/>
  <c r="BC647" i="54"/>
  <c r="BC208" i="54"/>
  <c r="BC656" i="54"/>
  <c r="BC377" i="54"/>
  <c r="J14" i="38"/>
  <c r="J16" i="38"/>
  <c r="J12" i="38"/>
  <c r="AE4" i="34"/>
  <c r="J11" i="38"/>
  <c r="AE10" i="34"/>
  <c r="BC120" i="54"/>
  <c r="J6" i="38"/>
  <c r="H6" i="38" s="1"/>
  <c r="BC346" i="54"/>
  <c r="BC183" i="54"/>
  <c r="BC631" i="54"/>
  <c r="BC244" i="54"/>
  <c r="BC692" i="54"/>
  <c r="BC303" i="54"/>
  <c r="BC21" i="54"/>
  <c r="BC466" i="54"/>
  <c r="BC194" i="54"/>
  <c r="BC642" i="54"/>
  <c r="BC311" i="54"/>
  <c r="BC320" i="54"/>
  <c r="BC44" i="54"/>
  <c r="BC489" i="54"/>
  <c r="J24" i="38"/>
  <c r="Z32" i="34"/>
  <c r="Z35" i="34"/>
  <c r="C485" i="54"/>
  <c r="C375" i="54"/>
  <c r="C598" i="54"/>
  <c r="C374" i="54"/>
  <c r="C429" i="54"/>
  <c r="C367" i="54"/>
  <c r="C711" i="54"/>
  <c r="C96" i="54"/>
  <c r="C262" i="54"/>
  <c r="C373" i="54"/>
  <c r="C703" i="54"/>
  <c r="C97" i="54"/>
  <c r="C710" i="54"/>
  <c r="C151" i="54"/>
  <c r="C95" i="54"/>
  <c r="C311" i="54"/>
  <c r="C655" i="54"/>
  <c r="C263" i="54"/>
  <c r="C318" i="54"/>
  <c r="C709" i="54"/>
  <c r="C317" i="54"/>
  <c r="C647" i="54"/>
  <c r="C599" i="54"/>
  <c r="C207" i="54"/>
  <c r="C206" i="54"/>
  <c r="C653" i="54"/>
  <c r="C261" i="54"/>
  <c r="C591" i="54"/>
  <c r="C199" i="54"/>
  <c r="C152" i="54"/>
  <c r="C542" i="54"/>
  <c r="C535" i="54"/>
  <c r="A163" i="16"/>
  <c r="A159" i="17"/>
  <c r="A160" i="16"/>
  <c r="A101" i="16"/>
  <c r="A160" i="17"/>
  <c r="Z99" i="54"/>
  <c r="BA99" i="54"/>
  <c r="BB99" i="54" s="1"/>
  <c r="BA282" i="54"/>
  <c r="BB282" i="54" s="1"/>
  <c r="Z565" i="54"/>
  <c r="BA565" i="54"/>
  <c r="BB565" i="54" s="1"/>
  <c r="BA85" i="54"/>
  <c r="BB85" i="54" s="1"/>
  <c r="BA701" i="54"/>
  <c r="BB701" i="54" s="1"/>
  <c r="BA146" i="54"/>
  <c r="BB146" i="54" s="1"/>
  <c r="Z146" i="54"/>
  <c r="BA593" i="54"/>
  <c r="BB593" i="54" s="1"/>
  <c r="Z593" i="54"/>
  <c r="BA315" i="54"/>
  <c r="BB315" i="54" s="1"/>
  <c r="Z315" i="54"/>
  <c r="BA40" i="54"/>
  <c r="BB40" i="54" s="1"/>
  <c r="Z209" i="54"/>
  <c r="BA209" i="54"/>
  <c r="BB209" i="54" s="1"/>
  <c r="BA657" i="54"/>
  <c r="BB657" i="54" s="1"/>
  <c r="B31" i="36"/>
  <c r="B29" i="38"/>
  <c r="B31" i="16"/>
  <c r="B151" i="16"/>
  <c r="B29" i="30"/>
  <c r="B91" i="16"/>
  <c r="B23" i="16"/>
  <c r="B143" i="16"/>
  <c r="B83" i="16"/>
  <c r="I83" i="16" s="1"/>
  <c r="B21" i="38"/>
  <c r="B23" i="36"/>
  <c r="B21" i="30"/>
  <c r="B15" i="36"/>
  <c r="B15" i="16"/>
  <c r="B13" i="38"/>
  <c r="B75" i="16"/>
  <c r="B13" i="30"/>
  <c r="C12" i="54"/>
  <c r="B135" i="16"/>
  <c r="B40" i="16"/>
  <c r="B100" i="16"/>
  <c r="H100" i="16" s="1"/>
  <c r="B160" i="16"/>
  <c r="B38" i="38"/>
  <c r="B38" i="30"/>
  <c r="B40" i="36"/>
  <c r="BC652" i="54"/>
  <c r="BC204" i="54"/>
  <c r="BC596" i="54"/>
  <c r="BC149" i="54"/>
  <c r="AE38" i="34"/>
  <c r="BC540" i="54"/>
  <c r="BC94" i="54"/>
  <c r="J40" i="38"/>
  <c r="BC484" i="54"/>
  <c r="BC39" i="54"/>
  <c r="BC428" i="54"/>
  <c r="BC708" i="54"/>
  <c r="BC316" i="54"/>
  <c r="AE30" i="34"/>
  <c r="AA30" i="34" s="1"/>
  <c r="BC420" i="54"/>
  <c r="BC364" i="54"/>
  <c r="BC308" i="54"/>
  <c r="BC700" i="54"/>
  <c r="BC252" i="54"/>
  <c r="BC644" i="54"/>
  <c r="BC196" i="54"/>
  <c r="BC532" i="54"/>
  <c r="BC476" i="54"/>
  <c r="BC141" i="54"/>
  <c r="J32" i="38"/>
  <c r="H32" i="38" s="1"/>
  <c r="I32" i="38" s="1"/>
  <c r="BC86" i="54"/>
  <c r="BC31" i="54"/>
  <c r="C576" i="54"/>
  <c r="C296" i="54"/>
  <c r="C183" i="54"/>
  <c r="C519" i="54"/>
  <c r="C239" i="54"/>
  <c r="C295" i="54"/>
  <c r="C631" i="54"/>
  <c r="C687" i="54"/>
  <c r="B18" i="55"/>
  <c r="C407" i="54"/>
  <c r="BB545" i="54"/>
  <c r="Z545" i="54"/>
  <c r="AE24" i="34"/>
  <c r="BC358" i="54"/>
  <c r="BC302" i="54"/>
  <c r="BC694" i="54"/>
  <c r="BC246" i="54"/>
  <c r="BC638" i="54"/>
  <c r="BC190" i="54"/>
  <c r="BC582" i="54"/>
  <c r="BC135" i="54"/>
  <c r="AE16" i="34"/>
  <c r="BC462" i="54"/>
  <c r="BC17" i="54"/>
  <c r="J18" i="38"/>
  <c r="H18" i="38" s="1"/>
  <c r="I18" i="38" s="1"/>
  <c r="BC406" i="54"/>
  <c r="BC350" i="54"/>
  <c r="BC294" i="54"/>
  <c r="BC686" i="54"/>
  <c r="BC238" i="54"/>
  <c r="Y37" i="34"/>
  <c r="X37" i="34"/>
  <c r="K44" i="18"/>
  <c r="U44" i="18"/>
  <c r="C106" i="16"/>
  <c r="G106" i="16"/>
  <c r="C95" i="16"/>
  <c r="D95" i="16"/>
  <c r="G95" i="16"/>
  <c r="AE6" i="34"/>
  <c r="BC396" i="54"/>
  <c r="BC340" i="54"/>
  <c r="J8" i="38"/>
  <c r="BC284" i="54"/>
  <c r="BC676" i="54"/>
  <c r="BC228" i="54"/>
  <c r="BC620" i="54"/>
  <c r="BC172" i="54"/>
  <c r="A166" i="17"/>
  <c r="A600" i="54"/>
  <c r="A208" i="54"/>
  <c r="A544" i="54"/>
  <c r="A153" i="54"/>
  <c r="A46" i="36"/>
  <c r="Z42" i="34"/>
  <c r="A98" i="54"/>
  <c r="A46" i="16"/>
  <c r="A488" i="54"/>
  <c r="A44" i="38"/>
  <c r="H44" i="38" s="1"/>
  <c r="I44" i="38" s="1"/>
  <c r="A432" i="54"/>
  <c r="BA432" i="54" s="1"/>
  <c r="BB432" i="54" s="1"/>
  <c r="A342" i="17"/>
  <c r="I142" i="16"/>
  <c r="A46" i="17"/>
  <c r="A320" i="54"/>
  <c r="BC564" i="54"/>
  <c r="BC526" i="54"/>
  <c r="Z37" i="34"/>
  <c r="N33" i="18"/>
  <c r="BC653" i="54"/>
  <c r="BC205" i="54"/>
  <c r="BC597" i="54"/>
  <c r="BC150" i="54"/>
  <c r="BC541" i="54"/>
  <c r="BC95" i="54"/>
  <c r="BC485" i="54"/>
  <c r="BC40" i="54"/>
  <c r="BC429" i="54"/>
  <c r="AE31" i="34"/>
  <c r="BC365" i="54"/>
  <c r="BC309" i="54"/>
  <c r="BC701" i="54"/>
  <c r="BC253" i="54"/>
  <c r="BC645" i="54"/>
  <c r="BC197" i="54"/>
  <c r="BC589" i="54"/>
  <c r="BC142" i="54"/>
  <c r="BC685" i="54"/>
  <c r="BC237" i="54"/>
  <c r="W16" i="18"/>
  <c r="U16" i="18"/>
  <c r="K42" i="18"/>
  <c r="N42" i="18"/>
  <c r="A98" i="17"/>
  <c r="A424" i="54"/>
  <c r="A98" i="16"/>
  <c r="A334" i="17"/>
  <c r="U36" i="18"/>
  <c r="A368" i="54"/>
  <c r="Z368" i="54" s="1"/>
  <c r="A704" i="54"/>
  <c r="Z704" i="54" s="1"/>
  <c r="A312" i="54"/>
  <c r="A158" i="16"/>
  <c r="A648" i="54"/>
  <c r="A256" i="54"/>
  <c r="A592" i="54"/>
  <c r="A200" i="54"/>
  <c r="A151" i="16"/>
  <c r="A31" i="36"/>
  <c r="A697" i="54"/>
  <c r="A249" i="54"/>
  <c r="A641" i="54"/>
  <c r="A193" i="54"/>
  <c r="A31" i="16"/>
  <c r="A585" i="54"/>
  <c r="A138" i="54"/>
  <c r="A29" i="38"/>
  <c r="A529" i="54"/>
  <c r="Z529" i="54" s="1"/>
  <c r="A83" i="54"/>
  <c r="Z83" i="54" s="1"/>
  <c r="A91" i="17"/>
  <c r="A91" i="16"/>
  <c r="A29" i="18"/>
  <c r="K29" i="18" s="1"/>
  <c r="A473" i="54"/>
  <c r="Z19" i="34"/>
  <c r="A465" i="54"/>
  <c r="A409" i="54"/>
  <c r="BA409" i="54" s="1"/>
  <c r="BB409" i="54" s="1"/>
  <c r="A353" i="54"/>
  <c r="Z353" i="54" s="1"/>
  <c r="A297" i="54"/>
  <c r="A689" i="54"/>
  <c r="A241" i="54"/>
  <c r="A136" i="16"/>
  <c r="A626" i="54"/>
  <c r="A234" i="54"/>
  <c r="A136" i="17"/>
  <c r="E15" i="26"/>
  <c r="F13" i="15" s="1"/>
  <c r="R13" i="15" s="1"/>
  <c r="A570" i="54"/>
  <c r="A178" i="54"/>
  <c r="A76" i="16"/>
  <c r="A14" i="18"/>
  <c r="U14" i="18" s="1"/>
  <c r="A514" i="54"/>
  <c r="A123" i="54"/>
  <c r="A16" i="16"/>
  <c r="A458" i="54"/>
  <c r="A68" i="54"/>
  <c r="A14" i="38"/>
  <c r="A13" i="54"/>
  <c r="BA13" i="54" s="1"/>
  <c r="BB13" i="54" s="1"/>
  <c r="A9" i="36"/>
  <c r="A339" i="54"/>
  <c r="Z339" i="54" s="1"/>
  <c r="A9" i="17"/>
  <c r="A7" i="38"/>
  <c r="A305" i="17"/>
  <c r="A129" i="16"/>
  <c r="A283" i="54"/>
  <c r="A7" i="18"/>
  <c r="A675" i="54"/>
  <c r="Z675" i="54" s="1"/>
  <c r="A227" i="54"/>
  <c r="Z227" i="54" s="1"/>
  <c r="A619" i="54"/>
  <c r="A171" i="54"/>
  <c r="A563" i="54"/>
  <c r="A116" i="54"/>
  <c r="A7" i="30"/>
  <c r="A9" i="16"/>
  <c r="A656" i="54"/>
  <c r="Z656" i="54" s="1"/>
  <c r="BC127" i="54"/>
  <c r="B30" i="16"/>
  <c r="B28" i="38"/>
  <c r="B150" i="16"/>
  <c r="I150" i="16" s="1"/>
  <c r="B90" i="16"/>
  <c r="E90" i="16" s="1"/>
  <c r="B82" i="16"/>
  <c r="B22" i="36"/>
  <c r="B14" i="36"/>
  <c r="N44" i="18"/>
  <c r="A712" i="54"/>
  <c r="BC7" i="54"/>
  <c r="BC182" i="54"/>
  <c r="I106" i="16"/>
  <c r="H106" i="16"/>
  <c r="E106" i="16"/>
  <c r="A106" i="17"/>
  <c r="BC62" i="54"/>
  <c r="BC518" i="54"/>
  <c r="BC25" i="54"/>
  <c r="X35" i="34"/>
  <c r="D106" i="16"/>
  <c r="BC117" i="54"/>
  <c r="BC574" i="54"/>
  <c r="BC80" i="54"/>
  <c r="Y35" i="34"/>
  <c r="U23" i="18"/>
  <c r="A208" i="16"/>
  <c r="D148" i="16"/>
  <c r="C148" i="16"/>
  <c r="AA35" i="34"/>
  <c r="BC452" i="54"/>
  <c r="BC630" i="54"/>
  <c r="BC414" i="54"/>
  <c r="I79" i="16"/>
  <c r="H79" i="16"/>
  <c r="E79" i="16"/>
  <c r="A166" i="16"/>
  <c r="A142" i="17"/>
  <c r="A142" i="16"/>
  <c r="A164" i="17"/>
  <c r="A8" i="16"/>
  <c r="A30" i="38"/>
  <c r="H30" i="38" s="1"/>
  <c r="I30" i="38" s="1"/>
  <c r="A152" i="17"/>
  <c r="A328" i="17"/>
  <c r="A530" i="54"/>
  <c r="A139" i="54"/>
  <c r="A92" i="16"/>
  <c r="A32" i="16"/>
  <c r="A32" i="36"/>
  <c r="A418" i="54"/>
  <c r="Z418" i="54" s="1"/>
  <c r="A152" i="16"/>
  <c r="A92" i="17"/>
  <c r="A642" i="54"/>
  <c r="A84" i="54"/>
  <c r="A586" i="54"/>
  <c r="A474" i="54"/>
  <c r="A362" i="54"/>
  <c r="A306" i="54"/>
  <c r="BA306" i="54" s="1"/>
  <c r="BB306" i="54" s="1"/>
  <c r="A30" i="18"/>
  <c r="A250" i="54"/>
  <c r="A30" i="30"/>
  <c r="Y30" i="30" s="1"/>
  <c r="A32" i="17"/>
  <c r="A698" i="54"/>
  <c r="A194" i="54"/>
  <c r="A320" i="17"/>
  <c r="A22" i="18"/>
  <c r="U22" i="18" s="1"/>
  <c r="A84" i="16"/>
  <c r="A22" i="38"/>
  <c r="H22" i="38" s="1"/>
  <c r="I22" i="38" s="1"/>
  <c r="A24" i="36"/>
  <c r="A578" i="54"/>
  <c r="BA578" i="54" s="1"/>
  <c r="BB578" i="54" s="1"/>
  <c r="A186" i="54"/>
  <c r="Z186" i="54" s="1"/>
  <c r="A84" i="17"/>
  <c r="A144" i="17"/>
  <c r="E23" i="26"/>
  <c r="F21" i="15" s="1"/>
  <c r="R21" i="15" s="1"/>
  <c r="A24" i="16"/>
  <c r="A690" i="54"/>
  <c r="A242" i="54"/>
  <c r="A634" i="54"/>
  <c r="A131" i="54"/>
  <c r="BA131" i="54" s="1"/>
  <c r="BB131" i="54" s="1"/>
  <c r="A522" i="54"/>
  <c r="Z522" i="54" s="1"/>
  <c r="A76" i="54"/>
  <c r="A144" i="16"/>
  <c r="A466" i="54"/>
  <c r="A410" i="54"/>
  <c r="A354" i="54"/>
  <c r="A22" i="30"/>
  <c r="Y22" i="30" s="1"/>
  <c r="A24" i="17"/>
  <c r="A298" i="54"/>
  <c r="A620" i="54"/>
  <c r="A228" i="54"/>
  <c r="A8" i="30"/>
  <c r="A70" i="17"/>
  <c r="A564" i="54"/>
  <c r="A172" i="54"/>
  <c r="A508" i="54"/>
  <c r="A117" i="54"/>
  <c r="A130" i="16"/>
  <c r="A452" i="54"/>
  <c r="A62" i="54"/>
  <c r="BA62" i="54" s="1"/>
  <c r="BB62" i="54" s="1"/>
  <c r="A7" i="54"/>
  <c r="BA7" i="54" s="1"/>
  <c r="BB7" i="54" s="1"/>
  <c r="E9" i="26"/>
  <c r="F7" i="15" s="1"/>
  <c r="A340" i="54"/>
  <c r="A10" i="17"/>
  <c r="A676" i="54"/>
  <c r="Z676" i="54" s="1"/>
  <c r="A396" i="54"/>
  <c r="Z396" i="54" s="1"/>
  <c r="A284" i="54"/>
  <c r="E322" i="16"/>
  <c r="E262" i="16"/>
  <c r="BC363" i="54"/>
  <c r="BC307" i="54"/>
  <c r="BC699" i="54"/>
  <c r="BC251" i="54"/>
  <c r="BC643" i="54"/>
  <c r="BC195" i="54"/>
  <c r="BC587" i="54"/>
  <c r="BC140" i="54"/>
  <c r="BC531" i="54"/>
  <c r="BC85" i="54"/>
  <c r="BC475" i="54"/>
  <c r="BC30" i="54"/>
  <c r="BC419" i="54"/>
  <c r="E202" i="16"/>
  <c r="H202" i="16"/>
  <c r="B40" i="17"/>
  <c r="BA180" i="54"/>
  <c r="BB180" i="54" s="1"/>
  <c r="BA572" i="54"/>
  <c r="BB572" i="54" s="1"/>
  <c r="Z350" i="54"/>
  <c r="BA350" i="54"/>
  <c r="BB350" i="54" s="1"/>
  <c r="C320" i="54"/>
  <c r="C600" i="54"/>
  <c r="E198" i="16"/>
  <c r="B257" i="16"/>
  <c r="E197" i="16"/>
  <c r="B218" i="16"/>
  <c r="B278" i="16" s="1"/>
  <c r="I158" i="16"/>
  <c r="E158" i="16"/>
  <c r="J38" i="38"/>
  <c r="H38" i="38" s="1"/>
  <c r="I38" i="38" s="1"/>
  <c r="BC370" i="54"/>
  <c r="BC314" i="54"/>
  <c r="BC706" i="54"/>
  <c r="BC258" i="54"/>
  <c r="BC650" i="54"/>
  <c r="BC202" i="54"/>
  <c r="BC594" i="54"/>
  <c r="BC147" i="54"/>
  <c r="BC538" i="54"/>
  <c r="BC92" i="54"/>
  <c r="BC482" i="54"/>
  <c r="BC37" i="54"/>
  <c r="N39" i="18"/>
  <c r="K39" i="18"/>
  <c r="U39" i="18"/>
  <c r="AA37" i="34" s="1"/>
  <c r="A375" i="54"/>
  <c r="A105" i="17"/>
  <c r="A319" i="54"/>
  <c r="A43" i="18"/>
  <c r="K43" i="18" s="1"/>
  <c r="A711" i="54"/>
  <c r="A263" i="54"/>
  <c r="Z263" i="54" s="1"/>
  <c r="A43" i="38"/>
  <c r="A655" i="54"/>
  <c r="Z655" i="54" s="1"/>
  <c r="A207" i="54"/>
  <c r="Z207" i="54" s="1"/>
  <c r="A165" i="16"/>
  <c r="A341" i="17"/>
  <c r="A599" i="54"/>
  <c r="BA599" i="54" s="1"/>
  <c r="BB599" i="54" s="1"/>
  <c r="A152" i="54"/>
  <c r="Z152" i="54" s="1"/>
  <c r="A105" i="16"/>
  <c r="A543" i="54"/>
  <c r="BA543" i="54" s="1"/>
  <c r="BB543" i="54" s="1"/>
  <c r="A97" i="54"/>
  <c r="A45" i="36"/>
  <c r="A487" i="54"/>
  <c r="I71" i="16"/>
  <c r="E71" i="16"/>
  <c r="H71" i="16"/>
  <c r="B34" i="38"/>
  <c r="B96" i="16"/>
  <c r="B34" i="30"/>
  <c r="B36" i="36"/>
  <c r="B156" i="16"/>
  <c r="B36" i="16"/>
  <c r="C545" i="54"/>
  <c r="V36" i="36"/>
  <c r="W27" i="18"/>
  <c r="U27" i="18"/>
  <c r="W19" i="18"/>
  <c r="I137" i="16"/>
  <c r="B152" i="16"/>
  <c r="B32" i="16"/>
  <c r="B32" i="36"/>
  <c r="B30" i="38"/>
  <c r="B92" i="16"/>
  <c r="B30" i="30"/>
  <c r="B84" i="16"/>
  <c r="B22" i="38"/>
  <c r="B24" i="16"/>
  <c r="B16" i="36"/>
  <c r="B76" i="16"/>
  <c r="B16" i="16"/>
  <c r="B14" i="38"/>
  <c r="C13" i="54"/>
  <c r="Z33" i="34"/>
  <c r="X8" i="34"/>
  <c r="A215" i="16"/>
  <c r="H155" i="16"/>
  <c r="D155" i="16"/>
  <c r="C155" i="16"/>
  <c r="G155" i="16"/>
  <c r="E137" i="16"/>
  <c r="I93" i="16"/>
  <c r="H93" i="16"/>
  <c r="E93" i="16"/>
  <c r="F33" i="17" s="1"/>
  <c r="B161" i="16"/>
  <c r="B41" i="16"/>
  <c r="B101" i="16"/>
  <c r="B39" i="30"/>
  <c r="B39" i="38"/>
  <c r="B41" i="17"/>
  <c r="B192" i="16"/>
  <c r="E132" i="16"/>
  <c r="I132" i="16"/>
  <c r="B47" i="36"/>
  <c r="B45" i="30"/>
  <c r="B45" i="38"/>
  <c r="AE23" i="34"/>
  <c r="J25" i="38"/>
  <c r="BC301" i="54"/>
  <c r="BC693" i="54"/>
  <c r="BC245" i="54"/>
  <c r="BC637" i="54"/>
  <c r="BC189" i="54"/>
  <c r="BC581" i="54"/>
  <c r="BC134" i="54"/>
  <c r="BC525" i="54"/>
  <c r="BC79" i="54"/>
  <c r="BC469" i="54"/>
  <c r="BC24" i="54"/>
  <c r="BC413" i="54"/>
  <c r="AE15" i="34"/>
  <c r="J17" i="38"/>
  <c r="BC629" i="54"/>
  <c r="BC181" i="54"/>
  <c r="BC573" i="54"/>
  <c r="BC126" i="54"/>
  <c r="BC517" i="54"/>
  <c r="BC71" i="54"/>
  <c r="BC461" i="54"/>
  <c r="BC16" i="54"/>
  <c r="BC405" i="54"/>
  <c r="BC349" i="54"/>
  <c r="BC293" i="54"/>
  <c r="B45" i="17"/>
  <c r="A147" i="17"/>
  <c r="B36" i="38"/>
  <c r="J42" i="38"/>
  <c r="H42" i="38" s="1"/>
  <c r="I42" i="38" s="1"/>
  <c r="A139" i="16"/>
  <c r="A79" i="17"/>
  <c r="A138" i="16"/>
  <c r="C36" i="17"/>
  <c r="B9" i="30"/>
  <c r="B43" i="36"/>
  <c r="B35" i="38"/>
  <c r="K23" i="18"/>
  <c r="B46" i="36"/>
  <c r="K11" i="18"/>
  <c r="A167" i="16"/>
  <c r="A167" i="17"/>
  <c r="B264" i="16"/>
  <c r="H204" i="16"/>
  <c r="E204" i="16"/>
  <c r="BA36" i="54"/>
  <c r="BB36" i="54" s="1"/>
  <c r="BA481" i="54"/>
  <c r="BB481" i="54" s="1"/>
  <c r="Z481" i="54"/>
  <c r="BA203" i="54"/>
  <c r="BB203" i="54" s="1"/>
  <c r="Z651" i="54"/>
  <c r="BA651" i="54"/>
  <c r="BB651" i="54" s="1"/>
  <c r="Z373" i="54"/>
  <c r="BA373" i="54"/>
  <c r="BB373" i="54" s="1"/>
  <c r="Z265" i="54"/>
  <c r="BA265" i="54"/>
  <c r="BB265" i="54" s="1"/>
  <c r="BA713" i="54"/>
  <c r="BB713" i="54" s="1"/>
  <c r="Z294" i="54"/>
  <c r="BA294" i="54"/>
  <c r="BB294" i="54" s="1"/>
  <c r="BA25" i="54"/>
  <c r="BB25" i="54" s="1"/>
  <c r="BA141" i="54"/>
  <c r="BB141" i="54" s="1"/>
  <c r="Z532" i="54"/>
  <c r="BA532" i="54"/>
  <c r="BB532" i="54" s="1"/>
  <c r="Z310" i="54"/>
  <c r="BA310" i="54"/>
  <c r="BB310" i="54" s="1"/>
  <c r="Z702" i="54"/>
  <c r="BA702" i="54"/>
  <c r="BB702" i="54" s="1"/>
  <c r="Z202" i="54"/>
  <c r="BA202" i="54"/>
  <c r="BB202" i="54" s="1"/>
  <c r="Z594" i="54"/>
  <c r="BA594" i="54"/>
  <c r="BB594" i="54" s="1"/>
  <c r="Z372" i="54"/>
  <c r="BB372" i="54"/>
  <c r="Z96" i="54"/>
  <c r="BA96" i="54"/>
  <c r="BB96" i="54" s="1"/>
  <c r="BA41" i="54"/>
  <c r="BB41" i="54" s="1"/>
  <c r="Z41" i="54"/>
  <c r="Z118" i="54"/>
  <c r="BA118" i="54"/>
  <c r="BB118" i="54" s="1"/>
  <c r="Z342" i="54"/>
  <c r="BB342" i="54"/>
  <c r="Z345" i="54"/>
  <c r="BA345" i="54"/>
  <c r="BB345" i="54" s="1"/>
  <c r="Z14" i="54"/>
  <c r="BA181" i="54"/>
  <c r="BB181" i="54" s="1"/>
  <c r="Z181" i="54"/>
  <c r="Z629" i="54"/>
  <c r="BA629" i="54"/>
  <c r="BB629" i="54" s="1"/>
  <c r="Z243" i="54"/>
  <c r="BA243" i="54"/>
  <c r="BB243" i="54" s="1"/>
  <c r="BA691" i="54"/>
  <c r="BB691" i="54" s="1"/>
  <c r="Z691" i="54"/>
  <c r="BA136" i="54"/>
  <c r="BB136" i="54" s="1"/>
  <c r="Z136" i="54"/>
  <c r="BB583" i="54"/>
  <c r="Z583" i="54"/>
  <c r="BA30" i="54"/>
  <c r="BB30" i="54" s="1"/>
  <c r="Z30" i="54"/>
  <c r="BA475" i="54"/>
  <c r="BB475" i="54" s="1"/>
  <c r="Z475" i="54"/>
  <c r="BA197" i="54"/>
  <c r="BB197" i="54" s="1"/>
  <c r="Z197" i="54"/>
  <c r="Z645" i="54"/>
  <c r="BB645" i="54"/>
  <c r="Z367" i="54"/>
  <c r="BA367" i="54"/>
  <c r="BB367" i="54" s="1"/>
  <c r="C264" i="54"/>
  <c r="C376" i="54"/>
  <c r="C656" i="54"/>
  <c r="C432" i="54"/>
  <c r="C153" i="54"/>
  <c r="C712" i="54"/>
  <c r="C98" i="54"/>
  <c r="C488" i="54"/>
  <c r="C208" i="54"/>
  <c r="C544" i="54"/>
  <c r="AE34" i="34"/>
  <c r="X34" i="34" s="1"/>
  <c r="BC368" i="54"/>
  <c r="BC312" i="54"/>
  <c r="BC704" i="54"/>
  <c r="BC256" i="54"/>
  <c r="BC648" i="54"/>
  <c r="BC200" i="54"/>
  <c r="BC592" i="54"/>
  <c r="BC145" i="54"/>
  <c r="BC536" i="54"/>
  <c r="BC90" i="54"/>
  <c r="BC480" i="54"/>
  <c r="BC35" i="54"/>
  <c r="BC424" i="54"/>
  <c r="BC473" i="54"/>
  <c r="BC28" i="54"/>
  <c r="BC417" i="54"/>
  <c r="AE27" i="34"/>
  <c r="BC361" i="54"/>
  <c r="J29" i="38"/>
  <c r="BC305" i="54"/>
  <c r="BC641" i="54"/>
  <c r="BC193" i="54"/>
  <c r="BC585" i="54"/>
  <c r="BC138" i="54"/>
  <c r="BC83" i="54"/>
  <c r="BC697" i="54"/>
  <c r="BC529" i="54"/>
  <c r="BC411" i="54"/>
  <c r="BC355" i="54"/>
  <c r="BC299" i="54"/>
  <c r="BC691" i="54"/>
  <c r="BC243" i="54"/>
  <c r="AE21" i="34"/>
  <c r="Y21" i="34" s="1"/>
  <c r="BC635" i="54"/>
  <c r="BC187" i="54"/>
  <c r="J23" i="38"/>
  <c r="H23" i="38" s="1"/>
  <c r="I23" i="38" s="1"/>
  <c r="BC579" i="54"/>
  <c r="BC132" i="54"/>
  <c r="BC523" i="54"/>
  <c r="BC77" i="54"/>
  <c r="BC467" i="54"/>
  <c r="BC22" i="54"/>
  <c r="E134" i="16"/>
  <c r="E144" i="16"/>
  <c r="B3" i="42"/>
  <c r="C226" i="54" s="1"/>
  <c r="C5" i="54"/>
  <c r="B8" i="36"/>
  <c r="B6" i="38"/>
  <c r="B6" i="30"/>
  <c r="B128" i="16"/>
  <c r="B188" i="16" s="1"/>
  <c r="E188" i="16" s="1"/>
  <c r="B102" i="16"/>
  <c r="B42" i="16"/>
  <c r="B42" i="36"/>
  <c r="B40" i="30"/>
  <c r="B162" i="16"/>
  <c r="B40" i="38"/>
  <c r="I144" i="16"/>
  <c r="BA433" i="54"/>
  <c r="BB433" i="54" s="1"/>
  <c r="B11" i="30"/>
  <c r="B13" i="36"/>
  <c r="B11" i="38"/>
  <c r="C10" i="54"/>
  <c r="B13" i="16"/>
  <c r="B73" i="16"/>
  <c r="B133" i="16"/>
  <c r="B107" i="16"/>
  <c r="B47" i="16"/>
  <c r="B167" i="16"/>
  <c r="B28" i="36"/>
  <c r="B26" i="30"/>
  <c r="B26" i="38"/>
  <c r="B148" i="16"/>
  <c r="B28" i="16"/>
  <c r="B18" i="38"/>
  <c r="B20" i="36"/>
  <c r="Y17" i="34"/>
  <c r="B10" i="30"/>
  <c r="B34" i="36"/>
  <c r="X33" i="34"/>
  <c r="B32" i="38"/>
  <c r="A8" i="38"/>
  <c r="H8" i="38" s="1"/>
  <c r="I8" i="38" s="1"/>
  <c r="A306" i="17"/>
  <c r="A8" i="18"/>
  <c r="K8" i="18" s="1"/>
  <c r="A10" i="36"/>
  <c r="A130" i="17"/>
  <c r="A70" i="16"/>
  <c r="A10" i="16"/>
  <c r="E22" i="26"/>
  <c r="F20" i="15" s="1"/>
  <c r="R20" i="15" s="1"/>
  <c r="A319" i="17"/>
  <c r="A21" i="38"/>
  <c r="H21" i="38" s="1"/>
  <c r="I21" i="38" s="1"/>
  <c r="A143" i="17"/>
  <c r="A23" i="16"/>
  <c r="A83" i="16"/>
  <c r="A23" i="36"/>
  <c r="A21" i="18"/>
  <c r="B31" i="38"/>
  <c r="AE36" i="34"/>
  <c r="Z36" i="34" s="1"/>
  <c r="A90" i="17"/>
  <c r="A30" i="16"/>
  <c r="A150" i="16"/>
  <c r="A90" i="16"/>
  <c r="A30" i="36"/>
  <c r="A28" i="18"/>
  <c r="A28" i="38"/>
  <c r="H28" i="38" s="1"/>
  <c r="I28" i="38" s="1"/>
  <c r="A162" i="17"/>
  <c r="A42" i="16"/>
  <c r="A40" i="18"/>
  <c r="A162" i="16"/>
  <c r="A102" i="17"/>
  <c r="A338" i="17"/>
  <c r="A102" i="16"/>
  <c r="A42" i="36"/>
  <c r="A40" i="38"/>
  <c r="H40" i="38" s="1"/>
  <c r="I40" i="38" s="1"/>
  <c r="U11" i="18"/>
  <c r="K27" i="18"/>
  <c r="Y41" i="34"/>
  <c r="K16" i="18"/>
  <c r="W97" i="16"/>
  <c r="A143" i="16"/>
  <c r="A163" i="17"/>
  <c r="A150" i="17"/>
  <c r="A140" i="17"/>
  <c r="A148" i="17"/>
  <c r="A94" i="17"/>
  <c r="A147" i="16"/>
  <c r="A155" i="17"/>
  <c r="A146" i="17"/>
  <c r="A135" i="17"/>
  <c r="A164" i="16"/>
  <c r="H1417" i="16"/>
  <c r="D1417" i="16"/>
  <c r="C1417" i="16"/>
  <c r="G1417" i="16"/>
  <c r="E1417" i="16"/>
  <c r="I1417" i="16"/>
  <c r="H1317" i="16"/>
  <c r="J1317" i="16" s="1"/>
  <c r="D1317" i="16"/>
  <c r="F1317" i="16" s="1"/>
  <c r="G1317" i="16"/>
  <c r="C1317" i="16"/>
  <c r="K1267" i="16"/>
  <c r="L1267" i="16" s="1"/>
  <c r="H1366" i="16"/>
  <c r="G1366" i="16"/>
  <c r="D1366" i="16"/>
  <c r="C1366" i="16"/>
  <c r="I1366" i="16"/>
  <c r="E1366" i="16"/>
  <c r="Z65" i="54"/>
  <c r="BA289" i="54"/>
  <c r="BB289" i="54" s="1"/>
  <c r="BA476" i="54"/>
  <c r="BB476" i="54" s="1"/>
  <c r="BA540" i="54"/>
  <c r="BB540" i="54" s="1"/>
  <c r="BA482" i="54"/>
  <c r="BB482" i="54" s="1"/>
  <c r="BA204" i="54"/>
  <c r="BB204" i="54" s="1"/>
  <c r="BA639" i="54"/>
  <c r="BB639" i="54" s="1"/>
  <c r="Z143" i="54"/>
  <c r="BA318" i="54"/>
  <c r="BB318" i="54" s="1"/>
  <c r="BA355" i="54"/>
  <c r="BB355" i="54" s="1"/>
  <c r="Z534" i="54"/>
  <c r="Z397" i="54"/>
  <c r="BA397" i="54"/>
  <c r="BB397" i="54" s="1"/>
  <c r="Z237" i="54"/>
  <c r="BA237" i="54"/>
  <c r="BB237" i="54" s="1"/>
  <c r="BA685" i="54"/>
  <c r="BB685" i="54" s="1"/>
  <c r="Z685" i="54"/>
  <c r="BA295" i="54"/>
  <c r="BB295" i="54" s="1"/>
  <c r="Z295" i="54"/>
  <c r="Q35" i="16"/>
  <c r="BA22" i="54"/>
  <c r="BB22" i="54" s="1"/>
  <c r="Z22" i="54"/>
  <c r="Z257" i="54"/>
  <c r="BA257" i="54"/>
  <c r="BB257" i="54" s="1"/>
  <c r="BA371" i="54"/>
  <c r="BB371" i="54" s="1"/>
  <c r="Z95" i="54"/>
  <c r="BA95" i="54"/>
  <c r="BB95" i="54" s="1"/>
  <c r="Z341" i="54"/>
  <c r="BA341" i="54"/>
  <c r="BB341" i="54" s="1"/>
  <c r="Z119" i="54"/>
  <c r="BA119" i="54"/>
  <c r="BB119" i="54" s="1"/>
  <c r="BA687" i="54"/>
  <c r="BB687" i="54" s="1"/>
  <c r="BA140" i="54"/>
  <c r="BB140" i="54" s="1"/>
  <c r="Z140" i="54"/>
  <c r="Z531" i="54"/>
  <c r="BA531" i="54"/>
  <c r="BB531" i="54" s="1"/>
  <c r="BA589" i="54"/>
  <c r="BB589" i="54" s="1"/>
  <c r="Z589" i="54"/>
  <c r="BA255" i="54"/>
  <c r="BB255" i="54" s="1"/>
  <c r="Z255" i="54"/>
  <c r="Z591" i="54"/>
  <c r="BA591" i="54"/>
  <c r="BB591" i="54" s="1"/>
  <c r="BA313" i="54"/>
  <c r="BB313" i="54" s="1"/>
  <c r="Z313" i="54"/>
  <c r="BB705" i="54"/>
  <c r="Z705" i="54"/>
  <c r="Z427" i="54"/>
  <c r="BA427" i="54"/>
  <c r="BB427" i="54" s="1"/>
  <c r="BA179" i="54"/>
  <c r="BB179" i="54" s="1"/>
  <c r="Z627" i="54"/>
  <c r="BA627" i="54"/>
  <c r="BB627" i="54" s="1"/>
  <c r="BA293" i="54"/>
  <c r="BB293" i="54" s="1"/>
  <c r="Z206" i="54"/>
  <c r="BA206" i="54"/>
  <c r="BB206" i="54" s="1"/>
  <c r="BA170" i="54"/>
  <c r="BB170" i="54" s="1"/>
  <c r="Z170" i="54"/>
  <c r="Z625" i="54"/>
  <c r="BA625" i="54"/>
  <c r="BB625" i="54" s="1"/>
  <c r="BA235" i="54"/>
  <c r="BB235" i="54" s="1"/>
  <c r="BA471" i="54"/>
  <c r="BB471" i="54" s="1"/>
  <c r="Z471" i="54"/>
  <c r="Z149" i="54"/>
  <c r="BA149" i="54"/>
  <c r="BB149" i="54" s="1"/>
  <c r="Z262" i="54"/>
  <c r="BA262" i="54"/>
  <c r="BB262" i="54" s="1"/>
  <c r="Z654" i="54"/>
  <c r="BA654" i="54"/>
  <c r="BB654" i="54" s="1"/>
  <c r="BA681" i="54"/>
  <c r="BB681" i="54" s="1"/>
  <c r="Z686" i="54"/>
  <c r="BA686" i="54"/>
  <c r="BB686" i="54" s="1"/>
  <c r="Z300" i="54"/>
  <c r="BA300" i="54"/>
  <c r="BB300" i="54" s="1"/>
  <c r="Z137" i="54"/>
  <c r="Z413" i="54"/>
  <c r="BA413" i="54"/>
  <c r="BB413" i="54" s="1"/>
  <c r="BA236" i="54"/>
  <c r="BB236" i="54" s="1"/>
  <c r="Z692" i="54"/>
  <c r="BA692" i="54"/>
  <c r="BB692" i="54" s="1"/>
  <c r="Z470" i="54"/>
  <c r="BA470" i="54"/>
  <c r="BB470" i="54" s="1"/>
  <c r="Z192" i="54"/>
  <c r="BA192" i="54"/>
  <c r="BB192" i="54" s="1"/>
  <c r="Z198" i="54"/>
  <c r="BA198" i="54"/>
  <c r="BB198" i="54" s="1"/>
  <c r="Z590" i="54"/>
  <c r="BA590" i="54"/>
  <c r="BB590" i="54" s="1"/>
  <c r="Z511" i="54"/>
  <c r="BA511" i="54"/>
  <c r="BB511" i="54" s="1"/>
  <c r="Z321" i="54"/>
  <c r="BA321" i="54"/>
  <c r="BB321" i="54" s="1"/>
  <c r="Z411" i="54"/>
  <c r="BA411" i="54"/>
  <c r="BB411" i="54" s="1"/>
  <c r="BA485" i="54"/>
  <c r="BB485" i="54" s="1"/>
  <c r="Z377" i="54"/>
  <c r="BA377" i="54"/>
  <c r="BB377" i="54" s="1"/>
  <c r="C12" i="48"/>
  <c r="C30" i="48" s="1"/>
  <c r="J187" i="16"/>
  <c r="F187" i="16"/>
  <c r="D7" i="48"/>
  <c r="Y64" i="15"/>
  <c r="H132" i="16"/>
  <c r="G132" i="16"/>
  <c r="D132" i="16"/>
  <c r="A192" i="16"/>
  <c r="B8" i="30"/>
  <c r="B70" i="16"/>
  <c r="B130" i="16"/>
  <c r="B10" i="16"/>
  <c r="P66" i="15"/>
  <c r="B12" i="30"/>
  <c r="B14" i="16"/>
  <c r="B74" i="16"/>
  <c r="B42" i="30"/>
  <c r="B164" i="16"/>
  <c r="B44" i="16"/>
  <c r="B104" i="16"/>
  <c r="AE39" i="34"/>
  <c r="J41" i="38"/>
  <c r="H41" i="38" s="1"/>
  <c r="I41" i="38" s="1"/>
  <c r="X43" i="34"/>
  <c r="Y43" i="34"/>
  <c r="Z43" i="34"/>
  <c r="B149" i="16"/>
  <c r="B29" i="16"/>
  <c r="B89" i="16"/>
  <c r="B21" i="16"/>
  <c r="B81" i="16"/>
  <c r="J36" i="38"/>
  <c r="H36" i="38" s="1"/>
  <c r="I36" i="38" s="1"/>
  <c r="AE29" i="34"/>
  <c r="J31" i="38"/>
  <c r="H31" i="38" s="1"/>
  <c r="I31" i="38" s="1"/>
  <c r="B44" i="36"/>
  <c r="B33" i="38"/>
  <c r="B35" i="16"/>
  <c r="B95" i="16"/>
  <c r="B33" i="30"/>
  <c r="B39" i="36"/>
  <c r="B37" i="30"/>
  <c r="B159" i="16"/>
  <c r="B39" i="16"/>
  <c r="B99" i="16"/>
  <c r="Z41" i="34"/>
  <c r="A17" i="16"/>
  <c r="K45" i="18"/>
  <c r="A10" i="38"/>
  <c r="H10" i="38" s="1"/>
  <c r="I10" i="38" s="1"/>
  <c r="AC8" i="34" s="1"/>
  <c r="A165" i="17"/>
  <c r="X41" i="34"/>
  <c r="K33" i="18"/>
  <c r="A72" i="16"/>
  <c r="A153" i="16"/>
  <c r="Y33" i="34"/>
  <c r="B41" i="36"/>
  <c r="J43" i="38"/>
  <c r="A31" i="18"/>
  <c r="A137" i="16"/>
  <c r="B88" i="16"/>
  <c r="B80" i="16"/>
  <c r="J45" i="38"/>
  <c r="H45" i="38" s="1"/>
  <c r="I45" i="38" s="1"/>
  <c r="A15" i="18"/>
  <c r="A12" i="36"/>
  <c r="E16" i="26"/>
  <c r="F14" i="15" s="1"/>
  <c r="R14" i="15" s="1"/>
  <c r="A141" i="17"/>
  <c r="A161" i="17"/>
  <c r="A145" i="17"/>
  <c r="A69" i="17"/>
  <c r="A33" i="16"/>
  <c r="A10" i="18"/>
  <c r="A329" i="17"/>
  <c r="A313" i="17"/>
  <c r="A77" i="16"/>
  <c r="G68" i="16"/>
  <c r="A129" i="17"/>
  <c r="A308" i="17"/>
  <c r="A157" i="16"/>
  <c r="A141" i="16"/>
  <c r="A157" i="17"/>
  <c r="D128" i="16"/>
  <c r="A153" i="17"/>
  <c r="A137" i="17"/>
  <c r="A158" i="17"/>
  <c r="O32" i="49" l="1"/>
  <c r="I32" i="49" s="1"/>
  <c r="M5" i="15"/>
  <c r="Q5" i="15" s="1"/>
  <c r="HR7" i="28"/>
  <c r="GW10" i="26"/>
  <c r="Z460" i="54"/>
  <c r="BA292" i="54"/>
  <c r="BB292" i="54" s="1"/>
  <c r="BB291" i="54"/>
  <c r="BA348" i="54"/>
  <c r="BB348" i="54" s="1"/>
  <c r="H14" i="38"/>
  <c r="I14" i="38" s="1"/>
  <c r="H8" i="58"/>
  <c r="I8" i="58" s="1"/>
  <c r="E15" i="16"/>
  <c r="C15" i="16"/>
  <c r="Q15" i="16" s="1"/>
  <c r="Q36" i="16"/>
  <c r="W93" i="16"/>
  <c r="BB683" i="54"/>
  <c r="Z683" i="54"/>
  <c r="BA678" i="54"/>
  <c r="BB678" i="54" s="1"/>
  <c r="K12" i="15"/>
  <c r="K16" i="15"/>
  <c r="BB9" i="54"/>
  <c r="X6" i="34"/>
  <c r="H15" i="58"/>
  <c r="I15" i="58" s="1"/>
  <c r="K15" i="15"/>
  <c r="K9" i="15"/>
  <c r="BA302" i="54"/>
  <c r="BB302" i="54" s="1"/>
  <c r="BA515" i="54"/>
  <c r="BB515" i="54" s="1"/>
  <c r="Z9" i="54"/>
  <c r="H13" i="58"/>
  <c r="I13" i="58" s="1"/>
  <c r="BA175" i="54"/>
  <c r="BB175" i="54" s="1"/>
  <c r="Z568" i="54"/>
  <c r="B200" i="16"/>
  <c r="B260" i="16" s="1"/>
  <c r="C351" i="54"/>
  <c r="C73" i="54"/>
  <c r="BB524" i="54"/>
  <c r="Z174" i="54"/>
  <c r="Z291" i="54"/>
  <c r="Z191" i="54"/>
  <c r="BA244" i="54"/>
  <c r="BB244" i="54" s="1"/>
  <c r="BA135" i="54"/>
  <c r="BB135" i="54" s="1"/>
  <c r="K307" i="16"/>
  <c r="Z745" i="54"/>
  <c r="E199" i="16"/>
  <c r="H5" i="58"/>
  <c r="I5" i="58" s="1"/>
  <c r="H10" i="58"/>
  <c r="I10" i="58" s="1"/>
  <c r="X4" i="34"/>
  <c r="F1068" i="16"/>
  <c r="I11" i="16"/>
  <c r="J11" i="16" s="1"/>
  <c r="G11" i="16"/>
  <c r="E11" i="16"/>
  <c r="B11" i="17" s="1"/>
  <c r="C11" i="16"/>
  <c r="J93" i="16"/>
  <c r="K127" i="16"/>
  <c r="W156" i="16"/>
  <c r="W35" i="16"/>
  <c r="J44" i="16"/>
  <c r="F40" i="16"/>
  <c r="Q40" i="16"/>
  <c r="C15" i="17"/>
  <c r="J43" i="16"/>
  <c r="J49" i="16"/>
  <c r="K547" i="16"/>
  <c r="K7" i="16"/>
  <c r="K427" i="16"/>
  <c r="K367" i="16"/>
  <c r="K187" i="16"/>
  <c r="BA407" i="54"/>
  <c r="BB407" i="54" s="1"/>
  <c r="W44" i="16"/>
  <c r="BA624" i="54"/>
  <c r="BB624" i="54" s="1"/>
  <c r="BA520" i="54"/>
  <c r="BB520" i="54" s="1"/>
  <c r="Z286" i="54"/>
  <c r="BA404" i="54"/>
  <c r="BB404" i="54" s="1"/>
  <c r="J168" i="16"/>
  <c r="Z351" i="54"/>
  <c r="BA630" i="54"/>
  <c r="BB630" i="54" s="1"/>
  <c r="Z459" i="54"/>
  <c r="BB618" i="54"/>
  <c r="Z115" i="54"/>
  <c r="BA69" i="54"/>
  <c r="BB69" i="54" s="1"/>
  <c r="Z618" i="54"/>
  <c r="Z732" i="54"/>
  <c r="J170" i="16"/>
  <c r="J110" i="16"/>
  <c r="J109" i="16"/>
  <c r="Q156" i="16"/>
  <c r="J71" i="16"/>
  <c r="J132" i="16"/>
  <c r="J103" i="16"/>
  <c r="J115" i="16"/>
  <c r="J112" i="16"/>
  <c r="J169" i="16"/>
  <c r="J114" i="16"/>
  <c r="J108" i="16"/>
  <c r="J155" i="16"/>
  <c r="J106" i="16"/>
  <c r="J113" i="16"/>
  <c r="J111" i="16"/>
  <c r="J172" i="16"/>
  <c r="J171" i="16"/>
  <c r="W104" i="16"/>
  <c r="J47" i="16"/>
  <c r="I8" i="15"/>
  <c r="K11" i="15"/>
  <c r="K10" i="15"/>
  <c r="J15" i="15"/>
  <c r="K13" i="15"/>
  <c r="K14" i="15"/>
  <c r="K8" i="15"/>
  <c r="R5" i="15"/>
  <c r="Z4" i="34"/>
  <c r="I6" i="38"/>
  <c r="AC4" i="34" s="1"/>
  <c r="Z5" i="54"/>
  <c r="BA562" i="54"/>
  <c r="BB562" i="54" s="1"/>
  <c r="Z60" i="54"/>
  <c r="L32" i="49"/>
  <c r="W17" i="52" s="1"/>
  <c r="Q17" i="52" s="1"/>
  <c r="O34" i="49"/>
  <c r="L34" i="49" s="1"/>
  <c r="O33" i="49"/>
  <c r="L33" i="49" s="1"/>
  <c r="Z356" i="54"/>
  <c r="BA528" i="54"/>
  <c r="BB528" i="54" s="1"/>
  <c r="W107" i="16"/>
  <c r="BA635" i="54"/>
  <c r="BB635" i="54" s="1"/>
  <c r="BB463" i="54"/>
  <c r="Z463" i="54"/>
  <c r="J52" i="16"/>
  <c r="J21" i="16"/>
  <c r="W103" i="16"/>
  <c r="J55" i="16"/>
  <c r="J45" i="16"/>
  <c r="J39" i="16"/>
  <c r="BA576" i="54"/>
  <c r="BB576" i="54" s="1"/>
  <c r="X28" i="34"/>
  <c r="BA636" i="54"/>
  <c r="BB636" i="54" s="1"/>
  <c r="BA78" i="54"/>
  <c r="BB78" i="54" s="1"/>
  <c r="Z72" i="54"/>
  <c r="Z77" i="54"/>
  <c r="J35" i="16"/>
  <c r="J41" i="16"/>
  <c r="J51" i="16"/>
  <c r="F57" i="16"/>
  <c r="K57" i="16" s="1"/>
  <c r="L57" i="16" s="1"/>
  <c r="N57" i="16" s="1"/>
  <c r="O57" i="16" s="1"/>
  <c r="J56" i="16"/>
  <c r="J34" i="16"/>
  <c r="R7" i="15"/>
  <c r="K7" i="15"/>
  <c r="R6" i="15"/>
  <c r="K6" i="15"/>
  <c r="S32" i="15"/>
  <c r="W32" i="15" s="1"/>
  <c r="W31" i="34" s="1"/>
  <c r="Y4" i="34"/>
  <c r="D68" i="16"/>
  <c r="BB394" i="54"/>
  <c r="Z394" i="54"/>
  <c r="BB450" i="54"/>
  <c r="Z450" i="54"/>
  <c r="A188" i="16"/>
  <c r="A248" i="16" s="1"/>
  <c r="D8" i="16"/>
  <c r="G8" i="16"/>
  <c r="U35" i="15"/>
  <c r="S35" i="15"/>
  <c r="W35" i="15" s="1"/>
  <c r="T36" i="15"/>
  <c r="V36" i="15"/>
  <c r="U40" i="15"/>
  <c r="U29" i="15"/>
  <c r="U38" i="15"/>
  <c r="S38" i="15"/>
  <c r="W38" i="15" s="1"/>
  <c r="W37" i="34" s="1"/>
  <c r="U42" i="15"/>
  <c r="V27" i="15"/>
  <c r="T27" i="15"/>
  <c r="T31" i="15"/>
  <c r="V31" i="15"/>
  <c r="U39" i="15"/>
  <c r="U43" i="15"/>
  <c r="U28" i="15"/>
  <c r="U44" i="15"/>
  <c r="U33" i="15"/>
  <c r="S33" i="15"/>
  <c r="W33" i="15" s="1"/>
  <c r="S37" i="15"/>
  <c r="W37" i="15" s="1"/>
  <c r="U41" i="15"/>
  <c r="T43" i="15"/>
  <c r="U30" i="15"/>
  <c r="U34" i="15"/>
  <c r="S42" i="15"/>
  <c r="W42" i="15" s="1"/>
  <c r="W41" i="34" s="1"/>
  <c r="T40" i="15"/>
  <c r="V38" i="15"/>
  <c r="T37" i="15"/>
  <c r="S31" i="15"/>
  <c r="W31" i="15" s="1"/>
  <c r="W30" i="34" s="1"/>
  <c r="V33" i="15"/>
  <c r="T33" i="15"/>
  <c r="S44" i="15"/>
  <c r="W44" i="15" s="1"/>
  <c r="W43" i="34" s="1"/>
  <c r="U37" i="15"/>
  <c r="V30" i="15"/>
  <c r="S39" i="15"/>
  <c r="W39" i="15" s="1"/>
  <c r="W38" i="34" s="1"/>
  <c r="S28" i="15"/>
  <c r="W28" i="15" s="1"/>
  <c r="S40" i="15"/>
  <c r="W40" i="15" s="1"/>
  <c r="W39" i="34" s="1"/>
  <c r="S30" i="15"/>
  <c r="W30" i="15" s="1"/>
  <c r="J15" i="16"/>
  <c r="C9" i="16"/>
  <c r="G9" i="16"/>
  <c r="E9" i="16"/>
  <c r="I9" i="16"/>
  <c r="D9" i="16"/>
  <c r="H9" i="16"/>
  <c r="J79" i="16"/>
  <c r="J72" i="16"/>
  <c r="F15" i="16"/>
  <c r="D14" i="16"/>
  <c r="H14" i="16"/>
  <c r="I14" i="16"/>
  <c r="E14" i="16"/>
  <c r="C14" i="16"/>
  <c r="G14" i="16"/>
  <c r="G134" i="16"/>
  <c r="C74" i="16"/>
  <c r="C19" i="16"/>
  <c r="H19" i="16"/>
  <c r="D19" i="16"/>
  <c r="E19" i="16"/>
  <c r="I19" i="16"/>
  <c r="G19" i="16"/>
  <c r="C18" i="16"/>
  <c r="D18" i="16"/>
  <c r="B18" i="17" s="1"/>
  <c r="E18" i="16"/>
  <c r="I18" i="16"/>
  <c r="G18" i="16"/>
  <c r="H18" i="16"/>
  <c r="E17" i="16"/>
  <c r="I17" i="16"/>
  <c r="C17" i="16"/>
  <c r="G17" i="16"/>
  <c r="D17" i="16"/>
  <c r="F17" i="16" s="1"/>
  <c r="H17" i="16"/>
  <c r="H133" i="16"/>
  <c r="D78" i="16"/>
  <c r="C13" i="16"/>
  <c r="G13" i="16"/>
  <c r="D13" i="16"/>
  <c r="H13" i="16"/>
  <c r="E13" i="16"/>
  <c r="I13" i="16"/>
  <c r="J48" i="16"/>
  <c r="J36" i="16"/>
  <c r="F44" i="16"/>
  <c r="K44" i="16" s="1"/>
  <c r="L44" i="16" s="1"/>
  <c r="N44" i="16" s="1"/>
  <c r="O44" i="16" s="1"/>
  <c r="F45" i="16"/>
  <c r="K45" i="16" s="1"/>
  <c r="L45" i="16" s="1"/>
  <c r="N45" i="16" s="1"/>
  <c r="O45" i="16" s="1"/>
  <c r="F47" i="16"/>
  <c r="K47" i="16" s="1"/>
  <c r="L47" i="16" s="1"/>
  <c r="N47" i="16" s="1"/>
  <c r="O47" i="16" s="1"/>
  <c r="F39" i="16"/>
  <c r="K39" i="16" s="1"/>
  <c r="L39" i="16" s="1"/>
  <c r="N39" i="16" s="1"/>
  <c r="O39" i="16" s="1"/>
  <c r="F53" i="16"/>
  <c r="F50" i="16"/>
  <c r="F11" i="16"/>
  <c r="S29" i="15"/>
  <c r="W29" i="15" s="1"/>
  <c r="W28" i="34" s="1"/>
  <c r="S41" i="15"/>
  <c r="W41" i="15" s="1"/>
  <c r="W40" i="34" s="1"/>
  <c r="A190" i="16"/>
  <c r="D190" i="16" s="1"/>
  <c r="C12" i="16"/>
  <c r="D12" i="16"/>
  <c r="H12" i="16"/>
  <c r="E12" i="16"/>
  <c r="I12" i="16"/>
  <c r="G12" i="16"/>
  <c r="D79" i="16"/>
  <c r="F79" i="16" s="1"/>
  <c r="K79" i="16" s="1"/>
  <c r="L79" i="16" s="1"/>
  <c r="N79" i="16" s="1"/>
  <c r="O79" i="16" s="1"/>
  <c r="J54" i="16"/>
  <c r="S27" i="15"/>
  <c r="W27" i="15" s="1"/>
  <c r="W26" i="34" s="1"/>
  <c r="S43" i="15"/>
  <c r="W43" i="15" s="1"/>
  <c r="W42" i="34" s="1"/>
  <c r="S36" i="15"/>
  <c r="W36" i="15" s="1"/>
  <c r="W35" i="34" s="1"/>
  <c r="C10" i="16"/>
  <c r="G10" i="16"/>
  <c r="D10" i="16"/>
  <c r="H10" i="16"/>
  <c r="E10" i="16"/>
  <c r="I10" i="16"/>
  <c r="D16" i="16"/>
  <c r="H16" i="16"/>
  <c r="E16" i="16"/>
  <c r="C16" i="16"/>
  <c r="G16" i="16"/>
  <c r="I16" i="16"/>
  <c r="G71" i="16"/>
  <c r="C73" i="16"/>
  <c r="F48" i="16"/>
  <c r="K48" i="16" s="1"/>
  <c r="L48" i="16" s="1"/>
  <c r="N48" i="16" s="1"/>
  <c r="O48" i="16" s="1"/>
  <c r="F35" i="16"/>
  <c r="K35" i="16" s="1"/>
  <c r="L35" i="16" s="1"/>
  <c r="N35" i="16" s="1"/>
  <c r="O35" i="16" s="1"/>
  <c r="F43" i="16"/>
  <c r="K43" i="16" s="1"/>
  <c r="L43" i="16" s="1"/>
  <c r="N43" i="16" s="1"/>
  <c r="O43" i="16" s="1"/>
  <c r="F41" i="16"/>
  <c r="K41" i="16" s="1"/>
  <c r="L41" i="16" s="1"/>
  <c r="N41" i="16" s="1"/>
  <c r="O41" i="16" s="1"/>
  <c r="F55" i="16"/>
  <c r="K55" i="16" s="1"/>
  <c r="L55" i="16" s="1"/>
  <c r="N55" i="16" s="1"/>
  <c r="O55" i="16" s="1"/>
  <c r="F51" i="16"/>
  <c r="K51" i="16" s="1"/>
  <c r="L51" i="16" s="1"/>
  <c r="N51" i="16" s="1"/>
  <c r="O51" i="16" s="1"/>
  <c r="F49" i="16"/>
  <c r="K49" i="16" s="1"/>
  <c r="L49" i="16" s="1"/>
  <c r="N49" i="16" s="1"/>
  <c r="O49" i="16" s="1"/>
  <c r="J53" i="16"/>
  <c r="J50" i="16"/>
  <c r="J40" i="16"/>
  <c r="K40" i="16" s="1"/>
  <c r="L40" i="16" s="1"/>
  <c r="N40" i="16" s="1"/>
  <c r="O40" i="16" s="1"/>
  <c r="J37" i="16"/>
  <c r="S34" i="15"/>
  <c r="W34" i="15" s="1"/>
  <c r="W33" i="34" s="1"/>
  <c r="D26" i="16"/>
  <c r="H26" i="16"/>
  <c r="E26" i="16"/>
  <c r="G26" i="16"/>
  <c r="I26" i="16"/>
  <c r="C26" i="16"/>
  <c r="D81" i="16"/>
  <c r="D20" i="16"/>
  <c r="H20" i="16"/>
  <c r="E20" i="16"/>
  <c r="I20" i="16"/>
  <c r="C20" i="16"/>
  <c r="G20" i="16"/>
  <c r="C38" i="16"/>
  <c r="G38" i="16"/>
  <c r="D38" i="16"/>
  <c r="H38" i="16"/>
  <c r="E38" i="16"/>
  <c r="I38" i="16"/>
  <c r="D30" i="16"/>
  <c r="H30" i="16"/>
  <c r="C30" i="16"/>
  <c r="I30" i="16"/>
  <c r="E30" i="16"/>
  <c r="G30" i="16"/>
  <c r="D32" i="16"/>
  <c r="H32" i="16"/>
  <c r="E32" i="16"/>
  <c r="G32" i="16"/>
  <c r="C32" i="16"/>
  <c r="I32" i="16"/>
  <c r="D31" i="16"/>
  <c r="I31" i="16"/>
  <c r="E31" i="16"/>
  <c r="G31" i="16"/>
  <c r="H31" i="16"/>
  <c r="C31" i="16"/>
  <c r="H163" i="16"/>
  <c r="J163" i="16" s="1"/>
  <c r="D22" i="16"/>
  <c r="H22" i="16"/>
  <c r="E22" i="16"/>
  <c r="G22" i="16"/>
  <c r="I22" i="16"/>
  <c r="C22" i="16"/>
  <c r="D28" i="16"/>
  <c r="H28" i="16"/>
  <c r="C28" i="17" s="1"/>
  <c r="E28" i="16"/>
  <c r="G28" i="16"/>
  <c r="I28" i="16"/>
  <c r="C28" i="16"/>
  <c r="C80" i="16"/>
  <c r="Q80" i="16" s="1"/>
  <c r="G221" i="16"/>
  <c r="F36" i="16"/>
  <c r="K36" i="16" s="1"/>
  <c r="L36" i="16" s="1"/>
  <c r="N36" i="16" s="1"/>
  <c r="O36" i="16" s="1"/>
  <c r="D23" i="16"/>
  <c r="H23" i="16"/>
  <c r="I23" i="16"/>
  <c r="C23" i="16"/>
  <c r="E23" i="16"/>
  <c r="G23" i="16"/>
  <c r="C46" i="16"/>
  <c r="G46" i="16"/>
  <c r="E46" i="16"/>
  <c r="H46" i="16"/>
  <c r="I46" i="16"/>
  <c r="D46" i="16"/>
  <c r="C42" i="16"/>
  <c r="G42" i="16"/>
  <c r="E42" i="16"/>
  <c r="H42" i="16"/>
  <c r="I42" i="16"/>
  <c r="D42" i="16"/>
  <c r="D24" i="16"/>
  <c r="H24" i="16"/>
  <c r="E24" i="16"/>
  <c r="G24" i="16"/>
  <c r="I24" i="16"/>
  <c r="C24" i="16"/>
  <c r="G98" i="16"/>
  <c r="G276" i="16"/>
  <c r="H149" i="16"/>
  <c r="D27" i="16"/>
  <c r="H27" i="16"/>
  <c r="J27" i="16" s="1"/>
  <c r="I27" i="16"/>
  <c r="C27" i="16"/>
  <c r="Q27" i="16" s="1"/>
  <c r="E27" i="16"/>
  <c r="G27" i="16"/>
  <c r="C87" i="16"/>
  <c r="A279" i="16"/>
  <c r="C279" i="16" s="1"/>
  <c r="D88" i="16"/>
  <c r="D29" i="16"/>
  <c r="H29" i="16"/>
  <c r="E29" i="16"/>
  <c r="G29" i="16"/>
  <c r="I29" i="16"/>
  <c r="C29" i="16"/>
  <c r="F52" i="16"/>
  <c r="K52" i="16" s="1"/>
  <c r="L52" i="16" s="1"/>
  <c r="N52" i="16" s="1"/>
  <c r="O52" i="16" s="1"/>
  <c r="F56" i="16"/>
  <c r="K56" i="16" s="1"/>
  <c r="L56" i="16" s="1"/>
  <c r="N56" i="16" s="1"/>
  <c r="O56" i="16" s="1"/>
  <c r="F54" i="16"/>
  <c r="K54" i="16" s="1"/>
  <c r="L54" i="16" s="1"/>
  <c r="N54" i="16" s="1"/>
  <c r="O54" i="16" s="1"/>
  <c r="D33" i="16"/>
  <c r="H33" i="16"/>
  <c r="E33" i="16"/>
  <c r="I33" i="16"/>
  <c r="G33" i="16"/>
  <c r="C33" i="16"/>
  <c r="D25" i="16"/>
  <c r="H25" i="16"/>
  <c r="J25" i="16" s="1"/>
  <c r="I25" i="16"/>
  <c r="C25" i="16"/>
  <c r="E25" i="16"/>
  <c r="G25" i="16"/>
  <c r="C85" i="16"/>
  <c r="G148" i="16"/>
  <c r="Q148" i="16" s="1"/>
  <c r="H140" i="16"/>
  <c r="F34" i="16"/>
  <c r="K34" i="16" s="1"/>
  <c r="L34" i="16" s="1"/>
  <c r="N34" i="16" s="1"/>
  <c r="O34" i="16" s="1"/>
  <c r="F21" i="16"/>
  <c r="K21" i="16" s="1"/>
  <c r="L21" i="16" s="1"/>
  <c r="N21" i="16" s="1"/>
  <c r="O21" i="16" s="1"/>
  <c r="F37" i="16"/>
  <c r="K37" i="16" s="1"/>
  <c r="L37" i="16" s="1"/>
  <c r="N37" i="16" s="1"/>
  <c r="O37" i="16" s="1"/>
  <c r="F30" i="46"/>
  <c r="D30" i="48"/>
  <c r="P29" i="46"/>
  <c r="D29" i="46" s="1"/>
  <c r="N29" i="46" s="1"/>
  <c r="P28" i="46"/>
  <c r="D28" i="46" s="1"/>
  <c r="N28" i="46" s="1"/>
  <c r="E319" i="16"/>
  <c r="B379" i="16"/>
  <c r="H379" i="16" s="1"/>
  <c r="D71" i="16"/>
  <c r="F11" i="17" s="1"/>
  <c r="Z18" i="34"/>
  <c r="BA230" i="54"/>
  <c r="BB230" i="54" s="1"/>
  <c r="E131" i="16"/>
  <c r="I85" i="16"/>
  <c r="J85" i="16" s="1"/>
  <c r="C219" i="16"/>
  <c r="I219" i="16" s="1"/>
  <c r="J57" i="17"/>
  <c r="H128" i="16"/>
  <c r="Z455" i="54"/>
  <c r="BA527" i="54"/>
  <c r="BB527" i="54" s="1"/>
  <c r="BA132" i="54"/>
  <c r="BB132" i="54" s="1"/>
  <c r="BA574" i="54"/>
  <c r="BB574" i="54" s="1"/>
  <c r="BB226" i="54"/>
  <c r="G87" i="16"/>
  <c r="BA414" i="54"/>
  <c r="BB414" i="54" s="1"/>
  <c r="BA506" i="54"/>
  <c r="BB506" i="54" s="1"/>
  <c r="U24" i="18"/>
  <c r="AA22" i="34" s="1"/>
  <c r="B194" i="16"/>
  <c r="H194" i="16" s="1"/>
  <c r="BA512" i="54"/>
  <c r="BB512" i="54" s="1"/>
  <c r="W15" i="16"/>
  <c r="BB303" i="54"/>
  <c r="BA575" i="54"/>
  <c r="BB575" i="54" s="1"/>
  <c r="Z412" i="54"/>
  <c r="BB693" i="54"/>
  <c r="Q47" i="16"/>
  <c r="BA80" i="54"/>
  <c r="BB80" i="54" s="1"/>
  <c r="G78" i="16"/>
  <c r="C35" i="17"/>
  <c r="Y35" i="17" s="1"/>
  <c r="D35" i="17" s="1"/>
  <c r="C33" i="30" s="1"/>
  <c r="B31" i="34" s="1"/>
  <c r="C128" i="16"/>
  <c r="G128" i="16"/>
  <c r="BA238" i="54"/>
  <c r="BB238" i="54" s="1"/>
  <c r="Z9" i="34"/>
  <c r="Y8" i="34"/>
  <c r="AA25" i="34"/>
  <c r="Z303" i="54"/>
  <c r="BA566" i="54"/>
  <c r="BB566" i="54" s="1"/>
  <c r="Z226" i="54"/>
  <c r="Z359" i="54"/>
  <c r="E140" i="16"/>
  <c r="D87" i="16"/>
  <c r="Z753" i="54"/>
  <c r="B191" i="16"/>
  <c r="A281" i="16"/>
  <c r="F48" i="17"/>
  <c r="K52" i="17"/>
  <c r="D52" i="17"/>
  <c r="C50" i="30" s="1"/>
  <c r="B48" i="34" s="1"/>
  <c r="D48" i="17"/>
  <c r="C46" i="30" s="1"/>
  <c r="B44" i="34" s="1"/>
  <c r="K20" i="18"/>
  <c r="Z693" i="54"/>
  <c r="Y349" i="17"/>
  <c r="D349" i="17" s="1"/>
  <c r="AA4" i="34"/>
  <c r="Y351" i="17"/>
  <c r="D351" i="17" s="1"/>
  <c r="Z289" i="17"/>
  <c r="H289" i="17" s="1"/>
  <c r="G57" i="17"/>
  <c r="Z57" i="17" s="1"/>
  <c r="H57" i="17" s="1"/>
  <c r="D55" i="30" s="1"/>
  <c r="C53" i="34" s="1"/>
  <c r="K50" i="17"/>
  <c r="F55" i="17"/>
  <c r="J52" i="17"/>
  <c r="AA52" i="17" s="1"/>
  <c r="J48" i="17"/>
  <c r="AA48" i="17" s="1"/>
  <c r="K48" i="17"/>
  <c r="Q159" i="16"/>
  <c r="C54" i="17"/>
  <c r="C40" i="17"/>
  <c r="Z754" i="54"/>
  <c r="Y347" i="17"/>
  <c r="D347" i="17" s="1"/>
  <c r="B53" i="17"/>
  <c r="W159" i="16"/>
  <c r="Y353" i="17"/>
  <c r="D353" i="17" s="1"/>
  <c r="Z288" i="17"/>
  <c r="H288" i="17" s="1"/>
  <c r="J55" i="17"/>
  <c r="K51" i="17"/>
  <c r="Q44" i="16"/>
  <c r="B36" i="17"/>
  <c r="J51" i="17"/>
  <c r="Z291" i="17"/>
  <c r="H291" i="17" s="1"/>
  <c r="J1069" i="16"/>
  <c r="C221" i="16"/>
  <c r="I221" i="16" s="1"/>
  <c r="Z338" i="54"/>
  <c r="BB338" i="54"/>
  <c r="BA526" i="54"/>
  <c r="BB526" i="54" s="1"/>
  <c r="Z7" i="34"/>
  <c r="F1071" i="16"/>
  <c r="N26" i="18"/>
  <c r="K26" i="18"/>
  <c r="N6" i="18"/>
  <c r="K6" i="18"/>
  <c r="G140" i="16"/>
  <c r="C140" i="16"/>
  <c r="I259" i="16"/>
  <c r="Z18" i="54"/>
  <c r="Z406" i="54"/>
  <c r="A200" i="16"/>
  <c r="D140" i="16"/>
  <c r="BA516" i="54"/>
  <c r="BB516" i="54" s="1"/>
  <c r="W100" i="16"/>
  <c r="A209" i="16"/>
  <c r="Z128" i="54"/>
  <c r="C149" i="16"/>
  <c r="W149" i="16" s="1"/>
  <c r="F1076" i="16"/>
  <c r="F168" i="16"/>
  <c r="K168" i="16" s="1"/>
  <c r="Z584" i="54"/>
  <c r="E8" i="16"/>
  <c r="BA469" i="54"/>
  <c r="BB469" i="54" s="1"/>
  <c r="B210" i="16"/>
  <c r="H210" i="16" s="1"/>
  <c r="BA10" i="54"/>
  <c r="BB10" i="54" s="1"/>
  <c r="G149" i="16"/>
  <c r="G73" i="16"/>
  <c r="Z11" i="34"/>
  <c r="BB27" i="54"/>
  <c r="Q103" i="16"/>
  <c r="W40" i="16"/>
  <c r="Y9" i="34"/>
  <c r="K9" i="18"/>
  <c r="W216" i="16"/>
  <c r="Z288" i="54"/>
  <c r="K19" i="18"/>
  <c r="I141" i="16"/>
  <c r="H24" i="38"/>
  <c r="I24" i="38" s="1"/>
  <c r="AC22" i="34" s="1"/>
  <c r="Q216" i="16"/>
  <c r="BB187" i="54"/>
  <c r="Z81" i="54"/>
  <c r="BB81" i="54"/>
  <c r="BB287" i="54"/>
  <c r="Z287" i="54"/>
  <c r="B15" i="17"/>
  <c r="Y15" i="17" s="1"/>
  <c r="D15" i="17" s="1"/>
  <c r="C13" i="30" s="1"/>
  <c r="B11" i="34" s="1"/>
  <c r="BA579" i="54"/>
  <c r="BB579" i="54" s="1"/>
  <c r="Y18" i="34"/>
  <c r="Z23" i="54"/>
  <c r="BB23" i="54"/>
  <c r="Z415" i="54"/>
  <c r="F109" i="16"/>
  <c r="D133" i="16"/>
  <c r="C81" i="16"/>
  <c r="G81" i="16"/>
  <c r="D85" i="16"/>
  <c r="H25" i="38"/>
  <c r="I25" i="38" s="1"/>
  <c r="AC23" i="34" s="1"/>
  <c r="U19" i="18"/>
  <c r="H319" i="16"/>
  <c r="Y6" i="34"/>
  <c r="H11" i="38"/>
  <c r="I11" i="38" s="1"/>
  <c r="AC9" i="34" s="1"/>
  <c r="H16" i="38"/>
  <c r="I16" i="38" s="1"/>
  <c r="BA623" i="54"/>
  <c r="BB623" i="54" s="1"/>
  <c r="BB18" i="54"/>
  <c r="Z187" i="54"/>
  <c r="BB128" i="54"/>
  <c r="BB415" i="54"/>
  <c r="B201" i="16"/>
  <c r="B261" i="16" s="1"/>
  <c r="E261" i="16" s="1"/>
  <c r="H87" i="16"/>
  <c r="J87" i="16" s="1"/>
  <c r="E87" i="16"/>
  <c r="J174" i="16"/>
  <c r="F177" i="16"/>
  <c r="P27" i="46"/>
  <c r="D27" i="46" s="1"/>
  <c r="N27" i="46" s="1"/>
  <c r="P26" i="46"/>
  <c r="D26" i="46" s="1"/>
  <c r="N26" i="46" s="1"/>
  <c r="K24" i="18"/>
  <c r="G88" i="16"/>
  <c r="C464" i="54"/>
  <c r="G79" i="16"/>
  <c r="W80" i="16"/>
  <c r="BA125" i="54"/>
  <c r="BB125" i="54" s="1"/>
  <c r="H276" i="16"/>
  <c r="AA9" i="34"/>
  <c r="Z232" i="54"/>
  <c r="BA640" i="54"/>
  <c r="BB640" i="54" s="1"/>
  <c r="BA19" i="54"/>
  <c r="BB19" i="54" s="1"/>
  <c r="C88" i="16"/>
  <c r="C78" i="16"/>
  <c r="D73" i="16"/>
  <c r="X16" i="34"/>
  <c r="B19" i="55"/>
  <c r="C520" i="54"/>
  <c r="W47" i="16"/>
  <c r="BA133" i="54"/>
  <c r="BB133" i="54" s="1"/>
  <c r="C276" i="16"/>
  <c r="BB15" i="54"/>
  <c r="BA628" i="54"/>
  <c r="BB628" i="54" s="1"/>
  <c r="BB24" i="54"/>
  <c r="Z301" i="54"/>
  <c r="D149" i="16"/>
  <c r="Z25" i="34"/>
  <c r="F1075" i="16"/>
  <c r="C133" i="16"/>
  <c r="G133" i="16"/>
  <c r="G89" i="16"/>
  <c r="C89" i="16"/>
  <c r="D89" i="16"/>
  <c r="H134" i="16"/>
  <c r="J134" i="16" s="1"/>
  <c r="C129" i="54"/>
  <c r="Z121" i="54"/>
  <c r="BB301" i="54"/>
  <c r="BA746" i="54"/>
  <c r="BB746" i="54" s="1"/>
  <c r="E68" i="16"/>
  <c r="K12" i="18"/>
  <c r="AA15" i="34"/>
  <c r="E83" i="16"/>
  <c r="X11" i="34"/>
  <c r="C688" i="54"/>
  <c r="C632" i="54"/>
  <c r="Z15" i="54"/>
  <c r="Z24" i="54"/>
  <c r="BA738" i="54"/>
  <c r="BB738" i="54" s="1"/>
  <c r="E85" i="16"/>
  <c r="P20" i="46"/>
  <c r="D20" i="46" s="1"/>
  <c r="N20" i="46" s="1"/>
  <c r="AA11" i="34"/>
  <c r="H68" i="16"/>
  <c r="J68" i="16" s="1"/>
  <c r="AA17" i="34"/>
  <c r="H17" i="38"/>
  <c r="I17" i="38" s="1"/>
  <c r="AC15" i="34" s="1"/>
  <c r="A194" i="16"/>
  <c r="G194" i="16" s="1"/>
  <c r="G219" i="16"/>
  <c r="I129" i="16"/>
  <c r="BA416" i="54"/>
  <c r="BB416" i="54" s="1"/>
  <c r="X7" i="34"/>
  <c r="Z245" i="54"/>
  <c r="G75" i="16"/>
  <c r="C75" i="16"/>
  <c r="D75" i="16"/>
  <c r="N25" i="18"/>
  <c r="U25" i="18"/>
  <c r="C193" i="16"/>
  <c r="D193" i="16"/>
  <c r="A253" i="16"/>
  <c r="G193" i="16"/>
  <c r="D219" i="16"/>
  <c r="BA472" i="54"/>
  <c r="BB472" i="54" s="1"/>
  <c r="E129" i="16"/>
  <c r="W36" i="16"/>
  <c r="P21" i="46"/>
  <c r="D21" i="46" s="1"/>
  <c r="N21" i="46" s="1"/>
  <c r="Q173" i="16"/>
  <c r="Q1069" i="16"/>
  <c r="C86" i="16"/>
  <c r="D86" i="16"/>
  <c r="G86" i="16"/>
  <c r="K13" i="18"/>
  <c r="N13" i="18"/>
  <c r="I157" i="16"/>
  <c r="D134" i="16"/>
  <c r="J14" i="17" s="1"/>
  <c r="AA7" i="34"/>
  <c r="E157" i="16"/>
  <c r="C134" i="16"/>
  <c r="W134" i="16" s="1"/>
  <c r="AA14" i="34"/>
  <c r="C79" i="16"/>
  <c r="BA525" i="54"/>
  <c r="BB525" i="54" s="1"/>
  <c r="U12" i="18"/>
  <c r="AA10" i="34" s="1"/>
  <c r="E201" i="16"/>
  <c r="BB245" i="54"/>
  <c r="F1072" i="16"/>
  <c r="D74" i="16"/>
  <c r="G74" i="16"/>
  <c r="E69" i="16"/>
  <c r="H69" i="16"/>
  <c r="I69" i="16"/>
  <c r="H77" i="16"/>
  <c r="I77" i="16"/>
  <c r="Z28" i="34"/>
  <c r="BA408" i="54"/>
  <c r="BB408" i="54" s="1"/>
  <c r="E100" i="16"/>
  <c r="F40" i="17" s="1"/>
  <c r="W112" i="16"/>
  <c r="F110" i="16"/>
  <c r="K110" i="16" s="1"/>
  <c r="F1069" i="16"/>
  <c r="J1072" i="16"/>
  <c r="F176" i="16"/>
  <c r="I100" i="16"/>
  <c r="J100" i="16" s="1"/>
  <c r="BA184" i="54"/>
  <c r="BB184" i="54" s="1"/>
  <c r="J1075" i="16"/>
  <c r="C98" i="16"/>
  <c r="W98" i="16" s="1"/>
  <c r="J116" i="16"/>
  <c r="W108" i="16"/>
  <c r="P25" i="46"/>
  <c r="D25" i="46" s="1"/>
  <c r="N25" i="46" s="1"/>
  <c r="C170" i="54"/>
  <c r="H6" i="58"/>
  <c r="I6" i="58" s="1"/>
  <c r="Z277" i="17"/>
  <c r="H277" i="17" s="1"/>
  <c r="Z272" i="17"/>
  <c r="H272" i="17" s="1"/>
  <c r="Z287" i="17"/>
  <c r="H287" i="17" s="1"/>
  <c r="Z296" i="17"/>
  <c r="H296" i="17" s="1"/>
  <c r="U30" i="36"/>
  <c r="V30" i="36" s="1"/>
  <c r="AB26" i="34" s="1"/>
  <c r="AB308" i="17"/>
  <c r="U45" i="36"/>
  <c r="V45" i="36" s="1"/>
  <c r="AB41" i="34" s="1"/>
  <c r="U24" i="36"/>
  <c r="V24" i="36" s="1"/>
  <c r="AB20" i="34" s="1"/>
  <c r="U32" i="36"/>
  <c r="V32" i="36" s="1"/>
  <c r="AB28" i="34" s="1"/>
  <c r="H29" i="38"/>
  <c r="I29" i="38" s="1"/>
  <c r="AC27" i="34" s="1"/>
  <c r="U38" i="36"/>
  <c r="V38" i="36" s="1"/>
  <c r="AB34" i="34" s="1"/>
  <c r="AB312" i="17"/>
  <c r="U16" i="36"/>
  <c r="V16" i="36" s="1"/>
  <c r="AB12" i="34" s="1"/>
  <c r="AB310" i="17"/>
  <c r="U22" i="36"/>
  <c r="V22" i="36" s="1"/>
  <c r="AB18" i="34" s="1"/>
  <c r="B1193" i="16"/>
  <c r="I1134" i="16"/>
  <c r="B1254" i="16"/>
  <c r="E1134" i="16"/>
  <c r="G54" i="17"/>
  <c r="G48" i="17"/>
  <c r="C1195" i="16"/>
  <c r="H1195" i="16"/>
  <c r="G1195" i="16"/>
  <c r="D1195" i="16"/>
  <c r="B55" i="17"/>
  <c r="Q114" i="16"/>
  <c r="W114" i="16"/>
  <c r="F112" i="16"/>
  <c r="K112" i="16" s="1"/>
  <c r="F52" i="17"/>
  <c r="B1195" i="16"/>
  <c r="B1256" i="16"/>
  <c r="I1136" i="16"/>
  <c r="E1136" i="16"/>
  <c r="I288" i="17"/>
  <c r="AB313" i="17"/>
  <c r="AB338" i="17"/>
  <c r="U23" i="36"/>
  <c r="V23" i="36" s="1"/>
  <c r="AB19" i="34" s="1"/>
  <c r="U10" i="36"/>
  <c r="V10" i="36" s="1"/>
  <c r="AB6" i="34" s="1"/>
  <c r="AB328" i="17"/>
  <c r="AB334" i="17"/>
  <c r="AB342" i="17"/>
  <c r="U46" i="36"/>
  <c r="V46" i="36" s="1"/>
  <c r="AB42" i="34" s="1"/>
  <c r="AB327" i="17"/>
  <c r="H12" i="38"/>
  <c r="I12" i="38" s="1"/>
  <c r="AC10" i="34" s="1"/>
  <c r="B293" i="16"/>
  <c r="H233" i="16"/>
  <c r="E233" i="16"/>
  <c r="B291" i="16"/>
  <c r="E231" i="16"/>
  <c r="H231" i="16"/>
  <c r="B289" i="16"/>
  <c r="H229" i="16"/>
  <c r="E229" i="16"/>
  <c r="G273" i="17"/>
  <c r="F273" i="17"/>
  <c r="B56" i="17"/>
  <c r="G1135" i="16"/>
  <c r="C1135" i="16"/>
  <c r="D1135" i="16"/>
  <c r="H1135" i="16"/>
  <c r="F113" i="16"/>
  <c r="K113" i="16" s="1"/>
  <c r="F53" i="17"/>
  <c r="Y48" i="57"/>
  <c r="BC48" i="57" s="1"/>
  <c r="AW50" i="30"/>
  <c r="T291" i="17"/>
  <c r="D1251" i="16"/>
  <c r="G1251" i="16"/>
  <c r="H1251" i="16"/>
  <c r="C1251" i="16"/>
  <c r="G1131" i="16"/>
  <c r="C1131" i="16"/>
  <c r="D1131" i="16"/>
  <c r="H1131" i="16"/>
  <c r="F111" i="16"/>
  <c r="K111" i="16" s="1"/>
  <c r="F51" i="17"/>
  <c r="B295" i="16"/>
  <c r="E235" i="16"/>
  <c r="H235" i="16"/>
  <c r="B292" i="16"/>
  <c r="E232" i="16"/>
  <c r="H232" i="16"/>
  <c r="F281" i="17"/>
  <c r="G281" i="17"/>
  <c r="AB319" i="17"/>
  <c r="AB341" i="17"/>
  <c r="H43" i="38"/>
  <c r="I43" i="38" s="1"/>
  <c r="AB320" i="17"/>
  <c r="C8" i="16"/>
  <c r="AB305" i="17"/>
  <c r="U9" i="36"/>
  <c r="V9" i="36" s="1"/>
  <c r="O20" i="49"/>
  <c r="P20" i="49" s="1"/>
  <c r="O22" i="49"/>
  <c r="P22" i="49" s="1"/>
  <c r="O19" i="49"/>
  <c r="P19" i="49" s="1"/>
  <c r="O15" i="49"/>
  <c r="P15" i="49" s="1"/>
  <c r="O18" i="49"/>
  <c r="P18" i="49" s="1"/>
  <c r="O16" i="49"/>
  <c r="P16" i="49" s="1"/>
  <c r="O21" i="49"/>
  <c r="P21" i="49" s="1"/>
  <c r="O17" i="49"/>
  <c r="P17" i="49" s="1"/>
  <c r="U31" i="36"/>
  <c r="V31" i="36" s="1"/>
  <c r="AB27" i="34" s="1"/>
  <c r="AB326" i="17"/>
  <c r="AB321" i="17"/>
  <c r="W57" i="16"/>
  <c r="Q57" i="16"/>
  <c r="F116" i="16"/>
  <c r="F56" i="17"/>
  <c r="Q56" i="16"/>
  <c r="W56" i="16"/>
  <c r="W113" i="16"/>
  <c r="Q113" i="16"/>
  <c r="J1071" i="16"/>
  <c r="F290" i="17"/>
  <c r="G290" i="17"/>
  <c r="G284" i="17"/>
  <c r="F284" i="17"/>
  <c r="G276" i="17"/>
  <c r="L52" i="17"/>
  <c r="E50" i="30" s="1"/>
  <c r="D48" i="34" s="1"/>
  <c r="AB329" i="17"/>
  <c r="U12" i="36"/>
  <c r="V12" i="36" s="1"/>
  <c r="AB8" i="34" s="1"/>
  <c r="U42" i="36"/>
  <c r="V42" i="36" s="1"/>
  <c r="AB38" i="34" s="1"/>
  <c r="AB306" i="17"/>
  <c r="K7" i="18"/>
  <c r="O6" i="49"/>
  <c r="O8" i="49"/>
  <c r="J8" i="49" s="1"/>
  <c r="O5" i="49"/>
  <c r="E7" i="49"/>
  <c r="E8" i="49"/>
  <c r="E5" i="49"/>
  <c r="O9" i="49"/>
  <c r="O7" i="49"/>
  <c r="E9" i="49"/>
  <c r="E6" i="49"/>
  <c r="H7" i="38"/>
  <c r="I7" i="38" s="1"/>
  <c r="AC5" i="34" s="1"/>
  <c r="H1136" i="16"/>
  <c r="K295" i="17" s="1"/>
  <c r="C1136" i="16"/>
  <c r="G1136" i="16"/>
  <c r="D1136" i="16"/>
  <c r="F295" i="17"/>
  <c r="G295" i="17"/>
  <c r="C55" i="17"/>
  <c r="Z898" i="54"/>
  <c r="BA898" i="54"/>
  <c r="BB898" i="54" s="1"/>
  <c r="Z1066" i="54"/>
  <c r="BA1066" i="54"/>
  <c r="BB1066" i="54" s="1"/>
  <c r="H1028" i="16"/>
  <c r="G1028" i="16"/>
  <c r="D1028" i="16"/>
  <c r="C1028" i="16"/>
  <c r="A1088" i="16"/>
  <c r="A1208" i="16"/>
  <c r="A1147" i="16"/>
  <c r="Z1070" i="54"/>
  <c r="BA1070" i="54"/>
  <c r="BB1070" i="54" s="1"/>
  <c r="Z962" i="54"/>
  <c r="BA962" i="54"/>
  <c r="BB962" i="54" s="1"/>
  <c r="BA850" i="54"/>
  <c r="BB850" i="54" s="1"/>
  <c r="Z850" i="54"/>
  <c r="Z1022" i="54"/>
  <c r="BA1022" i="54"/>
  <c r="BB1022" i="54" s="1"/>
  <c r="Z1134" i="54"/>
  <c r="BA1134" i="54"/>
  <c r="BB1134" i="54" s="1"/>
  <c r="D1040" i="16"/>
  <c r="G1040" i="16"/>
  <c r="H1040" i="16"/>
  <c r="C1040" i="16"/>
  <c r="Z1082" i="54"/>
  <c r="BA1082" i="54"/>
  <c r="BB1082" i="54" s="1"/>
  <c r="BA918" i="54"/>
  <c r="BB918" i="54" s="1"/>
  <c r="Z918" i="54"/>
  <c r="BA806" i="54"/>
  <c r="BB806" i="54" s="1"/>
  <c r="Z806" i="54"/>
  <c r="BA922" i="54"/>
  <c r="BB922" i="54" s="1"/>
  <c r="Z922" i="54"/>
  <c r="Z1146" i="54"/>
  <c r="BA1146" i="54"/>
  <c r="BB1146" i="54" s="1"/>
  <c r="E1035" i="16"/>
  <c r="I1035" i="16"/>
  <c r="E1051" i="16"/>
  <c r="I1051" i="16"/>
  <c r="V17" i="52"/>
  <c r="O17" i="52" s="1"/>
  <c r="AB53" i="34"/>
  <c r="F173" i="16"/>
  <c r="Q170" i="16"/>
  <c r="W170" i="16"/>
  <c r="Q110" i="16"/>
  <c r="W110" i="16"/>
  <c r="G1129" i="16"/>
  <c r="H1129" i="16"/>
  <c r="C1129" i="16"/>
  <c r="D1129" i="16"/>
  <c r="G286" i="17"/>
  <c r="Z286" i="17" s="1"/>
  <c r="H286" i="17" s="1"/>
  <c r="Z1123" i="54"/>
  <c r="BA1123" i="54"/>
  <c r="BB1123" i="54" s="1"/>
  <c r="C1029" i="16"/>
  <c r="H1029" i="16"/>
  <c r="D1029" i="16"/>
  <c r="G1029" i="16"/>
  <c r="BA791" i="54"/>
  <c r="BB791" i="54" s="1"/>
  <c r="Z791" i="54"/>
  <c r="Z1015" i="54"/>
  <c r="BA1015" i="54"/>
  <c r="BB1015" i="54" s="1"/>
  <c r="Z963" i="54"/>
  <c r="BA963" i="54"/>
  <c r="BB963" i="54" s="1"/>
  <c r="Z907" i="54"/>
  <c r="BA907" i="54"/>
  <c r="BB907" i="54" s="1"/>
  <c r="Z1135" i="54"/>
  <c r="BA1135" i="54"/>
  <c r="BB1135" i="54" s="1"/>
  <c r="BA967" i="54"/>
  <c r="BB967" i="54" s="1"/>
  <c r="Z967" i="54"/>
  <c r="Z1139" i="54"/>
  <c r="BA1139" i="54"/>
  <c r="BB1139" i="54" s="1"/>
  <c r="G1045" i="16"/>
  <c r="C1045" i="16"/>
  <c r="H1045" i="16"/>
  <c r="D1045" i="16"/>
  <c r="BA1143" i="54"/>
  <c r="BB1143" i="54" s="1"/>
  <c r="Z1143" i="54"/>
  <c r="Z1031" i="54"/>
  <c r="BA1031" i="54"/>
  <c r="BB1031" i="54" s="1"/>
  <c r="E1040" i="16"/>
  <c r="I1040" i="16"/>
  <c r="E1052" i="16"/>
  <c r="I1052" i="16"/>
  <c r="B1251" i="16"/>
  <c r="I1131" i="16"/>
  <c r="B1190" i="16"/>
  <c r="E1131" i="16"/>
  <c r="Q177" i="16"/>
  <c r="W177" i="16"/>
  <c r="J1074" i="16"/>
  <c r="W53" i="16"/>
  <c r="Q53" i="16"/>
  <c r="H1130" i="16"/>
  <c r="D1130" i="16"/>
  <c r="G1130" i="16"/>
  <c r="C1130" i="16"/>
  <c r="C1189" i="16"/>
  <c r="H1189" i="16"/>
  <c r="D1189" i="16"/>
  <c r="G1189" i="16"/>
  <c r="F283" i="17"/>
  <c r="Z283" i="17" s="1"/>
  <c r="H283" i="17" s="1"/>
  <c r="G1181" i="16"/>
  <c r="C1181" i="16"/>
  <c r="D1181" i="16"/>
  <c r="H1181" i="16"/>
  <c r="BA900" i="54"/>
  <c r="BB900" i="54" s="1"/>
  <c r="Z900" i="54"/>
  <c r="Z1068" i="54"/>
  <c r="BA1068" i="54"/>
  <c r="BB1068" i="54" s="1"/>
  <c r="BA848" i="54"/>
  <c r="BB848" i="54" s="1"/>
  <c r="Z848" i="54"/>
  <c r="H1034" i="16"/>
  <c r="C1034" i="16"/>
  <c r="G1034" i="16"/>
  <c r="D1034" i="16"/>
  <c r="Z796" i="54"/>
  <c r="BA796" i="54"/>
  <c r="BB796" i="54" s="1"/>
  <c r="BA1132" i="54"/>
  <c r="BB1132" i="54" s="1"/>
  <c r="Z1132" i="54"/>
  <c r="BA912" i="54"/>
  <c r="BB912" i="54" s="1"/>
  <c r="Z912" i="54"/>
  <c r="Z1080" i="54"/>
  <c r="BA1080" i="54"/>
  <c r="BB1080" i="54" s="1"/>
  <c r="BA1028" i="54"/>
  <c r="BB1028" i="54" s="1"/>
  <c r="Z1028" i="54"/>
  <c r="BA972" i="54"/>
  <c r="BB972" i="54" s="1"/>
  <c r="Z972" i="54"/>
  <c r="BA864" i="54"/>
  <c r="BB864" i="54" s="1"/>
  <c r="Z864" i="54"/>
  <c r="H1050" i="16"/>
  <c r="D1050" i="16"/>
  <c r="C1050" i="16"/>
  <c r="G1050" i="16"/>
  <c r="C743" i="54"/>
  <c r="C463" i="54"/>
  <c r="C128" i="54"/>
  <c r="I1045" i="16"/>
  <c r="E1045" i="16"/>
  <c r="G275" i="17"/>
  <c r="Z275" i="17" s="1"/>
  <c r="H275" i="17" s="1"/>
  <c r="F274" i="17"/>
  <c r="Z274" i="17" s="1"/>
  <c r="H274" i="17" s="1"/>
  <c r="F1077" i="16"/>
  <c r="G1257" i="16"/>
  <c r="C1257" i="16"/>
  <c r="H1257" i="16"/>
  <c r="D1257" i="16"/>
  <c r="F117" i="16"/>
  <c r="K117" i="16" s="1"/>
  <c r="B297" i="16"/>
  <c r="H237" i="16"/>
  <c r="E237" i="16"/>
  <c r="G56" i="17"/>
  <c r="F175" i="16"/>
  <c r="F293" i="17"/>
  <c r="F292" i="17"/>
  <c r="Z292" i="17" s="1"/>
  <c r="H292" i="17" s="1"/>
  <c r="H1133" i="16"/>
  <c r="C1133" i="16"/>
  <c r="D1133" i="16"/>
  <c r="G1133" i="16"/>
  <c r="Q1073" i="16"/>
  <c r="W1073" i="16"/>
  <c r="G1191" i="16"/>
  <c r="C1191" i="16"/>
  <c r="D1191" i="16"/>
  <c r="H1191" i="16"/>
  <c r="F171" i="16"/>
  <c r="K171" i="16" s="1"/>
  <c r="F49" i="17"/>
  <c r="W48" i="16"/>
  <c r="Q48" i="16"/>
  <c r="G279" i="17"/>
  <c r="Z279" i="17" s="1"/>
  <c r="H279" i="17" s="1"/>
  <c r="F278" i="17"/>
  <c r="Z278" i="17" s="1"/>
  <c r="H278" i="17" s="1"/>
  <c r="Z845" i="54"/>
  <c r="BA845" i="54"/>
  <c r="BB845" i="54" s="1"/>
  <c r="Z849" i="54"/>
  <c r="BA849" i="54"/>
  <c r="BB849" i="54" s="1"/>
  <c r="BA905" i="54"/>
  <c r="BB905" i="54" s="1"/>
  <c r="Z905" i="54"/>
  <c r="Z1133" i="54"/>
  <c r="BA1133" i="54"/>
  <c r="BB1133" i="54" s="1"/>
  <c r="Z1021" i="54"/>
  <c r="BA1021" i="54"/>
  <c r="BB1021" i="54" s="1"/>
  <c r="BA1081" i="54"/>
  <c r="BB1081" i="54" s="1"/>
  <c r="Z1081" i="54"/>
  <c r="Z1137" i="54"/>
  <c r="BA1137" i="54"/>
  <c r="BB1137" i="54" s="1"/>
  <c r="C1043" i="16"/>
  <c r="D1043" i="16"/>
  <c r="G1043" i="16"/>
  <c r="H1043" i="16"/>
  <c r="H20" i="58"/>
  <c r="I20" i="58" s="1"/>
  <c r="Z973" i="54"/>
  <c r="BA973" i="54"/>
  <c r="BB973" i="54" s="1"/>
  <c r="BA917" i="54"/>
  <c r="BB917" i="54" s="1"/>
  <c r="Z917" i="54"/>
  <c r="Z865" i="54"/>
  <c r="BA865" i="54"/>
  <c r="BB865" i="54" s="1"/>
  <c r="BA1033" i="54"/>
  <c r="BB1033" i="54" s="1"/>
  <c r="Z1033" i="54"/>
  <c r="E1030" i="16"/>
  <c r="I1030" i="16"/>
  <c r="C744" i="54"/>
  <c r="C74" i="54"/>
  <c r="C240" i="54"/>
  <c r="C184" i="54"/>
  <c r="C352" i="54"/>
  <c r="I1046" i="16"/>
  <c r="E1046" i="16"/>
  <c r="D1256" i="16"/>
  <c r="G1256" i="16"/>
  <c r="C1256" i="16"/>
  <c r="H1256" i="16"/>
  <c r="W116" i="16"/>
  <c r="Q116" i="16"/>
  <c r="Q1075" i="16"/>
  <c r="W1075" i="16"/>
  <c r="K1075" i="16"/>
  <c r="L1075" i="16" s="1"/>
  <c r="F54" i="17"/>
  <c r="F114" i="16"/>
  <c r="K114" i="16" s="1"/>
  <c r="Q112" i="16"/>
  <c r="Q1071" i="16"/>
  <c r="W1071" i="16"/>
  <c r="H1128" i="16"/>
  <c r="C1128" i="16"/>
  <c r="D1128" i="16"/>
  <c r="G1128" i="16"/>
  <c r="G1184" i="16"/>
  <c r="C1184" i="16"/>
  <c r="H1184" i="16"/>
  <c r="D1184" i="16"/>
  <c r="F276" i="17"/>
  <c r="Z276" i="17" s="1"/>
  <c r="H276" i="17" s="1"/>
  <c r="Z1122" i="54"/>
  <c r="BA1122" i="54"/>
  <c r="BB1122" i="54" s="1"/>
  <c r="BA786" i="54"/>
  <c r="BB786" i="54" s="1"/>
  <c r="Z786" i="54"/>
  <c r="P18" i="46"/>
  <c r="D18" i="46" s="1"/>
  <c r="BA1014" i="54"/>
  <c r="BB1014" i="54" s="1"/>
  <c r="Z1014" i="54"/>
  <c r="Z1126" i="54"/>
  <c r="BA1126" i="54"/>
  <c r="BB1126" i="54" s="1"/>
  <c r="C1032" i="16"/>
  <c r="G1032" i="16"/>
  <c r="D1032" i="16"/>
  <c r="H1032" i="16"/>
  <c r="H9" i="58"/>
  <c r="I9" i="58" s="1"/>
  <c r="Z1074" i="54"/>
  <c r="BA1074" i="54"/>
  <c r="BB1074" i="54" s="1"/>
  <c r="Z910" i="54"/>
  <c r="BA910" i="54"/>
  <c r="BB910" i="54" s="1"/>
  <c r="BA798" i="54"/>
  <c r="BB798" i="54" s="1"/>
  <c r="Z798" i="54"/>
  <c r="Z914" i="54"/>
  <c r="BA914" i="54"/>
  <c r="BB914" i="54" s="1"/>
  <c r="Z1138" i="54"/>
  <c r="BA1138" i="54"/>
  <c r="BB1138" i="54" s="1"/>
  <c r="D1044" i="16"/>
  <c r="G1044" i="16"/>
  <c r="H1044" i="16"/>
  <c r="C1044" i="16"/>
  <c r="BA974" i="54"/>
  <c r="BB974" i="54" s="1"/>
  <c r="Z974" i="54"/>
  <c r="BA862" i="54"/>
  <c r="BB862" i="54" s="1"/>
  <c r="Z862" i="54"/>
  <c r="BA1034" i="54"/>
  <c r="BB1034" i="54" s="1"/>
  <c r="Z1034" i="54"/>
  <c r="BA810" i="54"/>
  <c r="BB810" i="54" s="1"/>
  <c r="Z810" i="54"/>
  <c r="P24" i="46"/>
  <c r="D24" i="46" s="1"/>
  <c r="N24" i="46" s="1"/>
  <c r="I1047" i="16"/>
  <c r="E1047" i="16"/>
  <c r="G51" i="17"/>
  <c r="J1076" i="16"/>
  <c r="Q174" i="16"/>
  <c r="W174" i="16"/>
  <c r="A294" i="16"/>
  <c r="D234" i="16"/>
  <c r="G234" i="16"/>
  <c r="C234" i="16"/>
  <c r="W173" i="16"/>
  <c r="A293" i="16"/>
  <c r="C233" i="16"/>
  <c r="D233" i="16"/>
  <c r="G233" i="16"/>
  <c r="W51" i="16"/>
  <c r="Q51" i="16"/>
  <c r="C1188" i="16"/>
  <c r="H1188" i="16"/>
  <c r="D1188" i="16"/>
  <c r="G1188" i="16"/>
  <c r="D1185" i="16"/>
  <c r="G1185" i="16"/>
  <c r="H1185" i="16"/>
  <c r="C1185" i="16"/>
  <c r="C1183" i="16"/>
  <c r="D1183" i="16"/>
  <c r="H1183" i="16"/>
  <c r="G1183" i="16"/>
  <c r="D1180" i="16"/>
  <c r="C1180" i="16"/>
  <c r="G1180" i="16"/>
  <c r="H1180" i="16"/>
  <c r="BA955" i="54"/>
  <c r="BB955" i="54" s="1"/>
  <c r="Z955" i="54"/>
  <c r="BA843" i="54"/>
  <c r="BB843" i="54" s="1"/>
  <c r="Z843" i="54"/>
  <c r="BA1071" i="54"/>
  <c r="BB1071" i="54" s="1"/>
  <c r="Z1071" i="54"/>
  <c r="C1033" i="16"/>
  <c r="H1033" i="16"/>
  <c r="D1033" i="16"/>
  <c r="G1033" i="16"/>
  <c r="Z795" i="54"/>
  <c r="BA795" i="54"/>
  <c r="BB795" i="54" s="1"/>
  <c r="Z1019" i="54"/>
  <c r="BA1019" i="54"/>
  <c r="BB1019" i="54" s="1"/>
  <c r="Z855" i="54"/>
  <c r="BA855" i="54"/>
  <c r="BB855" i="54" s="1"/>
  <c r="Z911" i="54"/>
  <c r="BA911" i="54"/>
  <c r="BB911" i="54" s="1"/>
  <c r="Z971" i="54"/>
  <c r="BA971" i="54"/>
  <c r="BB971" i="54" s="1"/>
  <c r="BA859" i="54"/>
  <c r="BB859" i="54" s="1"/>
  <c r="Z859" i="54"/>
  <c r="BA1087" i="54"/>
  <c r="BB1087" i="54" s="1"/>
  <c r="Z1087" i="54"/>
  <c r="H1049" i="16"/>
  <c r="C1049" i="16"/>
  <c r="D1049" i="16"/>
  <c r="G1049" i="16"/>
  <c r="AB4" i="34"/>
  <c r="E1048" i="16"/>
  <c r="I1048" i="16"/>
  <c r="G294" i="17"/>
  <c r="F1074" i="16"/>
  <c r="H1134" i="16"/>
  <c r="D1134" i="16"/>
  <c r="J293" i="17" s="1"/>
  <c r="G1134" i="16"/>
  <c r="C1134" i="16"/>
  <c r="G52" i="17"/>
  <c r="W172" i="16"/>
  <c r="Q172" i="16"/>
  <c r="F1070" i="16"/>
  <c r="H1250" i="16"/>
  <c r="D1250" i="16"/>
  <c r="G1250" i="16"/>
  <c r="C1250" i="16"/>
  <c r="A289" i="16"/>
  <c r="C229" i="16"/>
  <c r="D229" i="16"/>
  <c r="G229" i="16"/>
  <c r="W168" i="16"/>
  <c r="Q168" i="16"/>
  <c r="G282" i="17"/>
  <c r="Z282" i="17" s="1"/>
  <c r="H282" i="17" s="1"/>
  <c r="C1178" i="16"/>
  <c r="D1178" i="16"/>
  <c r="H1178" i="16"/>
  <c r="G1178" i="16"/>
  <c r="Z788" i="54"/>
  <c r="BA788" i="54"/>
  <c r="BB788" i="54" s="1"/>
  <c r="Z1124" i="54"/>
  <c r="BA1124" i="54"/>
  <c r="BB1124" i="54" s="1"/>
  <c r="Z1016" i="54"/>
  <c r="BA1016" i="54"/>
  <c r="BB1016" i="54" s="1"/>
  <c r="Z960" i="54"/>
  <c r="BA960" i="54"/>
  <c r="BB960" i="54" s="1"/>
  <c r="BA852" i="54"/>
  <c r="BB852" i="54" s="1"/>
  <c r="Z852" i="54"/>
  <c r="G1038" i="16"/>
  <c r="C1038" i="16"/>
  <c r="D1038" i="16"/>
  <c r="H1038" i="16"/>
  <c r="Z800" i="54"/>
  <c r="BA800" i="54"/>
  <c r="BB800" i="54" s="1"/>
  <c r="Z1136" i="54"/>
  <c r="BA1136" i="54"/>
  <c r="BB1136" i="54" s="1"/>
  <c r="BA916" i="54"/>
  <c r="BB916" i="54" s="1"/>
  <c r="Z916" i="54"/>
  <c r="Z1084" i="54"/>
  <c r="BA1084" i="54"/>
  <c r="BB1084" i="54" s="1"/>
  <c r="BA1032" i="54"/>
  <c r="BB1032" i="54" s="1"/>
  <c r="Z1032" i="54"/>
  <c r="Z976" i="54"/>
  <c r="BA976" i="54"/>
  <c r="BB976" i="54" s="1"/>
  <c r="X17" i="34"/>
  <c r="I1029" i="16"/>
  <c r="E1029" i="16"/>
  <c r="I1041" i="16"/>
  <c r="E1041" i="16"/>
  <c r="B288" i="16"/>
  <c r="E228" i="16"/>
  <c r="H228" i="16"/>
  <c r="C1196" i="16"/>
  <c r="H1196" i="16"/>
  <c r="D1196" i="16"/>
  <c r="G1196" i="16"/>
  <c r="Q117" i="16"/>
  <c r="W117" i="16"/>
  <c r="K56" i="17"/>
  <c r="AA56" i="17" s="1"/>
  <c r="L56" i="17" s="1"/>
  <c r="E54" i="30" s="1"/>
  <c r="D52" i="34" s="1"/>
  <c r="J176" i="16"/>
  <c r="B296" i="16"/>
  <c r="E236" i="16"/>
  <c r="H236" i="16"/>
  <c r="Q175" i="16"/>
  <c r="W175" i="16"/>
  <c r="G293" i="17"/>
  <c r="F1073" i="16"/>
  <c r="C1192" i="16"/>
  <c r="H1192" i="16"/>
  <c r="D1192" i="16"/>
  <c r="G1192" i="16"/>
  <c r="H1132" i="16"/>
  <c r="C1132" i="16"/>
  <c r="G1132" i="16"/>
  <c r="D1132" i="16"/>
  <c r="D1252" i="16"/>
  <c r="G1252" i="16"/>
  <c r="C1252" i="16"/>
  <c r="H1252" i="16"/>
  <c r="Q171" i="16"/>
  <c r="W171" i="16"/>
  <c r="G49" i="17"/>
  <c r="F108" i="16"/>
  <c r="G280" i="17"/>
  <c r="Z280" i="17" s="1"/>
  <c r="H280" i="17" s="1"/>
  <c r="Z957" i="54"/>
  <c r="BA957" i="54"/>
  <c r="BB957" i="54" s="1"/>
  <c r="BA1069" i="54"/>
  <c r="BB1069" i="54" s="1"/>
  <c r="Z1069" i="54"/>
  <c r="H1031" i="16"/>
  <c r="F250" i="17" s="1"/>
  <c r="C1031" i="16"/>
  <c r="D1031" i="16"/>
  <c r="G1031" i="16"/>
  <c r="Z793" i="54"/>
  <c r="BA793" i="54"/>
  <c r="BB793" i="54" s="1"/>
  <c r="Z965" i="54"/>
  <c r="BA965" i="54"/>
  <c r="BB965" i="54" s="1"/>
  <c r="BA909" i="54"/>
  <c r="BB909" i="54" s="1"/>
  <c r="Z909" i="54"/>
  <c r="BA857" i="54"/>
  <c r="BB857" i="54" s="1"/>
  <c r="Z857" i="54"/>
  <c r="BA1025" i="54"/>
  <c r="BB1025" i="54" s="1"/>
  <c r="Z1025" i="54"/>
  <c r="Z861" i="54"/>
  <c r="BA861" i="54"/>
  <c r="BB861" i="54" s="1"/>
  <c r="Z977" i="54"/>
  <c r="BA977" i="54"/>
  <c r="BB977" i="54" s="1"/>
  <c r="BA921" i="54"/>
  <c r="BB921" i="54" s="1"/>
  <c r="Z921" i="54"/>
  <c r="I1042" i="16"/>
  <c r="E1042" i="16"/>
  <c r="Y350" i="17"/>
  <c r="D350" i="17" s="1"/>
  <c r="B1253" i="16"/>
  <c r="I1133" i="16"/>
  <c r="E1133" i="16"/>
  <c r="B1192" i="16"/>
  <c r="B1189" i="16"/>
  <c r="E1130" i="16"/>
  <c r="B1250" i="16"/>
  <c r="I1130" i="16"/>
  <c r="J117" i="16"/>
  <c r="W1076" i="16"/>
  <c r="Q1076" i="16"/>
  <c r="D1255" i="16"/>
  <c r="G1255" i="16"/>
  <c r="C1255" i="16"/>
  <c r="H1255" i="16"/>
  <c r="C1194" i="16"/>
  <c r="D1194" i="16"/>
  <c r="H1194" i="16"/>
  <c r="G1194" i="16"/>
  <c r="W55" i="16"/>
  <c r="Q55" i="16"/>
  <c r="G1190" i="16"/>
  <c r="C1190" i="16"/>
  <c r="D1190" i="16"/>
  <c r="H1190" i="16"/>
  <c r="Q111" i="16"/>
  <c r="W111" i="16"/>
  <c r="W109" i="16"/>
  <c r="Q109" i="16"/>
  <c r="W1068" i="16"/>
  <c r="Q1068" i="16"/>
  <c r="G1186" i="16"/>
  <c r="D1186" i="16"/>
  <c r="H1186" i="16"/>
  <c r="C1186" i="16"/>
  <c r="Z1010" i="54"/>
  <c r="BA1010" i="54"/>
  <c r="BB1010" i="54" s="1"/>
  <c r="Z842" i="54"/>
  <c r="BA842" i="54"/>
  <c r="BB842" i="54" s="1"/>
  <c r="S24" i="46"/>
  <c r="BA902" i="54"/>
  <c r="BB902" i="54" s="1"/>
  <c r="Z902" i="54"/>
  <c r="BA790" i="54"/>
  <c r="BB790" i="54" s="1"/>
  <c r="Z790" i="54"/>
  <c r="BA906" i="54"/>
  <c r="BB906" i="54" s="1"/>
  <c r="Z906" i="54"/>
  <c r="Z1130" i="54"/>
  <c r="BA1130" i="54"/>
  <c r="BB1130" i="54" s="1"/>
  <c r="D1036" i="16"/>
  <c r="H1036" i="16"/>
  <c r="G255" i="17" s="1"/>
  <c r="C1036" i="16"/>
  <c r="G1036" i="16"/>
  <c r="Z966" i="54"/>
  <c r="BA966" i="54"/>
  <c r="BB966" i="54" s="1"/>
  <c r="BA854" i="54"/>
  <c r="BB854" i="54" s="1"/>
  <c r="Z854" i="54"/>
  <c r="G259" i="17"/>
  <c r="F259" i="17"/>
  <c r="Z1026" i="54"/>
  <c r="BA1026" i="54"/>
  <c r="BB1026" i="54" s="1"/>
  <c r="BA802" i="54"/>
  <c r="BB802" i="54" s="1"/>
  <c r="Z802" i="54"/>
  <c r="Z1086" i="54"/>
  <c r="BA1086" i="54"/>
  <c r="BB1086" i="54" s="1"/>
  <c r="BA978" i="54"/>
  <c r="BB978" i="54" s="1"/>
  <c r="Z978" i="54"/>
  <c r="BA866" i="54"/>
  <c r="BB866" i="54" s="1"/>
  <c r="Z866" i="54"/>
  <c r="I1031" i="16"/>
  <c r="E1031" i="16"/>
  <c r="I1043" i="16"/>
  <c r="E1043" i="16"/>
  <c r="I1028" i="16"/>
  <c r="G247" i="17" s="1"/>
  <c r="E1028" i="16"/>
  <c r="B1088" i="16"/>
  <c r="B290" i="16"/>
  <c r="E230" i="16"/>
  <c r="H230" i="16"/>
  <c r="J50" i="17"/>
  <c r="AA50" i="17" s="1"/>
  <c r="F170" i="16"/>
  <c r="K170" i="16" s="1"/>
  <c r="A290" i="16"/>
  <c r="D230" i="16"/>
  <c r="G230" i="16"/>
  <c r="C230" i="16"/>
  <c r="W1069" i="16"/>
  <c r="D1249" i="16"/>
  <c r="G1249" i="16"/>
  <c r="C1249" i="16"/>
  <c r="H1249" i="16"/>
  <c r="W49" i="16"/>
  <c r="Q49" i="16"/>
  <c r="B49" i="17"/>
  <c r="Z787" i="54"/>
  <c r="BA787" i="54"/>
  <c r="BB787" i="54" s="1"/>
  <c r="Z899" i="54"/>
  <c r="BA899" i="54"/>
  <c r="BB899" i="54" s="1"/>
  <c r="G248" i="17"/>
  <c r="F248" i="17"/>
  <c r="BA1127" i="54"/>
  <c r="BB1127" i="54" s="1"/>
  <c r="Z1127" i="54"/>
  <c r="Z959" i="54"/>
  <c r="BA959" i="54"/>
  <c r="BB959" i="54" s="1"/>
  <c r="Z1131" i="54"/>
  <c r="BA1131" i="54"/>
  <c r="BB1131" i="54" s="1"/>
  <c r="C1037" i="16"/>
  <c r="H1037" i="16"/>
  <c r="G256" i="17" s="1"/>
  <c r="D1037" i="16"/>
  <c r="G1037" i="16"/>
  <c r="Z799" i="54"/>
  <c r="BA799" i="54"/>
  <c r="BB799" i="54" s="1"/>
  <c r="Z1023" i="54"/>
  <c r="BA1023" i="54"/>
  <c r="BB1023" i="54" s="1"/>
  <c r="Z1083" i="54"/>
  <c r="BA1083" i="54"/>
  <c r="BB1083" i="54" s="1"/>
  <c r="Z915" i="54"/>
  <c r="BA915" i="54"/>
  <c r="BB915" i="54" s="1"/>
  <c r="F264" i="17"/>
  <c r="G264" i="17"/>
  <c r="BA863" i="54"/>
  <c r="BB863" i="54" s="1"/>
  <c r="Z863" i="54"/>
  <c r="BA975" i="54"/>
  <c r="BB975" i="54" s="1"/>
  <c r="Z975" i="54"/>
  <c r="I1036" i="16"/>
  <c r="E1036" i="16"/>
  <c r="B1249" i="16"/>
  <c r="I1129" i="16"/>
  <c r="E1129" i="16"/>
  <c r="B1188" i="16"/>
  <c r="C57" i="17"/>
  <c r="Q115" i="16"/>
  <c r="W115" i="16"/>
  <c r="D1193" i="16"/>
  <c r="G1193" i="16"/>
  <c r="C1193" i="16"/>
  <c r="H1193" i="16"/>
  <c r="Q1074" i="16"/>
  <c r="W1074" i="16"/>
  <c r="Q54" i="16"/>
  <c r="W54" i="16"/>
  <c r="G53" i="17"/>
  <c r="A292" i="16"/>
  <c r="D232" i="16"/>
  <c r="G232" i="16"/>
  <c r="C232" i="16"/>
  <c r="J1070" i="16"/>
  <c r="B50" i="17"/>
  <c r="W169" i="16"/>
  <c r="Q169" i="16"/>
  <c r="A288" i="16"/>
  <c r="D228" i="16"/>
  <c r="G228" i="16"/>
  <c r="C228" i="16"/>
  <c r="F285" i="17"/>
  <c r="Z285" i="17" s="1"/>
  <c r="H285" i="17" s="1"/>
  <c r="D1179" i="16"/>
  <c r="H1179" i="16"/>
  <c r="C1179" i="16"/>
  <c r="G1179" i="16"/>
  <c r="BA844" i="54"/>
  <c r="BB844" i="54" s="1"/>
  <c r="Z844" i="54"/>
  <c r="C1030" i="16"/>
  <c r="H1030" i="16"/>
  <c r="F249" i="17" s="1"/>
  <c r="G1030" i="16"/>
  <c r="D1030" i="16"/>
  <c r="Z904" i="54"/>
  <c r="BA904" i="54"/>
  <c r="BB904" i="54" s="1"/>
  <c r="Z1072" i="54"/>
  <c r="BA1072" i="54"/>
  <c r="BB1072" i="54" s="1"/>
  <c r="Z1020" i="54"/>
  <c r="BA1020" i="54"/>
  <c r="BB1020" i="54" s="1"/>
  <c r="Z964" i="54"/>
  <c r="BA964" i="54"/>
  <c r="BB964" i="54" s="1"/>
  <c r="BA856" i="54"/>
  <c r="BB856" i="54" s="1"/>
  <c r="Z856" i="54"/>
  <c r="H1042" i="16"/>
  <c r="G261" i="17" s="1"/>
  <c r="C1042" i="16"/>
  <c r="D1042" i="16"/>
  <c r="G1042" i="16"/>
  <c r="BA804" i="54"/>
  <c r="BB804" i="54" s="1"/>
  <c r="Z804" i="54"/>
  <c r="Z1140" i="54"/>
  <c r="BA1140" i="54"/>
  <c r="BB1140" i="54" s="1"/>
  <c r="Z920" i="54"/>
  <c r="BA920" i="54"/>
  <c r="BB920" i="54" s="1"/>
  <c r="Z1088" i="54"/>
  <c r="BA1088" i="54"/>
  <c r="BB1088" i="54" s="1"/>
  <c r="X25" i="34"/>
  <c r="I1037" i="16"/>
  <c r="E1037" i="16"/>
  <c r="C751" i="54"/>
  <c r="C191" i="54"/>
  <c r="C359" i="54"/>
  <c r="C583" i="54"/>
  <c r="C81" i="54"/>
  <c r="C247" i="54"/>
  <c r="C415" i="54"/>
  <c r="C639" i="54"/>
  <c r="C527" i="54"/>
  <c r="B26" i="55"/>
  <c r="C303" i="54"/>
  <c r="C471" i="54"/>
  <c r="C695" i="54"/>
  <c r="C136" i="54"/>
  <c r="B1187" i="16"/>
  <c r="B1248" i="16"/>
  <c r="I1128" i="16"/>
  <c r="E1128" i="16"/>
  <c r="H1137" i="16"/>
  <c r="C1137" i="16"/>
  <c r="G1137" i="16"/>
  <c r="D1137" i="16"/>
  <c r="Q176" i="16"/>
  <c r="W176" i="16"/>
  <c r="A295" i="16"/>
  <c r="C235" i="16"/>
  <c r="D235" i="16"/>
  <c r="G235" i="16"/>
  <c r="D1253" i="16"/>
  <c r="G1253" i="16"/>
  <c r="C1253" i="16"/>
  <c r="H1253" i="16"/>
  <c r="W52" i="16"/>
  <c r="Q52" i="16"/>
  <c r="C51" i="17"/>
  <c r="L171" i="16"/>
  <c r="N171" i="16" s="1"/>
  <c r="O171" i="16" s="1"/>
  <c r="Z789" i="54"/>
  <c r="BA789" i="54"/>
  <c r="BB789" i="54" s="1"/>
  <c r="Z1013" i="54"/>
  <c r="BA1013" i="54"/>
  <c r="BB1013" i="54" s="1"/>
  <c r="BA1073" i="54"/>
  <c r="BB1073" i="54" s="1"/>
  <c r="Z1073" i="54"/>
  <c r="BA1129" i="54"/>
  <c r="BB1129" i="54" s="1"/>
  <c r="Z1129" i="54"/>
  <c r="G1035" i="16"/>
  <c r="D1035" i="16"/>
  <c r="C1035" i="16"/>
  <c r="H1035" i="16"/>
  <c r="F254" i="17" s="1"/>
  <c r="H12" i="58"/>
  <c r="I12" i="58" s="1"/>
  <c r="BA853" i="54"/>
  <c r="BB853" i="54" s="1"/>
  <c r="Z853" i="54"/>
  <c r="Z969" i="54"/>
  <c r="BA969" i="54"/>
  <c r="BB969" i="54" s="1"/>
  <c r="BA913" i="54"/>
  <c r="BB913" i="54" s="1"/>
  <c r="Z913" i="54"/>
  <c r="BA805" i="54"/>
  <c r="BB805" i="54" s="1"/>
  <c r="Z805" i="54"/>
  <c r="BA1085" i="54"/>
  <c r="BB1085" i="54" s="1"/>
  <c r="Z1085" i="54"/>
  <c r="H1047" i="16"/>
  <c r="F266" i="17" s="1"/>
  <c r="G1047" i="16"/>
  <c r="C1047" i="16"/>
  <c r="D1047" i="16"/>
  <c r="H24" i="58"/>
  <c r="I24" i="58" s="1"/>
  <c r="BA809" i="54"/>
  <c r="BB809" i="54" s="1"/>
  <c r="Z809" i="54"/>
  <c r="E1038" i="16"/>
  <c r="I1038" i="16"/>
  <c r="C1187" i="16"/>
  <c r="D1187" i="16"/>
  <c r="H1187" i="16"/>
  <c r="G1187" i="16"/>
  <c r="C1248" i="16"/>
  <c r="H1248" i="16"/>
  <c r="D1248" i="16"/>
  <c r="G1248" i="16"/>
  <c r="Z954" i="54"/>
  <c r="BA954" i="54"/>
  <c r="BB954" i="54" s="1"/>
  <c r="Z958" i="54"/>
  <c r="BA958" i="54"/>
  <c r="BB958" i="54" s="1"/>
  <c r="BA846" i="54"/>
  <c r="BB846" i="54" s="1"/>
  <c r="Z846" i="54"/>
  <c r="BA1018" i="54"/>
  <c r="BB1018" i="54" s="1"/>
  <c r="Z1018" i="54"/>
  <c r="BA794" i="54"/>
  <c r="BB794" i="54" s="1"/>
  <c r="Z794" i="54"/>
  <c r="BA1078" i="54"/>
  <c r="BB1078" i="54" s="1"/>
  <c r="Z1078" i="54"/>
  <c r="Z970" i="54"/>
  <c r="BA970" i="54"/>
  <c r="BB970" i="54" s="1"/>
  <c r="Z858" i="54"/>
  <c r="BA858" i="54"/>
  <c r="BB858" i="54" s="1"/>
  <c r="BA1030" i="54"/>
  <c r="BB1030" i="54" s="1"/>
  <c r="Z1030" i="54"/>
  <c r="Z1142" i="54"/>
  <c r="BA1142" i="54"/>
  <c r="BB1142" i="54" s="1"/>
  <c r="C1048" i="16"/>
  <c r="G1048" i="16"/>
  <c r="D1048" i="16"/>
  <c r="H1048" i="16"/>
  <c r="G267" i="17" s="1"/>
  <c r="Z1090" i="54"/>
  <c r="BA1090" i="54"/>
  <c r="BB1090" i="54" s="1"/>
  <c r="D1052" i="16"/>
  <c r="H1052" i="16"/>
  <c r="F271" i="17" s="1"/>
  <c r="C1052" i="16"/>
  <c r="G1052" i="16"/>
  <c r="I1039" i="16"/>
  <c r="E1039" i="16"/>
  <c r="B1255" i="16"/>
  <c r="E1135" i="16"/>
  <c r="I1135" i="16"/>
  <c r="B1194" i="16"/>
  <c r="J54" i="17"/>
  <c r="F174" i="16"/>
  <c r="K174" i="16" s="1"/>
  <c r="K53" i="17"/>
  <c r="J173" i="16"/>
  <c r="G1182" i="16"/>
  <c r="D1182" i="16"/>
  <c r="H1182" i="16"/>
  <c r="C1182" i="16"/>
  <c r="Z1067" i="54"/>
  <c r="BA1067" i="54"/>
  <c r="BB1067" i="54" s="1"/>
  <c r="Z1011" i="54"/>
  <c r="BA1011" i="54"/>
  <c r="BB1011" i="54" s="1"/>
  <c r="BA847" i="54"/>
  <c r="BB847" i="54" s="1"/>
  <c r="Z847" i="54"/>
  <c r="Z903" i="54"/>
  <c r="BA903" i="54"/>
  <c r="BB903" i="54" s="1"/>
  <c r="Z1075" i="54"/>
  <c r="BA1075" i="54"/>
  <c r="BB1075" i="54" s="1"/>
  <c r="Z851" i="54"/>
  <c r="BA851" i="54"/>
  <c r="BB851" i="54" s="1"/>
  <c r="BA1079" i="54"/>
  <c r="BB1079" i="54" s="1"/>
  <c r="Z1079" i="54"/>
  <c r="G1041" i="16"/>
  <c r="C1041" i="16"/>
  <c r="H1041" i="16"/>
  <c r="F260" i="17" s="1"/>
  <c r="D1041" i="16"/>
  <c r="Z803" i="54"/>
  <c r="BA803" i="54"/>
  <c r="BB803" i="54" s="1"/>
  <c r="Z1027" i="54"/>
  <c r="BA1027" i="54"/>
  <c r="BB1027" i="54" s="1"/>
  <c r="Z807" i="54"/>
  <c r="BA807" i="54"/>
  <c r="BB807" i="54" s="1"/>
  <c r="Z919" i="54"/>
  <c r="BA919" i="54"/>
  <c r="BB919" i="54" s="1"/>
  <c r="E1032" i="16"/>
  <c r="I1032" i="16"/>
  <c r="G251" i="17" s="1"/>
  <c r="E1044" i="16"/>
  <c r="I1044" i="16"/>
  <c r="G263" i="17" s="1"/>
  <c r="G50" i="17"/>
  <c r="L110" i="16"/>
  <c r="N110" i="16" s="1"/>
  <c r="O110" i="16" s="1"/>
  <c r="B57" i="17"/>
  <c r="Y57" i="17" s="1"/>
  <c r="K57" i="17"/>
  <c r="AA57" i="17" s="1"/>
  <c r="L57" i="17" s="1"/>
  <c r="E55" i="30" s="1"/>
  <c r="J177" i="16"/>
  <c r="A297" i="16"/>
  <c r="D237" i="16"/>
  <c r="N57" i="17" s="1"/>
  <c r="G237" i="16"/>
  <c r="C237" i="16"/>
  <c r="F294" i="17"/>
  <c r="F115" i="16"/>
  <c r="C1254" i="16"/>
  <c r="H1254" i="16"/>
  <c r="D1254" i="16"/>
  <c r="G1254" i="16"/>
  <c r="B54" i="17"/>
  <c r="J53" i="17"/>
  <c r="AA53" i="17" s="1"/>
  <c r="C53" i="17"/>
  <c r="F172" i="16"/>
  <c r="Q1070" i="16"/>
  <c r="W1070" i="16"/>
  <c r="W50" i="16"/>
  <c r="Q50" i="16"/>
  <c r="J49" i="17"/>
  <c r="F169" i="16"/>
  <c r="Z1012" i="54"/>
  <c r="BA1012" i="54"/>
  <c r="BB1012" i="54" s="1"/>
  <c r="BA956" i="54"/>
  <c r="BB956" i="54" s="1"/>
  <c r="Z956" i="54"/>
  <c r="H7" i="58"/>
  <c r="I7" i="58" s="1"/>
  <c r="BA792" i="54"/>
  <c r="BB792" i="54" s="1"/>
  <c r="Z792" i="54"/>
  <c r="Z1128" i="54"/>
  <c r="BA1128" i="54"/>
  <c r="BB1128" i="54" s="1"/>
  <c r="BA908" i="54"/>
  <c r="BB908" i="54" s="1"/>
  <c r="Z908" i="54"/>
  <c r="Z1076" i="54"/>
  <c r="BA1076" i="54"/>
  <c r="BB1076" i="54" s="1"/>
  <c r="G257" i="17"/>
  <c r="F257" i="17"/>
  <c r="BA1024" i="54"/>
  <c r="BB1024" i="54" s="1"/>
  <c r="Z1024" i="54"/>
  <c r="BA968" i="54"/>
  <c r="BB968" i="54" s="1"/>
  <c r="Z968" i="54"/>
  <c r="BA860" i="54"/>
  <c r="BB860" i="54" s="1"/>
  <c r="Z860" i="54"/>
  <c r="C1046" i="16"/>
  <c r="H1046" i="16"/>
  <c r="G265" i="17" s="1"/>
  <c r="G1046" i="16"/>
  <c r="D1046" i="16"/>
  <c r="BA808" i="54"/>
  <c r="BB808" i="54" s="1"/>
  <c r="Z808" i="54"/>
  <c r="Z1144" i="54"/>
  <c r="BA1144" i="54"/>
  <c r="BB1144" i="54" s="1"/>
  <c r="I1033" i="16"/>
  <c r="F252" i="17" s="1"/>
  <c r="E1033" i="16"/>
  <c r="I1049" i="16"/>
  <c r="F268" i="17" s="1"/>
  <c r="E1049" i="16"/>
  <c r="B294" i="16"/>
  <c r="E234" i="16"/>
  <c r="H234" i="16"/>
  <c r="E1132" i="16"/>
  <c r="B1191" i="16"/>
  <c r="B1252" i="16"/>
  <c r="I1132" i="16"/>
  <c r="J1068" i="16"/>
  <c r="K1068" i="16" s="1"/>
  <c r="L1068" i="16" s="1"/>
  <c r="J1077" i="16"/>
  <c r="K1077" i="16" s="1"/>
  <c r="L1077" i="16" s="1"/>
  <c r="W1077" i="16"/>
  <c r="Q1077" i="16"/>
  <c r="E24" i="48" s="1"/>
  <c r="B1257" i="16"/>
  <c r="I1137" i="16"/>
  <c r="B1196" i="16"/>
  <c r="E1137" i="16"/>
  <c r="C56" i="17"/>
  <c r="A296" i="16"/>
  <c r="G236" i="16"/>
  <c r="C236" i="16"/>
  <c r="D236" i="16"/>
  <c r="G55" i="17"/>
  <c r="K55" i="17"/>
  <c r="J175" i="16"/>
  <c r="J1073" i="16"/>
  <c r="Q1072" i="16"/>
  <c r="W1072" i="16"/>
  <c r="B51" i="17"/>
  <c r="Y51" i="17" s="1"/>
  <c r="A291" i="16"/>
  <c r="D231" i="16"/>
  <c r="G231" i="16"/>
  <c r="C231" i="16"/>
  <c r="K49" i="17"/>
  <c r="C49" i="17"/>
  <c r="Q108" i="16"/>
  <c r="C1177" i="16"/>
  <c r="H1177" i="16"/>
  <c r="D1177" i="16"/>
  <c r="G1177" i="16"/>
  <c r="Z1125" i="54"/>
  <c r="BA1125" i="54"/>
  <c r="BB1125" i="54" s="1"/>
  <c r="Z901" i="54"/>
  <c r="BA901" i="54"/>
  <c r="BB901" i="54" s="1"/>
  <c r="Z961" i="54"/>
  <c r="BA961" i="54"/>
  <c r="BB961" i="54" s="1"/>
  <c r="Z1017" i="54"/>
  <c r="BA1017" i="54"/>
  <c r="BB1017" i="54" s="1"/>
  <c r="BA797" i="54"/>
  <c r="BB797" i="54" s="1"/>
  <c r="Z797" i="54"/>
  <c r="BA1077" i="54"/>
  <c r="BB1077" i="54" s="1"/>
  <c r="Z1077" i="54"/>
  <c r="H1039" i="16"/>
  <c r="G258" i="17" s="1"/>
  <c r="D1039" i="16"/>
  <c r="G1039" i="16"/>
  <c r="C1039" i="16"/>
  <c r="H16" i="58"/>
  <c r="I16" i="58" s="1"/>
  <c r="Z801" i="54"/>
  <c r="BA801" i="54"/>
  <c r="BB801" i="54" s="1"/>
  <c r="F262" i="17"/>
  <c r="Z262" i="17" s="1"/>
  <c r="H262" i="17" s="1"/>
  <c r="G262" i="17"/>
  <c r="BA1141" i="54"/>
  <c r="BB1141" i="54" s="1"/>
  <c r="Z1141" i="54"/>
  <c r="BA1029" i="54"/>
  <c r="BB1029" i="54" s="1"/>
  <c r="Z1029" i="54"/>
  <c r="BA1089" i="54"/>
  <c r="BB1089" i="54" s="1"/>
  <c r="Z1089" i="54"/>
  <c r="BA1145" i="54"/>
  <c r="BB1145" i="54" s="1"/>
  <c r="Z1145" i="54"/>
  <c r="C1051" i="16"/>
  <c r="H1051" i="16"/>
  <c r="G270" i="17" s="1"/>
  <c r="G1051" i="16"/>
  <c r="D1051" i="16"/>
  <c r="H28" i="58"/>
  <c r="I28" i="58" s="1"/>
  <c r="I1034" i="16"/>
  <c r="F253" i="17" s="1"/>
  <c r="E1034" i="16"/>
  <c r="E1050" i="16"/>
  <c r="I1050" i="16"/>
  <c r="G269" i="17" s="1"/>
  <c r="AA53" i="34"/>
  <c r="AA24" i="34"/>
  <c r="N1267" i="16"/>
  <c r="O1267" i="16" s="1"/>
  <c r="D44" i="17"/>
  <c r="C42" i="30" s="1"/>
  <c r="B40" i="34" s="1"/>
  <c r="G38" i="17"/>
  <c r="Y344" i="17"/>
  <c r="D344" i="17" s="1"/>
  <c r="Y348" i="17"/>
  <c r="D348" i="17" s="1"/>
  <c r="Y352" i="17"/>
  <c r="D352" i="17" s="1"/>
  <c r="D47" i="17"/>
  <c r="C45" i="30" s="1"/>
  <c r="B43" i="34" s="1"/>
  <c r="AC19" i="34"/>
  <c r="AC21" i="34"/>
  <c r="AC33" i="34"/>
  <c r="AC42" i="34"/>
  <c r="AC18" i="34"/>
  <c r="AB13" i="34"/>
  <c r="AC37" i="34"/>
  <c r="AC25" i="34"/>
  <c r="AB32" i="34"/>
  <c r="AC20" i="34"/>
  <c r="AB24" i="34"/>
  <c r="AB21" i="34"/>
  <c r="AB29" i="34"/>
  <c r="AC29" i="34"/>
  <c r="AB11" i="34"/>
  <c r="AB7" i="34"/>
  <c r="AB23" i="34"/>
  <c r="AC36" i="34"/>
  <c r="AB37" i="34"/>
  <c r="AB10" i="34"/>
  <c r="AC13" i="34"/>
  <c r="AC43" i="34"/>
  <c r="AC39" i="34"/>
  <c r="AC6" i="34"/>
  <c r="AC40" i="34"/>
  <c r="AB36" i="34"/>
  <c r="AB33" i="34"/>
  <c r="AC34" i="34"/>
  <c r="AC26" i="34"/>
  <c r="AB39" i="34"/>
  <c r="AC17" i="34"/>
  <c r="AC28" i="34"/>
  <c r="AC16" i="34"/>
  <c r="AC30" i="34"/>
  <c r="AC14" i="34"/>
  <c r="AC31" i="34"/>
  <c r="Y16" i="34"/>
  <c r="Z16" i="34"/>
  <c r="X14" i="34"/>
  <c r="Y14" i="34"/>
  <c r="Z6" i="34"/>
  <c r="Z14" i="34"/>
  <c r="Y36" i="34"/>
  <c r="AA34" i="34"/>
  <c r="D130" i="16"/>
  <c r="C190" i="16"/>
  <c r="H130" i="16"/>
  <c r="BA152" i="54"/>
  <c r="BB152" i="54" s="1"/>
  <c r="BA674" i="54"/>
  <c r="BB674" i="54" s="1"/>
  <c r="BA240" i="54"/>
  <c r="BB240" i="54" s="1"/>
  <c r="BA66" i="54"/>
  <c r="BB66" i="54" s="1"/>
  <c r="Z11" i="54"/>
  <c r="BB11" i="54"/>
  <c r="BA400" i="54"/>
  <c r="BB400" i="54" s="1"/>
  <c r="F27" i="17"/>
  <c r="Z27" i="17" s="1"/>
  <c r="BA480" i="54"/>
  <c r="BB480" i="54" s="1"/>
  <c r="Z696" i="54"/>
  <c r="K729" i="16"/>
  <c r="E278" i="16"/>
  <c r="I278" i="16"/>
  <c r="D281" i="16"/>
  <c r="H281" i="16"/>
  <c r="G281" i="16"/>
  <c r="C281" i="16"/>
  <c r="E286" i="16"/>
  <c r="I286" i="16"/>
  <c r="E283" i="16"/>
  <c r="I283" i="16"/>
  <c r="G279" i="16"/>
  <c r="H279" i="16"/>
  <c r="E285" i="16"/>
  <c r="I285" i="16"/>
  <c r="I138" i="16"/>
  <c r="D276" i="16"/>
  <c r="B258" i="16"/>
  <c r="J20" i="17"/>
  <c r="E138" i="16"/>
  <c r="A336" i="16"/>
  <c r="BA740" i="54"/>
  <c r="BB740" i="54" s="1"/>
  <c r="Z740" i="54"/>
  <c r="BA733" i="54"/>
  <c r="BB733" i="54" s="1"/>
  <c r="Z733" i="54"/>
  <c r="B27" i="55"/>
  <c r="C752" i="54"/>
  <c r="I90" i="16"/>
  <c r="BA734" i="54"/>
  <c r="BB734" i="54" s="1"/>
  <c r="Z734" i="54"/>
  <c r="BA742" i="54"/>
  <c r="BB742" i="54" s="1"/>
  <c r="Z742" i="54"/>
  <c r="BA750" i="54"/>
  <c r="BB750" i="54" s="1"/>
  <c r="Z750" i="54"/>
  <c r="E145" i="16"/>
  <c r="B205" i="16"/>
  <c r="BA731" i="54"/>
  <c r="BB731" i="54" s="1"/>
  <c r="Z731" i="54"/>
  <c r="BA739" i="54"/>
  <c r="BB739" i="54" s="1"/>
  <c r="Z739" i="54"/>
  <c r="BA747" i="54"/>
  <c r="BB747" i="54" s="1"/>
  <c r="Z747" i="54"/>
  <c r="BA748" i="54"/>
  <c r="BB748" i="54" s="1"/>
  <c r="Z748" i="54"/>
  <c r="H83" i="16"/>
  <c r="J83" i="16" s="1"/>
  <c r="C69" i="16"/>
  <c r="H90" i="16"/>
  <c r="E150" i="16"/>
  <c r="G130" i="16"/>
  <c r="A250" i="16"/>
  <c r="W38" i="16"/>
  <c r="B38" i="17"/>
  <c r="BA296" i="54"/>
  <c r="BB296" i="54" s="1"/>
  <c r="BA735" i="54"/>
  <c r="BB735" i="54" s="1"/>
  <c r="Z735" i="54"/>
  <c r="BA743" i="54"/>
  <c r="BB743" i="54" s="1"/>
  <c r="Z743" i="54"/>
  <c r="BA751" i="54"/>
  <c r="BB751" i="54" s="1"/>
  <c r="Z751" i="54"/>
  <c r="BA736" i="54"/>
  <c r="BB736" i="54" s="1"/>
  <c r="Z736" i="54"/>
  <c r="BA744" i="54"/>
  <c r="BB744" i="54" s="1"/>
  <c r="Z744" i="54"/>
  <c r="BA752" i="54"/>
  <c r="BB752" i="54" s="1"/>
  <c r="Z752" i="54"/>
  <c r="BA737" i="54"/>
  <c r="BB737" i="54" s="1"/>
  <c r="Z737" i="54"/>
  <c r="BA741" i="54"/>
  <c r="BB741" i="54" s="1"/>
  <c r="Z741" i="54"/>
  <c r="BA749" i="54"/>
  <c r="BB749" i="54" s="1"/>
  <c r="Z749" i="54"/>
  <c r="C130" i="16"/>
  <c r="G85" i="16"/>
  <c r="Q85" i="16" s="1"/>
  <c r="C229" i="54"/>
  <c r="C733" i="54"/>
  <c r="B28" i="55"/>
  <c r="C753" i="54"/>
  <c r="L103" i="16"/>
  <c r="N103" i="16" s="1"/>
  <c r="O103" i="16" s="1"/>
  <c r="B29" i="55"/>
  <c r="C754" i="54"/>
  <c r="AA18" i="34"/>
  <c r="I145" i="16"/>
  <c r="A195" i="16"/>
  <c r="G135" i="16"/>
  <c r="H135" i="16"/>
  <c r="D135" i="16"/>
  <c r="C135" i="16"/>
  <c r="Z456" i="54"/>
  <c r="BA248" i="54"/>
  <c r="BB248" i="54" s="1"/>
  <c r="BA464" i="54"/>
  <c r="BB464" i="54" s="1"/>
  <c r="Z264" i="54"/>
  <c r="BB264" i="54"/>
  <c r="BA344" i="54"/>
  <c r="BB344" i="54" s="1"/>
  <c r="BA176" i="54"/>
  <c r="BB176" i="54" s="1"/>
  <c r="G12" i="17"/>
  <c r="N20" i="18"/>
  <c r="C621" i="54"/>
  <c r="D145" i="16"/>
  <c r="C145" i="16"/>
  <c r="G145" i="16"/>
  <c r="A205" i="16"/>
  <c r="H145" i="16"/>
  <c r="J145" i="16" s="1"/>
  <c r="C82" i="16"/>
  <c r="G82" i="16"/>
  <c r="D82" i="16"/>
  <c r="H8" i="16"/>
  <c r="Y42" i="34"/>
  <c r="I8" i="16"/>
  <c r="I78" i="16"/>
  <c r="I105" i="16"/>
  <c r="G45" i="17" s="1"/>
  <c r="Z74" i="54"/>
  <c r="C63" i="54"/>
  <c r="BA632" i="54"/>
  <c r="BB632" i="54" s="1"/>
  <c r="W52" i="34"/>
  <c r="BA360" i="54"/>
  <c r="BB360" i="54" s="1"/>
  <c r="Z360" i="54"/>
  <c r="C341" i="54"/>
  <c r="BA352" i="54"/>
  <c r="BB352" i="54" s="1"/>
  <c r="BA304" i="54"/>
  <c r="BB304" i="54" s="1"/>
  <c r="C677" i="54"/>
  <c r="Z82" i="54"/>
  <c r="W50" i="34"/>
  <c r="C453" i="54"/>
  <c r="BA680" i="54"/>
  <c r="BB680" i="54" s="1"/>
  <c r="HL7" i="28"/>
  <c r="Z688" i="54"/>
  <c r="BA688" i="54"/>
  <c r="BB688" i="54" s="1"/>
  <c r="B248" i="16"/>
  <c r="I248" i="16" s="1"/>
  <c r="E105" i="16"/>
  <c r="H382" i="16"/>
  <c r="G43" i="17"/>
  <c r="Z43" i="17" s="1"/>
  <c r="B442" i="16"/>
  <c r="B502" i="16" s="1"/>
  <c r="H188" i="16"/>
  <c r="E165" i="16"/>
  <c r="D163" i="16"/>
  <c r="J43" i="17" s="1"/>
  <c r="AA43" i="17" s="1"/>
  <c r="C454" i="54"/>
  <c r="C398" i="54"/>
  <c r="C510" i="54"/>
  <c r="B9" i="55"/>
  <c r="C566" i="54"/>
  <c r="C119" i="54"/>
  <c r="C622" i="54"/>
  <c r="C286" i="54"/>
  <c r="C174" i="54"/>
  <c r="C678" i="54"/>
  <c r="C230" i="54"/>
  <c r="C64" i="54"/>
  <c r="C342" i="54"/>
  <c r="W45" i="34"/>
  <c r="W47" i="34"/>
  <c r="I128" i="16"/>
  <c r="E128" i="16"/>
  <c r="F128" i="16" s="1"/>
  <c r="G8" i="48" s="1"/>
  <c r="I165" i="16"/>
  <c r="B8" i="55"/>
  <c r="C118" i="54"/>
  <c r="C509" i="54"/>
  <c r="C285" i="54"/>
  <c r="C397" i="54"/>
  <c r="C173" i="54"/>
  <c r="B274" i="16"/>
  <c r="E214" i="16"/>
  <c r="H214" i="16"/>
  <c r="X36" i="34"/>
  <c r="Y19" i="34"/>
  <c r="H78" i="16"/>
  <c r="BA730" i="54"/>
  <c r="BB730" i="54" s="1"/>
  <c r="W46" i="34"/>
  <c r="W49" i="34"/>
  <c r="A191" i="16"/>
  <c r="G131" i="16"/>
  <c r="D131" i="16"/>
  <c r="H131" i="16"/>
  <c r="J131" i="16" s="1"/>
  <c r="C131" i="16"/>
  <c r="B196" i="16"/>
  <c r="E136" i="16"/>
  <c r="X19" i="34"/>
  <c r="B5" i="55"/>
  <c r="C730" i="54"/>
  <c r="C674" i="54"/>
  <c r="C618" i="54"/>
  <c r="C619" i="54"/>
  <c r="C395" i="54"/>
  <c r="C61" i="54"/>
  <c r="C339" i="54"/>
  <c r="C507" i="54"/>
  <c r="C675" i="54"/>
  <c r="C116" i="54"/>
  <c r="C227" i="54"/>
  <c r="B6" i="55"/>
  <c r="C283" i="54"/>
  <c r="C171" i="54"/>
  <c r="C451" i="54"/>
  <c r="C563" i="54"/>
  <c r="Z402" i="54"/>
  <c r="Z306" i="54"/>
  <c r="Z578" i="54"/>
  <c r="BA529" i="54"/>
  <c r="BB529" i="54" s="1"/>
  <c r="BA83" i="54"/>
  <c r="BB83" i="54" s="1"/>
  <c r="BA368" i="54"/>
  <c r="BB368" i="54" s="1"/>
  <c r="K35" i="17"/>
  <c r="B37" i="17"/>
  <c r="Z409" i="54"/>
  <c r="Q39" i="16"/>
  <c r="Z305" i="54"/>
  <c r="Z599" i="54"/>
  <c r="Q34" i="16"/>
  <c r="Q155" i="16"/>
  <c r="BA227" i="54"/>
  <c r="BB227" i="54" s="1"/>
  <c r="BA418" i="54"/>
  <c r="BB418" i="54" s="1"/>
  <c r="BA75" i="54"/>
  <c r="BB75" i="54" s="1"/>
  <c r="BA656" i="54"/>
  <c r="BB656" i="54" s="1"/>
  <c r="BA339" i="54"/>
  <c r="BB339" i="54" s="1"/>
  <c r="Z131" i="54"/>
  <c r="BA207" i="54"/>
  <c r="BB207" i="54" s="1"/>
  <c r="BA676" i="54"/>
  <c r="BB676" i="54" s="1"/>
  <c r="W34" i="16"/>
  <c r="F93" i="16"/>
  <c r="K93" i="16" s="1"/>
  <c r="BA704" i="54"/>
  <c r="BB704" i="54" s="1"/>
  <c r="K1317" i="16"/>
  <c r="L1317" i="16" s="1"/>
  <c r="N1317" i="16" s="1"/>
  <c r="O1317" i="16" s="1"/>
  <c r="F19" i="17"/>
  <c r="J35" i="17"/>
  <c r="AA35" i="17" s="1"/>
  <c r="F106" i="16"/>
  <c r="K106" i="16" s="1"/>
  <c r="F155" i="16"/>
  <c r="K155" i="16" s="1"/>
  <c r="Z432" i="54"/>
  <c r="C27" i="17"/>
  <c r="BA290" i="54"/>
  <c r="BB290" i="54" s="1"/>
  <c r="F1417" i="16"/>
  <c r="W37" i="16"/>
  <c r="W155" i="16"/>
  <c r="W71" i="16"/>
  <c r="Q71" i="16"/>
  <c r="BA675" i="54"/>
  <c r="BB675" i="54" s="1"/>
  <c r="BA130" i="54"/>
  <c r="BB130" i="54" s="1"/>
  <c r="B43" i="17"/>
  <c r="F18" i="17"/>
  <c r="BA263" i="54"/>
  <c r="BB263" i="54" s="1"/>
  <c r="BA376" i="54"/>
  <c r="BB376" i="54" s="1"/>
  <c r="BA522" i="54"/>
  <c r="BB522" i="54" s="1"/>
  <c r="G19" i="17"/>
  <c r="C487" i="54"/>
  <c r="C319" i="54"/>
  <c r="W276" i="16"/>
  <c r="Q37" i="16"/>
  <c r="B34" i="17"/>
  <c r="Y34" i="17" s="1"/>
  <c r="G33" i="17"/>
  <c r="Z33" i="17" s="1"/>
  <c r="C163" i="16"/>
  <c r="G163" i="16"/>
  <c r="C255" i="54"/>
  <c r="C89" i="54"/>
  <c r="Q96" i="16"/>
  <c r="W96" i="16"/>
  <c r="H226" i="16"/>
  <c r="E226" i="16"/>
  <c r="B335" i="16"/>
  <c r="I275" i="16"/>
  <c r="E275" i="16"/>
  <c r="Z5" i="34"/>
  <c r="D98" i="16"/>
  <c r="F94" i="16"/>
  <c r="F34" i="17"/>
  <c r="Z34" i="17" s="1"/>
  <c r="C516" i="54"/>
  <c r="C572" i="54"/>
  <c r="C180" i="54"/>
  <c r="C125" i="54"/>
  <c r="C292" i="54"/>
  <c r="C236" i="54"/>
  <c r="C348" i="54"/>
  <c r="C684" i="54"/>
  <c r="B15" i="55"/>
  <c r="C404" i="54"/>
  <c r="C460" i="54"/>
  <c r="C628" i="54"/>
  <c r="C70" i="54"/>
  <c r="G69" i="16"/>
  <c r="D69" i="16"/>
  <c r="C45" i="17"/>
  <c r="Y45" i="17" s="1"/>
  <c r="AA20" i="34"/>
  <c r="B40" i="55"/>
  <c r="C541" i="54"/>
  <c r="C205" i="54"/>
  <c r="C150" i="54"/>
  <c r="C187" i="54"/>
  <c r="C579" i="54"/>
  <c r="C243" i="54"/>
  <c r="C635" i="54"/>
  <c r="C77" i="54"/>
  <c r="C355" i="54"/>
  <c r="C411" i="54"/>
  <c r="B22" i="55"/>
  <c r="C467" i="54"/>
  <c r="C691" i="54"/>
  <c r="C132" i="54"/>
  <c r="C523" i="54"/>
  <c r="C299" i="54"/>
  <c r="Q94" i="16"/>
  <c r="W94" i="16"/>
  <c r="BA35" i="54"/>
  <c r="BB35" i="54" s="1"/>
  <c r="Z35" i="54"/>
  <c r="Z577" i="54"/>
  <c r="BA577" i="54"/>
  <c r="BB577" i="54" s="1"/>
  <c r="E343" i="16"/>
  <c r="B403" i="16"/>
  <c r="H343" i="16"/>
  <c r="BA145" i="54"/>
  <c r="BB145" i="54" s="1"/>
  <c r="Z145" i="54"/>
  <c r="I97" i="16"/>
  <c r="H97" i="16"/>
  <c r="E97" i="16"/>
  <c r="C597" i="54"/>
  <c r="C461" i="54"/>
  <c r="B16" i="55"/>
  <c r="C517" i="54"/>
  <c r="C181" i="54"/>
  <c r="C629" i="54"/>
  <c r="C237" i="54"/>
  <c r="C685" i="54"/>
  <c r="C293" i="54"/>
  <c r="C71" i="54"/>
  <c r="C349" i="54"/>
  <c r="C126" i="54"/>
  <c r="C405" i="54"/>
  <c r="C573" i="54"/>
  <c r="B27" i="17"/>
  <c r="B34" i="55"/>
  <c r="C479" i="54"/>
  <c r="C144" i="54"/>
  <c r="B42" i="55"/>
  <c r="C431" i="54"/>
  <c r="BA361" i="54"/>
  <c r="BB361" i="54" s="1"/>
  <c r="Z361" i="54"/>
  <c r="C43" i="17"/>
  <c r="BA451" i="54"/>
  <c r="BB451" i="54" s="1"/>
  <c r="Z451" i="54"/>
  <c r="C291" i="54"/>
  <c r="C69" i="54"/>
  <c r="C347" i="54"/>
  <c r="C459" i="54"/>
  <c r="B14" i="55"/>
  <c r="C515" i="54"/>
  <c r="C124" i="54"/>
  <c r="C571" i="54"/>
  <c r="C179" i="54"/>
  <c r="C627" i="54"/>
  <c r="C403" i="54"/>
  <c r="C683" i="54"/>
  <c r="C235" i="54"/>
  <c r="Z395" i="54"/>
  <c r="BA395" i="54"/>
  <c r="BB395" i="54" s="1"/>
  <c r="BA655" i="54"/>
  <c r="BB655" i="54" s="1"/>
  <c r="Q78" i="16"/>
  <c r="Q106" i="16"/>
  <c r="BA536" i="54"/>
  <c r="BB536" i="54" s="1"/>
  <c r="Z536" i="54"/>
  <c r="Z633" i="54"/>
  <c r="BA633" i="54"/>
  <c r="BB633" i="54" s="1"/>
  <c r="C580" i="54"/>
  <c r="C636" i="54"/>
  <c r="B23" i="55"/>
  <c r="C244" i="54"/>
  <c r="C188" i="54"/>
  <c r="C692" i="54"/>
  <c r="C300" i="54"/>
  <c r="C78" i="54"/>
  <c r="C356" i="54"/>
  <c r="C412" i="54"/>
  <c r="C133" i="54"/>
  <c r="C524" i="54"/>
  <c r="C468" i="54"/>
  <c r="Z507" i="54"/>
  <c r="BA507" i="54"/>
  <c r="BB507" i="54" s="1"/>
  <c r="Z346" i="54"/>
  <c r="BA346" i="54"/>
  <c r="BB346" i="54" s="1"/>
  <c r="I146" i="16"/>
  <c r="E146" i="16"/>
  <c r="B206" i="16"/>
  <c r="BB521" i="54"/>
  <c r="C245" i="54"/>
  <c r="C637" i="54"/>
  <c r="C301" i="54"/>
  <c r="C79" i="54"/>
  <c r="C357" i="54"/>
  <c r="C413" i="54"/>
  <c r="B24" i="55"/>
  <c r="C469" i="54"/>
  <c r="C525" i="54"/>
  <c r="C581" i="54"/>
  <c r="C134" i="54"/>
  <c r="C693" i="54"/>
  <c r="C189" i="54"/>
  <c r="A214" i="16"/>
  <c r="H154" i="16"/>
  <c r="J154" i="16" s="1"/>
  <c r="D154" i="16"/>
  <c r="C154" i="16"/>
  <c r="G154" i="16"/>
  <c r="A206" i="16"/>
  <c r="H146" i="16"/>
  <c r="C146" i="16"/>
  <c r="G146" i="16"/>
  <c r="D146" i="16"/>
  <c r="I86" i="16"/>
  <c r="E86" i="16"/>
  <c r="H86" i="16"/>
  <c r="Z521" i="54"/>
  <c r="Z7" i="54"/>
  <c r="B273" i="16"/>
  <c r="H213" i="16"/>
  <c r="E213" i="16"/>
  <c r="BA185" i="54"/>
  <c r="BB185" i="54" s="1"/>
  <c r="Z185" i="54"/>
  <c r="BA6" i="54"/>
  <c r="BB6" i="54" s="1"/>
  <c r="Z6" i="54"/>
  <c r="Q43" i="16"/>
  <c r="W43" i="16"/>
  <c r="B35" i="55"/>
  <c r="C145" i="54"/>
  <c r="C256" i="54"/>
  <c r="C312" i="54"/>
  <c r="C90" i="54"/>
  <c r="C368" i="54"/>
  <c r="C424" i="54"/>
  <c r="C536" i="54"/>
  <c r="C480" i="54"/>
  <c r="C592" i="54"/>
  <c r="C648" i="54"/>
  <c r="C704" i="54"/>
  <c r="C200" i="54"/>
  <c r="B30" i="55"/>
  <c r="C307" i="54"/>
  <c r="C85" i="54"/>
  <c r="C363" i="54"/>
  <c r="C475" i="54"/>
  <c r="C531" i="54"/>
  <c r="C140" i="54"/>
  <c r="C587" i="54"/>
  <c r="C195" i="54"/>
  <c r="C643" i="54"/>
  <c r="C251" i="54"/>
  <c r="C699" i="54"/>
  <c r="C419" i="54"/>
  <c r="B31" i="55"/>
  <c r="C141" i="54"/>
  <c r="C196" i="54"/>
  <c r="C252" i="54"/>
  <c r="C364" i="54"/>
  <c r="C86" i="54"/>
  <c r="C420" i="54"/>
  <c r="C476" i="54"/>
  <c r="C532" i="54"/>
  <c r="C588" i="54"/>
  <c r="C308" i="54"/>
  <c r="C644" i="54"/>
  <c r="C700" i="54"/>
  <c r="B249" i="16"/>
  <c r="H189" i="16"/>
  <c r="E189" i="16"/>
  <c r="E267" i="16"/>
  <c r="I267" i="16"/>
  <c r="B327" i="16"/>
  <c r="Z61" i="54"/>
  <c r="BA61" i="54"/>
  <c r="BB61" i="54" s="1"/>
  <c r="Z682" i="54"/>
  <c r="BA682" i="54"/>
  <c r="BB682" i="54" s="1"/>
  <c r="C396" i="54"/>
  <c r="B7" i="55"/>
  <c r="C452" i="54"/>
  <c r="C172" i="54"/>
  <c r="C564" i="54"/>
  <c r="C228" i="54"/>
  <c r="C620" i="54"/>
  <c r="C284" i="54"/>
  <c r="C62" i="54"/>
  <c r="C117" i="54"/>
  <c r="C340" i="54"/>
  <c r="C676" i="54"/>
  <c r="C508" i="54"/>
  <c r="Y10" i="34"/>
  <c r="Z10" i="34"/>
  <c r="X10" i="34"/>
  <c r="C394" i="54"/>
  <c r="C562" i="54"/>
  <c r="C60" i="54"/>
  <c r="C115" i="54"/>
  <c r="C338" i="54"/>
  <c r="C506" i="54"/>
  <c r="C282" i="54"/>
  <c r="C450" i="54"/>
  <c r="W39" i="16"/>
  <c r="Z543" i="54"/>
  <c r="A223" i="16"/>
  <c r="A220" i="16"/>
  <c r="H160" i="16"/>
  <c r="D160" i="16"/>
  <c r="C160" i="16"/>
  <c r="G160" i="16"/>
  <c r="G101" i="16"/>
  <c r="C101" i="16"/>
  <c r="D101" i="16"/>
  <c r="K43" i="17"/>
  <c r="Z514" i="54"/>
  <c r="BA514" i="54"/>
  <c r="BB514" i="54" s="1"/>
  <c r="Z234" i="54"/>
  <c r="BA234" i="54"/>
  <c r="BB234" i="54" s="1"/>
  <c r="BA473" i="54"/>
  <c r="BB473" i="54" s="1"/>
  <c r="Z473" i="54"/>
  <c r="Z138" i="54"/>
  <c r="BA138" i="54"/>
  <c r="BB138" i="54" s="1"/>
  <c r="BA697" i="54"/>
  <c r="BB697" i="54" s="1"/>
  <c r="Z697" i="54"/>
  <c r="Z600" i="54"/>
  <c r="BA600" i="54"/>
  <c r="BB600" i="54" s="1"/>
  <c r="B220" i="16"/>
  <c r="B280" i="16" s="1"/>
  <c r="I160" i="16"/>
  <c r="E160" i="16"/>
  <c r="BA353" i="54"/>
  <c r="BB353" i="54" s="1"/>
  <c r="G30" i="17"/>
  <c r="B25" i="17"/>
  <c r="Y25" i="17" s="1"/>
  <c r="B21" i="17"/>
  <c r="Y21" i="17" s="1"/>
  <c r="Z116" i="54"/>
  <c r="BA116" i="54"/>
  <c r="BB116" i="54" s="1"/>
  <c r="BA283" i="54"/>
  <c r="BB283" i="54" s="1"/>
  <c r="Z283" i="54"/>
  <c r="N14" i="18"/>
  <c r="K14" i="18"/>
  <c r="Z626" i="54"/>
  <c r="BA626" i="54"/>
  <c r="BB626" i="54" s="1"/>
  <c r="BA585" i="54"/>
  <c r="BB585" i="54" s="1"/>
  <c r="Z585" i="54"/>
  <c r="Z256" i="54"/>
  <c r="BA256" i="54"/>
  <c r="BB256" i="54" s="1"/>
  <c r="K36" i="18"/>
  <c r="N36" i="18"/>
  <c r="X42" i="34"/>
  <c r="AA42" i="34"/>
  <c r="A341" i="16"/>
  <c r="I151" i="16"/>
  <c r="E151" i="16"/>
  <c r="B211" i="16"/>
  <c r="Q21" i="16"/>
  <c r="W21" i="16"/>
  <c r="H200" i="16"/>
  <c r="BA43" i="54"/>
  <c r="BB43" i="54" s="1"/>
  <c r="Z43" i="54"/>
  <c r="H75" i="16"/>
  <c r="E75" i="16"/>
  <c r="I75" i="16"/>
  <c r="BA186" i="54"/>
  <c r="BB186" i="54" s="1"/>
  <c r="Z21" i="34"/>
  <c r="C26" i="17"/>
  <c r="A226" i="16"/>
  <c r="H166" i="16"/>
  <c r="J166" i="16" s="1"/>
  <c r="D166" i="16"/>
  <c r="F166" i="16" s="1"/>
  <c r="K166" i="16" s="1"/>
  <c r="C166" i="16"/>
  <c r="G166" i="16"/>
  <c r="F25" i="17"/>
  <c r="Z25" i="17" s="1"/>
  <c r="Q149" i="16"/>
  <c r="C21" i="17"/>
  <c r="C400" i="54"/>
  <c r="C624" i="54"/>
  <c r="C456" i="54"/>
  <c r="C512" i="54"/>
  <c r="C121" i="54"/>
  <c r="B11" i="55"/>
  <c r="C232" i="54"/>
  <c r="C288" i="54"/>
  <c r="C66" i="54"/>
  <c r="C176" i="54"/>
  <c r="C344" i="54"/>
  <c r="C680" i="54"/>
  <c r="C568" i="54"/>
  <c r="C304" i="54"/>
  <c r="C472" i="54"/>
  <c r="C360" i="54"/>
  <c r="C528" i="54"/>
  <c r="C416" i="54"/>
  <c r="C640" i="54"/>
  <c r="C584" i="54"/>
  <c r="C137" i="54"/>
  <c r="C696" i="54"/>
  <c r="C192" i="54"/>
  <c r="C248" i="54"/>
  <c r="C82" i="54"/>
  <c r="Z563" i="54"/>
  <c r="BA563" i="54"/>
  <c r="BB563" i="54" s="1"/>
  <c r="G129" i="16"/>
  <c r="D129" i="16"/>
  <c r="A189" i="16"/>
  <c r="H129" i="16"/>
  <c r="J129" i="16" s="1"/>
  <c r="C129" i="16"/>
  <c r="Z68" i="54"/>
  <c r="BA68" i="54"/>
  <c r="BB68" i="54" s="1"/>
  <c r="G76" i="16"/>
  <c r="D76" i="16"/>
  <c r="C76" i="16"/>
  <c r="A196" i="16"/>
  <c r="H136" i="16"/>
  <c r="J136" i="16" s="1"/>
  <c r="C136" i="16"/>
  <c r="G136" i="16"/>
  <c r="D136" i="16"/>
  <c r="BA20" i="54"/>
  <c r="BB20" i="54" s="1"/>
  <c r="Z20" i="54"/>
  <c r="U29" i="18"/>
  <c r="AA27" i="34" s="1"/>
  <c r="N29" i="18"/>
  <c r="H151" i="16"/>
  <c r="D151" i="16"/>
  <c r="C151" i="16"/>
  <c r="G151" i="16"/>
  <c r="A211" i="16"/>
  <c r="Z648" i="54"/>
  <c r="BA648" i="54"/>
  <c r="BB648" i="54" s="1"/>
  <c r="A202" i="16"/>
  <c r="H142" i="16"/>
  <c r="J142" i="16" s="1"/>
  <c r="G142" i="16"/>
  <c r="D142" i="16"/>
  <c r="C142" i="16"/>
  <c r="C37" i="17"/>
  <c r="W148" i="16"/>
  <c r="Y5" i="34"/>
  <c r="X5" i="34"/>
  <c r="Z458" i="54"/>
  <c r="BA458" i="54"/>
  <c r="BB458" i="54" s="1"/>
  <c r="Z178" i="54"/>
  <c r="BA178" i="54"/>
  <c r="BB178" i="54" s="1"/>
  <c r="Z241" i="54"/>
  <c r="BA241" i="54"/>
  <c r="BB241" i="54" s="1"/>
  <c r="BA465" i="54"/>
  <c r="BB465" i="54" s="1"/>
  <c r="Z465" i="54"/>
  <c r="G91" i="16"/>
  <c r="C91" i="16"/>
  <c r="D91" i="16"/>
  <c r="G158" i="16"/>
  <c r="A218" i="16"/>
  <c r="H158" i="16"/>
  <c r="J158" i="16" s="1"/>
  <c r="D158" i="16"/>
  <c r="F158" i="16" s="1"/>
  <c r="K158" i="16" s="1"/>
  <c r="C158" i="16"/>
  <c r="C314" i="54"/>
  <c r="C706" i="54"/>
  <c r="C92" i="54"/>
  <c r="C147" i="54"/>
  <c r="C482" i="54"/>
  <c r="C258" i="54"/>
  <c r="C538" i="54"/>
  <c r="C426" i="54"/>
  <c r="C650" i="54"/>
  <c r="C202" i="54"/>
  <c r="C594" i="54"/>
  <c r="C370" i="54"/>
  <c r="E143" i="16"/>
  <c r="I143" i="16"/>
  <c r="B203" i="16"/>
  <c r="C249" i="54"/>
  <c r="C641" i="54"/>
  <c r="C305" i="54"/>
  <c r="C83" i="54"/>
  <c r="C697" i="54"/>
  <c r="C361" i="54"/>
  <c r="C417" i="54"/>
  <c r="C138" i="54"/>
  <c r="C529" i="54"/>
  <c r="C193" i="54"/>
  <c r="C473" i="54"/>
  <c r="C585" i="54"/>
  <c r="W106" i="16"/>
  <c r="BA396" i="54"/>
  <c r="BB396" i="54" s="1"/>
  <c r="Z62" i="54"/>
  <c r="U7" i="18"/>
  <c r="I82" i="16"/>
  <c r="E82" i="16"/>
  <c r="H82" i="16"/>
  <c r="BA171" i="54"/>
  <c r="BB171" i="54" s="1"/>
  <c r="Z171" i="54"/>
  <c r="Z570" i="54"/>
  <c r="BA570" i="54"/>
  <c r="BB570" i="54" s="1"/>
  <c r="BA689" i="54"/>
  <c r="BB689" i="54" s="1"/>
  <c r="Z689" i="54"/>
  <c r="BA312" i="54"/>
  <c r="BB312" i="54" s="1"/>
  <c r="Z312" i="54"/>
  <c r="BA424" i="54"/>
  <c r="BB424" i="54" s="1"/>
  <c r="Z424" i="54"/>
  <c r="Z31" i="34"/>
  <c r="Y31" i="34"/>
  <c r="AA31" i="34"/>
  <c r="X31" i="34"/>
  <c r="BA488" i="54"/>
  <c r="BB488" i="54" s="1"/>
  <c r="Z488" i="54"/>
  <c r="Z153" i="54"/>
  <c r="BA153" i="54"/>
  <c r="BB153" i="54" s="1"/>
  <c r="X30" i="34"/>
  <c r="Y30" i="34"/>
  <c r="Z30" i="34"/>
  <c r="C401" i="54"/>
  <c r="B12" i="55"/>
  <c r="C457" i="54"/>
  <c r="C122" i="54"/>
  <c r="C513" i="54"/>
  <c r="C177" i="54"/>
  <c r="C569" i="54"/>
  <c r="C233" i="54"/>
  <c r="C625" i="54"/>
  <c r="C681" i="54"/>
  <c r="C289" i="54"/>
  <c r="C345" i="54"/>
  <c r="C67" i="54"/>
  <c r="N7" i="18"/>
  <c r="Q13" i="16"/>
  <c r="Z619" i="54"/>
  <c r="BA619" i="54"/>
  <c r="BB619" i="54" s="1"/>
  <c r="Z12" i="34"/>
  <c r="X12" i="34"/>
  <c r="Y12" i="34"/>
  <c r="AA12" i="34"/>
  <c r="BA193" i="54"/>
  <c r="BB193" i="54" s="1"/>
  <c r="Z193" i="54"/>
  <c r="BA200" i="54"/>
  <c r="BB200" i="54" s="1"/>
  <c r="Z200" i="54"/>
  <c r="BA320" i="54"/>
  <c r="BB320" i="54" s="1"/>
  <c r="Z320" i="54"/>
  <c r="Z544" i="54"/>
  <c r="BA544" i="54"/>
  <c r="BB544" i="54" s="1"/>
  <c r="B22" i="17"/>
  <c r="B195" i="16"/>
  <c r="E135" i="16"/>
  <c r="I135" i="16"/>
  <c r="C353" i="54"/>
  <c r="C409" i="54"/>
  <c r="C465" i="54"/>
  <c r="B20" i="55"/>
  <c r="C521" i="54"/>
  <c r="C130" i="54"/>
  <c r="C577" i="54"/>
  <c r="C241" i="54"/>
  <c r="C689" i="54"/>
  <c r="C185" i="54"/>
  <c r="C297" i="54"/>
  <c r="C633" i="54"/>
  <c r="C75" i="54"/>
  <c r="Z13" i="54"/>
  <c r="A268" i="16"/>
  <c r="D208" i="16"/>
  <c r="C208" i="16"/>
  <c r="G208" i="16"/>
  <c r="Z712" i="54"/>
  <c r="BA712" i="54"/>
  <c r="BB712" i="54" s="1"/>
  <c r="BA297" i="54"/>
  <c r="BB297" i="54" s="1"/>
  <c r="Z297" i="54"/>
  <c r="Z641" i="54"/>
  <c r="BA641" i="54"/>
  <c r="BB641" i="54" s="1"/>
  <c r="Z592" i="54"/>
  <c r="BA592" i="54"/>
  <c r="BB592" i="54" s="1"/>
  <c r="F46" i="17"/>
  <c r="Z46" i="17" s="1"/>
  <c r="G46" i="17"/>
  <c r="I91" i="16"/>
  <c r="E91" i="16"/>
  <c r="H91" i="16"/>
  <c r="A339" i="16"/>
  <c r="E225" i="16"/>
  <c r="H225" i="16"/>
  <c r="Z123" i="54"/>
  <c r="BA123" i="54"/>
  <c r="BB123" i="54" s="1"/>
  <c r="BA28" i="54"/>
  <c r="BB28" i="54" s="1"/>
  <c r="Z249" i="54"/>
  <c r="BA249" i="54"/>
  <c r="BB249" i="54" s="1"/>
  <c r="Z98" i="54"/>
  <c r="BA98" i="54"/>
  <c r="BB98" i="54" s="1"/>
  <c r="Z208" i="54"/>
  <c r="BA208" i="54"/>
  <c r="BB208" i="54" s="1"/>
  <c r="Q95" i="16"/>
  <c r="W95" i="16"/>
  <c r="Z24" i="34"/>
  <c r="Y24" i="34"/>
  <c r="X24" i="34"/>
  <c r="B26" i="17"/>
  <c r="I84" i="16"/>
  <c r="E84" i="16"/>
  <c r="H84" i="16"/>
  <c r="C418" i="54"/>
  <c r="C586" i="54"/>
  <c r="C474" i="54"/>
  <c r="C642" i="54"/>
  <c r="C194" i="54"/>
  <c r="C306" i="54"/>
  <c r="C139" i="54"/>
  <c r="C698" i="54"/>
  <c r="C250" i="54"/>
  <c r="C84" i="54"/>
  <c r="C362" i="54"/>
  <c r="C530" i="54"/>
  <c r="Z711" i="54"/>
  <c r="BA711" i="54"/>
  <c r="BB711" i="54" s="1"/>
  <c r="Z564" i="54"/>
  <c r="BA564" i="54"/>
  <c r="BB564" i="54" s="1"/>
  <c r="G84" i="16"/>
  <c r="D84" i="16"/>
  <c r="C84" i="16"/>
  <c r="BA29" i="54"/>
  <c r="BB29" i="54" s="1"/>
  <c r="Z29" i="54"/>
  <c r="Z530" i="54"/>
  <c r="BA530" i="54"/>
  <c r="BB530" i="54" s="1"/>
  <c r="H139" i="16"/>
  <c r="J139" i="16" s="1"/>
  <c r="D139" i="16"/>
  <c r="C139" i="16"/>
  <c r="A199" i="16"/>
  <c r="G139" i="16"/>
  <c r="Z23" i="34"/>
  <c r="Q98" i="16"/>
  <c r="AA23" i="34"/>
  <c r="I156" i="16"/>
  <c r="J156" i="16" s="1"/>
  <c r="E156" i="16"/>
  <c r="B216" i="16"/>
  <c r="A225" i="16"/>
  <c r="H165" i="16"/>
  <c r="D165" i="16"/>
  <c r="C165" i="16"/>
  <c r="G165" i="16"/>
  <c r="B317" i="16"/>
  <c r="I257" i="16"/>
  <c r="Z284" i="54"/>
  <c r="BA284" i="54"/>
  <c r="BB284" i="54" s="1"/>
  <c r="Z354" i="54"/>
  <c r="BA354" i="54"/>
  <c r="BB354" i="54" s="1"/>
  <c r="Z634" i="54"/>
  <c r="BA634" i="54"/>
  <c r="BB634" i="54" s="1"/>
  <c r="Y20" i="34"/>
  <c r="Z20" i="34"/>
  <c r="X20" i="34"/>
  <c r="BA586" i="54"/>
  <c r="BB586" i="54" s="1"/>
  <c r="Z586" i="54"/>
  <c r="C41" i="17"/>
  <c r="Y41" i="17" s="1"/>
  <c r="X23" i="34"/>
  <c r="I76" i="16"/>
  <c r="E76" i="16"/>
  <c r="H76" i="16"/>
  <c r="G11" i="17"/>
  <c r="BA97" i="54"/>
  <c r="BB97" i="54" s="1"/>
  <c r="Z97" i="54"/>
  <c r="U43" i="18"/>
  <c r="AA41" i="34" s="1"/>
  <c r="N43" i="18"/>
  <c r="Z410" i="54"/>
  <c r="BA410" i="54"/>
  <c r="BB410" i="54" s="1"/>
  <c r="Z84" i="54"/>
  <c r="BA84" i="54"/>
  <c r="BB84" i="54" s="1"/>
  <c r="D152" i="16"/>
  <c r="C152" i="16"/>
  <c r="G152" i="16"/>
  <c r="A212" i="16"/>
  <c r="H152" i="16"/>
  <c r="Y15" i="34"/>
  <c r="X15" i="34"/>
  <c r="Z15" i="34"/>
  <c r="Y23" i="34"/>
  <c r="I92" i="16"/>
  <c r="E92" i="16"/>
  <c r="H92" i="16"/>
  <c r="Z319" i="54"/>
  <c r="BA319" i="54"/>
  <c r="BB319" i="54" s="1"/>
  <c r="E218" i="16"/>
  <c r="H218" i="16"/>
  <c r="Z452" i="54"/>
  <c r="BA452" i="54"/>
  <c r="BB452" i="54" s="1"/>
  <c r="Z228" i="54"/>
  <c r="BA228" i="54"/>
  <c r="BB228" i="54" s="1"/>
  <c r="BA466" i="54"/>
  <c r="BB466" i="54" s="1"/>
  <c r="Z466" i="54"/>
  <c r="Z242" i="54"/>
  <c r="BA242" i="54"/>
  <c r="BB242" i="54" s="1"/>
  <c r="N22" i="18"/>
  <c r="K22" i="18"/>
  <c r="Z250" i="54"/>
  <c r="BA250" i="54"/>
  <c r="BB250" i="54" s="1"/>
  <c r="Z642" i="54"/>
  <c r="BA642" i="54"/>
  <c r="BB642" i="54" s="1"/>
  <c r="F78" i="16"/>
  <c r="C138" i="16"/>
  <c r="G138" i="16"/>
  <c r="D138" i="16"/>
  <c r="A198" i="16"/>
  <c r="H138" i="16"/>
  <c r="J138" i="16" s="1"/>
  <c r="Q29" i="16"/>
  <c r="I101" i="16"/>
  <c r="H101" i="16"/>
  <c r="E101" i="16"/>
  <c r="C198" i="54"/>
  <c r="C310" i="54"/>
  <c r="C702" i="54"/>
  <c r="C143" i="54"/>
  <c r="C88" i="54"/>
  <c r="C254" i="54"/>
  <c r="C534" i="54"/>
  <c r="C366" i="54"/>
  <c r="C590" i="54"/>
  <c r="C422" i="54"/>
  <c r="C646" i="54"/>
  <c r="C478" i="54"/>
  <c r="Z620" i="54"/>
  <c r="BA620" i="54"/>
  <c r="BB620" i="54" s="1"/>
  <c r="H144" i="16"/>
  <c r="J144" i="16" s="1"/>
  <c r="C144" i="16"/>
  <c r="G144" i="16"/>
  <c r="D144" i="16"/>
  <c r="F144" i="16" s="1"/>
  <c r="K144" i="16" s="1"/>
  <c r="A204" i="16"/>
  <c r="Z690" i="54"/>
  <c r="BA690" i="54"/>
  <c r="BB690" i="54" s="1"/>
  <c r="K30" i="18"/>
  <c r="N30" i="18"/>
  <c r="U30" i="18"/>
  <c r="AA28" i="34" s="1"/>
  <c r="W45" i="16"/>
  <c r="Q45" i="16"/>
  <c r="Q41" i="16"/>
  <c r="W41" i="16"/>
  <c r="I96" i="16"/>
  <c r="E96" i="16"/>
  <c r="H96" i="16"/>
  <c r="G105" i="16"/>
  <c r="D105" i="16"/>
  <c r="C105" i="16"/>
  <c r="E442" i="16"/>
  <c r="BA117" i="54"/>
  <c r="BB117" i="54" s="1"/>
  <c r="Z117" i="54"/>
  <c r="BA21" i="54"/>
  <c r="BB21" i="54" s="1"/>
  <c r="Z21" i="54"/>
  <c r="C25" i="17"/>
  <c r="B29" i="17"/>
  <c r="Y29" i="17" s="1"/>
  <c r="B221" i="16"/>
  <c r="B281" i="16" s="1"/>
  <c r="E161" i="16"/>
  <c r="I161" i="16"/>
  <c r="J161" i="16" s="1"/>
  <c r="A275" i="16"/>
  <c r="C215" i="16"/>
  <c r="D215" i="16"/>
  <c r="G215" i="16"/>
  <c r="B13" i="55"/>
  <c r="C682" i="54"/>
  <c r="C123" i="54"/>
  <c r="C68" i="54"/>
  <c r="C234" i="54"/>
  <c r="C514" i="54"/>
  <c r="C346" i="54"/>
  <c r="C570" i="54"/>
  <c r="C402" i="54"/>
  <c r="C626" i="54"/>
  <c r="C458" i="54"/>
  <c r="C178" i="54"/>
  <c r="C290" i="54"/>
  <c r="C131" i="54"/>
  <c r="C690" i="54"/>
  <c r="C242" i="54"/>
  <c r="C76" i="54"/>
  <c r="C354" i="54"/>
  <c r="C578" i="54"/>
  <c r="C410" i="54"/>
  <c r="C634" i="54"/>
  <c r="C466" i="54"/>
  <c r="C522" i="54"/>
  <c r="C186" i="54"/>
  <c r="B21" i="55"/>
  <c r="C298" i="54"/>
  <c r="G23" i="17"/>
  <c r="BA42" i="54"/>
  <c r="BB42" i="54" s="1"/>
  <c r="Z42" i="54"/>
  <c r="Z375" i="54"/>
  <c r="BA375" i="54"/>
  <c r="BB375" i="54" s="1"/>
  <c r="BA340" i="54"/>
  <c r="BB340" i="54" s="1"/>
  <c r="Z340" i="54"/>
  <c r="Z508" i="54"/>
  <c r="BA508" i="54"/>
  <c r="BB508" i="54" s="1"/>
  <c r="Z298" i="54"/>
  <c r="BA298" i="54"/>
  <c r="BB298" i="54" s="1"/>
  <c r="Z76" i="54"/>
  <c r="BA76" i="54"/>
  <c r="BB76" i="54" s="1"/>
  <c r="Z194" i="54"/>
  <c r="BA194" i="54"/>
  <c r="BB194" i="54" s="1"/>
  <c r="Z362" i="54"/>
  <c r="BA362" i="54"/>
  <c r="BB362" i="54" s="1"/>
  <c r="G92" i="16"/>
  <c r="D92" i="16"/>
  <c r="C92" i="16"/>
  <c r="B252" i="16"/>
  <c r="H192" i="16"/>
  <c r="E192" i="16"/>
  <c r="C29" i="17"/>
  <c r="C203" i="54"/>
  <c r="C595" i="54"/>
  <c r="C259" i="54"/>
  <c r="C651" i="54"/>
  <c r="C315" i="54"/>
  <c r="C93" i="54"/>
  <c r="C707" i="54"/>
  <c r="C371" i="54"/>
  <c r="C427" i="54"/>
  <c r="C483" i="54"/>
  <c r="C148" i="54"/>
  <c r="C539" i="54"/>
  <c r="B212" i="16"/>
  <c r="I152" i="16"/>
  <c r="E152" i="16"/>
  <c r="Z487" i="54"/>
  <c r="BA487" i="54"/>
  <c r="BB487" i="54" s="1"/>
  <c r="Z172" i="54"/>
  <c r="BA172" i="54"/>
  <c r="BB172" i="54" s="1"/>
  <c r="Z698" i="54"/>
  <c r="BA698" i="54"/>
  <c r="BB698" i="54" s="1"/>
  <c r="Z474" i="54"/>
  <c r="BA474" i="54"/>
  <c r="BB474" i="54" s="1"/>
  <c r="BA139" i="54"/>
  <c r="BB139" i="54" s="1"/>
  <c r="Z139" i="54"/>
  <c r="A227" i="16"/>
  <c r="C167" i="16"/>
  <c r="H167" i="16"/>
  <c r="D167" i="16"/>
  <c r="G167" i="16"/>
  <c r="X39" i="34"/>
  <c r="Y39" i="34"/>
  <c r="AA39" i="34"/>
  <c r="Z39" i="34"/>
  <c r="I107" i="16"/>
  <c r="H107" i="16"/>
  <c r="E107" i="16"/>
  <c r="Q11" i="16"/>
  <c r="W11" i="16"/>
  <c r="E148" i="16"/>
  <c r="B208" i="16"/>
  <c r="I148" i="16"/>
  <c r="J148" i="16" s="1"/>
  <c r="G90" i="16"/>
  <c r="D90" i="16"/>
  <c r="C90" i="16"/>
  <c r="C162" i="16"/>
  <c r="G162" i="16"/>
  <c r="A222" i="16"/>
  <c r="H162" i="16"/>
  <c r="D162" i="16"/>
  <c r="U40" i="18"/>
  <c r="AA38" i="34" s="1"/>
  <c r="N40" i="18"/>
  <c r="K40" i="18"/>
  <c r="A210" i="16"/>
  <c r="H150" i="16"/>
  <c r="J150" i="16" s="1"/>
  <c r="D150" i="16"/>
  <c r="C150" i="16"/>
  <c r="G150" i="16"/>
  <c r="C83" i="16"/>
  <c r="D83" i="16"/>
  <c r="G83" i="16"/>
  <c r="C526" i="54"/>
  <c r="C190" i="54"/>
  <c r="B25" i="55"/>
  <c r="C302" i="54"/>
  <c r="C135" i="54"/>
  <c r="C694" i="54"/>
  <c r="C246" i="54"/>
  <c r="C80" i="54"/>
  <c r="C358" i="54"/>
  <c r="C582" i="54"/>
  <c r="C414" i="54"/>
  <c r="C638" i="54"/>
  <c r="C470" i="54"/>
  <c r="B277" i="16"/>
  <c r="H217" i="16"/>
  <c r="E217" i="16"/>
  <c r="Y26" i="34"/>
  <c r="Z26" i="34"/>
  <c r="X26" i="34"/>
  <c r="B222" i="16"/>
  <c r="B282" i="16" s="1"/>
  <c r="I162" i="16"/>
  <c r="E162" i="16"/>
  <c r="AA21" i="34"/>
  <c r="X21" i="34"/>
  <c r="Y27" i="34"/>
  <c r="Z27" i="34"/>
  <c r="X27" i="34"/>
  <c r="B324" i="16"/>
  <c r="I264" i="16"/>
  <c r="E264" i="16"/>
  <c r="C70" i="16"/>
  <c r="D70" i="16"/>
  <c r="G70" i="16"/>
  <c r="B193" i="16"/>
  <c r="E133" i="16"/>
  <c r="I133" i="16"/>
  <c r="Z34" i="34"/>
  <c r="Y34" i="34"/>
  <c r="G102" i="16"/>
  <c r="D102" i="16"/>
  <c r="C102" i="16"/>
  <c r="C182" i="54"/>
  <c r="C294" i="54"/>
  <c r="B17" i="55"/>
  <c r="C686" i="54"/>
  <c r="C127" i="54"/>
  <c r="C72" i="54"/>
  <c r="C238" i="54"/>
  <c r="C518" i="54"/>
  <c r="C350" i="54"/>
  <c r="C574" i="54"/>
  <c r="C406" i="54"/>
  <c r="C630" i="54"/>
  <c r="C462" i="54"/>
  <c r="I73" i="16"/>
  <c r="H73" i="16"/>
  <c r="E73" i="16"/>
  <c r="Y38" i="34"/>
  <c r="Z38" i="34"/>
  <c r="X38" i="34"/>
  <c r="B10" i="55"/>
  <c r="C455" i="54"/>
  <c r="C120" i="54"/>
  <c r="C511" i="54"/>
  <c r="C175" i="54"/>
  <c r="C567" i="54"/>
  <c r="C231" i="54"/>
  <c r="C623" i="54"/>
  <c r="C287" i="54"/>
  <c r="C679" i="54"/>
  <c r="C65" i="54"/>
  <c r="C343" i="54"/>
  <c r="C399" i="54"/>
  <c r="K28" i="18"/>
  <c r="U28" i="18"/>
  <c r="AA26" i="34" s="1"/>
  <c r="N28" i="18"/>
  <c r="AA36" i="34"/>
  <c r="B39" i="17"/>
  <c r="B227" i="16"/>
  <c r="B287" i="16" s="1"/>
  <c r="I167" i="16"/>
  <c r="E167" i="16"/>
  <c r="E102" i="16"/>
  <c r="H102" i="16"/>
  <c r="I102" i="16"/>
  <c r="U21" i="18"/>
  <c r="AA19" i="34" s="1"/>
  <c r="N21" i="18"/>
  <c r="K21" i="18"/>
  <c r="U8" i="18"/>
  <c r="AA6" i="34" s="1"/>
  <c r="N8" i="18"/>
  <c r="C11" i="17"/>
  <c r="C39" i="17"/>
  <c r="E194" i="16"/>
  <c r="B254" i="16"/>
  <c r="K12" i="17"/>
  <c r="F132" i="16"/>
  <c r="K132" i="16" s="1"/>
  <c r="J12" i="17"/>
  <c r="G143" i="16"/>
  <c r="A203" i="16"/>
  <c r="H143" i="16"/>
  <c r="J143" i="16" s="1"/>
  <c r="D143" i="16"/>
  <c r="C143" i="16"/>
  <c r="A224" i="16"/>
  <c r="H164" i="16"/>
  <c r="D164" i="16"/>
  <c r="C164" i="16"/>
  <c r="G164" i="16"/>
  <c r="C147" i="16"/>
  <c r="G147" i="16"/>
  <c r="A207" i="16"/>
  <c r="H147" i="16"/>
  <c r="J147" i="16" s="1"/>
  <c r="D147" i="16"/>
  <c r="Q1317" i="16"/>
  <c r="W1317" i="16"/>
  <c r="J1417" i="16"/>
  <c r="W1366" i="16"/>
  <c r="Q1366" i="16"/>
  <c r="F1366" i="16"/>
  <c r="J1366" i="16"/>
  <c r="Q1417" i="16"/>
  <c r="P22" i="46"/>
  <c r="D22" i="46" s="1"/>
  <c r="N22" i="46" s="1"/>
  <c r="C77" i="16"/>
  <c r="D77" i="16"/>
  <c r="G77" i="16"/>
  <c r="U10" i="18"/>
  <c r="AA8" i="34" s="1"/>
  <c r="N10" i="18"/>
  <c r="K10" i="18"/>
  <c r="E81" i="16"/>
  <c r="H81" i="16"/>
  <c r="I81" i="16"/>
  <c r="I104" i="16"/>
  <c r="E104" i="16"/>
  <c r="H104" i="16"/>
  <c r="I80" i="16"/>
  <c r="E80" i="16"/>
  <c r="H80" i="16"/>
  <c r="H99" i="16"/>
  <c r="E99" i="16"/>
  <c r="I99" i="16"/>
  <c r="E95" i="16"/>
  <c r="H95" i="16"/>
  <c r="I95" i="16"/>
  <c r="E130" i="16"/>
  <c r="I130" i="16"/>
  <c r="B190" i="16"/>
  <c r="E248" i="16"/>
  <c r="B308" i="16"/>
  <c r="A217" i="16"/>
  <c r="H157" i="16"/>
  <c r="C157" i="16"/>
  <c r="G157" i="16"/>
  <c r="D157" i="16"/>
  <c r="Y13" i="34"/>
  <c r="Z13" i="34"/>
  <c r="X13" i="34"/>
  <c r="Q68" i="16"/>
  <c r="W68" i="16"/>
  <c r="I88" i="16"/>
  <c r="E88" i="16"/>
  <c r="H88" i="16"/>
  <c r="B224" i="16"/>
  <c r="B284" i="16" s="1"/>
  <c r="I164" i="16"/>
  <c r="E164" i="16"/>
  <c r="I70" i="16"/>
  <c r="H70" i="16"/>
  <c r="E70" i="16"/>
  <c r="A197" i="16"/>
  <c r="D137" i="16"/>
  <c r="C137" i="16"/>
  <c r="G137" i="16"/>
  <c r="H137" i="16"/>
  <c r="J137" i="16" s="1"/>
  <c r="A213" i="16"/>
  <c r="H153" i="16"/>
  <c r="J153" i="16" s="1"/>
  <c r="D153" i="16"/>
  <c r="C153" i="16"/>
  <c r="G153" i="16"/>
  <c r="B219" i="16"/>
  <c r="B279" i="16" s="1"/>
  <c r="E159" i="16"/>
  <c r="I159" i="16"/>
  <c r="J159" i="16" s="1"/>
  <c r="I89" i="16"/>
  <c r="H89" i="16"/>
  <c r="E89" i="16"/>
  <c r="Y29" i="34"/>
  <c r="Z29" i="34"/>
  <c r="X29" i="34"/>
  <c r="G72" i="16"/>
  <c r="D72" i="16"/>
  <c r="C72" i="16"/>
  <c r="C192" i="16"/>
  <c r="G192" i="16"/>
  <c r="A252" i="16"/>
  <c r="D192" i="16"/>
  <c r="B209" i="16"/>
  <c r="E149" i="16"/>
  <c r="I149" i="16"/>
  <c r="C141" i="16"/>
  <c r="G141" i="16"/>
  <c r="A201" i="16"/>
  <c r="D141" i="16"/>
  <c r="H141" i="16"/>
  <c r="J141" i="16" s="1"/>
  <c r="K15" i="18"/>
  <c r="N15" i="18"/>
  <c r="U15" i="18"/>
  <c r="AA13" i="34" s="1"/>
  <c r="N31" i="18"/>
  <c r="U31" i="18"/>
  <c r="AA29" i="34" s="1"/>
  <c r="K31" i="18"/>
  <c r="I74" i="16"/>
  <c r="E74" i="16"/>
  <c r="H74" i="16"/>
  <c r="Q132" i="16"/>
  <c r="W132" i="16"/>
  <c r="F32" i="49" l="1"/>
  <c r="C32" i="49"/>
  <c r="W13" i="16"/>
  <c r="W78" i="16"/>
  <c r="K11" i="16"/>
  <c r="L11" i="16" s="1"/>
  <c r="N11" i="16" s="1"/>
  <c r="O11" i="16" s="1"/>
  <c r="J157" i="16"/>
  <c r="W219" i="16"/>
  <c r="E200" i="16"/>
  <c r="E379" i="16"/>
  <c r="B439" i="16"/>
  <c r="E439" i="16" s="1"/>
  <c r="D279" i="16"/>
  <c r="F279" i="16" s="1"/>
  <c r="K279" i="16" s="1"/>
  <c r="J101" i="16"/>
  <c r="Q134" i="16"/>
  <c r="J90" i="16"/>
  <c r="Q88" i="16"/>
  <c r="F140" i="16"/>
  <c r="Q219" i="16"/>
  <c r="AA12" i="17"/>
  <c r="W27" i="16"/>
  <c r="Q26" i="16"/>
  <c r="W73" i="16"/>
  <c r="C18" i="17"/>
  <c r="Y18" i="17" s="1"/>
  <c r="D18" i="17" s="1"/>
  <c r="C16" i="30" s="1"/>
  <c r="B14" i="34" s="1"/>
  <c r="J88" i="16"/>
  <c r="J80" i="16"/>
  <c r="J165" i="16"/>
  <c r="W26" i="16"/>
  <c r="Q74" i="16"/>
  <c r="Q73" i="16"/>
  <c r="J84" i="16"/>
  <c r="J75" i="16"/>
  <c r="F69" i="16"/>
  <c r="J96" i="16"/>
  <c r="J91" i="16"/>
  <c r="J82" i="16"/>
  <c r="J86" i="16"/>
  <c r="J89" i="16"/>
  <c r="J70" i="16"/>
  <c r="J95" i="16"/>
  <c r="J99" i="16"/>
  <c r="J104" i="16"/>
  <c r="J81" i="16"/>
  <c r="J107" i="16"/>
  <c r="J167" i="16"/>
  <c r="J152" i="16"/>
  <c r="J97" i="16"/>
  <c r="J92" i="16"/>
  <c r="J164" i="16"/>
  <c r="J160" i="16"/>
  <c r="J149" i="16"/>
  <c r="J102" i="16"/>
  <c r="J162" i="16"/>
  <c r="J151" i="16"/>
  <c r="J146" i="16"/>
  <c r="J77" i="16"/>
  <c r="J46" i="16"/>
  <c r="J23" i="16"/>
  <c r="Q18" i="16"/>
  <c r="J26" i="16"/>
  <c r="B13" i="17"/>
  <c r="C19" i="17"/>
  <c r="J105" i="16"/>
  <c r="F87" i="16"/>
  <c r="K87" i="16" s="1"/>
  <c r="L87" i="16" s="1"/>
  <c r="N87" i="16" s="1"/>
  <c r="O87" i="16" s="1"/>
  <c r="F134" i="16"/>
  <c r="K134" i="16" s="1"/>
  <c r="J8" i="17"/>
  <c r="F71" i="16"/>
  <c r="K71" i="16" s="1"/>
  <c r="L71" i="16" s="1"/>
  <c r="I11" i="17" s="1"/>
  <c r="I7" i="57" s="1"/>
  <c r="AM7" i="57" s="1"/>
  <c r="J74" i="16"/>
  <c r="K15" i="16"/>
  <c r="L15" i="16" s="1"/>
  <c r="N15" i="16" s="1"/>
  <c r="O15" i="16" s="1"/>
  <c r="I34" i="49"/>
  <c r="C34" i="49"/>
  <c r="F34" i="49"/>
  <c r="F68" i="16"/>
  <c r="K68" i="16" s="1"/>
  <c r="L68" i="16" s="1"/>
  <c r="I33" i="49"/>
  <c r="C33" i="49"/>
  <c r="F33" i="49"/>
  <c r="J19" i="16"/>
  <c r="J29" i="16"/>
  <c r="J32" i="16"/>
  <c r="F23" i="16"/>
  <c r="K23" i="16" s="1"/>
  <c r="L23" i="16" s="1"/>
  <c r="N23" i="16" s="1"/>
  <c r="O23" i="16" s="1"/>
  <c r="F27" i="16"/>
  <c r="K27" i="16" s="1"/>
  <c r="L27" i="16" s="1"/>
  <c r="N27" i="16" s="1"/>
  <c r="O27" i="16" s="1"/>
  <c r="J42" i="16"/>
  <c r="F46" i="16"/>
  <c r="K46" i="16" s="1"/>
  <c r="L46" i="16" s="1"/>
  <c r="N46" i="16" s="1"/>
  <c r="O46" i="16" s="1"/>
  <c r="J30" i="16"/>
  <c r="J38" i="16"/>
  <c r="J33" i="16"/>
  <c r="W20" i="16"/>
  <c r="J10" i="16"/>
  <c r="Q128" i="16"/>
  <c r="E8" i="48" s="1"/>
  <c r="J128" i="16"/>
  <c r="G188" i="16"/>
  <c r="W128" i="16"/>
  <c r="F8" i="16"/>
  <c r="G6" i="48" s="1"/>
  <c r="K128" i="16"/>
  <c r="C188" i="16"/>
  <c r="D188" i="16"/>
  <c r="Z19" i="17"/>
  <c r="G8" i="49"/>
  <c r="J9" i="16"/>
  <c r="J73" i="16"/>
  <c r="J76" i="16"/>
  <c r="J78" i="16"/>
  <c r="K78" i="16" s="1"/>
  <c r="L78" i="16" s="1"/>
  <c r="N78" i="16" s="1"/>
  <c r="O78" i="16" s="1"/>
  <c r="J14" i="16"/>
  <c r="J13" i="16"/>
  <c r="J130" i="16"/>
  <c r="J16" i="16"/>
  <c r="J133" i="16"/>
  <c r="J18" i="16"/>
  <c r="F18" i="16"/>
  <c r="F9" i="16"/>
  <c r="J135" i="16"/>
  <c r="J69" i="16"/>
  <c r="Y11" i="17"/>
  <c r="D11" i="17" s="1"/>
  <c r="C9" i="30" s="1"/>
  <c r="B7" i="34" s="1"/>
  <c r="Z11" i="17"/>
  <c r="H11" i="17" s="1"/>
  <c r="D9" i="30" s="1"/>
  <c r="C7" i="34" s="1"/>
  <c r="AA49" i="17"/>
  <c r="D54" i="17"/>
  <c r="C52" i="30" s="1"/>
  <c r="B50" i="34" s="1"/>
  <c r="Y54" i="17"/>
  <c r="K173" i="16"/>
  <c r="Z56" i="17"/>
  <c r="D194" i="16"/>
  <c r="N14" i="17" s="1"/>
  <c r="L51" i="17"/>
  <c r="E49" i="30" s="1"/>
  <c r="D47" i="34" s="1"/>
  <c r="AA51" i="17"/>
  <c r="AA55" i="17"/>
  <c r="Y53" i="17"/>
  <c r="Z48" i="17"/>
  <c r="J24" i="16"/>
  <c r="B28" i="17"/>
  <c r="J22" i="16"/>
  <c r="B20" i="17"/>
  <c r="K50" i="16"/>
  <c r="L50" i="16" s="1"/>
  <c r="N50" i="16" s="1"/>
  <c r="O50" i="16" s="1"/>
  <c r="Y27" i="17"/>
  <c r="D27" i="17" s="1"/>
  <c r="C25" i="30" s="1"/>
  <c r="B23" i="34" s="1"/>
  <c r="K94" i="16"/>
  <c r="L94" i="16" s="1"/>
  <c r="N94" i="16" s="1"/>
  <c r="O94" i="16" s="1"/>
  <c r="Y37" i="17"/>
  <c r="L172" i="16"/>
  <c r="N172" i="16" s="1"/>
  <c r="O172" i="16" s="1"/>
  <c r="K172" i="16"/>
  <c r="L115" i="16"/>
  <c r="N115" i="16" s="1"/>
  <c r="O115" i="16" s="1"/>
  <c r="K115" i="16"/>
  <c r="L54" i="17"/>
  <c r="E52" i="30" s="1"/>
  <c r="D50" i="34" s="1"/>
  <c r="AA54" i="17"/>
  <c r="Y50" i="17"/>
  <c r="D50" i="17" s="1"/>
  <c r="C48" i="30" s="1"/>
  <c r="B46" i="34" s="1"/>
  <c r="Z49" i="17"/>
  <c r="K116" i="16"/>
  <c r="L116" i="16" s="1"/>
  <c r="Y56" i="17"/>
  <c r="Z52" i="17"/>
  <c r="Y55" i="17"/>
  <c r="K176" i="16"/>
  <c r="D36" i="17"/>
  <c r="C34" i="30" s="1"/>
  <c r="B32" i="34" s="1"/>
  <c r="Y36" i="17"/>
  <c r="F22" i="16"/>
  <c r="K22" i="16" s="1"/>
  <c r="L22" i="16" s="1"/>
  <c r="N22" i="16" s="1"/>
  <c r="O22" i="16" s="1"/>
  <c r="J31" i="16"/>
  <c r="J12" i="16"/>
  <c r="G190" i="16"/>
  <c r="Q190" i="16" s="1"/>
  <c r="K53" i="16"/>
  <c r="L53" i="16" s="1"/>
  <c r="N53" i="16" s="1"/>
  <c r="O53" i="16" s="1"/>
  <c r="J17" i="16"/>
  <c r="K17" i="16" s="1"/>
  <c r="L17" i="16" s="1"/>
  <c r="N17" i="16" s="1"/>
  <c r="O17" i="16" s="1"/>
  <c r="Y43" i="17"/>
  <c r="H250" i="16"/>
  <c r="L176" i="16"/>
  <c r="Z51" i="17"/>
  <c r="H48" i="17"/>
  <c r="D46" i="30" s="1"/>
  <c r="C44" i="34" s="1"/>
  <c r="K177" i="16"/>
  <c r="K109" i="16"/>
  <c r="L109" i="16" s="1"/>
  <c r="N109" i="16" s="1"/>
  <c r="O109" i="16" s="1"/>
  <c r="Z55" i="17"/>
  <c r="H55" i="17" s="1"/>
  <c r="D53" i="30" s="1"/>
  <c r="C51" i="34" s="1"/>
  <c r="J140" i="16"/>
  <c r="K140" i="16" s="1"/>
  <c r="L140" i="16" s="1"/>
  <c r="N140" i="16" s="1"/>
  <c r="O140" i="16" s="1"/>
  <c r="K20" i="17"/>
  <c r="AA20" i="17" s="1"/>
  <c r="L20" i="17" s="1"/>
  <c r="E18" i="30" s="1"/>
  <c r="D16" i="34" s="1"/>
  <c r="Y26" i="17"/>
  <c r="D26" i="17" s="1"/>
  <c r="C24" i="30" s="1"/>
  <c r="B22" i="34" s="1"/>
  <c r="F12" i="16"/>
  <c r="Y39" i="17"/>
  <c r="H43" i="17"/>
  <c r="G250" i="16"/>
  <c r="W130" i="16"/>
  <c r="L169" i="16"/>
  <c r="N169" i="16" s="1"/>
  <c r="O169" i="16" s="1"/>
  <c r="K169" i="16"/>
  <c r="L177" i="16"/>
  <c r="Y49" i="17"/>
  <c r="K108" i="16"/>
  <c r="L108" i="16" s="1"/>
  <c r="Z54" i="17"/>
  <c r="H54" i="17" s="1"/>
  <c r="D52" i="30" s="1"/>
  <c r="C50" i="34" s="1"/>
  <c r="K175" i="16"/>
  <c r="Z53" i="17"/>
  <c r="K1069" i="16"/>
  <c r="L1069" i="16" s="1"/>
  <c r="N1069" i="16" s="1"/>
  <c r="O1069" i="16" s="1"/>
  <c r="W25" i="16"/>
  <c r="F25" i="16"/>
  <c r="K25" i="16" s="1"/>
  <c r="L25" i="16" s="1"/>
  <c r="N25" i="16" s="1"/>
  <c r="O25" i="16" s="1"/>
  <c r="F33" i="16"/>
  <c r="K33" i="16" s="1"/>
  <c r="L33" i="16" s="1"/>
  <c r="N33" i="16" s="1"/>
  <c r="O33" i="16" s="1"/>
  <c r="J28" i="16"/>
  <c r="F30" i="16"/>
  <c r="K30" i="16" s="1"/>
  <c r="L30" i="16" s="1"/>
  <c r="N30" i="16" s="1"/>
  <c r="O30" i="16" s="1"/>
  <c r="J20" i="16"/>
  <c r="C20" i="17"/>
  <c r="F16" i="16"/>
  <c r="F10" i="16"/>
  <c r="K10" i="16" s="1"/>
  <c r="L10" i="16" s="1"/>
  <c r="N10" i="16" s="1"/>
  <c r="O10" i="16" s="1"/>
  <c r="F13" i="16"/>
  <c r="F19" i="16"/>
  <c r="F14" i="16"/>
  <c r="K14" i="16" s="1"/>
  <c r="L14" i="16" s="1"/>
  <c r="N14" i="16" s="1"/>
  <c r="O14" i="16" s="1"/>
  <c r="Y40" i="17"/>
  <c r="D40" i="17" s="1"/>
  <c r="C38" i="30" s="1"/>
  <c r="B36" i="34" s="1"/>
  <c r="Z50" i="17"/>
  <c r="H50" i="17" s="1"/>
  <c r="D48" i="30" s="1"/>
  <c r="C46" i="34" s="1"/>
  <c r="B321" i="16"/>
  <c r="E321" i="16" s="1"/>
  <c r="I261" i="16"/>
  <c r="F100" i="16"/>
  <c r="K100" i="16" s="1"/>
  <c r="H201" i="16"/>
  <c r="A285" i="16"/>
  <c r="D336" i="16"/>
  <c r="C209" i="16"/>
  <c r="Q87" i="16"/>
  <c r="F29" i="16"/>
  <c r="K29" i="16" s="1"/>
  <c r="L29" i="16" s="1"/>
  <c r="N29" i="16" s="1"/>
  <c r="O29" i="16" s="1"/>
  <c r="F42" i="16"/>
  <c r="K42" i="16" s="1"/>
  <c r="L42" i="16" s="1"/>
  <c r="N42" i="16" s="1"/>
  <c r="O42" i="16" s="1"/>
  <c r="A278" i="16"/>
  <c r="G278" i="16" s="1"/>
  <c r="A287" i="16"/>
  <c r="G287" i="16" s="1"/>
  <c r="A286" i="16"/>
  <c r="F31" i="16"/>
  <c r="K31" i="16" s="1"/>
  <c r="L31" i="16" s="1"/>
  <c r="N31" i="16" s="1"/>
  <c r="O31" i="16" s="1"/>
  <c r="F32" i="16"/>
  <c r="K32" i="16" s="1"/>
  <c r="L32" i="16" s="1"/>
  <c r="N32" i="16" s="1"/>
  <c r="O32" i="16" s="1"/>
  <c r="A280" i="16"/>
  <c r="G280" i="16" s="1"/>
  <c r="A284" i="16"/>
  <c r="A282" i="16"/>
  <c r="G282" i="16" s="1"/>
  <c r="Q276" i="16"/>
  <c r="F24" i="16"/>
  <c r="K24" i="16" s="1"/>
  <c r="L24" i="16" s="1"/>
  <c r="N24" i="16" s="1"/>
  <c r="O24" i="16" s="1"/>
  <c r="F28" i="16"/>
  <c r="K28" i="16" s="1"/>
  <c r="L28" i="16" s="1"/>
  <c r="N28" i="16" s="1"/>
  <c r="O28" i="16" s="1"/>
  <c r="F38" i="16"/>
  <c r="K38" i="16" s="1"/>
  <c r="L38" i="16" s="1"/>
  <c r="N38" i="16" s="1"/>
  <c r="O38" i="16" s="1"/>
  <c r="F20" i="16"/>
  <c r="K20" i="16" s="1"/>
  <c r="L20" i="16" s="1"/>
  <c r="F26" i="16"/>
  <c r="K26" i="16" s="1"/>
  <c r="L26" i="16" s="1"/>
  <c r="N26" i="16" s="1"/>
  <c r="O26" i="16" s="1"/>
  <c r="N18" i="46"/>
  <c r="B8" i="17"/>
  <c r="B251" i="16"/>
  <c r="H191" i="16"/>
  <c r="E191" i="16"/>
  <c r="G248" i="16"/>
  <c r="C248" i="16"/>
  <c r="H248" i="16"/>
  <c r="C68" i="17" s="1"/>
  <c r="D248" i="16"/>
  <c r="B68" i="17" s="1"/>
  <c r="N50" i="17"/>
  <c r="N53" i="17"/>
  <c r="W87" i="16"/>
  <c r="L48" i="17"/>
  <c r="E46" i="30" s="1"/>
  <c r="D44" i="34" s="1"/>
  <c r="W85" i="16"/>
  <c r="A308" i="16"/>
  <c r="C308" i="16" s="1"/>
  <c r="Q20" i="16"/>
  <c r="W29" i="16"/>
  <c r="K1071" i="16"/>
  <c r="L1071" i="16" s="1"/>
  <c r="H321" i="16"/>
  <c r="G209" i="16"/>
  <c r="Q209" i="16" s="1"/>
  <c r="L175" i="16"/>
  <c r="N175" i="16" s="1"/>
  <c r="O175" i="16" s="1"/>
  <c r="L174" i="16"/>
  <c r="N174" i="16" s="1"/>
  <c r="O174" i="16" s="1"/>
  <c r="E210" i="16"/>
  <c r="G40" i="17"/>
  <c r="B381" i="16"/>
  <c r="E381" i="16" s="1"/>
  <c r="D209" i="16"/>
  <c r="K14" i="17"/>
  <c r="AA14" i="17" s="1"/>
  <c r="L14" i="17" s="1"/>
  <c r="E12" i="30" s="1"/>
  <c r="D10" i="34" s="1"/>
  <c r="J8" i="16"/>
  <c r="I6" i="48" s="1"/>
  <c r="L55" i="17"/>
  <c r="E53" i="30" s="1"/>
  <c r="D51" i="34" s="1"/>
  <c r="W18" i="16"/>
  <c r="B270" i="16"/>
  <c r="B330" i="16" s="1"/>
  <c r="L114" i="16"/>
  <c r="N114" i="16" s="1"/>
  <c r="O114" i="16" s="1"/>
  <c r="Q19" i="16"/>
  <c r="Q79" i="16"/>
  <c r="F85" i="16"/>
  <c r="D53" i="17"/>
  <c r="C51" i="30" s="1"/>
  <c r="B49" i="34" s="1"/>
  <c r="D57" i="17"/>
  <c r="C55" i="30" s="1"/>
  <c r="B53" i="34" s="1"/>
  <c r="W221" i="16"/>
  <c r="Q221" i="16"/>
  <c r="L35" i="17"/>
  <c r="E33" i="30" s="1"/>
  <c r="D31" i="34" s="1"/>
  <c r="Z294" i="17"/>
  <c r="H294" i="17" s="1"/>
  <c r="L170" i="16"/>
  <c r="N170" i="16" s="1"/>
  <c r="O170" i="16" s="1"/>
  <c r="N49" i="17"/>
  <c r="K1076" i="16"/>
  <c r="L1076" i="16" s="1"/>
  <c r="K1072" i="16"/>
  <c r="L1072" i="16" s="1"/>
  <c r="N1072" i="16" s="1"/>
  <c r="O1072" i="16" s="1"/>
  <c r="E57" i="17"/>
  <c r="H53" i="57" s="1"/>
  <c r="AL53" i="57" s="1"/>
  <c r="L168" i="16"/>
  <c r="N168" i="16" s="1"/>
  <c r="O168" i="16" s="1"/>
  <c r="Q140" i="16"/>
  <c r="W140" i="16"/>
  <c r="D200" i="16"/>
  <c r="F200" i="16" s="1"/>
  <c r="G200" i="16"/>
  <c r="A260" i="16"/>
  <c r="C200" i="16"/>
  <c r="W19" i="16"/>
  <c r="A269" i="16"/>
  <c r="C269" i="16" s="1"/>
  <c r="W79" i="16"/>
  <c r="W19" i="52"/>
  <c r="Q19" i="52" s="1"/>
  <c r="A396" i="16"/>
  <c r="C14" i="17"/>
  <c r="F1130" i="16"/>
  <c r="W28" i="16"/>
  <c r="Q28" i="16"/>
  <c r="A310" i="16"/>
  <c r="C13" i="17"/>
  <c r="Y13" i="17" s="1"/>
  <c r="D13" i="17" s="1"/>
  <c r="C11" i="30" s="1"/>
  <c r="B9" i="34" s="1"/>
  <c r="C250" i="16"/>
  <c r="W88" i="16"/>
  <c r="B14" i="17"/>
  <c r="W74" i="16"/>
  <c r="Q81" i="16"/>
  <c r="W81" i="16"/>
  <c r="Q133" i="16"/>
  <c r="W133" i="16"/>
  <c r="F8" i="17"/>
  <c r="C194" i="16"/>
  <c r="I194" i="16" s="1"/>
  <c r="Q89" i="16"/>
  <c r="W89" i="16"/>
  <c r="D250" i="16"/>
  <c r="A254" i="16"/>
  <c r="H254" i="16" s="1"/>
  <c r="I258" i="16"/>
  <c r="P23" i="46"/>
  <c r="D23" i="46" s="1"/>
  <c r="N23" i="46" s="1"/>
  <c r="F234" i="16"/>
  <c r="B19" i="17"/>
  <c r="Y19" i="17" s="1"/>
  <c r="D19" i="17" s="1"/>
  <c r="C17" i="30" s="1"/>
  <c r="B15" i="34" s="1"/>
  <c r="Q14" i="16"/>
  <c r="F1132" i="16"/>
  <c r="G9" i="17"/>
  <c r="Q130" i="16"/>
  <c r="J1128" i="16"/>
  <c r="I190" i="16"/>
  <c r="G8" i="17"/>
  <c r="I442" i="16"/>
  <c r="Q25" i="16"/>
  <c r="A313" i="16"/>
  <c r="H253" i="16"/>
  <c r="C253" i="16"/>
  <c r="D253" i="16"/>
  <c r="G253" i="16"/>
  <c r="E7" i="48"/>
  <c r="Q86" i="16"/>
  <c r="W86" i="16"/>
  <c r="B499" i="16"/>
  <c r="E499" i="16" s="1"/>
  <c r="W42" i="10"/>
  <c r="I7" i="48"/>
  <c r="K18" i="17"/>
  <c r="C336" i="16"/>
  <c r="I336" i="16" s="1"/>
  <c r="Q22" i="16"/>
  <c r="G17" i="17"/>
  <c r="I193" i="16"/>
  <c r="W193" i="16"/>
  <c r="Q193" i="16"/>
  <c r="Q75" i="16"/>
  <c r="W75" i="16"/>
  <c r="C8" i="17"/>
  <c r="J1132" i="16"/>
  <c r="Q1178" i="16"/>
  <c r="Q1249" i="16"/>
  <c r="Q1250" i="16"/>
  <c r="Q1256" i="16"/>
  <c r="I439" i="16"/>
  <c r="B318" i="16"/>
  <c r="E318" i="16" s="1"/>
  <c r="Z257" i="17"/>
  <c r="H257" i="17" s="1"/>
  <c r="Z248" i="17"/>
  <c r="H248" i="17" s="1"/>
  <c r="U56" i="18"/>
  <c r="U57" i="18" s="1"/>
  <c r="AA5" i="34"/>
  <c r="Z295" i="17"/>
  <c r="H295" i="17" s="1"/>
  <c r="Z264" i="17"/>
  <c r="H264" i="17" s="1"/>
  <c r="Z259" i="17"/>
  <c r="H259" i="17" s="1"/>
  <c r="Z281" i="17"/>
  <c r="H281" i="17" s="1"/>
  <c r="I287" i="17"/>
  <c r="N1068" i="16"/>
  <c r="O1068" i="16" s="1"/>
  <c r="M291" i="17"/>
  <c r="N176" i="16"/>
  <c r="O176" i="16" s="1"/>
  <c r="M56" i="17"/>
  <c r="I295" i="17"/>
  <c r="N1076" i="16"/>
  <c r="O1076" i="16" s="1"/>
  <c r="N177" i="16"/>
  <c r="O177" i="16" s="1"/>
  <c r="M57" i="17"/>
  <c r="D53" i="34"/>
  <c r="AB5" i="34"/>
  <c r="U40" i="10"/>
  <c r="W40" i="10"/>
  <c r="R40" i="10"/>
  <c r="S40" i="10"/>
  <c r="L12" i="17"/>
  <c r="E10" i="30" s="1"/>
  <c r="D8" i="34" s="1"/>
  <c r="H34" i="17"/>
  <c r="D32" i="30" s="1"/>
  <c r="C30" i="34" s="1"/>
  <c r="H19" i="17"/>
  <c r="D17" i="30" s="1"/>
  <c r="C15" i="34" s="1"/>
  <c r="F231" i="16"/>
  <c r="N51" i="17"/>
  <c r="N56" i="17"/>
  <c r="F236" i="16"/>
  <c r="I1257" i="16"/>
  <c r="J1257" i="16" s="1"/>
  <c r="E1257" i="16"/>
  <c r="F1257" i="16" s="1"/>
  <c r="E1255" i="16"/>
  <c r="F1255" i="16" s="1"/>
  <c r="I1255" i="16"/>
  <c r="J1255" i="16" s="1"/>
  <c r="F251" i="17"/>
  <c r="Z251" i="17" s="1"/>
  <c r="H251" i="17" s="1"/>
  <c r="R42" i="10"/>
  <c r="F258" i="17"/>
  <c r="Z258" i="17" s="1"/>
  <c r="H258" i="17" s="1"/>
  <c r="A355" i="16"/>
  <c r="C295" i="16"/>
  <c r="H295" i="16"/>
  <c r="D295" i="16"/>
  <c r="G295" i="16"/>
  <c r="W1137" i="16"/>
  <c r="Q1137" i="16"/>
  <c r="E1248" i="16"/>
  <c r="F1248" i="16" s="1"/>
  <c r="I1248" i="16"/>
  <c r="J1248" i="16" s="1"/>
  <c r="N52" i="17"/>
  <c r="F232" i="16"/>
  <c r="E1188" i="16"/>
  <c r="F1188" i="16" s="1"/>
  <c r="I1188" i="16"/>
  <c r="J1188" i="16" s="1"/>
  <c r="G252" i="17"/>
  <c r="Z252" i="17" s="1"/>
  <c r="H252" i="17" s="1"/>
  <c r="I55" i="17"/>
  <c r="F230" i="16"/>
  <c r="W1190" i="16"/>
  <c r="Q1190" i="16"/>
  <c r="E1250" i="16"/>
  <c r="F1250" i="16" s="1"/>
  <c r="I1250" i="16"/>
  <c r="J1250" i="16" s="1"/>
  <c r="G266" i="17"/>
  <c r="Z266" i="17" s="1"/>
  <c r="H266" i="17" s="1"/>
  <c r="J291" i="17"/>
  <c r="B356" i="16"/>
  <c r="I296" i="16"/>
  <c r="E296" i="16"/>
  <c r="F269" i="17"/>
  <c r="Z269" i="17" s="1"/>
  <c r="H269" i="17" s="1"/>
  <c r="F265" i="17"/>
  <c r="Z265" i="17" s="1"/>
  <c r="H265" i="17" s="1"/>
  <c r="G253" i="17"/>
  <c r="Z253" i="17" s="1"/>
  <c r="H253" i="17" s="1"/>
  <c r="J1134" i="16"/>
  <c r="K293" i="17"/>
  <c r="AA293" i="17" s="1"/>
  <c r="L293" i="17" s="1"/>
  <c r="W1183" i="16"/>
  <c r="Q1183" i="16"/>
  <c r="N288" i="17"/>
  <c r="A354" i="16"/>
  <c r="D294" i="16"/>
  <c r="G294" i="16"/>
  <c r="C294" i="16"/>
  <c r="H294" i="16"/>
  <c r="F267" i="17"/>
  <c r="Z267" i="17" s="1"/>
  <c r="H267" i="17" s="1"/>
  <c r="Q1128" i="16"/>
  <c r="W1128" i="16"/>
  <c r="I290" i="17"/>
  <c r="N1071" i="16"/>
  <c r="O1071" i="16" s="1"/>
  <c r="I294" i="17"/>
  <c r="N1075" i="16"/>
  <c r="O1075" i="16" s="1"/>
  <c r="G250" i="17"/>
  <c r="Z250" i="17" s="1"/>
  <c r="H250" i="17" s="1"/>
  <c r="J1133" i="16"/>
  <c r="K292" i="17"/>
  <c r="L117" i="16"/>
  <c r="N117" i="16" s="1"/>
  <c r="O117" i="16" s="1"/>
  <c r="Q1257" i="16"/>
  <c r="F261" i="17"/>
  <c r="Z261" i="17" s="1"/>
  <c r="H261" i="17" s="1"/>
  <c r="Q1181" i="16"/>
  <c r="W1181" i="16"/>
  <c r="W1189" i="16"/>
  <c r="Q1189" i="16"/>
  <c r="E1251" i="16"/>
  <c r="F1251" i="16" s="1"/>
  <c r="I1251" i="16"/>
  <c r="J1251" i="16" s="1"/>
  <c r="K288" i="17"/>
  <c r="J1129" i="16"/>
  <c r="G1088" i="16"/>
  <c r="D1088" i="16"/>
  <c r="H1088" i="16"/>
  <c r="C1088" i="16"/>
  <c r="F1136" i="16"/>
  <c r="J295" i="17"/>
  <c r="AA295" i="17" s="1"/>
  <c r="L295" i="17" s="1"/>
  <c r="J6" i="49"/>
  <c r="G6" i="49"/>
  <c r="E50" i="17"/>
  <c r="F16" i="49"/>
  <c r="L16" i="49"/>
  <c r="I16" i="49"/>
  <c r="C16" i="49"/>
  <c r="L22" i="49"/>
  <c r="C22" i="49"/>
  <c r="F22" i="49"/>
  <c r="I22" i="49"/>
  <c r="B352" i="16"/>
  <c r="I292" i="16"/>
  <c r="E292" i="16"/>
  <c r="J1131" i="16"/>
  <c r="K290" i="17"/>
  <c r="Q1251" i="16"/>
  <c r="H53" i="17"/>
  <c r="D51" i="30" s="1"/>
  <c r="C49" i="34" s="1"/>
  <c r="J1135" i="16"/>
  <c r="K294" i="17"/>
  <c r="F229" i="16"/>
  <c r="B353" i="16"/>
  <c r="I293" i="16"/>
  <c r="E293" i="16"/>
  <c r="I57" i="17"/>
  <c r="H52" i="17"/>
  <c r="D50" i="30" s="1"/>
  <c r="C48" i="34" s="1"/>
  <c r="D55" i="17"/>
  <c r="C53" i="30" s="1"/>
  <c r="H27" i="17"/>
  <c r="D25" i="30" s="1"/>
  <c r="C23" i="34" s="1"/>
  <c r="A351" i="16"/>
  <c r="D291" i="16"/>
  <c r="G291" i="16"/>
  <c r="C291" i="16"/>
  <c r="H291" i="16"/>
  <c r="I236" i="16"/>
  <c r="J236" i="16" s="1"/>
  <c r="Q236" i="16"/>
  <c r="W236" i="16"/>
  <c r="A357" i="16"/>
  <c r="D297" i="16"/>
  <c r="G297" i="16"/>
  <c r="C297" i="16"/>
  <c r="H297" i="16"/>
  <c r="W1182" i="16"/>
  <c r="Q1182" i="16"/>
  <c r="I1194" i="16"/>
  <c r="O294" i="17" s="1"/>
  <c r="E1194" i="16"/>
  <c r="N294" i="17" s="1"/>
  <c r="F263" i="17"/>
  <c r="Z263" i="17" s="1"/>
  <c r="H263" i="17" s="1"/>
  <c r="S42" i="10"/>
  <c r="Q1248" i="16"/>
  <c r="N287" i="17"/>
  <c r="F270" i="17"/>
  <c r="Z270" i="17" s="1"/>
  <c r="H270" i="17" s="1"/>
  <c r="Q1253" i="16"/>
  <c r="J1137" i="16"/>
  <c r="K296" i="17"/>
  <c r="I1187" i="16"/>
  <c r="J1187" i="16" s="1"/>
  <c r="E1187" i="16"/>
  <c r="F1187" i="16" s="1"/>
  <c r="F228" i="16"/>
  <c r="N48" i="17"/>
  <c r="A352" i="16"/>
  <c r="C292" i="16"/>
  <c r="H292" i="16"/>
  <c r="D292" i="16"/>
  <c r="G292" i="16"/>
  <c r="Q1193" i="16"/>
  <c r="W1193" i="16"/>
  <c r="A350" i="16"/>
  <c r="D290" i="16"/>
  <c r="G290" i="16"/>
  <c r="C290" i="16"/>
  <c r="H290" i="16"/>
  <c r="B350" i="16"/>
  <c r="E290" i="16"/>
  <c r="I290" i="16"/>
  <c r="G271" i="17"/>
  <c r="Z271" i="17" s="1"/>
  <c r="H271" i="17" s="1"/>
  <c r="W1194" i="16"/>
  <c r="Q1194" i="16"/>
  <c r="G254" i="17"/>
  <c r="Z254" i="17" s="1"/>
  <c r="H254" i="17" s="1"/>
  <c r="W1192" i="16"/>
  <c r="Q1192" i="16"/>
  <c r="B348" i="16"/>
  <c r="I288" i="16"/>
  <c r="E288" i="16"/>
  <c r="W1178" i="16"/>
  <c r="Q1134" i="16"/>
  <c r="W1134" i="16"/>
  <c r="W1185" i="16"/>
  <c r="Q1185" i="16"/>
  <c r="O288" i="17"/>
  <c r="W233" i="16"/>
  <c r="I233" i="16"/>
  <c r="J233" i="16" s="1"/>
  <c r="Q233" i="16"/>
  <c r="Q234" i="16"/>
  <c r="W234" i="16"/>
  <c r="I234" i="16"/>
  <c r="F247" i="17"/>
  <c r="Z247" i="17" s="1"/>
  <c r="H247" i="17" s="1"/>
  <c r="K287" i="17"/>
  <c r="F237" i="16"/>
  <c r="G249" i="17"/>
  <c r="Z249" i="17" s="1"/>
  <c r="H249" i="17" s="1"/>
  <c r="J289" i="17"/>
  <c r="G260" i="17"/>
  <c r="Z260" i="17" s="1"/>
  <c r="H260" i="17" s="1"/>
  <c r="W1028" i="16"/>
  <c r="Q1028" i="16"/>
  <c r="W21" i="52"/>
  <c r="Q21" i="52" s="1"/>
  <c r="G7" i="49"/>
  <c r="J7" i="49"/>
  <c r="K56" i="18"/>
  <c r="H57" i="18" s="1"/>
  <c r="H56" i="17"/>
  <c r="D54" i="30" s="1"/>
  <c r="C52" i="34" s="1"/>
  <c r="L18" i="49"/>
  <c r="C18" i="49"/>
  <c r="F18" i="49"/>
  <c r="I18" i="49"/>
  <c r="L20" i="49"/>
  <c r="I20" i="49"/>
  <c r="C20" i="49"/>
  <c r="F20" i="49"/>
  <c r="Q8" i="16"/>
  <c r="E6" i="48" s="1"/>
  <c r="H51" i="17"/>
  <c r="D49" i="30" s="1"/>
  <c r="C47" i="34" s="1"/>
  <c r="J290" i="17"/>
  <c r="F1131" i="16"/>
  <c r="K1131" i="16" s="1"/>
  <c r="L1131" i="16" s="1"/>
  <c r="L113" i="16"/>
  <c r="F1135" i="16"/>
  <c r="K1135" i="16" s="1"/>
  <c r="L1135" i="16" s="1"/>
  <c r="J294" i="17"/>
  <c r="AA294" i="17" s="1"/>
  <c r="L294" i="17" s="1"/>
  <c r="D56" i="17"/>
  <c r="C54" i="30" s="1"/>
  <c r="B351" i="16"/>
  <c r="E291" i="16"/>
  <c r="I291" i="16"/>
  <c r="J1136" i="16"/>
  <c r="L112" i="16"/>
  <c r="N112" i="16" s="1"/>
  <c r="O112" i="16" s="1"/>
  <c r="E1193" i="16"/>
  <c r="F1193" i="16" s="1"/>
  <c r="I1193" i="16"/>
  <c r="J1193" i="16" s="1"/>
  <c r="D21" i="17"/>
  <c r="C19" i="30" s="1"/>
  <c r="B17" i="34" s="1"/>
  <c r="M48" i="17"/>
  <c r="U48" i="17" s="1"/>
  <c r="L43" i="17"/>
  <c r="D41" i="30"/>
  <c r="C39" i="34" s="1"/>
  <c r="W1177" i="16"/>
  <c r="Q1177" i="16"/>
  <c r="W231" i="16"/>
  <c r="I231" i="16"/>
  <c r="J231" i="16" s="1"/>
  <c r="Q231" i="16"/>
  <c r="E56" i="17"/>
  <c r="D51" i="17"/>
  <c r="C49" i="30" s="1"/>
  <c r="B47" i="34" s="1"/>
  <c r="I1196" i="16"/>
  <c r="J1196" i="16" s="1"/>
  <c r="E1196" i="16"/>
  <c r="F1196" i="16" s="1"/>
  <c r="I1252" i="16"/>
  <c r="J1252" i="16" s="1"/>
  <c r="E1252" i="16"/>
  <c r="F1252" i="16" s="1"/>
  <c r="M54" i="17"/>
  <c r="L49" i="17"/>
  <c r="E47" i="30" s="1"/>
  <c r="D45" i="34" s="1"/>
  <c r="Q1254" i="16"/>
  <c r="W237" i="16"/>
  <c r="I237" i="16"/>
  <c r="J237" i="16" s="1"/>
  <c r="Q237" i="16"/>
  <c r="U42" i="10"/>
  <c r="W1187" i="16"/>
  <c r="Q1187" i="16"/>
  <c r="F235" i="16"/>
  <c r="N55" i="17"/>
  <c r="F1137" i="16"/>
  <c r="J296" i="17"/>
  <c r="A348" i="16"/>
  <c r="D288" i="16"/>
  <c r="G288" i="16"/>
  <c r="C288" i="16"/>
  <c r="H288" i="16"/>
  <c r="W232" i="16"/>
  <c r="I232" i="16"/>
  <c r="J232" i="16" s="1"/>
  <c r="Q232" i="16"/>
  <c r="G268" i="17"/>
  <c r="Z268" i="17" s="1"/>
  <c r="H268" i="17" s="1"/>
  <c r="E54" i="17"/>
  <c r="D49" i="17"/>
  <c r="C47" i="30" s="1"/>
  <c r="B45" i="34" s="1"/>
  <c r="Q230" i="16"/>
  <c r="W230" i="16"/>
  <c r="I230" i="16"/>
  <c r="B1208" i="16"/>
  <c r="E1088" i="16"/>
  <c r="I1088" i="16"/>
  <c r="B1147" i="16"/>
  <c r="E1189" i="16"/>
  <c r="F1189" i="16" s="1"/>
  <c r="I1189" i="16"/>
  <c r="O289" i="17" s="1"/>
  <c r="I1253" i="16"/>
  <c r="J1253" i="16" s="1"/>
  <c r="E1253" i="16"/>
  <c r="F1253" i="16" s="1"/>
  <c r="W1132" i="16"/>
  <c r="Q1132" i="16"/>
  <c r="K1073" i="16"/>
  <c r="L1073" i="16" s="1"/>
  <c r="O56" i="17"/>
  <c r="W1196" i="16"/>
  <c r="Q1196" i="16"/>
  <c r="W229" i="16"/>
  <c r="I229" i="16"/>
  <c r="Q229" i="16"/>
  <c r="K1070" i="16"/>
  <c r="L1070" i="16" s="1"/>
  <c r="W1188" i="16"/>
  <c r="Q1188" i="16"/>
  <c r="A353" i="16"/>
  <c r="D293" i="16"/>
  <c r="B113" i="17" s="1"/>
  <c r="G293" i="16"/>
  <c r="C293" i="16"/>
  <c r="H293" i="16"/>
  <c r="H49" i="17"/>
  <c r="D47" i="30" s="1"/>
  <c r="C45" i="34" s="1"/>
  <c r="F1133" i="16"/>
  <c r="J292" i="17"/>
  <c r="Z293" i="17"/>
  <c r="H293" i="17" s="1"/>
  <c r="N289" i="17"/>
  <c r="AB289" i="17" s="1"/>
  <c r="P289" i="17" s="1"/>
  <c r="J1130" i="16"/>
  <c r="K1130" i="16" s="1"/>
  <c r="L1130" i="16" s="1"/>
  <c r="K289" i="17"/>
  <c r="K1074" i="16"/>
  <c r="L1074" i="16" s="1"/>
  <c r="I1190" i="16"/>
  <c r="O290" i="17" s="1"/>
  <c r="E1190" i="16"/>
  <c r="F1190" i="16" s="1"/>
  <c r="F256" i="17"/>
  <c r="Z256" i="17" s="1"/>
  <c r="H256" i="17" s="1"/>
  <c r="F1129" i="16"/>
  <c r="J288" i="17"/>
  <c r="F255" i="17"/>
  <c r="Z255" i="17" s="1"/>
  <c r="H255" i="17" s="1"/>
  <c r="H1147" i="16"/>
  <c r="G1147" i="16"/>
  <c r="D1147" i="16"/>
  <c r="C1147" i="16"/>
  <c r="F1028" i="16"/>
  <c r="M24" i="48"/>
  <c r="W1136" i="16"/>
  <c r="Q1136" i="16"/>
  <c r="H46" i="17"/>
  <c r="D44" i="30" s="1"/>
  <c r="C42" i="34" s="1"/>
  <c r="G9" i="49"/>
  <c r="J9" i="49"/>
  <c r="G5" i="49"/>
  <c r="J5" i="49"/>
  <c r="E52" i="17"/>
  <c r="I17" i="49"/>
  <c r="L17" i="49"/>
  <c r="F17" i="49"/>
  <c r="C17" i="49"/>
  <c r="C15" i="49"/>
  <c r="F15" i="49"/>
  <c r="L15" i="49"/>
  <c r="I15" i="49"/>
  <c r="L111" i="16"/>
  <c r="N111" i="16" s="1"/>
  <c r="O111" i="16" s="1"/>
  <c r="W1131" i="16"/>
  <c r="Q1131" i="16"/>
  <c r="W1135" i="16"/>
  <c r="Q1135" i="16"/>
  <c r="B349" i="16"/>
  <c r="I289" i="16"/>
  <c r="E289" i="16"/>
  <c r="F233" i="16"/>
  <c r="K233" i="16" s="1"/>
  <c r="I8" i="48"/>
  <c r="I1256" i="16"/>
  <c r="J1256" i="16" s="1"/>
  <c r="E1256" i="16"/>
  <c r="F1256" i="16" s="1"/>
  <c r="W1195" i="16"/>
  <c r="Q1195" i="16"/>
  <c r="F1134" i="16"/>
  <c r="K1134" i="16" s="1"/>
  <c r="L1134" i="16" s="1"/>
  <c r="H25" i="17"/>
  <c r="D23" i="30" s="1"/>
  <c r="C21" i="34" s="1"/>
  <c r="A356" i="16"/>
  <c r="G296" i="16"/>
  <c r="C296" i="16"/>
  <c r="H296" i="16"/>
  <c r="D296" i="16"/>
  <c r="N1077" i="16"/>
  <c r="O1077" i="16" s="1"/>
  <c r="I296" i="17"/>
  <c r="E1191" i="16"/>
  <c r="F1191" i="16" s="1"/>
  <c r="I1191" i="16"/>
  <c r="O291" i="17" s="1"/>
  <c r="B354" i="16"/>
  <c r="E294" i="16"/>
  <c r="I294" i="16"/>
  <c r="L53" i="17"/>
  <c r="E51" i="30" s="1"/>
  <c r="D49" i="34" s="1"/>
  <c r="W235" i="16"/>
  <c r="I235" i="16"/>
  <c r="J235" i="16" s="1"/>
  <c r="Q235" i="16"/>
  <c r="Q1179" i="16"/>
  <c r="W1179" i="16"/>
  <c r="Q228" i="16"/>
  <c r="W228" i="16"/>
  <c r="I228" i="16"/>
  <c r="J228" i="16" s="1"/>
  <c r="N293" i="17"/>
  <c r="I1249" i="16"/>
  <c r="J1249" i="16" s="1"/>
  <c r="E1249" i="16"/>
  <c r="F1249" i="16" s="1"/>
  <c r="L50" i="17"/>
  <c r="E48" i="30" s="1"/>
  <c r="D46" i="34" s="1"/>
  <c r="W1186" i="16"/>
  <c r="Q1186" i="16"/>
  <c r="N290" i="17"/>
  <c r="Q1255" i="16"/>
  <c r="I1192" i="16"/>
  <c r="O292" i="17" s="1"/>
  <c r="E1192" i="16"/>
  <c r="F1192" i="16" s="1"/>
  <c r="Q1252" i="16"/>
  <c r="K291" i="17"/>
  <c r="N292" i="17"/>
  <c r="O48" i="17"/>
  <c r="A349" i="16"/>
  <c r="D289" i="16"/>
  <c r="G289" i="16"/>
  <c r="C289" i="16"/>
  <c r="H289" i="16"/>
  <c r="Q1180" i="16"/>
  <c r="W1180" i="16"/>
  <c r="N54" i="17"/>
  <c r="W1184" i="16"/>
  <c r="Q1184" i="16"/>
  <c r="F1128" i="16"/>
  <c r="K1128" i="16" s="1"/>
  <c r="L1128" i="16" s="1"/>
  <c r="J287" i="17"/>
  <c r="AA287" i="17" s="1"/>
  <c r="L287" i="17" s="1"/>
  <c r="W1191" i="16"/>
  <c r="Q1191" i="16"/>
  <c r="W1133" i="16"/>
  <c r="Q1133" i="16"/>
  <c r="B357" i="16"/>
  <c r="E297" i="16"/>
  <c r="I297" i="16"/>
  <c r="Q1130" i="16"/>
  <c r="W1130" i="16"/>
  <c r="Q1129" i="16"/>
  <c r="W1129" i="16"/>
  <c r="L173" i="16"/>
  <c r="D308" i="16"/>
  <c r="H1208" i="16"/>
  <c r="C1208" i="16"/>
  <c r="G1208" i="16"/>
  <c r="D1208" i="16"/>
  <c r="A1268" i="16"/>
  <c r="J1028" i="16"/>
  <c r="E49" i="17"/>
  <c r="H33" i="17"/>
  <c r="D31" i="30" s="1"/>
  <c r="C29" i="34" s="1"/>
  <c r="Z284" i="17"/>
  <c r="H284" i="17" s="1"/>
  <c r="Z290" i="17"/>
  <c r="H290" i="17" s="1"/>
  <c r="F21" i="49"/>
  <c r="C21" i="49"/>
  <c r="L21" i="49"/>
  <c r="I21" i="49"/>
  <c r="C19" i="49"/>
  <c r="I19" i="49"/>
  <c r="L19" i="49"/>
  <c r="F19" i="49"/>
  <c r="B355" i="16"/>
  <c r="I295" i="16"/>
  <c r="E295" i="16"/>
  <c r="Z273" i="17"/>
  <c r="H273" i="17" s="1"/>
  <c r="Y45" i="57"/>
  <c r="BC45" i="57" s="1"/>
  <c r="T288" i="17"/>
  <c r="AW47" i="30"/>
  <c r="E1195" i="16"/>
  <c r="N295" i="17" s="1"/>
  <c r="I1195" i="16"/>
  <c r="O295" i="17" s="1"/>
  <c r="I1254" i="16"/>
  <c r="J1254" i="16" s="1"/>
  <c r="E1254" i="16"/>
  <c r="F1254" i="16" s="1"/>
  <c r="R41" i="10"/>
  <c r="D29" i="17"/>
  <c r="C27" i="30" s="1"/>
  <c r="B25" i="34" s="1"/>
  <c r="D25" i="17"/>
  <c r="C23" i="30" s="1"/>
  <c r="B21" i="34" s="1"/>
  <c r="D39" i="17"/>
  <c r="C37" i="30" s="1"/>
  <c r="B35" i="34" s="1"/>
  <c r="E48" i="17"/>
  <c r="S48" i="17" s="1"/>
  <c r="D43" i="17"/>
  <c r="C41" i="30" s="1"/>
  <c r="B39" i="34" s="1"/>
  <c r="D37" i="17"/>
  <c r="C35" i="30" s="1"/>
  <c r="B33" i="34" s="1"/>
  <c r="D34" i="17"/>
  <c r="C32" i="30" s="1"/>
  <c r="B30" i="34" s="1"/>
  <c r="D41" i="17"/>
  <c r="C39" i="30" s="1"/>
  <c r="B37" i="34" s="1"/>
  <c r="D45" i="17"/>
  <c r="C43" i="30" s="1"/>
  <c r="B41" i="34" s="1"/>
  <c r="AC41" i="34"/>
  <c r="AC12" i="34"/>
  <c r="AC38" i="34"/>
  <c r="G336" i="16"/>
  <c r="W14" i="16"/>
  <c r="C38" i="17"/>
  <c r="Y38" i="17" s="1"/>
  <c r="E281" i="16"/>
  <c r="F281" i="16" s="1"/>
  <c r="K281" i="16" s="1"/>
  <c r="I281" i="16"/>
  <c r="J281" i="16" s="1"/>
  <c r="E280" i="16"/>
  <c r="I280" i="16"/>
  <c r="G223" i="16"/>
  <c r="A283" i="16"/>
  <c r="Q279" i="16"/>
  <c r="W279" i="16"/>
  <c r="Q281" i="16"/>
  <c r="W281" i="16"/>
  <c r="E279" i="16"/>
  <c r="I279" i="16"/>
  <c r="J279" i="16" s="1"/>
  <c r="E287" i="16"/>
  <c r="I287" i="16"/>
  <c r="D285" i="16"/>
  <c r="F285" i="16" s="1"/>
  <c r="H285" i="16"/>
  <c r="J285" i="16" s="1"/>
  <c r="G285" i="16"/>
  <c r="C285" i="16"/>
  <c r="C284" i="16"/>
  <c r="G284" i="16"/>
  <c r="D284" i="16"/>
  <c r="H284" i="16"/>
  <c r="E282" i="16"/>
  <c r="I282" i="16"/>
  <c r="C282" i="16"/>
  <c r="D282" i="16"/>
  <c r="F282" i="16" s="1"/>
  <c r="C287" i="16"/>
  <c r="D287" i="16"/>
  <c r="Q69" i="16"/>
  <c r="E284" i="16"/>
  <c r="I284" i="16"/>
  <c r="C278" i="16"/>
  <c r="C286" i="16"/>
  <c r="G286" i="16"/>
  <c r="D286" i="16"/>
  <c r="F286" i="16" s="1"/>
  <c r="H286" i="16"/>
  <c r="J286" i="16" s="1"/>
  <c r="C280" i="16"/>
  <c r="D280" i="16"/>
  <c r="Q82" i="16"/>
  <c r="C22" i="17"/>
  <c r="Y22" i="17" s="1"/>
  <c r="E41" i="30"/>
  <c r="D39" i="34" s="1"/>
  <c r="F163" i="16"/>
  <c r="W22" i="16"/>
  <c r="Q38" i="16"/>
  <c r="W41" i="10"/>
  <c r="B12" i="17"/>
  <c r="Q39" i="10"/>
  <c r="R39" i="10"/>
  <c r="W135" i="16"/>
  <c r="Q135" i="16"/>
  <c r="D195" i="16"/>
  <c r="G195" i="16"/>
  <c r="A255" i="16"/>
  <c r="C195" i="16"/>
  <c r="C12" i="17"/>
  <c r="U41" i="10"/>
  <c r="E205" i="16"/>
  <c r="B265" i="16"/>
  <c r="H205" i="16"/>
  <c r="S41" i="10"/>
  <c r="W12" i="16"/>
  <c r="Q12" i="16"/>
  <c r="G18" i="17"/>
  <c r="Z18" i="17" s="1"/>
  <c r="W8" i="16"/>
  <c r="L106" i="16"/>
  <c r="N106" i="16" s="1"/>
  <c r="O106" i="16" s="1"/>
  <c r="W82" i="16"/>
  <c r="C223" i="16"/>
  <c r="K25" i="17"/>
  <c r="D223" i="16"/>
  <c r="N43" i="17" s="1"/>
  <c r="A265" i="16"/>
  <c r="C205" i="16"/>
  <c r="D205" i="16"/>
  <c r="G205" i="16"/>
  <c r="W131" i="16"/>
  <c r="Q145" i="16"/>
  <c r="W145" i="16"/>
  <c r="F145" i="16"/>
  <c r="K145" i="16" s="1"/>
  <c r="J25" i="17"/>
  <c r="K8" i="17"/>
  <c r="F131" i="16"/>
  <c r="K131" i="16" s="1"/>
  <c r="J11" i="17"/>
  <c r="E274" i="16"/>
  <c r="B334" i="16"/>
  <c r="I274" i="16"/>
  <c r="A251" i="16"/>
  <c r="D191" i="16"/>
  <c r="C191" i="16"/>
  <c r="G191" i="16"/>
  <c r="B256" i="16"/>
  <c r="E196" i="16"/>
  <c r="H196" i="16"/>
  <c r="Q131" i="16"/>
  <c r="K11" i="17"/>
  <c r="L93" i="16"/>
  <c r="N93" i="16" s="1"/>
  <c r="O93" i="16" s="1"/>
  <c r="L155" i="16"/>
  <c r="N155" i="16" s="1"/>
  <c r="O155" i="16" s="1"/>
  <c r="K1417" i="16"/>
  <c r="L1417" i="16" s="1"/>
  <c r="N1417" i="16" s="1"/>
  <c r="O1417" i="16" s="1"/>
  <c r="E40" i="17"/>
  <c r="L100" i="16"/>
  <c r="N100" i="16" s="1"/>
  <c r="O100" i="16" s="1"/>
  <c r="F24" i="17"/>
  <c r="B24" i="17"/>
  <c r="Y24" i="17" s="1"/>
  <c r="W69" i="16"/>
  <c r="G24" i="17"/>
  <c r="Q163" i="16"/>
  <c r="B32" i="17"/>
  <c r="C24" i="17"/>
  <c r="Q151" i="16"/>
  <c r="F84" i="16"/>
  <c r="K84" i="16" s="1"/>
  <c r="W163" i="16"/>
  <c r="K1366" i="16"/>
  <c r="L1366" i="16" s="1"/>
  <c r="N1366" i="16" s="1"/>
  <c r="O1366" i="16" s="1"/>
  <c r="C9" i="17"/>
  <c r="J38" i="17"/>
  <c r="AA38" i="17" s="1"/>
  <c r="G28" i="17"/>
  <c r="C396" i="16"/>
  <c r="B395" i="16"/>
  <c r="H335" i="16"/>
  <c r="E335" i="16"/>
  <c r="B346" i="16"/>
  <c r="L166" i="16"/>
  <c r="N166" i="16" s="1"/>
  <c r="O166" i="16" s="1"/>
  <c r="A274" i="16"/>
  <c r="D214" i="16"/>
  <c r="C214" i="16"/>
  <c r="G214" i="16"/>
  <c r="W36" i="34"/>
  <c r="B387" i="16"/>
  <c r="E327" i="16"/>
  <c r="H327" i="16"/>
  <c r="K26" i="17"/>
  <c r="F92" i="16"/>
  <c r="K92" i="16" s="1"/>
  <c r="G206" i="16"/>
  <c r="C206" i="16"/>
  <c r="D206" i="16"/>
  <c r="A266" i="16"/>
  <c r="H403" i="16"/>
  <c r="E403" i="16"/>
  <c r="B463" i="16"/>
  <c r="J46" i="17"/>
  <c r="F9" i="17"/>
  <c r="G26" i="17"/>
  <c r="F38" i="17"/>
  <c r="F98" i="16"/>
  <c r="L134" i="16"/>
  <c r="N134" i="16" s="1"/>
  <c r="O134" i="16" s="1"/>
  <c r="L144" i="16"/>
  <c r="N144" i="16" s="1"/>
  <c r="O144" i="16" s="1"/>
  <c r="F26" i="17"/>
  <c r="F86" i="16"/>
  <c r="K86" i="16" s="1"/>
  <c r="Q154" i="16"/>
  <c r="W154" i="16"/>
  <c r="F37" i="17"/>
  <c r="F97" i="16"/>
  <c r="K97" i="16" s="1"/>
  <c r="E206" i="16"/>
  <c r="H206" i="16"/>
  <c r="B266" i="16"/>
  <c r="K16" i="17"/>
  <c r="J34" i="17"/>
  <c r="F154" i="16"/>
  <c r="K154" i="16" s="1"/>
  <c r="G37" i="17"/>
  <c r="Q146" i="16"/>
  <c r="W146" i="16"/>
  <c r="G47" i="17"/>
  <c r="C46" i="17"/>
  <c r="K46" i="17"/>
  <c r="B309" i="16"/>
  <c r="I249" i="16"/>
  <c r="E249" i="16"/>
  <c r="I273" i="16"/>
  <c r="E273" i="16"/>
  <c r="B333" i="16"/>
  <c r="F146" i="16"/>
  <c r="K146" i="16" s="1"/>
  <c r="J26" i="17"/>
  <c r="AA26" i="17" s="1"/>
  <c r="K34" i="17"/>
  <c r="Q101" i="16"/>
  <c r="W101" i="16"/>
  <c r="Q160" i="16"/>
  <c r="W160" i="16"/>
  <c r="D220" i="16"/>
  <c r="C220" i="16"/>
  <c r="G220" i="16"/>
  <c r="E26" i="17"/>
  <c r="W34" i="34"/>
  <c r="G22" i="17"/>
  <c r="B31" i="17"/>
  <c r="J22" i="17"/>
  <c r="F142" i="16"/>
  <c r="K142" i="16" s="1"/>
  <c r="F151" i="16"/>
  <c r="K151" i="16" s="1"/>
  <c r="J31" i="17"/>
  <c r="J24" i="17"/>
  <c r="B16" i="17"/>
  <c r="G268" i="16"/>
  <c r="A328" i="16"/>
  <c r="C268" i="16"/>
  <c r="H268" i="16"/>
  <c r="D268" i="16"/>
  <c r="F22" i="17"/>
  <c r="F82" i="16"/>
  <c r="K82" i="16" s="1"/>
  <c r="D218" i="16"/>
  <c r="N38" i="17" s="1"/>
  <c r="C218" i="16"/>
  <c r="G218" i="16"/>
  <c r="F31" i="17"/>
  <c r="F91" i="16"/>
  <c r="K91" i="16" s="1"/>
  <c r="K31" i="17"/>
  <c r="Q136" i="16"/>
  <c r="W136" i="16"/>
  <c r="N20" i="17"/>
  <c r="H381" i="16"/>
  <c r="B345" i="16"/>
  <c r="B255" i="16"/>
  <c r="H195" i="16"/>
  <c r="E195" i="16"/>
  <c r="G15" i="17"/>
  <c r="A329" i="16"/>
  <c r="G32" i="17"/>
  <c r="K32" i="17"/>
  <c r="G31" i="17"/>
  <c r="Q46" i="16"/>
  <c r="W46" i="16"/>
  <c r="B46" i="17"/>
  <c r="Y46" i="17" s="1"/>
  <c r="W91" i="16"/>
  <c r="Q91" i="16"/>
  <c r="K22" i="17"/>
  <c r="Q129" i="16"/>
  <c r="W129" i="16"/>
  <c r="W166" i="16"/>
  <c r="Q166" i="16"/>
  <c r="H211" i="16"/>
  <c r="E211" i="16"/>
  <c r="B271" i="16"/>
  <c r="J40" i="17"/>
  <c r="AA40" i="17" s="1"/>
  <c r="F160" i="16"/>
  <c r="K160" i="16" s="1"/>
  <c r="L132" i="16"/>
  <c r="M12" i="17" s="1"/>
  <c r="J8" i="57" s="1"/>
  <c r="AN8" i="57" s="1"/>
  <c r="W9" i="16"/>
  <c r="Q9" i="16"/>
  <c r="A262" i="16"/>
  <c r="C202" i="16"/>
  <c r="D202" i="16"/>
  <c r="G202" i="16"/>
  <c r="G196" i="16"/>
  <c r="A256" i="16"/>
  <c r="D196" i="16"/>
  <c r="C196" i="16"/>
  <c r="K9" i="17"/>
  <c r="E260" i="16"/>
  <c r="I260" i="16"/>
  <c r="B320" i="16"/>
  <c r="K40" i="17"/>
  <c r="G29" i="17"/>
  <c r="F164" i="16"/>
  <c r="K164" i="16" s="1"/>
  <c r="G339" i="16"/>
  <c r="C339" i="16"/>
  <c r="D339" i="16"/>
  <c r="A399" i="16"/>
  <c r="B263" i="16"/>
  <c r="H203" i="16"/>
  <c r="E203" i="16"/>
  <c r="C31" i="17"/>
  <c r="W76" i="16"/>
  <c r="Q76" i="16"/>
  <c r="G189" i="16"/>
  <c r="A249" i="16"/>
  <c r="C189" i="16"/>
  <c r="D189" i="16"/>
  <c r="W27" i="34"/>
  <c r="H220" i="16"/>
  <c r="E220" i="16"/>
  <c r="G44" i="17"/>
  <c r="C211" i="16"/>
  <c r="G211" i="16"/>
  <c r="A271" i="16"/>
  <c r="D211" i="16"/>
  <c r="F129" i="16"/>
  <c r="K129" i="16" s="1"/>
  <c r="J9" i="17"/>
  <c r="D226" i="16"/>
  <c r="C226" i="16"/>
  <c r="G226" i="16"/>
  <c r="D341" i="16"/>
  <c r="A401" i="16"/>
  <c r="G341" i="16"/>
  <c r="C341" i="16"/>
  <c r="K24" i="17"/>
  <c r="C16" i="17"/>
  <c r="K15" i="17"/>
  <c r="B9" i="17"/>
  <c r="W158" i="16"/>
  <c r="Q158" i="16"/>
  <c r="W31" i="16"/>
  <c r="Q31" i="16"/>
  <c r="K38" i="17"/>
  <c r="Q16" i="16"/>
  <c r="W16" i="16"/>
  <c r="I208" i="16"/>
  <c r="Q208" i="16"/>
  <c r="W208" i="16"/>
  <c r="F135" i="16"/>
  <c r="J15" i="17"/>
  <c r="L158" i="16"/>
  <c r="N158" i="16" s="1"/>
  <c r="O158" i="16" s="1"/>
  <c r="Q142" i="16"/>
  <c r="W142" i="16"/>
  <c r="W151" i="16"/>
  <c r="F136" i="16"/>
  <c r="J16" i="17"/>
  <c r="F15" i="17"/>
  <c r="F75" i="16"/>
  <c r="B562" i="16"/>
  <c r="E502" i="16"/>
  <c r="I502" i="16"/>
  <c r="W152" i="16"/>
  <c r="Q152" i="16"/>
  <c r="F16" i="17"/>
  <c r="F76" i="16"/>
  <c r="Q165" i="16"/>
  <c r="W165" i="16"/>
  <c r="F32" i="17"/>
  <c r="Z32" i="17" s="1"/>
  <c r="N35" i="17"/>
  <c r="F215" i="16"/>
  <c r="K215" i="16" s="1"/>
  <c r="Q138" i="16"/>
  <c r="W138" i="16"/>
  <c r="B338" i="16"/>
  <c r="F152" i="16"/>
  <c r="K152" i="16" s="1"/>
  <c r="J45" i="17"/>
  <c r="F165" i="16"/>
  <c r="K165" i="16" s="1"/>
  <c r="A259" i="16"/>
  <c r="C199" i="16"/>
  <c r="D199" i="16"/>
  <c r="G199" i="16"/>
  <c r="I252" i="16"/>
  <c r="B312" i="16"/>
  <c r="E252" i="16"/>
  <c r="I215" i="16"/>
  <c r="J215" i="16" s="1"/>
  <c r="W215" i="16"/>
  <c r="Q215" i="16"/>
  <c r="W24" i="16"/>
  <c r="Q24" i="16"/>
  <c r="K45" i="17"/>
  <c r="W139" i="16"/>
  <c r="Q139" i="16"/>
  <c r="Q194" i="16"/>
  <c r="C275" i="16"/>
  <c r="H275" i="16"/>
  <c r="J275" i="16" s="1"/>
  <c r="G275" i="16"/>
  <c r="D275" i="16"/>
  <c r="A335" i="16"/>
  <c r="Q105" i="16"/>
  <c r="W105" i="16"/>
  <c r="A264" i="16"/>
  <c r="D204" i="16"/>
  <c r="C204" i="16"/>
  <c r="G204" i="16"/>
  <c r="D225" i="16"/>
  <c r="C225" i="16"/>
  <c r="G225" i="16"/>
  <c r="F139" i="16"/>
  <c r="K139" i="16" s="1"/>
  <c r="J19" i="17"/>
  <c r="D254" i="16"/>
  <c r="F45" i="17"/>
  <c r="F105" i="16"/>
  <c r="B276" i="16"/>
  <c r="E216" i="16"/>
  <c r="H216" i="16"/>
  <c r="J216" i="16" s="1"/>
  <c r="K19" i="17"/>
  <c r="K41" i="17"/>
  <c r="B377" i="16"/>
  <c r="H317" i="16"/>
  <c r="E317" i="16"/>
  <c r="F156" i="16"/>
  <c r="K156" i="16" s="1"/>
  <c r="J36" i="17"/>
  <c r="C32" i="17"/>
  <c r="W32" i="34"/>
  <c r="B272" i="16"/>
  <c r="H212" i="16"/>
  <c r="E212" i="16"/>
  <c r="J41" i="17"/>
  <c r="AA41" i="17" s="1"/>
  <c r="F161" i="16"/>
  <c r="K161" i="16" s="1"/>
  <c r="Q32" i="16"/>
  <c r="W32" i="16"/>
  <c r="G36" i="17"/>
  <c r="Q144" i="16"/>
  <c r="W144" i="16"/>
  <c r="B378" i="16"/>
  <c r="H318" i="16"/>
  <c r="F41" i="17"/>
  <c r="Z41" i="17" s="1"/>
  <c r="F101" i="16"/>
  <c r="K101" i="16" s="1"/>
  <c r="D198" i="16"/>
  <c r="C198" i="16"/>
  <c r="G198" i="16"/>
  <c r="A258" i="16"/>
  <c r="A272" i="16"/>
  <c r="D212" i="16"/>
  <c r="C212" i="16"/>
  <c r="G212" i="16"/>
  <c r="K36" i="17"/>
  <c r="J32" i="17"/>
  <c r="G21" i="17"/>
  <c r="Q92" i="16"/>
  <c r="W92" i="16"/>
  <c r="H221" i="16"/>
  <c r="J221" i="16" s="1"/>
  <c r="E221" i="16"/>
  <c r="F36" i="17"/>
  <c r="F96" i="16"/>
  <c r="K96" i="16" s="1"/>
  <c r="G41" i="17"/>
  <c r="J18" i="17"/>
  <c r="AA18" i="17" s="1"/>
  <c r="F138" i="16"/>
  <c r="K138" i="16" s="1"/>
  <c r="W29" i="34"/>
  <c r="G16" i="17"/>
  <c r="Q84" i="16"/>
  <c r="W84" i="16"/>
  <c r="Q167" i="16"/>
  <c r="W167" i="16"/>
  <c r="G227" i="16"/>
  <c r="D227" i="16"/>
  <c r="C227" i="16"/>
  <c r="G35" i="17"/>
  <c r="F104" i="16"/>
  <c r="K104" i="16" s="1"/>
  <c r="F44" i="17"/>
  <c r="Z44" i="17" s="1"/>
  <c r="W70" i="16"/>
  <c r="Q70" i="16"/>
  <c r="B337" i="16"/>
  <c r="I277" i="16"/>
  <c r="E277" i="16"/>
  <c r="J30" i="17"/>
  <c r="F150" i="16"/>
  <c r="K150" i="16" s="1"/>
  <c r="C222" i="16"/>
  <c r="G222" i="16"/>
  <c r="D222" i="16"/>
  <c r="E44" i="17"/>
  <c r="F80" i="16"/>
  <c r="K80" i="16" s="1"/>
  <c r="F20" i="17"/>
  <c r="Z20" i="17" s="1"/>
  <c r="G14" i="17"/>
  <c r="F88" i="16"/>
  <c r="K88" i="16" s="1"/>
  <c r="F28" i="17"/>
  <c r="F95" i="16"/>
  <c r="K95" i="16" s="1"/>
  <c r="F35" i="17"/>
  <c r="K29" i="17"/>
  <c r="F74" i="16"/>
  <c r="K74" i="16" s="1"/>
  <c r="F14" i="17"/>
  <c r="F149" i="16"/>
  <c r="K149" i="16" s="1"/>
  <c r="J29" i="17"/>
  <c r="K39" i="17"/>
  <c r="F99" i="16"/>
  <c r="K99" i="16" s="1"/>
  <c r="F39" i="17"/>
  <c r="F159" i="16"/>
  <c r="K159" i="16" s="1"/>
  <c r="J39" i="17"/>
  <c r="Q10" i="16"/>
  <c r="W10" i="16"/>
  <c r="C42" i="17"/>
  <c r="B384" i="16"/>
  <c r="H324" i="16"/>
  <c r="E324" i="16"/>
  <c r="G39" i="17"/>
  <c r="F81" i="16"/>
  <c r="K81" i="16" s="1"/>
  <c r="F21" i="17"/>
  <c r="G310" i="16"/>
  <c r="D310" i="16"/>
  <c r="W23" i="16"/>
  <c r="Q23" i="16"/>
  <c r="Q42" i="16"/>
  <c r="W42" i="16"/>
  <c r="K30" i="17"/>
  <c r="F89" i="16"/>
  <c r="K89" i="16" s="1"/>
  <c r="F29" i="17"/>
  <c r="G20" i="17"/>
  <c r="J44" i="17"/>
  <c r="B314" i="16"/>
  <c r="I254" i="16"/>
  <c r="W250" i="16"/>
  <c r="K13" i="17"/>
  <c r="E222" i="16"/>
  <c r="H222" i="16"/>
  <c r="B10" i="17"/>
  <c r="A270" i="16"/>
  <c r="D210" i="16"/>
  <c r="C210" i="16"/>
  <c r="G210" i="16"/>
  <c r="Q162" i="16"/>
  <c r="W162" i="16"/>
  <c r="K44" i="17"/>
  <c r="B559" i="16"/>
  <c r="G42" i="17"/>
  <c r="F13" i="17"/>
  <c r="F73" i="16"/>
  <c r="F133" i="16"/>
  <c r="K133" i="16" s="1"/>
  <c r="J13" i="17"/>
  <c r="AA13" i="17" s="1"/>
  <c r="C30" i="17"/>
  <c r="C10" i="17"/>
  <c r="B23" i="17"/>
  <c r="Y23" i="17" s="1"/>
  <c r="B42" i="17"/>
  <c r="Q90" i="16"/>
  <c r="W90" i="16"/>
  <c r="F47" i="17"/>
  <c r="Z47" i="17" s="1"/>
  <c r="F107" i="16"/>
  <c r="K107" i="16" s="1"/>
  <c r="F194" i="16"/>
  <c r="G13" i="17"/>
  <c r="B253" i="16"/>
  <c r="H193" i="16"/>
  <c r="E193" i="16"/>
  <c r="Q30" i="16"/>
  <c r="W30" i="16"/>
  <c r="F23" i="17"/>
  <c r="Z23" i="17" s="1"/>
  <c r="F83" i="16"/>
  <c r="F90" i="16"/>
  <c r="F30" i="17"/>
  <c r="Z30" i="17" s="1"/>
  <c r="J47" i="17"/>
  <c r="AA47" i="17" s="1"/>
  <c r="F167" i="16"/>
  <c r="K167" i="16" s="1"/>
  <c r="Q102" i="16"/>
  <c r="W102" i="16"/>
  <c r="W83" i="16"/>
  <c r="Q83" i="16"/>
  <c r="K28" i="17"/>
  <c r="K47" i="17"/>
  <c r="E270" i="16"/>
  <c r="F102" i="16"/>
  <c r="K102" i="16" s="1"/>
  <c r="F42" i="17"/>
  <c r="Z42" i="17" s="1"/>
  <c r="B30" i="17"/>
  <c r="C23" i="17"/>
  <c r="F162" i="16"/>
  <c r="K162" i="16" s="1"/>
  <c r="J42" i="17"/>
  <c r="AA42" i="17" s="1"/>
  <c r="B268" i="16"/>
  <c r="H208" i="16"/>
  <c r="E208" i="16"/>
  <c r="H227" i="16"/>
  <c r="E227" i="16"/>
  <c r="Q150" i="16"/>
  <c r="W150" i="16"/>
  <c r="K42" i="17"/>
  <c r="J28" i="17"/>
  <c r="F148" i="16"/>
  <c r="K148" i="16" s="1"/>
  <c r="K33" i="17"/>
  <c r="B33" i="17"/>
  <c r="Y33" i="17" s="1"/>
  <c r="G203" i="16"/>
  <c r="A263" i="16"/>
  <c r="D203" i="16"/>
  <c r="C203" i="16"/>
  <c r="E43" i="17"/>
  <c r="H39" i="57" s="1"/>
  <c r="AL39" i="57" s="1"/>
  <c r="K21" i="17"/>
  <c r="C33" i="17"/>
  <c r="F77" i="16"/>
  <c r="F17" i="17"/>
  <c r="Q147" i="16"/>
  <c r="W147" i="16"/>
  <c r="F141" i="16"/>
  <c r="K141" i="16" s="1"/>
  <c r="J21" i="17"/>
  <c r="C17" i="17"/>
  <c r="B17" i="17"/>
  <c r="K17" i="17"/>
  <c r="Q164" i="16"/>
  <c r="W164" i="16"/>
  <c r="W143" i="16"/>
  <c r="Q143" i="16"/>
  <c r="E25" i="17"/>
  <c r="H21" i="57" s="1"/>
  <c r="AL21" i="57" s="1"/>
  <c r="J27" i="17"/>
  <c r="AA27" i="17" s="1"/>
  <c r="F147" i="16"/>
  <c r="K147" i="16" s="1"/>
  <c r="F143" i="16"/>
  <c r="K143" i="16" s="1"/>
  <c r="J23" i="17"/>
  <c r="K27" i="17"/>
  <c r="F157" i="16"/>
  <c r="K157" i="16" s="1"/>
  <c r="J37" i="17"/>
  <c r="A267" i="16"/>
  <c r="D207" i="16"/>
  <c r="C207" i="16"/>
  <c r="G207" i="16"/>
  <c r="G224" i="16"/>
  <c r="D224" i="16"/>
  <c r="C224" i="16"/>
  <c r="F192" i="16"/>
  <c r="N12" i="17"/>
  <c r="F72" i="16"/>
  <c r="F12" i="17"/>
  <c r="F137" i="16"/>
  <c r="K137" i="16" s="1"/>
  <c r="J17" i="17"/>
  <c r="F153" i="16"/>
  <c r="K153" i="16" s="1"/>
  <c r="J33" i="17"/>
  <c r="K23" i="17"/>
  <c r="K37" i="17"/>
  <c r="E27" i="17"/>
  <c r="H23" i="57" s="1"/>
  <c r="AL23" i="57" s="1"/>
  <c r="B269" i="16"/>
  <c r="H209" i="16"/>
  <c r="E209" i="16"/>
  <c r="Q17" i="16"/>
  <c r="W17" i="16"/>
  <c r="A257" i="16"/>
  <c r="C197" i="16"/>
  <c r="D197" i="16"/>
  <c r="G197" i="16"/>
  <c r="W33" i="16"/>
  <c r="Q33" i="16"/>
  <c r="H190" i="16"/>
  <c r="B250" i="16"/>
  <c r="E190" i="16"/>
  <c r="E224" i="16"/>
  <c r="H224" i="16"/>
  <c r="C201" i="16"/>
  <c r="D201" i="16"/>
  <c r="G201" i="16"/>
  <c r="A261" i="16"/>
  <c r="H252" i="16"/>
  <c r="D252" i="16"/>
  <c r="G252" i="16"/>
  <c r="A312" i="16"/>
  <c r="C252" i="16"/>
  <c r="Q72" i="16"/>
  <c r="W72" i="16"/>
  <c r="H219" i="16"/>
  <c r="J219" i="16" s="1"/>
  <c r="E219" i="16"/>
  <c r="A273" i="16"/>
  <c r="D213" i="16"/>
  <c r="C213" i="16"/>
  <c r="G213" i="16"/>
  <c r="K10" i="17"/>
  <c r="V56" i="18"/>
  <c r="F130" i="16"/>
  <c r="J10" i="17"/>
  <c r="Q141" i="16"/>
  <c r="W141" i="16"/>
  <c r="I192" i="16"/>
  <c r="J192" i="16" s="1"/>
  <c r="Q192" i="16"/>
  <c r="W192" i="16"/>
  <c r="L128" i="16"/>
  <c r="F70" i="16"/>
  <c r="F10" i="17"/>
  <c r="Q157" i="16"/>
  <c r="W157" i="16"/>
  <c r="Q77" i="16"/>
  <c r="W77" i="16"/>
  <c r="Q153" i="16"/>
  <c r="W153" i="16"/>
  <c r="W137" i="16"/>
  <c r="Q137" i="16"/>
  <c r="G10" i="17"/>
  <c r="C217" i="16"/>
  <c r="G217" i="16"/>
  <c r="A277" i="16"/>
  <c r="D217" i="16"/>
  <c r="H308" i="16"/>
  <c r="E308" i="16"/>
  <c r="B368" i="16"/>
  <c r="K73" i="16" l="1"/>
  <c r="K75" i="16"/>
  <c r="L75" i="16" s="1"/>
  <c r="N75" i="16" s="1"/>
  <c r="O75" i="16" s="1"/>
  <c r="W194" i="16"/>
  <c r="K76" i="16"/>
  <c r="L76" i="16" s="1"/>
  <c r="I16" i="17" s="1"/>
  <c r="I12" i="57" s="1"/>
  <c r="AM12" i="57" s="1"/>
  <c r="K135" i="16"/>
  <c r="H280" i="16"/>
  <c r="H287" i="16"/>
  <c r="H282" i="16"/>
  <c r="J282" i="16" s="1"/>
  <c r="E11" i="17"/>
  <c r="Q250" i="16"/>
  <c r="K69" i="16"/>
  <c r="L69" i="16" s="1"/>
  <c r="K130" i="16"/>
  <c r="J252" i="16"/>
  <c r="K70" i="16"/>
  <c r="L70" i="16" s="1"/>
  <c r="N70" i="16" s="1"/>
  <c r="O70" i="16" s="1"/>
  <c r="W209" i="16"/>
  <c r="AA15" i="17"/>
  <c r="AA16" i="17"/>
  <c r="J288" i="16"/>
  <c r="K12" i="16"/>
  <c r="L12" i="16" s="1"/>
  <c r="N12" i="16" s="1"/>
  <c r="O12" i="16" s="1"/>
  <c r="J280" i="16"/>
  <c r="J289" i="16"/>
  <c r="F294" i="16"/>
  <c r="Z16" i="17"/>
  <c r="J284" i="16"/>
  <c r="J208" i="16"/>
  <c r="J287" i="16"/>
  <c r="K192" i="16"/>
  <c r="G7" i="48"/>
  <c r="J7" i="48" s="1"/>
  <c r="K7" i="48" s="1"/>
  <c r="M7" i="48" s="1"/>
  <c r="K16" i="16"/>
  <c r="L16" i="16" s="1"/>
  <c r="N16" i="16" s="1"/>
  <c r="O16" i="16" s="1"/>
  <c r="K19" i="16"/>
  <c r="L19" i="16" s="1"/>
  <c r="N19" i="16" s="1"/>
  <c r="O19" i="16" s="1"/>
  <c r="Z10" i="17"/>
  <c r="H10" i="17" s="1"/>
  <c r="D8" i="30" s="1"/>
  <c r="K13" i="16"/>
  <c r="L13" i="16" s="1"/>
  <c r="N13" i="16" s="1"/>
  <c r="O13" i="16" s="1"/>
  <c r="K18" i="16"/>
  <c r="L18" i="16" s="1"/>
  <c r="N18" i="16" s="1"/>
  <c r="O18" i="16" s="1"/>
  <c r="K9" i="16"/>
  <c r="L9" i="16" s="1"/>
  <c r="N9" i="16" s="1"/>
  <c r="O9" i="16" s="1"/>
  <c r="A368" i="16"/>
  <c r="Y9" i="17"/>
  <c r="D9" i="17" s="1"/>
  <c r="C7" i="30" s="1"/>
  <c r="B5" i="34" s="1"/>
  <c r="Z9" i="17"/>
  <c r="H9" i="17" s="1"/>
  <c r="D7" i="30" s="1"/>
  <c r="C5" i="34" s="1"/>
  <c r="G308" i="16"/>
  <c r="W308" i="16" s="1"/>
  <c r="W190" i="16"/>
  <c r="H278" i="16"/>
  <c r="J278" i="16" s="1"/>
  <c r="D269" i="16"/>
  <c r="I209" i="16"/>
  <c r="J209" i="16" s="1"/>
  <c r="G269" i="16"/>
  <c r="W269" i="16" s="1"/>
  <c r="D278" i="16"/>
  <c r="F278" i="16" s="1"/>
  <c r="H269" i="16"/>
  <c r="AA10" i="17"/>
  <c r="L10" i="17" s="1"/>
  <c r="E8" i="30" s="1"/>
  <c r="D6" i="34" s="1"/>
  <c r="Y10" i="17"/>
  <c r="D10" i="17" s="1"/>
  <c r="C8" i="30" s="1"/>
  <c r="B6" i="34" s="1"/>
  <c r="J248" i="16"/>
  <c r="Y68" i="17"/>
  <c r="D68" i="17" s="1"/>
  <c r="G6" i="30" s="1"/>
  <c r="F4" i="34" s="1"/>
  <c r="F248" i="16"/>
  <c r="G10" i="48" s="1"/>
  <c r="Z8" i="17"/>
  <c r="H8" i="17" s="1"/>
  <c r="D6" i="30" s="1"/>
  <c r="C4" i="34" s="1"/>
  <c r="Y8" i="17"/>
  <c r="D8" i="17" s="1"/>
  <c r="C6" i="30" s="1"/>
  <c r="B4" i="34" s="1"/>
  <c r="N8" i="17"/>
  <c r="F188" i="16"/>
  <c r="G9" i="48" s="1"/>
  <c r="I188" i="16"/>
  <c r="W188" i="16"/>
  <c r="Q188" i="16"/>
  <c r="E9" i="48" s="1"/>
  <c r="AA8" i="17"/>
  <c r="L8" i="17" s="1"/>
  <c r="E6" i="30" s="1"/>
  <c r="D4" i="34" s="1"/>
  <c r="AA11" i="17"/>
  <c r="L11" i="17" s="1"/>
  <c r="E9" i="30" s="1"/>
  <c r="D7" i="34" s="1"/>
  <c r="AA9" i="17"/>
  <c r="L9" i="17" s="1"/>
  <c r="E7" i="30" s="1"/>
  <c r="D5" i="34" s="1"/>
  <c r="J254" i="16"/>
  <c r="J190" i="16"/>
  <c r="J193" i="16"/>
  <c r="N108" i="16"/>
  <c r="O108" i="16" s="1"/>
  <c r="I48" i="17"/>
  <c r="T48" i="17" s="1"/>
  <c r="N116" i="16"/>
  <c r="O116" i="16" s="1"/>
  <c r="I56" i="17"/>
  <c r="K77" i="16"/>
  <c r="L77" i="16" s="1"/>
  <c r="L90" i="16"/>
  <c r="K90" i="16"/>
  <c r="H21" i="17"/>
  <c r="Z21" i="17"/>
  <c r="Z13" i="17"/>
  <c r="H13" i="17" s="1"/>
  <c r="D11" i="30" s="1"/>
  <c r="C9" i="34" s="1"/>
  <c r="AA33" i="17"/>
  <c r="Z12" i="17"/>
  <c r="H12" i="17" s="1"/>
  <c r="D10" i="30" s="1"/>
  <c r="Y17" i="17"/>
  <c r="Z17" i="17"/>
  <c r="H17" i="17" s="1"/>
  <c r="D15" i="30" s="1"/>
  <c r="C13" i="34" s="1"/>
  <c r="AA28" i="17"/>
  <c r="Y30" i="17"/>
  <c r="Y42" i="17"/>
  <c r="Z29" i="17"/>
  <c r="Z39" i="17"/>
  <c r="H35" i="17"/>
  <c r="Z35" i="17"/>
  <c r="AA30" i="17"/>
  <c r="AA32" i="17"/>
  <c r="L32" i="17" s="1"/>
  <c r="E30" i="30" s="1"/>
  <c r="D28" i="34" s="1"/>
  <c r="AA36" i="17"/>
  <c r="AA45" i="17"/>
  <c r="K136" i="16"/>
  <c r="L136" i="16" s="1"/>
  <c r="Z22" i="17"/>
  <c r="AA31" i="17"/>
  <c r="Y31" i="17"/>
  <c r="AA34" i="17"/>
  <c r="Z24" i="17"/>
  <c r="L25" i="17"/>
  <c r="AA25" i="17"/>
  <c r="Y12" i="17"/>
  <c r="D12" i="17" s="1"/>
  <c r="C10" i="30" s="1"/>
  <c r="B8" i="34" s="1"/>
  <c r="K232" i="16"/>
  <c r="Y14" i="17"/>
  <c r="D14" i="17" s="1"/>
  <c r="C12" i="30" s="1"/>
  <c r="B10" i="34" s="1"/>
  <c r="K285" i="16"/>
  <c r="K98" i="16"/>
  <c r="L98" i="16" s="1"/>
  <c r="AA46" i="17"/>
  <c r="L163" i="16"/>
  <c r="N163" i="16" s="1"/>
  <c r="O163" i="16" s="1"/>
  <c r="K163" i="16"/>
  <c r="J229" i="16"/>
  <c r="J230" i="16"/>
  <c r="O54" i="17"/>
  <c r="AB54" i="17" s="1"/>
  <c r="P54" i="17" s="1"/>
  <c r="F52" i="30" s="1"/>
  <c r="J234" i="16"/>
  <c r="K234" i="16" s="1"/>
  <c r="L234" i="16" s="1"/>
  <c r="AB48" i="17"/>
  <c r="K231" i="16"/>
  <c r="A314" i="16"/>
  <c r="A374" i="16" s="1"/>
  <c r="O14" i="17"/>
  <c r="AB14" i="17" s="1"/>
  <c r="P14" i="17" s="1"/>
  <c r="F12" i="30" s="1"/>
  <c r="E10" i="34" s="1"/>
  <c r="J194" i="16"/>
  <c r="K194" i="16" s="1"/>
  <c r="L194" i="16" s="1"/>
  <c r="C310" i="16"/>
  <c r="I310" i="16" s="1"/>
  <c r="L85" i="16"/>
  <c r="N85" i="16" s="1"/>
  <c r="O85" i="16" s="1"/>
  <c r="K85" i="16"/>
  <c r="N20" i="16"/>
  <c r="O20" i="16" s="1"/>
  <c r="E20" i="17"/>
  <c r="Y28" i="17"/>
  <c r="D28" i="17" s="1"/>
  <c r="C26" i="30" s="1"/>
  <c r="B24" i="34" s="1"/>
  <c r="Z14" i="17"/>
  <c r="H14" i="17" s="1"/>
  <c r="D12" i="30" s="1"/>
  <c r="C10" i="34" s="1"/>
  <c r="AA17" i="17"/>
  <c r="L17" i="17" s="1"/>
  <c r="E15" i="30" s="1"/>
  <c r="D13" i="34" s="1"/>
  <c r="L23" i="17"/>
  <c r="AA23" i="17"/>
  <c r="AA21" i="17"/>
  <c r="L21" i="17" s="1"/>
  <c r="E19" i="30" s="1"/>
  <c r="L83" i="16"/>
  <c r="K83" i="16"/>
  <c r="AA44" i="17"/>
  <c r="AA39" i="17"/>
  <c r="L39" i="17" s="1"/>
  <c r="E37" i="30" s="1"/>
  <c r="D35" i="34" s="1"/>
  <c r="Z28" i="17"/>
  <c r="H28" i="17" s="1"/>
  <c r="D26" i="30" s="1"/>
  <c r="C24" i="34" s="1"/>
  <c r="Z36" i="17"/>
  <c r="K105" i="16"/>
  <c r="L105" i="16" s="1"/>
  <c r="AA19" i="17"/>
  <c r="L19" i="17" s="1"/>
  <c r="E17" i="30" s="1"/>
  <c r="D15" i="34" s="1"/>
  <c r="Z15" i="17"/>
  <c r="H15" i="17" s="1"/>
  <c r="D13" i="30" s="1"/>
  <c r="C11" i="34" s="1"/>
  <c r="Y16" i="17"/>
  <c r="D16" i="17" s="1"/>
  <c r="C14" i="30" s="1"/>
  <c r="B12" i="34" s="1"/>
  <c r="Z37" i="17"/>
  <c r="Z26" i="17"/>
  <c r="Z38" i="17"/>
  <c r="H38" i="17" s="1"/>
  <c r="D36" i="30" s="1"/>
  <c r="C34" i="34" s="1"/>
  <c r="Y32" i="17"/>
  <c r="O52" i="17"/>
  <c r="AB52" i="17" s="1"/>
  <c r="P52" i="17" s="1"/>
  <c r="F50" i="30" s="1"/>
  <c r="E48" i="34" s="1"/>
  <c r="K235" i="16"/>
  <c r="K237" i="16"/>
  <c r="K228" i="16"/>
  <c r="K236" i="16"/>
  <c r="Z40" i="17"/>
  <c r="H40" i="17" s="1"/>
  <c r="D38" i="30" s="1"/>
  <c r="C36" i="34" s="1"/>
  <c r="K72" i="16"/>
  <c r="L72" i="16" s="1"/>
  <c r="AA37" i="17"/>
  <c r="L29" i="17"/>
  <c r="AA29" i="17"/>
  <c r="H45" i="17"/>
  <c r="Z45" i="17"/>
  <c r="Z31" i="17"/>
  <c r="L24" i="17"/>
  <c r="AA24" i="17"/>
  <c r="AA22" i="17"/>
  <c r="H18" i="17"/>
  <c r="D16" i="30" s="1"/>
  <c r="C14" i="34" s="1"/>
  <c r="K1249" i="16"/>
  <c r="L1249" i="16" s="1"/>
  <c r="K1187" i="16"/>
  <c r="L1187" i="16" s="1"/>
  <c r="K229" i="16"/>
  <c r="L229" i="16" s="1"/>
  <c r="N229" i="16" s="1"/>
  <c r="O229" i="16" s="1"/>
  <c r="K230" i="16"/>
  <c r="L230" i="16" s="1"/>
  <c r="N230" i="16" s="1"/>
  <c r="O230" i="16" s="1"/>
  <c r="AB56" i="17"/>
  <c r="K282" i="16"/>
  <c r="K286" i="16"/>
  <c r="K278" i="16"/>
  <c r="Y20" i="17"/>
  <c r="D20" i="17" s="1"/>
  <c r="C18" i="30" s="1"/>
  <c r="B16" i="34" s="1"/>
  <c r="J6" i="48"/>
  <c r="K6" i="48" s="1"/>
  <c r="M6" i="48" s="1"/>
  <c r="J8" i="48"/>
  <c r="K8" i="48" s="1"/>
  <c r="M8" i="48" s="1"/>
  <c r="B441" i="16"/>
  <c r="V19" i="52"/>
  <c r="O19" i="52" s="1"/>
  <c r="A343" i="16"/>
  <c r="A456" i="16"/>
  <c r="M55" i="17"/>
  <c r="J51" i="57" s="1"/>
  <c r="AN51" i="57" s="1"/>
  <c r="I54" i="17"/>
  <c r="I50" i="57" s="1"/>
  <c r="AM50" i="57" s="1"/>
  <c r="E18" i="17"/>
  <c r="S18" i="17" s="1"/>
  <c r="H42" i="17"/>
  <c r="L40" i="17"/>
  <c r="E38" i="30" s="1"/>
  <c r="D36" i="34" s="1"/>
  <c r="Q248" i="16"/>
  <c r="W248" i="16"/>
  <c r="I251" i="16"/>
  <c r="B311" i="16"/>
  <c r="E251" i="16"/>
  <c r="H31" i="17"/>
  <c r="D29" i="30" s="1"/>
  <c r="C27" i="34" s="1"/>
  <c r="L38" i="17"/>
  <c r="O51" i="17"/>
  <c r="AB51" i="17" s="1"/>
  <c r="P51" i="17" s="1"/>
  <c r="F49" i="30" s="1"/>
  <c r="E47" i="34" s="1"/>
  <c r="H39" i="17"/>
  <c r="K1193" i="16"/>
  <c r="L1193" i="16" s="1"/>
  <c r="K1248" i="16"/>
  <c r="L1248" i="16" s="1"/>
  <c r="L228" i="16"/>
  <c r="N228" i="16" s="1"/>
  <c r="O228" i="16" s="1"/>
  <c r="L237" i="16"/>
  <c r="N237" i="16" s="1"/>
  <c r="O237" i="16" s="1"/>
  <c r="Q40" i="10"/>
  <c r="I270" i="16"/>
  <c r="AF46" i="30"/>
  <c r="K1137" i="16"/>
  <c r="L1137" i="16" s="1"/>
  <c r="L235" i="16"/>
  <c r="N235" i="16" s="1"/>
  <c r="O235" i="16" s="1"/>
  <c r="O57" i="17"/>
  <c r="AB57" i="17" s="1"/>
  <c r="P57" i="17" s="1"/>
  <c r="F55" i="30" s="1"/>
  <c r="E53" i="34" s="1"/>
  <c r="AF55" i="30"/>
  <c r="K8" i="16"/>
  <c r="L8" i="16" s="1"/>
  <c r="E8" i="17" s="1"/>
  <c r="H4" i="57" s="1"/>
  <c r="AL4" i="57" s="1"/>
  <c r="S57" i="17"/>
  <c r="L233" i="16"/>
  <c r="N233" i="16" s="1"/>
  <c r="O233" i="16" s="1"/>
  <c r="AH46" i="30"/>
  <c r="O50" i="17"/>
  <c r="AB50" i="17" s="1"/>
  <c r="C113" i="17"/>
  <c r="Y113" i="17" s="1"/>
  <c r="AA296" i="17"/>
  <c r="L296" i="17" s="1"/>
  <c r="L231" i="16"/>
  <c r="N231" i="16" s="1"/>
  <c r="O231" i="16" s="1"/>
  <c r="H41" i="17"/>
  <c r="D39" i="30" s="1"/>
  <c r="C37" i="34" s="1"/>
  <c r="E55" i="17"/>
  <c r="S55" i="17" s="1"/>
  <c r="H36" i="17"/>
  <c r="L31" i="17"/>
  <c r="E29" i="30" s="1"/>
  <c r="D27" i="34" s="1"/>
  <c r="O53" i="17"/>
  <c r="AB53" i="17" s="1"/>
  <c r="C109" i="17"/>
  <c r="K1257" i="16"/>
  <c r="L1257" i="16" s="1"/>
  <c r="K1133" i="16"/>
  <c r="L1133" i="16" s="1"/>
  <c r="K1252" i="16"/>
  <c r="L1252" i="16" s="1"/>
  <c r="N1252" i="16" s="1"/>
  <c r="O1252" i="16" s="1"/>
  <c r="K1132" i="16"/>
  <c r="L1132" i="16" s="1"/>
  <c r="N1132" i="16" s="1"/>
  <c r="O1132" i="16" s="1"/>
  <c r="I499" i="16"/>
  <c r="C254" i="16"/>
  <c r="D396" i="16"/>
  <c r="J44" i="57"/>
  <c r="AN44" i="57" s="1"/>
  <c r="I200" i="16"/>
  <c r="W200" i="16"/>
  <c r="Q200" i="16"/>
  <c r="G396" i="16"/>
  <c r="Q396" i="16" s="1"/>
  <c r="G254" i="16"/>
  <c r="W336" i="16"/>
  <c r="J294" i="16"/>
  <c r="A320" i="16"/>
  <c r="H260" i="16"/>
  <c r="J260" i="16" s="1"/>
  <c r="G260" i="16"/>
  <c r="C260" i="16"/>
  <c r="D260" i="16"/>
  <c r="F260" i="16" s="1"/>
  <c r="K260" i="16" s="1"/>
  <c r="A370" i="16"/>
  <c r="A430" i="16" s="1"/>
  <c r="Q336" i="16"/>
  <c r="E17" i="17"/>
  <c r="H13" i="57" s="1"/>
  <c r="AL13" i="57" s="1"/>
  <c r="F280" i="16"/>
  <c r="K280" i="16" s="1"/>
  <c r="Q1208" i="16"/>
  <c r="H44" i="57"/>
  <c r="AL44" i="57" s="1"/>
  <c r="H7" i="57"/>
  <c r="AL7" i="57" s="1"/>
  <c r="S11" i="17"/>
  <c r="AF9" i="30"/>
  <c r="J290" i="16"/>
  <c r="J297" i="16"/>
  <c r="I9" i="17"/>
  <c r="I5" i="57" s="1"/>
  <c r="AM5" i="57" s="1"/>
  <c r="N69" i="16"/>
  <c r="O69" i="16" s="1"/>
  <c r="W253" i="16"/>
  <c r="Q253" i="16"/>
  <c r="Q41" i="10"/>
  <c r="F297" i="16"/>
  <c r="K297" i="16" s="1"/>
  <c r="F290" i="16"/>
  <c r="G313" i="16"/>
  <c r="A373" i="16"/>
  <c r="D313" i="16"/>
  <c r="C313" i="16"/>
  <c r="F289" i="16"/>
  <c r="K289" i="16" s="1"/>
  <c r="J1189" i="16"/>
  <c r="K1189" i="16" s="1"/>
  <c r="L1189" i="16" s="1"/>
  <c r="J1194" i="16"/>
  <c r="V21" i="52"/>
  <c r="O21" i="52" s="1"/>
  <c r="AA288" i="17"/>
  <c r="L288" i="17" s="1"/>
  <c r="AB295" i="17"/>
  <c r="P295" i="17" s="1"/>
  <c r="AA292" i="17"/>
  <c r="L292" i="17" s="1"/>
  <c r="AA290" i="17"/>
  <c r="L290" i="17" s="1"/>
  <c r="M289" i="17"/>
  <c r="N1130" i="16"/>
  <c r="O1130" i="16" s="1"/>
  <c r="N1249" i="16"/>
  <c r="O1249" i="16" s="1"/>
  <c r="E345" i="17"/>
  <c r="K1196" i="16"/>
  <c r="L1196" i="16" s="1"/>
  <c r="Q287" i="17"/>
  <c r="N1187" i="16"/>
  <c r="O1187" i="16" s="1"/>
  <c r="H30" i="17"/>
  <c r="D28" i="30" s="1"/>
  <c r="C26" i="34" s="1"/>
  <c r="F1195" i="16"/>
  <c r="Q308" i="16"/>
  <c r="I308" i="16"/>
  <c r="J308" i="16" s="1"/>
  <c r="M287" i="17"/>
  <c r="N1128" i="16"/>
  <c r="O1128" i="16" s="1"/>
  <c r="A409" i="16"/>
  <c r="D349" i="16"/>
  <c r="G349" i="16"/>
  <c r="C349" i="16"/>
  <c r="B414" i="16"/>
  <c r="E354" i="16"/>
  <c r="H354" i="16"/>
  <c r="J296" i="16"/>
  <c r="C116" i="17"/>
  <c r="K1028" i="16"/>
  <c r="L1028" i="16" s="1"/>
  <c r="N291" i="17"/>
  <c r="AB291" i="17" s="1"/>
  <c r="P291" i="17" s="1"/>
  <c r="W293" i="16"/>
  <c r="Q293" i="16"/>
  <c r="J1190" i="16"/>
  <c r="I1208" i="16"/>
  <c r="C304" i="17" s="1"/>
  <c r="B1268" i="16"/>
  <c r="E1208" i="16"/>
  <c r="B304" i="17" s="1"/>
  <c r="M296" i="17"/>
  <c r="N1137" i="16"/>
  <c r="O1137" i="16" s="1"/>
  <c r="E348" i="17"/>
  <c r="J1195" i="16"/>
  <c r="AG46" i="30"/>
  <c r="O49" i="17"/>
  <c r="AB49" i="17" s="1"/>
  <c r="M294" i="17"/>
  <c r="N1135" i="16"/>
  <c r="O1135" i="16" s="1"/>
  <c r="O55" i="17"/>
  <c r="AB55" i="17" s="1"/>
  <c r="P55" i="17" s="1"/>
  <c r="O296" i="17"/>
  <c r="B110" i="17"/>
  <c r="J292" i="16"/>
  <c r="C112" i="17"/>
  <c r="AB294" i="17"/>
  <c r="P294" i="17" s="1"/>
  <c r="F291" i="16"/>
  <c r="B111" i="17"/>
  <c r="I51" i="17"/>
  <c r="B413" i="16"/>
  <c r="H353" i="16"/>
  <c r="E353" i="16"/>
  <c r="B412" i="16"/>
  <c r="E352" i="16"/>
  <c r="H352" i="16"/>
  <c r="K247" i="17"/>
  <c r="J1088" i="16"/>
  <c r="B114" i="17"/>
  <c r="AB288" i="17"/>
  <c r="P288" i="17" s="1"/>
  <c r="J1192" i="16"/>
  <c r="K1192" i="16" s="1"/>
  <c r="L1192" i="16" s="1"/>
  <c r="J295" i="16"/>
  <c r="C115" i="17"/>
  <c r="L36" i="17"/>
  <c r="E34" i="30" s="1"/>
  <c r="D32" i="34" s="1"/>
  <c r="L37" i="17"/>
  <c r="E35" i="30" s="1"/>
  <c r="L27" i="17"/>
  <c r="E25" i="30" s="1"/>
  <c r="L42" i="17"/>
  <c r="E40" i="30" s="1"/>
  <c r="D38" i="34" s="1"/>
  <c r="L13" i="17"/>
  <c r="E11" i="30" s="1"/>
  <c r="D9" i="34" s="1"/>
  <c r="M49" i="17"/>
  <c r="U49" i="17" s="1"/>
  <c r="L44" i="17"/>
  <c r="E42" i="30" s="1"/>
  <c r="D40" i="34" s="1"/>
  <c r="I49" i="17"/>
  <c r="T49" i="17" s="1"/>
  <c r="H44" i="17"/>
  <c r="D42" i="30" s="1"/>
  <c r="C40" i="34" s="1"/>
  <c r="L41" i="17"/>
  <c r="E39" i="30" s="1"/>
  <c r="D37" i="34" s="1"/>
  <c r="H32" i="17"/>
  <c r="D30" i="30" s="1"/>
  <c r="C28" i="34" s="1"/>
  <c r="H16" i="17"/>
  <c r="D14" i="30" s="1"/>
  <c r="C12" i="34" s="1"/>
  <c r="L15" i="17"/>
  <c r="E13" i="30" s="1"/>
  <c r="D11" i="34" s="1"/>
  <c r="I27" i="17"/>
  <c r="I23" i="57" s="1"/>
  <c r="AM23" i="57" s="1"/>
  <c r="H22" i="17"/>
  <c r="D20" i="30" s="1"/>
  <c r="C18" i="34" s="1"/>
  <c r="L26" i="17"/>
  <c r="E24" i="30" s="1"/>
  <c r="D22" i="34" s="1"/>
  <c r="L34" i="17"/>
  <c r="E32" i="30" s="1"/>
  <c r="D30" i="34" s="1"/>
  <c r="H37" i="17"/>
  <c r="D35" i="30" s="1"/>
  <c r="C33" i="34" s="1"/>
  <c r="H26" i="17"/>
  <c r="D24" i="30" s="1"/>
  <c r="C22" i="34" s="1"/>
  <c r="M51" i="17"/>
  <c r="J47" i="57" s="1"/>
  <c r="AN47" i="57" s="1"/>
  <c r="L46" i="17"/>
  <c r="E44" i="30" s="1"/>
  <c r="D42" i="34" s="1"/>
  <c r="Q48" i="17"/>
  <c r="V48" i="17" s="1"/>
  <c r="K1254" i="16"/>
  <c r="L1254" i="16" s="1"/>
  <c r="B415" i="16"/>
  <c r="E355" i="16"/>
  <c r="H355" i="16"/>
  <c r="S49" i="17"/>
  <c r="H45" i="57"/>
  <c r="AL45" i="57" s="1"/>
  <c r="AF47" i="30"/>
  <c r="A428" i="16"/>
  <c r="D368" i="16"/>
  <c r="C368" i="16"/>
  <c r="G368" i="16"/>
  <c r="Q289" i="16"/>
  <c r="W289" i="16"/>
  <c r="AH53" i="30"/>
  <c r="Q293" i="17"/>
  <c r="N1193" i="16"/>
  <c r="O1193" i="16" s="1"/>
  <c r="W296" i="16"/>
  <c r="Q296" i="16"/>
  <c r="K1256" i="16"/>
  <c r="L1256" i="16" s="1"/>
  <c r="Q1147" i="16"/>
  <c r="W1147" i="16"/>
  <c r="I1147" i="16"/>
  <c r="O247" i="17" s="1"/>
  <c r="E1147" i="16"/>
  <c r="N247" i="17" s="1"/>
  <c r="S54" i="17"/>
  <c r="H50" i="57"/>
  <c r="AL50" i="57" s="1"/>
  <c r="AF52" i="30"/>
  <c r="B108" i="17"/>
  <c r="F288" i="16"/>
  <c r="K288" i="16" s="1"/>
  <c r="S56" i="17"/>
  <c r="H52" i="57"/>
  <c r="AL52" i="57" s="1"/>
  <c r="AF54" i="30"/>
  <c r="N113" i="16"/>
  <c r="O113" i="16" s="1"/>
  <c r="I53" i="17"/>
  <c r="J1191" i="16"/>
  <c r="K1191" i="16" s="1"/>
  <c r="L1191" i="16" s="1"/>
  <c r="K1255" i="16"/>
  <c r="L1255" i="16" s="1"/>
  <c r="C110" i="17"/>
  <c r="A410" i="16"/>
  <c r="C350" i="16"/>
  <c r="D350" i="16"/>
  <c r="G350" i="16"/>
  <c r="W292" i="16"/>
  <c r="Q292" i="16"/>
  <c r="B117" i="17"/>
  <c r="J291" i="16"/>
  <c r="C111" i="17"/>
  <c r="A411" i="16"/>
  <c r="G351" i="16"/>
  <c r="C351" i="16"/>
  <c r="D351" i="16"/>
  <c r="T57" i="17"/>
  <c r="I53" i="57"/>
  <c r="AM53" i="57" s="1"/>
  <c r="AG55" i="30"/>
  <c r="F1088" i="16"/>
  <c r="J247" i="17"/>
  <c r="Y51" i="57"/>
  <c r="BC51" i="57" s="1"/>
  <c r="T294" i="17"/>
  <c r="AW53" i="30"/>
  <c r="C114" i="17"/>
  <c r="A414" i="16"/>
  <c r="D354" i="16"/>
  <c r="F114" i="17" s="1"/>
  <c r="G354" i="16"/>
  <c r="C354" i="16"/>
  <c r="K1188" i="16"/>
  <c r="L1188" i="16" s="1"/>
  <c r="AA291" i="17"/>
  <c r="L291" i="17" s="1"/>
  <c r="F1194" i="16"/>
  <c r="T55" i="17"/>
  <c r="I51" i="57"/>
  <c r="AM51" i="57" s="1"/>
  <c r="AG53" i="30"/>
  <c r="O293" i="17"/>
  <c r="AB293" i="17" s="1"/>
  <c r="P293" i="17" s="1"/>
  <c r="N1248" i="16"/>
  <c r="O1248" i="16" s="1"/>
  <c r="E344" i="17"/>
  <c r="Q295" i="16"/>
  <c r="W295" i="16"/>
  <c r="O287" i="17"/>
  <c r="AB287" i="17" s="1"/>
  <c r="P287" i="17" s="1"/>
  <c r="U57" i="17"/>
  <c r="J53" i="57"/>
  <c r="AN53" i="57" s="1"/>
  <c r="AH55" i="30"/>
  <c r="Y52" i="57"/>
  <c r="BC52" i="57" s="1"/>
  <c r="T295" i="17"/>
  <c r="AW54" i="30"/>
  <c r="Z48" i="57"/>
  <c r="BD48" i="57" s="1"/>
  <c r="AX50" i="30"/>
  <c r="U291" i="17"/>
  <c r="I52" i="17"/>
  <c r="I48" i="57" s="1"/>
  <c r="AM48" i="57" s="1"/>
  <c r="H47" i="17"/>
  <c r="D45" i="30" s="1"/>
  <c r="C43" i="34" s="1"/>
  <c r="M50" i="17"/>
  <c r="U50" i="17" s="1"/>
  <c r="L45" i="17"/>
  <c r="E43" i="30" s="1"/>
  <c r="D41" i="34" s="1"/>
  <c r="L22" i="17"/>
  <c r="E20" i="30" s="1"/>
  <c r="D18" i="34" s="1"/>
  <c r="N173" i="16"/>
  <c r="O173" i="16" s="1"/>
  <c r="M53" i="17"/>
  <c r="B417" i="16"/>
  <c r="E357" i="16"/>
  <c r="H357" i="16"/>
  <c r="AB292" i="17"/>
  <c r="P292" i="17" s="1"/>
  <c r="K1190" i="16"/>
  <c r="L1190" i="16" s="1"/>
  <c r="M293" i="17"/>
  <c r="N1134" i="16"/>
  <c r="O1134" i="16" s="1"/>
  <c r="L289" i="16"/>
  <c r="N289" i="16" s="1"/>
  <c r="O289" i="16" s="1"/>
  <c r="S52" i="17"/>
  <c r="H48" i="57"/>
  <c r="AL48" i="57" s="1"/>
  <c r="AF50" i="30"/>
  <c r="I293" i="17"/>
  <c r="N1074" i="16"/>
  <c r="O1074" i="16" s="1"/>
  <c r="N1257" i="16"/>
  <c r="O1257" i="16" s="1"/>
  <c r="E353" i="17"/>
  <c r="E53" i="17"/>
  <c r="N1073" i="16"/>
  <c r="O1073" i="16" s="1"/>
  <c r="I292" i="17"/>
  <c r="C108" i="17"/>
  <c r="A408" i="16"/>
  <c r="G348" i="16"/>
  <c r="D348" i="16"/>
  <c r="C348" i="16"/>
  <c r="B52" i="34"/>
  <c r="T56" i="17"/>
  <c r="I52" i="57"/>
  <c r="AM52" i="57" s="1"/>
  <c r="AG54" i="30"/>
  <c r="AA289" i="17"/>
  <c r="L289" i="17" s="1"/>
  <c r="Q290" i="16"/>
  <c r="W290" i="16"/>
  <c r="A412" i="16"/>
  <c r="D352" i="16"/>
  <c r="G352" i="16"/>
  <c r="C352" i="16"/>
  <c r="Q42" i="10"/>
  <c r="C117" i="17"/>
  <c r="A417" i="16"/>
  <c r="D357" i="16"/>
  <c r="G357" i="16"/>
  <c r="C357" i="16"/>
  <c r="Q291" i="16"/>
  <c r="W291" i="16"/>
  <c r="F293" i="16"/>
  <c r="K1251" i="16"/>
  <c r="L1251" i="16" s="1"/>
  <c r="S50" i="17"/>
  <c r="H46" i="57"/>
  <c r="AL46" i="57" s="1"/>
  <c r="AF48" i="30"/>
  <c r="K1136" i="16"/>
  <c r="L1136" i="16" s="1"/>
  <c r="K1129" i="16"/>
  <c r="L1129" i="16" s="1"/>
  <c r="Q294" i="16"/>
  <c r="W294" i="16"/>
  <c r="K1250" i="16"/>
  <c r="L1250" i="16" s="1"/>
  <c r="N296" i="17"/>
  <c r="AB296" i="17" s="1"/>
  <c r="P296" i="17" s="1"/>
  <c r="B416" i="16"/>
  <c r="E356" i="16"/>
  <c r="H356" i="16"/>
  <c r="L232" i="16"/>
  <c r="N232" i="16" s="1"/>
  <c r="O232" i="16" s="1"/>
  <c r="A415" i="16"/>
  <c r="G355" i="16"/>
  <c r="C355" i="16"/>
  <c r="D355" i="16"/>
  <c r="L236" i="16"/>
  <c r="N236" i="16" s="1"/>
  <c r="O236" i="16" s="1"/>
  <c r="U56" i="17"/>
  <c r="J52" i="57"/>
  <c r="AN52" i="57" s="1"/>
  <c r="AH54" i="30"/>
  <c r="L33" i="17"/>
  <c r="E31" i="30" s="1"/>
  <c r="D29" i="34" s="1"/>
  <c r="L28" i="17"/>
  <c r="E26" i="30" s="1"/>
  <c r="D24" i="34" s="1"/>
  <c r="M52" i="17"/>
  <c r="U52" i="17" s="1"/>
  <c r="L47" i="17"/>
  <c r="E45" i="30" s="1"/>
  <c r="H23" i="17"/>
  <c r="D21" i="30" s="1"/>
  <c r="C19" i="34" s="1"/>
  <c r="H29" i="17"/>
  <c r="D27" i="30" s="1"/>
  <c r="C25" i="34" s="1"/>
  <c r="H20" i="17"/>
  <c r="D18" i="30" s="1"/>
  <c r="M35" i="17"/>
  <c r="U35" i="17" s="1"/>
  <c r="L30" i="17"/>
  <c r="E28" i="30" s="1"/>
  <c r="D26" i="34" s="1"/>
  <c r="L18" i="17"/>
  <c r="E16" i="30" s="1"/>
  <c r="D14" i="34" s="1"/>
  <c r="L16" i="17"/>
  <c r="E14" i="30" s="1"/>
  <c r="D12" i="34" s="1"/>
  <c r="H24" i="17"/>
  <c r="D22" i="30" s="1"/>
  <c r="C20" i="34" s="1"/>
  <c r="H1268" i="16"/>
  <c r="A1318" i="16"/>
  <c r="C1268" i="16"/>
  <c r="G1268" i="16"/>
  <c r="A1367" i="16"/>
  <c r="A1418" i="16"/>
  <c r="D1268" i="16"/>
  <c r="B109" i="17"/>
  <c r="Y109" i="17" s="1"/>
  <c r="AB290" i="17"/>
  <c r="P290" i="17" s="1"/>
  <c r="K1253" i="16"/>
  <c r="L1253" i="16" s="1"/>
  <c r="Y53" i="57"/>
  <c r="BC53" i="57" s="1"/>
  <c r="AW55" i="30"/>
  <c r="T296" i="17"/>
  <c r="B116" i="17"/>
  <c r="Y116" i="17" s="1"/>
  <c r="F296" i="16"/>
  <c r="K296" i="16" s="1"/>
  <c r="A416" i="16"/>
  <c r="C356" i="16"/>
  <c r="D356" i="16"/>
  <c r="G356" i="16"/>
  <c r="B409" i="16"/>
  <c r="E349" i="16"/>
  <c r="H349" i="16"/>
  <c r="M292" i="17"/>
  <c r="N1133" i="16"/>
  <c r="O1133" i="16" s="1"/>
  <c r="T54" i="17"/>
  <c r="AG52" i="30"/>
  <c r="A413" i="16"/>
  <c r="G353" i="16"/>
  <c r="C353" i="16"/>
  <c r="D353" i="16"/>
  <c r="I289" i="17"/>
  <c r="N1070" i="16"/>
  <c r="O1070" i="16" s="1"/>
  <c r="W288" i="16"/>
  <c r="Q288" i="16"/>
  <c r="J50" i="57"/>
  <c r="AN50" i="57" s="1"/>
  <c r="U54" i="17"/>
  <c r="AH52" i="30"/>
  <c r="B411" i="16"/>
  <c r="E351" i="16"/>
  <c r="H351" i="16"/>
  <c r="M290" i="17"/>
  <c r="N1131" i="16"/>
  <c r="O1131" i="16" s="1"/>
  <c r="B408" i="16"/>
  <c r="H348" i="16"/>
  <c r="E348" i="16"/>
  <c r="B410" i="16"/>
  <c r="H350" i="16"/>
  <c r="E350" i="16"/>
  <c r="B112" i="17"/>
  <c r="Y112" i="17" s="1"/>
  <c r="F292" i="16"/>
  <c r="K292" i="16" s="1"/>
  <c r="Q53" i="17"/>
  <c r="P48" i="17"/>
  <c r="F46" i="30" s="1"/>
  <c r="E44" i="34" s="1"/>
  <c r="Q297" i="16"/>
  <c r="W297" i="16"/>
  <c r="B51" i="34"/>
  <c r="J293" i="16"/>
  <c r="W1088" i="16"/>
  <c r="Q1088" i="16"/>
  <c r="Y47" i="57"/>
  <c r="BC47" i="57" s="1"/>
  <c r="AW49" i="30"/>
  <c r="T290" i="17"/>
  <c r="Q57" i="17"/>
  <c r="F295" i="16"/>
  <c r="K295" i="16" s="1"/>
  <c r="B115" i="17"/>
  <c r="Y115" i="17" s="1"/>
  <c r="P56" i="17"/>
  <c r="F54" i="30" s="1"/>
  <c r="Y44" i="57"/>
  <c r="BC44" i="57" s="1"/>
  <c r="AW46" i="30"/>
  <c r="T287" i="17"/>
  <c r="D31" i="17"/>
  <c r="C29" i="30" s="1"/>
  <c r="B27" i="34" s="1"/>
  <c r="D17" i="17"/>
  <c r="C15" i="30" s="1"/>
  <c r="D33" i="17"/>
  <c r="C31" i="30" s="1"/>
  <c r="E35" i="17"/>
  <c r="H31" i="57" s="1"/>
  <c r="AL31" i="57" s="1"/>
  <c r="D30" i="17"/>
  <c r="C28" i="30" s="1"/>
  <c r="B26" i="34" s="1"/>
  <c r="D23" i="17"/>
  <c r="C21" i="30" s="1"/>
  <c r="B19" i="34" s="1"/>
  <c r="E51" i="17"/>
  <c r="AF49" i="30" s="1"/>
  <c r="D46" i="17"/>
  <c r="C44" i="30" s="1"/>
  <c r="B42" i="34" s="1"/>
  <c r="D32" i="17"/>
  <c r="C30" i="30" s="1"/>
  <c r="B28" i="34" s="1"/>
  <c r="D22" i="17"/>
  <c r="C20" i="30" s="1"/>
  <c r="B18" i="34" s="1"/>
  <c r="E47" i="17"/>
  <c r="H43" i="57" s="1"/>
  <c r="AL43" i="57" s="1"/>
  <c r="D42" i="17"/>
  <c r="C40" i="30" s="1"/>
  <c r="B38" i="34" s="1"/>
  <c r="D24" i="17"/>
  <c r="C22" i="30" s="1"/>
  <c r="B20" i="34" s="1"/>
  <c r="D38" i="17"/>
  <c r="C36" i="30" s="1"/>
  <c r="B34" i="34" s="1"/>
  <c r="AF38" i="30"/>
  <c r="H36" i="57"/>
  <c r="AL36" i="57" s="1"/>
  <c r="AI46" i="30"/>
  <c r="H22" i="57"/>
  <c r="AL22" i="57" s="1"/>
  <c r="AH49" i="30"/>
  <c r="AF42" i="30"/>
  <c r="H40" i="57"/>
  <c r="AL40" i="57" s="1"/>
  <c r="AF16" i="30"/>
  <c r="D43" i="30"/>
  <c r="C41" i="34" s="1"/>
  <c r="I50" i="17"/>
  <c r="F223" i="16"/>
  <c r="AF24" i="30"/>
  <c r="Q223" i="16"/>
  <c r="M24" i="17"/>
  <c r="I223" i="16"/>
  <c r="S40" i="17"/>
  <c r="L278" i="16"/>
  <c r="N278" i="16" s="1"/>
  <c r="O278" i="16" s="1"/>
  <c r="L285" i="16"/>
  <c r="N285" i="16" s="1"/>
  <c r="O285" i="16" s="1"/>
  <c r="L279" i="16"/>
  <c r="N279" i="16" s="1"/>
  <c r="O279" i="16" s="1"/>
  <c r="L286" i="16"/>
  <c r="N286" i="16" s="1"/>
  <c r="O286" i="16" s="1"/>
  <c r="L282" i="16"/>
  <c r="N282" i="16" s="1"/>
  <c r="O282" i="16" s="1"/>
  <c r="Q286" i="16"/>
  <c r="W286" i="16"/>
  <c r="Q278" i="16"/>
  <c r="W278" i="16"/>
  <c r="W280" i="16"/>
  <c r="Q280" i="16"/>
  <c r="Q282" i="16"/>
  <c r="W282" i="16"/>
  <c r="Q287" i="16"/>
  <c r="W287" i="16"/>
  <c r="F284" i="16"/>
  <c r="W284" i="16"/>
  <c r="Q284" i="16"/>
  <c r="Q285" i="16"/>
  <c r="W285" i="16"/>
  <c r="C283" i="16"/>
  <c r="G283" i="16"/>
  <c r="D283" i="16"/>
  <c r="F283" i="16" s="1"/>
  <c r="K283" i="16" s="1"/>
  <c r="H283" i="16"/>
  <c r="J283" i="16" s="1"/>
  <c r="W223" i="16"/>
  <c r="F287" i="16"/>
  <c r="K287" i="16" s="1"/>
  <c r="L281" i="16"/>
  <c r="N281" i="16" s="1"/>
  <c r="O281" i="16" s="1"/>
  <c r="I195" i="16"/>
  <c r="W195" i="16"/>
  <c r="Q195" i="16"/>
  <c r="E265" i="16"/>
  <c r="B325" i="16"/>
  <c r="I265" i="16"/>
  <c r="H255" i="16"/>
  <c r="C255" i="16"/>
  <c r="A315" i="16"/>
  <c r="G255" i="16"/>
  <c r="D255" i="16"/>
  <c r="W205" i="16"/>
  <c r="E45" i="17"/>
  <c r="M43" i="17"/>
  <c r="E21" i="17"/>
  <c r="H17" i="57" s="1"/>
  <c r="AL17" i="57" s="1"/>
  <c r="E23" i="30"/>
  <c r="D21" i="34" s="1"/>
  <c r="L145" i="16"/>
  <c r="N145" i="16" s="1"/>
  <c r="O145" i="16" s="1"/>
  <c r="W191" i="16"/>
  <c r="N25" i="17"/>
  <c r="F205" i="16"/>
  <c r="K205" i="16" s="1"/>
  <c r="I205" i="16"/>
  <c r="J205" i="16" s="1"/>
  <c r="Q205" i="16"/>
  <c r="G265" i="16"/>
  <c r="A325" i="16"/>
  <c r="H265" i="16"/>
  <c r="C265" i="16"/>
  <c r="D265" i="16"/>
  <c r="H334" i="16"/>
  <c r="E334" i="16"/>
  <c r="B394" i="16"/>
  <c r="B316" i="16"/>
  <c r="I256" i="16"/>
  <c r="I191" i="16"/>
  <c r="J191" i="16" s="1"/>
  <c r="Q191" i="16"/>
  <c r="N11" i="17"/>
  <c r="F191" i="16"/>
  <c r="L131" i="16"/>
  <c r="H251" i="16"/>
  <c r="J251" i="16" s="1"/>
  <c r="G251" i="16"/>
  <c r="C251" i="16"/>
  <c r="A311" i="16"/>
  <c r="D251" i="16"/>
  <c r="E29" i="17"/>
  <c r="E39" i="17"/>
  <c r="E34" i="17"/>
  <c r="L84" i="16"/>
  <c r="N84" i="16" s="1"/>
  <c r="O84" i="16" s="1"/>
  <c r="S26" i="17"/>
  <c r="E37" i="17"/>
  <c r="L160" i="16"/>
  <c r="N160" i="16" s="1"/>
  <c r="O160" i="16" s="1"/>
  <c r="E36" i="30"/>
  <c r="D34" i="34" s="1"/>
  <c r="T11" i="17"/>
  <c r="AG9" i="30"/>
  <c r="N71" i="16"/>
  <c r="O71" i="16" s="1"/>
  <c r="L129" i="16"/>
  <c r="F218" i="16"/>
  <c r="E41" i="17"/>
  <c r="H37" i="57" s="1"/>
  <c r="AL37" i="57" s="1"/>
  <c r="E46" i="17"/>
  <c r="H42" i="57" s="1"/>
  <c r="AL42" i="57" s="1"/>
  <c r="S44" i="17"/>
  <c r="M46" i="17"/>
  <c r="L86" i="16"/>
  <c r="N86" i="16" s="1"/>
  <c r="O86" i="16" s="1"/>
  <c r="L92" i="16"/>
  <c r="I32" i="17" s="1"/>
  <c r="I28" i="57" s="1"/>
  <c r="AM28" i="57" s="1"/>
  <c r="N132" i="16"/>
  <c r="O132" i="16" s="1"/>
  <c r="AG25" i="30"/>
  <c r="Q220" i="16"/>
  <c r="L153" i="16"/>
  <c r="M33" i="17" s="1"/>
  <c r="J29" i="57" s="1"/>
  <c r="AN29" i="57" s="1"/>
  <c r="E22" i="30"/>
  <c r="D20" i="34" s="1"/>
  <c r="L146" i="16"/>
  <c r="N146" i="16" s="1"/>
  <c r="O146" i="16" s="1"/>
  <c r="H395" i="16"/>
  <c r="E395" i="16"/>
  <c r="B455" i="16"/>
  <c r="L97" i="16"/>
  <c r="I37" i="17" s="1"/>
  <c r="L164" i="16"/>
  <c r="M44" i="17" s="1"/>
  <c r="J40" i="57" s="1"/>
  <c r="AN40" i="57" s="1"/>
  <c r="G456" i="16"/>
  <c r="H456" i="16"/>
  <c r="D456" i="16"/>
  <c r="C456" i="16"/>
  <c r="A516" i="16"/>
  <c r="B406" i="16"/>
  <c r="H346" i="16"/>
  <c r="E346" i="16"/>
  <c r="I396" i="16"/>
  <c r="L149" i="16"/>
  <c r="M29" i="17" s="1"/>
  <c r="J25" i="57" s="1"/>
  <c r="AN25" i="57" s="1"/>
  <c r="I43" i="17"/>
  <c r="I39" i="57" s="1"/>
  <c r="AM39" i="57" s="1"/>
  <c r="L151" i="16"/>
  <c r="N151" i="16" s="1"/>
  <c r="O151" i="16" s="1"/>
  <c r="B393" i="16"/>
  <c r="H333" i="16"/>
  <c r="E333" i="16"/>
  <c r="D266" i="16"/>
  <c r="G266" i="16"/>
  <c r="H266" i="16"/>
  <c r="C266" i="16"/>
  <c r="A326" i="16"/>
  <c r="L91" i="16"/>
  <c r="N91" i="16" s="1"/>
  <c r="O91" i="16" s="1"/>
  <c r="F206" i="16"/>
  <c r="N26" i="17"/>
  <c r="I214" i="16"/>
  <c r="J214" i="16" s="1"/>
  <c r="Q214" i="16"/>
  <c r="W214" i="16"/>
  <c r="B523" i="16"/>
  <c r="E463" i="16"/>
  <c r="I463" i="16"/>
  <c r="L137" i="16"/>
  <c r="N137" i="16" s="1"/>
  <c r="O137" i="16" s="1"/>
  <c r="B326" i="16"/>
  <c r="E266" i="16"/>
  <c r="I266" i="16"/>
  <c r="W206" i="16"/>
  <c r="Q206" i="16"/>
  <c r="I206" i="16"/>
  <c r="B447" i="16"/>
  <c r="H387" i="16"/>
  <c r="E387" i="16"/>
  <c r="N34" i="17"/>
  <c r="F214" i="16"/>
  <c r="K214" i="16" s="1"/>
  <c r="B369" i="16"/>
  <c r="H309" i="16"/>
  <c r="E309" i="16"/>
  <c r="Q268" i="16"/>
  <c r="C274" i="16"/>
  <c r="A334" i="16"/>
  <c r="H274" i="16"/>
  <c r="J274" i="16" s="1"/>
  <c r="D274" i="16"/>
  <c r="G274" i="16"/>
  <c r="L138" i="16"/>
  <c r="N138" i="16" s="1"/>
  <c r="O138" i="16" s="1"/>
  <c r="L154" i="16"/>
  <c r="N154" i="16" s="1"/>
  <c r="O154" i="16" s="1"/>
  <c r="L159" i="16"/>
  <c r="N159" i="16" s="1"/>
  <c r="O159" i="16" s="1"/>
  <c r="W220" i="16"/>
  <c r="I220" i="16"/>
  <c r="A340" i="16"/>
  <c r="E36" i="17"/>
  <c r="M20" i="17"/>
  <c r="J16" i="57" s="1"/>
  <c r="AN16" i="57" s="1"/>
  <c r="D343" i="16"/>
  <c r="A403" i="16"/>
  <c r="G343" i="16"/>
  <c r="C343" i="16"/>
  <c r="C80" i="17"/>
  <c r="W268" i="16"/>
  <c r="L82" i="16"/>
  <c r="N82" i="16" s="1"/>
  <c r="O82" i="16" s="1"/>
  <c r="L141" i="16"/>
  <c r="M21" i="17" s="1"/>
  <c r="J17" i="57" s="1"/>
  <c r="AN17" i="57" s="1"/>
  <c r="L102" i="16"/>
  <c r="I42" i="17" s="1"/>
  <c r="I38" i="57" s="1"/>
  <c r="AM38" i="57" s="1"/>
  <c r="L165" i="16"/>
  <c r="L135" i="16"/>
  <c r="N135" i="16" s="1"/>
  <c r="O135" i="16" s="1"/>
  <c r="W226" i="16"/>
  <c r="I226" i="16"/>
  <c r="J226" i="16" s="1"/>
  <c r="Q226" i="16"/>
  <c r="I211" i="16"/>
  <c r="J211" i="16" s="1"/>
  <c r="Q211" i="16"/>
  <c r="W211" i="16"/>
  <c r="N22" i="17"/>
  <c r="F202" i="16"/>
  <c r="Q269" i="16"/>
  <c r="B501" i="16"/>
  <c r="E441" i="16"/>
  <c r="I441" i="16"/>
  <c r="A338" i="16"/>
  <c r="C98" i="17"/>
  <c r="C271" i="16"/>
  <c r="A331" i="16"/>
  <c r="G271" i="16"/>
  <c r="H271" i="16"/>
  <c r="D271" i="16"/>
  <c r="I218" i="16"/>
  <c r="J218" i="16" s="1"/>
  <c r="Q218" i="16"/>
  <c r="W218" i="16"/>
  <c r="F226" i="16"/>
  <c r="K226" i="16" s="1"/>
  <c r="N46" i="17"/>
  <c r="Q202" i="16"/>
  <c r="W202" i="16"/>
  <c r="I202" i="16"/>
  <c r="J202" i="16" s="1"/>
  <c r="A389" i="16"/>
  <c r="G329" i="16"/>
  <c r="D329" i="16"/>
  <c r="C329" i="16"/>
  <c r="B405" i="16"/>
  <c r="E345" i="16"/>
  <c r="H345" i="16"/>
  <c r="B340" i="16"/>
  <c r="B315" i="16"/>
  <c r="I255" i="16"/>
  <c r="A388" i="16"/>
  <c r="D328" i="16"/>
  <c r="C328" i="16"/>
  <c r="G328" i="16"/>
  <c r="A346" i="16"/>
  <c r="F189" i="16"/>
  <c r="N9" i="17"/>
  <c r="H262" i="16"/>
  <c r="J262" i="16" s="1"/>
  <c r="D262" i="16"/>
  <c r="G262" i="16"/>
  <c r="A322" i="16"/>
  <c r="C262" i="16"/>
  <c r="N32" i="17"/>
  <c r="L139" i="16"/>
  <c r="N139" i="16" s="1"/>
  <c r="O139" i="16" s="1"/>
  <c r="I341" i="16"/>
  <c r="Q341" i="16"/>
  <c r="W341" i="16"/>
  <c r="M14" i="17"/>
  <c r="J10" i="57" s="1"/>
  <c r="AN10" i="57" s="1"/>
  <c r="I189" i="16"/>
  <c r="J189" i="16" s="1"/>
  <c r="Q189" i="16"/>
  <c r="W189" i="16"/>
  <c r="A459" i="16"/>
  <c r="G399" i="16"/>
  <c r="C399" i="16"/>
  <c r="D399" i="16"/>
  <c r="I196" i="16"/>
  <c r="J196" i="16" s="1"/>
  <c r="Q196" i="16"/>
  <c r="W196" i="16"/>
  <c r="B331" i="16"/>
  <c r="I271" i="16"/>
  <c r="E271" i="16"/>
  <c r="L142" i="16"/>
  <c r="N142" i="16" s="1"/>
  <c r="O142" i="16" s="1"/>
  <c r="B380" i="16"/>
  <c r="E320" i="16"/>
  <c r="H320" i="16"/>
  <c r="N40" i="17"/>
  <c r="F220" i="16"/>
  <c r="A309" i="16"/>
  <c r="D249" i="16"/>
  <c r="G249" i="16"/>
  <c r="C249" i="16"/>
  <c r="H249" i="16"/>
  <c r="J249" i="16" s="1"/>
  <c r="N16" i="17"/>
  <c r="F196" i="16"/>
  <c r="N15" i="17"/>
  <c r="F195" i="16"/>
  <c r="D34" i="30"/>
  <c r="C32" i="34" s="1"/>
  <c r="C401" i="16"/>
  <c r="D401" i="16"/>
  <c r="A461" i="16"/>
  <c r="G401" i="16"/>
  <c r="F211" i="16"/>
  <c r="N31" i="17"/>
  <c r="E263" i="16"/>
  <c r="B323" i="16"/>
  <c r="I263" i="16"/>
  <c r="I339" i="16"/>
  <c r="Q339" i="16"/>
  <c r="W339" i="16"/>
  <c r="G256" i="16"/>
  <c r="A316" i="16"/>
  <c r="C256" i="16"/>
  <c r="H256" i="16"/>
  <c r="D256" i="16"/>
  <c r="O41" i="17"/>
  <c r="B438" i="16"/>
  <c r="H378" i="16"/>
  <c r="E378" i="16"/>
  <c r="B341" i="16"/>
  <c r="L161" i="16"/>
  <c r="N161" i="16" s="1"/>
  <c r="O161" i="16" s="1"/>
  <c r="L156" i="16"/>
  <c r="L152" i="16"/>
  <c r="N152" i="16" s="1"/>
  <c r="O152" i="16" s="1"/>
  <c r="E10" i="17"/>
  <c r="H6" i="57" s="1"/>
  <c r="AL6" i="57" s="1"/>
  <c r="Q198" i="16"/>
  <c r="I198" i="16"/>
  <c r="J198" i="16" s="1"/>
  <c r="W198" i="16"/>
  <c r="C314" i="16"/>
  <c r="N19" i="17"/>
  <c r="F199" i="16"/>
  <c r="N18" i="17"/>
  <c r="F198" i="16"/>
  <c r="D335" i="16"/>
  <c r="A395" i="16"/>
  <c r="G335" i="16"/>
  <c r="C335" i="16"/>
  <c r="I199" i="16"/>
  <c r="J199" i="16" s="1"/>
  <c r="Q199" i="16"/>
  <c r="W199" i="16"/>
  <c r="L101" i="16"/>
  <c r="H377" i="16"/>
  <c r="E377" i="16"/>
  <c r="B437" i="16"/>
  <c r="O36" i="17"/>
  <c r="Q204" i="16"/>
  <c r="F275" i="16"/>
  <c r="K275" i="16" s="1"/>
  <c r="B95" i="17"/>
  <c r="L215" i="16"/>
  <c r="N215" i="16" s="1"/>
  <c r="O215" i="16" s="1"/>
  <c r="O35" i="17"/>
  <c r="AB35" i="17" s="1"/>
  <c r="G259" i="16"/>
  <c r="H259" i="16"/>
  <c r="J259" i="16" s="1"/>
  <c r="C259" i="16"/>
  <c r="D259" i="16"/>
  <c r="A319" i="16"/>
  <c r="B398" i="16"/>
  <c r="H338" i="16"/>
  <c r="E338" i="16"/>
  <c r="I212" i="16"/>
  <c r="W212" i="16"/>
  <c r="Q212" i="16"/>
  <c r="I46" i="17"/>
  <c r="I42" i="57" s="1"/>
  <c r="AM42" i="57" s="1"/>
  <c r="L96" i="16"/>
  <c r="I272" i="16"/>
  <c r="E272" i="16"/>
  <c r="B332" i="16"/>
  <c r="N36" i="17"/>
  <c r="F216" i="16"/>
  <c r="K216" i="16" s="1"/>
  <c r="Q225" i="16"/>
  <c r="W225" i="16"/>
  <c r="I225" i="16"/>
  <c r="J225" i="16" s="1"/>
  <c r="I204" i="16"/>
  <c r="J204" i="16" s="1"/>
  <c r="W204" i="16"/>
  <c r="B624" i="16"/>
  <c r="E562" i="16"/>
  <c r="I562" i="16"/>
  <c r="C258" i="16"/>
  <c r="D258" i="16"/>
  <c r="A318" i="16"/>
  <c r="G258" i="16"/>
  <c r="H258" i="16"/>
  <c r="J258" i="16" s="1"/>
  <c r="D37" i="30"/>
  <c r="C35" i="34" s="1"/>
  <c r="F212" i="16"/>
  <c r="B336" i="16"/>
  <c r="I276" i="16"/>
  <c r="J276" i="16" s="1"/>
  <c r="E276" i="16"/>
  <c r="A345" i="16"/>
  <c r="F204" i="16"/>
  <c r="K204" i="16" s="1"/>
  <c r="N24" i="17"/>
  <c r="C95" i="17"/>
  <c r="B372" i="16"/>
  <c r="H312" i="16"/>
  <c r="E312" i="16"/>
  <c r="F221" i="16"/>
  <c r="K221" i="16" s="1"/>
  <c r="N41" i="17"/>
  <c r="AB41" i="17" s="1"/>
  <c r="D272" i="16"/>
  <c r="C272" i="16"/>
  <c r="A332" i="16"/>
  <c r="H272" i="16"/>
  <c r="G272" i="16"/>
  <c r="N45" i="17"/>
  <c r="F225" i="16"/>
  <c r="K225" i="16" s="1"/>
  <c r="C264" i="16"/>
  <c r="D264" i="16"/>
  <c r="A324" i="16"/>
  <c r="H264" i="16"/>
  <c r="J264" i="16" s="1"/>
  <c r="G264" i="16"/>
  <c r="Q275" i="16"/>
  <c r="W275" i="16"/>
  <c r="Q227" i="16"/>
  <c r="W227" i="16"/>
  <c r="I227" i="16"/>
  <c r="A347" i="16"/>
  <c r="L162" i="16"/>
  <c r="N162" i="16" s="1"/>
  <c r="O162" i="16" s="1"/>
  <c r="F224" i="16"/>
  <c r="N83" i="16"/>
  <c r="O83" i="16" s="1"/>
  <c r="I23" i="17"/>
  <c r="I19" i="57" s="1"/>
  <c r="AM19" i="57" s="1"/>
  <c r="F193" i="16"/>
  <c r="N13" i="17"/>
  <c r="B621" i="16"/>
  <c r="I559" i="16"/>
  <c r="E559" i="16"/>
  <c r="C270" i="16"/>
  <c r="H270" i="16"/>
  <c r="J270" i="16" s="1"/>
  <c r="D270" i="16"/>
  <c r="G270" i="16"/>
  <c r="A330" i="16"/>
  <c r="I40" i="17"/>
  <c r="I36" i="57" s="1"/>
  <c r="AM36" i="57" s="1"/>
  <c r="D33" i="30"/>
  <c r="C31" i="34" s="1"/>
  <c r="N44" i="17"/>
  <c r="D40" i="30"/>
  <c r="C38" i="34" s="1"/>
  <c r="L167" i="16"/>
  <c r="N167" i="16" s="1"/>
  <c r="O167" i="16" s="1"/>
  <c r="O13" i="17"/>
  <c r="AF19" i="30"/>
  <c r="E15" i="17"/>
  <c r="H11" i="57" s="1"/>
  <c r="AL11" i="57" s="1"/>
  <c r="C74" i="17"/>
  <c r="L95" i="16"/>
  <c r="I33" i="17"/>
  <c r="I29" i="57" s="1"/>
  <c r="AM29" i="57" s="1"/>
  <c r="I222" i="16"/>
  <c r="J222" i="16" s="1"/>
  <c r="Q222" i="16"/>
  <c r="W222" i="16"/>
  <c r="F254" i="16"/>
  <c r="B74" i="17"/>
  <c r="N28" i="17"/>
  <c r="F208" i="16"/>
  <c r="K208" i="16" s="1"/>
  <c r="B313" i="16"/>
  <c r="I253" i="16"/>
  <c r="J253" i="16" s="1"/>
  <c r="L107" i="16"/>
  <c r="N107" i="16" s="1"/>
  <c r="O107" i="16" s="1"/>
  <c r="L73" i="16"/>
  <c r="B374" i="16"/>
  <c r="H314" i="16"/>
  <c r="E314" i="16"/>
  <c r="I34" i="17"/>
  <c r="I30" i="57" s="1"/>
  <c r="AM30" i="57" s="1"/>
  <c r="E27" i="30"/>
  <c r="D25" i="34" s="1"/>
  <c r="L88" i="16"/>
  <c r="L150" i="16"/>
  <c r="F219" i="16"/>
  <c r="K219" i="16" s="1"/>
  <c r="N39" i="17"/>
  <c r="O28" i="17"/>
  <c r="I18" i="17"/>
  <c r="I14" i="57" s="1"/>
  <c r="AM14" i="57" s="1"/>
  <c r="L89" i="16"/>
  <c r="O39" i="17"/>
  <c r="F209" i="16"/>
  <c r="K209" i="16" s="1"/>
  <c r="N29" i="17"/>
  <c r="AB29" i="17" s="1"/>
  <c r="E268" i="16"/>
  <c r="B328" i="16"/>
  <c r="I268" i="16"/>
  <c r="J268" i="16" s="1"/>
  <c r="H384" i="16"/>
  <c r="E384" i="16"/>
  <c r="B444" i="16"/>
  <c r="I19" i="17"/>
  <c r="I15" i="57" s="1"/>
  <c r="AM15" i="57" s="1"/>
  <c r="O29" i="17"/>
  <c r="L148" i="16"/>
  <c r="N148" i="16" s="1"/>
  <c r="O148" i="16" s="1"/>
  <c r="B390" i="16"/>
  <c r="H330" i="16"/>
  <c r="E330" i="16"/>
  <c r="E28" i="17"/>
  <c r="H24" i="57" s="1"/>
  <c r="AL24" i="57" s="1"/>
  <c r="L133" i="16"/>
  <c r="B342" i="16"/>
  <c r="D19" i="30"/>
  <c r="C17" i="34" s="1"/>
  <c r="L74" i="16"/>
  <c r="I25" i="17"/>
  <c r="I21" i="57" s="1"/>
  <c r="AM21" i="57" s="1"/>
  <c r="B347" i="16"/>
  <c r="I210" i="16"/>
  <c r="J210" i="16" s="1"/>
  <c r="Q210" i="16"/>
  <c r="W210" i="16"/>
  <c r="L81" i="16"/>
  <c r="L80" i="16"/>
  <c r="F222" i="16"/>
  <c r="K222" i="16" s="1"/>
  <c r="N42" i="17"/>
  <c r="E337" i="16"/>
  <c r="B397" i="16"/>
  <c r="H337" i="16"/>
  <c r="L104" i="16"/>
  <c r="F227" i="16"/>
  <c r="N47" i="17"/>
  <c r="N90" i="16"/>
  <c r="O90" i="16" s="1"/>
  <c r="I30" i="17"/>
  <c r="I26" i="57" s="1"/>
  <c r="AM26" i="57" s="1"/>
  <c r="F210" i="16"/>
  <c r="K210" i="16" s="1"/>
  <c r="N30" i="17"/>
  <c r="L99" i="16"/>
  <c r="A342" i="16"/>
  <c r="F213" i="16"/>
  <c r="K213" i="16" s="1"/>
  <c r="N33" i="17"/>
  <c r="E22" i="17"/>
  <c r="H18" i="57" s="1"/>
  <c r="AL18" i="57" s="1"/>
  <c r="L192" i="16"/>
  <c r="O12" i="17"/>
  <c r="F197" i="16"/>
  <c r="N17" i="17"/>
  <c r="L157" i="16"/>
  <c r="F217" i="16"/>
  <c r="N37" i="17"/>
  <c r="F252" i="16"/>
  <c r="K252" i="16" s="1"/>
  <c r="B72" i="17"/>
  <c r="C72" i="17"/>
  <c r="S27" i="17"/>
  <c r="AF25" i="30"/>
  <c r="W224" i="16"/>
  <c r="I224" i="16"/>
  <c r="Q224" i="16"/>
  <c r="I207" i="16"/>
  <c r="J207" i="16" s="1"/>
  <c r="Q207" i="16"/>
  <c r="W207" i="16"/>
  <c r="AF33" i="30"/>
  <c r="Q203" i="16"/>
  <c r="W203" i="16"/>
  <c r="I203" i="16"/>
  <c r="J203" i="16" s="1"/>
  <c r="AH10" i="30"/>
  <c r="U12" i="17"/>
  <c r="N27" i="17"/>
  <c r="F207" i="16"/>
  <c r="K207" i="16" s="1"/>
  <c r="L147" i="16"/>
  <c r="F203" i="16"/>
  <c r="K203" i="16" s="1"/>
  <c r="N23" i="17"/>
  <c r="F201" i="16"/>
  <c r="K201" i="16" s="1"/>
  <c r="N21" i="17"/>
  <c r="A344" i="16"/>
  <c r="H267" i="16"/>
  <c r="J267" i="16" s="1"/>
  <c r="A327" i="16"/>
  <c r="G267" i="16"/>
  <c r="D267" i="16"/>
  <c r="C267" i="16"/>
  <c r="G263" i="16"/>
  <c r="H263" i="16"/>
  <c r="J263" i="16" s="1"/>
  <c r="A323" i="16"/>
  <c r="D263" i="16"/>
  <c r="C263" i="16"/>
  <c r="AF45" i="30"/>
  <c r="E21" i="30"/>
  <c r="AF41" i="30"/>
  <c r="S43" i="17"/>
  <c r="E38" i="17"/>
  <c r="H34" i="57" s="1"/>
  <c r="AL34" i="57" s="1"/>
  <c r="M38" i="17"/>
  <c r="J34" i="57" s="1"/>
  <c r="AN34" i="57" s="1"/>
  <c r="L143" i="16"/>
  <c r="AF23" i="30"/>
  <c r="S25" i="17"/>
  <c r="A337" i="16"/>
  <c r="G277" i="16"/>
  <c r="H277" i="16"/>
  <c r="J277" i="16" s="1"/>
  <c r="D277" i="16"/>
  <c r="C277" i="16"/>
  <c r="Q213" i="16"/>
  <c r="W213" i="16"/>
  <c r="I213" i="16"/>
  <c r="J213" i="16" s="1"/>
  <c r="Q217" i="16"/>
  <c r="W217" i="16"/>
  <c r="I217" i="16"/>
  <c r="J217" i="16" s="1"/>
  <c r="N68" i="16"/>
  <c r="I8" i="17"/>
  <c r="N10" i="17"/>
  <c r="F190" i="16"/>
  <c r="K190" i="16" s="1"/>
  <c r="B339" i="16"/>
  <c r="W252" i="16"/>
  <c r="Q252" i="16"/>
  <c r="B344" i="16"/>
  <c r="B310" i="16"/>
  <c r="I250" i="16"/>
  <c r="J250" i="16" s="1"/>
  <c r="E250" i="16"/>
  <c r="Q201" i="16"/>
  <c r="W201" i="16"/>
  <c r="I201" i="16"/>
  <c r="J201" i="16" s="1"/>
  <c r="M8" i="17"/>
  <c r="N128" i="16"/>
  <c r="L130" i="16"/>
  <c r="A372" i="16"/>
  <c r="D312" i="16"/>
  <c r="G312" i="16"/>
  <c r="C312" i="16"/>
  <c r="O10" i="17"/>
  <c r="A321" i="16"/>
  <c r="G261" i="16"/>
  <c r="H261" i="16"/>
  <c r="J261" i="16" s="1"/>
  <c r="D261" i="16"/>
  <c r="C261" i="16"/>
  <c r="H368" i="16"/>
  <c r="E368" i="16"/>
  <c r="B428" i="16"/>
  <c r="F308" i="16"/>
  <c r="F68" i="17"/>
  <c r="G257" i="16"/>
  <c r="H257" i="16"/>
  <c r="J257" i="16" s="1"/>
  <c r="D257" i="16"/>
  <c r="C257" i="16"/>
  <c r="A317" i="16"/>
  <c r="B329" i="16"/>
  <c r="I269" i="16"/>
  <c r="E269" i="16"/>
  <c r="A333" i="16"/>
  <c r="G273" i="16"/>
  <c r="H273" i="16"/>
  <c r="J273" i="16" s="1"/>
  <c r="D273" i="16"/>
  <c r="C273" i="16"/>
  <c r="I197" i="16"/>
  <c r="J197" i="16" s="1"/>
  <c r="Q197" i="16"/>
  <c r="W197" i="16"/>
  <c r="W310" i="16" l="1"/>
  <c r="K254" i="16"/>
  <c r="W254" i="16"/>
  <c r="H51" i="57"/>
  <c r="AL51" i="57" s="1"/>
  <c r="I44" i="57"/>
  <c r="AM44" i="57" s="1"/>
  <c r="J272" i="16"/>
  <c r="Q254" i="16"/>
  <c r="J271" i="16"/>
  <c r="F349" i="16"/>
  <c r="K1088" i="16"/>
  <c r="L1088" i="16" s="1"/>
  <c r="U55" i="17"/>
  <c r="J265" i="16"/>
  <c r="K248" i="16"/>
  <c r="L248" i="16" s="1"/>
  <c r="E68" i="17" s="1"/>
  <c r="S68" i="17" s="1"/>
  <c r="J269" i="16"/>
  <c r="J266" i="16"/>
  <c r="I12" i="17"/>
  <c r="I8" i="57" s="1"/>
  <c r="AM8" i="57" s="1"/>
  <c r="N72" i="16"/>
  <c r="O72" i="16" s="1"/>
  <c r="E19" i="17"/>
  <c r="H15" i="57" s="1"/>
  <c r="AL15" i="57" s="1"/>
  <c r="E16" i="17"/>
  <c r="H12" i="57" s="1"/>
  <c r="AL12" i="57" s="1"/>
  <c r="Q310" i="16"/>
  <c r="E13" i="17"/>
  <c r="H9" i="57" s="1"/>
  <c r="AL9" i="57" s="1"/>
  <c r="K193" i="16"/>
  <c r="L193" i="16" s="1"/>
  <c r="J256" i="16"/>
  <c r="K191" i="16"/>
  <c r="L191" i="16" s="1"/>
  <c r="K189" i="16"/>
  <c r="L189" i="16" s="1"/>
  <c r="I10" i="48"/>
  <c r="J10" i="48" s="1"/>
  <c r="K10" i="48" s="1"/>
  <c r="M10" i="48" s="1"/>
  <c r="G314" i="16"/>
  <c r="W314" i="16" s="1"/>
  <c r="D314" i="16"/>
  <c r="F74" i="17" s="1"/>
  <c r="B80" i="17"/>
  <c r="K308" i="16"/>
  <c r="L308" i="16" s="1"/>
  <c r="E10" i="48"/>
  <c r="O8" i="17"/>
  <c r="AB8" i="17" s="1"/>
  <c r="P8" i="17" s="1"/>
  <c r="F6" i="30" s="1"/>
  <c r="E4" i="34" s="1"/>
  <c r="J188" i="16"/>
  <c r="N77" i="16"/>
  <c r="O77" i="16" s="1"/>
  <c r="I17" i="17"/>
  <c r="I13" i="57" s="1"/>
  <c r="AM13" i="57" s="1"/>
  <c r="Y74" i="17"/>
  <c r="D74" i="17" s="1"/>
  <c r="G12" i="30" s="1"/>
  <c r="K199" i="16"/>
  <c r="K196" i="16"/>
  <c r="L196" i="16" s="1"/>
  <c r="J255" i="16"/>
  <c r="N98" i="16"/>
  <c r="O98" i="16" s="1"/>
  <c r="I38" i="17"/>
  <c r="T38" i="17" s="1"/>
  <c r="N105" i="16"/>
  <c r="O105" i="16" s="1"/>
  <c r="I45" i="17"/>
  <c r="I41" i="57" s="1"/>
  <c r="AM41" i="57" s="1"/>
  <c r="N136" i="16"/>
  <c r="O136" i="16" s="1"/>
  <c r="M16" i="17"/>
  <c r="J12" i="57" s="1"/>
  <c r="AN12" i="57" s="1"/>
  <c r="Y72" i="17"/>
  <c r="D72" i="17" s="1"/>
  <c r="G10" i="30" s="1"/>
  <c r="F8" i="34" s="1"/>
  <c r="AB45" i="17"/>
  <c r="K197" i="16"/>
  <c r="L197" i="16" s="1"/>
  <c r="AB13" i="17"/>
  <c r="P13" i="17" s="1"/>
  <c r="F11" i="30" s="1"/>
  <c r="E9" i="34" s="1"/>
  <c r="K212" i="16"/>
  <c r="AB36" i="17"/>
  <c r="P36" i="17" s="1"/>
  <c r="F34" i="30" s="1"/>
  <c r="O32" i="17"/>
  <c r="AB32" i="17" s="1"/>
  <c r="P32" i="17" s="1"/>
  <c r="F30" i="30" s="1"/>
  <c r="E28" i="34" s="1"/>
  <c r="J212" i="16"/>
  <c r="K198" i="16"/>
  <c r="L198" i="16" s="1"/>
  <c r="AB26" i="17"/>
  <c r="Y111" i="17"/>
  <c r="D111" i="17" s="1"/>
  <c r="G49" i="30" s="1"/>
  <c r="F47" i="34" s="1"/>
  <c r="L290" i="16"/>
  <c r="N290" i="16" s="1"/>
  <c r="O290" i="16" s="1"/>
  <c r="K290" i="16"/>
  <c r="H16" i="57"/>
  <c r="AL16" i="57" s="1"/>
  <c r="AF18" i="30"/>
  <c r="S20" i="17"/>
  <c r="K217" i="16"/>
  <c r="K227" i="16"/>
  <c r="L227" i="16" s="1"/>
  <c r="N227" i="16" s="1"/>
  <c r="O227" i="16" s="1"/>
  <c r="K211" i="16"/>
  <c r="K202" i="16"/>
  <c r="O15" i="17"/>
  <c r="AB15" i="17" s="1"/>
  <c r="P15" i="17" s="1"/>
  <c r="F13" i="30" s="1"/>
  <c r="E11" i="34" s="1"/>
  <c r="J195" i="16"/>
  <c r="K195" i="16" s="1"/>
  <c r="L195" i="16" s="1"/>
  <c r="N195" i="16" s="1"/>
  <c r="O195" i="16" s="1"/>
  <c r="Y117" i="17"/>
  <c r="K291" i="16"/>
  <c r="L291" i="16" s="1"/>
  <c r="N291" i="16" s="1"/>
  <c r="O291" i="16" s="1"/>
  <c r="J200" i="16"/>
  <c r="K200" i="16" s="1"/>
  <c r="L200" i="16" s="1"/>
  <c r="N200" i="16" s="1"/>
  <c r="O200" i="16" s="1"/>
  <c r="O20" i="17"/>
  <c r="AB20" i="17" s="1"/>
  <c r="P20" i="17" s="1"/>
  <c r="F18" i="30" s="1"/>
  <c r="E16" i="34" s="1"/>
  <c r="K218" i="16"/>
  <c r="J223" i="16"/>
  <c r="K223" i="16" s="1"/>
  <c r="L223" i="16" s="1"/>
  <c r="Y108" i="17"/>
  <c r="D108" i="17" s="1"/>
  <c r="G46" i="30" s="1"/>
  <c r="F44" i="34" s="1"/>
  <c r="Y114" i="17"/>
  <c r="Y110" i="17"/>
  <c r="D113" i="17"/>
  <c r="G51" i="30" s="1"/>
  <c r="F49" i="34" s="1"/>
  <c r="AB12" i="17"/>
  <c r="P12" i="17" s="1"/>
  <c r="F10" i="30" s="1"/>
  <c r="E8" i="34" s="1"/>
  <c r="AB10" i="17"/>
  <c r="P10" i="17" s="1"/>
  <c r="F8" i="30" s="1"/>
  <c r="AB42" i="17"/>
  <c r="AB28" i="17"/>
  <c r="O44" i="17"/>
  <c r="AB44" i="17" s="1"/>
  <c r="P44" i="17" s="1"/>
  <c r="F42" i="30" s="1"/>
  <c r="E40" i="34" s="1"/>
  <c r="J224" i="16"/>
  <c r="K224" i="16" s="1"/>
  <c r="L224" i="16" s="1"/>
  <c r="AB39" i="17"/>
  <c r="O47" i="17"/>
  <c r="AB47" i="17" s="1"/>
  <c r="P47" i="17" s="1"/>
  <c r="F45" i="30" s="1"/>
  <c r="E43" i="34" s="1"/>
  <c r="J227" i="16"/>
  <c r="Y95" i="17"/>
  <c r="Y80" i="17"/>
  <c r="D80" i="17" s="1"/>
  <c r="G18" i="30" s="1"/>
  <c r="F16" i="34" s="1"/>
  <c r="O40" i="17"/>
  <c r="AB40" i="17" s="1"/>
  <c r="P40" i="17" s="1"/>
  <c r="F38" i="30" s="1"/>
  <c r="E36" i="34" s="1"/>
  <c r="J220" i="16"/>
  <c r="K220" i="16" s="1"/>
  <c r="L220" i="16" s="1"/>
  <c r="N220" i="16" s="1"/>
  <c r="O220" i="16" s="1"/>
  <c r="J206" i="16"/>
  <c r="K206" i="16" s="1"/>
  <c r="L206" i="16" s="1"/>
  <c r="K293" i="16"/>
  <c r="L293" i="16" s="1"/>
  <c r="N293" i="16" s="1"/>
  <c r="O293" i="16" s="1"/>
  <c r="P49" i="17"/>
  <c r="F47" i="30" s="1"/>
  <c r="E45" i="34" s="1"/>
  <c r="C370" i="16"/>
  <c r="P53" i="17"/>
  <c r="F51" i="30" s="1"/>
  <c r="E49" i="34" s="1"/>
  <c r="P50" i="17"/>
  <c r="F48" i="30" s="1"/>
  <c r="E46" i="34" s="1"/>
  <c r="K284" i="16"/>
  <c r="L284" i="16" s="1"/>
  <c r="N284" i="16" s="1"/>
  <c r="O284" i="16" s="1"/>
  <c r="K294" i="16"/>
  <c r="L294" i="16" s="1"/>
  <c r="T9" i="17"/>
  <c r="H14" i="57"/>
  <c r="AL14" i="57" s="1"/>
  <c r="T27" i="17"/>
  <c r="AH47" i="30"/>
  <c r="AH48" i="30"/>
  <c r="J45" i="57"/>
  <c r="AN45" i="57" s="1"/>
  <c r="N8" i="16"/>
  <c r="N58" i="16" s="1"/>
  <c r="B371" i="16"/>
  <c r="H311" i="16"/>
  <c r="E311" i="16"/>
  <c r="AG47" i="30"/>
  <c r="F117" i="17"/>
  <c r="O43" i="17"/>
  <c r="D115" i="17"/>
  <c r="G53" i="30" s="1"/>
  <c r="F51" i="34" s="1"/>
  <c r="L296" i="16"/>
  <c r="N296" i="16" s="1"/>
  <c r="O296" i="16" s="1"/>
  <c r="Q55" i="17"/>
  <c r="AI53" i="30" s="1"/>
  <c r="L297" i="16"/>
  <c r="N297" i="16" s="1"/>
  <c r="O297" i="16" s="1"/>
  <c r="AG50" i="30"/>
  <c r="L295" i="16"/>
  <c r="N295" i="16" s="1"/>
  <c r="O295" i="16" s="1"/>
  <c r="J1208" i="16"/>
  <c r="AF53" i="30"/>
  <c r="M40" i="17"/>
  <c r="J36" i="57" s="1"/>
  <c r="AN36" i="57" s="1"/>
  <c r="B103" i="17"/>
  <c r="E108" i="17" s="1"/>
  <c r="L280" i="16"/>
  <c r="N280" i="16" s="1"/>
  <c r="O280" i="16" s="1"/>
  <c r="AH50" i="30"/>
  <c r="L292" i="16"/>
  <c r="N292" i="16" s="1"/>
  <c r="O292" i="16" s="1"/>
  <c r="AH33" i="30"/>
  <c r="J48" i="57"/>
  <c r="AN48" i="57" s="1"/>
  <c r="D116" i="17"/>
  <c r="G54" i="30" s="1"/>
  <c r="F52" i="34" s="1"/>
  <c r="K1194" i="16"/>
  <c r="L1194" i="16" s="1"/>
  <c r="I24" i="17"/>
  <c r="I20" i="57" s="1"/>
  <c r="AM20" i="57" s="1"/>
  <c r="Q260" i="16"/>
  <c r="W260" i="16"/>
  <c r="G370" i="16"/>
  <c r="W396" i="16"/>
  <c r="J31" i="57"/>
  <c r="AN31" i="57" s="1"/>
  <c r="J46" i="57"/>
  <c r="AN46" i="57" s="1"/>
  <c r="K44" i="57"/>
  <c r="AO44" i="57" s="1"/>
  <c r="F353" i="16"/>
  <c r="AG7" i="30"/>
  <c r="G320" i="16"/>
  <c r="A380" i="16"/>
  <c r="C320" i="16"/>
  <c r="D320" i="16"/>
  <c r="F320" i="16" s="1"/>
  <c r="D370" i="16"/>
  <c r="T52" i="17"/>
  <c r="S35" i="17"/>
  <c r="U51" i="17"/>
  <c r="F1147" i="16"/>
  <c r="S47" i="17"/>
  <c r="S21" i="17"/>
  <c r="D373" i="16"/>
  <c r="G373" i="16"/>
  <c r="A433" i="16"/>
  <c r="C373" i="16"/>
  <c r="H47" i="57"/>
  <c r="AL47" i="57" s="1"/>
  <c r="F350" i="16"/>
  <c r="F357" i="16"/>
  <c r="K357" i="16" s="1"/>
  <c r="E14" i="17"/>
  <c r="H10" i="57" s="1"/>
  <c r="AL10" i="57" s="1"/>
  <c r="S51" i="17"/>
  <c r="W313" i="16"/>
  <c r="I313" i="16"/>
  <c r="Q313" i="16"/>
  <c r="E9" i="17"/>
  <c r="I45" i="57"/>
  <c r="AM45" i="57" s="1"/>
  <c r="W48" i="17"/>
  <c r="M9" i="17"/>
  <c r="N129" i="16"/>
  <c r="O129" i="16" s="1"/>
  <c r="AA247" i="17"/>
  <c r="L247" i="17" s="1"/>
  <c r="Y304" i="17"/>
  <c r="D304" i="17" s="1"/>
  <c r="E52" i="34"/>
  <c r="E50" i="34"/>
  <c r="Q292" i="17"/>
  <c r="N1192" i="16"/>
  <c r="O1192" i="16" s="1"/>
  <c r="Q52" i="17"/>
  <c r="V52" i="17" s="1"/>
  <c r="D56" i="30"/>
  <c r="P29" i="17"/>
  <c r="F27" i="30" s="1"/>
  <c r="E25" i="34" s="1"/>
  <c r="Q49" i="17"/>
  <c r="V49" i="17" s="1"/>
  <c r="W49" i="17" s="1"/>
  <c r="P41" i="17"/>
  <c r="F39" i="30" s="1"/>
  <c r="E37" i="34" s="1"/>
  <c r="V53" i="17"/>
  <c r="K49" i="57"/>
  <c r="AO49" i="57" s="1"/>
  <c r="AI51" i="30"/>
  <c r="B468" i="16"/>
  <c r="E408" i="16"/>
  <c r="H408" i="16"/>
  <c r="Y46" i="57"/>
  <c r="BC46" i="57" s="1"/>
  <c r="AW48" i="30"/>
  <c r="T289" i="17"/>
  <c r="F356" i="16"/>
  <c r="F116" i="17"/>
  <c r="N1253" i="16"/>
  <c r="O1253" i="16" s="1"/>
  <c r="E349" i="17"/>
  <c r="C1367" i="16"/>
  <c r="D1367" i="16"/>
  <c r="H1367" i="16"/>
  <c r="G1367" i="16"/>
  <c r="A477" i="16"/>
  <c r="D417" i="16"/>
  <c r="G417" i="16"/>
  <c r="C417" i="16"/>
  <c r="A472" i="16"/>
  <c r="C412" i="16"/>
  <c r="D412" i="16"/>
  <c r="G412" i="16"/>
  <c r="F348" i="16"/>
  <c r="K348" i="16" s="1"/>
  <c r="F108" i="17"/>
  <c r="Y50" i="57"/>
  <c r="BC50" i="57" s="1"/>
  <c r="AW52" i="30"/>
  <c r="T293" i="17"/>
  <c r="U53" i="17"/>
  <c r="J49" i="57"/>
  <c r="AN49" i="57" s="1"/>
  <c r="AH51" i="30"/>
  <c r="N1088" i="16"/>
  <c r="M247" i="17"/>
  <c r="A471" i="16"/>
  <c r="G411" i="16"/>
  <c r="C411" i="16"/>
  <c r="D411" i="16"/>
  <c r="F110" i="17"/>
  <c r="N1255" i="16"/>
  <c r="O1255" i="16" s="1"/>
  <c r="E351" i="17"/>
  <c r="L288" i="16"/>
  <c r="N288" i="16" s="1"/>
  <c r="O288" i="16" s="1"/>
  <c r="A488" i="16"/>
  <c r="G428" i="16"/>
  <c r="D428" i="16"/>
  <c r="C428" i="16"/>
  <c r="H428" i="16"/>
  <c r="B472" i="16"/>
  <c r="H412" i="16"/>
  <c r="E412" i="16"/>
  <c r="T51" i="17"/>
  <c r="I47" i="57"/>
  <c r="AM47" i="57" s="1"/>
  <c r="AG49" i="30"/>
  <c r="Z53" i="57"/>
  <c r="BD53" i="57" s="1"/>
  <c r="U296" i="17"/>
  <c r="AX55" i="30"/>
  <c r="Z44" i="57"/>
  <c r="BD44" i="57" s="1"/>
  <c r="U287" i="17"/>
  <c r="AX46" i="30"/>
  <c r="F1208" i="16"/>
  <c r="Q296" i="17"/>
  <c r="N1196" i="16"/>
  <c r="O1196" i="16" s="1"/>
  <c r="J4" i="57"/>
  <c r="AN4" i="57" s="1"/>
  <c r="I4" i="57"/>
  <c r="AM4" i="57" s="1"/>
  <c r="P39" i="17"/>
  <c r="F37" i="30" s="1"/>
  <c r="E35" i="34" s="1"/>
  <c r="B470" i="16"/>
  <c r="H410" i="16"/>
  <c r="E410" i="16"/>
  <c r="B471" i="16"/>
  <c r="E411" i="16"/>
  <c r="H411" i="16"/>
  <c r="A473" i="16"/>
  <c r="D413" i="16"/>
  <c r="G413" i="16"/>
  <c r="C413" i="16"/>
  <c r="B469" i="16"/>
  <c r="E409" i="16"/>
  <c r="H409" i="16"/>
  <c r="W356" i="16"/>
  <c r="I356" i="16"/>
  <c r="J356" i="16" s="1"/>
  <c r="Q356" i="16"/>
  <c r="A475" i="16"/>
  <c r="G415" i="16"/>
  <c r="C415" i="16"/>
  <c r="D415" i="16"/>
  <c r="B476" i="16"/>
  <c r="H416" i="16"/>
  <c r="E416" i="16"/>
  <c r="W357" i="16"/>
  <c r="I357" i="16"/>
  <c r="J357" i="16" s="1"/>
  <c r="Q357" i="16"/>
  <c r="I352" i="16"/>
  <c r="J352" i="16" s="1"/>
  <c r="Q352" i="16"/>
  <c r="W352" i="16"/>
  <c r="Y49" i="57"/>
  <c r="BC49" i="57" s="1"/>
  <c r="AW51" i="30"/>
  <c r="T292" i="17"/>
  <c r="AB53" i="57"/>
  <c r="BF53" i="57" s="1"/>
  <c r="S353" i="17"/>
  <c r="W353" i="17" s="1"/>
  <c r="AB44" i="57"/>
  <c r="BF44" i="57" s="1"/>
  <c r="S344" i="17"/>
  <c r="W344" i="17" s="1"/>
  <c r="Q288" i="17"/>
  <c r="N1188" i="16"/>
  <c r="O1188" i="16" s="1"/>
  <c r="F351" i="16"/>
  <c r="F111" i="17"/>
  <c r="Q350" i="16"/>
  <c r="I350" i="16"/>
  <c r="W350" i="16"/>
  <c r="Q291" i="17"/>
  <c r="N1191" i="16"/>
  <c r="O1191" i="16" s="1"/>
  <c r="AB247" i="17"/>
  <c r="P247" i="17" s="1"/>
  <c r="F113" i="17"/>
  <c r="E116" i="17"/>
  <c r="D112" i="17"/>
  <c r="G50" i="30" s="1"/>
  <c r="F48" i="34" s="1"/>
  <c r="F53" i="30"/>
  <c r="AB48" i="57"/>
  <c r="BF48" i="57" s="1"/>
  <c r="S348" i="17"/>
  <c r="W348" i="17" s="1"/>
  <c r="Q289" i="17"/>
  <c r="N1189" i="16"/>
  <c r="O1189" i="16" s="1"/>
  <c r="J1147" i="16"/>
  <c r="F109" i="17"/>
  <c r="AB45" i="57"/>
  <c r="BF45" i="57" s="1"/>
  <c r="S345" i="17"/>
  <c r="W345" i="17" s="1"/>
  <c r="Z46" i="57"/>
  <c r="BD46" i="57" s="1"/>
  <c r="U289" i="17"/>
  <c r="AX48" i="30"/>
  <c r="Q50" i="17"/>
  <c r="K46" i="57" s="1"/>
  <c r="AO46" i="57" s="1"/>
  <c r="Z47" i="57"/>
  <c r="BD47" i="57" s="1"/>
  <c r="U290" i="17"/>
  <c r="AX49" i="30"/>
  <c r="Z49" i="57"/>
  <c r="BD49" i="57" s="1"/>
  <c r="U292" i="17"/>
  <c r="AX51" i="30"/>
  <c r="A476" i="16"/>
  <c r="G416" i="16"/>
  <c r="C416" i="16"/>
  <c r="D416" i="16"/>
  <c r="D109" i="17"/>
  <c r="G47" i="30" s="1"/>
  <c r="F45" i="34" s="1"/>
  <c r="Q1268" i="16"/>
  <c r="W1268" i="16"/>
  <c r="F355" i="16"/>
  <c r="F115" i="17"/>
  <c r="M288" i="17"/>
  <c r="N1129" i="16"/>
  <c r="O1129" i="16" s="1"/>
  <c r="A468" i="16"/>
  <c r="D408" i="16"/>
  <c r="G408" i="16"/>
  <c r="C408" i="16"/>
  <c r="A474" i="16"/>
  <c r="G414" i="16"/>
  <c r="D414" i="16"/>
  <c r="C414" i="16"/>
  <c r="W351" i="16"/>
  <c r="I351" i="16"/>
  <c r="J351" i="16" s="1"/>
  <c r="Q351" i="16"/>
  <c r="A470" i="16"/>
  <c r="G410" i="16"/>
  <c r="C410" i="16"/>
  <c r="D410" i="16"/>
  <c r="T53" i="17"/>
  <c r="I49" i="57"/>
  <c r="AM49" i="57" s="1"/>
  <c r="AG51" i="30"/>
  <c r="B475" i="16"/>
  <c r="E415" i="16"/>
  <c r="H415" i="16"/>
  <c r="Q56" i="17"/>
  <c r="E1268" i="16"/>
  <c r="F1268" i="16" s="1"/>
  <c r="I1268" i="16"/>
  <c r="J1268" i="16" s="1"/>
  <c r="B1318" i="16"/>
  <c r="I247" i="17"/>
  <c r="N1028" i="16"/>
  <c r="F354" i="16"/>
  <c r="A469" i="16"/>
  <c r="C409" i="16"/>
  <c r="D409" i="16"/>
  <c r="J109" i="17" s="1"/>
  <c r="G409" i="16"/>
  <c r="K1195" i="16"/>
  <c r="L1195" i="16" s="1"/>
  <c r="P28" i="17"/>
  <c r="F26" i="30" s="1"/>
  <c r="E24" i="34" s="1"/>
  <c r="G11" i="48"/>
  <c r="E11" i="48"/>
  <c r="I11" i="48"/>
  <c r="Q51" i="17"/>
  <c r="V51" i="17" s="1"/>
  <c r="K53" i="57"/>
  <c r="AO53" i="57" s="1"/>
  <c r="V57" i="17"/>
  <c r="W57" i="17" s="1"/>
  <c r="AI55" i="30"/>
  <c r="I353" i="16"/>
  <c r="J353" i="16" s="1"/>
  <c r="Q353" i="16"/>
  <c r="W353" i="16"/>
  <c r="G1418" i="16"/>
  <c r="C1418" i="16"/>
  <c r="H1418" i="16"/>
  <c r="D1418" i="16"/>
  <c r="D1318" i="16"/>
  <c r="H1318" i="16"/>
  <c r="G1318" i="16"/>
  <c r="C1318" i="16"/>
  <c r="Q355" i="16"/>
  <c r="W355" i="16"/>
  <c r="I355" i="16"/>
  <c r="J355" i="16" s="1"/>
  <c r="N1250" i="16"/>
  <c r="O1250" i="16" s="1"/>
  <c r="E346" i="17"/>
  <c r="M295" i="17"/>
  <c r="N1136" i="16"/>
  <c r="O1136" i="16" s="1"/>
  <c r="N1251" i="16"/>
  <c r="O1251" i="16" s="1"/>
  <c r="E347" i="17"/>
  <c r="F352" i="16"/>
  <c r="K352" i="16" s="1"/>
  <c r="F112" i="17"/>
  <c r="I348" i="16"/>
  <c r="J348" i="16" s="1"/>
  <c r="Q348" i="16"/>
  <c r="W348" i="16"/>
  <c r="S53" i="17"/>
  <c r="H49" i="57"/>
  <c r="AL49" i="57" s="1"/>
  <c r="AF51" i="30"/>
  <c r="Z50" i="57"/>
  <c r="BD50" i="57" s="1"/>
  <c r="AX52" i="30"/>
  <c r="U293" i="17"/>
  <c r="Q290" i="17"/>
  <c r="N1190" i="16"/>
  <c r="O1190" i="16" s="1"/>
  <c r="B477" i="16"/>
  <c r="E417" i="16"/>
  <c r="H417" i="16"/>
  <c r="Q294" i="17"/>
  <c r="N1194" i="16"/>
  <c r="O1194" i="16" s="1"/>
  <c r="I354" i="16"/>
  <c r="J354" i="16" s="1"/>
  <c r="Q354" i="16"/>
  <c r="W354" i="16"/>
  <c r="D117" i="17"/>
  <c r="G55" i="30" s="1"/>
  <c r="N1256" i="16"/>
  <c r="O1256" i="16" s="1"/>
  <c r="E352" i="17"/>
  <c r="AA50" i="57"/>
  <c r="BE50" i="57" s="1"/>
  <c r="AY52" i="30"/>
  <c r="V293" i="17"/>
  <c r="Q368" i="16"/>
  <c r="I368" i="16"/>
  <c r="J368" i="16" s="1"/>
  <c r="W368" i="16"/>
  <c r="N1254" i="16"/>
  <c r="O1254" i="16" s="1"/>
  <c r="E350" i="17"/>
  <c r="D114" i="17"/>
  <c r="G52" i="30" s="1"/>
  <c r="F50" i="34" s="1"/>
  <c r="B473" i="16"/>
  <c r="H413" i="16"/>
  <c r="E413" i="16"/>
  <c r="F413" i="16" s="1"/>
  <c r="N234" i="16"/>
  <c r="O234" i="16" s="1"/>
  <c r="Q54" i="17"/>
  <c r="E115" i="17"/>
  <c r="D110" i="17"/>
  <c r="G48" i="30" s="1"/>
  <c r="F46" i="34" s="1"/>
  <c r="Z51" i="57"/>
  <c r="BD51" i="57" s="1"/>
  <c r="U294" i="17"/>
  <c r="AX53" i="30"/>
  <c r="B474" i="16"/>
  <c r="H414" i="16"/>
  <c r="E414" i="16"/>
  <c r="Q349" i="16"/>
  <c r="W349" i="16"/>
  <c r="I349" i="16"/>
  <c r="P35" i="17"/>
  <c r="F33" i="30" s="1"/>
  <c r="E31" i="34" s="1"/>
  <c r="AA44" i="57"/>
  <c r="BE44" i="57" s="1"/>
  <c r="V287" i="17"/>
  <c r="AY46" i="30"/>
  <c r="D95" i="17"/>
  <c r="C56" i="30"/>
  <c r="AH44" i="30"/>
  <c r="J42" i="57"/>
  <c r="AN42" i="57" s="1"/>
  <c r="T50" i="17"/>
  <c r="I46" i="57"/>
  <c r="AM46" i="57" s="1"/>
  <c r="AG48" i="30"/>
  <c r="AF6" i="30"/>
  <c r="AI48" i="30"/>
  <c r="AF34" i="30"/>
  <c r="H32" i="57"/>
  <c r="AL32" i="57" s="1"/>
  <c r="AG35" i="30"/>
  <c r="I33" i="57"/>
  <c r="AM33" i="57" s="1"/>
  <c r="S39" i="17"/>
  <c r="H35" i="57"/>
  <c r="AL35" i="57" s="1"/>
  <c r="H33" i="57"/>
  <c r="AL33" i="57" s="1"/>
  <c r="AI50" i="30"/>
  <c r="H41" i="57"/>
  <c r="AL41" i="57" s="1"/>
  <c r="AH22" i="30"/>
  <c r="J20" i="57"/>
  <c r="AN20" i="57" s="1"/>
  <c r="AF32" i="30"/>
  <c r="H30" i="57"/>
  <c r="AL30" i="57" s="1"/>
  <c r="AF27" i="30"/>
  <c r="H25" i="57"/>
  <c r="AL25" i="57" s="1"/>
  <c r="U43" i="17"/>
  <c r="J39" i="57"/>
  <c r="AN39" i="57" s="1"/>
  <c r="E56" i="30"/>
  <c r="AF35" i="30"/>
  <c r="N149" i="16"/>
  <c r="O149" i="16" s="1"/>
  <c r="Q20" i="17"/>
  <c r="O31" i="17"/>
  <c r="AB31" i="17" s="1"/>
  <c r="AF43" i="30"/>
  <c r="S45" i="17"/>
  <c r="C103" i="17"/>
  <c r="U24" i="17"/>
  <c r="N153" i="16"/>
  <c r="O153" i="16" s="1"/>
  <c r="U46" i="17"/>
  <c r="A1148" i="16"/>
  <c r="A1089" i="16"/>
  <c r="A1209" i="16"/>
  <c r="L287" i="16"/>
  <c r="N287" i="16" s="1"/>
  <c r="O287" i="16" s="1"/>
  <c r="L283" i="16"/>
  <c r="N283" i="16" s="1"/>
  <c r="O283" i="16" s="1"/>
  <c r="W255" i="16"/>
  <c r="Q283" i="16"/>
  <c r="W283" i="16"/>
  <c r="E24" i="17"/>
  <c r="N92" i="16"/>
  <c r="O92" i="16" s="1"/>
  <c r="AH41" i="30"/>
  <c r="Q255" i="16"/>
  <c r="C315" i="16"/>
  <c r="A375" i="16"/>
  <c r="D315" i="16"/>
  <c r="G315" i="16"/>
  <c r="E12" i="17"/>
  <c r="H8" i="57" s="1"/>
  <c r="AL8" i="57" s="1"/>
  <c r="B385" i="16"/>
  <c r="H325" i="16"/>
  <c r="E325" i="16"/>
  <c r="S37" i="17"/>
  <c r="M25" i="17"/>
  <c r="F265" i="16"/>
  <c r="K265" i="16" s="1"/>
  <c r="B85" i="17"/>
  <c r="L205" i="16"/>
  <c r="O25" i="17"/>
  <c r="AB25" i="17" s="1"/>
  <c r="Q265" i="16"/>
  <c r="W265" i="16"/>
  <c r="C85" i="17"/>
  <c r="C325" i="16"/>
  <c r="D325" i="16"/>
  <c r="A385" i="16"/>
  <c r="G325" i="16"/>
  <c r="G311" i="16"/>
  <c r="A371" i="16"/>
  <c r="C311" i="16"/>
  <c r="D311" i="16"/>
  <c r="O11" i="17"/>
  <c r="AB11" i="17" s="1"/>
  <c r="M11" i="17"/>
  <c r="J7" i="57" s="1"/>
  <c r="AN7" i="57" s="1"/>
  <c r="N131" i="16"/>
  <c r="O131" i="16" s="1"/>
  <c r="B454" i="16"/>
  <c r="H394" i="16"/>
  <c r="E394" i="16"/>
  <c r="C71" i="17"/>
  <c r="E316" i="16"/>
  <c r="H316" i="16"/>
  <c r="B376" i="16"/>
  <c r="Q251" i="16"/>
  <c r="W251" i="16"/>
  <c r="M26" i="17"/>
  <c r="S34" i="17"/>
  <c r="B71" i="17"/>
  <c r="F251" i="16"/>
  <c r="K251" i="16" s="1"/>
  <c r="M15" i="17"/>
  <c r="M41" i="17"/>
  <c r="AF37" i="30"/>
  <c r="T37" i="17"/>
  <c r="S29" i="17"/>
  <c r="I15" i="17"/>
  <c r="M39" i="17"/>
  <c r="I26" i="17"/>
  <c r="AG36" i="30"/>
  <c r="N102" i="16"/>
  <c r="O102" i="16" s="1"/>
  <c r="N76" i="16"/>
  <c r="O76" i="16" s="1"/>
  <c r="I31" i="17"/>
  <c r="M32" i="17"/>
  <c r="O42" i="17"/>
  <c r="L208" i="16"/>
  <c r="N208" i="16" s="1"/>
  <c r="O208" i="16" s="1"/>
  <c r="M22" i="17"/>
  <c r="AF39" i="30"/>
  <c r="S41" i="17"/>
  <c r="M34" i="17"/>
  <c r="M31" i="17"/>
  <c r="O26" i="17"/>
  <c r="S36" i="17"/>
  <c r="B98" i="17"/>
  <c r="Y98" i="17" s="1"/>
  <c r="M17" i="17"/>
  <c r="J13" i="57" s="1"/>
  <c r="AN13" i="57" s="1"/>
  <c r="N97" i="16"/>
  <c r="O97" i="16" s="1"/>
  <c r="L221" i="16"/>
  <c r="N221" i="16" s="1"/>
  <c r="O221" i="16" s="1"/>
  <c r="L211" i="16"/>
  <c r="N211" i="16" s="1"/>
  <c r="O211" i="16" s="1"/>
  <c r="L254" i="16"/>
  <c r="N254" i="16" s="1"/>
  <c r="O254" i="16" s="1"/>
  <c r="M18" i="17"/>
  <c r="AH16" i="30" s="1"/>
  <c r="N164" i="16"/>
  <c r="O164" i="16" s="1"/>
  <c r="AH42" i="30"/>
  <c r="U44" i="17"/>
  <c r="E33" i="17"/>
  <c r="B466" i="16"/>
  <c r="H406" i="16"/>
  <c r="E406" i="16"/>
  <c r="D516" i="16"/>
  <c r="C516" i="16"/>
  <c r="G516" i="16"/>
  <c r="H516" i="16"/>
  <c r="A576" i="16"/>
  <c r="I455" i="16"/>
  <c r="B515" i="16"/>
  <c r="E455" i="16"/>
  <c r="W456" i="16"/>
  <c r="Q456" i="16"/>
  <c r="C94" i="17"/>
  <c r="H369" i="16"/>
  <c r="B429" i="16"/>
  <c r="E369" i="16"/>
  <c r="F274" i="16"/>
  <c r="K274" i="16" s="1"/>
  <c r="B94" i="17"/>
  <c r="Y94" i="17" s="1"/>
  <c r="N141" i="16"/>
  <c r="O141" i="16" s="1"/>
  <c r="G334" i="16"/>
  <c r="C334" i="16"/>
  <c r="A394" i="16"/>
  <c r="D334" i="16"/>
  <c r="I523" i="16"/>
  <c r="E523" i="16"/>
  <c r="B583" i="16"/>
  <c r="G326" i="16"/>
  <c r="C326" i="16"/>
  <c r="A386" i="16"/>
  <c r="D326" i="16"/>
  <c r="E32" i="17"/>
  <c r="Q274" i="16"/>
  <c r="W274" i="16"/>
  <c r="W266" i="16"/>
  <c r="Q266" i="16"/>
  <c r="T43" i="17"/>
  <c r="AG41" i="30"/>
  <c r="C86" i="17"/>
  <c r="E393" i="16"/>
  <c r="H393" i="16"/>
  <c r="B453" i="16"/>
  <c r="B386" i="16"/>
  <c r="E326" i="16"/>
  <c r="H326" i="16"/>
  <c r="L214" i="16"/>
  <c r="N214" i="16" s="1"/>
  <c r="O214" i="16" s="1"/>
  <c r="O34" i="17"/>
  <c r="AB34" i="17" s="1"/>
  <c r="E447" i="16"/>
  <c r="B507" i="16"/>
  <c r="I447" i="16"/>
  <c r="F266" i="16"/>
  <c r="K266" i="16" s="1"/>
  <c r="B86" i="17"/>
  <c r="D340" i="16"/>
  <c r="A400" i="16"/>
  <c r="G340" i="16"/>
  <c r="C340" i="16"/>
  <c r="W399" i="16"/>
  <c r="M42" i="17"/>
  <c r="L216" i="16"/>
  <c r="N216" i="16" s="1"/>
  <c r="O216" i="16" s="1"/>
  <c r="C76" i="17"/>
  <c r="E323" i="16"/>
  <c r="H323" i="16"/>
  <c r="B383" i="16"/>
  <c r="F249" i="16"/>
  <c r="K249" i="16" s="1"/>
  <c r="B69" i="17"/>
  <c r="A406" i="16"/>
  <c r="D346" i="16"/>
  <c r="G346" i="16"/>
  <c r="C346" i="16"/>
  <c r="B75" i="17"/>
  <c r="F255" i="16"/>
  <c r="B76" i="17"/>
  <c r="Y76" i="17" s="1"/>
  <c r="F256" i="16"/>
  <c r="H461" i="16"/>
  <c r="G461" i="16"/>
  <c r="D461" i="16"/>
  <c r="A521" i="16"/>
  <c r="C461" i="16"/>
  <c r="B391" i="16"/>
  <c r="H331" i="16"/>
  <c r="E331" i="16"/>
  <c r="AF44" i="30"/>
  <c r="S46" i="17"/>
  <c r="G388" i="16"/>
  <c r="D388" i="16"/>
  <c r="C388" i="16"/>
  <c r="A448" i="16"/>
  <c r="L202" i="16"/>
  <c r="O22" i="17"/>
  <c r="AB22" i="17" s="1"/>
  <c r="W271" i="16"/>
  <c r="Q271" i="16"/>
  <c r="I10" i="17"/>
  <c r="Q256" i="16"/>
  <c r="W256" i="16"/>
  <c r="W401" i="16"/>
  <c r="I401" i="16"/>
  <c r="Q401" i="16"/>
  <c r="D309" i="16"/>
  <c r="A369" i="16"/>
  <c r="C309" i="16"/>
  <c r="G309" i="16"/>
  <c r="O9" i="17"/>
  <c r="AB9" i="17" s="1"/>
  <c r="C75" i="17"/>
  <c r="O38" i="17"/>
  <c r="AB38" i="17" s="1"/>
  <c r="L218" i="16"/>
  <c r="N218" i="16" s="1"/>
  <c r="O218" i="16" s="1"/>
  <c r="C338" i="16"/>
  <c r="A398" i="16"/>
  <c r="D338" i="16"/>
  <c r="F98" i="17" s="1"/>
  <c r="G338" i="16"/>
  <c r="L260" i="16"/>
  <c r="N260" i="16" s="1"/>
  <c r="O260" i="16" s="1"/>
  <c r="E31" i="17"/>
  <c r="H27" i="57" s="1"/>
  <c r="AL27" i="57" s="1"/>
  <c r="D316" i="16"/>
  <c r="G316" i="16"/>
  <c r="C316" i="16"/>
  <c r="A376" i="16"/>
  <c r="AH38" i="30"/>
  <c r="O16" i="17"/>
  <c r="Q262" i="16"/>
  <c r="W262" i="16"/>
  <c r="AF14" i="30"/>
  <c r="H315" i="16"/>
  <c r="E315" i="16"/>
  <c r="B375" i="16"/>
  <c r="E405" i="16"/>
  <c r="H405" i="16"/>
  <c r="B465" i="16"/>
  <c r="Q343" i="16"/>
  <c r="W343" i="16"/>
  <c r="I343" i="16"/>
  <c r="J343" i="16" s="1"/>
  <c r="M19" i="17"/>
  <c r="AH12" i="30"/>
  <c r="U14" i="17"/>
  <c r="C322" i="16"/>
  <c r="A382" i="16"/>
  <c r="D322" i="16"/>
  <c r="G322" i="16"/>
  <c r="B100" i="17"/>
  <c r="I329" i="16"/>
  <c r="W329" i="16"/>
  <c r="Q329" i="16"/>
  <c r="F271" i="16"/>
  <c r="K271" i="16" s="1"/>
  <c r="B91" i="17"/>
  <c r="L226" i="16"/>
  <c r="N226" i="16" s="1"/>
  <c r="O226" i="16" s="1"/>
  <c r="O46" i="17"/>
  <c r="AB46" i="17" s="1"/>
  <c r="N165" i="16"/>
  <c r="O165" i="16" s="1"/>
  <c r="M45" i="17"/>
  <c r="J41" i="57" s="1"/>
  <c r="AN41" i="57" s="1"/>
  <c r="M28" i="17"/>
  <c r="I399" i="16"/>
  <c r="Q399" i="16"/>
  <c r="C106" i="17"/>
  <c r="Q328" i="16"/>
  <c r="C100" i="17"/>
  <c r="C91" i="17"/>
  <c r="I501" i="16"/>
  <c r="B561" i="16"/>
  <c r="E501" i="16"/>
  <c r="G403" i="16"/>
  <c r="A463" i="16"/>
  <c r="C403" i="16"/>
  <c r="D403" i="16"/>
  <c r="C69" i="17"/>
  <c r="F80" i="17"/>
  <c r="B82" i="17"/>
  <c r="F262" i="16"/>
  <c r="K262" i="16" s="1"/>
  <c r="I328" i="16"/>
  <c r="W328" i="16"/>
  <c r="B400" i="16"/>
  <c r="H340" i="16"/>
  <c r="E340" i="16"/>
  <c r="F343" i="16"/>
  <c r="K343" i="16" s="1"/>
  <c r="F103" i="17"/>
  <c r="I22" i="17"/>
  <c r="W249" i="16"/>
  <c r="Q249" i="16"/>
  <c r="B440" i="16"/>
  <c r="H380" i="16"/>
  <c r="E380" i="16"/>
  <c r="G459" i="16"/>
  <c r="A519" i="16"/>
  <c r="H459" i="16"/>
  <c r="D459" i="16"/>
  <c r="C459" i="16"/>
  <c r="C82" i="17"/>
  <c r="B106" i="17"/>
  <c r="Y106" i="17" s="1"/>
  <c r="A449" i="16"/>
  <c r="C389" i="16"/>
  <c r="D389" i="16"/>
  <c r="G389" i="16"/>
  <c r="A391" i="16"/>
  <c r="G331" i="16"/>
  <c r="C331" i="16"/>
  <c r="D331" i="16"/>
  <c r="U20" i="17"/>
  <c r="AH18" i="30"/>
  <c r="B84" i="17"/>
  <c r="Y84" i="17" s="1"/>
  <c r="F264" i="16"/>
  <c r="K264" i="16" s="1"/>
  <c r="B105" i="17"/>
  <c r="E624" i="16"/>
  <c r="B683" i="16"/>
  <c r="I624" i="16"/>
  <c r="B744" i="16"/>
  <c r="B803" i="16" s="1"/>
  <c r="L204" i="16"/>
  <c r="N204" i="16" s="1"/>
  <c r="O204" i="16" s="1"/>
  <c r="O24" i="17"/>
  <c r="AB24" i="17" s="1"/>
  <c r="G319" i="16"/>
  <c r="D319" i="16"/>
  <c r="C319" i="16"/>
  <c r="A379" i="16"/>
  <c r="O19" i="17"/>
  <c r="AB19" i="17" s="1"/>
  <c r="L199" i="16"/>
  <c r="F95" i="17"/>
  <c r="F335" i="16"/>
  <c r="K335" i="16" s="1"/>
  <c r="W264" i="16"/>
  <c r="Q264" i="16"/>
  <c r="AG22" i="30"/>
  <c r="C78" i="17"/>
  <c r="B392" i="16"/>
  <c r="H332" i="16"/>
  <c r="E332" i="16"/>
  <c r="F259" i="16"/>
  <c r="K259" i="16" s="1"/>
  <c r="B79" i="17"/>
  <c r="T32" i="17"/>
  <c r="AG30" i="30"/>
  <c r="L209" i="16"/>
  <c r="C92" i="17"/>
  <c r="Q259" i="16"/>
  <c r="W259" i="16"/>
  <c r="L212" i="16"/>
  <c r="A392" i="16"/>
  <c r="D332" i="16"/>
  <c r="C332" i="16"/>
  <c r="G332" i="16"/>
  <c r="F276" i="16"/>
  <c r="K276" i="16" s="1"/>
  <c r="B96" i="17"/>
  <c r="A378" i="16"/>
  <c r="G318" i="16"/>
  <c r="C318" i="16"/>
  <c r="D318" i="16"/>
  <c r="C79" i="17"/>
  <c r="N156" i="16"/>
  <c r="O156" i="16" s="1"/>
  <c r="M36" i="17"/>
  <c r="J32" i="57" s="1"/>
  <c r="AN32" i="57" s="1"/>
  <c r="Q272" i="16"/>
  <c r="W272" i="16"/>
  <c r="B432" i="16"/>
  <c r="H372" i="16"/>
  <c r="E372" i="16"/>
  <c r="C96" i="17"/>
  <c r="B78" i="17"/>
  <c r="F258" i="16"/>
  <c r="K258" i="16" s="1"/>
  <c r="N96" i="16"/>
  <c r="O96" i="16" s="1"/>
  <c r="I36" i="17"/>
  <c r="I32" i="57" s="1"/>
  <c r="AM32" i="57" s="1"/>
  <c r="I41" i="17"/>
  <c r="I37" i="57" s="1"/>
  <c r="AM37" i="57" s="1"/>
  <c r="N101" i="16"/>
  <c r="O101" i="16" s="1"/>
  <c r="B104" i="17"/>
  <c r="L219" i="16"/>
  <c r="N219" i="16" s="1"/>
  <c r="O219" i="16" s="1"/>
  <c r="F272" i="16"/>
  <c r="K272" i="16" s="1"/>
  <c r="B92" i="17"/>
  <c r="Y92" i="17" s="1"/>
  <c r="C105" i="17"/>
  <c r="B396" i="16"/>
  <c r="H336" i="16"/>
  <c r="J336" i="16" s="1"/>
  <c r="E336" i="16"/>
  <c r="Q258" i="16"/>
  <c r="W258" i="16"/>
  <c r="L225" i="16"/>
  <c r="O45" i="17"/>
  <c r="AG44" i="30"/>
  <c r="T46" i="17"/>
  <c r="G33" i="30"/>
  <c r="F31" i="34" s="1"/>
  <c r="Q335" i="16"/>
  <c r="W335" i="16"/>
  <c r="I335" i="16"/>
  <c r="J335" i="16" s="1"/>
  <c r="T45" i="17"/>
  <c r="G374" i="16"/>
  <c r="A434" i="16"/>
  <c r="C374" i="16"/>
  <c r="D374" i="16"/>
  <c r="C101" i="17"/>
  <c r="C84" i="17"/>
  <c r="G345" i="16"/>
  <c r="D345" i="16"/>
  <c r="C345" i="16"/>
  <c r="A405" i="16"/>
  <c r="AG14" i="30"/>
  <c r="T16" i="17"/>
  <c r="B458" i="16"/>
  <c r="H398" i="16"/>
  <c r="E398" i="16"/>
  <c r="L275" i="16"/>
  <c r="N275" i="16" s="1"/>
  <c r="O275" i="16" s="1"/>
  <c r="I314" i="16"/>
  <c r="J314" i="16" s="1"/>
  <c r="O18" i="17"/>
  <c r="AB18" i="17" s="1"/>
  <c r="B101" i="17"/>
  <c r="Y101" i="17" s="1"/>
  <c r="D324" i="16"/>
  <c r="G324" i="16"/>
  <c r="C324" i="16"/>
  <c r="A384" i="16"/>
  <c r="E437" i="16"/>
  <c r="I437" i="16"/>
  <c r="B497" i="16"/>
  <c r="G395" i="16"/>
  <c r="C395" i="16"/>
  <c r="D395" i="16"/>
  <c r="A455" i="16"/>
  <c r="B401" i="16"/>
  <c r="H341" i="16"/>
  <c r="J341" i="16" s="1"/>
  <c r="E341" i="16"/>
  <c r="B498" i="16"/>
  <c r="E438" i="16"/>
  <c r="I438" i="16"/>
  <c r="G347" i="16"/>
  <c r="C347" i="16"/>
  <c r="D347" i="16"/>
  <c r="A407" i="16"/>
  <c r="L222" i="16"/>
  <c r="N222" i="16" s="1"/>
  <c r="O222" i="16" s="1"/>
  <c r="M47" i="17"/>
  <c r="B102" i="17"/>
  <c r="Q35" i="17"/>
  <c r="K31" i="57" s="1"/>
  <c r="AO31" i="57" s="1"/>
  <c r="N81" i="16"/>
  <c r="O81" i="16" s="1"/>
  <c r="I21" i="17"/>
  <c r="I17" i="57" s="1"/>
  <c r="AM17" i="57" s="1"/>
  <c r="AF8" i="30"/>
  <c r="S10" i="17"/>
  <c r="AG23" i="30"/>
  <c r="T25" i="17"/>
  <c r="I444" i="16"/>
  <c r="E444" i="16"/>
  <c r="B504" i="16"/>
  <c r="AG16" i="30"/>
  <c r="T18" i="17"/>
  <c r="D43" i="34"/>
  <c r="AG31" i="30"/>
  <c r="T33" i="17"/>
  <c r="F270" i="16"/>
  <c r="K270" i="16" s="1"/>
  <c r="B90" i="17"/>
  <c r="AF13" i="30"/>
  <c r="S15" i="17"/>
  <c r="C102" i="17"/>
  <c r="I370" i="16"/>
  <c r="B457" i="16"/>
  <c r="H397" i="16"/>
  <c r="E397" i="16"/>
  <c r="C107" i="17"/>
  <c r="I14" i="17"/>
  <c r="I10" i="57" s="1"/>
  <c r="AM10" i="57" s="1"/>
  <c r="N74" i="16"/>
  <c r="O74" i="16" s="1"/>
  <c r="N150" i="16"/>
  <c r="O150" i="16" s="1"/>
  <c r="M30" i="17"/>
  <c r="J26" i="57" s="1"/>
  <c r="AN26" i="57" s="1"/>
  <c r="C90" i="17"/>
  <c r="H430" i="16"/>
  <c r="C430" i="16"/>
  <c r="G430" i="16"/>
  <c r="A490" i="16"/>
  <c r="D430" i="16"/>
  <c r="B407" i="16"/>
  <c r="B467" i="16" s="1"/>
  <c r="H347" i="16"/>
  <c r="E347" i="16"/>
  <c r="N133" i="16"/>
  <c r="O133" i="16" s="1"/>
  <c r="M13" i="17"/>
  <c r="J9" i="57" s="1"/>
  <c r="AN9" i="57" s="1"/>
  <c r="E23" i="17"/>
  <c r="H19" i="57" s="1"/>
  <c r="AL19" i="57" s="1"/>
  <c r="C88" i="17"/>
  <c r="Q14" i="17"/>
  <c r="K10" i="57" s="1"/>
  <c r="AO10" i="57" s="1"/>
  <c r="N194" i="16"/>
  <c r="O194" i="16" s="1"/>
  <c r="I28" i="17"/>
  <c r="I24" i="57" s="1"/>
  <c r="AM24" i="57" s="1"/>
  <c r="N88" i="16"/>
  <c r="O88" i="16" s="1"/>
  <c r="N95" i="16"/>
  <c r="O95" i="16" s="1"/>
  <c r="I35" i="17"/>
  <c r="I31" i="57" s="1"/>
  <c r="AM31" i="57" s="1"/>
  <c r="Q270" i="16"/>
  <c r="W270" i="16"/>
  <c r="N104" i="16"/>
  <c r="O104" i="16" s="1"/>
  <c r="I44" i="17"/>
  <c r="I40" i="57" s="1"/>
  <c r="AM40" i="57" s="1"/>
  <c r="AG21" i="30"/>
  <c r="T23" i="17"/>
  <c r="C99" i="17"/>
  <c r="C104" i="17"/>
  <c r="G342" i="16"/>
  <c r="C342" i="16"/>
  <c r="A402" i="16"/>
  <c r="D342" i="16"/>
  <c r="AG28" i="30"/>
  <c r="T30" i="17"/>
  <c r="B107" i="17"/>
  <c r="Y107" i="17" s="1"/>
  <c r="AF26" i="30"/>
  <c r="S28" i="17"/>
  <c r="B388" i="16"/>
  <c r="H328" i="16"/>
  <c r="E328" i="16"/>
  <c r="AG32" i="30"/>
  <c r="T34" i="17"/>
  <c r="E42" i="17"/>
  <c r="H38" i="57" s="1"/>
  <c r="AL38" i="57" s="1"/>
  <c r="I47" i="17"/>
  <c r="I43" i="57" s="1"/>
  <c r="AM43" i="57" s="1"/>
  <c r="I39" i="17"/>
  <c r="I35" i="57" s="1"/>
  <c r="AM35" i="57" s="1"/>
  <c r="N99" i="16"/>
  <c r="O99" i="16" s="1"/>
  <c r="F268" i="16"/>
  <c r="K268" i="16" s="1"/>
  <c r="B88" i="17"/>
  <c r="I29" i="17"/>
  <c r="I25" i="57" s="1"/>
  <c r="AM25" i="57" s="1"/>
  <c r="N89" i="16"/>
  <c r="O89" i="16" s="1"/>
  <c r="F314" i="16"/>
  <c r="D330" i="16"/>
  <c r="G330" i="16"/>
  <c r="C330" i="16"/>
  <c r="A390" i="16"/>
  <c r="T19" i="17"/>
  <c r="AG17" i="30"/>
  <c r="F269" i="16"/>
  <c r="K269" i="16" s="1"/>
  <c r="B89" i="17"/>
  <c r="N80" i="16"/>
  <c r="O80" i="16" s="1"/>
  <c r="I20" i="17"/>
  <c r="I16" i="57" s="1"/>
  <c r="AM16" i="57" s="1"/>
  <c r="L210" i="16"/>
  <c r="O30" i="17"/>
  <c r="AB30" i="17" s="1"/>
  <c r="B450" i="16"/>
  <c r="H390" i="16"/>
  <c r="E390" i="16"/>
  <c r="N73" i="16"/>
  <c r="O73" i="16" s="1"/>
  <c r="I13" i="17"/>
  <c r="I9" i="57" s="1"/>
  <c r="AM9" i="57" s="1"/>
  <c r="B73" i="17"/>
  <c r="F253" i="16"/>
  <c r="K253" i="16" s="1"/>
  <c r="AG40" i="30"/>
  <c r="T42" i="17"/>
  <c r="AG38" i="30"/>
  <c r="T40" i="17"/>
  <c r="E621" i="16"/>
  <c r="B741" i="16"/>
  <c r="B800" i="16" s="1"/>
  <c r="B680" i="16"/>
  <c r="I621" i="16"/>
  <c r="C16" i="34"/>
  <c r="B373" i="16"/>
  <c r="H313" i="16"/>
  <c r="E313" i="16"/>
  <c r="B99" i="17"/>
  <c r="C89" i="17"/>
  <c r="B402" i="16"/>
  <c r="H342" i="16"/>
  <c r="E342" i="16"/>
  <c r="E374" i="16"/>
  <c r="B434" i="16"/>
  <c r="H374" i="16"/>
  <c r="E30" i="17"/>
  <c r="H26" i="57" s="1"/>
  <c r="AL26" i="57" s="1"/>
  <c r="C73" i="17"/>
  <c r="D17" i="34"/>
  <c r="AF36" i="30"/>
  <c r="S38" i="17"/>
  <c r="C87" i="17"/>
  <c r="C344" i="16"/>
  <c r="A404" i="16"/>
  <c r="D344" i="16"/>
  <c r="G344" i="16"/>
  <c r="D33" i="34"/>
  <c r="AH20" i="30"/>
  <c r="C93" i="17"/>
  <c r="O17" i="17"/>
  <c r="AB17" i="17" s="1"/>
  <c r="C83" i="17"/>
  <c r="M37" i="17"/>
  <c r="J33" i="57" s="1"/>
  <c r="AN33" i="57" s="1"/>
  <c r="N157" i="16"/>
  <c r="O157" i="16" s="1"/>
  <c r="AF15" i="30"/>
  <c r="S17" i="17"/>
  <c r="C97" i="17"/>
  <c r="F257" i="16"/>
  <c r="K257" i="16" s="1"/>
  <c r="B77" i="17"/>
  <c r="F312" i="16"/>
  <c r="F72" i="17"/>
  <c r="C77" i="17"/>
  <c r="L217" i="16"/>
  <c r="O37" i="17"/>
  <c r="AB37" i="17" s="1"/>
  <c r="O27" i="17"/>
  <c r="L207" i="16"/>
  <c r="C8" i="34"/>
  <c r="L252" i="16"/>
  <c r="U21" i="17"/>
  <c r="AH19" i="30"/>
  <c r="Q12" i="17"/>
  <c r="K8" i="57" s="1"/>
  <c r="AO8" i="57" s="1"/>
  <c r="N192" i="16"/>
  <c r="O192" i="16" s="1"/>
  <c r="L203" i="16"/>
  <c r="O23" i="17"/>
  <c r="AB23" i="17" s="1"/>
  <c r="B13" i="34"/>
  <c r="F273" i="16"/>
  <c r="K273" i="16" s="1"/>
  <c r="B93" i="17"/>
  <c r="AH27" i="30"/>
  <c r="U29" i="17"/>
  <c r="D19" i="34"/>
  <c r="W263" i="16"/>
  <c r="Q263" i="16"/>
  <c r="Q267" i="16"/>
  <c r="W267" i="16"/>
  <c r="AG10" i="30"/>
  <c r="T12" i="17"/>
  <c r="S22" i="17"/>
  <c r="AF20" i="30"/>
  <c r="AH31" i="30"/>
  <c r="U33" i="17"/>
  <c r="U38" i="17"/>
  <c r="AH36" i="30"/>
  <c r="B83" i="17"/>
  <c r="Y83" i="17" s="1"/>
  <c r="F263" i="16"/>
  <c r="K263" i="16" s="1"/>
  <c r="D23" i="34"/>
  <c r="B87" i="17"/>
  <c r="F267" i="16"/>
  <c r="K267" i="16" s="1"/>
  <c r="C323" i="16"/>
  <c r="D323" i="16"/>
  <c r="A383" i="16"/>
  <c r="G323" i="16"/>
  <c r="F261" i="16"/>
  <c r="K261" i="16" s="1"/>
  <c r="B81" i="17"/>
  <c r="L201" i="16"/>
  <c r="O21" i="17"/>
  <c r="AB21" i="17" s="1"/>
  <c r="C81" i="17"/>
  <c r="L213" i="16"/>
  <c r="O33" i="17"/>
  <c r="F277" i="16"/>
  <c r="K277" i="16" s="1"/>
  <c r="B97" i="17"/>
  <c r="M23" i="17"/>
  <c r="J19" i="57" s="1"/>
  <c r="AN19" i="57" s="1"/>
  <c r="N143" i="16"/>
  <c r="O143" i="16" s="1"/>
  <c r="B29" i="34"/>
  <c r="G327" i="16"/>
  <c r="C327" i="16"/>
  <c r="D327" i="16"/>
  <c r="A387" i="16"/>
  <c r="M27" i="17"/>
  <c r="J23" i="57" s="1"/>
  <c r="AN23" i="57" s="1"/>
  <c r="N147" i="16"/>
  <c r="O147" i="16" s="1"/>
  <c r="G372" i="16"/>
  <c r="C372" i="16"/>
  <c r="A432" i="16"/>
  <c r="D372" i="16"/>
  <c r="AG6" i="30"/>
  <c r="T8" i="17"/>
  <c r="O68" i="16"/>
  <c r="G337" i="16"/>
  <c r="C337" i="16"/>
  <c r="D337" i="16"/>
  <c r="A397" i="16"/>
  <c r="A393" i="16"/>
  <c r="G333" i="16"/>
  <c r="C333" i="16"/>
  <c r="D333" i="16"/>
  <c r="O128" i="16"/>
  <c r="B389" i="16"/>
  <c r="H329" i="16"/>
  <c r="E329" i="16"/>
  <c r="B370" i="16"/>
  <c r="H310" i="16"/>
  <c r="J310" i="16" s="1"/>
  <c r="E310" i="16"/>
  <c r="A377" i="16"/>
  <c r="G317" i="16"/>
  <c r="C317" i="16"/>
  <c r="D317" i="16"/>
  <c r="Q261" i="16"/>
  <c r="W261" i="16"/>
  <c r="U8" i="17"/>
  <c r="AH6" i="30"/>
  <c r="C70" i="17"/>
  <c r="B399" i="16"/>
  <c r="H339" i="16"/>
  <c r="J339" i="16" s="1"/>
  <c r="E339" i="16"/>
  <c r="Q257" i="16"/>
  <c r="W257" i="16"/>
  <c r="Q312" i="16"/>
  <c r="W312" i="16"/>
  <c r="I312" i="16"/>
  <c r="J312" i="16" s="1"/>
  <c r="B404" i="16"/>
  <c r="H344" i="16"/>
  <c r="E344" i="16"/>
  <c r="L190" i="16"/>
  <c r="S8" i="17"/>
  <c r="J68" i="17"/>
  <c r="F368" i="16"/>
  <c r="C6" i="34"/>
  <c r="F250" i="16"/>
  <c r="K250" i="16" s="1"/>
  <c r="B70" i="17"/>
  <c r="Q273" i="16"/>
  <c r="W273" i="16"/>
  <c r="E428" i="16"/>
  <c r="I428" i="16"/>
  <c r="B488" i="16"/>
  <c r="M10" i="17"/>
  <c r="J6" i="57" s="1"/>
  <c r="AN6" i="57" s="1"/>
  <c r="N130" i="16"/>
  <c r="O130" i="16" s="1"/>
  <c r="Q277" i="16"/>
  <c r="W277" i="16"/>
  <c r="A381" i="16"/>
  <c r="G321" i="16"/>
  <c r="C321" i="16"/>
  <c r="D321" i="16"/>
  <c r="O8" i="16" l="1"/>
  <c r="O58" i="16" s="1"/>
  <c r="E59" i="16" s="1"/>
  <c r="T17" i="17"/>
  <c r="Q314" i="16"/>
  <c r="S16" i="17"/>
  <c r="K256" i="16"/>
  <c r="K255" i="16"/>
  <c r="G68" i="17"/>
  <c r="Z68" i="17" s="1"/>
  <c r="H68" i="17" s="1"/>
  <c r="H6" i="30" s="1"/>
  <c r="G4" i="34" s="1"/>
  <c r="AF17" i="30"/>
  <c r="S19" i="17"/>
  <c r="W370" i="16"/>
  <c r="AJ6" i="30"/>
  <c r="K314" i="16"/>
  <c r="U16" i="17"/>
  <c r="I34" i="57"/>
  <c r="AM34" i="57" s="1"/>
  <c r="L4" i="57"/>
  <c r="AP4" i="57" s="1"/>
  <c r="AH14" i="30"/>
  <c r="N248" i="16"/>
  <c r="O248" i="16" s="1"/>
  <c r="Q370" i="16"/>
  <c r="J329" i="16"/>
  <c r="J328" i="16"/>
  <c r="AG15" i="30"/>
  <c r="AF11" i="30"/>
  <c r="AF12" i="30"/>
  <c r="S13" i="17"/>
  <c r="K368" i="16"/>
  <c r="L368" i="16" s="1"/>
  <c r="Y69" i="17"/>
  <c r="D69" i="17" s="1"/>
  <c r="G7" i="30" s="1"/>
  <c r="K1147" i="16"/>
  <c r="L1147" i="16" s="1"/>
  <c r="N1147" i="16" s="1"/>
  <c r="K188" i="16"/>
  <c r="L188" i="16" s="1"/>
  <c r="I9" i="48"/>
  <c r="J9" i="48" s="1"/>
  <c r="K9" i="48" s="1"/>
  <c r="M9" i="48" s="1"/>
  <c r="K68" i="17"/>
  <c r="AA68" i="17" s="1"/>
  <c r="L68" i="17" s="1"/>
  <c r="I6" i="30" s="1"/>
  <c r="K1208" i="16"/>
  <c r="L1208" i="16" s="1"/>
  <c r="Y75" i="17"/>
  <c r="D75" i="17" s="1"/>
  <c r="G13" i="30" s="1"/>
  <c r="F11" i="34" s="1"/>
  <c r="J313" i="16"/>
  <c r="N294" i="16"/>
  <c r="O294" i="16" s="1"/>
  <c r="E114" i="17"/>
  <c r="N206" i="16"/>
  <c r="O206" i="16" s="1"/>
  <c r="Q26" i="17"/>
  <c r="K22" i="57" s="1"/>
  <c r="AO22" i="57" s="1"/>
  <c r="N223" i="16"/>
  <c r="O223" i="16" s="1"/>
  <c r="Q43" i="17"/>
  <c r="K39" i="57" s="1"/>
  <c r="AO39" i="57" s="1"/>
  <c r="D93" i="17"/>
  <c r="Y93" i="17"/>
  <c r="Y102" i="17"/>
  <c r="K353" i="16"/>
  <c r="K312" i="16"/>
  <c r="Y99" i="17"/>
  <c r="D99" i="17" s="1"/>
  <c r="G37" i="30" s="1"/>
  <c r="F35" i="34" s="1"/>
  <c r="Y73" i="17"/>
  <c r="D73" i="17" s="1"/>
  <c r="G11" i="30" s="1"/>
  <c r="F9" i="34" s="1"/>
  <c r="Y100" i="17"/>
  <c r="P42" i="17"/>
  <c r="Y85" i="17"/>
  <c r="D85" i="17" s="1"/>
  <c r="G23" i="30" s="1"/>
  <c r="F21" i="34" s="1"/>
  <c r="K354" i="16"/>
  <c r="K355" i="16"/>
  <c r="J350" i="16"/>
  <c r="K350" i="16" s="1"/>
  <c r="L350" i="16" s="1"/>
  <c r="K356" i="16"/>
  <c r="L356" i="16" s="1"/>
  <c r="Y103" i="17"/>
  <c r="AB33" i="17"/>
  <c r="P33" i="17" s="1"/>
  <c r="F31" i="30" s="1"/>
  <c r="E29" i="34" s="1"/>
  <c r="Y78" i="17"/>
  <c r="D78" i="17" s="1"/>
  <c r="Y71" i="17"/>
  <c r="D71" i="17" s="1"/>
  <c r="G9" i="30" s="1"/>
  <c r="F7" i="34" s="1"/>
  <c r="K351" i="16"/>
  <c r="AB43" i="17"/>
  <c r="P43" i="17" s="1"/>
  <c r="F41" i="30" s="1"/>
  <c r="E39" i="34" s="1"/>
  <c r="Y87" i="17"/>
  <c r="D87" i="17" s="1"/>
  <c r="G25" i="30" s="1"/>
  <c r="F23" i="34" s="1"/>
  <c r="Y70" i="17"/>
  <c r="D70" i="17" s="1"/>
  <c r="G8" i="30" s="1"/>
  <c r="Y81" i="17"/>
  <c r="Y77" i="17"/>
  <c r="Y104" i="17"/>
  <c r="Y96" i="17"/>
  <c r="Y105" i="17"/>
  <c r="L354" i="16"/>
  <c r="Y82" i="17"/>
  <c r="D82" i="17" s="1"/>
  <c r="G20" i="30" s="1"/>
  <c r="F18" i="34" s="1"/>
  <c r="Y91" i="17"/>
  <c r="Z113" i="17"/>
  <c r="Y97" i="17"/>
  <c r="Y89" i="17"/>
  <c r="D89" i="17" s="1"/>
  <c r="G27" i="30" s="1"/>
  <c r="F25" i="34" s="1"/>
  <c r="Y88" i="17"/>
  <c r="D88" i="17" s="1"/>
  <c r="G26" i="30" s="1"/>
  <c r="F24" i="34" s="1"/>
  <c r="Y90" i="17"/>
  <c r="AG43" i="30"/>
  <c r="P45" i="17"/>
  <c r="F43" i="30" s="1"/>
  <c r="E41" i="34" s="1"/>
  <c r="Y79" i="17"/>
  <c r="D79" i="17" s="1"/>
  <c r="G17" i="30" s="1"/>
  <c r="F15" i="34" s="1"/>
  <c r="P19" i="17"/>
  <c r="Y86" i="17"/>
  <c r="P11" i="17"/>
  <c r="L349" i="16"/>
  <c r="I109" i="17" s="1"/>
  <c r="J349" i="16"/>
  <c r="K349" i="16" s="1"/>
  <c r="AB16" i="17"/>
  <c r="P16" i="17" s="1"/>
  <c r="F14" i="30" s="1"/>
  <c r="E12" i="34" s="1"/>
  <c r="AB27" i="17"/>
  <c r="P27" i="17" s="1"/>
  <c r="F25" i="30" s="1"/>
  <c r="E23" i="34" s="1"/>
  <c r="J11" i="48"/>
  <c r="K11" i="48" s="1"/>
  <c r="M11" i="48" s="1"/>
  <c r="K51" i="57"/>
  <c r="AO51" i="57" s="1"/>
  <c r="V55" i="17"/>
  <c r="W55" i="17" s="1"/>
  <c r="U40" i="17"/>
  <c r="AI49" i="30"/>
  <c r="W52" i="17"/>
  <c r="L355" i="16"/>
  <c r="I115" i="17" s="1"/>
  <c r="G108" i="17"/>
  <c r="Z108" i="17" s="1"/>
  <c r="H108" i="17" s="1"/>
  <c r="H46" i="30" s="1"/>
  <c r="B431" i="16"/>
  <c r="E371" i="16"/>
  <c r="H371" i="16"/>
  <c r="L352" i="16"/>
  <c r="I112" i="17" s="1"/>
  <c r="E113" i="17"/>
  <c r="L49" i="57" s="1"/>
  <c r="AP49" i="57" s="1"/>
  <c r="T24" i="17"/>
  <c r="L353" i="16"/>
  <c r="I113" i="17" s="1"/>
  <c r="L351" i="16"/>
  <c r="I111" i="17" s="1"/>
  <c r="L357" i="16"/>
  <c r="N357" i="16" s="1"/>
  <c r="O357" i="16" s="1"/>
  <c r="J110" i="17"/>
  <c r="E117" i="17"/>
  <c r="AI47" i="30"/>
  <c r="D92" i="17"/>
  <c r="G30" i="30" s="1"/>
  <c r="F28" i="34" s="1"/>
  <c r="I320" i="16"/>
  <c r="J320" i="16" s="1"/>
  <c r="K320" i="16" s="1"/>
  <c r="L320" i="16" s="1"/>
  <c r="Q320" i="16"/>
  <c r="W320" i="16"/>
  <c r="K47" i="57"/>
  <c r="AO47" i="57" s="1"/>
  <c r="G380" i="16"/>
  <c r="D380" i="16"/>
  <c r="J80" i="17" s="1"/>
  <c r="C380" i="16"/>
  <c r="A440" i="16"/>
  <c r="V50" i="17"/>
  <c r="W50" i="17" s="1"/>
  <c r="W51" i="17"/>
  <c r="K48" i="57"/>
  <c r="AO48" i="57" s="1"/>
  <c r="W53" i="17"/>
  <c r="K45" i="57"/>
  <c r="AO45" i="57" s="1"/>
  <c r="S14" i="17"/>
  <c r="I373" i="16"/>
  <c r="Q373" i="16"/>
  <c r="W373" i="16"/>
  <c r="G433" i="16"/>
  <c r="H433" i="16"/>
  <c r="A493" i="16"/>
  <c r="D433" i="16"/>
  <c r="C433" i="16"/>
  <c r="F417" i="16"/>
  <c r="H5" i="57"/>
  <c r="AL5" i="57" s="1"/>
  <c r="AF7" i="30"/>
  <c r="S9" i="17"/>
  <c r="F414" i="16"/>
  <c r="Q9" i="17"/>
  <c r="N189" i="16"/>
  <c r="O189" i="16" s="1"/>
  <c r="O118" i="16"/>
  <c r="J5" i="57"/>
  <c r="AN5" i="57" s="1"/>
  <c r="U9" i="17"/>
  <c r="AH7" i="30"/>
  <c r="M15" i="10"/>
  <c r="N349" i="16"/>
  <c r="O349" i="16" s="1"/>
  <c r="Q247" i="17"/>
  <c r="I114" i="17"/>
  <c r="N354" i="16"/>
  <c r="O354" i="16" s="1"/>
  <c r="L44" i="57"/>
  <c r="AP44" i="57" s="1"/>
  <c r="V54" i="17"/>
  <c r="W54" i="17" s="1"/>
  <c r="K50" i="57"/>
  <c r="AO50" i="57" s="1"/>
  <c r="AI52" i="30"/>
  <c r="B533" i="16"/>
  <c r="I473" i="16"/>
  <c r="E473" i="16"/>
  <c r="AA47" i="57"/>
  <c r="BE47" i="57" s="1"/>
  <c r="AY49" i="30"/>
  <c r="V290" i="17"/>
  <c r="N352" i="16"/>
  <c r="O352" i="16" s="1"/>
  <c r="N14" i="10"/>
  <c r="Q295" i="17"/>
  <c r="N1195" i="16"/>
  <c r="O1195" i="16" s="1"/>
  <c r="Q409" i="16"/>
  <c r="W409" i="16"/>
  <c r="I409" i="16"/>
  <c r="J409" i="16" s="1"/>
  <c r="Y4" i="57"/>
  <c r="BC4" i="57" s="1"/>
  <c r="T247" i="17"/>
  <c r="AW6" i="30"/>
  <c r="Q410" i="16"/>
  <c r="W410" i="16"/>
  <c r="I410" i="16"/>
  <c r="J410" i="16" s="1"/>
  <c r="N351" i="16"/>
  <c r="O351" i="16" s="1"/>
  <c r="J114" i="17"/>
  <c r="A528" i="16"/>
  <c r="D468" i="16"/>
  <c r="G468" i="16"/>
  <c r="C468" i="16"/>
  <c r="H468" i="16"/>
  <c r="E51" i="34"/>
  <c r="F415" i="16"/>
  <c r="J115" i="17"/>
  <c r="J14" i="10"/>
  <c r="A533" i="16"/>
  <c r="D473" i="16"/>
  <c r="G473" i="16"/>
  <c r="C473" i="16"/>
  <c r="H473" i="16"/>
  <c r="F410" i="16"/>
  <c r="K410" i="16" s="1"/>
  <c r="P37" i="17"/>
  <c r="F35" i="30" s="1"/>
  <c r="E33" i="34" s="1"/>
  <c r="J15" i="10"/>
  <c r="N15" i="10"/>
  <c r="M16" i="10"/>
  <c r="L16" i="10"/>
  <c r="E304" i="17"/>
  <c r="N1208" i="16"/>
  <c r="B532" i="16"/>
  <c r="I472" i="16"/>
  <c r="E472" i="16"/>
  <c r="A548" i="16"/>
  <c r="C488" i="16"/>
  <c r="H488" i="16"/>
  <c r="G488" i="16"/>
  <c r="D488" i="16"/>
  <c r="W411" i="16"/>
  <c r="I411" i="16"/>
  <c r="J411" i="16" s="1"/>
  <c r="Q411" i="16"/>
  <c r="O1088" i="16"/>
  <c r="L348" i="16"/>
  <c r="F412" i="16"/>
  <c r="K412" i="16" s="1"/>
  <c r="J112" i="17"/>
  <c r="Q417" i="16"/>
  <c r="E12" i="48" s="1"/>
  <c r="W417" i="16"/>
  <c r="I417" i="16"/>
  <c r="J417" i="16" s="1"/>
  <c r="I468" i="16"/>
  <c r="E468" i="16"/>
  <c r="P34" i="17"/>
  <c r="F32" i="30" s="1"/>
  <c r="E30" i="34" s="1"/>
  <c r="G12" i="48"/>
  <c r="Z52" i="57"/>
  <c r="BD52" i="57" s="1"/>
  <c r="U295" i="17"/>
  <c r="AX54" i="30"/>
  <c r="Q1318" i="16"/>
  <c r="W1318" i="16"/>
  <c r="P46" i="17"/>
  <c r="F44" i="30" s="1"/>
  <c r="E42" i="34" s="1"/>
  <c r="A529" i="16"/>
  <c r="D469" i="16"/>
  <c r="G469" i="16"/>
  <c r="C469" i="16"/>
  <c r="H469" i="16"/>
  <c r="B1367" i="16"/>
  <c r="E1318" i="16"/>
  <c r="F1318" i="16" s="1"/>
  <c r="I1318" i="16"/>
  <c r="J1318" i="16" s="1"/>
  <c r="B1418" i="16"/>
  <c r="B535" i="16"/>
  <c r="I475" i="16"/>
  <c r="E475" i="16"/>
  <c r="I408" i="16"/>
  <c r="J408" i="16" s="1"/>
  <c r="Q408" i="16"/>
  <c r="W408" i="16"/>
  <c r="A536" i="16"/>
  <c r="D476" i="16"/>
  <c r="G476" i="16"/>
  <c r="C476" i="16"/>
  <c r="H476" i="16"/>
  <c r="AA46" i="57"/>
  <c r="BE46" i="57" s="1"/>
  <c r="V289" i="17"/>
  <c r="AY48" i="30"/>
  <c r="I415" i="16"/>
  <c r="J415" i="16" s="1"/>
  <c r="Q415" i="16"/>
  <c r="W415" i="16"/>
  <c r="I14" i="10"/>
  <c r="W413" i="16"/>
  <c r="I413" i="16"/>
  <c r="J413" i="16" s="1"/>
  <c r="K413" i="16" s="1"/>
  <c r="Q413" i="16"/>
  <c r="K111" i="17"/>
  <c r="K110" i="17"/>
  <c r="K15" i="10"/>
  <c r="L15" i="10"/>
  <c r="P16" i="10"/>
  <c r="R16" i="10" s="1"/>
  <c r="K16" i="10"/>
  <c r="W412" i="16"/>
  <c r="I412" i="16"/>
  <c r="J412" i="16" s="1"/>
  <c r="Q412" i="16"/>
  <c r="L14" i="10"/>
  <c r="B528" i="16"/>
  <c r="O178" i="16"/>
  <c r="F17" i="30"/>
  <c r="E15" i="34" s="1"/>
  <c r="P38" i="17"/>
  <c r="F36" i="30" s="1"/>
  <c r="E34" i="34" s="1"/>
  <c r="B534" i="16"/>
  <c r="E474" i="16"/>
  <c r="I474" i="16"/>
  <c r="F53" i="34"/>
  <c r="B537" i="16"/>
  <c r="E477" i="16"/>
  <c r="I477" i="16"/>
  <c r="AB47" i="57"/>
  <c r="BF47" i="57" s="1"/>
  <c r="S347" i="17"/>
  <c r="W347" i="17" s="1"/>
  <c r="AB46" i="57"/>
  <c r="BF46" i="57" s="1"/>
  <c r="S346" i="17"/>
  <c r="W346" i="17" s="1"/>
  <c r="V56" i="17"/>
  <c r="W56" i="17" s="1"/>
  <c r="K52" i="57"/>
  <c r="AO52" i="57" s="1"/>
  <c r="AI54" i="30"/>
  <c r="A530" i="16"/>
  <c r="G470" i="16"/>
  <c r="H470" i="16"/>
  <c r="C470" i="16"/>
  <c r="D470" i="16"/>
  <c r="A534" i="16"/>
  <c r="C474" i="16"/>
  <c r="D474" i="16"/>
  <c r="N114" i="17" s="1"/>
  <c r="G474" i="16"/>
  <c r="H474" i="16"/>
  <c r="Z45" i="57"/>
  <c r="BD45" i="57" s="1"/>
  <c r="U288" i="17"/>
  <c r="AX47" i="30"/>
  <c r="O14" i="10"/>
  <c r="F416" i="16"/>
  <c r="J116" i="17"/>
  <c r="AA48" i="57"/>
  <c r="BE48" i="57" s="1"/>
  <c r="AY50" i="30"/>
  <c r="V291" i="17"/>
  <c r="AA45" i="57"/>
  <c r="BE45" i="57" s="1"/>
  <c r="AY47" i="30"/>
  <c r="V288" i="17"/>
  <c r="B536" i="16"/>
  <c r="I476" i="16"/>
  <c r="E476" i="16"/>
  <c r="F409" i="16"/>
  <c r="B530" i="16"/>
  <c r="E470" i="16"/>
  <c r="I470" i="16"/>
  <c r="P9" i="17"/>
  <c r="F7" i="30" s="1"/>
  <c r="P30" i="17"/>
  <c r="F28" i="30" s="1"/>
  <c r="E26" i="34" s="1"/>
  <c r="P23" i="17"/>
  <c r="F21" i="30" s="1"/>
  <c r="E19" i="34" s="1"/>
  <c r="O15" i="10"/>
  <c r="P15" i="10"/>
  <c r="R15" i="10" s="1"/>
  <c r="J16" i="10"/>
  <c r="O16" i="10"/>
  <c r="Q428" i="16"/>
  <c r="W428" i="16"/>
  <c r="A531" i="16"/>
  <c r="C471" i="16"/>
  <c r="H471" i="16"/>
  <c r="D471" i="16"/>
  <c r="G471" i="16"/>
  <c r="A532" i="16"/>
  <c r="C472" i="16"/>
  <c r="H472" i="16"/>
  <c r="D472" i="16"/>
  <c r="G472" i="16"/>
  <c r="J117" i="17"/>
  <c r="K14" i="10"/>
  <c r="W1367" i="16"/>
  <c r="Q1367" i="16"/>
  <c r="P18" i="17"/>
  <c r="F16" i="30" s="1"/>
  <c r="E14" i="34" s="1"/>
  <c r="N178" i="16"/>
  <c r="F40" i="30"/>
  <c r="E38" i="34" s="1"/>
  <c r="F9" i="30"/>
  <c r="E7" i="34" s="1"/>
  <c r="S108" i="17"/>
  <c r="L51" i="57"/>
  <c r="AP51" i="57" s="1"/>
  <c r="S115" i="17"/>
  <c r="G115" i="17"/>
  <c r="Z115" i="17" s="1"/>
  <c r="AJ53" i="30"/>
  <c r="AB50" i="57"/>
  <c r="BF50" i="57" s="1"/>
  <c r="S350" i="17"/>
  <c r="W350" i="17" s="1"/>
  <c r="AB52" i="57"/>
  <c r="BF52" i="57" s="1"/>
  <c r="S352" i="17"/>
  <c r="W352" i="17" s="1"/>
  <c r="AA51" i="57"/>
  <c r="BE51" i="57" s="1"/>
  <c r="AY53" i="30"/>
  <c r="V294" i="17"/>
  <c r="M14" i="10"/>
  <c r="Q1418" i="16"/>
  <c r="P26" i="17"/>
  <c r="F24" i="30" s="1"/>
  <c r="E22" i="34" s="1"/>
  <c r="P31" i="17"/>
  <c r="F29" i="30" s="1"/>
  <c r="E27" i="34" s="1"/>
  <c r="N118" i="16"/>
  <c r="O1028" i="16"/>
  <c r="K1268" i="16"/>
  <c r="L1268" i="16" s="1"/>
  <c r="N1268" i="16" s="1"/>
  <c r="O1268" i="16" s="1"/>
  <c r="W414" i="16"/>
  <c r="I414" i="16"/>
  <c r="K114" i="17" s="1"/>
  <c r="Q414" i="16"/>
  <c r="F408" i="16"/>
  <c r="J108" i="17"/>
  <c r="P14" i="10"/>
  <c r="R14" i="10" s="1"/>
  <c r="L50" i="57"/>
  <c r="AP50" i="57" s="1"/>
  <c r="S114" i="17"/>
  <c r="G114" i="17"/>
  <c r="Z114" i="17" s="1"/>
  <c r="AJ52" i="30"/>
  <c r="I416" i="16"/>
  <c r="K116" i="17" s="1"/>
  <c r="Q416" i="16"/>
  <c r="W416" i="16"/>
  <c r="L52" i="57"/>
  <c r="AP52" i="57" s="1"/>
  <c r="S116" i="17"/>
  <c r="G116" i="17"/>
  <c r="Z116" i="17" s="1"/>
  <c r="AJ54" i="30"/>
  <c r="AJ51" i="30"/>
  <c r="A535" i="16"/>
  <c r="C475" i="16"/>
  <c r="H475" i="16"/>
  <c r="J475" i="16" s="1"/>
  <c r="D475" i="16"/>
  <c r="G475" i="16"/>
  <c r="B529" i="16"/>
  <c r="E469" i="16"/>
  <c r="I469" i="16"/>
  <c r="J113" i="17"/>
  <c r="B531" i="16"/>
  <c r="E471" i="16"/>
  <c r="I471" i="16"/>
  <c r="I15" i="10"/>
  <c r="N16" i="10"/>
  <c r="I16" i="10"/>
  <c r="AA53" i="57"/>
  <c r="BE53" i="57" s="1"/>
  <c r="AY55" i="30"/>
  <c r="V296" i="17"/>
  <c r="AB51" i="57"/>
  <c r="BF51" i="57" s="1"/>
  <c r="S351" i="17"/>
  <c r="W351" i="17" s="1"/>
  <c r="F411" i="16"/>
  <c r="K411" i="16" s="1"/>
  <c r="J111" i="17"/>
  <c r="Z4" i="57"/>
  <c r="BD4" i="57" s="1"/>
  <c r="U247" i="17"/>
  <c r="AX6" i="30"/>
  <c r="A537" i="16"/>
  <c r="D477" i="16"/>
  <c r="N117" i="17" s="1"/>
  <c r="G477" i="16"/>
  <c r="C477" i="16"/>
  <c r="H477" i="16"/>
  <c r="AB49" i="57"/>
  <c r="BF49" i="57" s="1"/>
  <c r="S349" i="17"/>
  <c r="W349" i="17" s="1"/>
  <c r="P25" i="17"/>
  <c r="F23" i="30" s="1"/>
  <c r="E21" i="34" s="1"/>
  <c r="P22" i="17"/>
  <c r="F20" i="30" s="1"/>
  <c r="E18" i="34" s="1"/>
  <c r="P24" i="17"/>
  <c r="F22" i="30" s="1"/>
  <c r="E20" i="34" s="1"/>
  <c r="P17" i="17"/>
  <c r="F15" i="30" s="1"/>
  <c r="E13" i="34" s="1"/>
  <c r="P21" i="17"/>
  <c r="F19" i="30" s="1"/>
  <c r="E17" i="34" s="1"/>
  <c r="AA49" i="57"/>
  <c r="BE49" i="57" s="1"/>
  <c r="AY51" i="30"/>
  <c r="V292" i="17"/>
  <c r="D101" i="17"/>
  <c r="G39" i="30" s="1"/>
  <c r="F37" i="34" s="1"/>
  <c r="D100" i="17"/>
  <c r="G38" i="30" s="1"/>
  <c r="F36" i="34" s="1"/>
  <c r="C1209" i="16"/>
  <c r="D1209" i="16"/>
  <c r="G1209" i="16"/>
  <c r="H1209" i="16"/>
  <c r="AJ46" i="30"/>
  <c r="D90" i="17"/>
  <c r="G28" i="30" s="1"/>
  <c r="F26" i="34" s="1"/>
  <c r="D83" i="17"/>
  <c r="G21" i="30" s="1"/>
  <c r="F19" i="34" s="1"/>
  <c r="D102" i="17"/>
  <c r="G40" i="30" s="1"/>
  <c r="F38" i="34" s="1"/>
  <c r="D84" i="17"/>
  <c r="G22" i="30" s="1"/>
  <c r="F20" i="34" s="1"/>
  <c r="E111" i="17"/>
  <c r="L47" i="57" s="1"/>
  <c r="AP47" i="57" s="1"/>
  <c r="D106" i="17"/>
  <c r="G44" i="30" s="1"/>
  <c r="F42" i="34" s="1"/>
  <c r="D91" i="17"/>
  <c r="G29" i="30" s="1"/>
  <c r="F27" i="34" s="1"/>
  <c r="D76" i="17"/>
  <c r="G14" i="30" s="1"/>
  <c r="F12" i="34" s="1"/>
  <c r="D103" i="17"/>
  <c r="G41" i="30" s="1"/>
  <c r="F39" i="34" s="1"/>
  <c r="D97" i="17"/>
  <c r="G35" i="30" s="1"/>
  <c r="F33" i="34" s="1"/>
  <c r="D81" i="17"/>
  <c r="G19" i="30" s="1"/>
  <c r="F17" i="34" s="1"/>
  <c r="E110" i="17"/>
  <c r="L46" i="57" s="1"/>
  <c r="AP46" i="57" s="1"/>
  <c r="D105" i="17"/>
  <c r="G43" i="30" s="1"/>
  <c r="F41" i="34" s="1"/>
  <c r="D77" i="17"/>
  <c r="G15" i="30" s="1"/>
  <c r="F13" i="34" s="1"/>
  <c r="E112" i="17"/>
  <c r="L48" i="57" s="1"/>
  <c r="AP48" i="57" s="1"/>
  <c r="D107" i="17"/>
  <c r="G45" i="30" s="1"/>
  <c r="F43" i="34" s="1"/>
  <c r="E109" i="17"/>
  <c r="L45" i="57" s="1"/>
  <c r="AP45" i="57" s="1"/>
  <c r="D104" i="17"/>
  <c r="G42" i="30" s="1"/>
  <c r="F40" i="34" s="1"/>
  <c r="D96" i="17"/>
  <c r="G34" i="30" s="1"/>
  <c r="F32" i="34" s="1"/>
  <c r="D86" i="17"/>
  <c r="G24" i="30" s="1"/>
  <c r="F22" i="34" s="1"/>
  <c r="D94" i="17"/>
  <c r="G32" i="30" s="1"/>
  <c r="F30" i="34" s="1"/>
  <c r="D98" i="17"/>
  <c r="G36" i="30" s="1"/>
  <c r="F34" i="34" s="1"/>
  <c r="H29" i="57"/>
  <c r="AL29" i="57" s="1"/>
  <c r="AG24" i="30"/>
  <c r="I22" i="57"/>
  <c r="AM22" i="57" s="1"/>
  <c r="I18" i="57"/>
  <c r="AM18" i="57" s="1"/>
  <c r="AH26" i="30"/>
  <c r="J24" i="57"/>
  <c r="AN24" i="57" s="1"/>
  <c r="AF30" i="30"/>
  <c r="H28" i="57"/>
  <c r="AL28" i="57" s="1"/>
  <c r="AH29" i="30"/>
  <c r="J27" i="57"/>
  <c r="AN27" i="57" s="1"/>
  <c r="AH30" i="30"/>
  <c r="J28" i="57"/>
  <c r="AN28" i="57" s="1"/>
  <c r="AH37" i="30"/>
  <c r="J35" i="57"/>
  <c r="AN35" i="57" s="1"/>
  <c r="AH39" i="30"/>
  <c r="J37" i="57"/>
  <c r="AN37" i="57" s="1"/>
  <c r="I27" i="57"/>
  <c r="AM27" i="57" s="1"/>
  <c r="AH24" i="30"/>
  <c r="J22" i="57"/>
  <c r="AN22" i="57" s="1"/>
  <c r="U42" i="17"/>
  <c r="J38" i="57"/>
  <c r="AN38" i="57" s="1"/>
  <c r="U18" i="17"/>
  <c r="J14" i="57"/>
  <c r="AN14" i="57" s="1"/>
  <c r="U22" i="17"/>
  <c r="J18" i="57"/>
  <c r="AN18" i="57" s="1"/>
  <c r="AH13" i="30"/>
  <c r="J11" i="57"/>
  <c r="AN11" i="57" s="1"/>
  <c r="S24" i="17"/>
  <c r="H20" i="57"/>
  <c r="AL20" i="57" s="1"/>
  <c r="U19" i="17"/>
  <c r="J15" i="57"/>
  <c r="AN15" i="57" s="1"/>
  <c r="U47" i="17"/>
  <c r="J43" i="57"/>
  <c r="AN43" i="57" s="1"/>
  <c r="I6" i="57"/>
  <c r="AM6" i="57" s="1"/>
  <c r="AH32" i="30"/>
  <c r="J30" i="57"/>
  <c r="AN30" i="57" s="1"/>
  <c r="AG13" i="30"/>
  <c r="I11" i="57"/>
  <c r="AM11" i="57" s="1"/>
  <c r="J21" i="57"/>
  <c r="AN21" i="57" s="1"/>
  <c r="K16" i="57"/>
  <c r="AO16" i="57" s="1"/>
  <c r="AF22" i="30"/>
  <c r="V20" i="17"/>
  <c r="AI18" i="30"/>
  <c r="H1148" i="16"/>
  <c r="G1148" i="16"/>
  <c r="D1148" i="16"/>
  <c r="C1148" i="16"/>
  <c r="H1089" i="16"/>
  <c r="C1089" i="16"/>
  <c r="D1089" i="16"/>
  <c r="G1089" i="16"/>
  <c r="E800" i="16"/>
  <c r="I800" i="16"/>
  <c r="I803" i="16"/>
  <c r="E803" i="16"/>
  <c r="U32" i="17"/>
  <c r="Q36" i="17"/>
  <c r="A1269" i="16"/>
  <c r="U41" i="17"/>
  <c r="U26" i="17"/>
  <c r="W1029" i="16"/>
  <c r="Q1029" i="16"/>
  <c r="T26" i="17"/>
  <c r="U34" i="17"/>
  <c r="Q28" i="17"/>
  <c r="K24" i="57" s="1"/>
  <c r="AO24" i="57" s="1"/>
  <c r="U25" i="17"/>
  <c r="L265" i="16"/>
  <c r="N265" i="16" s="1"/>
  <c r="O265" i="16" s="1"/>
  <c r="AF10" i="30"/>
  <c r="S12" i="17"/>
  <c r="G375" i="16"/>
  <c r="D375" i="16"/>
  <c r="C375" i="16"/>
  <c r="A435" i="16"/>
  <c r="B445" i="16"/>
  <c r="H385" i="16"/>
  <c r="E385" i="16"/>
  <c r="I315" i="16"/>
  <c r="J315" i="16" s="1"/>
  <c r="Q315" i="16"/>
  <c r="W315" i="16"/>
  <c r="T10" i="17"/>
  <c r="AH23" i="30"/>
  <c r="AG8" i="30"/>
  <c r="T15" i="17"/>
  <c r="L251" i="16"/>
  <c r="E71" i="17" s="1"/>
  <c r="L7" i="57" s="1"/>
  <c r="AP7" i="57" s="1"/>
  <c r="W325" i="16"/>
  <c r="I325" i="16"/>
  <c r="J325" i="16" s="1"/>
  <c r="Q325" i="16"/>
  <c r="N205" i="16"/>
  <c r="O205" i="16" s="1"/>
  <c r="Q25" i="17"/>
  <c r="K21" i="57" s="1"/>
  <c r="AO21" i="57" s="1"/>
  <c r="G385" i="16"/>
  <c r="C385" i="16"/>
  <c r="A445" i="16"/>
  <c r="D385" i="16"/>
  <c r="F85" i="17"/>
  <c r="F325" i="16"/>
  <c r="K325" i="16" s="1"/>
  <c r="U15" i="17"/>
  <c r="Q11" i="17"/>
  <c r="K7" i="57" s="1"/>
  <c r="AO7" i="57" s="1"/>
  <c r="N191" i="16"/>
  <c r="O191" i="16" s="1"/>
  <c r="E454" i="16"/>
  <c r="B514" i="16"/>
  <c r="I454" i="16"/>
  <c r="H376" i="16"/>
  <c r="B436" i="16"/>
  <c r="E376" i="16"/>
  <c r="F311" i="16"/>
  <c r="F71" i="17"/>
  <c r="U11" i="17"/>
  <c r="AH9" i="30"/>
  <c r="W311" i="16"/>
  <c r="I311" i="16"/>
  <c r="J311" i="16" s="1"/>
  <c r="Q311" i="16"/>
  <c r="C371" i="16"/>
  <c r="A431" i="16"/>
  <c r="G371" i="16"/>
  <c r="D371" i="16"/>
  <c r="Q15" i="17"/>
  <c r="V15" i="17" s="1"/>
  <c r="U39" i="17"/>
  <c r="AG29" i="30"/>
  <c r="T31" i="17"/>
  <c r="E74" i="17"/>
  <c r="L10" i="57" s="1"/>
  <c r="AP10" i="57" s="1"/>
  <c r="AG20" i="30"/>
  <c r="T22" i="17"/>
  <c r="AF31" i="30"/>
  <c r="AH40" i="30"/>
  <c r="S32" i="17"/>
  <c r="L258" i="16"/>
  <c r="N258" i="16" s="1"/>
  <c r="O258" i="16" s="1"/>
  <c r="L274" i="16"/>
  <c r="N274" i="16" s="1"/>
  <c r="O274" i="16" s="1"/>
  <c r="U31" i="17"/>
  <c r="F338" i="16"/>
  <c r="Q31" i="17"/>
  <c r="S33" i="17"/>
  <c r="Q42" i="17"/>
  <c r="L259" i="16"/>
  <c r="N259" i="16" s="1"/>
  <c r="O259" i="16" s="1"/>
  <c r="AH15" i="30"/>
  <c r="U17" i="17"/>
  <c r="Q40" i="17"/>
  <c r="K36" i="57" s="1"/>
  <c r="AO36" i="57" s="1"/>
  <c r="Q41" i="17"/>
  <c r="L272" i="16"/>
  <c r="N272" i="16" s="1"/>
  <c r="O272" i="16" s="1"/>
  <c r="L262" i="16"/>
  <c r="N262" i="16" s="1"/>
  <c r="O262" i="16" s="1"/>
  <c r="Q38" i="17"/>
  <c r="E103" i="17"/>
  <c r="L39" i="57" s="1"/>
  <c r="AP39" i="57" s="1"/>
  <c r="I466" i="16"/>
  <c r="B526" i="16"/>
  <c r="E466" i="16"/>
  <c r="C576" i="16"/>
  <c r="A638" i="16"/>
  <c r="A758" i="16"/>
  <c r="A817" i="16" s="1"/>
  <c r="D576" i="16"/>
  <c r="H576" i="16"/>
  <c r="G576" i="16"/>
  <c r="A697" i="16"/>
  <c r="Q46" i="17"/>
  <c r="Q516" i="16"/>
  <c r="W516" i="16"/>
  <c r="I515" i="16"/>
  <c r="B575" i="16"/>
  <c r="E515" i="16"/>
  <c r="Q39" i="17"/>
  <c r="B446" i="16"/>
  <c r="H386" i="16"/>
  <c r="E386" i="16"/>
  <c r="AH17" i="30"/>
  <c r="E453" i="16"/>
  <c r="B513" i="16"/>
  <c r="I453" i="16"/>
  <c r="F94" i="17"/>
  <c r="F334" i="16"/>
  <c r="K334" i="16" s="1"/>
  <c r="W326" i="16"/>
  <c r="I326" i="16"/>
  <c r="J326" i="16" s="1"/>
  <c r="Q326" i="16"/>
  <c r="Q24" i="17"/>
  <c r="Q34" i="17"/>
  <c r="K30" i="57" s="1"/>
  <c r="AO30" i="57" s="1"/>
  <c r="D394" i="16"/>
  <c r="A454" i="16"/>
  <c r="G394" i="16"/>
  <c r="C394" i="16"/>
  <c r="L268" i="16"/>
  <c r="N268" i="16" s="1"/>
  <c r="O268" i="16" s="1"/>
  <c r="B645" i="16"/>
  <c r="I583" i="16"/>
  <c r="E583" i="16"/>
  <c r="I334" i="16"/>
  <c r="J334" i="16" s="1"/>
  <c r="Q334" i="16"/>
  <c r="W334" i="16"/>
  <c r="E429" i="16"/>
  <c r="I429" i="16"/>
  <c r="B489" i="16"/>
  <c r="L266" i="16"/>
  <c r="N266" i="16" s="1"/>
  <c r="O266" i="16" s="1"/>
  <c r="W430" i="16"/>
  <c r="F326" i="16"/>
  <c r="F86" i="17"/>
  <c r="I507" i="16"/>
  <c r="B567" i="16"/>
  <c r="E507" i="16"/>
  <c r="D386" i="16"/>
  <c r="G386" i="16"/>
  <c r="C386" i="16"/>
  <c r="A446" i="16"/>
  <c r="C400" i="16"/>
  <c r="D400" i="16"/>
  <c r="G400" i="16"/>
  <c r="A460" i="16"/>
  <c r="F344" i="16"/>
  <c r="AH45" i="30"/>
  <c r="I340" i="16"/>
  <c r="J340" i="16" s="1"/>
  <c r="W340" i="16"/>
  <c r="Q340" i="16"/>
  <c r="N202" i="16"/>
  <c r="O202" i="16" s="1"/>
  <c r="Q22" i="17"/>
  <c r="E561" i="16"/>
  <c r="I561" i="16"/>
  <c r="B623" i="16"/>
  <c r="F322" i="16"/>
  <c r="F82" i="17"/>
  <c r="D406" i="16"/>
  <c r="G406" i="16"/>
  <c r="A466" i="16"/>
  <c r="C406" i="16"/>
  <c r="A451" i="16"/>
  <c r="G391" i="16"/>
  <c r="C391" i="16"/>
  <c r="D391" i="16"/>
  <c r="B500" i="16"/>
  <c r="I440" i="16"/>
  <c r="E440" i="16"/>
  <c r="I403" i="16"/>
  <c r="J403" i="16" s="1"/>
  <c r="W403" i="16"/>
  <c r="Q403" i="16"/>
  <c r="C382" i="16"/>
  <c r="D382" i="16"/>
  <c r="A442" i="16"/>
  <c r="G382" i="16"/>
  <c r="E465" i="16"/>
  <c r="I465" i="16"/>
  <c r="B525" i="16"/>
  <c r="N196" i="16"/>
  <c r="O196" i="16" s="1"/>
  <c r="Q16" i="17"/>
  <c r="K12" i="57" s="1"/>
  <c r="AO12" i="57" s="1"/>
  <c r="C521" i="16"/>
  <c r="A581" i="16"/>
  <c r="D521" i="16"/>
  <c r="H521" i="16"/>
  <c r="G521" i="16"/>
  <c r="W459" i="16"/>
  <c r="Q459" i="16"/>
  <c r="F340" i="16"/>
  <c r="F100" i="17"/>
  <c r="A523" i="16"/>
  <c r="D463" i="16"/>
  <c r="C463" i="16"/>
  <c r="H463" i="16"/>
  <c r="J463" i="16" s="1"/>
  <c r="G463" i="16"/>
  <c r="AH43" i="30"/>
  <c r="U45" i="17"/>
  <c r="Q322" i="16"/>
  <c r="I322" i="16"/>
  <c r="J322" i="16" s="1"/>
  <c r="W322" i="16"/>
  <c r="L343" i="16"/>
  <c r="G376" i="16"/>
  <c r="C376" i="16"/>
  <c r="A436" i="16"/>
  <c r="D376" i="16"/>
  <c r="L255" i="16"/>
  <c r="N255" i="16" s="1"/>
  <c r="O255" i="16" s="1"/>
  <c r="L256" i="16"/>
  <c r="L314" i="16"/>
  <c r="N314" i="16" s="1"/>
  <c r="O314" i="16" s="1"/>
  <c r="I316" i="16"/>
  <c r="J316" i="16" s="1"/>
  <c r="Q316" i="16"/>
  <c r="W316" i="16"/>
  <c r="G398" i="16"/>
  <c r="A458" i="16"/>
  <c r="C398" i="16"/>
  <c r="D398" i="16"/>
  <c r="F398" i="16" s="1"/>
  <c r="I309" i="16"/>
  <c r="J309" i="16" s="1"/>
  <c r="Q309" i="16"/>
  <c r="W309" i="16"/>
  <c r="H391" i="16"/>
  <c r="E391" i="16"/>
  <c r="B451" i="16"/>
  <c r="E80" i="17"/>
  <c r="L16" i="57" s="1"/>
  <c r="AP16" i="57" s="1"/>
  <c r="F403" i="16"/>
  <c r="J103" i="17"/>
  <c r="U28" i="17"/>
  <c r="L269" i="16"/>
  <c r="N269" i="16" s="1"/>
  <c r="O269" i="16" s="1"/>
  <c r="I389" i="16"/>
  <c r="W389" i="16"/>
  <c r="Q389" i="16"/>
  <c r="E400" i="16"/>
  <c r="B460" i="16"/>
  <c r="H400" i="16"/>
  <c r="H375" i="16"/>
  <c r="B435" i="16"/>
  <c r="E375" i="16"/>
  <c r="I338" i="16"/>
  <c r="J338" i="16" s="1"/>
  <c r="Q338" i="16"/>
  <c r="W338" i="16"/>
  <c r="A429" i="16"/>
  <c r="G369" i="16"/>
  <c r="D369" i="16"/>
  <c r="C369" i="16"/>
  <c r="Q461" i="16"/>
  <c r="W461" i="16"/>
  <c r="L263" i="16"/>
  <c r="N263" i="16" s="1"/>
  <c r="O263" i="16" s="1"/>
  <c r="D449" i="16"/>
  <c r="G449" i="16"/>
  <c r="A509" i="16"/>
  <c r="C449" i="16"/>
  <c r="H449" i="16"/>
  <c r="G519" i="16"/>
  <c r="A579" i="16"/>
  <c r="C519" i="16"/>
  <c r="D519" i="16"/>
  <c r="H519" i="16"/>
  <c r="V43" i="17"/>
  <c r="W43" i="17" s="1"/>
  <c r="AI41" i="30"/>
  <c r="F315" i="16"/>
  <c r="K315" i="16" s="1"/>
  <c r="F75" i="17"/>
  <c r="F76" i="17"/>
  <c r="F316" i="16"/>
  <c r="K316" i="16" s="1"/>
  <c r="F309" i="16"/>
  <c r="F69" i="17"/>
  <c r="H448" i="16"/>
  <c r="A508" i="16"/>
  <c r="G448" i="16"/>
  <c r="C448" i="16"/>
  <c r="D448" i="16"/>
  <c r="W346" i="16"/>
  <c r="I346" i="16"/>
  <c r="J346" i="16" s="1"/>
  <c r="Q346" i="16"/>
  <c r="F331" i="16"/>
  <c r="F91" i="17"/>
  <c r="I388" i="16"/>
  <c r="Q388" i="16"/>
  <c r="W388" i="16"/>
  <c r="L249" i="16"/>
  <c r="I331" i="16"/>
  <c r="J331" i="16" s="1"/>
  <c r="W331" i="16"/>
  <c r="Q331" i="16"/>
  <c r="F380" i="16"/>
  <c r="L271" i="16"/>
  <c r="AF29" i="30"/>
  <c r="S31" i="17"/>
  <c r="F106" i="17"/>
  <c r="F346" i="16"/>
  <c r="H383" i="16"/>
  <c r="E383" i="16"/>
  <c r="B443" i="16"/>
  <c r="N198" i="16"/>
  <c r="O198" i="16" s="1"/>
  <c r="Q18" i="17"/>
  <c r="N212" i="16"/>
  <c r="O212" i="16" s="1"/>
  <c r="Q32" i="17"/>
  <c r="H401" i="16"/>
  <c r="J401" i="16" s="1"/>
  <c r="B461" i="16"/>
  <c r="E401" i="16"/>
  <c r="AG34" i="30"/>
  <c r="T36" i="17"/>
  <c r="N199" i="16"/>
  <c r="O199" i="16" s="1"/>
  <c r="Q19" i="17"/>
  <c r="K15" i="57" s="1"/>
  <c r="AO15" i="57" s="1"/>
  <c r="L267" i="16"/>
  <c r="E87" i="17" s="1"/>
  <c r="L23" i="57" s="1"/>
  <c r="AP23" i="57" s="1"/>
  <c r="H455" i="16"/>
  <c r="J455" i="16" s="1"/>
  <c r="D455" i="16"/>
  <c r="C455" i="16"/>
  <c r="A515" i="16"/>
  <c r="G455" i="16"/>
  <c r="C405" i="16"/>
  <c r="G405" i="16"/>
  <c r="A465" i="16"/>
  <c r="D405" i="16"/>
  <c r="B456" i="16"/>
  <c r="E396" i="16"/>
  <c r="H396" i="16"/>
  <c r="J396" i="16" s="1"/>
  <c r="A438" i="16"/>
  <c r="G378" i="16"/>
  <c r="C378" i="16"/>
  <c r="D378" i="16"/>
  <c r="F395" i="16"/>
  <c r="J95" i="17"/>
  <c r="F324" i="16"/>
  <c r="K324" i="16" s="1"/>
  <c r="F84" i="17"/>
  <c r="Q345" i="16"/>
  <c r="I345" i="16"/>
  <c r="J345" i="16" s="1"/>
  <c r="W345" i="16"/>
  <c r="Q45" i="17"/>
  <c r="K41" i="57" s="1"/>
  <c r="AO41" i="57" s="1"/>
  <c r="N225" i="16"/>
  <c r="O225" i="16" s="1"/>
  <c r="L276" i="16"/>
  <c r="I395" i="16"/>
  <c r="J395" i="16" s="1"/>
  <c r="Q395" i="16"/>
  <c r="W395" i="16"/>
  <c r="E458" i="16"/>
  <c r="B518" i="16"/>
  <c r="I458" i="16"/>
  <c r="F345" i="16"/>
  <c r="F105" i="17"/>
  <c r="W332" i="16"/>
  <c r="Q332" i="16"/>
  <c r="I332" i="16"/>
  <c r="J332" i="16" s="1"/>
  <c r="A439" i="16"/>
  <c r="G379" i="16"/>
  <c r="C379" i="16"/>
  <c r="D379" i="16"/>
  <c r="I374" i="16"/>
  <c r="J374" i="16" s="1"/>
  <c r="Q374" i="16"/>
  <c r="W374" i="16"/>
  <c r="T41" i="17"/>
  <c r="AG39" i="30"/>
  <c r="F332" i="16"/>
  <c r="K332" i="16" s="1"/>
  <c r="F92" i="17"/>
  <c r="L335" i="16"/>
  <c r="I319" i="16"/>
  <c r="J319" i="16" s="1"/>
  <c r="Q319" i="16"/>
  <c r="I744" i="16"/>
  <c r="E744" i="16"/>
  <c r="L264" i="16"/>
  <c r="N264" i="16" s="1"/>
  <c r="O264" i="16" s="1"/>
  <c r="Q324" i="16"/>
  <c r="W324" i="16"/>
  <c r="I324" i="16"/>
  <c r="J324" i="16" s="1"/>
  <c r="B558" i="16"/>
  <c r="E498" i="16"/>
  <c r="I498" i="16"/>
  <c r="I497" i="16"/>
  <c r="E497" i="16"/>
  <c r="B557" i="16"/>
  <c r="H434" i="16"/>
  <c r="A494" i="16"/>
  <c r="G434" i="16"/>
  <c r="D434" i="16"/>
  <c r="C434" i="16"/>
  <c r="AH34" i="30"/>
  <c r="U36" i="17"/>
  <c r="G392" i="16"/>
  <c r="C392" i="16"/>
  <c r="A452" i="16"/>
  <c r="D392" i="16"/>
  <c r="F319" i="16"/>
  <c r="F79" i="17"/>
  <c r="F341" i="16"/>
  <c r="F101" i="17"/>
  <c r="F78" i="17"/>
  <c r="F318" i="16"/>
  <c r="W319" i="16"/>
  <c r="I683" i="16"/>
  <c r="E683" i="16"/>
  <c r="C384" i="16"/>
  <c r="A444" i="16"/>
  <c r="D384" i="16"/>
  <c r="G384" i="16"/>
  <c r="E32" i="34"/>
  <c r="F96" i="17"/>
  <c r="F336" i="16"/>
  <c r="B492" i="16"/>
  <c r="E432" i="16"/>
  <c r="I432" i="16"/>
  <c r="I318" i="16"/>
  <c r="J318" i="16" s="1"/>
  <c r="Q318" i="16"/>
  <c r="W318" i="16"/>
  <c r="Q29" i="17"/>
  <c r="K25" i="57" s="1"/>
  <c r="AO25" i="57" s="1"/>
  <c r="N209" i="16"/>
  <c r="O209" i="16" s="1"/>
  <c r="E392" i="16"/>
  <c r="B452" i="16"/>
  <c r="H392" i="16"/>
  <c r="G407" i="16"/>
  <c r="C407" i="16"/>
  <c r="D407" i="16"/>
  <c r="A467" i="16"/>
  <c r="I347" i="16"/>
  <c r="J347" i="16" s="1"/>
  <c r="Q347" i="16"/>
  <c r="W347" i="16"/>
  <c r="Q30" i="17"/>
  <c r="K26" i="57" s="1"/>
  <c r="AO26" i="57" s="1"/>
  <c r="N210" i="16"/>
  <c r="O210" i="16" s="1"/>
  <c r="N193" i="16"/>
  <c r="O193" i="16" s="1"/>
  <c r="Q13" i="17"/>
  <c r="K9" i="57" s="1"/>
  <c r="AO9" i="57" s="1"/>
  <c r="B564" i="16"/>
  <c r="E504" i="16"/>
  <c r="I504" i="16"/>
  <c r="S42" i="17"/>
  <c r="AF40" i="30"/>
  <c r="Q47" i="17"/>
  <c r="K43" i="57" s="1"/>
  <c r="AO43" i="57" s="1"/>
  <c r="AH11" i="30"/>
  <c r="U13" i="17"/>
  <c r="F347" i="16"/>
  <c r="K347" i="16" s="1"/>
  <c r="F107" i="17"/>
  <c r="U30" i="17"/>
  <c r="AH28" i="30"/>
  <c r="B517" i="16"/>
  <c r="I457" i="16"/>
  <c r="E457" i="16"/>
  <c r="E95" i="17"/>
  <c r="L31" i="57" s="1"/>
  <c r="AP31" i="57" s="1"/>
  <c r="V35" i="17"/>
  <c r="AI33" i="30"/>
  <c r="L270" i="16"/>
  <c r="S30" i="17"/>
  <c r="AF28" i="30"/>
  <c r="L273" i="16"/>
  <c r="N273" i="16" s="1"/>
  <c r="O273" i="16" s="1"/>
  <c r="F104" i="17"/>
  <c r="E434" i="16"/>
  <c r="B494" i="16"/>
  <c r="I434" i="16"/>
  <c r="F73" i="17"/>
  <c r="F313" i="16"/>
  <c r="I741" i="16"/>
  <c r="E741" i="16"/>
  <c r="A450" i="16"/>
  <c r="G390" i="16"/>
  <c r="C390" i="16"/>
  <c r="D390" i="16"/>
  <c r="F88" i="17"/>
  <c r="F328" i="16"/>
  <c r="K328" i="16" s="1"/>
  <c r="H407" i="16"/>
  <c r="E407" i="16"/>
  <c r="T21" i="17"/>
  <c r="AG19" i="30"/>
  <c r="AF21" i="30"/>
  <c r="S23" i="17"/>
  <c r="AG11" i="30"/>
  <c r="T13" i="17"/>
  <c r="F374" i="16"/>
  <c r="J74" i="17"/>
  <c r="W330" i="16"/>
  <c r="I330" i="16"/>
  <c r="J330" i="16" s="1"/>
  <c r="Q330" i="16"/>
  <c r="AG27" i="30"/>
  <c r="T29" i="17"/>
  <c r="AG42" i="30"/>
  <c r="T44" i="17"/>
  <c r="F339" i="16"/>
  <c r="F99" i="17"/>
  <c r="AG37" i="30"/>
  <c r="T39" i="17"/>
  <c r="B433" i="16"/>
  <c r="H373" i="16"/>
  <c r="E373" i="16"/>
  <c r="AG18" i="30"/>
  <c r="T20" i="17"/>
  <c r="T47" i="17"/>
  <c r="AG45" i="30"/>
  <c r="B448" i="16"/>
  <c r="E388" i="16"/>
  <c r="H388" i="16"/>
  <c r="F342" i="16"/>
  <c r="F102" i="17"/>
  <c r="AG33" i="30"/>
  <c r="T35" i="17"/>
  <c r="F329" i="16"/>
  <c r="K329" i="16" s="1"/>
  <c r="F89" i="17"/>
  <c r="L253" i="16"/>
  <c r="B462" i="16"/>
  <c r="H402" i="16"/>
  <c r="E402" i="16"/>
  <c r="B510" i="16"/>
  <c r="I450" i="16"/>
  <c r="E450" i="16"/>
  <c r="F330" i="16"/>
  <c r="F90" i="17"/>
  <c r="A462" i="16"/>
  <c r="D402" i="16"/>
  <c r="C402" i="16"/>
  <c r="G402" i="16"/>
  <c r="A550" i="16"/>
  <c r="C490" i="16"/>
  <c r="G490" i="16"/>
  <c r="D490" i="16"/>
  <c r="H490" i="16"/>
  <c r="F10" i="34"/>
  <c r="AG12" i="30"/>
  <c r="T14" i="17"/>
  <c r="AG26" i="30"/>
  <c r="T28" i="17"/>
  <c r="E680" i="16"/>
  <c r="I680" i="16"/>
  <c r="L277" i="16"/>
  <c r="E97" i="17" s="1"/>
  <c r="L33" i="57" s="1"/>
  <c r="AP33" i="57" s="1"/>
  <c r="I342" i="16"/>
  <c r="J342" i="16" s="1"/>
  <c r="W342" i="16"/>
  <c r="Q342" i="16"/>
  <c r="AI12" i="30"/>
  <c r="V14" i="17"/>
  <c r="Q430" i="16"/>
  <c r="Q21" i="17"/>
  <c r="K17" i="57" s="1"/>
  <c r="AO17" i="57" s="1"/>
  <c r="N201" i="16"/>
  <c r="O201" i="16" s="1"/>
  <c r="Q33" i="17"/>
  <c r="K29" i="57" s="1"/>
  <c r="AO29" i="57" s="1"/>
  <c r="N213" i="16"/>
  <c r="O213" i="16" s="1"/>
  <c r="Q27" i="17"/>
  <c r="K23" i="57" s="1"/>
  <c r="AO23" i="57" s="1"/>
  <c r="N207" i="16"/>
  <c r="O207" i="16" s="1"/>
  <c r="F321" i="16"/>
  <c r="F81" i="17"/>
  <c r="W323" i="16"/>
  <c r="I323" i="16"/>
  <c r="J323" i="16" s="1"/>
  <c r="Q323" i="16"/>
  <c r="Q344" i="16"/>
  <c r="I344" i="16"/>
  <c r="J344" i="16" s="1"/>
  <c r="W344" i="16"/>
  <c r="F333" i="16"/>
  <c r="K333" i="16" s="1"/>
  <c r="F93" i="17"/>
  <c r="N197" i="16"/>
  <c r="O197" i="16" s="1"/>
  <c r="Q17" i="17"/>
  <c r="K13" i="57" s="1"/>
  <c r="AO13" i="57" s="1"/>
  <c r="F87" i="17"/>
  <c r="F327" i="16"/>
  <c r="AI10" i="30"/>
  <c r="V12" i="17"/>
  <c r="U37" i="17"/>
  <c r="AH35" i="30"/>
  <c r="F337" i="16"/>
  <c r="F97" i="17"/>
  <c r="W327" i="16"/>
  <c r="I327" i="16"/>
  <c r="J327" i="16" s="1"/>
  <c r="Q327" i="16"/>
  <c r="U23" i="17"/>
  <c r="AH21" i="30"/>
  <c r="Q37" i="17"/>
  <c r="K33" i="57" s="1"/>
  <c r="AO33" i="57" s="1"/>
  <c r="N217" i="16"/>
  <c r="O217" i="16" s="1"/>
  <c r="AI24" i="30"/>
  <c r="E72" i="17"/>
  <c r="L8" i="57" s="1"/>
  <c r="AP8" i="57" s="1"/>
  <c r="N252" i="16"/>
  <c r="O252" i="16" s="1"/>
  <c r="F317" i="16"/>
  <c r="F77" i="17"/>
  <c r="U27" i="17"/>
  <c r="AH25" i="30"/>
  <c r="L261" i="16"/>
  <c r="AI26" i="30"/>
  <c r="Q44" i="17"/>
  <c r="K40" i="57" s="1"/>
  <c r="AO40" i="57" s="1"/>
  <c r="N224" i="16"/>
  <c r="O224" i="16" s="1"/>
  <c r="L312" i="16"/>
  <c r="Q23" i="17"/>
  <c r="K19" i="57" s="1"/>
  <c r="AO19" i="57" s="1"/>
  <c r="N203" i="16"/>
  <c r="O203" i="16" s="1"/>
  <c r="F372" i="16"/>
  <c r="J72" i="17"/>
  <c r="C383" i="16"/>
  <c r="D383" i="16"/>
  <c r="A443" i="16"/>
  <c r="G383" i="16"/>
  <c r="L257" i="16"/>
  <c r="C387" i="16"/>
  <c r="D387" i="16"/>
  <c r="A447" i="16"/>
  <c r="G387" i="16"/>
  <c r="F323" i="16"/>
  <c r="F83" i="17"/>
  <c r="E98" i="17"/>
  <c r="L34" i="57" s="1"/>
  <c r="AP34" i="57" s="1"/>
  <c r="G31" i="30"/>
  <c r="F29" i="34" s="1"/>
  <c r="G404" i="16"/>
  <c r="C404" i="16"/>
  <c r="A464" i="16"/>
  <c r="D404" i="16"/>
  <c r="A437" i="16"/>
  <c r="G377" i="16"/>
  <c r="C377" i="16"/>
  <c r="D377" i="16"/>
  <c r="AH8" i="30"/>
  <c r="U10" i="17"/>
  <c r="L250" i="16"/>
  <c r="B464" i="16"/>
  <c r="H404" i="16"/>
  <c r="E404" i="16"/>
  <c r="B430" i="16"/>
  <c r="H370" i="16"/>
  <c r="J370" i="16" s="1"/>
  <c r="E370" i="16"/>
  <c r="A457" i="16"/>
  <c r="G397" i="16"/>
  <c r="C397" i="16"/>
  <c r="D397" i="16"/>
  <c r="I372" i="16"/>
  <c r="J372" i="16" s="1"/>
  <c r="W372" i="16"/>
  <c r="Q372" i="16"/>
  <c r="Q333" i="16"/>
  <c r="W333" i="16"/>
  <c r="I333" i="16"/>
  <c r="J333" i="16" s="1"/>
  <c r="I488" i="16"/>
  <c r="E488" i="16"/>
  <c r="B548" i="16"/>
  <c r="F428" i="16"/>
  <c r="N68" i="17"/>
  <c r="I321" i="16"/>
  <c r="J321" i="16" s="1"/>
  <c r="Q321" i="16"/>
  <c r="W321" i="16"/>
  <c r="B459" i="16"/>
  <c r="H399" i="16"/>
  <c r="J399" i="16" s="1"/>
  <c r="E399" i="16"/>
  <c r="J428" i="16"/>
  <c r="O68" i="17"/>
  <c r="I317" i="16"/>
  <c r="J317" i="16" s="1"/>
  <c r="Q317" i="16"/>
  <c r="W317" i="16"/>
  <c r="B449" i="16"/>
  <c r="H389" i="16"/>
  <c r="E389" i="16"/>
  <c r="A453" i="16"/>
  <c r="G393" i="16"/>
  <c r="C393" i="16"/>
  <c r="D393" i="16"/>
  <c r="W337" i="16"/>
  <c r="I337" i="16"/>
  <c r="J337" i="16" s="1"/>
  <c r="Q337" i="16"/>
  <c r="N308" i="16"/>
  <c r="I68" i="17"/>
  <c r="E6" i="34"/>
  <c r="Q10" i="17"/>
  <c r="N190" i="16"/>
  <c r="F310" i="16"/>
  <c r="F70" i="17"/>
  <c r="D381" i="16"/>
  <c r="A441" i="16"/>
  <c r="G381" i="16"/>
  <c r="C381" i="16"/>
  <c r="C432" i="16"/>
  <c r="G432" i="16"/>
  <c r="D432" i="16"/>
  <c r="A492" i="16"/>
  <c r="H432" i="16"/>
  <c r="J432" i="16" s="1"/>
  <c r="G113" i="17" l="1"/>
  <c r="S113" i="17"/>
  <c r="G16" i="30"/>
  <c r="F14" i="34" s="1"/>
  <c r="J472" i="16"/>
  <c r="J474" i="16"/>
  <c r="I117" i="17"/>
  <c r="M53" i="57" s="1"/>
  <c r="AQ53" i="57" s="1"/>
  <c r="J469" i="16"/>
  <c r="J471" i="16"/>
  <c r="J389" i="16"/>
  <c r="J468" i="16"/>
  <c r="K374" i="16"/>
  <c r="J388" i="16"/>
  <c r="J470" i="16"/>
  <c r="B128" i="17"/>
  <c r="K309" i="16"/>
  <c r="F469" i="16"/>
  <c r="K469" i="16" s="1"/>
  <c r="V26" i="17"/>
  <c r="AB68" i="17"/>
  <c r="P68" i="17" s="1"/>
  <c r="J6" i="30" s="1"/>
  <c r="Q8" i="17"/>
  <c r="P17" i="10" s="1"/>
  <c r="R17" i="10" s="1"/>
  <c r="N188" i="16"/>
  <c r="O188" i="16" s="1"/>
  <c r="K428" i="16"/>
  <c r="L428" i="16" s="1"/>
  <c r="K319" i="16"/>
  <c r="K318" i="16"/>
  <c r="L318" i="16" s="1"/>
  <c r="K311" i="16"/>
  <c r="L311" i="16" s="1"/>
  <c r="N311" i="16" s="1"/>
  <c r="O311" i="16" s="1"/>
  <c r="J434" i="16"/>
  <c r="J373" i="16"/>
  <c r="I116" i="17"/>
  <c r="T116" i="17" s="1"/>
  <c r="N356" i="16"/>
  <c r="O356" i="16" s="1"/>
  <c r="N320" i="16"/>
  <c r="O320" i="16" s="1"/>
  <c r="I80" i="17"/>
  <c r="M16" i="57" s="1"/>
  <c r="AQ16" i="57" s="1"/>
  <c r="I110" i="17"/>
  <c r="M46" i="57" s="1"/>
  <c r="AQ46" i="57" s="1"/>
  <c r="N350" i="16"/>
  <c r="O350" i="16" s="1"/>
  <c r="K340" i="16"/>
  <c r="AA111" i="17"/>
  <c r="L111" i="17" s="1"/>
  <c r="I49" i="30" s="1"/>
  <c r="O113" i="17"/>
  <c r="J473" i="16"/>
  <c r="AA110" i="17"/>
  <c r="L110" i="17" s="1"/>
  <c r="I48" i="30" s="1"/>
  <c r="K342" i="16"/>
  <c r="K313" i="16"/>
  <c r="L313" i="16" s="1"/>
  <c r="K317" i="16"/>
  <c r="K310" i="16"/>
  <c r="L310" i="16" s="1"/>
  <c r="K323" i="16"/>
  <c r="K337" i="16"/>
  <c r="K339" i="16"/>
  <c r="L339" i="16" s="1"/>
  <c r="K336" i="16"/>
  <c r="L336" i="16" s="1"/>
  <c r="K331" i="16"/>
  <c r="K344" i="16"/>
  <c r="K338" i="16"/>
  <c r="H113" i="17"/>
  <c r="K409" i="16"/>
  <c r="N355" i="16"/>
  <c r="O355" i="16" s="1"/>
  <c r="K417" i="16"/>
  <c r="K321" i="16"/>
  <c r="AA116" i="17"/>
  <c r="K415" i="16"/>
  <c r="K372" i="16"/>
  <c r="L372" i="16" s="1"/>
  <c r="K327" i="16"/>
  <c r="K330" i="16"/>
  <c r="L341" i="16"/>
  <c r="I101" i="17" s="1"/>
  <c r="M37" i="57" s="1"/>
  <c r="AQ37" i="57" s="1"/>
  <c r="K341" i="16"/>
  <c r="K345" i="16"/>
  <c r="K395" i="16"/>
  <c r="K346" i="16"/>
  <c r="K403" i="16"/>
  <c r="K322" i="16"/>
  <c r="K326" i="16"/>
  <c r="K408" i="16"/>
  <c r="K115" i="17"/>
  <c r="H115" i="17"/>
  <c r="K108" i="17"/>
  <c r="AA108" i="17" s="1"/>
  <c r="L108" i="17" s="1"/>
  <c r="I46" i="30" s="1"/>
  <c r="L413" i="16"/>
  <c r="AA115" i="17"/>
  <c r="AA114" i="17"/>
  <c r="V28" i="17"/>
  <c r="E431" i="16"/>
  <c r="I431" i="16"/>
  <c r="B491" i="16"/>
  <c r="K112" i="17"/>
  <c r="AA112" i="17" s="1"/>
  <c r="L112" i="17" s="1"/>
  <c r="I50" i="30" s="1"/>
  <c r="K113" i="17"/>
  <c r="AA113" i="17" s="1"/>
  <c r="L113" i="17" s="1"/>
  <c r="I51" i="30" s="1"/>
  <c r="K109" i="17"/>
  <c r="L415" i="16"/>
  <c r="M115" i="17" s="1"/>
  <c r="AJ47" i="30"/>
  <c r="F470" i="16"/>
  <c r="K470" i="16" s="1"/>
  <c r="L410" i="16"/>
  <c r="M110" i="17" s="1"/>
  <c r="N353" i="16"/>
  <c r="O353" i="16" s="1"/>
  <c r="S117" i="17"/>
  <c r="G117" i="17"/>
  <c r="Z117" i="17" s="1"/>
  <c r="H117" i="17" s="1"/>
  <c r="H55" i="30" s="1"/>
  <c r="G53" i="34" s="1"/>
  <c r="AJ55" i="30"/>
  <c r="L53" i="57"/>
  <c r="AP53" i="57" s="1"/>
  <c r="O114" i="17"/>
  <c r="N113" i="17"/>
  <c r="AB113" i="17" s="1"/>
  <c r="AJ49" i="30"/>
  <c r="O117" i="17"/>
  <c r="I380" i="16"/>
  <c r="W380" i="16"/>
  <c r="Q380" i="16"/>
  <c r="C440" i="16"/>
  <c r="A500" i="16"/>
  <c r="G440" i="16"/>
  <c r="D440" i="16"/>
  <c r="F440" i="16" s="1"/>
  <c r="K440" i="16" s="1"/>
  <c r="H440" i="16"/>
  <c r="J440" i="16" s="1"/>
  <c r="L469" i="16"/>
  <c r="G110" i="17"/>
  <c r="S110" i="17"/>
  <c r="W20" i="17"/>
  <c r="G109" i="17"/>
  <c r="S109" i="17"/>
  <c r="W433" i="16"/>
  <c r="Q433" i="16"/>
  <c r="G112" i="17"/>
  <c r="S111" i="17"/>
  <c r="G493" i="16"/>
  <c r="C493" i="16"/>
  <c r="D493" i="16"/>
  <c r="H493" i="16"/>
  <c r="A553" i="16"/>
  <c r="L470" i="16"/>
  <c r="Q110" i="17" s="1"/>
  <c r="G111" i="17"/>
  <c r="N249" i="16"/>
  <c r="O249" i="16" s="1"/>
  <c r="E69" i="17"/>
  <c r="G69" i="17" s="1"/>
  <c r="K5" i="57"/>
  <c r="AO5" i="57" s="1"/>
  <c r="V9" i="17"/>
  <c r="W9" i="17" s="1"/>
  <c r="AI7" i="30"/>
  <c r="G44" i="34"/>
  <c r="E5" i="34"/>
  <c r="F56" i="30"/>
  <c r="L417" i="16"/>
  <c r="I12" i="48"/>
  <c r="A599" i="16"/>
  <c r="G537" i="16"/>
  <c r="C537" i="16"/>
  <c r="H537" i="16"/>
  <c r="D537" i="16"/>
  <c r="M52" i="57"/>
  <c r="AQ52" i="57" s="1"/>
  <c r="AK54" i="30"/>
  <c r="F475" i="16"/>
  <c r="K475" i="16" s="1"/>
  <c r="N115" i="17"/>
  <c r="H53" i="30"/>
  <c r="A592" i="16"/>
  <c r="D532" i="16"/>
  <c r="G532" i="16"/>
  <c r="C532" i="16"/>
  <c r="H532" i="16"/>
  <c r="F471" i="16"/>
  <c r="K471" i="16" s="1"/>
  <c r="N111" i="17"/>
  <c r="B590" i="16"/>
  <c r="I530" i="16"/>
  <c r="E530" i="16"/>
  <c r="B598" i="16"/>
  <c r="I536" i="16"/>
  <c r="E536" i="16"/>
  <c r="Q474" i="16"/>
  <c r="W474" i="16"/>
  <c r="N110" i="17"/>
  <c r="A590" i="16"/>
  <c r="G530" i="16"/>
  <c r="C530" i="16"/>
  <c r="H530" i="16"/>
  <c r="D530" i="16"/>
  <c r="B170" i="17" s="1"/>
  <c r="B594" i="16"/>
  <c r="I534" i="16"/>
  <c r="E534" i="16"/>
  <c r="B588" i="16"/>
  <c r="I528" i="16"/>
  <c r="E528" i="16"/>
  <c r="J416" i="16"/>
  <c r="K416" i="16" s="1"/>
  <c r="L416" i="16" s="1"/>
  <c r="B595" i="16"/>
  <c r="I535" i="16"/>
  <c r="E535" i="16"/>
  <c r="I1367" i="16"/>
  <c r="J1367" i="16" s="1"/>
  <c r="E1367" i="16"/>
  <c r="F1367" i="16" s="1"/>
  <c r="Q469" i="16"/>
  <c r="W469" i="16"/>
  <c r="L412" i="16"/>
  <c r="A593" i="16"/>
  <c r="G533" i="16"/>
  <c r="C533" i="16"/>
  <c r="H533" i="16"/>
  <c r="D533" i="16"/>
  <c r="O108" i="17"/>
  <c r="A588" i="16"/>
  <c r="D528" i="16"/>
  <c r="G528" i="16"/>
  <c r="C528" i="16"/>
  <c r="H528" i="16"/>
  <c r="K117" i="17"/>
  <c r="AA117" i="17" s="1"/>
  <c r="L117" i="17" s="1"/>
  <c r="I55" i="30" s="1"/>
  <c r="M45" i="57"/>
  <c r="AQ45" i="57" s="1"/>
  <c r="T109" i="17"/>
  <c r="AK47" i="30"/>
  <c r="M4" i="57"/>
  <c r="AQ4" i="57" s="1"/>
  <c r="AJ50" i="30"/>
  <c r="W477" i="16"/>
  <c r="Q477" i="16"/>
  <c r="O115" i="17"/>
  <c r="H51" i="30"/>
  <c r="H114" i="17"/>
  <c r="H52" i="30" s="1"/>
  <c r="G50" i="34" s="1"/>
  <c r="F472" i="16"/>
  <c r="K472" i="16" s="1"/>
  <c r="N112" i="17"/>
  <c r="O111" i="17"/>
  <c r="L116" i="17"/>
  <c r="I54" i="30" s="1"/>
  <c r="A594" i="16"/>
  <c r="H534" i="16"/>
  <c r="D534" i="16"/>
  <c r="G534" i="16"/>
  <c r="C534" i="16"/>
  <c r="W470" i="16"/>
  <c r="Q470" i="16"/>
  <c r="J477" i="16"/>
  <c r="H116" i="17"/>
  <c r="H54" i="30" s="1"/>
  <c r="N116" i="17"/>
  <c r="F476" i="16"/>
  <c r="L408" i="16"/>
  <c r="I1418" i="16"/>
  <c r="J1418" i="16" s="1"/>
  <c r="E1418" i="16"/>
  <c r="F1418" i="16" s="1"/>
  <c r="I108" i="17"/>
  <c r="N348" i="16"/>
  <c r="O348" i="16" s="1"/>
  <c r="B592" i="16"/>
  <c r="I532" i="16"/>
  <c r="E532" i="16"/>
  <c r="Q473" i="16"/>
  <c r="W473" i="16"/>
  <c r="W468" i="16"/>
  <c r="Q468" i="16"/>
  <c r="L114" i="17"/>
  <c r="I52" i="30" s="1"/>
  <c r="M51" i="57"/>
  <c r="AQ51" i="57" s="1"/>
  <c r="T115" i="17"/>
  <c r="AK53" i="30"/>
  <c r="F473" i="16"/>
  <c r="K473" i="16" s="1"/>
  <c r="AK48" i="30"/>
  <c r="B591" i="16"/>
  <c r="I531" i="16"/>
  <c r="E531" i="16"/>
  <c r="B589" i="16"/>
  <c r="E529" i="16"/>
  <c r="I529" i="16"/>
  <c r="W475" i="16"/>
  <c r="Q475" i="16"/>
  <c r="M113" i="17"/>
  <c r="N413" i="16"/>
  <c r="O413" i="16" s="1"/>
  <c r="O112" i="17"/>
  <c r="W471" i="16"/>
  <c r="Q471" i="16"/>
  <c r="O110" i="17"/>
  <c r="F477" i="16"/>
  <c r="K477" i="16" s="1"/>
  <c r="L411" i="16"/>
  <c r="L409" i="16"/>
  <c r="AK55" i="30"/>
  <c r="J476" i="16"/>
  <c r="O116" i="17"/>
  <c r="A598" i="16"/>
  <c r="H536" i="16"/>
  <c r="D536" i="16"/>
  <c r="G536" i="16"/>
  <c r="C536" i="16"/>
  <c r="N109" i="17"/>
  <c r="J414" i="16"/>
  <c r="K414" i="16" s="1"/>
  <c r="Q488" i="16"/>
  <c r="W488" i="16"/>
  <c r="A610" i="16"/>
  <c r="H548" i="16"/>
  <c r="G548" i="16"/>
  <c r="A669" i="16"/>
  <c r="A730" i="16"/>
  <c r="D548" i="16"/>
  <c r="C548" i="16"/>
  <c r="O1208" i="16"/>
  <c r="L115" i="17"/>
  <c r="I53" i="30" s="1"/>
  <c r="AA52" i="57"/>
  <c r="BE52" i="57" s="1"/>
  <c r="AY54" i="30"/>
  <c r="V295" i="17"/>
  <c r="M50" i="57"/>
  <c r="AQ50" i="57" s="1"/>
  <c r="T114" i="17"/>
  <c r="AK52" i="30"/>
  <c r="AA4" i="57"/>
  <c r="BE4" i="57" s="1"/>
  <c r="V247" i="17"/>
  <c r="AY6" i="30"/>
  <c r="M49" i="57"/>
  <c r="AQ49" i="57" s="1"/>
  <c r="T113" i="17"/>
  <c r="AK51" i="30"/>
  <c r="K6" i="57"/>
  <c r="AO6" i="57" s="1"/>
  <c r="E13" i="48"/>
  <c r="I13" i="48"/>
  <c r="G13" i="48"/>
  <c r="S112" i="17"/>
  <c r="AJ48" i="30"/>
  <c r="AB117" i="17"/>
  <c r="P117" i="17" s="1"/>
  <c r="J55" i="30" s="1"/>
  <c r="I53" i="34" s="1"/>
  <c r="A595" i="16"/>
  <c r="C535" i="16"/>
  <c r="H535" i="16"/>
  <c r="D535" i="16"/>
  <c r="G535" i="16"/>
  <c r="W472" i="16"/>
  <c r="Q472" i="16"/>
  <c r="A591" i="16"/>
  <c r="H531" i="16"/>
  <c r="J531" i="16" s="1"/>
  <c r="D531" i="16"/>
  <c r="G531" i="16"/>
  <c r="C531" i="16"/>
  <c r="B599" i="16"/>
  <c r="I537" i="16"/>
  <c r="E537" i="16"/>
  <c r="F474" i="16"/>
  <c r="K474" i="16" s="1"/>
  <c r="W476" i="16"/>
  <c r="Q476" i="16"/>
  <c r="K1318" i="16"/>
  <c r="L1318" i="16" s="1"/>
  <c r="N1318" i="16" s="1"/>
  <c r="O1318" i="16" s="1"/>
  <c r="O109" i="17"/>
  <c r="A589" i="16"/>
  <c r="G529" i="16"/>
  <c r="C529" i="16"/>
  <c r="H529" i="16"/>
  <c r="D529" i="16"/>
  <c r="B169" i="17" s="1"/>
  <c r="AB4" i="57"/>
  <c r="BF4" i="57" s="1"/>
  <c r="AZ6" i="30"/>
  <c r="S304" i="17"/>
  <c r="W304" i="17" s="1"/>
  <c r="P113" i="17"/>
  <c r="J51" i="30" s="1"/>
  <c r="I49" i="34" s="1"/>
  <c r="F468" i="16"/>
  <c r="K468" i="16" s="1"/>
  <c r="N108" i="17"/>
  <c r="AB108" i="17" s="1"/>
  <c r="M47" i="57"/>
  <c r="AQ47" i="57" s="1"/>
  <c r="T111" i="17"/>
  <c r="AK49" i="30"/>
  <c r="M48" i="57"/>
  <c r="AQ48" i="57" s="1"/>
  <c r="T112" i="17"/>
  <c r="AK50" i="30"/>
  <c r="B593" i="16"/>
  <c r="E533" i="16"/>
  <c r="I533" i="16"/>
  <c r="O1147" i="16"/>
  <c r="W6" i="30"/>
  <c r="V6" i="30"/>
  <c r="V4" i="34" s="1"/>
  <c r="T6" i="30"/>
  <c r="T4" i="34" s="1"/>
  <c r="U6" i="30"/>
  <c r="AI37" i="30"/>
  <c r="K35" i="57"/>
  <c r="AO35" i="57" s="1"/>
  <c r="K28" i="57"/>
  <c r="AO28" i="57" s="1"/>
  <c r="AJ41" i="30"/>
  <c r="V31" i="17"/>
  <c r="W31" i="17" s="1"/>
  <c r="K27" i="57"/>
  <c r="AO27" i="57" s="1"/>
  <c r="V22" i="17"/>
  <c r="W22" i="17" s="1"/>
  <c r="K18" i="57"/>
  <c r="AO18" i="57" s="1"/>
  <c r="AI22" i="30"/>
  <c r="K20" i="57"/>
  <c r="AO20" i="57" s="1"/>
  <c r="AI13" i="30"/>
  <c r="K11" i="57"/>
  <c r="AO11" i="57" s="1"/>
  <c r="V46" i="17"/>
  <c r="W46" i="17" s="1"/>
  <c r="K42" i="57"/>
  <c r="AO42" i="57" s="1"/>
  <c r="V38" i="17"/>
  <c r="W38" i="17" s="1"/>
  <c r="K34" i="57"/>
  <c r="AO34" i="57" s="1"/>
  <c r="V41" i="17"/>
  <c r="W41" i="17" s="1"/>
  <c r="K37" i="57"/>
  <c r="AO37" i="57" s="1"/>
  <c r="V18" i="17"/>
  <c r="W18" i="17" s="1"/>
  <c r="K14" i="57"/>
  <c r="AO14" i="57" s="1"/>
  <c r="AI40" i="30"/>
  <c r="K38" i="57"/>
  <c r="AO38" i="57" s="1"/>
  <c r="G74" i="17"/>
  <c r="Z74" i="17" s="1"/>
  <c r="K32" i="57"/>
  <c r="AO32" i="57" s="1"/>
  <c r="F5" i="34"/>
  <c r="V36" i="17"/>
  <c r="W36" i="17" s="1"/>
  <c r="S74" i="17"/>
  <c r="AI34" i="30"/>
  <c r="W12" i="17"/>
  <c r="W26" i="17"/>
  <c r="G817" i="16"/>
  <c r="C817" i="16"/>
  <c r="H817" i="16"/>
  <c r="D817" i="16"/>
  <c r="W1148" i="16"/>
  <c r="Q1148" i="16"/>
  <c r="Q1209" i="16"/>
  <c r="H1269" i="16"/>
  <c r="A1368" i="16"/>
  <c r="C1269" i="16"/>
  <c r="D1269" i="16"/>
  <c r="A1319" i="16"/>
  <c r="G1269" i="16"/>
  <c r="A1419" i="16"/>
  <c r="Q1089" i="16"/>
  <c r="W1089" i="16"/>
  <c r="E94" i="17"/>
  <c r="L30" i="57" s="1"/>
  <c r="AP30" i="57" s="1"/>
  <c r="E88" i="17"/>
  <c r="AI39" i="30"/>
  <c r="AJ12" i="30"/>
  <c r="E82" i="17"/>
  <c r="L18" i="57" s="1"/>
  <c r="AP18" i="57" s="1"/>
  <c r="E85" i="17"/>
  <c r="L21" i="57" s="1"/>
  <c r="AP21" i="57" s="1"/>
  <c r="H435" i="16"/>
  <c r="C435" i="16"/>
  <c r="D435" i="16"/>
  <c r="A495" i="16"/>
  <c r="G435" i="16"/>
  <c r="I375" i="16"/>
  <c r="J375" i="16" s="1"/>
  <c r="Q375" i="16"/>
  <c r="W375" i="16"/>
  <c r="L315" i="16"/>
  <c r="N315" i="16" s="1"/>
  <c r="O315" i="16" s="1"/>
  <c r="B505" i="16"/>
  <c r="E445" i="16"/>
  <c r="I445" i="16"/>
  <c r="E89" i="17"/>
  <c r="L25" i="57" s="1"/>
  <c r="AP25" i="57" s="1"/>
  <c r="E83" i="17"/>
  <c r="L19" i="57" s="1"/>
  <c r="AP19" i="57" s="1"/>
  <c r="L329" i="16"/>
  <c r="I89" i="17" s="1"/>
  <c r="M25" i="57" s="1"/>
  <c r="AQ25" i="57" s="1"/>
  <c r="N251" i="16"/>
  <c r="O251" i="16" s="1"/>
  <c r="AI36" i="30"/>
  <c r="W15" i="17"/>
  <c r="Q15" i="10"/>
  <c r="V42" i="17"/>
  <c r="W42" i="17" s="1"/>
  <c r="Q16" i="10"/>
  <c r="AI30" i="30"/>
  <c r="Q14" i="10"/>
  <c r="V32" i="17"/>
  <c r="W32" i="17" s="1"/>
  <c r="V25" i="17"/>
  <c r="W25" i="17" s="1"/>
  <c r="AI23" i="30"/>
  <c r="F385" i="16"/>
  <c r="J85" i="17"/>
  <c r="D445" i="16"/>
  <c r="A505" i="16"/>
  <c r="C445" i="16"/>
  <c r="H445" i="16"/>
  <c r="J445" i="16" s="1"/>
  <c r="G445" i="16"/>
  <c r="L325" i="16"/>
  <c r="W385" i="16"/>
  <c r="I385" i="16"/>
  <c r="J385" i="16" s="1"/>
  <c r="Q385" i="16"/>
  <c r="H431" i="16"/>
  <c r="J431" i="16" s="1"/>
  <c r="G431" i="16"/>
  <c r="A491" i="16"/>
  <c r="C431" i="16"/>
  <c r="D431" i="16"/>
  <c r="E514" i="16"/>
  <c r="B574" i="16"/>
  <c r="I514" i="16"/>
  <c r="AI9" i="30"/>
  <c r="V11" i="17"/>
  <c r="W11" i="17" s="1"/>
  <c r="B496" i="16"/>
  <c r="E436" i="16"/>
  <c r="I436" i="16"/>
  <c r="I371" i="16"/>
  <c r="J371" i="16" s="1"/>
  <c r="Q371" i="16"/>
  <c r="W371" i="16"/>
  <c r="AJ9" i="30"/>
  <c r="S71" i="17"/>
  <c r="G71" i="17"/>
  <c r="F371" i="16"/>
  <c r="J71" i="17"/>
  <c r="E86" i="17"/>
  <c r="G86" i="17" s="1"/>
  <c r="Z86" i="17" s="1"/>
  <c r="I74" i="17"/>
  <c r="L328" i="16"/>
  <c r="I88" i="17" s="1"/>
  <c r="M24" i="57" s="1"/>
  <c r="AQ24" i="57" s="1"/>
  <c r="E75" i="17"/>
  <c r="L11" i="57" s="1"/>
  <c r="AP11" i="57" s="1"/>
  <c r="S103" i="17"/>
  <c r="E79" i="17"/>
  <c r="L15" i="57" s="1"/>
  <c r="AP15" i="57" s="1"/>
  <c r="L326" i="16"/>
  <c r="N326" i="16" s="1"/>
  <c r="O326" i="16" s="1"/>
  <c r="E78" i="17"/>
  <c r="L14" i="57" s="1"/>
  <c r="AP14" i="57" s="1"/>
  <c r="E92" i="17"/>
  <c r="L28" i="57" s="1"/>
  <c r="AP28" i="57" s="1"/>
  <c r="L344" i="16"/>
  <c r="I104" i="17" s="1"/>
  <c r="M40" i="57" s="1"/>
  <c r="AQ40" i="57" s="1"/>
  <c r="L338" i="16"/>
  <c r="I98" i="17" s="1"/>
  <c r="M34" i="57" s="1"/>
  <c r="AQ34" i="57" s="1"/>
  <c r="AI29" i="30"/>
  <c r="K74" i="17"/>
  <c r="AA74" i="17" s="1"/>
  <c r="G103" i="17"/>
  <c r="Z103" i="17" s="1"/>
  <c r="V24" i="17"/>
  <c r="W24" i="17" s="1"/>
  <c r="J98" i="17"/>
  <c r="W400" i="16"/>
  <c r="N267" i="16"/>
  <c r="O267" i="16" s="1"/>
  <c r="E93" i="17"/>
  <c r="L29" i="57" s="1"/>
  <c r="AP29" i="57" s="1"/>
  <c r="AI44" i="30"/>
  <c r="V40" i="17"/>
  <c r="W40" i="17" s="1"/>
  <c r="AI38" i="30"/>
  <c r="E104" i="17"/>
  <c r="L40" i="57" s="1"/>
  <c r="AP40" i="57" s="1"/>
  <c r="E119" i="16"/>
  <c r="L316" i="16"/>
  <c r="N316" i="16" s="1"/>
  <c r="O316" i="16" s="1"/>
  <c r="E179" i="16"/>
  <c r="H638" i="16"/>
  <c r="G638" i="16"/>
  <c r="D638" i="16"/>
  <c r="C638" i="16"/>
  <c r="W576" i="16"/>
  <c r="Q576" i="16"/>
  <c r="G697" i="16"/>
  <c r="C697" i="16"/>
  <c r="H697" i="16"/>
  <c r="D697" i="16"/>
  <c r="I526" i="16"/>
  <c r="B586" i="16"/>
  <c r="E526" i="16"/>
  <c r="E106" i="17"/>
  <c r="L42" i="57" s="1"/>
  <c r="AP42" i="57" s="1"/>
  <c r="B637" i="16"/>
  <c r="I575" i="16"/>
  <c r="E575" i="16"/>
  <c r="H758" i="16"/>
  <c r="D758" i="16"/>
  <c r="G758" i="16"/>
  <c r="C758" i="16"/>
  <c r="Q383" i="16"/>
  <c r="Q384" i="16"/>
  <c r="J86" i="17"/>
  <c r="F386" i="16"/>
  <c r="Q394" i="16"/>
  <c r="I394" i="16"/>
  <c r="J394" i="16" s="1"/>
  <c r="W394" i="16"/>
  <c r="L322" i="16"/>
  <c r="I82" i="17" s="1"/>
  <c r="M18" i="57" s="1"/>
  <c r="AQ18" i="57" s="1"/>
  <c r="L331" i="16"/>
  <c r="N331" i="16" s="1"/>
  <c r="O331" i="16" s="1"/>
  <c r="B629" i="16"/>
  <c r="I567" i="16"/>
  <c r="E567" i="16"/>
  <c r="G454" i="16"/>
  <c r="C454" i="16"/>
  <c r="H454" i="16"/>
  <c r="J454" i="16" s="1"/>
  <c r="D454" i="16"/>
  <c r="A514" i="16"/>
  <c r="L334" i="16"/>
  <c r="AI20" i="30"/>
  <c r="F394" i="16"/>
  <c r="J94" i="17"/>
  <c r="I446" i="16"/>
  <c r="E446" i="16"/>
  <c r="B506" i="16"/>
  <c r="E105" i="17"/>
  <c r="L41" i="57" s="1"/>
  <c r="AP41" i="57" s="1"/>
  <c r="B549" i="16"/>
  <c r="E489" i="16"/>
  <c r="I489" i="16"/>
  <c r="E645" i="16"/>
  <c r="I645" i="16"/>
  <c r="B765" i="16"/>
  <c r="B824" i="16" s="1"/>
  <c r="B704" i="16"/>
  <c r="V34" i="17"/>
  <c r="W34" i="17" s="1"/>
  <c r="AI32" i="30"/>
  <c r="D446" i="16"/>
  <c r="H446" i="16"/>
  <c r="J446" i="16" s="1"/>
  <c r="G446" i="16"/>
  <c r="C446" i="16"/>
  <c r="A506" i="16"/>
  <c r="B573" i="16"/>
  <c r="E513" i="16"/>
  <c r="I513" i="16"/>
  <c r="W386" i="16"/>
  <c r="I386" i="16"/>
  <c r="Q386" i="16"/>
  <c r="V39" i="17"/>
  <c r="W39" i="17" s="1"/>
  <c r="E99" i="17"/>
  <c r="L35" i="57" s="1"/>
  <c r="AP35" i="57" s="1"/>
  <c r="G460" i="16"/>
  <c r="C460" i="16"/>
  <c r="D460" i="16"/>
  <c r="H460" i="16"/>
  <c r="A520" i="16"/>
  <c r="L340" i="16"/>
  <c r="N340" i="16" s="1"/>
  <c r="O340" i="16" s="1"/>
  <c r="E100" i="17"/>
  <c r="L36" i="57" s="1"/>
  <c r="AP36" i="57" s="1"/>
  <c r="I400" i="16"/>
  <c r="Q400" i="16"/>
  <c r="I369" i="16"/>
  <c r="J369" i="16" s="1"/>
  <c r="Q369" i="16"/>
  <c r="W369" i="16"/>
  <c r="E460" i="16"/>
  <c r="B520" i="16"/>
  <c r="I460" i="16"/>
  <c r="W28" i="17"/>
  <c r="L374" i="16"/>
  <c r="N374" i="16" s="1"/>
  <c r="O374" i="16" s="1"/>
  <c r="H508" i="16"/>
  <c r="D508" i="16"/>
  <c r="C508" i="16"/>
  <c r="G508" i="16"/>
  <c r="A568" i="16"/>
  <c r="F369" i="16"/>
  <c r="J69" i="17"/>
  <c r="E435" i="16"/>
  <c r="I435" i="16"/>
  <c r="B495" i="16"/>
  <c r="F400" i="16"/>
  <c r="J100" i="17"/>
  <c r="F391" i="16"/>
  <c r="J91" i="17"/>
  <c r="Q406" i="16"/>
  <c r="W406" i="16"/>
  <c r="I406" i="16"/>
  <c r="J406" i="16" s="1"/>
  <c r="B682" i="16"/>
  <c r="I623" i="16"/>
  <c r="E623" i="16"/>
  <c r="B743" i="16"/>
  <c r="B802" i="16" s="1"/>
  <c r="D509" i="16"/>
  <c r="H509" i="16"/>
  <c r="G509" i="16"/>
  <c r="A569" i="16"/>
  <c r="C509" i="16"/>
  <c r="F375" i="16"/>
  <c r="J75" i="17"/>
  <c r="E451" i="16"/>
  <c r="I451" i="16"/>
  <c r="B511" i="16"/>
  <c r="G458" i="16"/>
  <c r="H458" i="16"/>
  <c r="A518" i="16"/>
  <c r="D458" i="16"/>
  <c r="F458" i="16" s="1"/>
  <c r="C458" i="16"/>
  <c r="L323" i="16"/>
  <c r="N323" i="16" s="1"/>
  <c r="O323" i="16" s="1"/>
  <c r="I443" i="16"/>
  <c r="B503" i="16"/>
  <c r="E443" i="16"/>
  <c r="O103" i="17"/>
  <c r="V16" i="17"/>
  <c r="W16" i="17" s="1"/>
  <c r="AI14" i="30"/>
  <c r="D442" i="16"/>
  <c r="C442" i="16"/>
  <c r="H442" i="16"/>
  <c r="J442" i="16" s="1"/>
  <c r="A502" i="16"/>
  <c r="G442" i="16"/>
  <c r="I391" i="16"/>
  <c r="J391" i="16" s="1"/>
  <c r="Q391" i="16"/>
  <c r="W391" i="16"/>
  <c r="H466" i="16"/>
  <c r="J466" i="16" s="1"/>
  <c r="A526" i="16"/>
  <c r="D466" i="16"/>
  <c r="C466" i="16"/>
  <c r="G466" i="16"/>
  <c r="E91" i="17"/>
  <c r="L27" i="57" s="1"/>
  <c r="AP27" i="57" s="1"/>
  <c r="N271" i="16"/>
  <c r="O271" i="16" s="1"/>
  <c r="Q519" i="16"/>
  <c r="W519" i="16"/>
  <c r="F376" i="16"/>
  <c r="J76" i="17"/>
  <c r="Q463" i="16"/>
  <c r="W463" i="16"/>
  <c r="F382" i="16"/>
  <c r="K382" i="16" s="1"/>
  <c r="J82" i="17"/>
  <c r="AK18" i="30"/>
  <c r="T80" i="17"/>
  <c r="AI16" i="30"/>
  <c r="L345" i="16"/>
  <c r="I105" i="17" s="1"/>
  <c r="M41" i="57" s="1"/>
  <c r="AQ41" i="57" s="1"/>
  <c r="L346" i="16"/>
  <c r="A761" i="16"/>
  <c r="A820" i="16" s="1"/>
  <c r="A700" i="16"/>
  <c r="C579" i="16"/>
  <c r="G579" i="16"/>
  <c r="A641" i="16"/>
  <c r="H579" i="16"/>
  <c r="D579" i="16"/>
  <c r="C429" i="16"/>
  <c r="H429" i="16"/>
  <c r="J429" i="16" s="1"/>
  <c r="D429" i="16"/>
  <c r="A489" i="16"/>
  <c r="G429" i="16"/>
  <c r="D436" i="16"/>
  <c r="C436" i="16"/>
  <c r="G436" i="16"/>
  <c r="H436" i="16"/>
  <c r="A496" i="16"/>
  <c r="F463" i="16"/>
  <c r="K463" i="16" s="1"/>
  <c r="N103" i="17"/>
  <c r="AB103" i="17" s="1"/>
  <c r="B585" i="16"/>
  <c r="I525" i="16"/>
  <c r="E525" i="16"/>
  <c r="I382" i="16"/>
  <c r="J382" i="16" s="1"/>
  <c r="Q382" i="16"/>
  <c r="W382" i="16"/>
  <c r="A511" i="16"/>
  <c r="H451" i="16"/>
  <c r="J451" i="16" s="1"/>
  <c r="C451" i="16"/>
  <c r="G451" i="16"/>
  <c r="D451" i="16"/>
  <c r="J106" i="17"/>
  <c r="F406" i="16"/>
  <c r="K406" i="16" s="1"/>
  <c r="J104" i="17"/>
  <c r="L309" i="16"/>
  <c r="W376" i="16"/>
  <c r="I376" i="16"/>
  <c r="J376" i="16" s="1"/>
  <c r="Q376" i="16"/>
  <c r="G523" i="16"/>
  <c r="A583" i="16"/>
  <c r="C523" i="16"/>
  <c r="D523" i="16"/>
  <c r="H523" i="16"/>
  <c r="J523" i="16" s="1"/>
  <c r="H581" i="16"/>
  <c r="A763" i="16"/>
  <c r="A822" i="16" s="1"/>
  <c r="A702" i="16"/>
  <c r="D581" i="16"/>
  <c r="G581" i="16"/>
  <c r="A643" i="16"/>
  <c r="C581" i="16"/>
  <c r="N80" i="17"/>
  <c r="E102" i="17"/>
  <c r="L38" i="57" s="1"/>
  <c r="AP38" i="57" s="1"/>
  <c r="S80" i="17"/>
  <c r="G80" i="17"/>
  <c r="Z80" i="17" s="1"/>
  <c r="AJ18" i="30"/>
  <c r="Q521" i="16"/>
  <c r="W521" i="16"/>
  <c r="O80" i="17"/>
  <c r="W448" i="16"/>
  <c r="Q448" i="16"/>
  <c r="W449" i="16"/>
  <c r="Q449" i="16"/>
  <c r="I398" i="16"/>
  <c r="J398" i="16" s="1"/>
  <c r="K398" i="16" s="1"/>
  <c r="Q398" i="16"/>
  <c r="W398" i="16"/>
  <c r="E76" i="17"/>
  <c r="L12" i="57" s="1"/>
  <c r="AP12" i="57" s="1"/>
  <c r="N256" i="16"/>
  <c r="O256" i="16" s="1"/>
  <c r="I103" i="17"/>
  <c r="M39" i="57" s="1"/>
  <c r="AQ39" i="57" s="1"/>
  <c r="N343" i="16"/>
  <c r="O343" i="16" s="1"/>
  <c r="L403" i="16"/>
  <c r="K103" i="17"/>
  <c r="AA103" i="17" s="1"/>
  <c r="E500" i="16"/>
  <c r="I500" i="16"/>
  <c r="B560" i="16"/>
  <c r="N341" i="16"/>
  <c r="O341" i="16" s="1"/>
  <c r="H494" i="16"/>
  <c r="C494" i="16"/>
  <c r="G494" i="16"/>
  <c r="A554" i="16"/>
  <c r="D494" i="16"/>
  <c r="H439" i="16"/>
  <c r="J439" i="16" s="1"/>
  <c r="G439" i="16"/>
  <c r="D439" i="16"/>
  <c r="A499" i="16"/>
  <c r="C439" i="16"/>
  <c r="I378" i="16"/>
  <c r="J378" i="16" s="1"/>
  <c r="Q378" i="16"/>
  <c r="W378" i="16"/>
  <c r="L347" i="16"/>
  <c r="I107" i="17" s="1"/>
  <c r="M43" i="57" s="1"/>
  <c r="AQ43" i="57" s="1"/>
  <c r="I452" i="16"/>
  <c r="E452" i="16"/>
  <c r="B512" i="16"/>
  <c r="I384" i="16"/>
  <c r="J384" i="16" s="1"/>
  <c r="W384" i="16"/>
  <c r="C452" i="16"/>
  <c r="G452" i="16"/>
  <c r="H452" i="16"/>
  <c r="A512" i="16"/>
  <c r="D452" i="16"/>
  <c r="E84" i="17"/>
  <c r="L20" i="57" s="1"/>
  <c r="AP20" i="57" s="1"/>
  <c r="D515" i="16"/>
  <c r="C515" i="16"/>
  <c r="H515" i="16"/>
  <c r="J515" i="16" s="1"/>
  <c r="G515" i="16"/>
  <c r="A575" i="16"/>
  <c r="C444" i="16"/>
  <c r="G444" i="16"/>
  <c r="D444" i="16"/>
  <c r="H444" i="16"/>
  <c r="J444" i="16" s="1"/>
  <c r="A504" i="16"/>
  <c r="I392" i="16"/>
  <c r="W392" i="16"/>
  <c r="Q392" i="16"/>
  <c r="A498" i="16"/>
  <c r="D438" i="16"/>
  <c r="H438" i="16"/>
  <c r="J438" i="16" s="1"/>
  <c r="G438" i="16"/>
  <c r="C438" i="16"/>
  <c r="J105" i="17"/>
  <c r="F405" i="16"/>
  <c r="K405" i="16" s="1"/>
  <c r="W455" i="16"/>
  <c r="Q455" i="16"/>
  <c r="W35" i="17"/>
  <c r="L319" i="16"/>
  <c r="L332" i="16"/>
  <c r="K96" i="17"/>
  <c r="H465" i="16"/>
  <c r="J465" i="16" s="1"/>
  <c r="A525" i="16"/>
  <c r="C465" i="16"/>
  <c r="G465" i="16"/>
  <c r="D465" i="16"/>
  <c r="F455" i="16"/>
  <c r="K455" i="16" s="1"/>
  <c r="N95" i="17"/>
  <c r="AI17" i="30"/>
  <c r="V19" i="17"/>
  <c r="W19" i="17" s="1"/>
  <c r="V29" i="17"/>
  <c r="W29" i="17" s="1"/>
  <c r="AI27" i="30"/>
  <c r="I95" i="17"/>
  <c r="M31" i="57" s="1"/>
  <c r="AQ31" i="57" s="1"/>
  <c r="N335" i="16"/>
  <c r="O335" i="16" s="1"/>
  <c r="E96" i="17"/>
  <c r="L32" i="57" s="1"/>
  <c r="AP32" i="57" s="1"/>
  <c r="N276" i="16"/>
  <c r="O276" i="16" s="1"/>
  <c r="AI43" i="30"/>
  <c r="V45" i="17"/>
  <c r="W45" i="17" s="1"/>
  <c r="L324" i="16"/>
  <c r="F396" i="16"/>
  <c r="K396" i="16" s="1"/>
  <c r="J96" i="17"/>
  <c r="AA96" i="17" s="1"/>
  <c r="O95" i="17"/>
  <c r="J92" i="17"/>
  <c r="F392" i="16"/>
  <c r="Q434" i="16"/>
  <c r="W434" i="16"/>
  <c r="F379" i="16"/>
  <c r="J79" i="17"/>
  <c r="K95" i="17"/>
  <c r="AA95" i="17" s="1"/>
  <c r="L395" i="16"/>
  <c r="I456" i="16"/>
  <c r="J456" i="16" s="1"/>
  <c r="E456" i="16"/>
  <c r="B516" i="16"/>
  <c r="I405" i="16"/>
  <c r="J405" i="16" s="1"/>
  <c r="Q405" i="16"/>
  <c r="W405" i="16"/>
  <c r="F401" i="16"/>
  <c r="K401" i="16" s="1"/>
  <c r="J101" i="17"/>
  <c r="E492" i="16"/>
  <c r="I492" i="16"/>
  <c r="B552" i="16"/>
  <c r="E557" i="16"/>
  <c r="I557" i="16"/>
  <c r="B619" i="16"/>
  <c r="Q379" i="16"/>
  <c r="W379" i="16"/>
  <c r="I379" i="16"/>
  <c r="J379" i="16" s="1"/>
  <c r="E101" i="17"/>
  <c r="L37" i="57" s="1"/>
  <c r="AP37" i="57" s="1"/>
  <c r="E461" i="16"/>
  <c r="B521" i="16"/>
  <c r="I461" i="16"/>
  <c r="J461" i="16" s="1"/>
  <c r="F384" i="16"/>
  <c r="K384" i="16" s="1"/>
  <c r="J84" i="17"/>
  <c r="I558" i="16"/>
  <c r="B620" i="16"/>
  <c r="E558" i="16"/>
  <c r="I518" i="16"/>
  <c r="B578" i="16"/>
  <c r="E518" i="16"/>
  <c r="F378" i="16"/>
  <c r="J78" i="17"/>
  <c r="K101" i="17"/>
  <c r="A527" i="16"/>
  <c r="G467" i="16"/>
  <c r="D467" i="16"/>
  <c r="C467" i="16"/>
  <c r="H467" i="16"/>
  <c r="Q407" i="16"/>
  <c r="W407" i="16"/>
  <c r="I407" i="16"/>
  <c r="J407" i="16" s="1"/>
  <c r="L342" i="16"/>
  <c r="I102" i="17" s="1"/>
  <c r="M38" i="57" s="1"/>
  <c r="AQ38" i="57" s="1"/>
  <c r="F389" i="16"/>
  <c r="K389" i="16" s="1"/>
  <c r="J89" i="17"/>
  <c r="G550" i="16"/>
  <c r="H550" i="16"/>
  <c r="A671" i="16"/>
  <c r="A612" i="16"/>
  <c r="C550" i="16"/>
  <c r="D550" i="16"/>
  <c r="A732" i="16"/>
  <c r="A791" i="16" s="1"/>
  <c r="Q402" i="16"/>
  <c r="W402" i="16"/>
  <c r="I402" i="16"/>
  <c r="J402" i="16" s="1"/>
  <c r="F407" i="16"/>
  <c r="K407" i="16" s="1"/>
  <c r="J107" i="17"/>
  <c r="E564" i="16"/>
  <c r="I564" i="16"/>
  <c r="B626" i="16"/>
  <c r="W490" i="16"/>
  <c r="Q490" i="16"/>
  <c r="E107" i="17"/>
  <c r="L43" i="57" s="1"/>
  <c r="AP43" i="57" s="1"/>
  <c r="K89" i="17"/>
  <c r="W14" i="17"/>
  <c r="F402" i="16"/>
  <c r="K402" i="16" s="1"/>
  <c r="J102" i="17"/>
  <c r="K88" i="17"/>
  <c r="L330" i="16"/>
  <c r="B577" i="16"/>
  <c r="I517" i="16"/>
  <c r="E517" i="16"/>
  <c r="A522" i="16"/>
  <c r="G462" i="16"/>
  <c r="H462" i="16"/>
  <c r="D462" i="16"/>
  <c r="C462" i="16"/>
  <c r="J88" i="17"/>
  <c r="F388" i="16"/>
  <c r="K388" i="16" s="1"/>
  <c r="I467" i="16"/>
  <c r="E467" i="16"/>
  <c r="B527" i="16"/>
  <c r="B570" i="16"/>
  <c r="E510" i="16"/>
  <c r="I510" i="16"/>
  <c r="N253" i="16"/>
  <c r="O253" i="16" s="1"/>
  <c r="E73" i="17"/>
  <c r="L9" i="57" s="1"/>
  <c r="AP9" i="57" s="1"/>
  <c r="B508" i="16"/>
  <c r="I448" i="16"/>
  <c r="J448" i="16" s="1"/>
  <c r="E448" i="16"/>
  <c r="N270" i="16"/>
  <c r="O270" i="16" s="1"/>
  <c r="E90" i="17"/>
  <c r="L26" i="57" s="1"/>
  <c r="AP26" i="57" s="1"/>
  <c r="F399" i="16"/>
  <c r="K399" i="16" s="1"/>
  <c r="J99" i="17"/>
  <c r="K99" i="17"/>
  <c r="N277" i="16"/>
  <c r="O277" i="16" s="1"/>
  <c r="F373" i="16"/>
  <c r="J73" i="17"/>
  <c r="F390" i="16"/>
  <c r="K390" i="16" s="1"/>
  <c r="J90" i="17"/>
  <c r="O74" i="17"/>
  <c r="D450" i="16"/>
  <c r="H450" i="16"/>
  <c r="J450" i="16" s="1"/>
  <c r="C450" i="16"/>
  <c r="A510" i="16"/>
  <c r="G450" i="16"/>
  <c r="AJ33" i="30"/>
  <c r="G95" i="17"/>
  <c r="Z95" i="17" s="1"/>
  <c r="S95" i="17"/>
  <c r="K73" i="17"/>
  <c r="Q390" i="16"/>
  <c r="W390" i="16"/>
  <c r="I390" i="16"/>
  <c r="J390" i="16" s="1"/>
  <c r="I494" i="16"/>
  <c r="B554" i="16"/>
  <c r="E494" i="16"/>
  <c r="AI45" i="30"/>
  <c r="V47" i="17"/>
  <c r="W47" i="17" s="1"/>
  <c r="V30" i="17"/>
  <c r="W30" i="17" s="1"/>
  <c r="AI28" i="30"/>
  <c r="B522" i="16"/>
  <c r="I462" i="16"/>
  <c r="E462" i="16"/>
  <c r="I433" i="16"/>
  <c r="J433" i="16" s="1"/>
  <c r="B493" i="16"/>
  <c r="E433" i="16"/>
  <c r="F434" i="16"/>
  <c r="K434" i="16" s="1"/>
  <c r="N74" i="17"/>
  <c r="AJ32" i="30"/>
  <c r="AI11" i="30"/>
  <c r="V13" i="17"/>
  <c r="W13" i="17" s="1"/>
  <c r="F381" i="16"/>
  <c r="J81" i="17"/>
  <c r="AJ27" i="30"/>
  <c r="V37" i="17"/>
  <c r="W37" i="17" s="1"/>
  <c r="AI35" i="30"/>
  <c r="H464" i="16"/>
  <c r="C464" i="16"/>
  <c r="D464" i="16"/>
  <c r="A524" i="16"/>
  <c r="G464" i="16"/>
  <c r="H447" i="16"/>
  <c r="J447" i="16" s="1"/>
  <c r="C447" i="16"/>
  <c r="G447" i="16"/>
  <c r="D447" i="16"/>
  <c r="A507" i="16"/>
  <c r="J83" i="17"/>
  <c r="F383" i="16"/>
  <c r="AI21" i="30"/>
  <c r="V23" i="17"/>
  <c r="W23" i="17" s="1"/>
  <c r="L337" i="16"/>
  <c r="K72" i="17"/>
  <c r="AA72" i="17" s="1"/>
  <c r="F377" i="16"/>
  <c r="J77" i="17"/>
  <c r="I404" i="16"/>
  <c r="Q404" i="16"/>
  <c r="W404" i="16"/>
  <c r="I383" i="16"/>
  <c r="J383" i="16" s="1"/>
  <c r="W383" i="16"/>
  <c r="N329" i="16"/>
  <c r="O329" i="16" s="1"/>
  <c r="AI15" i="30"/>
  <c r="V17" i="17"/>
  <c r="W17" i="17" s="1"/>
  <c r="AI31" i="30"/>
  <c r="V33" i="17"/>
  <c r="W33" i="17" s="1"/>
  <c r="J87" i="17"/>
  <c r="F387" i="16"/>
  <c r="N257" i="16"/>
  <c r="O257" i="16" s="1"/>
  <c r="E77" i="17"/>
  <c r="L13" i="57" s="1"/>
  <c r="AP13" i="57" s="1"/>
  <c r="AJ10" i="30"/>
  <c r="G72" i="17"/>
  <c r="Z72" i="17" s="1"/>
  <c r="S72" i="17"/>
  <c r="O72" i="17"/>
  <c r="F393" i="16"/>
  <c r="J93" i="17"/>
  <c r="F432" i="16"/>
  <c r="K432" i="16" s="1"/>
  <c r="N72" i="17"/>
  <c r="W387" i="16"/>
  <c r="I387" i="16"/>
  <c r="J387" i="16" s="1"/>
  <c r="Q387" i="16"/>
  <c r="AJ20" i="30"/>
  <c r="S87" i="17"/>
  <c r="AJ25" i="30"/>
  <c r="G87" i="17"/>
  <c r="Z87" i="17" s="1"/>
  <c r="E81" i="17"/>
  <c r="L17" i="57" s="1"/>
  <c r="AP17" i="57" s="1"/>
  <c r="N261" i="16"/>
  <c r="O261" i="16" s="1"/>
  <c r="AJ24" i="30"/>
  <c r="L321" i="16"/>
  <c r="S98" i="17"/>
  <c r="G98" i="17"/>
  <c r="Z98" i="17" s="1"/>
  <c r="AJ36" i="30"/>
  <c r="I72" i="17"/>
  <c r="M8" i="57" s="1"/>
  <c r="AQ8" i="57" s="1"/>
  <c r="N312" i="16"/>
  <c r="O312" i="16" s="1"/>
  <c r="F404" i="16"/>
  <c r="C443" i="16"/>
  <c r="A503" i="16"/>
  <c r="H443" i="16"/>
  <c r="G443" i="16"/>
  <c r="D443" i="16"/>
  <c r="AJ35" i="30"/>
  <c r="S97" i="17"/>
  <c r="G97" i="17"/>
  <c r="Z97" i="17" s="1"/>
  <c r="L317" i="16"/>
  <c r="AI25" i="30"/>
  <c r="V27" i="17"/>
  <c r="W27" i="17" s="1"/>
  <c r="F397" i="16"/>
  <c r="J97" i="17"/>
  <c r="V44" i="17"/>
  <c r="W44" i="17" s="1"/>
  <c r="AI42" i="30"/>
  <c r="L327" i="16"/>
  <c r="L333" i="16"/>
  <c r="AI19" i="30"/>
  <c r="V21" i="17"/>
  <c r="W21" i="17" s="1"/>
  <c r="T68" i="17"/>
  <c r="AK6" i="30"/>
  <c r="O308" i="16"/>
  <c r="E548" i="16"/>
  <c r="I548" i="16"/>
  <c r="B610" i="16"/>
  <c r="Q397" i="16"/>
  <c r="I397" i="16"/>
  <c r="J397" i="16" s="1"/>
  <c r="W397" i="16"/>
  <c r="C437" i="16"/>
  <c r="G437" i="16"/>
  <c r="D437" i="16"/>
  <c r="A497" i="16"/>
  <c r="H437" i="16"/>
  <c r="J437" i="16" s="1"/>
  <c r="D492" i="16"/>
  <c r="H492" i="16"/>
  <c r="C492" i="16"/>
  <c r="G492" i="16"/>
  <c r="A552" i="16"/>
  <c r="B509" i="16"/>
  <c r="E449" i="16"/>
  <c r="I449" i="16"/>
  <c r="J449" i="16" s="1"/>
  <c r="F488" i="16"/>
  <c r="B490" i="16"/>
  <c r="E430" i="16"/>
  <c r="I430" i="16"/>
  <c r="J430" i="16" s="1"/>
  <c r="I459" i="16"/>
  <c r="J459" i="16" s="1"/>
  <c r="B519" i="16"/>
  <c r="E459" i="16"/>
  <c r="M68" i="17"/>
  <c r="N368" i="16"/>
  <c r="Q377" i="16"/>
  <c r="W377" i="16"/>
  <c r="I377" i="16"/>
  <c r="J377" i="16" s="1"/>
  <c r="Q381" i="16"/>
  <c r="W381" i="16"/>
  <c r="I381" i="16"/>
  <c r="J381" i="16" s="1"/>
  <c r="C441" i="16"/>
  <c r="A501" i="16"/>
  <c r="H441" i="16"/>
  <c r="J441" i="16" s="1"/>
  <c r="G441" i="16"/>
  <c r="D441" i="16"/>
  <c r="C128" i="17"/>
  <c r="Y128" i="17" s="1"/>
  <c r="J488" i="16"/>
  <c r="H457" i="16"/>
  <c r="J457" i="16" s="1"/>
  <c r="A517" i="16"/>
  <c r="G457" i="16"/>
  <c r="D457" i="16"/>
  <c r="C457" i="16"/>
  <c r="B524" i="16"/>
  <c r="I464" i="16"/>
  <c r="E464" i="16"/>
  <c r="O190" i="16"/>
  <c r="H4" i="34"/>
  <c r="J70" i="17"/>
  <c r="F370" i="16"/>
  <c r="K370" i="16" s="1"/>
  <c r="Q432" i="16"/>
  <c r="W432" i="16"/>
  <c r="V10" i="17"/>
  <c r="W10" i="17" s="1"/>
  <c r="AI8" i="30"/>
  <c r="Q393" i="16"/>
  <c r="I393" i="16"/>
  <c r="J393" i="16" s="1"/>
  <c r="W393" i="16"/>
  <c r="K70" i="17"/>
  <c r="F6" i="34"/>
  <c r="D453" i="16"/>
  <c r="A513" i="16"/>
  <c r="H453" i="16"/>
  <c r="J453" i="16" s="1"/>
  <c r="G453" i="16"/>
  <c r="C453" i="16"/>
  <c r="E70" i="17"/>
  <c r="N250" i="16"/>
  <c r="G56" i="30" l="1"/>
  <c r="J443" i="16"/>
  <c r="K378" i="16"/>
  <c r="J529" i="16"/>
  <c r="J530" i="16"/>
  <c r="O238" i="16"/>
  <c r="N238" i="16"/>
  <c r="K373" i="16"/>
  <c r="T117" i="17"/>
  <c r="J492" i="16"/>
  <c r="K377" i="16"/>
  <c r="L377" i="16" s="1"/>
  <c r="J535" i="16"/>
  <c r="J533" i="16"/>
  <c r="J452" i="16"/>
  <c r="J462" i="16"/>
  <c r="J464" i="16"/>
  <c r="J532" i="16"/>
  <c r="J467" i="16"/>
  <c r="J436" i="16"/>
  <c r="J460" i="16"/>
  <c r="J528" i="16"/>
  <c r="K375" i="16"/>
  <c r="L375" i="16" s="1"/>
  <c r="M75" i="17" s="1"/>
  <c r="N11" i="57" s="1"/>
  <c r="AR11" i="57" s="1"/>
  <c r="K369" i="16"/>
  <c r="L369" i="16" s="1"/>
  <c r="O17" i="10"/>
  <c r="N17" i="10"/>
  <c r="I17" i="10"/>
  <c r="M17" i="10"/>
  <c r="J17" i="10"/>
  <c r="K17" i="10"/>
  <c r="L17" i="10"/>
  <c r="T110" i="17"/>
  <c r="AI6" i="30"/>
  <c r="K4" i="57"/>
  <c r="AO4" i="57" s="1"/>
  <c r="V8" i="17"/>
  <c r="W8" i="17" s="1"/>
  <c r="D128" i="17"/>
  <c r="K6" i="30" s="1"/>
  <c r="K488" i="16"/>
  <c r="N313" i="16"/>
  <c r="O313" i="16" s="1"/>
  <c r="I73" i="17"/>
  <c r="M9" i="57" s="1"/>
  <c r="AQ9" i="57" s="1"/>
  <c r="K371" i="16"/>
  <c r="L371" i="16" s="1"/>
  <c r="Z69" i="17"/>
  <c r="H69" i="17" s="1"/>
  <c r="H7" i="30" s="1"/>
  <c r="G5" i="34" s="1"/>
  <c r="J435" i="16"/>
  <c r="J494" i="16"/>
  <c r="I96" i="17"/>
  <c r="M32" i="57" s="1"/>
  <c r="AQ32" i="57" s="1"/>
  <c r="N336" i="16"/>
  <c r="O336" i="16" s="1"/>
  <c r="I70" i="17"/>
  <c r="M6" i="57" s="1"/>
  <c r="AQ6" i="57" s="1"/>
  <c r="N310" i="16"/>
  <c r="O310" i="16" s="1"/>
  <c r="T49" i="30"/>
  <c r="T47" i="34" s="1"/>
  <c r="H47" i="34"/>
  <c r="W49" i="30"/>
  <c r="V49" i="30"/>
  <c r="V47" i="34" s="1"/>
  <c r="U49" i="30"/>
  <c r="U47" i="34" s="1"/>
  <c r="I99" i="17"/>
  <c r="N339" i="16"/>
  <c r="O339" i="16" s="1"/>
  <c r="T48" i="30"/>
  <c r="T46" i="34" s="1"/>
  <c r="U48" i="30"/>
  <c r="U46" i="34" s="1"/>
  <c r="V48" i="30"/>
  <c r="V46" i="34" s="1"/>
  <c r="W48" i="30"/>
  <c r="H46" i="34"/>
  <c r="H44" i="34"/>
  <c r="V46" i="30"/>
  <c r="V44" i="34" s="1"/>
  <c r="T46" i="30"/>
  <c r="T44" i="34" s="1"/>
  <c r="U46" i="30"/>
  <c r="U44" i="34" s="1"/>
  <c r="W46" i="30"/>
  <c r="K387" i="16"/>
  <c r="AB72" i="17"/>
  <c r="P72" i="17" s="1"/>
  <c r="J10" i="30" s="1"/>
  <c r="I8" i="34" s="1"/>
  <c r="K379" i="16"/>
  <c r="L379" i="16" s="1"/>
  <c r="K92" i="17"/>
  <c r="AA92" i="17" s="1"/>
  <c r="L92" i="17" s="1"/>
  <c r="I30" i="30" s="1"/>
  <c r="J392" i="16"/>
  <c r="K376" i="16"/>
  <c r="K100" i="17"/>
  <c r="J400" i="16"/>
  <c r="K400" i="16" s="1"/>
  <c r="L400" i="16" s="1"/>
  <c r="K394" i="16"/>
  <c r="K385" i="16"/>
  <c r="AB109" i="17"/>
  <c r="H110" i="17"/>
  <c r="H48" i="30" s="1"/>
  <c r="Z110" i="17"/>
  <c r="AA70" i="17"/>
  <c r="L70" i="17" s="1"/>
  <c r="I8" i="30" s="1"/>
  <c r="K397" i="16"/>
  <c r="H87" i="17"/>
  <c r="K104" i="17"/>
  <c r="J404" i="16"/>
  <c r="K404" i="16" s="1"/>
  <c r="L404" i="16" s="1"/>
  <c r="K383" i="16"/>
  <c r="K381" i="16"/>
  <c r="AB74" i="17"/>
  <c r="P74" i="17" s="1"/>
  <c r="J12" i="30" s="1"/>
  <c r="I10" i="34" s="1"/>
  <c r="AA101" i="17"/>
  <c r="AB110" i="17"/>
  <c r="Z111" i="17"/>
  <c r="H111" i="17" s="1"/>
  <c r="H49" i="30" s="1"/>
  <c r="G47" i="34" s="1"/>
  <c r="H112" i="17"/>
  <c r="H50" i="30" s="1"/>
  <c r="G48" i="34" s="1"/>
  <c r="Z112" i="17"/>
  <c r="Z109" i="17"/>
  <c r="H109" i="17" s="1"/>
  <c r="H47" i="30" s="1"/>
  <c r="G45" i="34" s="1"/>
  <c r="J380" i="16"/>
  <c r="K380" i="16" s="1"/>
  <c r="L380" i="16" s="1"/>
  <c r="N380" i="16" s="1"/>
  <c r="O380" i="16" s="1"/>
  <c r="K80" i="17"/>
  <c r="AA80" i="17" s="1"/>
  <c r="L80" i="17" s="1"/>
  <c r="I18" i="30" s="1"/>
  <c r="AB114" i="17"/>
  <c r="P114" i="17" s="1"/>
  <c r="J52" i="30" s="1"/>
  <c r="I50" i="34" s="1"/>
  <c r="L89" i="17"/>
  <c r="I27" i="30" s="1"/>
  <c r="AA89" i="17"/>
  <c r="AB95" i="17"/>
  <c r="AB80" i="17"/>
  <c r="O98" i="17"/>
  <c r="J458" i="16"/>
  <c r="K458" i="16" s="1"/>
  <c r="L458" i="16" s="1"/>
  <c r="N458" i="16" s="1"/>
  <c r="O458" i="16" s="1"/>
  <c r="K391" i="16"/>
  <c r="K476" i="16"/>
  <c r="AB111" i="17"/>
  <c r="K393" i="16"/>
  <c r="AA73" i="17"/>
  <c r="L73" i="17" s="1"/>
  <c r="I11" i="30" s="1"/>
  <c r="AA99" i="17"/>
  <c r="AA88" i="17"/>
  <c r="L88" i="17" s="1"/>
  <c r="I26" i="30" s="1"/>
  <c r="K392" i="16"/>
  <c r="AA104" i="17"/>
  <c r="AA100" i="17"/>
  <c r="K86" i="17"/>
  <c r="AA86" i="17" s="1"/>
  <c r="L86" i="17" s="1"/>
  <c r="I24" i="30" s="1"/>
  <c r="J386" i="16"/>
  <c r="K386" i="16" s="1"/>
  <c r="L386" i="16" s="1"/>
  <c r="L414" i="16"/>
  <c r="M114" i="17" s="1"/>
  <c r="AB116" i="17"/>
  <c r="C174" i="17"/>
  <c r="J534" i="16"/>
  <c r="AB112" i="17"/>
  <c r="AB115" i="17"/>
  <c r="AA109" i="17"/>
  <c r="L109" i="17" s="1"/>
  <c r="I47" i="30" s="1"/>
  <c r="Z71" i="17"/>
  <c r="H71" i="17" s="1"/>
  <c r="H9" i="30" s="1"/>
  <c r="G7" i="34" s="1"/>
  <c r="J13" i="48"/>
  <c r="J12" i="48"/>
  <c r="K12" i="48" s="1"/>
  <c r="M12" i="48" s="1"/>
  <c r="N415" i="16"/>
  <c r="O415" i="16" s="1"/>
  <c r="P103" i="17"/>
  <c r="P108" i="17"/>
  <c r="J46" i="30" s="1"/>
  <c r="I44" i="34" s="1"/>
  <c r="I491" i="16"/>
  <c r="B551" i="16"/>
  <c r="E491" i="16"/>
  <c r="F128" i="17"/>
  <c r="L474" i="16"/>
  <c r="Q114" i="17" s="1"/>
  <c r="J548" i="16"/>
  <c r="N410" i="16"/>
  <c r="O410" i="16" s="1"/>
  <c r="L472" i="16"/>
  <c r="C169" i="17"/>
  <c r="Y169" i="17" s="1"/>
  <c r="D169" i="17" s="1"/>
  <c r="K47" i="30" s="1"/>
  <c r="J45" i="34" s="1"/>
  <c r="J537" i="16"/>
  <c r="L477" i="16"/>
  <c r="Q117" i="17" s="1"/>
  <c r="B174" i="17"/>
  <c r="N469" i="16"/>
  <c r="O469" i="16" s="1"/>
  <c r="Q109" i="17"/>
  <c r="O45" i="57" s="1"/>
  <c r="AS45" i="57" s="1"/>
  <c r="N470" i="16"/>
  <c r="O470" i="16" s="1"/>
  <c r="L99" i="17"/>
  <c r="I37" i="30" s="1"/>
  <c r="F533" i="16"/>
  <c r="K533" i="16" s="1"/>
  <c r="L96" i="17"/>
  <c r="I34" i="30" s="1"/>
  <c r="Q440" i="16"/>
  <c r="W440" i="16"/>
  <c r="G82" i="17"/>
  <c r="Z82" i="17" s="1"/>
  <c r="C500" i="16"/>
  <c r="D500" i="16"/>
  <c r="F500" i="16" s="1"/>
  <c r="K500" i="16" s="1"/>
  <c r="H500" i="16"/>
  <c r="J500" i="16" s="1"/>
  <c r="A560" i="16"/>
  <c r="G500" i="16"/>
  <c r="F537" i="16"/>
  <c r="K13" i="48"/>
  <c r="M13" i="48" s="1"/>
  <c r="S82" i="17"/>
  <c r="G89" i="17"/>
  <c r="Z89" i="17" s="1"/>
  <c r="S94" i="17"/>
  <c r="S89" i="17"/>
  <c r="G94" i="17"/>
  <c r="H553" i="16"/>
  <c r="A674" i="16"/>
  <c r="A615" i="16"/>
  <c r="D553" i="16"/>
  <c r="G553" i="16"/>
  <c r="A735" i="16"/>
  <c r="C553" i="16"/>
  <c r="W493" i="16"/>
  <c r="Q493" i="16"/>
  <c r="N298" i="16"/>
  <c r="I69" i="17"/>
  <c r="N309" i="16"/>
  <c r="O309" i="16" s="1"/>
  <c r="L5" i="57"/>
  <c r="AP5" i="57" s="1"/>
  <c r="S69" i="17"/>
  <c r="AJ7" i="30"/>
  <c r="G46" i="34"/>
  <c r="G52" i="34"/>
  <c r="V53" i="30"/>
  <c r="V51" i="34" s="1"/>
  <c r="U53" i="30"/>
  <c r="U51" i="34" s="1"/>
  <c r="H51" i="34"/>
  <c r="W53" i="30"/>
  <c r="T53" i="30"/>
  <c r="T51" i="34" s="1"/>
  <c r="L6" i="57"/>
  <c r="AP6" i="57" s="1"/>
  <c r="K18" i="10"/>
  <c r="N18" i="10"/>
  <c r="I18" i="10"/>
  <c r="J18" i="10"/>
  <c r="P18" i="10"/>
  <c r="M18" i="10"/>
  <c r="L18" i="10"/>
  <c r="O18" i="10"/>
  <c r="S86" i="17"/>
  <c r="L22" i="57"/>
  <c r="AP22" i="57" s="1"/>
  <c r="H74" i="17"/>
  <c r="H12" i="30" s="1"/>
  <c r="G10" i="34" s="1"/>
  <c r="A651" i="16"/>
  <c r="A771" i="16"/>
  <c r="G589" i="16"/>
  <c r="A710" i="16"/>
  <c r="C589" i="16"/>
  <c r="H589" i="16"/>
  <c r="D589" i="16"/>
  <c r="W535" i="16"/>
  <c r="Q535" i="16"/>
  <c r="W548" i="16"/>
  <c r="Q548" i="16"/>
  <c r="N414" i="16"/>
  <c r="O414" i="16" s="1"/>
  <c r="Q536" i="16"/>
  <c r="W536" i="16"/>
  <c r="A778" i="16"/>
  <c r="A658" i="16"/>
  <c r="G598" i="16"/>
  <c r="A717" i="16"/>
  <c r="C598" i="16"/>
  <c r="H598" i="16"/>
  <c r="D598" i="16"/>
  <c r="M111" i="17"/>
  <c r="N411" i="16"/>
  <c r="O411" i="16" s="1"/>
  <c r="H53" i="34"/>
  <c r="U55" i="30"/>
  <c r="U53" i="34" s="1"/>
  <c r="V55" i="30"/>
  <c r="V53" i="34" s="1"/>
  <c r="W55" i="30"/>
  <c r="T55" i="30"/>
  <c r="T53" i="34" s="1"/>
  <c r="N49" i="57"/>
  <c r="AR49" i="57" s="1"/>
  <c r="U113" i="17"/>
  <c r="AL51" i="30"/>
  <c r="U52" i="30"/>
  <c r="U50" i="34" s="1"/>
  <c r="W52" i="30"/>
  <c r="H50" i="34"/>
  <c r="V52" i="30"/>
  <c r="V50" i="34" s="1"/>
  <c r="T52" i="30"/>
  <c r="T50" i="34" s="1"/>
  <c r="M108" i="17"/>
  <c r="N408" i="16"/>
  <c r="O408" i="16" s="1"/>
  <c r="W528" i="16"/>
  <c r="Q528" i="16"/>
  <c r="B173" i="17"/>
  <c r="A655" i="16"/>
  <c r="G593" i="16"/>
  <c r="A775" i="16"/>
  <c r="C593" i="16"/>
  <c r="H593" i="16"/>
  <c r="A714" i="16"/>
  <c r="D593" i="16"/>
  <c r="B657" i="16"/>
  <c r="I595" i="16"/>
  <c r="E595" i="16"/>
  <c r="B650" i="16"/>
  <c r="I588" i="16"/>
  <c r="E588" i="16"/>
  <c r="C170" i="17"/>
  <c r="P110" i="17"/>
  <c r="J48" i="30" s="1"/>
  <c r="I46" i="34" s="1"/>
  <c r="B652" i="16"/>
  <c r="I590" i="16"/>
  <c r="E590" i="16"/>
  <c r="F532" i="16"/>
  <c r="K532" i="16" s="1"/>
  <c r="B172" i="17"/>
  <c r="P115" i="17"/>
  <c r="J53" i="30" s="1"/>
  <c r="I51" i="34" s="1"/>
  <c r="C177" i="17"/>
  <c r="M117" i="17"/>
  <c r="N417" i="16"/>
  <c r="O417" i="16" s="1"/>
  <c r="N4" i="57"/>
  <c r="AR4" i="57" s="1"/>
  <c r="H25" i="30"/>
  <c r="G23" i="34" s="1"/>
  <c r="H72" i="17"/>
  <c r="H10" i="30" s="1"/>
  <c r="G8" i="34" s="1"/>
  <c r="P95" i="17"/>
  <c r="J33" i="30" s="1"/>
  <c r="I31" i="34" s="1"/>
  <c r="L104" i="17"/>
  <c r="L100" i="17"/>
  <c r="I38" i="30" s="1"/>
  <c r="V50" i="30"/>
  <c r="V48" i="34" s="1"/>
  <c r="T50" i="30"/>
  <c r="T48" i="34" s="1"/>
  <c r="U50" i="30"/>
  <c r="U48" i="34" s="1"/>
  <c r="W50" i="30"/>
  <c r="H48" i="34"/>
  <c r="F531" i="16"/>
  <c r="K531" i="16" s="1"/>
  <c r="B171" i="17"/>
  <c r="A777" i="16"/>
  <c r="A716" i="16"/>
  <c r="G595" i="16"/>
  <c r="C595" i="16"/>
  <c r="H595" i="16"/>
  <c r="A657" i="16"/>
  <c r="D595" i="16"/>
  <c r="H89" i="17"/>
  <c r="H27" i="30" s="1"/>
  <c r="G25" i="34" s="1"/>
  <c r="L72" i="17"/>
  <c r="I10" i="30" s="1"/>
  <c r="P109" i="17"/>
  <c r="J47" i="30" s="1"/>
  <c r="M44" i="57"/>
  <c r="AQ44" i="57" s="1"/>
  <c r="T108" i="17"/>
  <c r="AK46" i="30"/>
  <c r="L476" i="16"/>
  <c r="W534" i="16"/>
  <c r="Q534" i="16"/>
  <c r="A656" i="16"/>
  <c r="A776" i="16"/>
  <c r="D594" i="16"/>
  <c r="H594" i="16"/>
  <c r="A715" i="16"/>
  <c r="C594" i="16"/>
  <c r="G594" i="16"/>
  <c r="P112" i="17"/>
  <c r="J50" i="30" s="1"/>
  <c r="G49" i="34"/>
  <c r="H86" i="17"/>
  <c r="H24" i="30" s="1"/>
  <c r="G22" i="34" s="1"/>
  <c r="L468" i="16"/>
  <c r="C173" i="17"/>
  <c r="M112" i="17"/>
  <c r="N412" i="16"/>
  <c r="O412" i="16" s="1"/>
  <c r="K1367" i="16"/>
  <c r="L1367" i="16" s="1"/>
  <c r="N1367" i="16" s="1"/>
  <c r="O1367" i="16" s="1"/>
  <c r="F534" i="16"/>
  <c r="K534" i="16" s="1"/>
  <c r="Q530" i="16"/>
  <c r="W530" i="16"/>
  <c r="B658" i="16"/>
  <c r="I598" i="16"/>
  <c r="E598" i="16"/>
  <c r="P111" i="17"/>
  <c r="J49" i="30" s="1"/>
  <c r="C172" i="17"/>
  <c r="A774" i="16"/>
  <c r="A713" i="16"/>
  <c r="G592" i="16"/>
  <c r="H592" i="16"/>
  <c r="D592" i="16"/>
  <c r="A654" i="16"/>
  <c r="C592" i="16"/>
  <c r="L475" i="16"/>
  <c r="W537" i="16"/>
  <c r="Q537" i="16"/>
  <c r="H98" i="17"/>
  <c r="H36" i="30" s="1"/>
  <c r="G34" i="34" s="1"/>
  <c r="H95" i="17"/>
  <c r="H33" i="30" s="1"/>
  <c r="G31" i="34" s="1"/>
  <c r="S88" i="17"/>
  <c r="L24" i="57"/>
  <c r="AP24" i="57" s="1"/>
  <c r="W529" i="16"/>
  <c r="Q529" i="16"/>
  <c r="N46" i="57"/>
  <c r="AR46" i="57" s="1"/>
  <c r="U110" i="17"/>
  <c r="AL48" i="30"/>
  <c r="B659" i="16"/>
  <c r="I599" i="16"/>
  <c r="E599" i="16"/>
  <c r="C171" i="17"/>
  <c r="F535" i="16"/>
  <c r="K535" i="16" s="1"/>
  <c r="B175" i="17"/>
  <c r="H82" i="17"/>
  <c r="H20" i="30" s="1"/>
  <c r="G18" i="34" s="1"/>
  <c r="H730" i="16"/>
  <c r="A789" i="16"/>
  <c r="C730" i="16"/>
  <c r="D730" i="16"/>
  <c r="G730" i="16"/>
  <c r="C610" i="16"/>
  <c r="H610" i="16"/>
  <c r="D610" i="16"/>
  <c r="G610" i="16"/>
  <c r="B176" i="17"/>
  <c r="F536" i="16"/>
  <c r="M116" i="17"/>
  <c r="N416" i="16"/>
  <c r="O416" i="16" s="1"/>
  <c r="Q112" i="17"/>
  <c r="N472" i="16"/>
  <c r="O472" i="16" s="1"/>
  <c r="N51" i="57"/>
  <c r="AR51" i="57" s="1"/>
  <c r="U115" i="17"/>
  <c r="AL53" i="30"/>
  <c r="F529" i="16"/>
  <c r="K529" i="16" s="1"/>
  <c r="B653" i="16"/>
  <c r="I591" i="16"/>
  <c r="E591" i="16"/>
  <c r="L95" i="17"/>
  <c r="I33" i="30" s="1"/>
  <c r="L74" i="17"/>
  <c r="I12" i="30" s="1"/>
  <c r="K1418" i="16"/>
  <c r="L1418" i="16" s="1"/>
  <c r="N1418" i="16" s="1"/>
  <c r="O1418" i="16" s="1"/>
  <c r="P116" i="17"/>
  <c r="J54" i="30" s="1"/>
  <c r="H52" i="34"/>
  <c r="T54" i="30"/>
  <c r="T52" i="34" s="1"/>
  <c r="U54" i="30"/>
  <c r="U52" i="34" s="1"/>
  <c r="V54" i="30"/>
  <c r="V52" i="34" s="1"/>
  <c r="W54" i="30"/>
  <c r="F528" i="16"/>
  <c r="K528" i="16" s="1"/>
  <c r="B168" i="17"/>
  <c r="W533" i="16"/>
  <c r="Q533" i="16"/>
  <c r="F530" i="16"/>
  <c r="K530" i="16" s="1"/>
  <c r="L471" i="16"/>
  <c r="W532" i="16"/>
  <c r="Q532" i="16"/>
  <c r="G51" i="34"/>
  <c r="L103" i="17"/>
  <c r="I41" i="30" s="1"/>
  <c r="O46" i="57"/>
  <c r="AS46" i="57" s="1"/>
  <c r="V110" i="17"/>
  <c r="AM48" i="30"/>
  <c r="L101" i="17"/>
  <c r="I39" i="30" s="1"/>
  <c r="H80" i="17"/>
  <c r="H18" i="30" s="1"/>
  <c r="G16" i="34" s="1"/>
  <c r="P80" i="17"/>
  <c r="J18" i="30" s="1"/>
  <c r="I16" i="34" s="1"/>
  <c r="I14" i="48"/>
  <c r="G14" i="48"/>
  <c r="E14" i="48"/>
  <c r="H103" i="17"/>
  <c r="H41" i="30" s="1"/>
  <c r="G39" i="34" s="1"/>
  <c r="AK12" i="30"/>
  <c r="M10" i="57"/>
  <c r="AQ10" i="57" s="1"/>
  <c r="B655" i="16"/>
  <c r="I593" i="16"/>
  <c r="E593" i="16"/>
  <c r="Q531" i="16"/>
  <c r="W531" i="16"/>
  <c r="A773" i="16"/>
  <c r="A712" i="16"/>
  <c r="G591" i="16"/>
  <c r="C591" i="16"/>
  <c r="D591" i="16"/>
  <c r="A653" i="16"/>
  <c r="H591" i="16"/>
  <c r="J591" i="16" s="1"/>
  <c r="C175" i="17"/>
  <c r="U51" i="30"/>
  <c r="U49" i="34" s="1"/>
  <c r="T51" i="30"/>
  <c r="T49" i="34" s="1"/>
  <c r="W51" i="30"/>
  <c r="H49" i="34"/>
  <c r="V51" i="30"/>
  <c r="V49" i="34" s="1"/>
  <c r="C669" i="16"/>
  <c r="G669" i="16"/>
  <c r="D669" i="16"/>
  <c r="H669" i="16"/>
  <c r="J536" i="16"/>
  <c r="C176" i="17"/>
  <c r="M109" i="17"/>
  <c r="N409" i="16"/>
  <c r="O409" i="16" s="1"/>
  <c r="B651" i="16"/>
  <c r="I589" i="16"/>
  <c r="E589" i="16"/>
  <c r="L473" i="16"/>
  <c r="B654" i="16"/>
  <c r="I592" i="16"/>
  <c r="E592" i="16"/>
  <c r="C168" i="17"/>
  <c r="A770" i="16"/>
  <c r="G588" i="16"/>
  <c r="A650" i="16"/>
  <c r="C588" i="16"/>
  <c r="A709" i="16"/>
  <c r="H588" i="16"/>
  <c r="J588" i="16" s="1"/>
  <c r="D588" i="16"/>
  <c r="B656" i="16"/>
  <c r="I594" i="16"/>
  <c r="E594" i="16"/>
  <c r="A652" i="16"/>
  <c r="A772" i="16"/>
  <c r="G590" i="16"/>
  <c r="C590" i="16"/>
  <c r="H590" i="16"/>
  <c r="A711" i="16"/>
  <c r="D590" i="16"/>
  <c r="B177" i="17"/>
  <c r="Y177" i="17" s="1"/>
  <c r="A659" i="16"/>
  <c r="A779" i="16"/>
  <c r="A718" i="16"/>
  <c r="G599" i="16"/>
  <c r="C599" i="16"/>
  <c r="H599" i="16"/>
  <c r="D599" i="16"/>
  <c r="H97" i="17"/>
  <c r="H35" i="30" s="1"/>
  <c r="G33" i="34" s="1"/>
  <c r="I71" i="17"/>
  <c r="M7" i="57" s="1"/>
  <c r="AQ7" i="57" s="1"/>
  <c r="U4" i="34"/>
  <c r="W18" i="30"/>
  <c r="T18" i="30"/>
  <c r="T16" i="34" s="1"/>
  <c r="AJ40" i="30"/>
  <c r="AJ31" i="30"/>
  <c r="T98" i="17"/>
  <c r="AJ13" i="30"/>
  <c r="G106" i="17"/>
  <c r="Z106" i="17" s="1"/>
  <c r="S85" i="17"/>
  <c r="G105" i="17"/>
  <c r="Z105" i="17" s="1"/>
  <c r="AJ30" i="30"/>
  <c r="G88" i="17"/>
  <c r="Z88" i="17" s="1"/>
  <c r="AJ21" i="30"/>
  <c r="G78" i="17"/>
  <c r="Z78" i="17" s="1"/>
  <c r="H16" i="34"/>
  <c r="AJ26" i="30"/>
  <c r="T74" i="17"/>
  <c r="S105" i="17"/>
  <c r="G791" i="16"/>
  <c r="C791" i="16"/>
  <c r="H791" i="16"/>
  <c r="D791" i="16"/>
  <c r="H822" i="16"/>
  <c r="D822" i="16"/>
  <c r="C822" i="16"/>
  <c r="G822" i="16"/>
  <c r="E824" i="16"/>
  <c r="I824" i="16"/>
  <c r="G820" i="16"/>
  <c r="D820" i="16"/>
  <c r="H820" i="16"/>
  <c r="C820" i="16"/>
  <c r="I802" i="16"/>
  <c r="E802" i="16"/>
  <c r="G83" i="17"/>
  <c r="Z83" i="17" s="1"/>
  <c r="S83" i="17"/>
  <c r="AK36" i="30"/>
  <c r="H1419" i="16"/>
  <c r="D1419" i="16"/>
  <c r="G1419" i="16"/>
  <c r="C1419" i="16"/>
  <c r="Q1269" i="16"/>
  <c r="W1269" i="16"/>
  <c r="G1368" i="16"/>
  <c r="C1368" i="16"/>
  <c r="H1368" i="16"/>
  <c r="D1368" i="16"/>
  <c r="G1319" i="16"/>
  <c r="D1319" i="16"/>
  <c r="C1319" i="16"/>
  <c r="H1319" i="16"/>
  <c r="N344" i="16"/>
  <c r="O344" i="16" s="1"/>
  <c r="N328" i="16"/>
  <c r="O328" i="16" s="1"/>
  <c r="G85" i="17"/>
  <c r="Z85" i="17" s="1"/>
  <c r="AJ23" i="30"/>
  <c r="G75" i="17"/>
  <c r="Z75" i="17" s="1"/>
  <c r="I75" i="17"/>
  <c r="M11" i="57" s="1"/>
  <c r="AQ11" i="57" s="1"/>
  <c r="S75" i="17"/>
  <c r="K75" i="17"/>
  <c r="AA75" i="17" s="1"/>
  <c r="D495" i="16"/>
  <c r="A555" i="16"/>
  <c r="H495" i="16"/>
  <c r="G495" i="16"/>
  <c r="C495" i="16"/>
  <c r="W435" i="16"/>
  <c r="Q435" i="16"/>
  <c r="I505" i="16"/>
  <c r="E505" i="16"/>
  <c r="B565" i="16"/>
  <c r="I85" i="17"/>
  <c r="M21" i="57" s="1"/>
  <c r="AQ21" i="57" s="1"/>
  <c r="N325" i="16"/>
  <c r="O325" i="16" s="1"/>
  <c r="O85" i="17"/>
  <c r="W445" i="16"/>
  <c r="Q445" i="16"/>
  <c r="H505" i="16"/>
  <c r="J505" i="16" s="1"/>
  <c r="G505" i="16"/>
  <c r="C505" i="16"/>
  <c r="D505" i="16"/>
  <c r="A565" i="16"/>
  <c r="N85" i="17"/>
  <c r="F445" i="16"/>
  <c r="K445" i="16" s="1"/>
  <c r="L385" i="16"/>
  <c r="K85" i="17"/>
  <c r="B636" i="16"/>
  <c r="I574" i="16"/>
  <c r="E574" i="16"/>
  <c r="N71" i="17"/>
  <c r="F431" i="16"/>
  <c r="K431" i="16" s="1"/>
  <c r="I496" i="16"/>
  <c r="B556" i="16"/>
  <c r="E496" i="16"/>
  <c r="Q431" i="16"/>
  <c r="W431" i="16"/>
  <c r="D491" i="16"/>
  <c r="H491" i="16"/>
  <c r="A551" i="16"/>
  <c r="G491" i="16"/>
  <c r="C491" i="16"/>
  <c r="K71" i="17"/>
  <c r="AA71" i="17" s="1"/>
  <c r="O71" i="17"/>
  <c r="I83" i="17"/>
  <c r="M19" i="57" s="1"/>
  <c r="AQ19" i="57" s="1"/>
  <c r="AJ43" i="30"/>
  <c r="I86" i="17"/>
  <c r="M22" i="57" s="1"/>
  <c r="AQ22" i="57" s="1"/>
  <c r="L389" i="16"/>
  <c r="M89" i="17" s="1"/>
  <c r="N25" i="57" s="1"/>
  <c r="AR25" i="57" s="1"/>
  <c r="G104" i="17"/>
  <c r="Z104" i="17" s="1"/>
  <c r="S92" i="17"/>
  <c r="G92" i="17"/>
  <c r="Z92" i="17" s="1"/>
  <c r="I91" i="17"/>
  <c r="M27" i="57" s="1"/>
  <c r="AQ27" i="57" s="1"/>
  <c r="S104" i="17"/>
  <c r="N338" i="16"/>
  <c r="O338" i="16" s="1"/>
  <c r="F464" i="16"/>
  <c r="K464" i="16" s="1"/>
  <c r="S78" i="17"/>
  <c r="AJ16" i="30"/>
  <c r="S79" i="17"/>
  <c r="G79" i="17"/>
  <c r="Z79" i="17" s="1"/>
  <c r="AJ17" i="30"/>
  <c r="G102" i="17"/>
  <c r="Z102" i="17" s="1"/>
  <c r="S102" i="17"/>
  <c r="G93" i="17"/>
  <c r="Z93" i="17" s="1"/>
  <c r="N98" i="17"/>
  <c r="AB98" i="17" s="1"/>
  <c r="S93" i="17"/>
  <c r="K102" i="17"/>
  <c r="S106" i="17"/>
  <c r="AJ44" i="30"/>
  <c r="I76" i="17"/>
  <c r="M12" i="57" s="1"/>
  <c r="AQ12" i="57" s="1"/>
  <c r="I100" i="17"/>
  <c r="M36" i="57" s="1"/>
  <c r="AQ36" i="57" s="1"/>
  <c r="M80" i="17"/>
  <c r="N16" i="57" s="1"/>
  <c r="AR16" i="57" s="1"/>
  <c r="AJ42" i="30"/>
  <c r="L391" i="16"/>
  <c r="M91" i="17" s="1"/>
  <c r="N27" i="57" s="1"/>
  <c r="AR27" i="57" s="1"/>
  <c r="Q758" i="16"/>
  <c r="N322" i="16"/>
  <c r="O322" i="16" s="1"/>
  <c r="N345" i="16"/>
  <c r="O345" i="16" s="1"/>
  <c r="I42" i="30"/>
  <c r="I637" i="16"/>
  <c r="B757" i="16"/>
  <c r="B816" i="16" s="1"/>
  <c r="B696" i="16"/>
  <c r="E637" i="16"/>
  <c r="I586" i="16"/>
  <c r="B648" i="16"/>
  <c r="E586" i="16"/>
  <c r="W638" i="16"/>
  <c r="Q638" i="16"/>
  <c r="L463" i="16"/>
  <c r="N463" i="16" s="1"/>
  <c r="O463" i="16" s="1"/>
  <c r="Q697" i="16"/>
  <c r="W697" i="16"/>
  <c r="L394" i="16"/>
  <c r="K94" i="17"/>
  <c r="AA94" i="17" s="1"/>
  <c r="E549" i="16"/>
  <c r="I549" i="16"/>
  <c r="B611" i="16"/>
  <c r="L440" i="16"/>
  <c r="N440" i="16" s="1"/>
  <c r="O440" i="16" s="1"/>
  <c r="G506" i="16"/>
  <c r="D506" i="16"/>
  <c r="A566" i="16"/>
  <c r="H506" i="16"/>
  <c r="C506" i="16"/>
  <c r="E704" i="16"/>
  <c r="I704" i="16"/>
  <c r="W446" i="16"/>
  <c r="Q446" i="16"/>
  <c r="E765" i="16"/>
  <c r="I765" i="16"/>
  <c r="I94" i="17"/>
  <c r="M30" i="57" s="1"/>
  <c r="AQ30" i="57" s="1"/>
  <c r="N334" i="16"/>
  <c r="O334" i="16" s="1"/>
  <c r="I629" i="16"/>
  <c r="B688" i="16"/>
  <c r="B749" i="16"/>
  <c r="B808" i="16" s="1"/>
  <c r="E629" i="16"/>
  <c r="J41" i="30"/>
  <c r="I39" i="34" s="1"/>
  <c r="Q454" i="16"/>
  <c r="W454" i="16"/>
  <c r="I573" i="16"/>
  <c r="B635" i="16"/>
  <c r="E573" i="16"/>
  <c r="O86" i="17"/>
  <c r="D514" i="16"/>
  <c r="A574" i="16"/>
  <c r="C514" i="16"/>
  <c r="H514" i="16"/>
  <c r="J514" i="16" s="1"/>
  <c r="G514" i="16"/>
  <c r="M74" i="17"/>
  <c r="N10" i="57" s="1"/>
  <c r="AR10" i="57" s="1"/>
  <c r="N86" i="17"/>
  <c r="F446" i="16"/>
  <c r="K446" i="16" s="1"/>
  <c r="F454" i="16"/>
  <c r="K454" i="16" s="1"/>
  <c r="N94" i="17"/>
  <c r="E506" i="16"/>
  <c r="I506" i="16"/>
  <c r="B566" i="16"/>
  <c r="O94" i="17"/>
  <c r="L399" i="16"/>
  <c r="M99" i="17" s="1"/>
  <c r="N35" i="57" s="1"/>
  <c r="AR35" i="57" s="1"/>
  <c r="H520" i="16"/>
  <c r="G520" i="16"/>
  <c r="A580" i="16"/>
  <c r="D520" i="16"/>
  <c r="C520" i="16"/>
  <c r="Q460" i="16"/>
  <c r="W460" i="16"/>
  <c r="N342" i="16"/>
  <c r="O342" i="16" s="1"/>
  <c r="AJ38" i="30"/>
  <c r="G100" i="17"/>
  <c r="Z100" i="17" s="1"/>
  <c r="S100" i="17"/>
  <c r="AJ37" i="30"/>
  <c r="G99" i="17"/>
  <c r="Z99" i="17" s="1"/>
  <c r="S99" i="17"/>
  <c r="Q523" i="16"/>
  <c r="W523" i="16"/>
  <c r="Q509" i="16"/>
  <c r="W509" i="16"/>
  <c r="O100" i="17"/>
  <c r="A765" i="16"/>
  <c r="A824" i="16" s="1"/>
  <c r="G583" i="16"/>
  <c r="H583" i="16"/>
  <c r="J583" i="16" s="1"/>
  <c r="A645" i="16"/>
  <c r="A704" i="16"/>
  <c r="C583" i="16"/>
  <c r="D583" i="16"/>
  <c r="Q451" i="16"/>
  <c r="W451" i="16"/>
  <c r="E585" i="16"/>
  <c r="I585" i="16"/>
  <c r="B647" i="16"/>
  <c r="I106" i="17"/>
  <c r="M42" i="57" s="1"/>
  <c r="AQ42" i="57" s="1"/>
  <c r="N346" i="16"/>
  <c r="O346" i="16" s="1"/>
  <c r="C569" i="16"/>
  <c r="G569" i="16"/>
  <c r="H569" i="16"/>
  <c r="A690" i="16"/>
  <c r="A751" i="16"/>
  <c r="A810" i="16" s="1"/>
  <c r="A631" i="16"/>
  <c r="D569" i="16"/>
  <c r="E743" i="16"/>
  <c r="I743" i="16"/>
  <c r="A689" i="16"/>
  <c r="H568" i="16"/>
  <c r="A750" i="16"/>
  <c r="A809" i="16" s="1"/>
  <c r="C568" i="16"/>
  <c r="A630" i="16"/>
  <c r="D568" i="16"/>
  <c r="G568" i="16"/>
  <c r="E520" i="16"/>
  <c r="B580" i="16"/>
  <c r="I520" i="16"/>
  <c r="M103" i="17"/>
  <c r="N39" i="57" s="1"/>
  <c r="AR39" i="57" s="1"/>
  <c r="N403" i="16"/>
  <c r="O403" i="16" s="1"/>
  <c r="K98" i="17"/>
  <c r="AA98" i="17" s="1"/>
  <c r="L398" i="16"/>
  <c r="M98" i="17" s="1"/>
  <c r="N34" i="57" s="1"/>
  <c r="AR34" i="57" s="1"/>
  <c r="D702" i="16"/>
  <c r="G702" i="16"/>
  <c r="H702" i="16"/>
  <c r="C702" i="16"/>
  <c r="O91" i="17"/>
  <c r="C641" i="16"/>
  <c r="H641" i="16"/>
  <c r="G641" i="16"/>
  <c r="D641" i="16"/>
  <c r="G91" i="17"/>
  <c r="Z91" i="17" s="1"/>
  <c r="AJ29" i="30"/>
  <c r="S91" i="17"/>
  <c r="Q466" i="16"/>
  <c r="W466" i="16"/>
  <c r="N100" i="17"/>
  <c r="AB100" i="17" s="1"/>
  <c r="F460" i="16"/>
  <c r="K460" i="16" s="1"/>
  <c r="L388" i="16"/>
  <c r="N388" i="16" s="1"/>
  <c r="O388" i="16" s="1"/>
  <c r="D763" i="16"/>
  <c r="C763" i="16"/>
  <c r="H763" i="16"/>
  <c r="G763" i="16"/>
  <c r="D511" i="16"/>
  <c r="H511" i="16"/>
  <c r="G511" i="16"/>
  <c r="A571" i="16"/>
  <c r="C511" i="16"/>
  <c r="D489" i="16"/>
  <c r="H489" i="16"/>
  <c r="J489" i="16" s="1"/>
  <c r="C489" i="16"/>
  <c r="G489" i="16"/>
  <c r="A549" i="16"/>
  <c r="N106" i="17"/>
  <c r="F466" i="16"/>
  <c r="K466" i="16" s="1"/>
  <c r="G502" i="16"/>
  <c r="A562" i="16"/>
  <c r="D502" i="16"/>
  <c r="H502" i="16"/>
  <c r="J502" i="16" s="1"/>
  <c r="C502" i="16"/>
  <c r="E511" i="16"/>
  <c r="B571" i="16"/>
  <c r="I511" i="16"/>
  <c r="Q508" i="16"/>
  <c r="W508" i="16"/>
  <c r="D518" i="16"/>
  <c r="F518" i="16" s="1"/>
  <c r="K518" i="16" s="1"/>
  <c r="G518" i="16"/>
  <c r="H518" i="16"/>
  <c r="J518" i="16" s="1"/>
  <c r="A578" i="16"/>
  <c r="C518" i="16"/>
  <c r="L392" i="16"/>
  <c r="L376" i="16"/>
  <c r="K76" i="17"/>
  <c r="AA76" i="17" s="1"/>
  <c r="A556" i="16"/>
  <c r="D496" i="16"/>
  <c r="H496" i="16"/>
  <c r="C496" i="16"/>
  <c r="G496" i="16"/>
  <c r="F429" i="16"/>
  <c r="K429" i="16" s="1"/>
  <c r="N69" i="17"/>
  <c r="Q579" i="16"/>
  <c r="W579" i="16"/>
  <c r="G526" i="16"/>
  <c r="H526" i="16"/>
  <c r="J526" i="16" s="1"/>
  <c r="D526" i="16"/>
  <c r="A586" i="16"/>
  <c r="C526" i="16"/>
  <c r="O82" i="17"/>
  <c r="K91" i="17"/>
  <c r="AA91" i="17" s="1"/>
  <c r="E682" i="16"/>
  <c r="I682" i="16"/>
  <c r="E495" i="16"/>
  <c r="B555" i="16"/>
  <c r="I495" i="16"/>
  <c r="B622" i="16"/>
  <c r="E560" i="16"/>
  <c r="I560" i="16"/>
  <c r="T103" i="17"/>
  <c r="AK41" i="30"/>
  <c r="O76" i="17"/>
  <c r="O69" i="17"/>
  <c r="G700" i="16"/>
  <c r="C700" i="16"/>
  <c r="D700" i="16"/>
  <c r="H700" i="16"/>
  <c r="O106" i="17"/>
  <c r="Q442" i="16"/>
  <c r="W442" i="16"/>
  <c r="T82" i="17"/>
  <c r="AK20" i="30"/>
  <c r="K106" i="17"/>
  <c r="AA106" i="17" s="1"/>
  <c r="L406" i="16"/>
  <c r="O75" i="17"/>
  <c r="K69" i="17"/>
  <c r="AA69" i="17" s="1"/>
  <c r="W443" i="16"/>
  <c r="C140" i="17"/>
  <c r="W581" i="16"/>
  <c r="Q581" i="16"/>
  <c r="C163" i="17"/>
  <c r="K82" i="17"/>
  <c r="AA82" i="17" s="1"/>
  <c r="L382" i="16"/>
  <c r="Q429" i="16"/>
  <c r="W429" i="16"/>
  <c r="C761" i="16"/>
  <c r="H761" i="16"/>
  <c r="G761" i="16"/>
  <c r="D761" i="16"/>
  <c r="N82" i="17"/>
  <c r="F442" i="16"/>
  <c r="K442" i="16" s="1"/>
  <c r="Q458" i="16"/>
  <c r="W458" i="16"/>
  <c r="F435" i="16"/>
  <c r="K435" i="16" s="1"/>
  <c r="N75" i="17"/>
  <c r="F436" i="16"/>
  <c r="K436" i="16" s="1"/>
  <c r="N76" i="17"/>
  <c r="B140" i="17"/>
  <c r="AJ14" i="30"/>
  <c r="S76" i="17"/>
  <c r="G76" i="17"/>
  <c r="Z76" i="17" s="1"/>
  <c r="D643" i="16"/>
  <c r="H643" i="16"/>
  <c r="C643" i="16"/>
  <c r="G643" i="16"/>
  <c r="F523" i="16"/>
  <c r="K523" i="16" s="1"/>
  <c r="B163" i="17"/>
  <c r="Y163" i="17" s="1"/>
  <c r="N91" i="17"/>
  <c r="AB91" i="17" s="1"/>
  <c r="F451" i="16"/>
  <c r="K451" i="16" s="1"/>
  <c r="Q436" i="16"/>
  <c r="W436" i="16"/>
  <c r="B563" i="16"/>
  <c r="E503" i="16"/>
  <c r="I503" i="16"/>
  <c r="Q494" i="16"/>
  <c r="W494" i="16"/>
  <c r="B679" i="16"/>
  <c r="I620" i="16"/>
  <c r="E620" i="16"/>
  <c r="B740" i="16"/>
  <c r="B799" i="16" s="1"/>
  <c r="N324" i="16"/>
  <c r="O324" i="16" s="1"/>
  <c r="I84" i="17"/>
  <c r="M20" i="57" s="1"/>
  <c r="AQ20" i="57" s="1"/>
  <c r="N105" i="17"/>
  <c r="F465" i="16"/>
  <c r="K465" i="16" s="1"/>
  <c r="C155" i="17"/>
  <c r="G512" i="16"/>
  <c r="D512" i="16"/>
  <c r="H512" i="16"/>
  <c r="A572" i="16"/>
  <c r="C512" i="16"/>
  <c r="L378" i="16"/>
  <c r="K78" i="17"/>
  <c r="AA78" i="17" s="1"/>
  <c r="O79" i="17"/>
  <c r="L401" i="16"/>
  <c r="L405" i="16"/>
  <c r="K105" i="17"/>
  <c r="AA105" i="17" s="1"/>
  <c r="H504" i="16"/>
  <c r="J504" i="16" s="1"/>
  <c r="C504" i="16"/>
  <c r="G504" i="16"/>
  <c r="A564" i="16"/>
  <c r="D504" i="16"/>
  <c r="W515" i="16"/>
  <c r="Q515" i="16"/>
  <c r="O92" i="17"/>
  <c r="N347" i="16"/>
  <c r="O347" i="16" s="1"/>
  <c r="B576" i="16"/>
  <c r="I516" i="16"/>
  <c r="J516" i="16" s="1"/>
  <c r="E516" i="16"/>
  <c r="AK34" i="30"/>
  <c r="T96" i="17"/>
  <c r="T105" i="17"/>
  <c r="AK43" i="30"/>
  <c r="Q465" i="16"/>
  <c r="W465" i="16"/>
  <c r="Q438" i="16"/>
  <c r="W438" i="16"/>
  <c r="O84" i="17"/>
  <c r="F515" i="16"/>
  <c r="K515" i="16" s="1"/>
  <c r="B155" i="17"/>
  <c r="Y155" i="17" s="1"/>
  <c r="AJ22" i="30"/>
  <c r="S84" i="17"/>
  <c r="G84" i="17"/>
  <c r="Z84" i="17" s="1"/>
  <c r="F452" i="16"/>
  <c r="K452" i="16" s="1"/>
  <c r="N92" i="17"/>
  <c r="AB92" i="17" s="1"/>
  <c r="L407" i="16"/>
  <c r="M107" i="17" s="1"/>
  <c r="N43" i="57" s="1"/>
  <c r="AR43" i="57" s="1"/>
  <c r="E619" i="16"/>
  <c r="B739" i="16"/>
  <c r="B798" i="16" s="1"/>
  <c r="B678" i="16"/>
  <c r="I619" i="16"/>
  <c r="F456" i="16"/>
  <c r="K456" i="16" s="1"/>
  <c r="N96" i="17"/>
  <c r="T95" i="17"/>
  <c r="AK33" i="30"/>
  <c r="A585" i="16"/>
  <c r="D525" i="16"/>
  <c r="H525" i="16"/>
  <c r="J525" i="16" s="1"/>
  <c r="C525" i="16"/>
  <c r="G525" i="16"/>
  <c r="I92" i="17"/>
  <c r="M28" i="57" s="1"/>
  <c r="AQ28" i="57" s="1"/>
  <c r="N332" i="16"/>
  <c r="O332" i="16" s="1"/>
  <c r="F444" i="16"/>
  <c r="K444" i="16" s="1"/>
  <c r="N84" i="17"/>
  <c r="W452" i="16"/>
  <c r="Q452" i="16"/>
  <c r="O101" i="17"/>
  <c r="E552" i="16"/>
  <c r="I552" i="16"/>
  <c r="B614" i="16"/>
  <c r="O96" i="17"/>
  <c r="O105" i="17"/>
  <c r="I79" i="17"/>
  <c r="M15" i="57" s="1"/>
  <c r="AQ15" i="57" s="1"/>
  <c r="N319" i="16"/>
  <c r="O319" i="16" s="1"/>
  <c r="O78" i="17"/>
  <c r="I512" i="16"/>
  <c r="B572" i="16"/>
  <c r="E512" i="16"/>
  <c r="Q439" i="16"/>
  <c r="W439" i="16"/>
  <c r="I521" i="16"/>
  <c r="J521" i="16" s="1"/>
  <c r="E521" i="16"/>
  <c r="B581" i="16"/>
  <c r="AJ39" i="30"/>
  <c r="G101" i="17"/>
  <c r="Z101" i="17" s="1"/>
  <c r="S101" i="17"/>
  <c r="K79" i="17"/>
  <c r="I78" i="17"/>
  <c r="M14" i="57" s="1"/>
  <c r="AQ14" i="57" s="1"/>
  <c r="N318" i="16"/>
  <c r="O318" i="16" s="1"/>
  <c r="L396" i="16"/>
  <c r="N78" i="17"/>
  <c r="F438" i="16"/>
  <c r="K438" i="16" s="1"/>
  <c r="W444" i="16"/>
  <c r="Q444" i="16"/>
  <c r="D499" i="16"/>
  <c r="C499" i="16"/>
  <c r="H499" i="16"/>
  <c r="J499" i="16" s="1"/>
  <c r="A559" i="16"/>
  <c r="G499" i="16"/>
  <c r="C554" i="16"/>
  <c r="G554" i="16"/>
  <c r="A736" i="16"/>
  <c r="A795" i="16" s="1"/>
  <c r="A616" i="16"/>
  <c r="A675" i="16"/>
  <c r="D554" i="16"/>
  <c r="H554" i="16"/>
  <c r="AK39" i="30"/>
  <c r="T101" i="17"/>
  <c r="S96" i="17"/>
  <c r="AJ34" i="30"/>
  <c r="G96" i="17"/>
  <c r="Z96" i="17" s="1"/>
  <c r="M95" i="17"/>
  <c r="N31" i="57" s="1"/>
  <c r="AR31" i="57" s="1"/>
  <c r="N395" i="16"/>
  <c r="O395" i="16" s="1"/>
  <c r="B640" i="16"/>
  <c r="E578" i="16"/>
  <c r="I578" i="16"/>
  <c r="N101" i="17"/>
  <c r="AB101" i="17" s="1"/>
  <c r="F461" i="16"/>
  <c r="K461" i="16" s="1"/>
  <c r="L455" i="16"/>
  <c r="A558" i="16"/>
  <c r="D498" i="16"/>
  <c r="H498" i="16"/>
  <c r="J498" i="16" s="1"/>
  <c r="C498" i="16"/>
  <c r="G498" i="16"/>
  <c r="D575" i="16"/>
  <c r="A637" i="16"/>
  <c r="C575" i="16"/>
  <c r="H575" i="16"/>
  <c r="J575" i="16" s="1"/>
  <c r="A757" i="16"/>
  <c r="A816" i="16" s="1"/>
  <c r="A696" i="16"/>
  <c r="G575" i="16"/>
  <c r="K84" i="17"/>
  <c r="AA84" i="17" s="1"/>
  <c r="L384" i="16"/>
  <c r="F439" i="16"/>
  <c r="K439" i="16" s="1"/>
  <c r="N79" i="17"/>
  <c r="K107" i="17"/>
  <c r="AA107" i="17" s="1"/>
  <c r="Q467" i="16"/>
  <c r="W467" i="16"/>
  <c r="D527" i="16"/>
  <c r="H527" i="16"/>
  <c r="G527" i="16"/>
  <c r="C527" i="16"/>
  <c r="A587" i="16"/>
  <c r="B582" i="16"/>
  <c r="E522" i="16"/>
  <c r="I522" i="16"/>
  <c r="Q550" i="16"/>
  <c r="W550" i="16"/>
  <c r="C134" i="17"/>
  <c r="D510" i="16"/>
  <c r="C510" i="16"/>
  <c r="G510" i="16"/>
  <c r="H510" i="16"/>
  <c r="J510" i="16" s="1"/>
  <c r="A570" i="16"/>
  <c r="L434" i="16"/>
  <c r="O88" i="17"/>
  <c r="N107" i="17"/>
  <c r="F467" i="16"/>
  <c r="K467" i="16" s="1"/>
  <c r="AJ45" i="30"/>
  <c r="S107" i="17"/>
  <c r="G107" i="17"/>
  <c r="Z107" i="17" s="1"/>
  <c r="C732" i="16"/>
  <c r="H732" i="16"/>
  <c r="G732" i="16"/>
  <c r="D732" i="16"/>
  <c r="O104" i="17"/>
  <c r="N73" i="17"/>
  <c r="F433" i="16"/>
  <c r="K433" i="16" s="1"/>
  <c r="Q450" i="16"/>
  <c r="W450" i="16"/>
  <c r="B568" i="16"/>
  <c r="I508" i="16"/>
  <c r="J508" i="16" s="1"/>
  <c r="E508" i="16"/>
  <c r="O107" i="17"/>
  <c r="O73" i="17"/>
  <c r="K90" i="17"/>
  <c r="AA90" i="17" s="1"/>
  <c r="L390" i="16"/>
  <c r="F450" i="16"/>
  <c r="K450" i="16" s="1"/>
  <c r="N90" i="17"/>
  <c r="I570" i="16"/>
  <c r="B632" i="16"/>
  <c r="E570" i="16"/>
  <c r="N102" i="17"/>
  <c r="F462" i="16"/>
  <c r="K462" i="16" s="1"/>
  <c r="G612" i="16"/>
  <c r="H612" i="16"/>
  <c r="C612" i="16"/>
  <c r="D612" i="16"/>
  <c r="O90" i="17"/>
  <c r="F459" i="16"/>
  <c r="K459" i="16" s="1"/>
  <c r="N99" i="17"/>
  <c r="F449" i="16"/>
  <c r="K449" i="16" s="1"/>
  <c r="N89" i="17"/>
  <c r="O102" i="17"/>
  <c r="E577" i="16"/>
  <c r="I577" i="16"/>
  <c r="B639" i="16"/>
  <c r="B685" i="16"/>
  <c r="B746" i="16"/>
  <c r="B805" i="16" s="1"/>
  <c r="I626" i="16"/>
  <c r="E626" i="16"/>
  <c r="AK11" i="30"/>
  <c r="D671" i="16"/>
  <c r="H671" i="16"/>
  <c r="G671" i="16"/>
  <c r="C671" i="16"/>
  <c r="Q462" i="16"/>
  <c r="W462" i="16"/>
  <c r="O89" i="17"/>
  <c r="O99" i="17"/>
  <c r="L373" i="16"/>
  <c r="T102" i="17"/>
  <c r="AK40" i="30"/>
  <c r="I90" i="17"/>
  <c r="M26" i="57" s="1"/>
  <c r="AQ26" i="57" s="1"/>
  <c r="N330" i="16"/>
  <c r="O330" i="16" s="1"/>
  <c r="B134" i="17"/>
  <c r="F494" i="16"/>
  <c r="K494" i="16" s="1"/>
  <c r="G90" i="17"/>
  <c r="Z90" i="17" s="1"/>
  <c r="AJ28" i="30"/>
  <c r="S90" i="17"/>
  <c r="T88" i="17"/>
  <c r="AK26" i="30"/>
  <c r="D522" i="16"/>
  <c r="C522" i="16"/>
  <c r="G522" i="16"/>
  <c r="H522" i="16"/>
  <c r="A582" i="16"/>
  <c r="L402" i="16"/>
  <c r="B553" i="16"/>
  <c r="I493" i="16"/>
  <c r="J493" i="16" s="1"/>
  <c r="E493" i="16"/>
  <c r="T107" i="17"/>
  <c r="AK45" i="30"/>
  <c r="N104" i="17"/>
  <c r="AB104" i="17" s="1"/>
  <c r="E554" i="16"/>
  <c r="I554" i="16"/>
  <c r="B616" i="16"/>
  <c r="N88" i="17"/>
  <c r="F448" i="16"/>
  <c r="K448" i="16" s="1"/>
  <c r="AJ11" i="30"/>
  <c r="G73" i="17"/>
  <c r="Z73" i="17" s="1"/>
  <c r="S73" i="17"/>
  <c r="I527" i="16"/>
  <c r="B587" i="16"/>
  <c r="E527" i="16"/>
  <c r="F453" i="16"/>
  <c r="K453" i="16" s="1"/>
  <c r="N93" i="17"/>
  <c r="L397" i="16"/>
  <c r="K97" i="17"/>
  <c r="AA97" i="17" s="1"/>
  <c r="O93" i="17"/>
  <c r="L393" i="16"/>
  <c r="K93" i="17"/>
  <c r="AA93" i="17" s="1"/>
  <c r="O97" i="17"/>
  <c r="F441" i="16"/>
  <c r="K441" i="16" s="1"/>
  <c r="N81" i="17"/>
  <c r="L381" i="16"/>
  <c r="K81" i="17"/>
  <c r="AA81" i="17" s="1"/>
  <c r="O77" i="17"/>
  <c r="Q443" i="16"/>
  <c r="L432" i="16"/>
  <c r="A567" i="16"/>
  <c r="C507" i="16"/>
  <c r="G507" i="16"/>
  <c r="D507" i="16"/>
  <c r="H507" i="16"/>
  <c r="J507" i="16" s="1"/>
  <c r="AK42" i="30"/>
  <c r="T104" i="17"/>
  <c r="I87" i="17"/>
  <c r="M23" i="57" s="1"/>
  <c r="AQ23" i="57" s="1"/>
  <c r="N327" i="16"/>
  <c r="O327" i="16" s="1"/>
  <c r="O83" i="17"/>
  <c r="AK10" i="30"/>
  <c r="T72" i="17"/>
  <c r="I81" i="17"/>
  <c r="M17" i="57" s="1"/>
  <c r="AQ17" i="57" s="1"/>
  <c r="N321" i="16"/>
  <c r="O321" i="16" s="1"/>
  <c r="I97" i="17"/>
  <c r="M33" i="57" s="1"/>
  <c r="AQ33" i="57" s="1"/>
  <c r="N337" i="16"/>
  <c r="O337" i="16" s="1"/>
  <c r="N87" i="17"/>
  <c r="F447" i="16"/>
  <c r="K447" i="16" s="1"/>
  <c r="D524" i="16"/>
  <c r="C524" i="16"/>
  <c r="G524" i="16"/>
  <c r="H524" i="16"/>
  <c r="A584" i="16"/>
  <c r="F437" i="16"/>
  <c r="K437" i="16" s="1"/>
  <c r="N77" i="17"/>
  <c r="C503" i="16"/>
  <c r="G503" i="16"/>
  <c r="D503" i="16"/>
  <c r="H503" i="16"/>
  <c r="J503" i="16" s="1"/>
  <c r="A563" i="16"/>
  <c r="G81" i="17"/>
  <c r="Z81" i="17" s="1"/>
  <c r="AJ19" i="30"/>
  <c r="S81" i="17"/>
  <c r="K83" i="17"/>
  <c r="AA83" i="17" s="1"/>
  <c r="L383" i="16"/>
  <c r="O81" i="17"/>
  <c r="K77" i="17"/>
  <c r="C132" i="17"/>
  <c r="M72" i="17"/>
  <c r="N8" i="57" s="1"/>
  <c r="AR8" i="57" s="1"/>
  <c r="N372" i="16"/>
  <c r="O372" i="16" s="1"/>
  <c r="K87" i="17"/>
  <c r="AA87" i="17" s="1"/>
  <c r="L387" i="16"/>
  <c r="Q447" i="16"/>
  <c r="W447" i="16"/>
  <c r="Q464" i="16"/>
  <c r="W464" i="16"/>
  <c r="F492" i="16"/>
  <c r="K492" i="16" s="1"/>
  <c r="B132" i="17"/>
  <c r="I77" i="17"/>
  <c r="M13" i="57" s="1"/>
  <c r="AQ13" i="57" s="1"/>
  <c r="N317" i="16"/>
  <c r="T89" i="17"/>
  <c r="AK27" i="30"/>
  <c r="O87" i="17"/>
  <c r="I93" i="17"/>
  <c r="M29" i="57" s="1"/>
  <c r="AQ29" i="57" s="1"/>
  <c r="N333" i="16"/>
  <c r="O333" i="16" s="1"/>
  <c r="F457" i="16"/>
  <c r="K457" i="16" s="1"/>
  <c r="N97" i="17"/>
  <c r="AB97" i="17" s="1"/>
  <c r="AJ15" i="30"/>
  <c r="S77" i="17"/>
  <c r="G77" i="17"/>
  <c r="Z77" i="17" s="1"/>
  <c r="F443" i="16"/>
  <c r="K443" i="16" s="1"/>
  <c r="N83" i="17"/>
  <c r="E239" i="16"/>
  <c r="I4" i="34"/>
  <c r="F430" i="16"/>
  <c r="K430" i="16" s="1"/>
  <c r="N70" i="17"/>
  <c r="Q437" i="16"/>
  <c r="W437" i="16"/>
  <c r="A561" i="16"/>
  <c r="H501" i="16"/>
  <c r="J501" i="16" s="1"/>
  <c r="C501" i="16"/>
  <c r="G501" i="16"/>
  <c r="D501" i="16"/>
  <c r="B550" i="16"/>
  <c r="E490" i="16"/>
  <c r="I490" i="16"/>
  <c r="J490" i="16" s="1"/>
  <c r="L370" i="16"/>
  <c r="O368" i="16"/>
  <c r="L488" i="16"/>
  <c r="A673" i="16"/>
  <c r="D552" i="16"/>
  <c r="H552" i="16"/>
  <c r="C552" i="16"/>
  <c r="G552" i="16"/>
  <c r="A614" i="16"/>
  <c r="A734" i="16"/>
  <c r="A793" i="16" s="1"/>
  <c r="O70" i="17"/>
  <c r="AK8" i="30"/>
  <c r="E509" i="16"/>
  <c r="B569" i="16"/>
  <c r="I509" i="16"/>
  <c r="J509" i="16" s="1"/>
  <c r="Q457" i="16"/>
  <c r="W457" i="16"/>
  <c r="N428" i="16"/>
  <c r="Q68" i="17"/>
  <c r="O4" i="57" s="1"/>
  <c r="AS4" i="57" s="1"/>
  <c r="A577" i="16"/>
  <c r="C517" i="16"/>
  <c r="D517" i="16"/>
  <c r="H517" i="16"/>
  <c r="J517" i="16" s="1"/>
  <c r="G517" i="16"/>
  <c r="Q441" i="16"/>
  <c r="W441" i="16"/>
  <c r="AL6" i="30"/>
  <c r="U68" i="17"/>
  <c r="B584" i="16"/>
  <c r="E524" i="16"/>
  <c r="I524" i="16"/>
  <c r="O250" i="16"/>
  <c r="O298" i="16" s="1"/>
  <c r="AJ8" i="30"/>
  <c r="S70" i="17"/>
  <c r="G70" i="17"/>
  <c r="Z70" i="17" s="1"/>
  <c r="A573" i="16"/>
  <c r="C513" i="16"/>
  <c r="D513" i="16"/>
  <c r="H513" i="16"/>
  <c r="J513" i="16" s="1"/>
  <c r="G513" i="16"/>
  <c r="E519" i="16"/>
  <c r="I519" i="16"/>
  <c r="J519" i="16" s="1"/>
  <c r="B579" i="16"/>
  <c r="W492" i="16"/>
  <c r="Q492" i="16"/>
  <c r="D497" i="16"/>
  <c r="H497" i="16"/>
  <c r="J497" i="16" s="1"/>
  <c r="A557" i="16"/>
  <c r="C497" i="16"/>
  <c r="G497" i="16"/>
  <c r="I610" i="16"/>
  <c r="E610" i="16"/>
  <c r="J128" i="17" s="1"/>
  <c r="B730" i="16"/>
  <c r="B789" i="16" s="1"/>
  <c r="B669" i="16"/>
  <c r="G128" i="17"/>
  <c r="Q453" i="16"/>
  <c r="W453" i="16"/>
  <c r="F548" i="16"/>
  <c r="T73" i="17" l="1"/>
  <c r="J496" i="16"/>
  <c r="J552" i="16"/>
  <c r="J522" i="16"/>
  <c r="J511" i="16"/>
  <c r="J512" i="16"/>
  <c r="AB76" i="17"/>
  <c r="J592" i="16"/>
  <c r="J593" i="16"/>
  <c r="J589" i="16"/>
  <c r="J595" i="16"/>
  <c r="J524" i="16"/>
  <c r="J527" i="16"/>
  <c r="J520" i="16"/>
  <c r="J506" i="16"/>
  <c r="J594" i="16"/>
  <c r="Y132" i="17"/>
  <c r="Y134" i="17"/>
  <c r="J491" i="16"/>
  <c r="Q17" i="10"/>
  <c r="T70" i="17"/>
  <c r="Y140" i="17"/>
  <c r="K548" i="16"/>
  <c r="L548" i="16" s="1"/>
  <c r="I128" i="17" s="1"/>
  <c r="Z128" i="17"/>
  <c r="AB77" i="17"/>
  <c r="P77" i="17" s="1"/>
  <c r="J15" i="30" s="1"/>
  <c r="I13" i="34" s="1"/>
  <c r="AB79" i="17"/>
  <c r="AB78" i="17"/>
  <c r="P78" i="17" s="1"/>
  <c r="J16" i="30" s="1"/>
  <c r="I14" i="34" s="1"/>
  <c r="AB75" i="17"/>
  <c r="P75" i="17" s="1"/>
  <c r="J13" i="30" s="1"/>
  <c r="AB70" i="17"/>
  <c r="P70" i="17" s="1"/>
  <c r="J8" i="30" s="1"/>
  <c r="AB69" i="17"/>
  <c r="P69" i="17" s="1"/>
  <c r="J7" i="30" s="1"/>
  <c r="J495" i="16"/>
  <c r="J554" i="16"/>
  <c r="U47" i="30"/>
  <c r="U45" i="34" s="1"/>
  <c r="T47" i="30"/>
  <c r="T45" i="34" s="1"/>
  <c r="W47" i="30"/>
  <c r="V47" i="30"/>
  <c r="V45" i="34" s="1"/>
  <c r="H45" i="34"/>
  <c r="P81" i="17"/>
  <c r="J19" i="30" s="1"/>
  <c r="I17" i="34" s="1"/>
  <c r="AB81" i="17"/>
  <c r="AB93" i="17"/>
  <c r="P84" i="17"/>
  <c r="J22" i="30" s="1"/>
  <c r="I20" i="34" s="1"/>
  <c r="AB84" i="17"/>
  <c r="AB106" i="17"/>
  <c r="P86" i="17"/>
  <c r="AB86" i="17"/>
  <c r="AB71" i="17"/>
  <c r="P71" i="17" s="1"/>
  <c r="J9" i="30" s="1"/>
  <c r="I7" i="34" s="1"/>
  <c r="J14" i="48"/>
  <c r="K14" i="48" s="1"/>
  <c r="M14" i="48" s="1"/>
  <c r="Y176" i="17"/>
  <c r="Z94" i="17"/>
  <c r="H94" i="17" s="1"/>
  <c r="H32" i="30" s="1"/>
  <c r="G30" i="34" s="1"/>
  <c r="AA85" i="17"/>
  <c r="L85" i="17" s="1"/>
  <c r="I23" i="30" s="1"/>
  <c r="W23" i="30" s="1"/>
  <c r="AB88" i="17"/>
  <c r="P88" i="17" s="1"/>
  <c r="J26" i="30" s="1"/>
  <c r="I24" i="34" s="1"/>
  <c r="AB89" i="17"/>
  <c r="P89" i="17" s="1"/>
  <c r="J27" i="30" s="1"/>
  <c r="AB107" i="17"/>
  <c r="P82" i="17"/>
  <c r="J20" i="30" s="1"/>
  <c r="AB82" i="17"/>
  <c r="AB94" i="17"/>
  <c r="Y168" i="17"/>
  <c r="AA102" i="17"/>
  <c r="L102" i="17" s="1"/>
  <c r="I40" i="30" s="1"/>
  <c r="W40" i="30" s="1"/>
  <c r="Y170" i="17"/>
  <c r="D170" i="17" s="1"/>
  <c r="K48" i="30" s="1"/>
  <c r="J46" i="34" s="1"/>
  <c r="M35" i="57"/>
  <c r="AQ35" i="57" s="1"/>
  <c r="T99" i="17"/>
  <c r="AK37" i="30"/>
  <c r="AB87" i="17"/>
  <c r="L90" i="17"/>
  <c r="L78" i="17"/>
  <c r="I16" i="30" s="1"/>
  <c r="W16" i="30" s="1"/>
  <c r="G170" i="17"/>
  <c r="J590" i="16"/>
  <c r="Y172" i="17"/>
  <c r="Y173" i="17"/>
  <c r="K537" i="16"/>
  <c r="L537" i="16" s="1"/>
  <c r="AA79" i="17"/>
  <c r="L79" i="17" s="1"/>
  <c r="I17" i="30" s="1"/>
  <c r="W17" i="30" s="1"/>
  <c r="P83" i="17"/>
  <c r="AB83" i="17"/>
  <c r="AB99" i="17"/>
  <c r="AB102" i="17"/>
  <c r="AB90" i="17"/>
  <c r="AB73" i="17"/>
  <c r="P73" i="17" s="1"/>
  <c r="J11" i="30" s="1"/>
  <c r="I9" i="34" s="1"/>
  <c r="AB96" i="17"/>
  <c r="AB105" i="17"/>
  <c r="L106" i="17"/>
  <c r="L71" i="17"/>
  <c r="I9" i="30" s="1"/>
  <c r="W9" i="30" s="1"/>
  <c r="P85" i="17"/>
  <c r="AB85" i="17"/>
  <c r="K536" i="16"/>
  <c r="Y175" i="17"/>
  <c r="Y171" i="17"/>
  <c r="Y174" i="17"/>
  <c r="D174" i="17" s="1"/>
  <c r="K52" i="30" s="1"/>
  <c r="J50" i="34" s="1"/>
  <c r="AA77" i="17"/>
  <c r="L77" i="17" s="1"/>
  <c r="I15" i="30" s="1"/>
  <c r="W15" i="30" s="1"/>
  <c r="N474" i="16"/>
  <c r="O474" i="16" s="1"/>
  <c r="L529" i="16"/>
  <c r="E169" i="17" s="1"/>
  <c r="AM47" i="30"/>
  <c r="V109" i="17"/>
  <c r="E551" i="16"/>
  <c r="I551" i="16"/>
  <c r="B613" i="16"/>
  <c r="L530" i="16"/>
  <c r="E170" i="17" s="1"/>
  <c r="L533" i="16"/>
  <c r="E173" i="17" s="1"/>
  <c r="P49" i="57" s="1"/>
  <c r="AT49" i="57" s="1"/>
  <c r="N477" i="16"/>
  <c r="O477" i="16" s="1"/>
  <c r="F593" i="16"/>
  <c r="K593" i="16" s="1"/>
  <c r="G171" i="17"/>
  <c r="D163" i="17"/>
  <c r="K41" i="30" s="1"/>
  <c r="J39" i="34" s="1"/>
  <c r="G177" i="17"/>
  <c r="P100" i="17"/>
  <c r="J38" i="30" s="1"/>
  <c r="P97" i="17"/>
  <c r="J35" i="30" s="1"/>
  <c r="I33" i="34" s="1"/>
  <c r="P101" i="17"/>
  <c r="J39" i="30" s="1"/>
  <c r="I37" i="34" s="1"/>
  <c r="G168" i="17"/>
  <c r="F595" i="16"/>
  <c r="K595" i="16" s="1"/>
  <c r="F175" i="17"/>
  <c r="G172" i="17"/>
  <c r="G174" i="17"/>
  <c r="G173" i="17"/>
  <c r="F169" i="17"/>
  <c r="Z169" i="17" s="1"/>
  <c r="F172" i="17"/>
  <c r="P94" i="17"/>
  <c r="J32" i="30" s="1"/>
  <c r="I30" i="34" s="1"/>
  <c r="P99" i="17"/>
  <c r="J37" i="30" s="1"/>
  <c r="I35" i="34" s="1"/>
  <c r="D177" i="17"/>
  <c r="K55" i="30" s="1"/>
  <c r="J53" i="34" s="1"/>
  <c r="F168" i="17"/>
  <c r="F171" i="17"/>
  <c r="F174" i="17"/>
  <c r="Z174" i="17" s="1"/>
  <c r="G175" i="17"/>
  <c r="F176" i="17"/>
  <c r="G169" i="17"/>
  <c r="P102" i="17"/>
  <c r="J40" i="30" s="1"/>
  <c r="P91" i="17"/>
  <c r="J29" i="30" s="1"/>
  <c r="I27" i="34" s="1"/>
  <c r="F177" i="17"/>
  <c r="Z177" i="17" s="1"/>
  <c r="H177" i="17" s="1"/>
  <c r="L55" i="30" s="1"/>
  <c r="K53" i="34" s="1"/>
  <c r="F170" i="17"/>
  <c r="F173" i="17"/>
  <c r="G176" i="17"/>
  <c r="A742" i="16"/>
  <c r="G560" i="16"/>
  <c r="H560" i="16"/>
  <c r="J560" i="16" s="1"/>
  <c r="A681" i="16"/>
  <c r="D560" i="16"/>
  <c r="F560" i="16" s="1"/>
  <c r="K560" i="16" s="1"/>
  <c r="A622" i="16"/>
  <c r="C560" i="16"/>
  <c r="Q500" i="16"/>
  <c r="W500" i="16"/>
  <c r="P79" i="17"/>
  <c r="F594" i="16"/>
  <c r="K594" i="16" s="1"/>
  <c r="Q730" i="16"/>
  <c r="D132" i="17"/>
  <c r="K10" i="30" s="1"/>
  <c r="J8" i="34" s="1"/>
  <c r="D134" i="17"/>
  <c r="K12" i="30" s="1"/>
  <c r="J10" i="34" s="1"/>
  <c r="F588" i="16"/>
  <c r="K588" i="16" s="1"/>
  <c r="F591" i="16"/>
  <c r="K591" i="16" s="1"/>
  <c r="W553" i="16"/>
  <c r="Q553" i="16"/>
  <c r="C615" i="16"/>
  <c r="H615" i="16"/>
  <c r="D615" i="16"/>
  <c r="G615" i="16"/>
  <c r="AK9" i="30"/>
  <c r="A794" i="16"/>
  <c r="A854" i="16" s="1"/>
  <c r="G735" i="16"/>
  <c r="H735" i="16"/>
  <c r="C735" i="16"/>
  <c r="D735" i="16"/>
  <c r="G674" i="16"/>
  <c r="H674" i="16"/>
  <c r="C674" i="16"/>
  <c r="D674" i="16"/>
  <c r="N358" i="16"/>
  <c r="T71" i="17"/>
  <c r="F589" i="16"/>
  <c r="K589" i="16" s="1"/>
  <c r="L593" i="16"/>
  <c r="W110" i="17"/>
  <c r="M69" i="17"/>
  <c r="N369" i="16"/>
  <c r="O369" i="16" s="1"/>
  <c r="M5" i="57"/>
  <c r="AQ5" i="57" s="1"/>
  <c r="T69" i="17"/>
  <c r="AK7" i="30"/>
  <c r="I52" i="34"/>
  <c r="I45" i="34"/>
  <c r="W10" i="30"/>
  <c r="T10" i="30"/>
  <c r="T8" i="34" s="1"/>
  <c r="H8" i="34"/>
  <c r="H39" i="34"/>
  <c r="W41" i="30"/>
  <c r="T41" i="30"/>
  <c r="T39" i="34" s="1"/>
  <c r="T12" i="30"/>
  <c r="T10" i="34" s="1"/>
  <c r="H10" i="34"/>
  <c r="W12" i="30"/>
  <c r="T33" i="30"/>
  <c r="T31" i="34" s="1"/>
  <c r="H31" i="34"/>
  <c r="W33" i="30"/>
  <c r="H101" i="17"/>
  <c r="H39" i="30" s="1"/>
  <c r="G37" i="34" s="1"/>
  <c r="P93" i="17"/>
  <c r="J31" i="30" s="1"/>
  <c r="H96" i="17"/>
  <c r="H34" i="30" s="1"/>
  <c r="G32" i="34" s="1"/>
  <c r="P96" i="17"/>
  <c r="J34" i="30" s="1"/>
  <c r="I32" i="34" s="1"/>
  <c r="H100" i="17"/>
  <c r="H38" i="30" s="1"/>
  <c r="G36" i="34" s="1"/>
  <c r="H93" i="17"/>
  <c r="H31" i="30" s="1"/>
  <c r="G29" i="34" s="1"/>
  <c r="H79" i="17"/>
  <c r="H17" i="30" s="1"/>
  <c r="G15" i="34" s="1"/>
  <c r="H92" i="17"/>
  <c r="H30" i="30" s="1"/>
  <c r="G28" i="34" s="1"/>
  <c r="H75" i="17"/>
  <c r="H13" i="30" s="1"/>
  <c r="G11" i="34" s="1"/>
  <c r="H106" i="17"/>
  <c r="H44" i="30" s="1"/>
  <c r="G42" i="34" s="1"/>
  <c r="W599" i="16"/>
  <c r="Q599" i="16"/>
  <c r="E16" i="48" s="1"/>
  <c r="C659" i="16"/>
  <c r="H659" i="16"/>
  <c r="D659" i="16"/>
  <c r="G659" i="16"/>
  <c r="G711" i="16"/>
  <c r="D711" i="16"/>
  <c r="C711" i="16"/>
  <c r="H711" i="16"/>
  <c r="A831" i="16"/>
  <c r="G772" i="16"/>
  <c r="C772" i="16"/>
  <c r="D772" i="16"/>
  <c r="H772" i="16"/>
  <c r="L19" i="10"/>
  <c r="L107" i="17"/>
  <c r="I45" i="30" s="1"/>
  <c r="Q111" i="17"/>
  <c r="N471" i="16"/>
  <c r="O471" i="16" s="1"/>
  <c r="K19" i="10"/>
  <c r="L83" i="17"/>
  <c r="I21" i="30" s="1"/>
  <c r="W592" i="16"/>
  <c r="Q592" i="16"/>
  <c r="B717" i="16"/>
  <c r="I658" i="16"/>
  <c r="B778" i="16"/>
  <c r="E658" i="16"/>
  <c r="Q108" i="17"/>
  <c r="N468" i="16"/>
  <c r="O468" i="16" s="1"/>
  <c r="Q595" i="16"/>
  <c r="W595" i="16"/>
  <c r="D171" i="17"/>
  <c r="K49" i="30" s="1"/>
  <c r="J47" i="34" s="1"/>
  <c r="L75" i="17"/>
  <c r="I13" i="30" s="1"/>
  <c r="F590" i="16"/>
  <c r="K590" i="16" s="1"/>
  <c r="B770" i="16"/>
  <c r="E650" i="16"/>
  <c r="B709" i="16"/>
  <c r="I650" i="16"/>
  <c r="W593" i="16"/>
  <c r="Q593" i="16"/>
  <c r="D173" i="17"/>
  <c r="K51" i="30" s="1"/>
  <c r="N19" i="10"/>
  <c r="F598" i="16"/>
  <c r="W589" i="16"/>
  <c r="Q589" i="16"/>
  <c r="C651" i="16"/>
  <c r="H651" i="16"/>
  <c r="D651" i="16"/>
  <c r="G651" i="16"/>
  <c r="L82" i="17"/>
  <c r="I20" i="30" s="1"/>
  <c r="H73" i="17"/>
  <c r="H11" i="30" s="1"/>
  <c r="G9" i="34" s="1"/>
  <c r="H70" i="17"/>
  <c r="H8" i="30" s="1"/>
  <c r="G6" i="34" s="1"/>
  <c r="P87" i="17"/>
  <c r="J25" i="30" s="1"/>
  <c r="I23" i="34" s="1"/>
  <c r="P104" i="17"/>
  <c r="J42" i="30" s="1"/>
  <c r="I40" i="34" s="1"/>
  <c r="H90" i="17"/>
  <c r="H28" i="30" s="1"/>
  <c r="G26" i="34" s="1"/>
  <c r="H107" i="17"/>
  <c r="H45" i="30" s="1"/>
  <c r="G43" i="34" s="1"/>
  <c r="H84" i="17"/>
  <c r="H22" i="30" s="1"/>
  <c r="G20" i="34" s="1"/>
  <c r="P105" i="17"/>
  <c r="P106" i="17"/>
  <c r="H91" i="17"/>
  <c r="H29" i="30" s="1"/>
  <c r="G27" i="34" s="1"/>
  <c r="H99" i="17"/>
  <c r="H37" i="30" s="1"/>
  <c r="G35" i="34" s="1"/>
  <c r="H83" i="17"/>
  <c r="H21" i="30" s="1"/>
  <c r="G19" i="34" s="1"/>
  <c r="H105" i="17"/>
  <c r="H43" i="30" s="1"/>
  <c r="G41" i="34" s="1"/>
  <c r="C652" i="16"/>
  <c r="H652" i="16"/>
  <c r="D652" i="16"/>
  <c r="G652" i="16"/>
  <c r="B715" i="16"/>
  <c r="B776" i="16"/>
  <c r="I656" i="16"/>
  <c r="E656" i="16"/>
  <c r="D709" i="16"/>
  <c r="C709" i="16"/>
  <c r="G709" i="16"/>
  <c r="H709" i="16"/>
  <c r="A829" i="16"/>
  <c r="H770" i="16"/>
  <c r="D770" i="16"/>
  <c r="G770" i="16"/>
  <c r="C770" i="16"/>
  <c r="I19" i="10"/>
  <c r="I654" i="16"/>
  <c r="E654" i="16"/>
  <c r="B713" i="16"/>
  <c r="B774" i="16"/>
  <c r="B710" i="16"/>
  <c r="I651" i="16"/>
  <c r="B771" i="16"/>
  <c r="E651" i="16"/>
  <c r="N45" i="57"/>
  <c r="AR45" i="57" s="1"/>
  <c r="U109" i="17"/>
  <c r="W109" i="17" s="1"/>
  <c r="AL47" i="30"/>
  <c r="C653" i="16"/>
  <c r="H653" i="16"/>
  <c r="G653" i="16"/>
  <c r="D653" i="16"/>
  <c r="C712" i="16"/>
  <c r="H712" i="16"/>
  <c r="D712" i="16"/>
  <c r="G712" i="16"/>
  <c r="B714" i="16"/>
  <c r="I655" i="16"/>
  <c r="B775" i="16"/>
  <c r="E655" i="16"/>
  <c r="N530" i="16"/>
  <c r="O530" i="16" s="1"/>
  <c r="D168" i="17"/>
  <c r="K46" i="30" s="1"/>
  <c r="B712" i="16"/>
  <c r="I653" i="16"/>
  <c r="E653" i="16"/>
  <c r="B773" i="16"/>
  <c r="N52" i="57"/>
  <c r="AR52" i="57" s="1"/>
  <c r="U116" i="17"/>
  <c r="AL54" i="30"/>
  <c r="D175" i="17"/>
  <c r="K53" i="30" s="1"/>
  <c r="F599" i="16"/>
  <c r="G654" i="16"/>
  <c r="D654" i="16"/>
  <c r="C654" i="16"/>
  <c r="H654" i="16"/>
  <c r="H713" i="16"/>
  <c r="D713" i="16"/>
  <c r="C713" i="16"/>
  <c r="G713" i="16"/>
  <c r="I47" i="34"/>
  <c r="M19" i="10"/>
  <c r="Q594" i="16"/>
  <c r="W594" i="16"/>
  <c r="A835" i="16"/>
  <c r="H776" i="16"/>
  <c r="D776" i="16"/>
  <c r="G776" i="16"/>
  <c r="C776" i="16"/>
  <c r="Q116" i="17"/>
  <c r="N476" i="16"/>
  <c r="O476" i="16" s="1"/>
  <c r="L531" i="16"/>
  <c r="L98" i="17"/>
  <c r="I36" i="30" s="1"/>
  <c r="A834" i="16"/>
  <c r="D775" i="16"/>
  <c r="C775" i="16"/>
  <c r="H775" i="16"/>
  <c r="G775" i="16"/>
  <c r="J598" i="16"/>
  <c r="H658" i="16"/>
  <c r="J658" i="16" s="1"/>
  <c r="D658" i="16"/>
  <c r="C658" i="16"/>
  <c r="G658" i="16"/>
  <c r="G710" i="16"/>
  <c r="C710" i="16"/>
  <c r="H710" i="16"/>
  <c r="D710" i="16"/>
  <c r="L105" i="17"/>
  <c r="I43" i="30" s="1"/>
  <c r="W43" i="30" s="1"/>
  <c r="H102" i="17"/>
  <c r="H40" i="30" s="1"/>
  <c r="G38" i="34" s="1"/>
  <c r="H104" i="17"/>
  <c r="H42" i="30" s="1"/>
  <c r="G40" i="34" s="1"/>
  <c r="H85" i="17"/>
  <c r="H23" i="30" s="1"/>
  <c r="G21" i="34" s="1"/>
  <c r="H88" i="17"/>
  <c r="H26" i="30" s="1"/>
  <c r="G24" i="34" s="1"/>
  <c r="C718" i="16"/>
  <c r="H718" i="16"/>
  <c r="D718" i="16"/>
  <c r="G718" i="16"/>
  <c r="Q590" i="16"/>
  <c r="W590" i="16"/>
  <c r="W588" i="16"/>
  <c r="Q588" i="16"/>
  <c r="Q113" i="17"/>
  <c r="N473" i="16"/>
  <c r="O473" i="16" s="1"/>
  <c r="Q669" i="16"/>
  <c r="W669" i="16"/>
  <c r="A832" i="16"/>
  <c r="C773" i="16"/>
  <c r="H773" i="16"/>
  <c r="D773" i="16"/>
  <c r="G773" i="16"/>
  <c r="O50" i="57"/>
  <c r="AS50" i="57" s="1"/>
  <c r="V114" i="17"/>
  <c r="AM52" i="30"/>
  <c r="L91" i="17"/>
  <c r="I29" i="30" s="1"/>
  <c r="L528" i="16"/>
  <c r="N529" i="16"/>
  <c r="O529" i="16" s="1"/>
  <c r="L536" i="16"/>
  <c r="W610" i="16"/>
  <c r="Q610" i="16"/>
  <c r="G789" i="16"/>
  <c r="A849" i="16"/>
  <c r="D789" i="16"/>
  <c r="A969" i="16"/>
  <c r="C789" i="16"/>
  <c r="H789" i="16"/>
  <c r="A908" i="16"/>
  <c r="L535" i="16"/>
  <c r="J599" i="16"/>
  <c r="I16" i="48" s="1"/>
  <c r="L87" i="17"/>
  <c r="I25" i="30" s="1"/>
  <c r="F592" i="16"/>
  <c r="K592" i="16" s="1"/>
  <c r="A833" i="16"/>
  <c r="G774" i="16"/>
  <c r="C774" i="16"/>
  <c r="H774" i="16"/>
  <c r="D774" i="16"/>
  <c r="N48" i="57"/>
  <c r="AR48" i="57" s="1"/>
  <c r="U112" i="17"/>
  <c r="AL50" i="30"/>
  <c r="O19" i="10"/>
  <c r="I48" i="34"/>
  <c r="G715" i="16"/>
  <c r="C715" i="16"/>
  <c r="H715" i="16"/>
  <c r="D715" i="16"/>
  <c r="D656" i="16"/>
  <c r="J174" i="17" s="1"/>
  <c r="G656" i="16"/>
  <c r="C656" i="16"/>
  <c r="H656" i="16"/>
  <c r="C657" i="16"/>
  <c r="H657" i="16"/>
  <c r="D657" i="16"/>
  <c r="G657" i="16"/>
  <c r="G716" i="16"/>
  <c r="C716" i="16"/>
  <c r="H716" i="16"/>
  <c r="D716" i="16"/>
  <c r="L94" i="17"/>
  <c r="I32" i="30" s="1"/>
  <c r="D172" i="17"/>
  <c r="K50" i="30" s="1"/>
  <c r="J48" i="34" s="1"/>
  <c r="B711" i="16"/>
  <c r="I652" i="16"/>
  <c r="B772" i="16"/>
  <c r="E652" i="16"/>
  <c r="D714" i="16"/>
  <c r="G714" i="16"/>
  <c r="C714" i="16"/>
  <c r="H714" i="16"/>
  <c r="N47" i="57"/>
  <c r="AR47" i="57" s="1"/>
  <c r="U111" i="17"/>
  <c r="AL49" i="30"/>
  <c r="W598" i="16"/>
  <c r="Q598" i="16"/>
  <c r="A837" i="16"/>
  <c r="G778" i="16"/>
  <c r="C778" i="16"/>
  <c r="H778" i="16"/>
  <c r="D778" i="16"/>
  <c r="N50" i="57"/>
  <c r="AR50" i="57" s="1"/>
  <c r="U114" i="17"/>
  <c r="AL52" i="30"/>
  <c r="I28" i="30"/>
  <c r="H26" i="34" s="1"/>
  <c r="H76" i="17"/>
  <c r="H14" i="30" s="1"/>
  <c r="G12" i="34" s="1"/>
  <c r="H77" i="17"/>
  <c r="H15" i="30" s="1"/>
  <c r="G13" i="34" s="1"/>
  <c r="H81" i="17"/>
  <c r="H19" i="30" s="1"/>
  <c r="G17" i="34" s="1"/>
  <c r="P90" i="17"/>
  <c r="J28" i="30" s="1"/>
  <c r="I26" i="34" s="1"/>
  <c r="P92" i="17"/>
  <c r="J30" i="30" s="1"/>
  <c r="I28" i="34" s="1"/>
  <c r="P76" i="17"/>
  <c r="J14" i="30" s="1"/>
  <c r="I12" i="34" s="1"/>
  <c r="I44" i="30"/>
  <c r="W44" i="30" s="1"/>
  <c r="P98" i="17"/>
  <c r="J36" i="30" s="1"/>
  <c r="I34" i="34" s="1"/>
  <c r="H78" i="17"/>
  <c r="G779" i="16"/>
  <c r="D779" i="16"/>
  <c r="A838" i="16"/>
  <c r="C779" i="16"/>
  <c r="H779" i="16"/>
  <c r="H650" i="16"/>
  <c r="J650" i="16" s="1"/>
  <c r="G650" i="16"/>
  <c r="D650" i="16"/>
  <c r="C650" i="16"/>
  <c r="O53" i="57"/>
  <c r="AS53" i="57" s="1"/>
  <c r="V117" i="17"/>
  <c r="AM55" i="30"/>
  <c r="Q591" i="16"/>
  <c r="W591" i="16"/>
  <c r="L97" i="17"/>
  <c r="I35" i="30" s="1"/>
  <c r="J19" i="10"/>
  <c r="O48" i="57"/>
  <c r="AS48" i="57" s="1"/>
  <c r="V112" i="17"/>
  <c r="AM50" i="30"/>
  <c r="D176" i="17"/>
  <c r="K54" i="30" s="1"/>
  <c r="B718" i="16"/>
  <c r="I659" i="16"/>
  <c r="B779" i="16"/>
  <c r="E659" i="16"/>
  <c r="L69" i="17"/>
  <c r="I7" i="30" s="1"/>
  <c r="L81" i="17"/>
  <c r="I19" i="30" s="1"/>
  <c r="Q115" i="17"/>
  <c r="N475" i="16"/>
  <c r="O475" i="16" s="1"/>
  <c r="L534" i="16"/>
  <c r="A836" i="16"/>
  <c r="H777" i="16"/>
  <c r="D777" i="16"/>
  <c r="G777" i="16"/>
  <c r="C777" i="16"/>
  <c r="N53" i="57"/>
  <c r="AR53" i="57" s="1"/>
  <c r="U117" i="17"/>
  <c r="AL55" i="30"/>
  <c r="L532" i="16"/>
  <c r="B716" i="16"/>
  <c r="B777" i="16"/>
  <c r="E657" i="16"/>
  <c r="I657" i="16"/>
  <c r="C655" i="16"/>
  <c r="H655" i="16"/>
  <c r="J655" i="16" s="1"/>
  <c r="D655" i="16"/>
  <c r="J173" i="17" s="1"/>
  <c r="G655" i="16"/>
  <c r="P19" i="10"/>
  <c r="R19" i="10" s="1"/>
  <c r="N44" i="57"/>
  <c r="AR44" i="57" s="1"/>
  <c r="U108" i="17"/>
  <c r="AL46" i="30"/>
  <c r="H717" i="16"/>
  <c r="D717" i="16"/>
  <c r="G717" i="16"/>
  <c r="C717" i="16"/>
  <c r="A830" i="16"/>
  <c r="C771" i="16"/>
  <c r="H771" i="16"/>
  <c r="G771" i="16"/>
  <c r="D771" i="16"/>
  <c r="L76" i="17"/>
  <c r="I14" i="30" s="1"/>
  <c r="L84" i="17"/>
  <c r="I22" i="30" s="1"/>
  <c r="L93" i="17"/>
  <c r="I31" i="30" s="1"/>
  <c r="P107" i="17"/>
  <c r="J45" i="30" s="1"/>
  <c r="I43" i="34" s="1"/>
  <c r="W34" i="30"/>
  <c r="T34" i="30"/>
  <c r="T32" i="34" s="1"/>
  <c r="W42" i="30"/>
  <c r="T42" i="30"/>
  <c r="T40" i="34" s="1"/>
  <c r="W8" i="30"/>
  <c r="T8" i="30"/>
  <c r="T6" i="34" s="1"/>
  <c r="W27" i="30"/>
  <c r="T27" i="30"/>
  <c r="T25" i="34" s="1"/>
  <c r="W26" i="30"/>
  <c r="T26" i="30"/>
  <c r="T24" i="34" s="1"/>
  <c r="W30" i="30"/>
  <c r="T30" i="30"/>
  <c r="T28" i="34" s="1"/>
  <c r="D155" i="17"/>
  <c r="K33" i="30" s="1"/>
  <c r="J31" i="34" s="1"/>
  <c r="W37" i="30"/>
  <c r="T37" i="30"/>
  <c r="T35" i="34" s="1"/>
  <c r="W39" i="30"/>
  <c r="T39" i="30"/>
  <c r="T37" i="34" s="1"/>
  <c r="W38" i="30"/>
  <c r="T38" i="30"/>
  <c r="T36" i="34" s="1"/>
  <c r="W24" i="30"/>
  <c r="T24" i="30"/>
  <c r="T22" i="34" s="1"/>
  <c r="D140" i="17"/>
  <c r="K18" i="30" s="1"/>
  <c r="J16" i="34" s="1"/>
  <c r="W11" i="30"/>
  <c r="T11" i="30"/>
  <c r="T9" i="34" s="1"/>
  <c r="T91" i="17"/>
  <c r="AK21" i="30"/>
  <c r="U80" i="17"/>
  <c r="AK24" i="30"/>
  <c r="U74" i="17"/>
  <c r="AK14" i="30"/>
  <c r="T100" i="17"/>
  <c r="H36" i="34"/>
  <c r="H9" i="34"/>
  <c r="H22" i="34"/>
  <c r="H35" i="34"/>
  <c r="H37" i="34"/>
  <c r="H28" i="34"/>
  <c r="H40" i="34"/>
  <c r="H25" i="34"/>
  <c r="H24" i="34"/>
  <c r="H32" i="34"/>
  <c r="T75" i="17"/>
  <c r="E808" i="16"/>
  <c r="I808" i="16"/>
  <c r="E805" i="16"/>
  <c r="I805" i="16"/>
  <c r="G795" i="16"/>
  <c r="C795" i="16"/>
  <c r="H795" i="16"/>
  <c r="D795" i="16"/>
  <c r="H810" i="16"/>
  <c r="D810" i="16"/>
  <c r="C810" i="16"/>
  <c r="G810" i="16"/>
  <c r="E816" i="16"/>
  <c r="I816" i="16"/>
  <c r="G793" i="16"/>
  <c r="C793" i="16"/>
  <c r="H793" i="16"/>
  <c r="D793" i="16"/>
  <c r="G816" i="16"/>
  <c r="D816" i="16"/>
  <c r="H816" i="16"/>
  <c r="C816" i="16"/>
  <c r="I798" i="16"/>
  <c r="E798" i="16"/>
  <c r="I799" i="16"/>
  <c r="E799" i="16"/>
  <c r="G809" i="16"/>
  <c r="C809" i="16"/>
  <c r="H809" i="16"/>
  <c r="D809" i="16"/>
  <c r="I789" i="16"/>
  <c r="E789" i="16"/>
  <c r="G824" i="16"/>
  <c r="D824" i="16"/>
  <c r="H824" i="16"/>
  <c r="C824" i="16"/>
  <c r="L435" i="16"/>
  <c r="Q75" i="17" s="1"/>
  <c r="O11" i="57" s="1"/>
  <c r="AS11" i="57" s="1"/>
  <c r="Q1319" i="16"/>
  <c r="W1319" i="16"/>
  <c r="B849" i="16"/>
  <c r="A975" i="16"/>
  <c r="A914" i="16"/>
  <c r="A855" i="16"/>
  <c r="W1368" i="16"/>
  <c r="Q1368" i="16"/>
  <c r="Q1419" i="16"/>
  <c r="T83" i="17"/>
  <c r="AK29" i="30"/>
  <c r="N389" i="16"/>
  <c r="O389" i="16" s="1"/>
  <c r="AK13" i="30"/>
  <c r="N399" i="16"/>
  <c r="O399" i="16" s="1"/>
  <c r="L445" i="16"/>
  <c r="Q85" i="17" s="1"/>
  <c r="O21" i="57" s="1"/>
  <c r="AS21" i="57" s="1"/>
  <c r="B627" i="16"/>
  <c r="E565" i="16"/>
  <c r="I565" i="16"/>
  <c r="H555" i="16"/>
  <c r="A617" i="16"/>
  <c r="A676" i="16"/>
  <c r="D555" i="16"/>
  <c r="A737" i="16"/>
  <c r="A796" i="16" s="1"/>
  <c r="G555" i="16"/>
  <c r="C555" i="16"/>
  <c r="Q495" i="16"/>
  <c r="W495" i="16"/>
  <c r="AL12" i="30"/>
  <c r="Q98" i="17"/>
  <c r="O34" i="57" s="1"/>
  <c r="AS34" i="57" s="1"/>
  <c r="Q18" i="10"/>
  <c r="C145" i="17"/>
  <c r="J23" i="30"/>
  <c r="I21" i="34" s="1"/>
  <c r="M85" i="17"/>
  <c r="N21" i="57" s="1"/>
  <c r="AR21" i="57" s="1"/>
  <c r="N385" i="16"/>
  <c r="O385" i="16" s="1"/>
  <c r="A627" i="16"/>
  <c r="G565" i="16"/>
  <c r="H565" i="16"/>
  <c r="C565" i="16"/>
  <c r="D565" i="16"/>
  <c r="A747" i="16"/>
  <c r="A806" i="16" s="1"/>
  <c r="A686" i="16"/>
  <c r="B145" i="17"/>
  <c r="F505" i="16"/>
  <c r="K505" i="16" s="1"/>
  <c r="Q505" i="16"/>
  <c r="W505" i="16"/>
  <c r="AK23" i="30"/>
  <c r="T85" i="17"/>
  <c r="M71" i="17"/>
  <c r="N7" i="57" s="1"/>
  <c r="AR7" i="57" s="1"/>
  <c r="N371" i="16"/>
  <c r="O371" i="16" s="1"/>
  <c r="W491" i="16"/>
  <c r="Q491" i="16"/>
  <c r="B618" i="16"/>
  <c r="E556" i="16"/>
  <c r="I556" i="16"/>
  <c r="H551" i="16"/>
  <c r="J551" i="16" s="1"/>
  <c r="G551" i="16"/>
  <c r="A672" i="16"/>
  <c r="D551" i="16"/>
  <c r="A613" i="16"/>
  <c r="C551" i="16"/>
  <c r="A733" i="16"/>
  <c r="A792" i="16" s="1"/>
  <c r="A972" i="16" s="1"/>
  <c r="C131" i="17"/>
  <c r="F491" i="16"/>
  <c r="K491" i="16" s="1"/>
  <c r="B131" i="17"/>
  <c r="L431" i="16"/>
  <c r="I636" i="16"/>
  <c r="E636" i="16"/>
  <c r="B756" i="16"/>
  <c r="B815" i="16" s="1"/>
  <c r="B695" i="16"/>
  <c r="T86" i="17"/>
  <c r="L464" i="16"/>
  <c r="Q104" i="17" s="1"/>
  <c r="O40" i="57" s="1"/>
  <c r="AS40" i="57" s="1"/>
  <c r="J21" i="30"/>
  <c r="I19" i="34" s="1"/>
  <c r="N391" i="16"/>
  <c r="O391" i="16" s="1"/>
  <c r="N375" i="16"/>
  <c r="O375" i="16" s="1"/>
  <c r="M88" i="17"/>
  <c r="N24" i="57" s="1"/>
  <c r="AR24" i="57" s="1"/>
  <c r="Q80" i="17"/>
  <c r="O16" i="57" s="1"/>
  <c r="AS16" i="57" s="1"/>
  <c r="L444" i="16"/>
  <c r="Q84" i="17" s="1"/>
  <c r="O20" i="57" s="1"/>
  <c r="AS20" i="57" s="1"/>
  <c r="T76" i="17"/>
  <c r="J17" i="30"/>
  <c r="I15" i="34" s="1"/>
  <c r="AK38" i="30"/>
  <c r="N407" i="16"/>
  <c r="O407" i="16" s="1"/>
  <c r="AL18" i="30"/>
  <c r="L442" i="16"/>
  <c r="Q82" i="17" s="1"/>
  <c r="O18" i="57" s="1"/>
  <c r="AS18" i="57" s="1"/>
  <c r="Q103" i="17"/>
  <c r="O39" i="57" s="1"/>
  <c r="AS39" i="57" s="1"/>
  <c r="L439" i="16"/>
  <c r="Q79" i="17" s="1"/>
  <c r="O15" i="57" s="1"/>
  <c r="AS15" i="57" s="1"/>
  <c r="L456" i="16"/>
  <c r="Q96" i="17" s="1"/>
  <c r="O32" i="57" s="1"/>
  <c r="AS32" i="57" s="1"/>
  <c r="L451" i="16"/>
  <c r="Q91" i="17" s="1"/>
  <c r="O27" i="57" s="1"/>
  <c r="AS27" i="57" s="1"/>
  <c r="J24" i="30"/>
  <c r="I22" i="34" s="1"/>
  <c r="L436" i="16"/>
  <c r="N436" i="16" s="1"/>
  <c r="O436" i="16" s="1"/>
  <c r="L515" i="16"/>
  <c r="E155" i="17" s="1"/>
  <c r="P31" i="57" s="1"/>
  <c r="AT31" i="57" s="1"/>
  <c r="B158" i="17"/>
  <c r="L437" i="16"/>
  <c r="N437" i="16" s="1"/>
  <c r="O437" i="16" s="1"/>
  <c r="W514" i="16"/>
  <c r="L500" i="16"/>
  <c r="E140" i="17" s="1"/>
  <c r="P16" i="57" s="1"/>
  <c r="AT16" i="57" s="1"/>
  <c r="L465" i="16"/>
  <c r="Q105" i="17" s="1"/>
  <c r="O41" i="57" s="1"/>
  <c r="AS41" i="57" s="1"/>
  <c r="N398" i="16"/>
  <c r="O398" i="16" s="1"/>
  <c r="J44" i="30"/>
  <c r="I42" i="34" s="1"/>
  <c r="B707" i="16"/>
  <c r="B768" i="16"/>
  <c r="B827" i="16" s="1"/>
  <c r="I648" i="16"/>
  <c r="E648" i="16"/>
  <c r="L460" i="16"/>
  <c r="N460" i="16" s="1"/>
  <c r="O460" i="16" s="1"/>
  <c r="L459" i="16"/>
  <c r="Q99" i="17" s="1"/>
  <c r="O35" i="57" s="1"/>
  <c r="AS35" i="57" s="1"/>
  <c r="E696" i="16"/>
  <c r="I696" i="16"/>
  <c r="E757" i="16"/>
  <c r="I757" i="16"/>
  <c r="C154" i="17"/>
  <c r="I635" i="16"/>
  <c r="E635" i="16"/>
  <c r="B694" i="16"/>
  <c r="B755" i="16"/>
  <c r="B814" i="16" s="1"/>
  <c r="Q763" i="16"/>
  <c r="I566" i="16"/>
  <c r="E566" i="16"/>
  <c r="B628" i="16"/>
  <c r="L454" i="16"/>
  <c r="Q514" i="16"/>
  <c r="Q506" i="16"/>
  <c r="W506" i="16"/>
  <c r="L452" i="16"/>
  <c r="W496" i="16"/>
  <c r="L446" i="16"/>
  <c r="A756" i="16"/>
  <c r="A815" i="16" s="1"/>
  <c r="A695" i="16"/>
  <c r="A636" i="16"/>
  <c r="G574" i="16"/>
  <c r="D574" i="16"/>
  <c r="C574" i="16"/>
  <c r="H574" i="16"/>
  <c r="J574" i="16" s="1"/>
  <c r="C146" i="17"/>
  <c r="E611" i="16"/>
  <c r="B731" i="16"/>
  <c r="B790" i="16" s="1"/>
  <c r="B850" i="16" s="1"/>
  <c r="B670" i="16"/>
  <c r="I611" i="16"/>
  <c r="F514" i="16"/>
  <c r="K514" i="16" s="1"/>
  <c r="B154" i="17"/>
  <c r="Y154" i="17" s="1"/>
  <c r="D566" i="16"/>
  <c r="A628" i="16"/>
  <c r="C566" i="16"/>
  <c r="H566" i="16"/>
  <c r="A687" i="16"/>
  <c r="G566" i="16"/>
  <c r="A748" i="16"/>
  <c r="A807" i="16" s="1"/>
  <c r="I688" i="16"/>
  <c r="E688" i="16"/>
  <c r="AK32" i="30"/>
  <c r="T94" i="17"/>
  <c r="B146" i="17"/>
  <c r="F506" i="16"/>
  <c r="K506" i="16" s="1"/>
  <c r="M94" i="17"/>
  <c r="N30" i="57" s="1"/>
  <c r="AR30" i="57" s="1"/>
  <c r="N394" i="16"/>
  <c r="O394" i="16" s="1"/>
  <c r="M86" i="17"/>
  <c r="N22" i="57" s="1"/>
  <c r="AR22" i="57" s="1"/>
  <c r="N386" i="16"/>
  <c r="O386" i="16" s="1"/>
  <c r="I749" i="16"/>
  <c r="E749" i="16"/>
  <c r="L461" i="16"/>
  <c r="Q101" i="17" s="1"/>
  <c r="O37" i="57" s="1"/>
  <c r="AS37" i="57" s="1"/>
  <c r="L523" i="16"/>
  <c r="N523" i="16" s="1"/>
  <c r="O523" i="16" s="1"/>
  <c r="W520" i="16"/>
  <c r="Q520" i="16"/>
  <c r="H580" i="16"/>
  <c r="D580" i="16"/>
  <c r="C580" i="16"/>
  <c r="G580" i="16"/>
  <c r="A642" i="16"/>
  <c r="A701" i="16"/>
  <c r="A762" i="16"/>
  <c r="A821" i="16" s="1"/>
  <c r="A881" i="16" s="1"/>
  <c r="N376" i="16"/>
  <c r="O376" i="16" s="1"/>
  <c r="M76" i="17"/>
  <c r="N12" i="57" s="1"/>
  <c r="AR12" i="57" s="1"/>
  <c r="C151" i="17"/>
  <c r="E580" i="16"/>
  <c r="I580" i="16"/>
  <c r="B642" i="16"/>
  <c r="H750" i="16"/>
  <c r="D750" i="16"/>
  <c r="C750" i="16"/>
  <c r="G750" i="16"/>
  <c r="C751" i="16"/>
  <c r="H751" i="16"/>
  <c r="D751" i="16"/>
  <c r="G751" i="16"/>
  <c r="E647" i="16"/>
  <c r="B767" i="16"/>
  <c r="B826" i="16" s="1"/>
  <c r="B706" i="16"/>
  <c r="I647" i="16"/>
  <c r="L450" i="16"/>
  <c r="N450" i="16" s="1"/>
  <c r="O450" i="16" s="1"/>
  <c r="E563" i="16"/>
  <c r="B625" i="16"/>
  <c r="I563" i="16"/>
  <c r="B135" i="17"/>
  <c r="F495" i="16"/>
  <c r="W526" i="16"/>
  <c r="Q526" i="16"/>
  <c r="L429" i="16"/>
  <c r="L466" i="16"/>
  <c r="B129" i="17"/>
  <c r="F489" i="16"/>
  <c r="K489" i="16" s="1"/>
  <c r="F511" i="16"/>
  <c r="K511" i="16" s="1"/>
  <c r="B151" i="17"/>
  <c r="Y151" i="17" s="1"/>
  <c r="F520" i="16"/>
  <c r="K520" i="16" s="1"/>
  <c r="B160" i="17"/>
  <c r="H690" i="16"/>
  <c r="C690" i="16"/>
  <c r="D690" i="16"/>
  <c r="G690" i="16"/>
  <c r="D704" i="16"/>
  <c r="C704" i="16"/>
  <c r="H704" i="16"/>
  <c r="G704" i="16"/>
  <c r="L438" i="16"/>
  <c r="Q78" i="17" s="1"/>
  <c r="O14" i="57" s="1"/>
  <c r="AS14" i="57" s="1"/>
  <c r="W643" i="16"/>
  <c r="Q643" i="16"/>
  <c r="M106" i="17"/>
  <c r="N42" i="57" s="1"/>
  <c r="AR42" i="57" s="1"/>
  <c r="N406" i="16"/>
  <c r="O406" i="16" s="1"/>
  <c r="G140" i="17"/>
  <c r="A648" i="16"/>
  <c r="C586" i="16"/>
  <c r="H586" i="16"/>
  <c r="J586" i="16" s="1"/>
  <c r="A768" i="16"/>
  <c r="A827" i="16" s="1"/>
  <c r="D586" i="16"/>
  <c r="G586" i="16"/>
  <c r="A707" i="16"/>
  <c r="Q496" i="16"/>
  <c r="D689" i="16"/>
  <c r="C689" i="16"/>
  <c r="H689" i="16"/>
  <c r="G689" i="16"/>
  <c r="G645" i="16"/>
  <c r="H645" i="16"/>
  <c r="J645" i="16" s="1"/>
  <c r="C645" i="16"/>
  <c r="D645" i="16"/>
  <c r="C129" i="17"/>
  <c r="AL13" i="30"/>
  <c r="U75" i="17"/>
  <c r="M82" i="17"/>
  <c r="N18" i="57" s="1"/>
  <c r="AR18" i="57" s="1"/>
  <c r="N382" i="16"/>
  <c r="O382" i="16" s="1"/>
  <c r="F140" i="17"/>
  <c r="B166" i="17"/>
  <c r="F526" i="16"/>
  <c r="K526" i="16" s="1"/>
  <c r="B863" i="16"/>
  <c r="G163" i="17"/>
  <c r="B617" i="16"/>
  <c r="I555" i="16"/>
  <c r="E555" i="16"/>
  <c r="W583" i="16"/>
  <c r="Q583" i="16"/>
  <c r="J43" i="30"/>
  <c r="I41" i="34" s="1"/>
  <c r="W525" i="16"/>
  <c r="C158" i="17"/>
  <c r="I622" i="16"/>
  <c r="E622" i="16"/>
  <c r="B742" i="16"/>
  <c r="B801" i="16" s="1"/>
  <c r="B681" i="16"/>
  <c r="C166" i="17"/>
  <c r="C136" i="17"/>
  <c r="W502" i="16"/>
  <c r="Q502" i="16"/>
  <c r="A611" i="16"/>
  <c r="D549" i="16"/>
  <c r="A670" i="16"/>
  <c r="A731" i="16"/>
  <c r="C549" i="16"/>
  <c r="H549" i="16"/>
  <c r="J549" i="16" s="1"/>
  <c r="G549" i="16"/>
  <c r="W569" i="16"/>
  <c r="Q569" i="16"/>
  <c r="W702" i="16"/>
  <c r="Q702" i="16"/>
  <c r="B136" i="17"/>
  <c r="F496" i="16"/>
  <c r="K496" i="16" s="1"/>
  <c r="N400" i="16"/>
  <c r="O400" i="16" s="1"/>
  <c r="M100" i="17"/>
  <c r="N36" i="57" s="1"/>
  <c r="AR36" i="57" s="1"/>
  <c r="C142" i="17"/>
  <c r="Q511" i="16"/>
  <c r="W511" i="16"/>
  <c r="Q641" i="16"/>
  <c r="W641" i="16"/>
  <c r="C765" i="16"/>
  <c r="H765" i="16"/>
  <c r="C224" i="17" s="1"/>
  <c r="D765" i="16"/>
  <c r="B224" i="17" s="1"/>
  <c r="G765" i="16"/>
  <c r="L518" i="16"/>
  <c r="E158" i="17" s="1"/>
  <c r="P34" i="57" s="1"/>
  <c r="AT34" i="57" s="1"/>
  <c r="Q761" i="16"/>
  <c r="W700" i="16"/>
  <c r="Q700" i="16"/>
  <c r="A677" i="16"/>
  <c r="A618" i="16"/>
  <c r="A738" i="16"/>
  <c r="A797" i="16" s="1"/>
  <c r="D556" i="16"/>
  <c r="C556" i="16"/>
  <c r="H556" i="16"/>
  <c r="G556" i="16"/>
  <c r="W518" i="16"/>
  <c r="Q518" i="16"/>
  <c r="F502" i="16"/>
  <c r="K502" i="16" s="1"/>
  <c r="B142" i="17"/>
  <c r="A753" i="16"/>
  <c r="A812" i="16" s="1"/>
  <c r="C571" i="16"/>
  <c r="D571" i="16"/>
  <c r="G571" i="16"/>
  <c r="A692" i="16"/>
  <c r="A633" i="16"/>
  <c r="H571" i="16"/>
  <c r="C630" i="16"/>
  <c r="D630" i="16"/>
  <c r="G630" i="16"/>
  <c r="H630" i="16"/>
  <c r="U91" i="17"/>
  <c r="AL29" i="30"/>
  <c r="C135" i="17"/>
  <c r="D578" i="16"/>
  <c r="F158" i="17" s="1"/>
  <c r="G578" i="16"/>
  <c r="A699" i="16"/>
  <c r="H578" i="16"/>
  <c r="A640" i="16"/>
  <c r="C578" i="16"/>
  <c r="A760" i="16"/>
  <c r="A819" i="16" s="1"/>
  <c r="E571" i="16"/>
  <c r="B633" i="16"/>
  <c r="I571" i="16"/>
  <c r="H562" i="16"/>
  <c r="J562" i="16" s="1"/>
  <c r="C562" i="16"/>
  <c r="G562" i="16"/>
  <c r="A624" i="16"/>
  <c r="A744" i="16"/>
  <c r="A803" i="16" s="1"/>
  <c r="D562" i="16"/>
  <c r="A683" i="16"/>
  <c r="W489" i="16"/>
  <c r="Q489" i="16"/>
  <c r="U103" i="17"/>
  <c r="AL41" i="30"/>
  <c r="C160" i="17"/>
  <c r="Q568" i="16"/>
  <c r="W568" i="16"/>
  <c r="H631" i="16"/>
  <c r="D631" i="16"/>
  <c r="C631" i="16"/>
  <c r="G631" i="16"/>
  <c r="T106" i="17"/>
  <c r="AK44" i="30"/>
  <c r="F163" i="17"/>
  <c r="Z163" i="17" s="1"/>
  <c r="F583" i="16"/>
  <c r="K583" i="16" s="1"/>
  <c r="M79" i="17"/>
  <c r="N15" i="57" s="1"/>
  <c r="AR15" i="57" s="1"/>
  <c r="N379" i="16"/>
  <c r="O379" i="16" s="1"/>
  <c r="Q575" i="16"/>
  <c r="W575" i="16"/>
  <c r="Q498" i="16"/>
  <c r="W498" i="16"/>
  <c r="AK16" i="30"/>
  <c r="T78" i="17"/>
  <c r="C637" i="16"/>
  <c r="G637" i="16"/>
  <c r="D637" i="16"/>
  <c r="H637" i="16"/>
  <c r="J637" i="16" s="1"/>
  <c r="C138" i="17"/>
  <c r="G675" i="16"/>
  <c r="C675" i="16"/>
  <c r="D675" i="16"/>
  <c r="H675" i="16"/>
  <c r="C559" i="16"/>
  <c r="D559" i="16"/>
  <c r="G559" i="16"/>
  <c r="A680" i="16"/>
  <c r="A741" i="16"/>
  <c r="A800" i="16" s="1"/>
  <c r="A621" i="16"/>
  <c r="H559" i="16"/>
  <c r="J559" i="16" s="1"/>
  <c r="M96" i="17"/>
  <c r="N32" i="57" s="1"/>
  <c r="AR32" i="57" s="1"/>
  <c r="N396" i="16"/>
  <c r="O396" i="16" s="1"/>
  <c r="I678" i="16"/>
  <c r="E678" i="16"/>
  <c r="W504" i="16"/>
  <c r="Q504" i="16"/>
  <c r="M84" i="17"/>
  <c r="N20" i="57" s="1"/>
  <c r="AR20" i="57" s="1"/>
  <c r="N384" i="16"/>
  <c r="O384" i="16" s="1"/>
  <c r="F575" i="16"/>
  <c r="K575" i="16" s="1"/>
  <c r="F155" i="17"/>
  <c r="F498" i="16"/>
  <c r="K498" i="16" s="1"/>
  <c r="B138" i="17"/>
  <c r="AM36" i="30"/>
  <c r="D616" i="16"/>
  <c r="H616" i="16"/>
  <c r="C616" i="16"/>
  <c r="G616" i="16"/>
  <c r="C139" i="17"/>
  <c r="E739" i="16"/>
  <c r="I739" i="16"/>
  <c r="C144" i="17"/>
  <c r="M105" i="17"/>
  <c r="N41" i="57" s="1"/>
  <c r="AR41" i="57" s="1"/>
  <c r="N405" i="16"/>
  <c r="O405" i="16" s="1"/>
  <c r="L443" i="16"/>
  <c r="Q83" i="17" s="1"/>
  <c r="O19" i="57" s="1"/>
  <c r="AS19" i="57" s="1"/>
  <c r="A620" i="16"/>
  <c r="G558" i="16"/>
  <c r="A679" i="16"/>
  <c r="A740" i="16"/>
  <c r="A799" i="16" s="1"/>
  <c r="D558" i="16"/>
  <c r="C558" i="16"/>
  <c r="H558" i="16"/>
  <c r="J558" i="16" s="1"/>
  <c r="G736" i="16"/>
  <c r="H736" i="16"/>
  <c r="C736" i="16"/>
  <c r="D736" i="16"/>
  <c r="Q499" i="16"/>
  <c r="W499" i="16"/>
  <c r="B643" i="16"/>
  <c r="E581" i="16"/>
  <c r="I581" i="16"/>
  <c r="J581" i="16" s="1"/>
  <c r="AK17" i="30"/>
  <c r="T79" i="17"/>
  <c r="Q525" i="16"/>
  <c r="N401" i="16"/>
  <c r="O401" i="16" s="1"/>
  <c r="M101" i="17"/>
  <c r="N37" i="57" s="1"/>
  <c r="AR37" i="57" s="1"/>
  <c r="W512" i="16"/>
  <c r="Q512" i="16"/>
  <c r="AK22" i="30"/>
  <c r="T84" i="17"/>
  <c r="L453" i="16"/>
  <c r="Q93" i="17" s="1"/>
  <c r="O29" i="57" s="1"/>
  <c r="AS29" i="57" s="1"/>
  <c r="Q95" i="17"/>
  <c r="O31" i="57" s="1"/>
  <c r="AS31" i="57" s="1"/>
  <c r="N455" i="16"/>
  <c r="O455" i="16" s="1"/>
  <c r="U95" i="17"/>
  <c r="AL33" i="30"/>
  <c r="F499" i="16"/>
  <c r="K499" i="16" s="1"/>
  <c r="B139" i="17"/>
  <c r="F521" i="16"/>
  <c r="K521" i="16" s="1"/>
  <c r="B161" i="17"/>
  <c r="F516" i="16"/>
  <c r="K516" i="16" s="1"/>
  <c r="B156" i="17"/>
  <c r="Y156" i="17" s="1"/>
  <c r="U98" i="17"/>
  <c r="AL36" i="30"/>
  <c r="A754" i="16"/>
  <c r="A813" i="16" s="1"/>
  <c r="G572" i="16"/>
  <c r="A634" i="16"/>
  <c r="A693" i="16"/>
  <c r="C572" i="16"/>
  <c r="H572" i="16"/>
  <c r="D572" i="16"/>
  <c r="E740" i="16"/>
  <c r="I740" i="16"/>
  <c r="H696" i="16"/>
  <c r="D696" i="16"/>
  <c r="G696" i="16"/>
  <c r="C696" i="16"/>
  <c r="Q554" i="16"/>
  <c r="W554" i="16"/>
  <c r="C161" i="17"/>
  <c r="B734" i="16"/>
  <c r="B793" i="16" s="1"/>
  <c r="B673" i="16"/>
  <c r="E614" i="16"/>
  <c r="I614" i="16"/>
  <c r="AK30" i="30"/>
  <c r="T92" i="17"/>
  <c r="C165" i="17"/>
  <c r="C156" i="17"/>
  <c r="C152" i="17"/>
  <c r="H757" i="16"/>
  <c r="C216" i="17" s="1"/>
  <c r="C757" i="16"/>
  <c r="G757" i="16"/>
  <c r="D757" i="16"/>
  <c r="B216" i="17" s="1"/>
  <c r="B699" i="16"/>
  <c r="I640" i="16"/>
  <c r="E640" i="16"/>
  <c r="B760" i="16"/>
  <c r="B819" i="16" s="1"/>
  <c r="M92" i="17"/>
  <c r="N28" i="57" s="1"/>
  <c r="AR28" i="57" s="1"/>
  <c r="N392" i="16"/>
  <c r="O392" i="16" s="1"/>
  <c r="B634" i="16"/>
  <c r="I572" i="16"/>
  <c r="E572" i="16"/>
  <c r="F525" i="16"/>
  <c r="K525" i="16" s="1"/>
  <c r="B165" i="17"/>
  <c r="Y165" i="17" s="1"/>
  <c r="B638" i="16"/>
  <c r="E576" i="16"/>
  <c r="I576" i="16"/>
  <c r="J576" i="16" s="1"/>
  <c r="B144" i="17"/>
  <c r="F504" i="16"/>
  <c r="K504" i="16" s="1"/>
  <c r="B152" i="17"/>
  <c r="Y152" i="17" s="1"/>
  <c r="F512" i="16"/>
  <c r="K512" i="16" s="1"/>
  <c r="G155" i="17"/>
  <c r="C585" i="16"/>
  <c r="D585" i="16"/>
  <c r="G585" i="16"/>
  <c r="A647" i="16"/>
  <c r="H585" i="16"/>
  <c r="J585" i="16" s="1"/>
  <c r="A767" i="16"/>
  <c r="A826" i="16" s="1"/>
  <c r="A706" i="16"/>
  <c r="D564" i="16"/>
  <c r="A685" i="16"/>
  <c r="A746" i="16"/>
  <c r="A805" i="16" s="1"/>
  <c r="H564" i="16"/>
  <c r="J564" i="16" s="1"/>
  <c r="G564" i="16"/>
  <c r="A626" i="16"/>
  <c r="C564" i="16"/>
  <c r="M78" i="17"/>
  <c r="N14" i="57" s="1"/>
  <c r="AR14" i="57" s="1"/>
  <c r="N378" i="16"/>
  <c r="O378" i="16" s="1"/>
  <c r="E679" i="16"/>
  <c r="I679" i="16"/>
  <c r="G587" i="16"/>
  <c r="A769" i="16"/>
  <c r="A828" i="16" s="1"/>
  <c r="D587" i="16"/>
  <c r="H587" i="16"/>
  <c r="C587" i="16"/>
  <c r="A708" i="16"/>
  <c r="A649" i="16"/>
  <c r="Q527" i="16"/>
  <c r="W527" i="16"/>
  <c r="F524" i="16"/>
  <c r="K524" i="16" s="1"/>
  <c r="M90" i="17"/>
  <c r="N26" i="57" s="1"/>
  <c r="AR26" i="57" s="1"/>
  <c r="N390" i="16"/>
  <c r="O390" i="16" s="1"/>
  <c r="C159" i="17"/>
  <c r="B615" i="16"/>
  <c r="E553" i="16"/>
  <c r="I553" i="16"/>
  <c r="J553" i="16" s="1"/>
  <c r="A764" i="16"/>
  <c r="A823" i="16" s="1"/>
  <c r="H582" i="16"/>
  <c r="C582" i="16"/>
  <c r="G582" i="16"/>
  <c r="A703" i="16"/>
  <c r="A644" i="16"/>
  <c r="D582" i="16"/>
  <c r="L494" i="16"/>
  <c r="E632" i="16"/>
  <c r="B752" i="16"/>
  <c r="B811" i="16" s="1"/>
  <c r="B691" i="16"/>
  <c r="I632" i="16"/>
  <c r="B630" i="16"/>
  <c r="E568" i="16"/>
  <c r="I568" i="16"/>
  <c r="J568" i="16" s="1"/>
  <c r="Q74" i="17"/>
  <c r="O10" i="57" s="1"/>
  <c r="AS10" i="57" s="1"/>
  <c r="N434" i="16"/>
  <c r="O434" i="16" s="1"/>
  <c r="F519" i="16"/>
  <c r="K519" i="16" s="1"/>
  <c r="B159" i="17"/>
  <c r="Y159" i="17" s="1"/>
  <c r="L457" i="16"/>
  <c r="N457" i="16" s="1"/>
  <c r="O457" i="16" s="1"/>
  <c r="B164" i="17"/>
  <c r="I616" i="16"/>
  <c r="E616" i="16"/>
  <c r="B736" i="16"/>
  <c r="B795" i="16" s="1"/>
  <c r="B675" i="16"/>
  <c r="C162" i="17"/>
  <c r="L449" i="16"/>
  <c r="L467" i="16"/>
  <c r="A752" i="16"/>
  <c r="A811" i="16" s="1"/>
  <c r="D570" i="16"/>
  <c r="G570" i="16"/>
  <c r="A691" i="16"/>
  <c r="H570" i="16"/>
  <c r="J570" i="16" s="1"/>
  <c r="A632" i="16"/>
  <c r="C570" i="16"/>
  <c r="B644" i="16"/>
  <c r="E582" i="16"/>
  <c r="I582" i="16"/>
  <c r="G134" i="17"/>
  <c r="C150" i="17"/>
  <c r="Q612" i="16"/>
  <c r="W612" i="16"/>
  <c r="C149" i="17"/>
  <c r="L492" i="16"/>
  <c r="E132" i="17" s="1"/>
  <c r="P8" i="57" s="1"/>
  <c r="AT8" i="57" s="1"/>
  <c r="F527" i="16"/>
  <c r="K527" i="16" s="1"/>
  <c r="B167" i="17"/>
  <c r="F134" i="17"/>
  <c r="Z134" i="17" s="1"/>
  <c r="F554" i="16"/>
  <c r="Q522" i="16"/>
  <c r="W522" i="16"/>
  <c r="L433" i="16"/>
  <c r="L448" i="16"/>
  <c r="C133" i="17"/>
  <c r="B649" i="16"/>
  <c r="E587" i="16"/>
  <c r="I587" i="16"/>
  <c r="F522" i="16"/>
  <c r="K522" i="16" s="1"/>
  <c r="B162" i="17"/>
  <c r="Y162" i="17" s="1"/>
  <c r="I746" i="16"/>
  <c r="E746" i="16"/>
  <c r="I639" i="16"/>
  <c r="B698" i="16"/>
  <c r="B759" i="16"/>
  <c r="B818" i="16" s="1"/>
  <c r="E639" i="16"/>
  <c r="AL45" i="30"/>
  <c r="U107" i="17"/>
  <c r="Q510" i="16"/>
  <c r="W510" i="16"/>
  <c r="F509" i="16"/>
  <c r="K509" i="16" s="1"/>
  <c r="B149" i="17"/>
  <c r="C167" i="17"/>
  <c r="E685" i="16"/>
  <c r="I685" i="16"/>
  <c r="L462" i="16"/>
  <c r="F508" i="16"/>
  <c r="K508" i="16" s="1"/>
  <c r="B148" i="17"/>
  <c r="Q732" i="16"/>
  <c r="F510" i="16"/>
  <c r="K510" i="16" s="1"/>
  <c r="B150" i="17"/>
  <c r="Y150" i="17" s="1"/>
  <c r="E299" i="16"/>
  <c r="C164" i="17"/>
  <c r="F493" i="16"/>
  <c r="K493" i="16" s="1"/>
  <c r="B133" i="17"/>
  <c r="M102" i="17"/>
  <c r="N38" i="57" s="1"/>
  <c r="AR38" i="57" s="1"/>
  <c r="N402" i="16"/>
  <c r="O402" i="16" s="1"/>
  <c r="AK28" i="30"/>
  <c r="T90" i="17"/>
  <c r="M73" i="17"/>
  <c r="N9" i="57" s="1"/>
  <c r="AR9" i="57" s="1"/>
  <c r="N373" i="16"/>
  <c r="O373" i="16" s="1"/>
  <c r="Q671" i="16"/>
  <c r="W671" i="16"/>
  <c r="C148" i="17"/>
  <c r="M87" i="17"/>
  <c r="N23" i="57" s="1"/>
  <c r="AR23" i="57" s="1"/>
  <c r="N387" i="16"/>
  <c r="O387" i="16" s="1"/>
  <c r="L447" i="16"/>
  <c r="C147" i="17"/>
  <c r="A913" i="16"/>
  <c r="F501" i="16"/>
  <c r="K501" i="16" s="1"/>
  <c r="B141" i="17"/>
  <c r="AK31" i="30"/>
  <c r="T93" i="17"/>
  <c r="B147" i="17"/>
  <c r="Y147" i="17" s="1"/>
  <c r="F507" i="16"/>
  <c r="K507" i="16" s="1"/>
  <c r="AL37" i="30"/>
  <c r="U99" i="17"/>
  <c r="M93" i="17"/>
  <c r="N29" i="57" s="1"/>
  <c r="AR29" i="57" s="1"/>
  <c r="N393" i="16"/>
  <c r="O393" i="16" s="1"/>
  <c r="A745" i="16"/>
  <c r="A804" i="16" s="1"/>
  <c r="G563" i="16"/>
  <c r="A684" i="16"/>
  <c r="A625" i="16"/>
  <c r="C563" i="16"/>
  <c r="D563" i="16"/>
  <c r="H563" i="16"/>
  <c r="J563" i="16" s="1"/>
  <c r="A646" i="16"/>
  <c r="D584" i="16"/>
  <c r="H584" i="16"/>
  <c r="A705" i="16"/>
  <c r="G584" i="16"/>
  <c r="A766" i="16"/>
  <c r="A825" i="16" s="1"/>
  <c r="C584" i="16"/>
  <c r="AK35" i="30"/>
  <c r="T97" i="17"/>
  <c r="W507" i="16"/>
  <c r="Q507" i="16"/>
  <c r="F497" i="16"/>
  <c r="K497" i="16" s="1"/>
  <c r="B137" i="17"/>
  <c r="G132" i="17"/>
  <c r="C141" i="17"/>
  <c r="M97" i="17"/>
  <c r="N33" i="57" s="1"/>
  <c r="AR33" i="57" s="1"/>
  <c r="N397" i="16"/>
  <c r="O397" i="16" s="1"/>
  <c r="M104" i="17"/>
  <c r="N40" i="57" s="1"/>
  <c r="AR40" i="57" s="1"/>
  <c r="N404" i="16"/>
  <c r="O404" i="16" s="1"/>
  <c r="M83" i="17"/>
  <c r="N19" i="57" s="1"/>
  <c r="AR19" i="57" s="1"/>
  <c r="N383" i="16"/>
  <c r="O383" i="16" s="1"/>
  <c r="C143" i="17"/>
  <c r="AK19" i="30"/>
  <c r="T81" i="17"/>
  <c r="G567" i="16"/>
  <c r="H567" i="16"/>
  <c r="J567" i="16" s="1"/>
  <c r="A688" i="16"/>
  <c r="C567" i="16"/>
  <c r="D567" i="16"/>
  <c r="A749" i="16"/>
  <c r="A808" i="16" s="1"/>
  <c r="A629" i="16"/>
  <c r="L441" i="16"/>
  <c r="C137" i="17"/>
  <c r="F552" i="16"/>
  <c r="F132" i="17"/>
  <c r="O317" i="16"/>
  <c r="O358" i="16" s="1"/>
  <c r="M81" i="17"/>
  <c r="N17" i="57" s="1"/>
  <c r="AR17" i="57" s="1"/>
  <c r="N381" i="16"/>
  <c r="O381" i="16" s="1"/>
  <c r="M77" i="17"/>
  <c r="N13" i="57" s="1"/>
  <c r="AR13" i="57" s="1"/>
  <c r="N377" i="16"/>
  <c r="O377" i="16" s="1"/>
  <c r="F503" i="16"/>
  <c r="K503" i="16" s="1"/>
  <c r="B143" i="17"/>
  <c r="Y143" i="17" s="1"/>
  <c r="T87" i="17"/>
  <c r="AK25" i="30"/>
  <c r="F517" i="16"/>
  <c r="K517" i="16" s="1"/>
  <c r="B157" i="17"/>
  <c r="C153" i="17"/>
  <c r="F513" i="16"/>
  <c r="K513" i="16" s="1"/>
  <c r="B153" i="17"/>
  <c r="C157" i="17"/>
  <c r="AL27" i="30"/>
  <c r="U89" i="17"/>
  <c r="AK15" i="30"/>
  <c r="T77" i="17"/>
  <c r="R18" i="10"/>
  <c r="AL10" i="30"/>
  <c r="U72" i="17"/>
  <c r="Q524" i="16"/>
  <c r="W524" i="16"/>
  <c r="W503" i="16"/>
  <c r="Q503" i="16"/>
  <c r="Q72" i="17"/>
  <c r="O8" i="57" s="1"/>
  <c r="AS8" i="57" s="1"/>
  <c r="N432" i="16"/>
  <c r="O432" i="16" s="1"/>
  <c r="F610" i="16"/>
  <c r="L430" i="16"/>
  <c r="N430" i="16" s="1"/>
  <c r="O430" i="16" s="1"/>
  <c r="J610" i="16"/>
  <c r="K128" i="17"/>
  <c r="L128" i="17" s="1"/>
  <c r="W552" i="16"/>
  <c r="Q552" i="16"/>
  <c r="C130" i="17"/>
  <c r="I669" i="16"/>
  <c r="O128" i="17" s="1"/>
  <c r="E669" i="16"/>
  <c r="N128" i="17" s="1"/>
  <c r="J4" i="34"/>
  <c r="O428" i="16"/>
  <c r="F490" i="16"/>
  <c r="K490" i="16" s="1"/>
  <c r="B130" i="17"/>
  <c r="I730" i="16"/>
  <c r="C189" i="17" s="1"/>
  <c r="E730" i="16"/>
  <c r="B189" i="17" s="1"/>
  <c r="B646" i="16"/>
  <c r="E584" i="16"/>
  <c r="I584" i="16"/>
  <c r="H6" i="34"/>
  <c r="C673" i="16"/>
  <c r="D673" i="16"/>
  <c r="H673" i="16"/>
  <c r="G673" i="16"/>
  <c r="B612" i="16"/>
  <c r="I550" i="16"/>
  <c r="J550" i="16" s="1"/>
  <c r="E550" i="16"/>
  <c r="H561" i="16"/>
  <c r="J561" i="16" s="1"/>
  <c r="A743" i="16"/>
  <c r="A802" i="16" s="1"/>
  <c r="A682" i="16"/>
  <c r="C561" i="16"/>
  <c r="A623" i="16"/>
  <c r="D561" i="16"/>
  <c r="G561" i="16"/>
  <c r="N488" i="16"/>
  <c r="E128" i="17"/>
  <c r="P4" i="57" s="1"/>
  <c r="AT4" i="57" s="1"/>
  <c r="A694" i="16"/>
  <c r="A755" i="16"/>
  <c r="A814" i="16" s="1"/>
  <c r="A635" i="16"/>
  <c r="C573" i="16"/>
  <c r="G573" i="16"/>
  <c r="D573" i="16"/>
  <c r="H573" i="16"/>
  <c r="J573" i="16" s="1"/>
  <c r="Q517" i="16"/>
  <c r="W517" i="16"/>
  <c r="G577" i="16"/>
  <c r="D577" i="16"/>
  <c r="H577" i="16"/>
  <c r="J577" i="16" s="1"/>
  <c r="A698" i="16"/>
  <c r="A759" i="16"/>
  <c r="A818" i="16" s="1"/>
  <c r="A639" i="16"/>
  <c r="C577" i="16"/>
  <c r="D734" i="16"/>
  <c r="C734" i="16"/>
  <c r="H734" i="16"/>
  <c r="G734" i="16"/>
  <c r="B631" i="16"/>
  <c r="E569" i="16"/>
  <c r="I569" i="16"/>
  <c r="J569" i="16" s="1"/>
  <c r="C614" i="16"/>
  <c r="H614" i="16"/>
  <c r="J614" i="16" s="1"/>
  <c r="G614" i="16"/>
  <c r="D614" i="16"/>
  <c r="M70" i="17"/>
  <c r="N370" i="16"/>
  <c r="Q497" i="16"/>
  <c r="W497" i="16"/>
  <c r="B641" i="16"/>
  <c r="I579" i="16"/>
  <c r="J579" i="16" s="1"/>
  <c r="E579" i="16"/>
  <c r="AM6" i="30"/>
  <c r="V68" i="17"/>
  <c r="W68" i="17" s="1"/>
  <c r="A619" i="16"/>
  <c r="H557" i="16"/>
  <c r="J557" i="16" s="1"/>
  <c r="C557" i="16"/>
  <c r="D557" i="16"/>
  <c r="A678" i="16"/>
  <c r="A739" i="16"/>
  <c r="A798" i="16" s="1"/>
  <c r="G557" i="16"/>
  <c r="Q513" i="16"/>
  <c r="W513" i="16"/>
  <c r="Q501" i="16"/>
  <c r="W501" i="16"/>
  <c r="K552" i="16" l="1"/>
  <c r="A852" i="16"/>
  <c r="K495" i="16"/>
  <c r="F659" i="16"/>
  <c r="J572" i="16"/>
  <c r="J556" i="16"/>
  <c r="J654" i="16"/>
  <c r="H128" i="17"/>
  <c r="L6" i="30" s="1"/>
  <c r="K4" i="34" s="1"/>
  <c r="H16" i="30"/>
  <c r="G14" i="34" s="1"/>
  <c r="Y136" i="17"/>
  <c r="J657" i="16"/>
  <c r="J651" i="16"/>
  <c r="J587" i="16"/>
  <c r="J571" i="16"/>
  <c r="J580" i="16"/>
  <c r="J566" i="16"/>
  <c r="J565" i="16"/>
  <c r="J653" i="16"/>
  <c r="J584" i="16"/>
  <c r="J582" i="16"/>
  <c r="Y131" i="17"/>
  <c r="D131" i="17" s="1"/>
  <c r="K9" i="30" s="1"/>
  <c r="J7" i="34" s="1"/>
  <c r="J652" i="16"/>
  <c r="K554" i="16"/>
  <c r="Y139" i="17"/>
  <c r="Y133" i="17"/>
  <c r="D133" i="17" s="1"/>
  <c r="K11" i="30" s="1"/>
  <c r="J9" i="34" s="1"/>
  <c r="Y130" i="17"/>
  <c r="D130" i="17" s="1"/>
  <c r="K8" i="30" s="1"/>
  <c r="J6" i="34" s="1"/>
  <c r="Z140" i="17"/>
  <c r="AB128" i="17"/>
  <c r="AA128" i="17"/>
  <c r="Y129" i="17"/>
  <c r="D129" i="17" s="1"/>
  <c r="K7" i="30" s="1"/>
  <c r="J555" i="16"/>
  <c r="J616" i="16"/>
  <c r="E177" i="17"/>
  <c r="N537" i="16"/>
  <c r="O537" i="16" s="1"/>
  <c r="Y153" i="17"/>
  <c r="Y137" i="17"/>
  <c r="D137" i="17" s="1"/>
  <c r="K15" i="30" s="1"/>
  <c r="Y164" i="17"/>
  <c r="D144" i="17"/>
  <c r="Y144" i="17"/>
  <c r="Y161" i="17"/>
  <c r="Y146" i="17"/>
  <c r="D146" i="17" s="1"/>
  <c r="K24" i="30" s="1"/>
  <c r="J22" i="34" s="1"/>
  <c r="K174" i="17"/>
  <c r="J656" i="16"/>
  <c r="K599" i="16"/>
  <c r="Z175" i="17"/>
  <c r="Y141" i="17"/>
  <c r="Y148" i="17"/>
  <c r="Z155" i="17"/>
  <c r="Y166" i="17"/>
  <c r="Y145" i="17"/>
  <c r="K598" i="16"/>
  <c r="H173" i="17"/>
  <c r="L51" i="30" s="1"/>
  <c r="K49" i="34" s="1"/>
  <c r="Z173" i="17"/>
  <c r="Y142" i="17"/>
  <c r="D142" i="17" s="1"/>
  <c r="K20" i="30" s="1"/>
  <c r="J18" i="34" s="1"/>
  <c r="Y135" i="17"/>
  <c r="D135" i="17" s="1"/>
  <c r="K13" i="30" s="1"/>
  <c r="J11" i="34" s="1"/>
  <c r="Y158" i="17"/>
  <c r="Z170" i="17"/>
  <c r="H170" i="17" s="1"/>
  <c r="L48" i="30" s="1"/>
  <c r="K46" i="34" s="1"/>
  <c r="Z171" i="17"/>
  <c r="Z132" i="17"/>
  <c r="H132" i="17" s="1"/>
  <c r="L10" i="30" s="1"/>
  <c r="K8" i="34" s="1"/>
  <c r="Y157" i="17"/>
  <c r="Y149" i="17"/>
  <c r="Y167" i="17"/>
  <c r="Y138" i="17"/>
  <c r="D138" i="17" s="1"/>
  <c r="K16" i="30" s="1"/>
  <c r="G158" i="17"/>
  <c r="Z158" i="17" s="1"/>
  <c r="H158" i="17" s="1"/>
  <c r="L36" i="30" s="1"/>
  <c r="K34" i="34" s="1"/>
  <c r="J578" i="16"/>
  <c r="Y160" i="17"/>
  <c r="AA174" i="17"/>
  <c r="Z176" i="17"/>
  <c r="H168" i="17"/>
  <c r="L46" i="30" s="1"/>
  <c r="K44" i="34" s="1"/>
  <c r="Z168" i="17"/>
  <c r="H172" i="17"/>
  <c r="L50" i="30" s="1"/>
  <c r="K48" i="34" s="1"/>
  <c r="Z172" i="17"/>
  <c r="H42" i="34"/>
  <c r="T44" i="30"/>
  <c r="T42" i="34" s="1"/>
  <c r="AN51" i="30"/>
  <c r="H134" i="17"/>
  <c r="L12" i="30" s="1"/>
  <c r="K10" i="34" s="1"/>
  <c r="S173" i="17"/>
  <c r="N533" i="16"/>
  <c r="O533" i="16" s="1"/>
  <c r="E613" i="16"/>
  <c r="B733" i="16"/>
  <c r="I613" i="16"/>
  <c r="B672" i="16"/>
  <c r="H171" i="17"/>
  <c r="L49" i="30" s="1"/>
  <c r="K47" i="34" s="1"/>
  <c r="A911" i="16"/>
  <c r="L589" i="16"/>
  <c r="N589" i="16" s="1"/>
  <c r="O589" i="16" s="1"/>
  <c r="L594" i="16"/>
  <c r="N594" i="16" s="1"/>
  <c r="O594" i="16" s="1"/>
  <c r="T40" i="30"/>
  <c r="T38" i="34" s="1"/>
  <c r="F651" i="16"/>
  <c r="L590" i="16"/>
  <c r="I170" i="17" s="1"/>
  <c r="L592" i="16"/>
  <c r="N592" i="16" s="1"/>
  <c r="O592" i="16" s="1"/>
  <c r="D161" i="17"/>
  <c r="K39" i="30" s="1"/>
  <c r="J37" i="34" s="1"/>
  <c r="A974" i="16"/>
  <c r="N593" i="16"/>
  <c r="O593" i="16" s="1"/>
  <c r="I173" i="17"/>
  <c r="D152" i="17"/>
  <c r="K30" i="30" s="1"/>
  <c r="J28" i="34" s="1"/>
  <c r="D151" i="17"/>
  <c r="D154" i="17"/>
  <c r="H176" i="17"/>
  <c r="L54" i="30" s="1"/>
  <c r="K52" i="34" s="1"/>
  <c r="H169" i="17"/>
  <c r="L47" i="30" s="1"/>
  <c r="K45" i="34" s="1"/>
  <c r="H175" i="17"/>
  <c r="L53" i="30" s="1"/>
  <c r="K51" i="34" s="1"/>
  <c r="D162" i="17"/>
  <c r="D159" i="17"/>
  <c r="K37" i="30" s="1"/>
  <c r="J35" i="34" s="1"/>
  <c r="D165" i="17"/>
  <c r="L588" i="16"/>
  <c r="L591" i="16"/>
  <c r="H174" i="17"/>
  <c r="L52" i="30" s="1"/>
  <c r="K50" i="34" s="1"/>
  <c r="L595" i="16"/>
  <c r="W560" i="16"/>
  <c r="Q560" i="16"/>
  <c r="H15" i="34"/>
  <c r="G622" i="16"/>
  <c r="C622" i="16"/>
  <c r="H622" i="16"/>
  <c r="J622" i="16" s="1"/>
  <c r="D622" i="16"/>
  <c r="F622" i="16" s="1"/>
  <c r="D681" i="16"/>
  <c r="H681" i="16"/>
  <c r="C681" i="16"/>
  <c r="G681" i="16"/>
  <c r="H21" i="34"/>
  <c r="T17" i="30"/>
  <c r="T15" i="34" s="1"/>
  <c r="G742" i="16"/>
  <c r="A801" i="16"/>
  <c r="D742" i="16"/>
  <c r="H742" i="16"/>
  <c r="C742" i="16"/>
  <c r="Q742" i="16" s="1"/>
  <c r="P128" i="17"/>
  <c r="F652" i="16"/>
  <c r="K652" i="16" s="1"/>
  <c r="L652" i="16" s="1"/>
  <c r="N652" i="16" s="1"/>
  <c r="O652" i="16" s="1"/>
  <c r="J659" i="16"/>
  <c r="K659" i="16" s="1"/>
  <c r="L659" i="16" s="1"/>
  <c r="M177" i="17" s="1"/>
  <c r="N435" i="16"/>
  <c r="O435" i="16" s="1"/>
  <c r="Q778" i="16"/>
  <c r="H38" i="34"/>
  <c r="W117" i="17"/>
  <c r="Q735" i="16"/>
  <c r="W674" i="16"/>
  <c r="Q674" i="16"/>
  <c r="H14" i="34"/>
  <c r="F789" i="16"/>
  <c r="K651" i="16"/>
  <c r="L651" i="16" s="1"/>
  <c r="N651" i="16" s="1"/>
  <c r="O651" i="16" s="1"/>
  <c r="Q615" i="16"/>
  <c r="W615" i="16"/>
  <c r="J789" i="16"/>
  <c r="H7" i="34"/>
  <c r="T9" i="30"/>
  <c r="T7" i="34" s="1"/>
  <c r="Q657" i="16"/>
  <c r="A940" i="16"/>
  <c r="C940" i="16" s="1"/>
  <c r="W650" i="16"/>
  <c r="Q776" i="16"/>
  <c r="H794" i="16"/>
  <c r="D794" i="16"/>
  <c r="C794" i="16"/>
  <c r="G794" i="16"/>
  <c r="T45" i="30"/>
  <c r="T43" i="34" s="1"/>
  <c r="W45" i="30"/>
  <c r="H43" i="34"/>
  <c r="W25" i="30"/>
  <c r="H23" i="34"/>
  <c r="Q777" i="16"/>
  <c r="Q775" i="16"/>
  <c r="W14" i="30"/>
  <c r="T14" i="30"/>
  <c r="T12" i="34" s="1"/>
  <c r="H12" i="34"/>
  <c r="Q4" i="57"/>
  <c r="AU4" i="57" s="1"/>
  <c r="AO6" i="30"/>
  <c r="Q69" i="17"/>
  <c r="N429" i="16"/>
  <c r="O429" i="16" s="1"/>
  <c r="N5" i="57"/>
  <c r="AR5" i="57" s="1"/>
  <c r="U69" i="17"/>
  <c r="AL7" i="30"/>
  <c r="H163" i="17"/>
  <c r="L41" i="30" s="1"/>
  <c r="K39" i="34" s="1"/>
  <c r="T7" i="30"/>
  <c r="T5" i="34" s="1"/>
  <c r="I56" i="30"/>
  <c r="H5" i="34"/>
  <c r="W7" i="30"/>
  <c r="M170" i="17"/>
  <c r="H34" i="34"/>
  <c r="W36" i="30"/>
  <c r="T36" i="30"/>
  <c r="T34" i="34" s="1"/>
  <c r="M169" i="17"/>
  <c r="W20" i="30"/>
  <c r="T20" i="30"/>
  <c r="T18" i="34" s="1"/>
  <c r="H18" i="34"/>
  <c r="T31" i="30"/>
  <c r="T29" i="34" s="1"/>
  <c r="W31" i="30"/>
  <c r="H29" i="34"/>
  <c r="J52" i="34"/>
  <c r="W32" i="30"/>
  <c r="T32" i="30"/>
  <c r="T30" i="34" s="1"/>
  <c r="H30" i="34"/>
  <c r="T29" i="30"/>
  <c r="T27" i="34" s="1"/>
  <c r="W29" i="30"/>
  <c r="H27" i="34"/>
  <c r="W13" i="30"/>
  <c r="H11" i="34"/>
  <c r="T13" i="30"/>
  <c r="T11" i="34" s="1"/>
  <c r="T21" i="30"/>
  <c r="T19" i="34" s="1"/>
  <c r="H19" i="34"/>
  <c r="W21" i="30"/>
  <c r="H20" i="34"/>
  <c r="W22" i="30"/>
  <c r="T22" i="30"/>
  <c r="T20" i="34" s="1"/>
  <c r="H33" i="34"/>
  <c r="W35" i="30"/>
  <c r="T35" i="30"/>
  <c r="T33" i="34" s="1"/>
  <c r="W19" i="30"/>
  <c r="T19" i="30"/>
  <c r="T17" i="34" s="1"/>
  <c r="H17" i="34"/>
  <c r="A790" i="16"/>
  <c r="H790" i="16" s="1"/>
  <c r="G17" i="48"/>
  <c r="I17" i="48"/>
  <c r="E172" i="17"/>
  <c r="N532" i="16"/>
  <c r="O532" i="16" s="1"/>
  <c r="E718" i="16"/>
  <c r="F718" i="16" s="1"/>
  <c r="I718" i="16"/>
  <c r="O177" i="17" s="1"/>
  <c r="Q716" i="16"/>
  <c r="W716" i="16"/>
  <c r="Q656" i="16"/>
  <c r="W656" i="16"/>
  <c r="W789" i="16"/>
  <c r="Q789" i="16"/>
  <c r="P45" i="57"/>
  <c r="AT45" i="57" s="1"/>
  <c r="S169" i="17"/>
  <c r="AN47" i="30"/>
  <c r="A951" i="16"/>
  <c r="A892" i="16"/>
  <c r="C832" i="16"/>
  <c r="A1012" i="16"/>
  <c r="G832" i="16"/>
  <c r="D832" i="16"/>
  <c r="H832" i="16"/>
  <c r="K176" i="17"/>
  <c r="A953" i="16"/>
  <c r="H834" i="16"/>
  <c r="A1014" i="16"/>
  <c r="D834" i="16"/>
  <c r="C834" i="16"/>
  <c r="A894" i="16"/>
  <c r="G834" i="16"/>
  <c r="A954" i="16"/>
  <c r="G835" i="16"/>
  <c r="A1015" i="16"/>
  <c r="C835" i="16"/>
  <c r="H835" i="16"/>
  <c r="A895" i="16"/>
  <c r="D835" i="16"/>
  <c r="W713" i="16"/>
  <c r="Q713" i="16"/>
  <c r="Q653" i="16"/>
  <c r="W653" i="16"/>
  <c r="B833" i="16"/>
  <c r="I774" i="16"/>
  <c r="J774" i="16" s="1"/>
  <c r="E774" i="16"/>
  <c r="F774" i="16" s="1"/>
  <c r="W709" i="16"/>
  <c r="Q709" i="16"/>
  <c r="B835" i="16"/>
  <c r="I776" i="16"/>
  <c r="J776" i="16" s="1"/>
  <c r="E776" i="16"/>
  <c r="F776" i="16" s="1"/>
  <c r="W651" i="16"/>
  <c r="Q651" i="16"/>
  <c r="B837" i="16"/>
  <c r="I778" i="16"/>
  <c r="J778" i="16" s="1"/>
  <c r="E778" i="16"/>
  <c r="F778" i="16" s="1"/>
  <c r="O47" i="57"/>
  <c r="AS47" i="57" s="1"/>
  <c r="V111" i="17"/>
  <c r="W111" i="17" s="1"/>
  <c r="AM49" i="30"/>
  <c r="Q711" i="16"/>
  <c r="W711" i="16"/>
  <c r="R53" i="57"/>
  <c r="AV53" i="57" s="1"/>
  <c r="AP55" i="30"/>
  <c r="U177" i="17"/>
  <c r="W659" i="16"/>
  <c r="Q659" i="16"/>
  <c r="E17" i="48" s="1"/>
  <c r="N6" i="57"/>
  <c r="AR6" i="57" s="1"/>
  <c r="J20" i="10"/>
  <c r="P20" i="10"/>
  <c r="R20" i="10" s="1"/>
  <c r="L20" i="10"/>
  <c r="I20" i="10"/>
  <c r="K20" i="10"/>
  <c r="N20" i="10"/>
  <c r="O20" i="10"/>
  <c r="M20" i="10"/>
  <c r="D136" i="17"/>
  <c r="K14" i="30" s="1"/>
  <c r="J12" i="34" s="1"/>
  <c r="H41" i="34"/>
  <c r="H13" i="34"/>
  <c r="T23" i="30"/>
  <c r="T21" i="34" s="1"/>
  <c r="T16" i="30"/>
  <c r="T14" i="34" s="1"/>
  <c r="T15" i="30"/>
  <c r="T13" i="34" s="1"/>
  <c r="T25" i="30"/>
  <c r="T23" i="34" s="1"/>
  <c r="T28" i="30"/>
  <c r="T26" i="34" s="1"/>
  <c r="C830" i="16"/>
  <c r="A890" i="16"/>
  <c r="G830" i="16"/>
  <c r="A949" i="16"/>
  <c r="H830" i="16"/>
  <c r="A1010" i="16"/>
  <c r="D830" i="16"/>
  <c r="Q717" i="16"/>
  <c r="W717" i="16"/>
  <c r="D836" i="16"/>
  <c r="H836" i="16"/>
  <c r="A955" i="16"/>
  <c r="A896" i="16"/>
  <c r="C836" i="16"/>
  <c r="A1016" i="16"/>
  <c r="G836" i="16"/>
  <c r="K168" i="17"/>
  <c r="Q779" i="16"/>
  <c r="E19" i="48" s="1"/>
  <c r="E711" i="16"/>
  <c r="F711" i="16" s="1"/>
  <c r="I711" i="16"/>
  <c r="J711" i="16" s="1"/>
  <c r="F657" i="16"/>
  <c r="J175" i="17"/>
  <c r="W112" i="17"/>
  <c r="B233" i="17"/>
  <c r="C833" i="16"/>
  <c r="H833" i="16"/>
  <c r="A952" i="16"/>
  <c r="A893" i="16"/>
  <c r="D833" i="16"/>
  <c r="A1013" i="16"/>
  <c r="G833" i="16"/>
  <c r="E175" i="17"/>
  <c r="N535" i="16"/>
  <c r="O535" i="16" s="1"/>
  <c r="C969" i="16"/>
  <c r="H969" i="16"/>
  <c r="G969" i="16"/>
  <c r="D969" i="16"/>
  <c r="E168" i="17"/>
  <c r="N528" i="16"/>
  <c r="O528" i="16" s="1"/>
  <c r="O49" i="57"/>
  <c r="AS49" i="57" s="1"/>
  <c r="V113" i="17"/>
  <c r="W113" i="17" s="1"/>
  <c r="AM51" i="30"/>
  <c r="N177" i="17"/>
  <c r="AB177" i="17" s="1"/>
  <c r="P177" i="17" s="1"/>
  <c r="O52" i="57"/>
  <c r="AS52" i="57" s="1"/>
  <c r="V116" i="17"/>
  <c r="W116" i="17" s="1"/>
  <c r="AM54" i="30"/>
  <c r="N172" i="17"/>
  <c r="K172" i="17"/>
  <c r="L599" i="16"/>
  <c r="P46" i="57"/>
  <c r="AT46" i="57" s="1"/>
  <c r="S170" i="17"/>
  <c r="AN48" i="30"/>
  <c r="I714" i="16"/>
  <c r="J714" i="16" s="1"/>
  <c r="E714" i="16"/>
  <c r="F714" i="16" s="1"/>
  <c r="F653" i="16"/>
  <c r="J171" i="17"/>
  <c r="B830" i="16"/>
  <c r="I771" i="16"/>
  <c r="J771" i="16" s="1"/>
  <c r="E771" i="16"/>
  <c r="F771" i="16" s="1"/>
  <c r="E713" i="16"/>
  <c r="F713" i="16" s="1"/>
  <c r="I713" i="16"/>
  <c r="J713" i="16" s="1"/>
  <c r="E715" i="16"/>
  <c r="F715" i="16" s="1"/>
  <c r="I715" i="16"/>
  <c r="J715" i="16" s="1"/>
  <c r="J170" i="17"/>
  <c r="J49" i="34"/>
  <c r="E709" i="16"/>
  <c r="N168" i="17" s="1"/>
  <c r="I709" i="16"/>
  <c r="J709" i="16" s="1"/>
  <c r="A891" i="16"/>
  <c r="D831" i="16"/>
  <c r="G831" i="16"/>
  <c r="A950" i="16"/>
  <c r="C831" i="16"/>
  <c r="A1011" i="16"/>
  <c r="H831" i="16"/>
  <c r="N170" i="17"/>
  <c r="D156" i="17"/>
  <c r="K34" i="30" s="1"/>
  <c r="J32" i="34" s="1"/>
  <c r="D139" i="17"/>
  <c r="K17" i="30" s="1"/>
  <c r="J15" i="34" s="1"/>
  <c r="I18" i="48"/>
  <c r="G18" i="48"/>
  <c r="H140" i="17"/>
  <c r="L511" i="16"/>
  <c r="E151" i="17" s="1"/>
  <c r="P27" i="57" s="1"/>
  <c r="AT27" i="57" s="1"/>
  <c r="D145" i="17"/>
  <c r="K23" i="30" s="1"/>
  <c r="J21" i="34" s="1"/>
  <c r="T43" i="30"/>
  <c r="T41" i="34" s="1"/>
  <c r="W28" i="30"/>
  <c r="Q771" i="16"/>
  <c r="K173" i="17"/>
  <c r="L173" i="17" s="1"/>
  <c r="M51" i="30" s="1"/>
  <c r="B836" i="16"/>
  <c r="I777" i="16"/>
  <c r="J777" i="16" s="1"/>
  <c r="E777" i="16"/>
  <c r="F777" i="16" s="1"/>
  <c r="O51" i="57"/>
  <c r="AS51" i="57" s="1"/>
  <c r="V115" i="17"/>
  <c r="W115" i="17" s="1"/>
  <c r="AM53" i="30"/>
  <c r="B838" i="16"/>
  <c r="I779" i="16"/>
  <c r="J779" i="16" s="1"/>
  <c r="I19" i="48" s="1"/>
  <c r="E779" i="16"/>
  <c r="F779" i="16" s="1"/>
  <c r="Q650" i="16"/>
  <c r="A898" i="16"/>
  <c r="G838" i="16"/>
  <c r="H838" i="16"/>
  <c r="A957" i="16"/>
  <c r="D838" i="16"/>
  <c r="A1018" i="16"/>
  <c r="C838" i="16"/>
  <c r="W114" i="17"/>
  <c r="B237" i="17"/>
  <c r="A956" i="16"/>
  <c r="A897" i="16"/>
  <c r="D837" i="16"/>
  <c r="A1017" i="16"/>
  <c r="G837" i="16"/>
  <c r="C837" i="16"/>
  <c r="H837" i="16"/>
  <c r="O173" i="17"/>
  <c r="K175" i="17"/>
  <c r="L174" i="17"/>
  <c r="M52" i="30" s="1"/>
  <c r="O174" i="17"/>
  <c r="C233" i="17"/>
  <c r="D908" i="16"/>
  <c r="H908" i="16"/>
  <c r="C908" i="16"/>
  <c r="G908" i="16"/>
  <c r="E176" i="17"/>
  <c r="N536" i="16"/>
  <c r="O536" i="16" s="1"/>
  <c r="W710" i="16"/>
  <c r="Q710" i="16"/>
  <c r="W658" i="16"/>
  <c r="Q658" i="16"/>
  <c r="B235" i="17"/>
  <c r="O172" i="17"/>
  <c r="W654" i="16"/>
  <c r="Q654" i="16"/>
  <c r="J51" i="34"/>
  <c r="E712" i="16"/>
  <c r="N171" i="17" s="1"/>
  <c r="AB171" i="17" s="1"/>
  <c r="I712" i="16"/>
  <c r="O171" i="17" s="1"/>
  <c r="F655" i="16"/>
  <c r="O168" i="17"/>
  <c r="F656" i="16"/>
  <c r="K170" i="17"/>
  <c r="J169" i="17"/>
  <c r="O44" i="57"/>
  <c r="AS44" i="57" s="1"/>
  <c r="V108" i="17"/>
  <c r="W108" i="17" s="1"/>
  <c r="AM46" i="30"/>
  <c r="I717" i="16"/>
  <c r="J717" i="16" s="1"/>
  <c r="E717" i="16"/>
  <c r="F717" i="16" s="1"/>
  <c r="J177" i="17"/>
  <c r="N418" i="16"/>
  <c r="M6" i="30"/>
  <c r="D143" i="17"/>
  <c r="K21" i="30" s="1"/>
  <c r="J19" i="34" s="1"/>
  <c r="H155" i="17"/>
  <c r="L33" i="30" s="1"/>
  <c r="C230" i="17"/>
  <c r="N176" i="17"/>
  <c r="W655" i="16"/>
  <c r="Q655" i="16"/>
  <c r="I716" i="16"/>
  <c r="J716" i="16" s="1"/>
  <c r="E716" i="16"/>
  <c r="N175" i="17" s="1"/>
  <c r="AB175" i="17" s="1"/>
  <c r="B236" i="17"/>
  <c r="E174" i="17"/>
  <c r="N534" i="16"/>
  <c r="O534" i="16" s="1"/>
  <c r="F650" i="16"/>
  <c r="K650" i="16" s="1"/>
  <c r="L650" i="16" s="1"/>
  <c r="J168" i="17"/>
  <c r="AA168" i="17" s="1"/>
  <c r="B238" i="17"/>
  <c r="C237" i="17"/>
  <c r="Q714" i="16"/>
  <c r="W714" i="16"/>
  <c r="B831" i="16"/>
  <c r="I772" i="16"/>
  <c r="J772" i="16" s="1"/>
  <c r="E772" i="16"/>
  <c r="F772" i="16" s="1"/>
  <c r="O175" i="17"/>
  <c r="W657" i="16"/>
  <c r="Q715" i="16"/>
  <c r="W715" i="16"/>
  <c r="Q774" i="16"/>
  <c r="D849" i="16"/>
  <c r="G849" i="16"/>
  <c r="C849" i="16"/>
  <c r="H849" i="16"/>
  <c r="Q773" i="16"/>
  <c r="W718" i="16"/>
  <c r="Q718" i="16"/>
  <c r="E18" i="48" s="1"/>
  <c r="J176" i="17"/>
  <c r="AA176" i="17" s="1"/>
  <c r="F658" i="16"/>
  <c r="E171" i="17"/>
  <c r="N531" i="16"/>
  <c r="O531" i="16" s="1"/>
  <c r="C235" i="17"/>
  <c r="J172" i="17"/>
  <c r="F654" i="16"/>
  <c r="K654" i="16" s="1"/>
  <c r="L654" i="16" s="1"/>
  <c r="B832" i="16"/>
  <c r="I773" i="16"/>
  <c r="J773" i="16" s="1"/>
  <c r="E773" i="16"/>
  <c r="F773" i="16" s="1"/>
  <c r="J44" i="34"/>
  <c r="B834" i="16"/>
  <c r="I775" i="16"/>
  <c r="J775" i="16" s="1"/>
  <c r="E775" i="16"/>
  <c r="B234" i="17" s="1"/>
  <c r="Q712" i="16"/>
  <c r="W712" i="16"/>
  <c r="K171" i="17"/>
  <c r="I710" i="16"/>
  <c r="O169" i="17" s="1"/>
  <c r="E710" i="16"/>
  <c r="N169" i="17" s="1"/>
  <c r="Q770" i="16"/>
  <c r="A948" i="16"/>
  <c r="H829" i="16"/>
  <c r="A1009" i="16"/>
  <c r="A889" i="16"/>
  <c r="D829" i="16"/>
  <c r="G829" i="16"/>
  <c r="C829" i="16"/>
  <c r="Q652" i="16"/>
  <c r="W652" i="16"/>
  <c r="K169" i="17"/>
  <c r="L598" i="16"/>
  <c r="B829" i="16"/>
  <c r="I770" i="16"/>
  <c r="J770" i="16" s="1"/>
  <c r="E770" i="16"/>
  <c r="F770" i="16" s="1"/>
  <c r="Q772" i="16"/>
  <c r="O170" i="17"/>
  <c r="N659" i="16"/>
  <c r="O659" i="16" s="1"/>
  <c r="K177" i="17"/>
  <c r="G16" i="48"/>
  <c r="Y189" i="17"/>
  <c r="D189" i="17" s="1"/>
  <c r="O6" i="30"/>
  <c r="G216" i="17"/>
  <c r="F216" i="17"/>
  <c r="D153" i="17"/>
  <c r="K31" i="30" s="1"/>
  <c r="J29" i="34" s="1"/>
  <c r="N6" i="30"/>
  <c r="M4" i="34" s="1"/>
  <c r="D148" i="17"/>
  <c r="K26" i="30" s="1"/>
  <c r="J24" i="34" s="1"/>
  <c r="Y216" i="17"/>
  <c r="D216" i="17" s="1"/>
  <c r="O33" i="30" s="1"/>
  <c r="O31" i="34" s="1"/>
  <c r="Y224" i="17"/>
  <c r="D224" i="17" s="1"/>
  <c r="O41" i="30"/>
  <c r="O39" i="34" s="1"/>
  <c r="F224" i="17"/>
  <c r="G224" i="17"/>
  <c r="F189" i="17"/>
  <c r="G189" i="17"/>
  <c r="D150" i="17"/>
  <c r="K28" i="30" s="1"/>
  <c r="J26" i="34" s="1"/>
  <c r="D167" i="17"/>
  <c r="K45" i="30" s="1"/>
  <c r="J43" i="34" s="1"/>
  <c r="T56" i="30"/>
  <c r="D147" i="17"/>
  <c r="D141" i="17"/>
  <c r="K19" i="30" s="1"/>
  <c r="J17" i="34" s="1"/>
  <c r="D157" i="17"/>
  <c r="K35" i="30" s="1"/>
  <c r="J33" i="34" s="1"/>
  <c r="D149" i="17"/>
  <c r="K27" i="30" s="1"/>
  <c r="J25" i="34" s="1"/>
  <c r="D160" i="17"/>
  <c r="K38" i="30" s="1"/>
  <c r="J36" i="34" s="1"/>
  <c r="D164" i="17"/>
  <c r="D166" i="17"/>
  <c r="K44" i="30" s="1"/>
  <c r="D158" i="17"/>
  <c r="K36" i="30" s="1"/>
  <c r="J34" i="34" s="1"/>
  <c r="W56" i="30"/>
  <c r="N461" i="16"/>
  <c r="O461" i="16" s="1"/>
  <c r="V98" i="17"/>
  <c r="W98" i="17" s="1"/>
  <c r="AM18" i="30"/>
  <c r="AL26" i="30"/>
  <c r="J56" i="30"/>
  <c r="I5" i="34"/>
  <c r="H972" i="16"/>
  <c r="C972" i="16"/>
  <c r="D972" i="16"/>
  <c r="G972" i="16"/>
  <c r="D974" i="16"/>
  <c r="G974" i="16"/>
  <c r="C974" i="16"/>
  <c r="H974" i="16"/>
  <c r="G975" i="16"/>
  <c r="H975" i="16"/>
  <c r="C975" i="16"/>
  <c r="D975" i="16"/>
  <c r="A1001" i="16"/>
  <c r="H818" i="16"/>
  <c r="D818" i="16"/>
  <c r="C818" i="16"/>
  <c r="G818" i="16"/>
  <c r="H802" i="16"/>
  <c r="D802" i="16"/>
  <c r="C802" i="16"/>
  <c r="G802" i="16"/>
  <c r="G825" i="16"/>
  <c r="C825" i="16"/>
  <c r="H825" i="16"/>
  <c r="D825" i="16"/>
  <c r="G804" i="16"/>
  <c r="D804" i="16"/>
  <c r="H804" i="16"/>
  <c r="C804" i="16"/>
  <c r="I818" i="16"/>
  <c r="E818" i="16"/>
  <c r="I811" i="16"/>
  <c r="E811" i="16"/>
  <c r="G828" i="16"/>
  <c r="D828" i="16"/>
  <c r="H828" i="16"/>
  <c r="C828" i="16"/>
  <c r="E793" i="16"/>
  <c r="I793" i="16"/>
  <c r="F193" i="17" s="1"/>
  <c r="I863" i="16"/>
  <c r="E863" i="16"/>
  <c r="G821" i="16"/>
  <c r="C821" i="16"/>
  <c r="H821" i="16"/>
  <c r="D821" i="16"/>
  <c r="G807" i="16"/>
  <c r="C807" i="16"/>
  <c r="H807" i="16"/>
  <c r="D807" i="16"/>
  <c r="I790" i="16"/>
  <c r="E790" i="16"/>
  <c r="I814" i="16"/>
  <c r="E814" i="16"/>
  <c r="H798" i="16"/>
  <c r="D798" i="16"/>
  <c r="C798" i="16"/>
  <c r="G798" i="16"/>
  <c r="H814" i="16"/>
  <c r="D814" i="16"/>
  <c r="C814" i="16"/>
  <c r="G814" i="16"/>
  <c r="H852" i="16"/>
  <c r="D852" i="16"/>
  <c r="G852" i="16"/>
  <c r="C852" i="16"/>
  <c r="I819" i="16"/>
  <c r="E819" i="16"/>
  <c r="G799" i="16"/>
  <c r="C799" i="16"/>
  <c r="H799" i="16"/>
  <c r="D799" i="16"/>
  <c r="I827" i="16"/>
  <c r="E827" i="16"/>
  <c r="I815" i="16"/>
  <c r="E815" i="16"/>
  <c r="G792" i="16"/>
  <c r="D792" i="16"/>
  <c r="H792" i="16"/>
  <c r="C792" i="16"/>
  <c r="G855" i="16"/>
  <c r="C855" i="16"/>
  <c r="H855" i="16"/>
  <c r="D855" i="16"/>
  <c r="G808" i="16"/>
  <c r="D808" i="16"/>
  <c r="H808" i="16"/>
  <c r="C808" i="16"/>
  <c r="G854" i="16"/>
  <c r="C854" i="16"/>
  <c r="H854" i="16"/>
  <c r="D854" i="16"/>
  <c r="D911" i="16"/>
  <c r="C911" i="16"/>
  <c r="G911" i="16"/>
  <c r="H911" i="16"/>
  <c r="I850" i="16"/>
  <c r="E850" i="16"/>
  <c r="I795" i="16"/>
  <c r="F195" i="17" s="1"/>
  <c r="E795" i="16"/>
  <c r="G823" i="16"/>
  <c r="C823" i="16"/>
  <c r="H823" i="16"/>
  <c r="D823" i="16"/>
  <c r="G805" i="16"/>
  <c r="C805" i="16"/>
  <c r="H805" i="16"/>
  <c r="D805" i="16"/>
  <c r="H826" i="16"/>
  <c r="D826" i="16"/>
  <c r="C826" i="16"/>
  <c r="G826" i="16"/>
  <c r="G813" i="16"/>
  <c r="C813" i="16"/>
  <c r="H813" i="16"/>
  <c r="D813" i="16"/>
  <c r="G800" i="16"/>
  <c r="D800" i="16"/>
  <c r="H800" i="16"/>
  <c r="C800" i="16"/>
  <c r="G812" i="16"/>
  <c r="D812" i="16"/>
  <c r="H812" i="16"/>
  <c r="C812" i="16"/>
  <c r="G827" i="16"/>
  <c r="C827" i="16"/>
  <c r="H827" i="16"/>
  <c r="D827" i="16"/>
  <c r="I826" i="16"/>
  <c r="E826" i="16"/>
  <c r="G815" i="16"/>
  <c r="C815" i="16"/>
  <c r="H815" i="16"/>
  <c r="D815" i="16"/>
  <c r="C914" i="16"/>
  <c r="D914" i="16"/>
  <c r="H914" i="16"/>
  <c r="G914" i="16"/>
  <c r="I849" i="16"/>
  <c r="K189" i="17" s="1"/>
  <c r="E849" i="16"/>
  <c r="J189" i="17" s="1"/>
  <c r="C913" i="16"/>
  <c r="G913" i="16"/>
  <c r="D913" i="16"/>
  <c r="H913" i="16"/>
  <c r="G811" i="16"/>
  <c r="C811" i="16"/>
  <c r="H811" i="16"/>
  <c r="D811" i="16"/>
  <c r="G803" i="16"/>
  <c r="C803" i="16"/>
  <c r="H803" i="16"/>
  <c r="J803" i="16" s="1"/>
  <c r="D803" i="16"/>
  <c r="F803" i="16" s="1"/>
  <c r="G819" i="16"/>
  <c r="C819" i="16"/>
  <c r="H819" i="16"/>
  <c r="D819" i="16"/>
  <c r="G797" i="16"/>
  <c r="C797" i="16"/>
  <c r="H797" i="16"/>
  <c r="D797" i="16"/>
  <c r="G881" i="16"/>
  <c r="C881" i="16"/>
  <c r="H881" i="16"/>
  <c r="D881" i="16"/>
  <c r="G790" i="16"/>
  <c r="E801" i="16"/>
  <c r="I801" i="16"/>
  <c r="H806" i="16"/>
  <c r="D806" i="16"/>
  <c r="C806" i="16"/>
  <c r="G806" i="16"/>
  <c r="G796" i="16"/>
  <c r="D796" i="16"/>
  <c r="H796" i="16"/>
  <c r="C796" i="16"/>
  <c r="A942" i="16"/>
  <c r="A937" i="16"/>
  <c r="A878" i="16"/>
  <c r="A998" i="16"/>
  <c r="A921" i="16"/>
  <c r="A862" i="16"/>
  <c r="A982" i="16"/>
  <c r="A883" i="16"/>
  <c r="B861" i="16"/>
  <c r="B969" i="16"/>
  <c r="B908" i="16"/>
  <c r="B853" i="16"/>
  <c r="B973" i="16" s="1"/>
  <c r="A1003" i="16"/>
  <c r="Q795" i="16"/>
  <c r="W795" i="16"/>
  <c r="N456" i="16"/>
  <c r="O456" i="16" s="1"/>
  <c r="N445" i="16"/>
  <c r="O445" i="16" s="1"/>
  <c r="L499" i="16"/>
  <c r="E139" i="17" s="1"/>
  <c r="P15" i="57" s="1"/>
  <c r="AT15" i="57" s="1"/>
  <c r="D737" i="16"/>
  <c r="C737" i="16"/>
  <c r="H737" i="16"/>
  <c r="G737" i="16"/>
  <c r="Q555" i="16"/>
  <c r="W555" i="16"/>
  <c r="H676" i="16"/>
  <c r="G676" i="16"/>
  <c r="D676" i="16"/>
  <c r="C676" i="16"/>
  <c r="C617" i="16"/>
  <c r="D617" i="16"/>
  <c r="G617" i="16"/>
  <c r="H617" i="16"/>
  <c r="B747" i="16"/>
  <c r="B806" i="16" s="1"/>
  <c r="B866" i="16" s="1"/>
  <c r="I627" i="16"/>
  <c r="E627" i="16"/>
  <c r="B686" i="16"/>
  <c r="U88" i="17"/>
  <c r="J17" i="48"/>
  <c r="K17" i="48" s="1"/>
  <c r="M17" i="48" s="1"/>
  <c r="Q19" i="10"/>
  <c r="L505" i="16"/>
  <c r="N505" i="16" s="1"/>
  <c r="O505" i="16" s="1"/>
  <c r="Q76" i="17"/>
  <c r="O12" i="57" s="1"/>
  <c r="AS12" i="57" s="1"/>
  <c r="L524" i="16"/>
  <c r="E164" i="17" s="1"/>
  <c r="P40" i="57" s="1"/>
  <c r="AT40" i="57" s="1"/>
  <c r="H627" i="16"/>
  <c r="G627" i="16"/>
  <c r="D627" i="16"/>
  <c r="C627" i="16"/>
  <c r="G686" i="16"/>
  <c r="D686" i="16"/>
  <c r="C686" i="16"/>
  <c r="H686" i="16"/>
  <c r="U85" i="17"/>
  <c r="AL23" i="30"/>
  <c r="C747" i="16"/>
  <c r="H747" i="16"/>
  <c r="G747" i="16"/>
  <c r="D747" i="16"/>
  <c r="F145" i="17"/>
  <c r="F565" i="16"/>
  <c r="K565" i="16" s="1"/>
  <c r="Q565" i="16"/>
  <c r="W565" i="16"/>
  <c r="G145" i="17"/>
  <c r="AM23" i="30"/>
  <c r="V85" i="17"/>
  <c r="E756" i="16"/>
  <c r="I756" i="16"/>
  <c r="D613" i="16"/>
  <c r="H613" i="16"/>
  <c r="G613" i="16"/>
  <c r="C613" i="16"/>
  <c r="F551" i="16"/>
  <c r="K551" i="16" s="1"/>
  <c r="F131" i="17"/>
  <c r="D672" i="16"/>
  <c r="G672" i="16"/>
  <c r="C672" i="16"/>
  <c r="H672" i="16"/>
  <c r="N431" i="16"/>
  <c r="O431" i="16" s="1"/>
  <c r="Q71" i="17"/>
  <c r="O7" i="57" s="1"/>
  <c r="AS7" i="57" s="1"/>
  <c r="G131" i="17"/>
  <c r="D733" i="16"/>
  <c r="B192" i="17" s="1"/>
  <c r="G733" i="16"/>
  <c r="H733" i="16"/>
  <c r="C192" i="17" s="1"/>
  <c r="C733" i="16"/>
  <c r="E695" i="16"/>
  <c r="I695" i="16"/>
  <c r="L491" i="16"/>
  <c r="W551" i="16"/>
  <c r="Q551" i="16"/>
  <c r="B738" i="16"/>
  <c r="B797" i="16" s="1"/>
  <c r="E618" i="16"/>
  <c r="I618" i="16"/>
  <c r="B677" i="16"/>
  <c r="U71" i="17"/>
  <c r="AL9" i="30"/>
  <c r="V104" i="17"/>
  <c r="AM42" i="30"/>
  <c r="N439" i="16"/>
  <c r="O439" i="16" s="1"/>
  <c r="N464" i="16"/>
  <c r="O464" i="16" s="1"/>
  <c r="V80" i="17"/>
  <c r="W80" i="17" s="1"/>
  <c r="N453" i="16"/>
  <c r="O453" i="16" s="1"/>
  <c r="V84" i="17"/>
  <c r="AM22" i="30"/>
  <c r="Q90" i="17"/>
  <c r="O26" i="57" s="1"/>
  <c r="AS26" i="57" s="1"/>
  <c r="N444" i="16"/>
  <c r="O444" i="16" s="1"/>
  <c r="N515" i="16"/>
  <c r="O515" i="16" s="1"/>
  <c r="L495" i="16"/>
  <c r="N495" i="16" s="1"/>
  <c r="O495" i="16" s="1"/>
  <c r="N451" i="16"/>
  <c r="O451" i="16" s="1"/>
  <c r="Q100" i="17"/>
  <c r="O36" i="57" s="1"/>
  <c r="AS36" i="57" s="1"/>
  <c r="N459" i="16"/>
  <c r="O459" i="16" s="1"/>
  <c r="N465" i="16"/>
  <c r="O465" i="16" s="1"/>
  <c r="L503" i="16"/>
  <c r="E143" i="17" s="1"/>
  <c r="P19" i="57" s="1"/>
  <c r="AT19" i="57" s="1"/>
  <c r="Q77" i="17"/>
  <c r="O13" i="57" s="1"/>
  <c r="AS13" i="57" s="1"/>
  <c r="L519" i="16"/>
  <c r="N519" i="16" s="1"/>
  <c r="O519" i="16" s="1"/>
  <c r="N442" i="16"/>
  <c r="O442" i="16" s="1"/>
  <c r="N518" i="16"/>
  <c r="O518" i="16" s="1"/>
  <c r="Q97" i="17"/>
  <c r="O33" i="57" s="1"/>
  <c r="AS33" i="57" s="1"/>
  <c r="N443" i="16"/>
  <c r="O443" i="16" s="1"/>
  <c r="N492" i="16"/>
  <c r="O492" i="16" s="1"/>
  <c r="V103" i="17"/>
  <c r="W103" i="17" s="1"/>
  <c r="AM41" i="30"/>
  <c r="L525" i="16"/>
  <c r="E165" i="17" s="1"/>
  <c r="P41" i="57" s="1"/>
  <c r="AT41" i="57" s="1"/>
  <c r="F578" i="16"/>
  <c r="K578" i="16" s="1"/>
  <c r="N438" i="16"/>
  <c r="O438" i="16" s="1"/>
  <c r="L493" i="16"/>
  <c r="E133" i="17" s="1"/>
  <c r="P9" i="57" s="1"/>
  <c r="AT9" i="57" s="1"/>
  <c r="K32" i="30"/>
  <c r="J30" i="34" s="1"/>
  <c r="Q751" i="16"/>
  <c r="N500" i="16"/>
  <c r="O500" i="16" s="1"/>
  <c r="L496" i="16"/>
  <c r="E136" i="17" s="1"/>
  <c r="P12" i="57" s="1"/>
  <c r="AT12" i="57" s="1"/>
  <c r="Q562" i="16"/>
  <c r="L509" i="16"/>
  <c r="E163" i="17"/>
  <c r="P39" i="57" s="1"/>
  <c r="AT39" i="57" s="1"/>
  <c r="L560" i="16"/>
  <c r="N560" i="16" s="1"/>
  <c r="O560" i="16" s="1"/>
  <c r="L506" i="16"/>
  <c r="E146" i="17" s="1"/>
  <c r="P22" i="57" s="1"/>
  <c r="AT22" i="57" s="1"/>
  <c r="L552" i="16"/>
  <c r="I132" i="17" s="1"/>
  <c r="I768" i="16"/>
  <c r="E768" i="16"/>
  <c r="I707" i="16"/>
  <c r="E707" i="16"/>
  <c r="L514" i="16"/>
  <c r="E154" i="17" s="1"/>
  <c r="P30" i="57" s="1"/>
  <c r="AT30" i="57" s="1"/>
  <c r="AL24" i="30"/>
  <c r="U86" i="17"/>
  <c r="G146" i="17"/>
  <c r="E670" i="16"/>
  <c r="I670" i="16"/>
  <c r="G756" i="16"/>
  <c r="D756" i="16"/>
  <c r="B215" i="17" s="1"/>
  <c r="H756" i="16"/>
  <c r="C215" i="17" s="1"/>
  <c r="C756" i="16"/>
  <c r="H695" i="16"/>
  <c r="D695" i="16"/>
  <c r="G695" i="16"/>
  <c r="C695" i="16"/>
  <c r="W566" i="16"/>
  <c r="Q566" i="16"/>
  <c r="E731" i="16"/>
  <c r="I731" i="16"/>
  <c r="Q86" i="17"/>
  <c r="O22" i="57" s="1"/>
  <c r="AS22" i="57" s="1"/>
  <c r="N446" i="16"/>
  <c r="O446" i="16" s="1"/>
  <c r="AL32" i="30"/>
  <c r="U94" i="17"/>
  <c r="D628" i="16"/>
  <c r="H628" i="16"/>
  <c r="G628" i="16"/>
  <c r="C628" i="16"/>
  <c r="G154" i="17"/>
  <c r="G687" i="16"/>
  <c r="H687" i="16"/>
  <c r="C687" i="16"/>
  <c r="D687" i="16"/>
  <c r="Q558" i="16"/>
  <c r="F146" i="17"/>
  <c r="Z146" i="17" s="1"/>
  <c r="F566" i="16"/>
  <c r="K566" i="16" s="1"/>
  <c r="W574" i="16"/>
  <c r="Q574" i="16"/>
  <c r="N452" i="16"/>
  <c r="O452" i="16" s="1"/>
  <c r="Q92" i="17"/>
  <c r="O28" i="57" s="1"/>
  <c r="AS28" i="57" s="1"/>
  <c r="I755" i="16"/>
  <c r="E755" i="16"/>
  <c r="F154" i="17"/>
  <c r="F574" i="16"/>
  <c r="K574" i="16" s="1"/>
  <c r="Q94" i="17"/>
  <c r="O30" i="57" s="1"/>
  <c r="AS30" i="57" s="1"/>
  <c r="N454" i="16"/>
  <c r="O454" i="16" s="1"/>
  <c r="I694" i="16"/>
  <c r="E694" i="16"/>
  <c r="C748" i="16"/>
  <c r="H748" i="16"/>
  <c r="D748" i="16"/>
  <c r="G748" i="16"/>
  <c r="B748" i="16"/>
  <c r="B807" i="16" s="1"/>
  <c r="I628" i="16"/>
  <c r="E628" i="16"/>
  <c r="B687" i="16"/>
  <c r="L498" i="16"/>
  <c r="E138" i="17" s="1"/>
  <c r="P14" i="57" s="1"/>
  <c r="AT14" i="57" s="1"/>
  <c r="C636" i="16"/>
  <c r="G636" i="16"/>
  <c r="D636" i="16"/>
  <c r="H636" i="16"/>
  <c r="J636" i="16" s="1"/>
  <c r="Q585" i="16"/>
  <c r="Q765" i="16"/>
  <c r="H762" i="16"/>
  <c r="C762" i="16"/>
  <c r="G762" i="16"/>
  <c r="D762" i="16"/>
  <c r="H701" i="16"/>
  <c r="C701" i="16"/>
  <c r="D701" i="16"/>
  <c r="G701" i="16"/>
  <c r="L526" i="16"/>
  <c r="N526" i="16" s="1"/>
  <c r="O526" i="16" s="1"/>
  <c r="C642" i="16"/>
  <c r="D642" i="16"/>
  <c r="G642" i="16"/>
  <c r="H642" i="16"/>
  <c r="W580" i="16"/>
  <c r="Q580" i="16"/>
  <c r="H633" i="16"/>
  <c r="G633" i="16"/>
  <c r="D633" i="16"/>
  <c r="C633" i="16"/>
  <c r="C677" i="16"/>
  <c r="D677" i="16"/>
  <c r="H677" i="16"/>
  <c r="G677" i="16"/>
  <c r="K140" i="17"/>
  <c r="F704" i="16"/>
  <c r="N163" i="17"/>
  <c r="L489" i="16"/>
  <c r="E767" i="16"/>
  <c r="I767" i="16"/>
  <c r="Q70" i="17"/>
  <c r="O6" i="57" s="1"/>
  <c r="AS6" i="57" s="1"/>
  <c r="L583" i="16"/>
  <c r="G744" i="16"/>
  <c r="H744" i="16"/>
  <c r="C203" i="17" s="1"/>
  <c r="C744" i="16"/>
  <c r="D744" i="16"/>
  <c r="B203" i="17" s="1"/>
  <c r="D760" i="16"/>
  <c r="C760" i="16"/>
  <c r="H760" i="16"/>
  <c r="G760" i="16"/>
  <c r="C692" i="16"/>
  <c r="D692" i="16"/>
  <c r="G692" i="16"/>
  <c r="H692" i="16"/>
  <c r="I18" i="34"/>
  <c r="A1005" i="16"/>
  <c r="A885" i="16"/>
  <c r="A944" i="16"/>
  <c r="Q549" i="16"/>
  <c r="W549" i="16"/>
  <c r="I11" i="34"/>
  <c r="G135" i="17"/>
  <c r="AM29" i="30"/>
  <c r="V91" i="17"/>
  <c r="W91" i="17" s="1"/>
  <c r="W689" i="16"/>
  <c r="Q689" i="16"/>
  <c r="C707" i="16"/>
  <c r="H707" i="16"/>
  <c r="D707" i="16"/>
  <c r="G707" i="16"/>
  <c r="B745" i="16"/>
  <c r="B804" i="16" s="1"/>
  <c r="I625" i="16"/>
  <c r="E625" i="16"/>
  <c r="B684" i="16"/>
  <c r="Q750" i="16"/>
  <c r="F562" i="16"/>
  <c r="K562" i="16" s="1"/>
  <c r="F142" i="17"/>
  <c r="AL38" i="30"/>
  <c r="U100" i="17"/>
  <c r="G129" i="17"/>
  <c r="F555" i="16"/>
  <c r="K555" i="16" s="1"/>
  <c r="F135" i="17"/>
  <c r="Z135" i="17" s="1"/>
  <c r="A929" i="16"/>
  <c r="A990" i="16"/>
  <c r="A870" i="16"/>
  <c r="K22" i="30"/>
  <c r="J20" i="34" s="1"/>
  <c r="H624" i="16"/>
  <c r="J624" i="16" s="1"/>
  <c r="G624" i="16"/>
  <c r="D624" i="16"/>
  <c r="C624" i="16"/>
  <c r="Q578" i="16"/>
  <c r="W578" i="16"/>
  <c r="F765" i="16"/>
  <c r="H731" i="16"/>
  <c r="C190" i="17" s="1"/>
  <c r="D731" i="16"/>
  <c r="B190" i="17" s="1"/>
  <c r="C731" i="16"/>
  <c r="G731" i="16"/>
  <c r="I617" i="16"/>
  <c r="E617" i="16"/>
  <c r="B737" i="16"/>
  <c r="B796" i="16" s="1"/>
  <c r="B676" i="16"/>
  <c r="L18" i="30"/>
  <c r="K16" i="34" s="1"/>
  <c r="Q106" i="17"/>
  <c r="O42" i="57" s="1"/>
  <c r="AS42" i="57" s="1"/>
  <c r="N466" i="16"/>
  <c r="O466" i="16" s="1"/>
  <c r="H640" i="16"/>
  <c r="C640" i="16"/>
  <c r="G640" i="16"/>
  <c r="D640" i="16"/>
  <c r="F640" i="16" s="1"/>
  <c r="S140" i="17"/>
  <c r="AN18" i="30"/>
  <c r="F571" i="16"/>
  <c r="K571" i="16" s="1"/>
  <c r="F151" i="17"/>
  <c r="Z151" i="17" s="1"/>
  <c r="G136" i="17"/>
  <c r="J765" i="16"/>
  <c r="F645" i="16"/>
  <c r="J163" i="17"/>
  <c r="AA163" i="17" s="1"/>
  <c r="F166" i="17"/>
  <c r="F586" i="16"/>
  <c r="K586" i="16" s="1"/>
  <c r="AL44" i="30"/>
  <c r="U106" i="17"/>
  <c r="Q690" i="16"/>
  <c r="W690" i="16"/>
  <c r="A871" i="16"/>
  <c r="A991" i="16"/>
  <c r="A930" i="16"/>
  <c r="B983" i="16"/>
  <c r="B922" i="16"/>
  <c r="W562" i="16"/>
  <c r="W630" i="16"/>
  <c r="Q630" i="16"/>
  <c r="Q571" i="16"/>
  <c r="W571" i="16"/>
  <c r="Q556" i="16"/>
  <c r="W556" i="16"/>
  <c r="AM13" i="30"/>
  <c r="V75" i="17"/>
  <c r="W75" i="17" s="1"/>
  <c r="C670" i="16"/>
  <c r="H670" i="16"/>
  <c r="D670" i="16"/>
  <c r="G670" i="16"/>
  <c r="AM20" i="30"/>
  <c r="V82" i="17"/>
  <c r="Q645" i="16"/>
  <c r="W645" i="16"/>
  <c r="H768" i="16"/>
  <c r="C227" i="17" s="1"/>
  <c r="C768" i="16"/>
  <c r="G768" i="16"/>
  <c r="D768" i="16"/>
  <c r="B227" i="17" s="1"/>
  <c r="I642" i="16"/>
  <c r="E642" i="16"/>
  <c r="B701" i="16"/>
  <c r="B762" i="16"/>
  <c r="B821" i="16" s="1"/>
  <c r="G142" i="17"/>
  <c r="G699" i="16"/>
  <c r="D699" i="16"/>
  <c r="H699" i="16"/>
  <c r="C699" i="16"/>
  <c r="G753" i="16"/>
  <c r="H753" i="16"/>
  <c r="D753" i="16"/>
  <c r="C753" i="16"/>
  <c r="F136" i="17"/>
  <c r="F556" i="16"/>
  <c r="K556" i="16" s="1"/>
  <c r="F549" i="16"/>
  <c r="K549" i="16" s="1"/>
  <c r="F129" i="17"/>
  <c r="E681" i="16"/>
  <c r="I681" i="16"/>
  <c r="U82" i="17"/>
  <c r="AL20" i="30"/>
  <c r="K163" i="17"/>
  <c r="G166" i="17"/>
  <c r="G160" i="17"/>
  <c r="G738" i="16"/>
  <c r="H738" i="16"/>
  <c r="C738" i="16"/>
  <c r="D738" i="16"/>
  <c r="I36" i="34"/>
  <c r="D611" i="16"/>
  <c r="H611" i="16"/>
  <c r="J611" i="16" s="1"/>
  <c r="C611" i="16"/>
  <c r="G611" i="16"/>
  <c r="E742" i="16"/>
  <c r="B201" i="17" s="1"/>
  <c r="I742" i="16"/>
  <c r="C201" i="17" s="1"/>
  <c r="W586" i="16"/>
  <c r="Q586" i="16"/>
  <c r="J704" i="16"/>
  <c r="O163" i="17"/>
  <c r="L520" i="16"/>
  <c r="K29" i="30"/>
  <c r="F580" i="16"/>
  <c r="K580" i="16" s="1"/>
  <c r="F160" i="17"/>
  <c r="U76" i="17"/>
  <c r="AL14" i="30"/>
  <c r="W631" i="16"/>
  <c r="Q631" i="16"/>
  <c r="H683" i="16"/>
  <c r="D683" i="16"/>
  <c r="G683" i="16"/>
  <c r="C683" i="16"/>
  <c r="E633" i="16"/>
  <c r="B753" i="16"/>
  <c r="B812" i="16" s="1"/>
  <c r="B692" i="16"/>
  <c r="I633" i="16"/>
  <c r="G151" i="17"/>
  <c r="H618" i="16"/>
  <c r="G618" i="16"/>
  <c r="D618" i="16"/>
  <c r="C618" i="16"/>
  <c r="L502" i="16"/>
  <c r="J140" i="17"/>
  <c r="AA140" i="17" s="1"/>
  <c r="D648" i="16"/>
  <c r="H648" i="16"/>
  <c r="J648" i="16" s="1"/>
  <c r="G648" i="16"/>
  <c r="C648" i="16"/>
  <c r="W704" i="16"/>
  <c r="Q704" i="16"/>
  <c r="I706" i="16"/>
  <c r="E706" i="16"/>
  <c r="A997" i="16"/>
  <c r="A877" i="16"/>
  <c r="A936" i="16"/>
  <c r="Q696" i="16"/>
  <c r="W696" i="16"/>
  <c r="Q675" i="16"/>
  <c r="W675" i="16"/>
  <c r="F637" i="16"/>
  <c r="J155" i="17"/>
  <c r="AA155" i="17" s="1"/>
  <c r="L554" i="16"/>
  <c r="N554" i="16" s="1"/>
  <c r="O554" i="16" s="1"/>
  <c r="G144" i="17"/>
  <c r="F585" i="16"/>
  <c r="K585" i="16" s="1"/>
  <c r="F165" i="17"/>
  <c r="B758" i="16"/>
  <c r="B817" i="16" s="1"/>
  <c r="I638" i="16"/>
  <c r="J638" i="16" s="1"/>
  <c r="E638" i="16"/>
  <c r="B697" i="16"/>
  <c r="AL30" i="30"/>
  <c r="U92" i="17"/>
  <c r="J757" i="16"/>
  <c r="D754" i="16"/>
  <c r="G754" i="16"/>
  <c r="H754" i="16"/>
  <c r="C754" i="16"/>
  <c r="B912" i="16"/>
  <c r="F581" i="16"/>
  <c r="K581" i="16" s="1"/>
  <c r="F161" i="17"/>
  <c r="F138" i="17"/>
  <c r="F558" i="16"/>
  <c r="K558" i="16" s="1"/>
  <c r="AM43" i="30"/>
  <c r="V105" i="17"/>
  <c r="H741" i="16"/>
  <c r="C200" i="17" s="1"/>
  <c r="D741" i="16"/>
  <c r="B200" i="17" s="1"/>
  <c r="C741" i="16"/>
  <c r="G741" i="16"/>
  <c r="G164" i="17"/>
  <c r="D746" i="16"/>
  <c r="B205" i="17" s="1"/>
  <c r="G746" i="16"/>
  <c r="H746" i="16"/>
  <c r="C746" i="16"/>
  <c r="W585" i="16"/>
  <c r="L512" i="16"/>
  <c r="I699" i="16"/>
  <c r="E699" i="16"/>
  <c r="L516" i="16"/>
  <c r="F696" i="16"/>
  <c r="N155" i="17"/>
  <c r="AB155" i="17" s="1"/>
  <c r="B860" i="16"/>
  <c r="U101" i="17"/>
  <c r="AL39" i="30"/>
  <c r="E643" i="16"/>
  <c r="I643" i="16"/>
  <c r="J643" i="16" s="1"/>
  <c r="B702" i="16"/>
  <c r="B763" i="16"/>
  <c r="B822" i="16" s="1"/>
  <c r="H740" i="16"/>
  <c r="C199" i="17" s="1"/>
  <c r="D740" i="16"/>
  <c r="B199" i="17" s="1"/>
  <c r="G740" i="16"/>
  <c r="C740" i="16"/>
  <c r="U105" i="17"/>
  <c r="AL43" i="30"/>
  <c r="C680" i="16"/>
  <c r="G680" i="16"/>
  <c r="H680" i="16"/>
  <c r="D680" i="16"/>
  <c r="Q637" i="16"/>
  <c r="W637" i="16"/>
  <c r="G161" i="17"/>
  <c r="G685" i="16"/>
  <c r="D685" i="16"/>
  <c r="N144" i="17" s="1"/>
  <c r="H685" i="16"/>
  <c r="J685" i="16" s="1"/>
  <c r="C685" i="16"/>
  <c r="O155" i="17"/>
  <c r="J696" i="16"/>
  <c r="F152" i="17"/>
  <c r="F572" i="16"/>
  <c r="K572" i="16" s="1"/>
  <c r="Q736" i="16"/>
  <c r="H679" i="16"/>
  <c r="C679" i="16"/>
  <c r="D679" i="16"/>
  <c r="N138" i="17" s="1"/>
  <c r="G679" i="16"/>
  <c r="Q616" i="16"/>
  <c r="W616" i="16"/>
  <c r="L575" i="16"/>
  <c r="U96" i="17"/>
  <c r="AL34" i="30"/>
  <c r="F576" i="16"/>
  <c r="K576" i="16" s="1"/>
  <c r="F156" i="17"/>
  <c r="G621" i="16"/>
  <c r="H621" i="16"/>
  <c r="J621" i="16" s="1"/>
  <c r="C621" i="16"/>
  <c r="D621" i="16"/>
  <c r="F564" i="16"/>
  <c r="K564" i="16" s="1"/>
  <c r="F144" i="17"/>
  <c r="D706" i="16"/>
  <c r="G706" i="16"/>
  <c r="H706" i="16"/>
  <c r="C706" i="16"/>
  <c r="K43" i="30"/>
  <c r="V101" i="17"/>
  <c r="AM39" i="30"/>
  <c r="G152" i="17"/>
  <c r="W558" i="16"/>
  <c r="L504" i="16"/>
  <c r="U84" i="17"/>
  <c r="AL22" i="30"/>
  <c r="F559" i="16"/>
  <c r="K559" i="16" s="1"/>
  <c r="F139" i="17"/>
  <c r="AN33" i="30"/>
  <c r="S155" i="17"/>
  <c r="U78" i="17"/>
  <c r="AL16" i="30"/>
  <c r="H767" i="16"/>
  <c r="C226" i="17" s="1"/>
  <c r="C767" i="16"/>
  <c r="G767" i="16"/>
  <c r="D767" i="16"/>
  <c r="B226" i="17" s="1"/>
  <c r="F757" i="16"/>
  <c r="W572" i="16"/>
  <c r="Q572" i="16"/>
  <c r="A976" i="16"/>
  <c r="A915" i="16"/>
  <c r="A856" i="16"/>
  <c r="D620" i="16"/>
  <c r="H620" i="16"/>
  <c r="J620" i="16" s="1"/>
  <c r="C620" i="16"/>
  <c r="G620" i="16"/>
  <c r="W559" i="16"/>
  <c r="Q559" i="16"/>
  <c r="AM17" i="30"/>
  <c r="V79" i="17"/>
  <c r="Q564" i="16"/>
  <c r="W564" i="16"/>
  <c r="G165" i="17"/>
  <c r="E673" i="16"/>
  <c r="F673" i="16" s="1"/>
  <c r="I673" i="16"/>
  <c r="J673" i="16" s="1"/>
  <c r="C693" i="16"/>
  <c r="G693" i="16"/>
  <c r="D693" i="16"/>
  <c r="H693" i="16"/>
  <c r="V96" i="17"/>
  <c r="AM34" i="30"/>
  <c r="L521" i="16"/>
  <c r="C626" i="16"/>
  <c r="G626" i="16"/>
  <c r="H626" i="16"/>
  <c r="J626" i="16" s="1"/>
  <c r="D626" i="16"/>
  <c r="D647" i="16"/>
  <c r="H647" i="16"/>
  <c r="J647" i="16" s="1"/>
  <c r="C647" i="16"/>
  <c r="G647" i="16"/>
  <c r="S158" i="17"/>
  <c r="AN36" i="30"/>
  <c r="G156" i="17"/>
  <c r="E634" i="16"/>
  <c r="B754" i="16"/>
  <c r="B813" i="16" s="1"/>
  <c r="B693" i="16"/>
  <c r="I634" i="16"/>
  <c r="I760" i="16"/>
  <c r="E760" i="16"/>
  <c r="Q757" i="16"/>
  <c r="E734" i="16"/>
  <c r="F734" i="16" s="1"/>
  <c r="I734" i="16"/>
  <c r="J734" i="16" s="1"/>
  <c r="G634" i="16"/>
  <c r="D634" i="16"/>
  <c r="H634" i="16"/>
  <c r="J634" i="16" s="1"/>
  <c r="C634" i="16"/>
  <c r="AM33" i="30"/>
  <c r="V95" i="17"/>
  <c r="W95" i="17" s="1"/>
  <c r="AM16" i="30"/>
  <c r="V78" i="17"/>
  <c r="G138" i="17"/>
  <c r="B859" i="16"/>
  <c r="G139" i="17"/>
  <c r="K155" i="17"/>
  <c r="U79" i="17"/>
  <c r="AL17" i="30"/>
  <c r="D649" i="16"/>
  <c r="H649" i="16"/>
  <c r="G649" i="16"/>
  <c r="C649" i="16"/>
  <c r="C708" i="16"/>
  <c r="D708" i="16"/>
  <c r="H708" i="16"/>
  <c r="G708" i="16"/>
  <c r="Q587" i="16"/>
  <c r="W587" i="16"/>
  <c r="H769" i="16"/>
  <c r="C769" i="16"/>
  <c r="G769" i="16"/>
  <c r="D769" i="16"/>
  <c r="L522" i="16"/>
  <c r="N522" i="16" s="1"/>
  <c r="O522" i="16" s="1"/>
  <c r="F582" i="16"/>
  <c r="K582" i="16" s="1"/>
  <c r="F162" i="17"/>
  <c r="Z162" i="17" s="1"/>
  <c r="F553" i="16"/>
  <c r="K553" i="16" s="1"/>
  <c r="F133" i="17"/>
  <c r="L513" i="16"/>
  <c r="N513" i="16" s="1"/>
  <c r="O513" i="16" s="1"/>
  <c r="Q102" i="17"/>
  <c r="O38" i="57" s="1"/>
  <c r="AS38" i="57" s="1"/>
  <c r="N462" i="16"/>
  <c r="O462" i="16" s="1"/>
  <c r="L527" i="16"/>
  <c r="I644" i="16"/>
  <c r="E644" i="16"/>
  <c r="B764" i="16"/>
  <c r="B823" i="16" s="1"/>
  <c r="B703" i="16"/>
  <c r="H644" i="16"/>
  <c r="J644" i="16" s="1"/>
  <c r="C644" i="16"/>
  <c r="G644" i="16"/>
  <c r="D644" i="16"/>
  <c r="B674" i="16"/>
  <c r="I615" i="16"/>
  <c r="J615" i="16" s="1"/>
  <c r="E615" i="16"/>
  <c r="B735" i="16"/>
  <c r="B794" i="16" s="1"/>
  <c r="N448" i="16"/>
  <c r="O448" i="16" s="1"/>
  <c r="Q88" i="17"/>
  <c r="O24" i="57" s="1"/>
  <c r="AS24" i="57" s="1"/>
  <c r="G149" i="17"/>
  <c r="L507" i="16"/>
  <c r="E147" i="17" s="1"/>
  <c r="P23" i="57" s="1"/>
  <c r="AT23" i="57" s="1"/>
  <c r="U73" i="17"/>
  <c r="AL11" i="30"/>
  <c r="F570" i="16"/>
  <c r="K570" i="16" s="1"/>
  <c r="F150" i="17"/>
  <c r="I675" i="16"/>
  <c r="E675" i="16"/>
  <c r="H703" i="16"/>
  <c r="C703" i="16"/>
  <c r="D703" i="16"/>
  <c r="G703" i="16"/>
  <c r="N433" i="16"/>
  <c r="O433" i="16" s="1"/>
  <c r="Q73" i="17"/>
  <c r="O9" i="57" s="1"/>
  <c r="AS9" i="57" s="1"/>
  <c r="C752" i="16"/>
  <c r="D752" i="16"/>
  <c r="G752" i="16"/>
  <c r="H752" i="16"/>
  <c r="E736" i="16"/>
  <c r="B195" i="17" s="1"/>
  <c r="I736" i="16"/>
  <c r="C195" i="17" s="1"/>
  <c r="V74" i="17"/>
  <c r="W74" i="17" s="1"/>
  <c r="AM12" i="30"/>
  <c r="I691" i="16"/>
  <c r="E691" i="16"/>
  <c r="B970" i="16"/>
  <c r="B909" i="16"/>
  <c r="C691" i="16"/>
  <c r="D691" i="16"/>
  <c r="G691" i="16"/>
  <c r="H691" i="16"/>
  <c r="F164" i="17"/>
  <c r="Z164" i="17" s="1"/>
  <c r="I38" i="34"/>
  <c r="AL40" i="30"/>
  <c r="U102" i="17"/>
  <c r="L508" i="16"/>
  <c r="G167" i="17"/>
  <c r="L510" i="16"/>
  <c r="Q570" i="16"/>
  <c r="W570" i="16"/>
  <c r="N449" i="16"/>
  <c r="O449" i="16" s="1"/>
  <c r="Q89" i="17"/>
  <c r="O25" i="57" s="1"/>
  <c r="AS25" i="57" s="1"/>
  <c r="F616" i="16"/>
  <c r="J134" i="17"/>
  <c r="I752" i="16"/>
  <c r="E752" i="16"/>
  <c r="E134" i="17"/>
  <c r="P10" i="57" s="1"/>
  <c r="AT10" i="57" s="1"/>
  <c r="N494" i="16"/>
  <c r="O494" i="16" s="1"/>
  <c r="Q582" i="16"/>
  <c r="W582" i="16"/>
  <c r="F569" i="16"/>
  <c r="K569" i="16" s="1"/>
  <c r="F149" i="17"/>
  <c r="L517" i="16"/>
  <c r="N517" i="16" s="1"/>
  <c r="O517" i="16" s="1"/>
  <c r="F167" i="17"/>
  <c r="Z167" i="17" s="1"/>
  <c r="F587" i="16"/>
  <c r="K587" i="16" s="1"/>
  <c r="Q107" i="17"/>
  <c r="N467" i="16"/>
  <c r="K40" i="30"/>
  <c r="J38" i="34" s="1"/>
  <c r="K134" i="17"/>
  <c r="G148" i="17"/>
  <c r="I25" i="34"/>
  <c r="G162" i="17"/>
  <c r="F579" i="16"/>
  <c r="K579" i="16" s="1"/>
  <c r="F159" i="17"/>
  <c r="G159" i="17"/>
  <c r="L501" i="16"/>
  <c r="E141" i="17" s="1"/>
  <c r="P17" i="57" s="1"/>
  <c r="AT17" i="57" s="1"/>
  <c r="E759" i="16"/>
  <c r="I759" i="16"/>
  <c r="I649" i="16"/>
  <c r="E649" i="16"/>
  <c r="B708" i="16"/>
  <c r="B769" i="16"/>
  <c r="B828" i="16" s="1"/>
  <c r="C632" i="16"/>
  <c r="D632" i="16"/>
  <c r="G632" i="16"/>
  <c r="H632" i="16"/>
  <c r="J632" i="16" s="1"/>
  <c r="K42" i="30"/>
  <c r="J40" i="34" s="1"/>
  <c r="F568" i="16"/>
  <c r="K568" i="16" s="1"/>
  <c r="F148" i="17"/>
  <c r="C764" i="16"/>
  <c r="D764" i="16"/>
  <c r="H764" i="16"/>
  <c r="G764" i="16"/>
  <c r="AL28" i="30"/>
  <c r="U90" i="17"/>
  <c r="E698" i="16"/>
  <c r="I698" i="16"/>
  <c r="G150" i="17"/>
  <c r="B750" i="16"/>
  <c r="B809" i="16" s="1"/>
  <c r="B689" i="16"/>
  <c r="I630" i="16"/>
  <c r="J630" i="16" s="1"/>
  <c r="E630" i="16"/>
  <c r="G133" i="17"/>
  <c r="G137" i="17"/>
  <c r="K132" i="17"/>
  <c r="A999" i="16"/>
  <c r="A938" i="16"/>
  <c r="A879" i="16"/>
  <c r="F573" i="16"/>
  <c r="K573" i="16" s="1"/>
  <c r="F153" i="17"/>
  <c r="D766" i="16"/>
  <c r="G766" i="16"/>
  <c r="H766" i="16"/>
  <c r="C766" i="16"/>
  <c r="C646" i="16"/>
  <c r="G646" i="16"/>
  <c r="D646" i="16"/>
  <c r="H646" i="16"/>
  <c r="F614" i="16"/>
  <c r="J132" i="17"/>
  <c r="F584" i="16"/>
  <c r="K584" i="16" s="1"/>
  <c r="AL19" i="30"/>
  <c r="U81" i="17"/>
  <c r="AL35" i="30"/>
  <c r="U97" i="17"/>
  <c r="H684" i="16"/>
  <c r="D684" i="16"/>
  <c r="C684" i="16"/>
  <c r="G684" i="16"/>
  <c r="K25" i="30"/>
  <c r="J23" i="34" s="1"/>
  <c r="AM37" i="30"/>
  <c r="V99" i="17"/>
  <c r="W99" i="17" s="1"/>
  <c r="Q81" i="17"/>
  <c r="O17" i="57" s="1"/>
  <c r="AS17" i="57" s="1"/>
  <c r="N441" i="16"/>
  <c r="O441" i="16" s="1"/>
  <c r="H688" i="16"/>
  <c r="C688" i="16"/>
  <c r="D688" i="16"/>
  <c r="G688" i="16"/>
  <c r="C705" i="16"/>
  <c r="D705" i="16"/>
  <c r="H705" i="16"/>
  <c r="G705" i="16"/>
  <c r="AL31" i="30"/>
  <c r="U93" i="17"/>
  <c r="V83" i="17"/>
  <c r="AM21" i="30"/>
  <c r="A983" i="16"/>
  <c r="A922" i="16"/>
  <c r="A863" i="16"/>
  <c r="Q734" i="16"/>
  <c r="E359" i="16"/>
  <c r="D629" i="16"/>
  <c r="C629" i="16"/>
  <c r="H629" i="16"/>
  <c r="J629" i="16" s="1"/>
  <c r="G629" i="16"/>
  <c r="G147" i="17"/>
  <c r="AL21" i="30"/>
  <c r="U83" i="17"/>
  <c r="G143" i="17"/>
  <c r="A979" i="16"/>
  <c r="A918" i="16"/>
  <c r="A859" i="16"/>
  <c r="G141" i="17"/>
  <c r="F557" i="16"/>
  <c r="K557" i="16" s="1"/>
  <c r="F137" i="17"/>
  <c r="F577" i="16"/>
  <c r="K577" i="16" s="1"/>
  <c r="F157" i="17"/>
  <c r="A995" i="16"/>
  <c r="A934" i="16"/>
  <c r="A875" i="16"/>
  <c r="F561" i="16"/>
  <c r="K561" i="16" s="1"/>
  <c r="F141" i="17"/>
  <c r="Q87" i="17"/>
  <c r="O23" i="57" s="1"/>
  <c r="AS23" i="57" s="1"/>
  <c r="N447" i="16"/>
  <c r="O447" i="16" s="1"/>
  <c r="G157" i="17"/>
  <c r="AM31" i="30"/>
  <c r="V93" i="17"/>
  <c r="F563" i="16"/>
  <c r="K563" i="16" s="1"/>
  <c r="F143" i="17"/>
  <c r="C745" i="16"/>
  <c r="D745" i="16"/>
  <c r="G745" i="16"/>
  <c r="H745" i="16"/>
  <c r="I29" i="34"/>
  <c r="G749" i="16"/>
  <c r="H749" i="16"/>
  <c r="C208" i="17" s="1"/>
  <c r="D749" i="16"/>
  <c r="B208" i="17" s="1"/>
  <c r="C749" i="16"/>
  <c r="AN10" i="30"/>
  <c r="S132" i="17"/>
  <c r="Q563" i="16"/>
  <c r="W563" i="16"/>
  <c r="U87" i="17"/>
  <c r="AL25" i="30"/>
  <c r="F147" i="17"/>
  <c r="F567" i="16"/>
  <c r="K567" i="16" s="1"/>
  <c r="AM10" i="30"/>
  <c r="V72" i="17"/>
  <c r="W72" i="17" s="1"/>
  <c r="G153" i="17"/>
  <c r="AL15" i="30"/>
  <c r="U77" i="17"/>
  <c r="Q567" i="16"/>
  <c r="W567" i="16"/>
  <c r="AL42" i="30"/>
  <c r="U104" i="17"/>
  <c r="L497" i="16"/>
  <c r="Q584" i="16"/>
  <c r="W584" i="16"/>
  <c r="C625" i="16"/>
  <c r="G625" i="16"/>
  <c r="D625" i="16"/>
  <c r="H625" i="16"/>
  <c r="J625" i="16" s="1"/>
  <c r="AM35" i="30"/>
  <c r="F669" i="16"/>
  <c r="J669" i="16"/>
  <c r="F730" i="16"/>
  <c r="J730" i="16"/>
  <c r="K610" i="16"/>
  <c r="L610" i="16" s="1"/>
  <c r="M128" i="17" s="1"/>
  <c r="R4" i="57" s="1"/>
  <c r="AV4" i="57" s="1"/>
  <c r="G635" i="16"/>
  <c r="D635" i="16"/>
  <c r="C635" i="16"/>
  <c r="H635" i="16"/>
  <c r="J635" i="16" s="1"/>
  <c r="U70" i="17"/>
  <c r="AL8" i="30"/>
  <c r="D743" i="16"/>
  <c r="B202" i="17" s="1"/>
  <c r="H743" i="16"/>
  <c r="C202" i="17" s="1"/>
  <c r="G743" i="16"/>
  <c r="C743" i="16"/>
  <c r="I646" i="16"/>
  <c r="E646" i="16"/>
  <c r="B766" i="16"/>
  <c r="B825" i="16" s="1"/>
  <c r="B705" i="16"/>
  <c r="Q614" i="16"/>
  <c r="W614" i="16"/>
  <c r="S128" i="17"/>
  <c r="AN6" i="30"/>
  <c r="G619" i="16"/>
  <c r="D619" i="16"/>
  <c r="H619" i="16"/>
  <c r="J619" i="16" s="1"/>
  <c r="C619" i="16"/>
  <c r="B700" i="16"/>
  <c r="E641" i="16"/>
  <c r="I641" i="16"/>
  <c r="J641" i="16" s="1"/>
  <c r="B761" i="16"/>
  <c r="B820" i="16" s="1"/>
  <c r="G639" i="16"/>
  <c r="D639" i="16"/>
  <c r="C639" i="16"/>
  <c r="H639" i="16"/>
  <c r="J639" i="16" s="1"/>
  <c r="O488" i="16"/>
  <c r="F550" i="16"/>
  <c r="K550" i="16" s="1"/>
  <c r="F130" i="17"/>
  <c r="G698" i="16"/>
  <c r="D698" i="16"/>
  <c r="C698" i="16"/>
  <c r="H698" i="16"/>
  <c r="I612" i="16"/>
  <c r="J612" i="16" s="1"/>
  <c r="E612" i="16"/>
  <c r="B671" i="16"/>
  <c r="B732" i="16"/>
  <c r="B791" i="16" s="1"/>
  <c r="L490" i="16"/>
  <c r="O370" i="16"/>
  <c r="O418" i="16" s="1"/>
  <c r="G755" i="16"/>
  <c r="D755" i="16"/>
  <c r="B214" i="17" s="1"/>
  <c r="C755" i="16"/>
  <c r="H755" i="16"/>
  <c r="C214" i="17" s="1"/>
  <c r="D759" i="16"/>
  <c r="B218" i="17" s="1"/>
  <c r="H759" i="16"/>
  <c r="C218" i="17" s="1"/>
  <c r="G759" i="16"/>
  <c r="C759" i="16"/>
  <c r="G130" i="17"/>
  <c r="W673" i="16"/>
  <c r="Q673" i="16"/>
  <c r="I631" i="16"/>
  <c r="J631" i="16" s="1"/>
  <c r="E631" i="16"/>
  <c r="B690" i="16"/>
  <c r="B751" i="16"/>
  <c r="B810" i="16" s="1"/>
  <c r="N548" i="16"/>
  <c r="G623" i="16"/>
  <c r="D623" i="16"/>
  <c r="H623" i="16"/>
  <c r="J623" i="16" s="1"/>
  <c r="C623" i="16"/>
  <c r="D739" i="16"/>
  <c r="B198" i="17" s="1"/>
  <c r="C739" i="16"/>
  <c r="H739" i="16"/>
  <c r="C198" i="17" s="1"/>
  <c r="G739" i="16"/>
  <c r="W573" i="16"/>
  <c r="Q573" i="16"/>
  <c r="Q561" i="16"/>
  <c r="W561" i="16"/>
  <c r="D682" i="16"/>
  <c r="H682" i="16"/>
  <c r="G682" i="16"/>
  <c r="C682" i="16"/>
  <c r="D678" i="16"/>
  <c r="C678" i="16"/>
  <c r="H678" i="16"/>
  <c r="G678" i="16"/>
  <c r="Q557" i="16"/>
  <c r="W557" i="16"/>
  <c r="C694" i="16"/>
  <c r="H694" i="16"/>
  <c r="D694" i="16"/>
  <c r="G694" i="16"/>
  <c r="I6" i="34"/>
  <c r="Q577" i="16"/>
  <c r="W577" i="16"/>
  <c r="J613" i="16" l="1"/>
  <c r="H56" i="30"/>
  <c r="J628" i="16"/>
  <c r="J649" i="16"/>
  <c r="J642" i="16"/>
  <c r="J627" i="16"/>
  <c r="J646" i="16"/>
  <c r="J633" i="16"/>
  <c r="J618" i="16"/>
  <c r="Z136" i="17"/>
  <c r="H136" i="17" s="1"/>
  <c r="L14" i="30" s="1"/>
  <c r="K12" i="34" s="1"/>
  <c r="Z130" i="17"/>
  <c r="H130" i="17" s="1"/>
  <c r="L8" i="30" s="1"/>
  <c r="Z129" i="17"/>
  <c r="H129" i="17" s="1"/>
  <c r="L7" i="30" s="1"/>
  <c r="J617" i="16"/>
  <c r="Z137" i="17"/>
  <c r="H137" i="17" s="1"/>
  <c r="L15" i="30" s="1"/>
  <c r="K13" i="34" s="1"/>
  <c r="AA134" i="17"/>
  <c r="H147" i="17"/>
  <c r="Z147" i="17"/>
  <c r="Z143" i="17"/>
  <c r="H143" i="17" s="1"/>
  <c r="L21" i="30" s="1"/>
  <c r="Z157" i="17"/>
  <c r="Z150" i="17"/>
  <c r="Z133" i="17"/>
  <c r="H133" i="17" s="1"/>
  <c r="L11" i="30" s="1"/>
  <c r="K9" i="34" s="1"/>
  <c r="Z139" i="17"/>
  <c r="Z156" i="17"/>
  <c r="Z161" i="17"/>
  <c r="L172" i="17"/>
  <c r="M50" i="30" s="1"/>
  <c r="AA172" i="17"/>
  <c r="AA169" i="17"/>
  <c r="AB170" i="17"/>
  <c r="AB172" i="17"/>
  <c r="AA173" i="17"/>
  <c r="H148" i="17"/>
  <c r="Z148" i="17"/>
  <c r="Z153" i="17"/>
  <c r="Z159" i="17"/>
  <c r="Z152" i="17"/>
  <c r="Z166" i="17"/>
  <c r="K158" i="17"/>
  <c r="J640" i="16"/>
  <c r="Z142" i="17"/>
  <c r="AB163" i="17"/>
  <c r="Z131" i="17"/>
  <c r="AB168" i="17"/>
  <c r="AA175" i="17"/>
  <c r="Z149" i="17"/>
  <c r="H149" i="17" s="1"/>
  <c r="L27" i="30" s="1"/>
  <c r="K25" i="34" s="1"/>
  <c r="H144" i="17"/>
  <c r="Z144" i="17"/>
  <c r="Z165" i="17"/>
  <c r="Z141" i="17"/>
  <c r="AA132" i="17"/>
  <c r="Z138" i="17"/>
  <c r="H138" i="17" s="1"/>
  <c r="L16" i="30" s="1"/>
  <c r="K14" i="34" s="1"/>
  <c r="Z160" i="17"/>
  <c r="H154" i="17"/>
  <c r="Z154" i="17"/>
  <c r="Z145" i="17"/>
  <c r="AB169" i="17"/>
  <c r="AA170" i="17"/>
  <c r="AA171" i="17"/>
  <c r="S177" i="17"/>
  <c r="AN55" i="30"/>
  <c r="P53" i="57"/>
  <c r="AT53" i="57" s="1"/>
  <c r="J16" i="48"/>
  <c r="K16" i="48" s="1"/>
  <c r="M16" i="48" s="1"/>
  <c r="I172" i="17"/>
  <c r="AO50" i="30" s="1"/>
  <c r="I169" i="17"/>
  <c r="Q45" i="57" s="1"/>
  <c r="AU45" i="57" s="1"/>
  <c r="I672" i="16"/>
  <c r="J672" i="16" s="1"/>
  <c r="E672" i="16"/>
  <c r="Q794" i="16"/>
  <c r="K773" i="16"/>
  <c r="L773" i="16" s="1"/>
  <c r="N773" i="16" s="1"/>
  <c r="O773" i="16" s="1"/>
  <c r="B792" i="16"/>
  <c r="B852" i="16" s="1"/>
  <c r="E733" i="16"/>
  <c r="I733" i="16"/>
  <c r="I174" i="17"/>
  <c r="T174" i="17" s="1"/>
  <c r="N590" i="16"/>
  <c r="O590" i="16" s="1"/>
  <c r="N511" i="16"/>
  <c r="O511" i="16" s="1"/>
  <c r="K772" i="16"/>
  <c r="L772" i="16" s="1"/>
  <c r="K789" i="16"/>
  <c r="L789" i="16" s="1"/>
  <c r="A850" i="16"/>
  <c r="G850" i="16" s="1"/>
  <c r="W792" i="16"/>
  <c r="L168" i="17"/>
  <c r="M46" i="30" s="1"/>
  <c r="L44" i="34" s="1"/>
  <c r="K779" i="16"/>
  <c r="L779" i="16" s="1"/>
  <c r="N779" i="16" s="1"/>
  <c r="O779" i="16" s="1"/>
  <c r="K771" i="16"/>
  <c r="L771" i="16" s="1"/>
  <c r="N771" i="16" s="1"/>
  <c r="O771" i="16" s="1"/>
  <c r="K711" i="16"/>
  <c r="L711" i="16" s="1"/>
  <c r="P168" i="17"/>
  <c r="N46" i="30" s="1"/>
  <c r="N44" i="34" s="1"/>
  <c r="Q823" i="16"/>
  <c r="P171" i="17"/>
  <c r="N49" i="30" s="1"/>
  <c r="M47" i="34" s="1"/>
  <c r="T172" i="17"/>
  <c r="N595" i="16"/>
  <c r="O595" i="16" s="1"/>
  <c r="I175" i="17"/>
  <c r="Q46" i="57"/>
  <c r="AU46" i="57" s="1"/>
  <c r="T170" i="17"/>
  <c r="AO48" i="30"/>
  <c r="H160" i="17"/>
  <c r="N598" i="16"/>
  <c r="O598" i="16" s="1"/>
  <c r="I176" i="17"/>
  <c r="N599" i="16"/>
  <c r="O599" i="16" s="1"/>
  <c r="I177" i="17"/>
  <c r="N591" i="16"/>
  <c r="O591" i="16" s="1"/>
  <c r="I171" i="17"/>
  <c r="T169" i="17"/>
  <c r="Q49" i="57"/>
  <c r="AU49" i="57" s="1"/>
  <c r="AO51" i="30"/>
  <c r="T173" i="17"/>
  <c r="K770" i="16"/>
  <c r="L770" i="16" s="1"/>
  <c r="N770" i="16" s="1"/>
  <c r="O770" i="16" s="1"/>
  <c r="K655" i="16"/>
  <c r="L655" i="16" s="1"/>
  <c r="N655" i="16" s="1"/>
  <c r="O655" i="16" s="1"/>
  <c r="N588" i="16"/>
  <c r="O588" i="16" s="1"/>
  <c r="I168" i="17"/>
  <c r="G801" i="16"/>
  <c r="C801" i="16"/>
  <c r="D801" i="16"/>
  <c r="F801" i="16" s="1"/>
  <c r="H801" i="16"/>
  <c r="J801" i="16" s="1"/>
  <c r="S164" i="17"/>
  <c r="W681" i="16"/>
  <c r="Q681" i="16"/>
  <c r="G940" i="16"/>
  <c r="Q940" i="16" s="1"/>
  <c r="Q622" i="16"/>
  <c r="W622" i="16"/>
  <c r="Q821" i="16"/>
  <c r="W823" i="16"/>
  <c r="V76" i="17"/>
  <c r="W76" i="17" s="1"/>
  <c r="W794" i="16"/>
  <c r="C790" i="16"/>
  <c r="W790" i="16" s="1"/>
  <c r="Q792" i="16"/>
  <c r="N499" i="16"/>
  <c r="O499" i="16" s="1"/>
  <c r="N552" i="16"/>
  <c r="O552" i="16" s="1"/>
  <c r="A970" i="16"/>
  <c r="D970" i="16" s="1"/>
  <c r="D790" i="16"/>
  <c r="F790" i="16" s="1"/>
  <c r="W821" i="16"/>
  <c r="A909" i="16"/>
  <c r="C909" i="16" s="1"/>
  <c r="Q969" i="16"/>
  <c r="H135" i="17"/>
  <c r="L13" i="30" s="1"/>
  <c r="K11" i="34" s="1"/>
  <c r="H940" i="16"/>
  <c r="D940" i="16"/>
  <c r="J718" i="16"/>
  <c r="K718" i="16" s="1"/>
  <c r="L718" i="16" s="1"/>
  <c r="H131" i="17"/>
  <c r="F849" i="16"/>
  <c r="J712" i="16"/>
  <c r="F709" i="16"/>
  <c r="K709" i="16" s="1"/>
  <c r="L709" i="16" s="1"/>
  <c r="Q830" i="16"/>
  <c r="J849" i="16"/>
  <c r="O5" i="57"/>
  <c r="AS5" i="57" s="1"/>
  <c r="AM7" i="30"/>
  <c r="V69" i="17"/>
  <c r="W69" i="17" s="1"/>
  <c r="J790" i="16"/>
  <c r="N489" i="16"/>
  <c r="O489" i="16" s="1"/>
  <c r="E129" i="17"/>
  <c r="AA189" i="17"/>
  <c r="L189" i="17" s="1"/>
  <c r="Q129" i="17"/>
  <c r="S5" i="57" s="1"/>
  <c r="AW5" i="57" s="1"/>
  <c r="M129" i="17"/>
  <c r="R5" i="57" s="1"/>
  <c r="AV5" i="57" s="1"/>
  <c r="Y237" i="17"/>
  <c r="D237" i="17" s="1"/>
  <c r="O54" i="30" s="1"/>
  <c r="O52" i="34" s="1"/>
  <c r="L140" i="17"/>
  <c r="L176" i="17"/>
  <c r="P175" i="17"/>
  <c r="N53" i="30" s="1"/>
  <c r="N51" i="34" s="1"/>
  <c r="Q8" i="57"/>
  <c r="AU8" i="57" s="1"/>
  <c r="AO10" i="30"/>
  <c r="H159" i="17"/>
  <c r="H146" i="17"/>
  <c r="L24" i="30" s="1"/>
  <c r="K22" i="34" s="1"/>
  <c r="H145" i="17"/>
  <c r="H141" i="17"/>
  <c r="H164" i="17"/>
  <c r="L42" i="30" s="1"/>
  <c r="K40" i="34" s="1"/>
  <c r="E232" i="17"/>
  <c r="L49" i="34"/>
  <c r="M44" i="34"/>
  <c r="H157" i="17"/>
  <c r="H153" i="17"/>
  <c r="L31" i="30" s="1"/>
  <c r="K29" i="34" s="1"/>
  <c r="H162" i="17"/>
  <c r="L40" i="30" s="1"/>
  <c r="K38" i="34" s="1"/>
  <c r="H139" i="17"/>
  <c r="L17" i="30" s="1"/>
  <c r="H165" i="17"/>
  <c r="L43" i="30" s="1"/>
  <c r="K41" i="34" s="1"/>
  <c r="H166" i="17"/>
  <c r="L44" i="30" s="1"/>
  <c r="K42" i="34" s="1"/>
  <c r="P41" i="30"/>
  <c r="Z224" i="17"/>
  <c r="H224" i="17" s="1"/>
  <c r="Z216" i="17"/>
  <c r="H216" i="17" s="1"/>
  <c r="P33" i="30" s="1"/>
  <c r="B892" i="16"/>
  <c r="E832" i="16"/>
  <c r="F832" i="16" s="1"/>
  <c r="I832" i="16"/>
  <c r="J832" i="16" s="1"/>
  <c r="F775" i="16"/>
  <c r="K775" i="16" s="1"/>
  <c r="L775" i="16" s="1"/>
  <c r="K777" i="16"/>
  <c r="L777" i="16" s="1"/>
  <c r="P52" i="57"/>
  <c r="AT52" i="57" s="1"/>
  <c r="S176" i="17"/>
  <c r="AN54" i="30"/>
  <c r="L50" i="34"/>
  <c r="F716" i="16"/>
  <c r="K716" i="16" s="1"/>
  <c r="L716" i="16" s="1"/>
  <c r="G956" i="16"/>
  <c r="D956" i="16"/>
  <c r="C956" i="16"/>
  <c r="H956" i="16"/>
  <c r="G957" i="16"/>
  <c r="C957" i="16"/>
  <c r="H957" i="16"/>
  <c r="D957" i="16"/>
  <c r="H950" i="16"/>
  <c r="G950" i="16"/>
  <c r="D950" i="16"/>
  <c r="C950" i="16"/>
  <c r="C231" i="17"/>
  <c r="F712" i="16"/>
  <c r="J710" i="16"/>
  <c r="B232" i="17"/>
  <c r="W833" i="16"/>
  <c r="Q833" i="16"/>
  <c r="L175" i="17"/>
  <c r="N173" i="17"/>
  <c r="AB173" i="17" s="1"/>
  <c r="G1016" i="16"/>
  <c r="C1016" i="16"/>
  <c r="H1016" i="16"/>
  <c r="D1016" i="16"/>
  <c r="G1010" i="16"/>
  <c r="C1010" i="16"/>
  <c r="H1010" i="16"/>
  <c r="D1010" i="16"/>
  <c r="G890" i="16"/>
  <c r="C890" i="16"/>
  <c r="H890" i="16"/>
  <c r="D890" i="16"/>
  <c r="K776" i="16"/>
  <c r="L776" i="16" s="1"/>
  <c r="G895" i="16"/>
  <c r="C895" i="16"/>
  <c r="H895" i="16"/>
  <c r="D895" i="16"/>
  <c r="C1014" i="16"/>
  <c r="H1014" i="16"/>
  <c r="D1014" i="16"/>
  <c r="G1014" i="16"/>
  <c r="K658" i="16"/>
  <c r="L658" i="16" s="1"/>
  <c r="G232" i="17"/>
  <c r="F232" i="17"/>
  <c r="W832" i="16"/>
  <c r="Q832" i="16"/>
  <c r="C236" i="17"/>
  <c r="Y236" i="17" s="1"/>
  <c r="D236" i="17" s="1"/>
  <c r="O53" i="30" s="1"/>
  <c r="O51" i="34" s="1"/>
  <c r="O176" i="17"/>
  <c r="AB176" i="17" s="1"/>
  <c r="H156" i="17"/>
  <c r="P155" i="17"/>
  <c r="H161" i="17"/>
  <c r="L39" i="30" s="1"/>
  <c r="L163" i="17"/>
  <c r="E229" i="17"/>
  <c r="H948" i="16"/>
  <c r="D948" i="16"/>
  <c r="C948" i="16"/>
  <c r="G948" i="16"/>
  <c r="M172" i="17"/>
  <c r="N654" i="16"/>
  <c r="O654" i="16" s="1"/>
  <c r="B891" i="16"/>
  <c r="I831" i="16"/>
  <c r="J831" i="16" s="1"/>
  <c r="E831" i="16"/>
  <c r="F831" i="16" s="1"/>
  <c r="M168" i="17"/>
  <c r="N650" i="16"/>
  <c r="O650" i="16" s="1"/>
  <c r="L169" i="17"/>
  <c r="M47" i="30" s="1"/>
  <c r="K713" i="16"/>
  <c r="L713" i="16" s="1"/>
  <c r="C232" i="17"/>
  <c r="M53" i="30"/>
  <c r="C1017" i="16"/>
  <c r="H1017" i="16"/>
  <c r="D1017" i="16"/>
  <c r="G1017" i="16"/>
  <c r="Q838" i="16"/>
  <c r="E20" i="48" s="1"/>
  <c r="W838" i="16"/>
  <c r="B896" i="16"/>
  <c r="E836" i="16"/>
  <c r="F836" i="16" s="1"/>
  <c r="I836" i="16"/>
  <c r="J836" i="16" s="1"/>
  <c r="F231" i="17"/>
  <c r="G231" i="17"/>
  <c r="L170" i="17"/>
  <c r="M48" i="30" s="1"/>
  <c r="E230" i="17"/>
  <c r="L171" i="17"/>
  <c r="M49" i="30" s="1"/>
  <c r="K714" i="16"/>
  <c r="L714" i="16" s="1"/>
  <c r="C893" i="16"/>
  <c r="H893" i="16"/>
  <c r="G893" i="16"/>
  <c r="D893" i="16"/>
  <c r="Y233" i="17"/>
  <c r="D233" i="17" s="1"/>
  <c r="O50" i="30" s="1"/>
  <c r="O48" i="34" s="1"/>
  <c r="K657" i="16"/>
  <c r="L657" i="16" s="1"/>
  <c r="Q836" i="16"/>
  <c r="W836" i="16"/>
  <c r="E837" i="16"/>
  <c r="F837" i="16" s="1"/>
  <c r="I837" i="16"/>
  <c r="G237" i="17" s="1"/>
  <c r="B897" i="16"/>
  <c r="K774" i="16"/>
  <c r="L774" i="16" s="1"/>
  <c r="G954" i="16"/>
  <c r="D954" i="16"/>
  <c r="C954" i="16"/>
  <c r="H954" i="16"/>
  <c r="C894" i="16"/>
  <c r="H894" i="16"/>
  <c r="D894" i="16"/>
  <c r="G894" i="16"/>
  <c r="F710" i="16"/>
  <c r="C892" i="16"/>
  <c r="D892" i="16"/>
  <c r="H892" i="16"/>
  <c r="G892" i="16"/>
  <c r="C238" i="17"/>
  <c r="G19" i="48"/>
  <c r="L132" i="17"/>
  <c r="L134" i="17"/>
  <c r="H152" i="17"/>
  <c r="L30" i="30" s="1"/>
  <c r="K28" i="34" s="1"/>
  <c r="L155" i="17"/>
  <c r="H142" i="17"/>
  <c r="P163" i="17"/>
  <c r="Z189" i="17"/>
  <c r="H189" i="17" s="1"/>
  <c r="P6" i="30" s="1"/>
  <c r="H889" i="16"/>
  <c r="G889" i="16"/>
  <c r="D889" i="16"/>
  <c r="C889" i="16"/>
  <c r="L48" i="34"/>
  <c r="P47" i="57"/>
  <c r="AT47" i="57" s="1"/>
  <c r="S171" i="17"/>
  <c r="AN49" i="30"/>
  <c r="Y238" i="17"/>
  <c r="D238" i="17" s="1"/>
  <c r="O55" i="30" s="1"/>
  <c r="O53" i="34" s="1"/>
  <c r="P176" i="17"/>
  <c r="N54" i="30" s="1"/>
  <c r="AA177" i="17"/>
  <c r="L177" i="17" s="1"/>
  <c r="M55" i="30" s="1"/>
  <c r="L53" i="34" s="1"/>
  <c r="C229" i="17"/>
  <c r="M173" i="17"/>
  <c r="W908" i="16"/>
  <c r="Q908" i="16"/>
  <c r="F237" i="17"/>
  <c r="G1018" i="16"/>
  <c r="C1018" i="16"/>
  <c r="H1018" i="16"/>
  <c r="D1018" i="16"/>
  <c r="P170" i="17"/>
  <c r="N48" i="30" s="1"/>
  <c r="G1011" i="16"/>
  <c r="C1011" i="16"/>
  <c r="H1011" i="16"/>
  <c r="D1011" i="16"/>
  <c r="B229" i="17"/>
  <c r="K653" i="16"/>
  <c r="L653" i="16" s="1"/>
  <c r="P172" i="17"/>
  <c r="N50" i="30" s="1"/>
  <c r="P44" i="57"/>
  <c r="AT44" i="57" s="1"/>
  <c r="S168" i="17"/>
  <c r="AN46" i="30"/>
  <c r="D952" i="16"/>
  <c r="G952" i="16"/>
  <c r="H952" i="16"/>
  <c r="C952" i="16"/>
  <c r="Q170" i="17"/>
  <c r="N711" i="16"/>
  <c r="O711" i="16" s="1"/>
  <c r="H896" i="16"/>
  <c r="G896" i="16"/>
  <c r="C896" i="16"/>
  <c r="D896" i="16"/>
  <c r="D949" i="16"/>
  <c r="G949" i="16"/>
  <c r="C949" i="16"/>
  <c r="H949" i="16"/>
  <c r="B230" i="17"/>
  <c r="Y230" i="17" s="1"/>
  <c r="D230" i="17" s="1"/>
  <c r="O47" i="30" s="1"/>
  <c r="O45" i="34" s="1"/>
  <c r="I835" i="16"/>
  <c r="G235" i="17" s="1"/>
  <c r="E835" i="16"/>
  <c r="F835" i="16" s="1"/>
  <c r="B895" i="16"/>
  <c r="W835" i="16"/>
  <c r="Q835" i="16"/>
  <c r="W834" i="16"/>
  <c r="Q834" i="16"/>
  <c r="G953" i="16"/>
  <c r="D953" i="16"/>
  <c r="C953" i="16"/>
  <c r="H953" i="16"/>
  <c r="G951" i="16"/>
  <c r="H951" i="16"/>
  <c r="C951" i="16"/>
  <c r="D951" i="16"/>
  <c r="N55" i="30"/>
  <c r="R45" i="57"/>
  <c r="AV45" i="57" s="1"/>
  <c r="U169" i="17"/>
  <c r="AP47" i="30"/>
  <c r="H167" i="17"/>
  <c r="H150" i="17"/>
  <c r="L28" i="30" s="1"/>
  <c r="K26" i="34" s="1"/>
  <c r="Y200" i="17"/>
  <c r="D200" i="17" s="1"/>
  <c r="H151" i="17"/>
  <c r="E829" i="16"/>
  <c r="F829" i="16" s="1"/>
  <c r="I829" i="16"/>
  <c r="G229" i="17" s="1"/>
  <c r="B889" i="16"/>
  <c r="Q829" i="16"/>
  <c r="W829" i="16"/>
  <c r="C1009" i="16"/>
  <c r="H1009" i="16"/>
  <c r="D1009" i="16"/>
  <c r="G1009" i="16"/>
  <c r="P169" i="17"/>
  <c r="N47" i="30" s="1"/>
  <c r="B894" i="16"/>
  <c r="I834" i="16"/>
  <c r="G234" i="17" s="1"/>
  <c r="E834" i="16"/>
  <c r="F834" i="16" s="1"/>
  <c r="W849" i="16"/>
  <c r="Q849" i="16"/>
  <c r="E231" i="17"/>
  <c r="N772" i="16"/>
  <c r="O772" i="16" s="1"/>
  <c r="E238" i="17"/>
  <c r="P50" i="57"/>
  <c r="AT50" i="57" s="1"/>
  <c r="S174" i="17"/>
  <c r="AN52" i="30"/>
  <c r="K717" i="16"/>
  <c r="L717" i="16" s="1"/>
  <c r="B231" i="17"/>
  <c r="Y231" i="17" s="1"/>
  <c r="D231" i="17" s="1"/>
  <c r="O48" i="30" s="1"/>
  <c r="O46" i="34" s="1"/>
  <c r="K656" i="16"/>
  <c r="L656" i="16" s="1"/>
  <c r="Y235" i="17"/>
  <c r="D235" i="17" s="1"/>
  <c r="O52" i="30" s="1"/>
  <c r="O50" i="34" s="1"/>
  <c r="W837" i="16"/>
  <c r="Q837" i="16"/>
  <c r="G897" i="16"/>
  <c r="D897" i="16"/>
  <c r="C897" i="16"/>
  <c r="H897" i="16"/>
  <c r="D898" i="16"/>
  <c r="G898" i="16"/>
  <c r="C898" i="16"/>
  <c r="H898" i="16"/>
  <c r="E838" i="16"/>
  <c r="F838" i="16" s="1"/>
  <c r="B898" i="16"/>
  <c r="I838" i="16"/>
  <c r="G238" i="17" s="1"/>
  <c r="Q831" i="16"/>
  <c r="W831" i="16"/>
  <c r="D891" i="16"/>
  <c r="G891" i="16"/>
  <c r="C891" i="16"/>
  <c r="H891" i="16"/>
  <c r="K715" i="16"/>
  <c r="L715" i="16" s="1"/>
  <c r="B890" i="16"/>
  <c r="I830" i="16"/>
  <c r="G230" i="17" s="1"/>
  <c r="E830" i="16"/>
  <c r="F830" i="16" s="1"/>
  <c r="C234" i="17"/>
  <c r="Y234" i="17" s="1"/>
  <c r="D234" i="17" s="1"/>
  <c r="O51" i="30" s="1"/>
  <c r="O49" i="34" s="1"/>
  <c r="P51" i="57"/>
  <c r="AT51" i="57" s="1"/>
  <c r="S175" i="17"/>
  <c r="AN53" i="30"/>
  <c r="G1013" i="16"/>
  <c r="C1013" i="16"/>
  <c r="H1013" i="16"/>
  <c r="D1013" i="16"/>
  <c r="N174" i="17"/>
  <c r="H955" i="16"/>
  <c r="C955" i="16"/>
  <c r="G955" i="16"/>
  <c r="D955" i="16"/>
  <c r="W830" i="16"/>
  <c r="K778" i="16"/>
  <c r="L778" i="16" s="1"/>
  <c r="B893" i="16"/>
  <c r="E833" i="16"/>
  <c r="F833" i="16" s="1"/>
  <c r="I833" i="16"/>
  <c r="J833" i="16" s="1"/>
  <c r="C1015" i="16"/>
  <c r="H1015" i="16"/>
  <c r="D1015" i="16"/>
  <c r="G1015" i="16"/>
  <c r="M54" i="30"/>
  <c r="L52" i="34" s="1"/>
  <c r="C1012" i="16"/>
  <c r="H1012" i="16"/>
  <c r="D1012" i="16"/>
  <c r="G1012" i="16"/>
  <c r="P48" i="57"/>
  <c r="AT48" i="57" s="1"/>
  <c r="S172" i="17"/>
  <c r="AN50" i="30"/>
  <c r="R46" i="57"/>
  <c r="AV46" i="57" s="1"/>
  <c r="U170" i="17"/>
  <c r="AP48" i="30"/>
  <c r="O467" i="16"/>
  <c r="O478" i="16" s="1"/>
  <c r="N478" i="16"/>
  <c r="P21" i="10"/>
  <c r="R21" i="10" s="1"/>
  <c r="L21" i="10"/>
  <c r="O21" i="10"/>
  <c r="K21" i="10"/>
  <c r="M21" i="10"/>
  <c r="N21" i="10"/>
  <c r="J21" i="10"/>
  <c r="I21" i="10"/>
  <c r="O43" i="57"/>
  <c r="AS43" i="57" s="1"/>
  <c r="Y195" i="17"/>
  <c r="D195" i="17" s="1"/>
  <c r="O12" i="30"/>
  <c r="O10" i="34" s="1"/>
  <c r="Y202" i="17"/>
  <c r="D202" i="17" s="1"/>
  <c r="O19" i="30" s="1"/>
  <c r="O17" i="34" s="1"/>
  <c r="C211" i="17"/>
  <c r="J746" i="16"/>
  <c r="C205" i="17"/>
  <c r="Y205" i="17" s="1"/>
  <c r="D205" i="17" s="1"/>
  <c r="O22" i="30" s="1"/>
  <c r="O20" i="34" s="1"/>
  <c r="Y201" i="17"/>
  <c r="D201" i="17" s="1"/>
  <c r="O18" i="30" s="1"/>
  <c r="O16" i="34" s="1"/>
  <c r="Y227" i="17"/>
  <c r="D227" i="17" s="1"/>
  <c r="O44" i="30" s="1"/>
  <c r="O42" i="34" s="1"/>
  <c r="C219" i="17"/>
  <c r="Y192" i="17"/>
  <c r="D192" i="17" s="1"/>
  <c r="O9" i="30"/>
  <c r="O7" i="34" s="1"/>
  <c r="F190" i="17"/>
  <c r="G190" i="17"/>
  <c r="F215" i="17"/>
  <c r="G215" i="17"/>
  <c r="F226" i="17"/>
  <c r="G226" i="17"/>
  <c r="G195" i="17"/>
  <c r="Z195" i="17" s="1"/>
  <c r="H195" i="17" s="1"/>
  <c r="G193" i="17"/>
  <c r="Z193" i="17" s="1"/>
  <c r="H193" i="17" s="1"/>
  <c r="Y198" i="17"/>
  <c r="D198" i="17" s="1"/>
  <c r="O15" i="30" s="1"/>
  <c r="O13" i="34" s="1"/>
  <c r="Y214" i="17"/>
  <c r="D214" i="17" s="1"/>
  <c r="O31" i="30"/>
  <c r="O29" i="34" s="1"/>
  <c r="Q6" i="30"/>
  <c r="Y218" i="17"/>
  <c r="D218" i="17" s="1"/>
  <c r="O35" i="30"/>
  <c r="O33" i="34" s="1"/>
  <c r="Y208" i="17"/>
  <c r="D208" i="17" s="1"/>
  <c r="O25" i="30" s="1"/>
  <c r="O23" i="34" s="1"/>
  <c r="B211" i="17"/>
  <c r="B219" i="17"/>
  <c r="G219" i="17"/>
  <c r="F219" i="17"/>
  <c r="F203" i="17"/>
  <c r="G203" i="17"/>
  <c r="G211" i="17"/>
  <c r="F211" i="17"/>
  <c r="G227" i="17"/>
  <c r="F227" i="17"/>
  <c r="F200" i="17"/>
  <c r="G200" i="17"/>
  <c r="G205" i="17"/>
  <c r="F205" i="17"/>
  <c r="F208" i="17"/>
  <c r="G208" i="17"/>
  <c r="F192" i="17"/>
  <c r="G192" i="17"/>
  <c r="F199" i="17"/>
  <c r="G199" i="17"/>
  <c r="G214" i="17"/>
  <c r="F214" i="17"/>
  <c r="G198" i="17"/>
  <c r="F198" i="17"/>
  <c r="G202" i="17"/>
  <c r="F202" i="17"/>
  <c r="F218" i="17"/>
  <c r="G218" i="17"/>
  <c r="B193" i="17"/>
  <c r="Y226" i="17"/>
  <c r="D226" i="17" s="1"/>
  <c r="O43" i="30"/>
  <c r="O41" i="34" s="1"/>
  <c r="Y199" i="17"/>
  <c r="D199" i="17" s="1"/>
  <c r="O16" i="30"/>
  <c r="O14" i="34" s="1"/>
  <c r="O17" i="30"/>
  <c r="O15" i="34" s="1"/>
  <c r="Y190" i="17"/>
  <c r="D190" i="17" s="1"/>
  <c r="O7" i="30"/>
  <c r="O5" i="34" s="1"/>
  <c r="O20" i="30"/>
  <c r="O18" i="34" s="1"/>
  <c r="Y203" i="17"/>
  <c r="D203" i="17" s="1"/>
  <c r="Y215" i="17"/>
  <c r="D215" i="17" s="1"/>
  <c r="O32" i="30"/>
  <c r="O30" i="34" s="1"/>
  <c r="G201" i="17"/>
  <c r="F201" i="17"/>
  <c r="C193" i="17"/>
  <c r="N493" i="16"/>
  <c r="O493" i="16" s="1"/>
  <c r="AP7" i="30"/>
  <c r="AP6" i="30"/>
  <c r="AQ7" i="30"/>
  <c r="V77" i="17"/>
  <c r="W77" i="17" s="1"/>
  <c r="V90" i="17"/>
  <c r="W90" i="17" s="1"/>
  <c r="N789" i="16"/>
  <c r="O789" i="16" s="1"/>
  <c r="I189" i="17"/>
  <c r="U4" i="57" s="1"/>
  <c r="AY4" i="57" s="1"/>
  <c r="AM28" i="30"/>
  <c r="S163" i="17"/>
  <c r="V100" i="17"/>
  <c r="W100" i="17" s="1"/>
  <c r="L4" i="34"/>
  <c r="K56" i="30"/>
  <c r="J5" i="34"/>
  <c r="G979" i="16"/>
  <c r="H979" i="16"/>
  <c r="C979" i="16"/>
  <c r="D979" i="16"/>
  <c r="H976" i="16"/>
  <c r="C976" i="16"/>
  <c r="D976" i="16"/>
  <c r="G976" i="16"/>
  <c r="I973" i="16"/>
  <c r="E973" i="16"/>
  <c r="H991" i="16"/>
  <c r="G991" i="16"/>
  <c r="C991" i="16"/>
  <c r="D991" i="16"/>
  <c r="D990" i="16"/>
  <c r="G990" i="16"/>
  <c r="C990" i="16"/>
  <c r="H990" i="16"/>
  <c r="C997" i="16"/>
  <c r="D997" i="16"/>
  <c r="G997" i="16"/>
  <c r="H997" i="16"/>
  <c r="G983" i="16"/>
  <c r="H983" i="16"/>
  <c r="C983" i="16"/>
  <c r="D983" i="16"/>
  <c r="H999" i="16"/>
  <c r="C999" i="16"/>
  <c r="G999" i="16"/>
  <c r="D999" i="16"/>
  <c r="E970" i="16"/>
  <c r="I970" i="16"/>
  <c r="E983" i="16"/>
  <c r="I983" i="16"/>
  <c r="C1005" i="16"/>
  <c r="D1005" i="16"/>
  <c r="G1005" i="16"/>
  <c r="H1005" i="16"/>
  <c r="H1003" i="16"/>
  <c r="C1003" i="16"/>
  <c r="D1003" i="16"/>
  <c r="G1003" i="16"/>
  <c r="D998" i="16"/>
  <c r="G998" i="16"/>
  <c r="H998" i="16"/>
  <c r="C998" i="16"/>
  <c r="H995" i="16"/>
  <c r="C995" i="16"/>
  <c r="D995" i="16"/>
  <c r="G995" i="16"/>
  <c r="E969" i="16"/>
  <c r="B247" i="17" s="1"/>
  <c r="I969" i="16"/>
  <c r="C247" i="17" s="1"/>
  <c r="D982" i="16"/>
  <c r="G982" i="16"/>
  <c r="C982" i="16"/>
  <c r="H982" i="16"/>
  <c r="C1001" i="16"/>
  <c r="D1001" i="16"/>
  <c r="G1001" i="16"/>
  <c r="H1001" i="16"/>
  <c r="E820" i="16"/>
  <c r="I820" i="16"/>
  <c r="C918" i="16"/>
  <c r="D918" i="16"/>
  <c r="H918" i="16"/>
  <c r="G918" i="16"/>
  <c r="E909" i="16"/>
  <c r="I909" i="16"/>
  <c r="I822" i="16"/>
  <c r="E822" i="16"/>
  <c r="E912" i="16"/>
  <c r="I912" i="16"/>
  <c r="E922" i="16"/>
  <c r="I922" i="16"/>
  <c r="G871" i="16"/>
  <c r="C871" i="16"/>
  <c r="H871" i="16"/>
  <c r="D871" i="16"/>
  <c r="G870" i="16"/>
  <c r="C870" i="16"/>
  <c r="H870" i="16"/>
  <c r="D870" i="16"/>
  <c r="E804" i="16"/>
  <c r="F804" i="16" s="1"/>
  <c r="I804" i="16"/>
  <c r="F204" i="17" s="1"/>
  <c r="I807" i="16"/>
  <c r="F207" i="17" s="1"/>
  <c r="E807" i="16"/>
  <c r="E797" i="16"/>
  <c r="I797" i="16"/>
  <c r="G197" i="17" s="1"/>
  <c r="I853" i="16"/>
  <c r="E853" i="16"/>
  <c r="G878" i="16"/>
  <c r="C878" i="16"/>
  <c r="H878" i="16"/>
  <c r="D878" i="16"/>
  <c r="I791" i="16"/>
  <c r="E791" i="16"/>
  <c r="G863" i="16"/>
  <c r="C863" i="16"/>
  <c r="H863" i="16"/>
  <c r="K203" i="17" s="1"/>
  <c r="D863" i="16"/>
  <c r="J203" i="17" s="1"/>
  <c r="G879" i="16"/>
  <c r="C879" i="16"/>
  <c r="H879" i="16"/>
  <c r="D879" i="16"/>
  <c r="E809" i="16"/>
  <c r="F809" i="16" s="1"/>
  <c r="I809" i="16"/>
  <c r="J809" i="16" s="1"/>
  <c r="E828" i="16"/>
  <c r="I828" i="16"/>
  <c r="G228" i="17" s="1"/>
  <c r="H856" i="16"/>
  <c r="D856" i="16"/>
  <c r="G856" i="16"/>
  <c r="C856" i="16"/>
  <c r="E817" i="16"/>
  <c r="F817" i="16" s="1"/>
  <c r="I817" i="16"/>
  <c r="J817" i="16" s="1"/>
  <c r="E821" i="16"/>
  <c r="F821" i="16" s="1"/>
  <c r="I821" i="16"/>
  <c r="G221" i="17" s="1"/>
  <c r="C944" i="16"/>
  <c r="D944" i="16"/>
  <c r="H944" i="16"/>
  <c r="G944" i="16"/>
  <c r="E908" i="16"/>
  <c r="N189" i="17" s="1"/>
  <c r="I908" i="16"/>
  <c r="O189" i="17" s="1"/>
  <c r="I861" i="16"/>
  <c r="E861" i="16"/>
  <c r="G862" i="16"/>
  <c r="C862" i="16"/>
  <c r="H862" i="16"/>
  <c r="D862" i="16"/>
  <c r="D937" i="16"/>
  <c r="C937" i="16"/>
  <c r="G937" i="16"/>
  <c r="H937" i="16"/>
  <c r="I810" i="16"/>
  <c r="E810" i="16"/>
  <c r="E825" i="16"/>
  <c r="F825" i="16" s="1"/>
  <c r="I825" i="16"/>
  <c r="F225" i="17" s="1"/>
  <c r="G875" i="16"/>
  <c r="C875" i="16"/>
  <c r="H875" i="16"/>
  <c r="D875" i="16"/>
  <c r="C922" i="16"/>
  <c r="D922" i="16"/>
  <c r="N203" i="17" s="1"/>
  <c r="G922" i="16"/>
  <c r="H922" i="16"/>
  <c r="O203" i="17" s="1"/>
  <c r="C938" i="16"/>
  <c r="D938" i="16"/>
  <c r="G938" i="16"/>
  <c r="H938" i="16"/>
  <c r="I794" i="16"/>
  <c r="J794" i="16" s="1"/>
  <c r="E794" i="16"/>
  <c r="F794" i="16" s="1"/>
  <c r="I859" i="16"/>
  <c r="E859" i="16"/>
  <c r="E813" i="16"/>
  <c r="I813" i="16"/>
  <c r="G213" i="17" s="1"/>
  <c r="D915" i="16"/>
  <c r="C915" i="16"/>
  <c r="G915" i="16"/>
  <c r="H915" i="16"/>
  <c r="C936" i="16"/>
  <c r="D936" i="16"/>
  <c r="H936" i="16"/>
  <c r="G936" i="16"/>
  <c r="C930" i="16"/>
  <c r="D930" i="16"/>
  <c r="G930" i="16"/>
  <c r="H930" i="16"/>
  <c r="E796" i="16"/>
  <c r="I796" i="16"/>
  <c r="G196" i="17" s="1"/>
  <c r="D929" i="16"/>
  <c r="C929" i="16"/>
  <c r="G929" i="16"/>
  <c r="H929" i="16"/>
  <c r="G885" i="16"/>
  <c r="C885" i="16"/>
  <c r="H885" i="16"/>
  <c r="D885" i="16"/>
  <c r="I806" i="16"/>
  <c r="G206" i="17" s="1"/>
  <c r="E806" i="16"/>
  <c r="F806" i="16" s="1"/>
  <c r="C921" i="16"/>
  <c r="D921" i="16"/>
  <c r="G921" i="16"/>
  <c r="H921" i="16"/>
  <c r="C942" i="16"/>
  <c r="D942" i="16"/>
  <c r="G942" i="16"/>
  <c r="H942" i="16"/>
  <c r="C934" i="16"/>
  <c r="D934" i="16"/>
  <c r="G934" i="16"/>
  <c r="H934" i="16"/>
  <c r="G859" i="16"/>
  <c r="C859" i="16"/>
  <c r="H859" i="16"/>
  <c r="K199" i="17" s="1"/>
  <c r="D859" i="16"/>
  <c r="I866" i="16"/>
  <c r="E866" i="16"/>
  <c r="I823" i="16"/>
  <c r="F223" i="17" s="1"/>
  <c r="E823" i="16"/>
  <c r="I860" i="16"/>
  <c r="E860" i="16"/>
  <c r="G877" i="16"/>
  <c r="C877" i="16"/>
  <c r="H877" i="16"/>
  <c r="D877" i="16"/>
  <c r="E812" i="16"/>
  <c r="I812" i="16"/>
  <c r="F212" i="17" s="1"/>
  <c r="G883" i="16"/>
  <c r="C883" i="16"/>
  <c r="H883" i="16"/>
  <c r="D883" i="16"/>
  <c r="N132" i="17"/>
  <c r="F646" i="16"/>
  <c r="K640" i="16"/>
  <c r="L640" i="16" s="1"/>
  <c r="M158" i="17" s="1"/>
  <c r="R34" i="57" s="1"/>
  <c r="AV34" i="57" s="1"/>
  <c r="B877" i="16"/>
  <c r="B936" i="16" s="1"/>
  <c r="W855" i="16"/>
  <c r="Q855" i="16"/>
  <c r="W802" i="16"/>
  <c r="Q802" i="16"/>
  <c r="B885" i="16"/>
  <c r="B864" i="16"/>
  <c r="A1215" i="16"/>
  <c r="A1154" i="16"/>
  <c r="A1095" i="16"/>
  <c r="B981" i="16"/>
  <c r="B920" i="16"/>
  <c r="B869" i="16"/>
  <c r="B989" i="16" s="1"/>
  <c r="Q975" i="16"/>
  <c r="W914" i="16"/>
  <c r="Q914" i="16"/>
  <c r="W818" i="16"/>
  <c r="Q818" i="16"/>
  <c r="W84" i="17"/>
  <c r="W104" i="17"/>
  <c r="E159" i="17"/>
  <c r="P35" i="57" s="1"/>
  <c r="AT35" i="57" s="1"/>
  <c r="Q737" i="16"/>
  <c r="E747" i="16"/>
  <c r="F747" i="16" s="1"/>
  <c r="I747" i="16"/>
  <c r="C206" i="17" s="1"/>
  <c r="Q617" i="16"/>
  <c r="W617" i="16"/>
  <c r="I686" i="16"/>
  <c r="J686" i="16" s="1"/>
  <c r="E686" i="16"/>
  <c r="N145" i="17" s="1"/>
  <c r="W676" i="16"/>
  <c r="Q676" i="16"/>
  <c r="J19" i="48"/>
  <c r="K19" i="48" s="1"/>
  <c r="M19" i="48" s="1"/>
  <c r="L578" i="16"/>
  <c r="I158" i="17" s="1"/>
  <c r="A977" i="16"/>
  <c r="A916" i="16"/>
  <c r="A857" i="16"/>
  <c r="E145" i="17"/>
  <c r="P21" i="57" s="1"/>
  <c r="AT21" i="57" s="1"/>
  <c r="Q733" i="16"/>
  <c r="AN42" i="30"/>
  <c r="N524" i="16"/>
  <c r="O524" i="16" s="1"/>
  <c r="L565" i="16"/>
  <c r="I145" i="17" s="1"/>
  <c r="Q20" i="10"/>
  <c r="AM38" i="30"/>
  <c r="AM14" i="30"/>
  <c r="J18" i="48"/>
  <c r="K18" i="48" s="1"/>
  <c r="M18" i="48" s="1"/>
  <c r="L9" i="30"/>
  <c r="K7" i="34" s="1"/>
  <c r="Q686" i="16"/>
  <c r="W686" i="16"/>
  <c r="Q747" i="16"/>
  <c r="N503" i="16"/>
  <c r="O503" i="16" s="1"/>
  <c r="A987" i="16"/>
  <c r="A926" i="16"/>
  <c r="A867" i="16"/>
  <c r="W627" i="16"/>
  <c r="Q627" i="16"/>
  <c r="F627" i="16"/>
  <c r="J145" i="17"/>
  <c r="L23" i="30"/>
  <c r="W85" i="17"/>
  <c r="K145" i="17"/>
  <c r="F793" i="16"/>
  <c r="A973" i="16"/>
  <c r="A853" i="16"/>
  <c r="A912" i="16"/>
  <c r="J793" i="16"/>
  <c r="Q672" i="16"/>
  <c r="W672" i="16"/>
  <c r="K131" i="17"/>
  <c r="N491" i="16"/>
  <c r="O491" i="16" s="1"/>
  <c r="E131" i="17"/>
  <c r="P7" i="57" s="1"/>
  <c r="AT7" i="57" s="1"/>
  <c r="F613" i="16"/>
  <c r="J131" i="17"/>
  <c r="AA131" i="17" s="1"/>
  <c r="F672" i="16"/>
  <c r="N131" i="17"/>
  <c r="I677" i="16"/>
  <c r="J677" i="16" s="1"/>
  <c r="E677" i="16"/>
  <c r="N136" i="17" s="1"/>
  <c r="J733" i="16"/>
  <c r="V71" i="17"/>
  <c r="W71" i="17" s="1"/>
  <c r="AM9" i="30"/>
  <c r="L551" i="16"/>
  <c r="I738" i="16"/>
  <c r="J738" i="16" s="1"/>
  <c r="E738" i="16"/>
  <c r="B197" i="17" s="1"/>
  <c r="Q613" i="16"/>
  <c r="W613" i="16"/>
  <c r="B876" i="16"/>
  <c r="F733" i="16"/>
  <c r="O131" i="17"/>
  <c r="E135" i="17"/>
  <c r="P11" i="57" s="1"/>
  <c r="AT11" i="57" s="1"/>
  <c r="AM15" i="30"/>
  <c r="F746" i="16"/>
  <c r="E162" i="17"/>
  <c r="J158" i="17"/>
  <c r="AA158" i="17" s="1"/>
  <c r="L566" i="16"/>
  <c r="N566" i="16" s="1"/>
  <c r="O566" i="16" s="1"/>
  <c r="V97" i="17"/>
  <c r="W97" i="17" s="1"/>
  <c r="K622" i="16"/>
  <c r="L622" i="16" s="1"/>
  <c r="N622" i="16" s="1"/>
  <c r="O622" i="16" s="1"/>
  <c r="N498" i="16"/>
  <c r="O498" i="16" s="1"/>
  <c r="L557" i="16"/>
  <c r="I137" i="17" s="1"/>
  <c r="L563" i="16"/>
  <c r="I143" i="17" s="1"/>
  <c r="L559" i="16"/>
  <c r="N559" i="16" s="1"/>
  <c r="O559" i="16" s="1"/>
  <c r="K757" i="16"/>
  <c r="L757" i="16" s="1"/>
  <c r="E216" i="17" s="1"/>
  <c r="T31" i="57" s="1"/>
  <c r="AX31" i="57" s="1"/>
  <c r="W79" i="17"/>
  <c r="L26" i="30"/>
  <c r="K24" i="34" s="1"/>
  <c r="I140" i="17"/>
  <c r="N496" i="16"/>
  <c r="O496" i="16" s="1"/>
  <c r="I134" i="17"/>
  <c r="T134" i="17" s="1"/>
  <c r="N525" i="16"/>
  <c r="O525" i="16" s="1"/>
  <c r="L569" i="16"/>
  <c r="I149" i="17" s="1"/>
  <c r="W78" i="17"/>
  <c r="L561" i="16"/>
  <c r="Q741" i="16"/>
  <c r="Q749" i="16"/>
  <c r="F799" i="16"/>
  <c r="N506" i="16"/>
  <c r="O506" i="16" s="1"/>
  <c r="N514" i="16"/>
  <c r="O514" i="16" s="1"/>
  <c r="Q738" i="16"/>
  <c r="J799" i="16"/>
  <c r="L549" i="16"/>
  <c r="L22" i="30"/>
  <c r="K20" i="34" s="1"/>
  <c r="Q756" i="16"/>
  <c r="AN41" i="30"/>
  <c r="Q748" i="16"/>
  <c r="F685" i="16"/>
  <c r="K685" i="16" s="1"/>
  <c r="L685" i="16" s="1"/>
  <c r="N685" i="16" s="1"/>
  <c r="O685" i="16" s="1"/>
  <c r="L558" i="16"/>
  <c r="N558" i="16" s="1"/>
  <c r="O558" i="16" s="1"/>
  <c r="Q972" i="16"/>
  <c r="L572" i="16"/>
  <c r="L555" i="16"/>
  <c r="I135" i="17" s="1"/>
  <c r="AM8" i="30"/>
  <c r="V70" i="17"/>
  <c r="W70" i="17" s="1"/>
  <c r="W626" i="16"/>
  <c r="M18" i="30"/>
  <c r="L16" i="34" s="1"/>
  <c r="E149" i="17"/>
  <c r="P25" i="57" s="1"/>
  <c r="AT25" i="57" s="1"/>
  <c r="N509" i="16"/>
  <c r="O509" i="16" s="1"/>
  <c r="L580" i="16"/>
  <c r="N580" i="16" s="1"/>
  <c r="O580" i="16" s="1"/>
  <c r="L586" i="16"/>
  <c r="I166" i="17" s="1"/>
  <c r="O132" i="17"/>
  <c r="E157" i="17"/>
  <c r="P33" i="57" s="1"/>
  <c r="AT33" i="57" s="1"/>
  <c r="E166" i="17"/>
  <c r="P42" i="57" s="1"/>
  <c r="AT42" i="57" s="1"/>
  <c r="L32" i="30"/>
  <c r="K30" i="34" s="1"/>
  <c r="Q768" i="16"/>
  <c r="B888" i="16"/>
  <c r="Q636" i="16"/>
  <c r="L576" i="16"/>
  <c r="I156" i="17" s="1"/>
  <c r="L574" i="16"/>
  <c r="N574" i="16" s="1"/>
  <c r="O574" i="16" s="1"/>
  <c r="K154" i="17"/>
  <c r="E748" i="16"/>
  <c r="F748" i="16" s="1"/>
  <c r="I748" i="16"/>
  <c r="C207" i="17" s="1"/>
  <c r="Q628" i="16"/>
  <c r="W628" i="16"/>
  <c r="W695" i="16"/>
  <c r="Q695" i="16"/>
  <c r="Q745" i="16"/>
  <c r="Q764" i="16"/>
  <c r="W101" i="17"/>
  <c r="F636" i="16"/>
  <c r="J154" i="17"/>
  <c r="AN24" i="30"/>
  <c r="S146" i="17"/>
  <c r="A996" i="16"/>
  <c r="A876" i="16"/>
  <c r="A935" i="16"/>
  <c r="L38" i="30"/>
  <c r="K36" i="34" s="1"/>
  <c r="Q762" i="16"/>
  <c r="W636" i="16"/>
  <c r="K146" i="17"/>
  <c r="F695" i="16"/>
  <c r="N154" i="17"/>
  <c r="J756" i="16"/>
  <c r="L567" i="16"/>
  <c r="F815" i="16"/>
  <c r="B875" i="16"/>
  <c r="J815" i="16"/>
  <c r="J146" i="17"/>
  <c r="F628" i="16"/>
  <c r="S154" i="17"/>
  <c r="AN32" i="30"/>
  <c r="J695" i="16"/>
  <c r="O154" i="17"/>
  <c r="F756" i="16"/>
  <c r="B851" i="16"/>
  <c r="Q687" i="16"/>
  <c r="W687" i="16"/>
  <c r="E687" i="16"/>
  <c r="F687" i="16" s="1"/>
  <c r="I687" i="16"/>
  <c r="O146" i="17" s="1"/>
  <c r="V94" i="17"/>
  <c r="W94" i="17" s="1"/>
  <c r="AM32" i="30"/>
  <c r="E153" i="17"/>
  <c r="P29" i="57" s="1"/>
  <c r="AT29" i="57" s="1"/>
  <c r="J740" i="16"/>
  <c r="A927" i="16"/>
  <c r="A868" i="16"/>
  <c r="A988" i="16"/>
  <c r="AM30" i="30"/>
  <c r="V92" i="17"/>
  <c r="W92" i="17" s="1"/>
  <c r="V86" i="17"/>
  <c r="W86" i="17" s="1"/>
  <c r="AM24" i="30"/>
  <c r="Q769" i="16"/>
  <c r="A941" i="16"/>
  <c r="A882" i="16"/>
  <c r="A1002" i="16"/>
  <c r="W642" i="16"/>
  <c r="Q642" i="16"/>
  <c r="W701" i="16"/>
  <c r="Q701" i="16"/>
  <c r="J768" i="16"/>
  <c r="Q752" i="16"/>
  <c r="O144" i="17"/>
  <c r="P144" i="17" s="1"/>
  <c r="S151" i="17"/>
  <c r="AN29" i="30"/>
  <c r="K166" i="17"/>
  <c r="F742" i="16"/>
  <c r="W82" i="17"/>
  <c r="W881" i="16"/>
  <c r="Q881" i="16"/>
  <c r="Q753" i="16"/>
  <c r="K160" i="17"/>
  <c r="M41" i="30"/>
  <c r="L39" i="34" s="1"/>
  <c r="Q640" i="16"/>
  <c r="W640" i="16"/>
  <c r="Q731" i="16"/>
  <c r="K765" i="16"/>
  <c r="L765" i="16" s="1"/>
  <c r="E224" i="17" s="1"/>
  <c r="T39" i="57" s="1"/>
  <c r="AX39" i="57" s="1"/>
  <c r="E684" i="16"/>
  <c r="N143" i="17" s="1"/>
  <c r="I684" i="16"/>
  <c r="O143" i="17" s="1"/>
  <c r="Q760" i="16"/>
  <c r="A864" i="16"/>
  <c r="A923" i="16"/>
  <c r="A984" i="16"/>
  <c r="Q633" i="16"/>
  <c r="W633" i="16"/>
  <c r="J742" i="16"/>
  <c r="A873" i="16"/>
  <c r="A993" i="16"/>
  <c r="A932" i="16"/>
  <c r="F642" i="16"/>
  <c r="J160" i="17"/>
  <c r="AA160" i="17" s="1"/>
  <c r="V106" i="17"/>
  <c r="W106" i="17" s="1"/>
  <c r="AM44" i="30"/>
  <c r="S136" i="17"/>
  <c r="AN14" i="30"/>
  <c r="W691" i="16"/>
  <c r="F648" i="16"/>
  <c r="J166" i="17"/>
  <c r="AA166" i="17" s="1"/>
  <c r="K136" i="17"/>
  <c r="Q683" i="16"/>
  <c r="W683" i="16"/>
  <c r="J27" i="34"/>
  <c r="B862" i="16"/>
  <c r="F802" i="16"/>
  <c r="J802" i="16"/>
  <c r="F670" i="16"/>
  <c r="N129" i="17"/>
  <c r="K645" i="16"/>
  <c r="L645" i="16" s="1"/>
  <c r="L29" i="30"/>
  <c r="K27" i="34" s="1"/>
  <c r="A971" i="16"/>
  <c r="A910" i="16"/>
  <c r="A851" i="16"/>
  <c r="W692" i="16"/>
  <c r="Q692" i="16"/>
  <c r="A939" i="16"/>
  <c r="A1000" i="16"/>
  <c r="A880" i="16"/>
  <c r="I163" i="17"/>
  <c r="N583" i="16"/>
  <c r="O583" i="16" s="1"/>
  <c r="J151" i="17"/>
  <c r="F633" i="16"/>
  <c r="L564" i="16"/>
  <c r="E142" i="17"/>
  <c r="P18" i="57" s="1"/>
  <c r="AT18" i="57" s="1"/>
  <c r="N502" i="16"/>
  <c r="O502" i="16" s="1"/>
  <c r="E160" i="17"/>
  <c r="P36" i="57" s="1"/>
  <c r="AT36" i="57" s="1"/>
  <c r="N520" i="16"/>
  <c r="O520" i="16" s="1"/>
  <c r="O140" i="17"/>
  <c r="J681" i="16"/>
  <c r="O129" i="17"/>
  <c r="J670" i="16"/>
  <c r="L571" i="16"/>
  <c r="F731" i="16"/>
  <c r="F707" i="16"/>
  <c r="N166" i="17"/>
  <c r="J42" i="34"/>
  <c r="K704" i="16"/>
  <c r="L704" i="16" s="1"/>
  <c r="F618" i="16"/>
  <c r="J136" i="17"/>
  <c r="B887" i="16"/>
  <c r="F683" i="16"/>
  <c r="N142" i="17"/>
  <c r="W611" i="16"/>
  <c r="Q611" i="16"/>
  <c r="N140" i="17"/>
  <c r="F681" i="16"/>
  <c r="A947" i="16"/>
  <c r="A1008" i="16"/>
  <c r="A888" i="16"/>
  <c r="E676" i="16"/>
  <c r="I676" i="16"/>
  <c r="J731" i="16"/>
  <c r="A1243" i="16"/>
  <c r="A1123" i="16"/>
  <c r="W624" i="16"/>
  <c r="Q624" i="16"/>
  <c r="I745" i="16"/>
  <c r="C204" i="17" s="1"/>
  <c r="E745" i="16"/>
  <c r="B204" i="17" s="1"/>
  <c r="J707" i="16"/>
  <c r="O166" i="17"/>
  <c r="Q825" i="16"/>
  <c r="W825" i="16"/>
  <c r="K151" i="17"/>
  <c r="N507" i="16"/>
  <c r="O507" i="16" s="1"/>
  <c r="W83" i="17"/>
  <c r="L579" i="16"/>
  <c r="N579" i="16" s="1"/>
  <c r="O579" i="16" s="1"/>
  <c r="O142" i="17"/>
  <c r="J683" i="16"/>
  <c r="K129" i="17"/>
  <c r="L556" i="16"/>
  <c r="W699" i="16"/>
  <c r="Q699" i="16"/>
  <c r="F768" i="16"/>
  <c r="W670" i="16"/>
  <c r="Q670" i="16"/>
  <c r="I737" i="16"/>
  <c r="C196" i="17" s="1"/>
  <c r="E737" i="16"/>
  <c r="B196" i="17" s="1"/>
  <c r="J142" i="17"/>
  <c r="F624" i="16"/>
  <c r="Q810" i="16"/>
  <c r="W810" i="16"/>
  <c r="W707" i="16"/>
  <c r="Q707" i="16"/>
  <c r="F744" i="16"/>
  <c r="I692" i="16"/>
  <c r="O151" i="17" s="1"/>
  <c r="E692" i="16"/>
  <c r="F692" i="16" s="1"/>
  <c r="A858" i="16"/>
  <c r="A978" i="16"/>
  <c r="A917" i="16"/>
  <c r="I762" i="16"/>
  <c r="C221" i="17" s="1"/>
  <c r="E762" i="16"/>
  <c r="B221" i="17" s="1"/>
  <c r="W811" i="16"/>
  <c r="Q811" i="16"/>
  <c r="F617" i="16"/>
  <c r="J135" i="17"/>
  <c r="L20" i="30"/>
  <c r="Q744" i="16"/>
  <c r="A1241" i="16"/>
  <c r="A1121" i="16"/>
  <c r="Q677" i="16"/>
  <c r="W677" i="16"/>
  <c r="K616" i="16"/>
  <c r="L616" i="16" s="1"/>
  <c r="M134" i="17" s="1"/>
  <c r="R10" i="57" s="1"/>
  <c r="AV10" i="57" s="1"/>
  <c r="W648" i="16"/>
  <c r="Q648" i="16"/>
  <c r="Q618" i="16"/>
  <c r="W618" i="16"/>
  <c r="E753" i="16"/>
  <c r="F753" i="16" s="1"/>
  <c r="I753" i="16"/>
  <c r="C212" i="17" s="1"/>
  <c r="F611" i="16"/>
  <c r="J129" i="17"/>
  <c r="E701" i="16"/>
  <c r="I701" i="16"/>
  <c r="K135" i="17"/>
  <c r="K142" i="17"/>
  <c r="L562" i="16"/>
  <c r="J744" i="16"/>
  <c r="K152" i="17"/>
  <c r="B854" i="16"/>
  <c r="W621" i="16"/>
  <c r="Q621" i="16"/>
  <c r="Q679" i="16"/>
  <c r="W679" i="16"/>
  <c r="W680" i="16"/>
  <c r="Q680" i="16"/>
  <c r="F679" i="16"/>
  <c r="A933" i="16"/>
  <c r="A874" i="16"/>
  <c r="A994" i="16"/>
  <c r="Q759" i="16"/>
  <c r="F634" i="16"/>
  <c r="J152" i="17"/>
  <c r="AA152" i="17" s="1"/>
  <c r="Q647" i="16"/>
  <c r="W647" i="16"/>
  <c r="Q767" i="16"/>
  <c r="Q706" i="16"/>
  <c r="W706" i="16"/>
  <c r="K139" i="17"/>
  <c r="J679" i="16"/>
  <c r="O138" i="17"/>
  <c r="P138" i="17" s="1"/>
  <c r="E152" i="17"/>
  <c r="P28" i="57" s="1"/>
  <c r="AT28" i="57" s="1"/>
  <c r="N512" i="16"/>
  <c r="O512" i="16" s="1"/>
  <c r="F741" i="16"/>
  <c r="F740" i="16"/>
  <c r="L585" i="16"/>
  <c r="K164" i="17"/>
  <c r="B979" i="16"/>
  <c r="B918" i="16"/>
  <c r="F760" i="16"/>
  <c r="K165" i="17"/>
  <c r="J767" i="16"/>
  <c r="N504" i="16"/>
  <c r="O504" i="16" s="1"/>
  <c r="E144" i="17"/>
  <c r="P20" i="57" s="1"/>
  <c r="AT20" i="57" s="1"/>
  <c r="O165" i="17"/>
  <c r="J706" i="16"/>
  <c r="W96" i="17"/>
  <c r="I763" i="16"/>
  <c r="C222" i="17" s="1"/>
  <c r="E763" i="16"/>
  <c r="B222" i="17" s="1"/>
  <c r="J741" i="16"/>
  <c r="AN16" i="30"/>
  <c r="S138" i="17"/>
  <c r="L581" i="16"/>
  <c r="J760" i="16"/>
  <c r="F647" i="16"/>
  <c r="J165" i="17"/>
  <c r="A1007" i="16"/>
  <c r="A946" i="16"/>
  <c r="A887" i="16"/>
  <c r="E702" i="16"/>
  <c r="I702" i="16"/>
  <c r="Q746" i="16"/>
  <c r="A981" i="16"/>
  <c r="A920" i="16"/>
  <c r="A861" i="16"/>
  <c r="Q974" i="16"/>
  <c r="Q691" i="16"/>
  <c r="K746" i="16"/>
  <c r="L746" i="16" s="1"/>
  <c r="B880" i="16"/>
  <c r="J144" i="17"/>
  <c r="F626" i="16"/>
  <c r="Q796" i="16"/>
  <c r="W796" i="16"/>
  <c r="J41" i="34"/>
  <c r="F706" i="16"/>
  <c r="N165" i="17"/>
  <c r="AB165" i="17" s="1"/>
  <c r="L34" i="30"/>
  <c r="I155" i="17"/>
  <c r="N575" i="16"/>
  <c r="O575" i="16" s="1"/>
  <c r="A919" i="16"/>
  <c r="A860" i="16"/>
  <c r="F800" i="16"/>
  <c r="J800" i="16"/>
  <c r="A980" i="16"/>
  <c r="K161" i="17"/>
  <c r="B980" i="16"/>
  <c r="B919" i="16"/>
  <c r="Q754" i="16"/>
  <c r="E697" i="16"/>
  <c r="I697" i="16"/>
  <c r="M10" i="30"/>
  <c r="L8" i="34" s="1"/>
  <c r="K144" i="17"/>
  <c r="E161" i="17"/>
  <c r="P37" i="57" s="1"/>
  <c r="AT37" i="57" s="1"/>
  <c r="N521" i="16"/>
  <c r="O521" i="16" s="1"/>
  <c r="Q693" i="16"/>
  <c r="W693" i="16"/>
  <c r="Q620" i="16"/>
  <c r="W620" i="16"/>
  <c r="S165" i="17"/>
  <c r="AN43" i="30"/>
  <c r="F680" i="16"/>
  <c r="N139" i="17"/>
  <c r="F643" i="16"/>
  <c r="J161" i="17"/>
  <c r="AA161" i="17" s="1"/>
  <c r="E156" i="17"/>
  <c r="P32" i="57" s="1"/>
  <c r="AT32" i="57" s="1"/>
  <c r="N516" i="16"/>
  <c r="O516" i="16" s="1"/>
  <c r="W105" i="17"/>
  <c r="F638" i="16"/>
  <c r="J156" i="17"/>
  <c r="K614" i="16"/>
  <c r="L614" i="16" s="1"/>
  <c r="M132" i="17" s="1"/>
  <c r="R8" i="57" s="1"/>
  <c r="AV8" i="57" s="1"/>
  <c r="E693" i="16"/>
  <c r="I693" i="16"/>
  <c r="J14" i="34"/>
  <c r="K138" i="17"/>
  <c r="Q685" i="16"/>
  <c r="W685" i="16"/>
  <c r="O139" i="17"/>
  <c r="J680" i="16"/>
  <c r="Q740" i="16"/>
  <c r="K696" i="16"/>
  <c r="L696" i="16" s="1"/>
  <c r="N158" i="17"/>
  <c r="F699" i="16"/>
  <c r="K156" i="17"/>
  <c r="M33" i="30"/>
  <c r="L31" i="34" s="1"/>
  <c r="Q817" i="16"/>
  <c r="W817" i="16"/>
  <c r="W634" i="16"/>
  <c r="Q634" i="16"/>
  <c r="E754" i="16"/>
  <c r="B213" i="17" s="1"/>
  <c r="I754" i="16"/>
  <c r="C213" i="17" s="1"/>
  <c r="Q626" i="16"/>
  <c r="J138" i="17"/>
  <c r="F620" i="16"/>
  <c r="F767" i="16"/>
  <c r="F621" i="16"/>
  <c r="J139" i="17"/>
  <c r="AN17" i="30"/>
  <c r="S139" i="17"/>
  <c r="K31" i="34"/>
  <c r="J699" i="16"/>
  <c r="O158" i="17"/>
  <c r="A986" i="16"/>
  <c r="A925" i="16"/>
  <c r="A866" i="16"/>
  <c r="I758" i="16"/>
  <c r="C217" i="17" s="1"/>
  <c r="E758" i="16"/>
  <c r="B217" i="17" s="1"/>
  <c r="K637" i="16"/>
  <c r="L637" i="16" s="1"/>
  <c r="Q708" i="16"/>
  <c r="W708" i="16"/>
  <c r="W649" i="16"/>
  <c r="Q649" i="16"/>
  <c r="L45" i="30"/>
  <c r="K43" i="34" s="1"/>
  <c r="Q644" i="16"/>
  <c r="B872" i="16"/>
  <c r="K133" i="17"/>
  <c r="Q852" i="16"/>
  <c r="W852" i="16"/>
  <c r="L25" i="30"/>
  <c r="K23" i="34" s="1"/>
  <c r="K673" i="16"/>
  <c r="L673" i="16" s="1"/>
  <c r="N673" i="16" s="1"/>
  <c r="O673" i="16" s="1"/>
  <c r="W803" i="16"/>
  <c r="L568" i="16"/>
  <c r="AN11" i="30"/>
  <c r="S133" i="17"/>
  <c r="AM45" i="30"/>
  <c r="V107" i="17"/>
  <c r="W107" i="17" s="1"/>
  <c r="AN12" i="30"/>
  <c r="S134" i="17"/>
  <c r="M12" i="30"/>
  <c r="L10" i="34" s="1"/>
  <c r="F691" i="16"/>
  <c r="N150" i="17"/>
  <c r="V88" i="17"/>
  <c r="W88" i="17" s="1"/>
  <c r="AM26" i="30"/>
  <c r="I674" i="16"/>
  <c r="E674" i="16"/>
  <c r="I703" i="16"/>
  <c r="O162" i="17" s="1"/>
  <c r="E703" i="16"/>
  <c r="F703" i="16" s="1"/>
  <c r="L553" i="16"/>
  <c r="F630" i="16"/>
  <c r="J148" i="17"/>
  <c r="E764" i="16"/>
  <c r="B223" i="17" s="1"/>
  <c r="I764" i="16"/>
  <c r="J764" i="16" s="1"/>
  <c r="E167" i="17"/>
  <c r="N527" i="16"/>
  <c r="K803" i="16"/>
  <c r="L803" i="16" s="1"/>
  <c r="L584" i="16"/>
  <c r="I164" i="17" s="1"/>
  <c r="J164" i="17"/>
  <c r="AA164" i="17" s="1"/>
  <c r="K148" i="17"/>
  <c r="I769" i="16"/>
  <c r="C228" i="17" s="1"/>
  <c r="E769" i="16"/>
  <c r="B228" i="17" s="1"/>
  <c r="W911" i="16"/>
  <c r="Q911" i="16"/>
  <c r="F736" i="16"/>
  <c r="N134" i="17"/>
  <c r="F675" i="16"/>
  <c r="L570" i="16"/>
  <c r="L582" i="16"/>
  <c r="B871" i="16"/>
  <c r="F811" i="16"/>
  <c r="J811" i="16"/>
  <c r="B886" i="16"/>
  <c r="E148" i="17"/>
  <c r="P24" i="57" s="1"/>
  <c r="AT24" i="57" s="1"/>
  <c r="N508" i="16"/>
  <c r="O508" i="16" s="1"/>
  <c r="J752" i="16"/>
  <c r="F632" i="16"/>
  <c r="J150" i="17"/>
  <c r="AM27" i="30"/>
  <c r="V89" i="17"/>
  <c r="W89" i="17" s="1"/>
  <c r="A1092" i="16"/>
  <c r="A1212" i="16"/>
  <c r="A1151" i="16"/>
  <c r="B856" i="16"/>
  <c r="F796" i="16"/>
  <c r="J796" i="16"/>
  <c r="F752" i="16"/>
  <c r="B986" i="16"/>
  <c r="B925" i="16"/>
  <c r="O134" i="17"/>
  <c r="J675" i="16"/>
  <c r="W644" i="16"/>
  <c r="V102" i="17"/>
  <c r="W102" i="17" s="1"/>
  <c r="AM40" i="30"/>
  <c r="K149" i="17"/>
  <c r="K159" i="17"/>
  <c r="K734" i="16"/>
  <c r="L734" i="16" s="1"/>
  <c r="E193" i="17" s="1"/>
  <c r="T8" i="57" s="1"/>
  <c r="AX8" i="57" s="1"/>
  <c r="E750" i="16"/>
  <c r="B209" i="17" s="1"/>
  <c r="I750" i="16"/>
  <c r="C209" i="17" s="1"/>
  <c r="W632" i="16"/>
  <c r="Q632" i="16"/>
  <c r="J167" i="17"/>
  <c r="F649" i="16"/>
  <c r="E150" i="17"/>
  <c r="P26" i="57" s="1"/>
  <c r="AT26" i="57" s="1"/>
  <c r="N510" i="16"/>
  <c r="O510" i="16" s="1"/>
  <c r="A992" i="16"/>
  <c r="A931" i="16"/>
  <c r="A872" i="16"/>
  <c r="K162" i="17"/>
  <c r="A943" i="16"/>
  <c r="A1004" i="16"/>
  <c r="A884" i="16"/>
  <c r="K150" i="17"/>
  <c r="F641" i="16"/>
  <c r="J159" i="17"/>
  <c r="AA159" i="17" s="1"/>
  <c r="N501" i="16"/>
  <c r="O501" i="16" s="1"/>
  <c r="K167" i="17"/>
  <c r="B879" i="16"/>
  <c r="F819" i="16"/>
  <c r="J819" i="16"/>
  <c r="I735" i="16"/>
  <c r="C194" i="17" s="1"/>
  <c r="E735" i="16"/>
  <c r="B194" i="17" s="1"/>
  <c r="J736" i="16"/>
  <c r="F644" i="16"/>
  <c r="J162" i="17"/>
  <c r="F631" i="16"/>
  <c r="J149" i="17"/>
  <c r="B881" i="16"/>
  <c r="I689" i="16"/>
  <c r="E689" i="16"/>
  <c r="I708" i="16"/>
  <c r="E708" i="16"/>
  <c r="L37" i="30"/>
  <c r="L587" i="16"/>
  <c r="J691" i="16"/>
  <c r="O150" i="17"/>
  <c r="AM11" i="30"/>
  <c r="V73" i="17"/>
  <c r="W73" i="17" s="1"/>
  <c r="Q703" i="16"/>
  <c r="W703" i="16"/>
  <c r="F615" i="16"/>
  <c r="J133" i="17"/>
  <c r="AA133" i="17" s="1"/>
  <c r="J694" i="16"/>
  <c r="O153" i="17"/>
  <c r="J739" i="16"/>
  <c r="F623" i="16"/>
  <c r="J141" i="17"/>
  <c r="AA141" i="17" s="1"/>
  <c r="F755" i="16"/>
  <c r="F639" i="16"/>
  <c r="J157" i="17"/>
  <c r="K153" i="17"/>
  <c r="J678" i="16"/>
  <c r="O137" i="17"/>
  <c r="J682" i="16"/>
  <c r="O141" i="17"/>
  <c r="J759" i="16"/>
  <c r="Q743" i="16"/>
  <c r="W913" i="16"/>
  <c r="Q913" i="16"/>
  <c r="F749" i="16"/>
  <c r="W93" i="17"/>
  <c r="AM25" i="30"/>
  <c r="V87" i="17"/>
  <c r="W87" i="17" s="1"/>
  <c r="L35" i="30"/>
  <c r="K33" i="34" s="1"/>
  <c r="Q803" i="16"/>
  <c r="Q646" i="16"/>
  <c r="W646" i="16"/>
  <c r="A1006" i="16"/>
  <c r="A945" i="16"/>
  <c r="A886" i="16"/>
  <c r="F682" i="16"/>
  <c r="N141" i="17"/>
  <c r="F739" i="16"/>
  <c r="F759" i="16"/>
  <c r="K137" i="17"/>
  <c r="K143" i="17"/>
  <c r="J749" i="16"/>
  <c r="L577" i="16"/>
  <c r="F619" i="16"/>
  <c r="J137" i="17"/>
  <c r="J743" i="16"/>
  <c r="F635" i="16"/>
  <c r="J153" i="17"/>
  <c r="AA153" i="17" s="1"/>
  <c r="AN25" i="30"/>
  <c r="S147" i="17"/>
  <c r="E137" i="17"/>
  <c r="P13" i="57" s="1"/>
  <c r="AT13" i="57" s="1"/>
  <c r="N497" i="16"/>
  <c r="O497" i="16" s="1"/>
  <c r="AN19" i="30"/>
  <c r="S141" i="17"/>
  <c r="J863" i="16"/>
  <c r="F688" i="16"/>
  <c r="N147" i="17"/>
  <c r="Q684" i="16"/>
  <c r="W684" i="16"/>
  <c r="F694" i="16"/>
  <c r="N153" i="17"/>
  <c r="AB153" i="17" s="1"/>
  <c r="J143" i="17"/>
  <c r="AA143" i="17" s="1"/>
  <c r="F625" i="16"/>
  <c r="W854" i="16"/>
  <c r="Q854" i="16"/>
  <c r="A928" i="16"/>
  <c r="A869" i="16"/>
  <c r="A989" i="16"/>
  <c r="A924" i="16"/>
  <c r="A865" i="16"/>
  <c r="A985" i="16"/>
  <c r="J147" i="17"/>
  <c r="AA147" i="17" s="1"/>
  <c r="F629" i="16"/>
  <c r="Q766" i="16"/>
  <c r="Q819" i="16"/>
  <c r="W819" i="16"/>
  <c r="F698" i="16"/>
  <c r="N157" i="17"/>
  <c r="F678" i="16"/>
  <c r="N137" i="17"/>
  <c r="J698" i="16"/>
  <c r="O157" i="17"/>
  <c r="F743" i="16"/>
  <c r="A1214" i="16"/>
  <c r="A1153" i="16"/>
  <c r="A1094" i="16"/>
  <c r="K157" i="17"/>
  <c r="L19" i="30"/>
  <c r="K17" i="34" s="1"/>
  <c r="Q688" i="16"/>
  <c r="W688" i="16"/>
  <c r="L573" i="16"/>
  <c r="J13" i="34"/>
  <c r="T132" i="17"/>
  <c r="I141" i="17"/>
  <c r="N561" i="16"/>
  <c r="O561" i="16" s="1"/>
  <c r="W815" i="16"/>
  <c r="Q815" i="16"/>
  <c r="J688" i="16"/>
  <c r="O147" i="17"/>
  <c r="K141" i="17"/>
  <c r="J755" i="16"/>
  <c r="W625" i="16"/>
  <c r="Q625" i="16"/>
  <c r="I147" i="17"/>
  <c r="N567" i="16"/>
  <c r="O567" i="16" s="1"/>
  <c r="W799" i="16"/>
  <c r="Q799" i="16"/>
  <c r="K147" i="17"/>
  <c r="W705" i="16"/>
  <c r="Q705" i="16"/>
  <c r="S143" i="17"/>
  <c r="AN21" i="30"/>
  <c r="W629" i="16"/>
  <c r="Q629" i="16"/>
  <c r="AM19" i="30"/>
  <c r="V81" i="17"/>
  <c r="W81" i="17" s="1"/>
  <c r="E419" i="16"/>
  <c r="K669" i="16"/>
  <c r="L669" i="16" s="1"/>
  <c r="Q128" i="17" s="1"/>
  <c r="S4" i="57" s="1"/>
  <c r="AW4" i="57" s="1"/>
  <c r="N610" i="16"/>
  <c r="O610" i="16" s="1"/>
  <c r="Q755" i="16"/>
  <c r="F612" i="16"/>
  <c r="J130" i="17"/>
  <c r="K730" i="16"/>
  <c r="L730" i="16" s="1"/>
  <c r="E189" i="17" s="1"/>
  <c r="T4" i="57" s="1"/>
  <c r="AX4" i="57" s="1"/>
  <c r="K130" i="17"/>
  <c r="I690" i="16"/>
  <c r="E690" i="16"/>
  <c r="E671" i="16"/>
  <c r="I671" i="16"/>
  <c r="E700" i="16"/>
  <c r="I700" i="16"/>
  <c r="I766" i="16"/>
  <c r="J766" i="16" s="1"/>
  <c r="E766" i="16"/>
  <c r="F766" i="16" s="1"/>
  <c r="W678" i="16"/>
  <c r="Q678" i="16"/>
  <c r="Q635" i="16"/>
  <c r="W635" i="16"/>
  <c r="Q694" i="16"/>
  <c r="W694" i="16"/>
  <c r="Q739" i="16"/>
  <c r="Q639" i="16"/>
  <c r="W639" i="16"/>
  <c r="O548" i="16"/>
  <c r="L550" i="16"/>
  <c r="Q682" i="16"/>
  <c r="W682" i="16"/>
  <c r="T128" i="17"/>
  <c r="Q619" i="16"/>
  <c r="W619" i="16"/>
  <c r="Q623" i="16"/>
  <c r="W623" i="16"/>
  <c r="I751" i="16"/>
  <c r="C210" i="17" s="1"/>
  <c r="E751" i="16"/>
  <c r="B210" i="17" s="1"/>
  <c r="E761" i="16"/>
  <c r="B220" i="17" s="1"/>
  <c r="I761" i="16"/>
  <c r="C220" i="17" s="1"/>
  <c r="E130" i="17"/>
  <c r="P6" i="57" s="1"/>
  <c r="AT6" i="57" s="1"/>
  <c r="N490" i="16"/>
  <c r="I732" i="16"/>
  <c r="C191" i="17" s="1"/>
  <c r="E732" i="16"/>
  <c r="B191" i="17" s="1"/>
  <c r="Q698" i="16"/>
  <c r="W698" i="16"/>
  <c r="E705" i="16"/>
  <c r="F705" i="16" s="1"/>
  <c r="I705" i="16"/>
  <c r="J705" i="16" s="1"/>
  <c r="AO52" i="30" l="1"/>
  <c r="AO47" i="30"/>
  <c r="Q48" i="57"/>
  <c r="AU48" i="57" s="1"/>
  <c r="AB137" i="17"/>
  <c r="D850" i="16"/>
  <c r="J190" i="17" s="1"/>
  <c r="D909" i="16"/>
  <c r="N190" i="17" s="1"/>
  <c r="AA129" i="17"/>
  <c r="AA130" i="17"/>
  <c r="AA139" i="17"/>
  <c r="AA138" i="17"/>
  <c r="AA135" i="17"/>
  <c r="AB129" i="17"/>
  <c r="AB147" i="17"/>
  <c r="AA137" i="17"/>
  <c r="AB141" i="17"/>
  <c r="AA150" i="17"/>
  <c r="AB134" i="17"/>
  <c r="AB158" i="17"/>
  <c r="AA156" i="17"/>
  <c r="AB140" i="17"/>
  <c r="AA151" i="17"/>
  <c r="AB154" i="17"/>
  <c r="AA145" i="17"/>
  <c r="L149" i="17"/>
  <c r="AA149" i="17"/>
  <c r="L165" i="17"/>
  <c r="AA165" i="17"/>
  <c r="AA148" i="17"/>
  <c r="AA136" i="17"/>
  <c r="AB166" i="17"/>
  <c r="AB143" i="17"/>
  <c r="L146" i="17"/>
  <c r="AA146" i="17"/>
  <c r="AB144" i="17"/>
  <c r="AA157" i="17"/>
  <c r="AB157" i="17"/>
  <c r="AA162" i="17"/>
  <c r="AA167" i="17"/>
  <c r="AB150" i="17"/>
  <c r="AB139" i="17"/>
  <c r="AA144" i="17"/>
  <c r="AA142" i="17"/>
  <c r="P142" i="17"/>
  <c r="AB142" i="17"/>
  <c r="L154" i="17"/>
  <c r="AA154" i="17"/>
  <c r="AB131" i="17"/>
  <c r="AB132" i="17"/>
  <c r="P174" i="17"/>
  <c r="N52" i="30" s="1"/>
  <c r="AB174" i="17"/>
  <c r="K832" i="16"/>
  <c r="L832" i="16" s="1"/>
  <c r="AB138" i="17"/>
  <c r="AN37" i="30"/>
  <c r="V129" i="17"/>
  <c r="K831" i="16"/>
  <c r="L831" i="16" s="1"/>
  <c r="Q50" i="57"/>
  <c r="AU50" i="57" s="1"/>
  <c r="C970" i="16"/>
  <c r="L152" i="17"/>
  <c r="B928" i="16"/>
  <c r="E928" i="16" s="1"/>
  <c r="B997" i="16"/>
  <c r="E997" i="16" s="1"/>
  <c r="B275" i="17" s="1"/>
  <c r="W883" i="16"/>
  <c r="E792" i="16"/>
  <c r="F792" i="16" s="1"/>
  <c r="I792" i="16"/>
  <c r="J792" i="16" s="1"/>
  <c r="H850" i="16"/>
  <c r="K190" i="17" s="1"/>
  <c r="AA190" i="17" s="1"/>
  <c r="L190" i="17" s="1"/>
  <c r="N47" i="34"/>
  <c r="F863" i="16"/>
  <c r="C850" i="16"/>
  <c r="Q850" i="16" s="1"/>
  <c r="P153" i="17"/>
  <c r="W940" i="16"/>
  <c r="L151" i="17"/>
  <c r="K710" i="16"/>
  <c r="L710" i="16" s="1"/>
  <c r="J806" i="16"/>
  <c r="L160" i="17"/>
  <c r="L164" i="17"/>
  <c r="L166" i="17"/>
  <c r="Z232" i="17"/>
  <c r="H232" i="17" s="1"/>
  <c r="P49" i="30" s="1"/>
  <c r="Q47" i="57"/>
  <c r="AU47" i="57" s="1"/>
  <c r="AO49" i="30"/>
  <c r="T171" i="17"/>
  <c r="Q52" i="57"/>
  <c r="AU52" i="57" s="1"/>
  <c r="AO54" i="30"/>
  <c r="T176" i="17"/>
  <c r="K833" i="16"/>
  <c r="L833" i="16" s="1"/>
  <c r="N833" i="16" s="1"/>
  <c r="O833" i="16" s="1"/>
  <c r="AN35" i="30"/>
  <c r="L153" i="17"/>
  <c r="K646" i="16"/>
  <c r="L646" i="16" s="1"/>
  <c r="M164" i="17" s="1"/>
  <c r="R40" i="57" s="1"/>
  <c r="AV40" i="57" s="1"/>
  <c r="P154" i="17"/>
  <c r="K712" i="16"/>
  <c r="L712" i="16" s="1"/>
  <c r="N712" i="16" s="1"/>
  <c r="O712" i="16" s="1"/>
  <c r="Q44" i="57"/>
  <c r="AU44" i="57" s="1"/>
  <c r="T168" i="17"/>
  <c r="AO46" i="30"/>
  <c r="Q53" i="57"/>
  <c r="AU53" i="57" s="1"/>
  <c r="AO55" i="30"/>
  <c r="T177" i="17"/>
  <c r="Q51" i="57"/>
  <c r="AU51" i="57" s="1"/>
  <c r="AO53" i="30"/>
  <c r="T175" i="17"/>
  <c r="L157" i="17"/>
  <c r="Z211" i="17"/>
  <c r="H211" i="17" s="1"/>
  <c r="Z219" i="17"/>
  <c r="H219" i="17" s="1"/>
  <c r="K790" i="16"/>
  <c r="L790" i="16" s="1"/>
  <c r="F908" i="16"/>
  <c r="J969" i="16"/>
  <c r="Q942" i="16"/>
  <c r="Q1001" i="16"/>
  <c r="Q790" i="16"/>
  <c r="H909" i="16"/>
  <c r="O190" i="17" s="1"/>
  <c r="H970" i="16"/>
  <c r="J970" i="16" s="1"/>
  <c r="K849" i="16"/>
  <c r="L849" i="16" s="1"/>
  <c r="G909" i="16"/>
  <c r="W909" i="16" s="1"/>
  <c r="Q1003" i="16"/>
  <c r="G970" i="16"/>
  <c r="W942" i="16"/>
  <c r="F970" i="16"/>
  <c r="L137" i="17"/>
  <c r="L135" i="17"/>
  <c r="J821" i="16"/>
  <c r="F909" i="16"/>
  <c r="J837" i="16"/>
  <c r="K837" i="16" s="1"/>
  <c r="L837" i="16" s="1"/>
  <c r="S159" i="17"/>
  <c r="Q883" i="16"/>
  <c r="Z192" i="17"/>
  <c r="H192" i="17" s="1"/>
  <c r="Z190" i="17"/>
  <c r="H190" i="17" s="1"/>
  <c r="Q1014" i="16"/>
  <c r="Q1010" i="16"/>
  <c r="Q1016" i="16"/>
  <c r="I139" i="17"/>
  <c r="Q15" i="57" s="1"/>
  <c r="AU15" i="57" s="1"/>
  <c r="J804" i="16"/>
  <c r="J825" i="16"/>
  <c r="K825" i="16" s="1"/>
  <c r="L825" i="16" s="1"/>
  <c r="S135" i="17"/>
  <c r="P131" i="17"/>
  <c r="Q1012" i="16"/>
  <c r="Q1013" i="16"/>
  <c r="Q1018" i="16"/>
  <c r="Q1017" i="16"/>
  <c r="J908" i="16"/>
  <c r="Z198" i="17"/>
  <c r="H198" i="17" s="1"/>
  <c r="N549" i="16"/>
  <c r="O549" i="16" s="1"/>
  <c r="I129" i="17"/>
  <c r="F969" i="16"/>
  <c r="P5" i="57"/>
  <c r="AT5" i="57" s="1"/>
  <c r="S129" i="17"/>
  <c r="AN7" i="30"/>
  <c r="U129" i="17"/>
  <c r="P147" i="17"/>
  <c r="L133" i="17"/>
  <c r="L148" i="17"/>
  <c r="P139" i="17"/>
  <c r="M51" i="34"/>
  <c r="L130" i="17"/>
  <c r="L167" i="17"/>
  <c r="L161" i="17"/>
  <c r="P165" i="17"/>
  <c r="L129" i="17"/>
  <c r="L131" i="17"/>
  <c r="AB189" i="17"/>
  <c r="P189" i="17" s="1"/>
  <c r="Y229" i="17"/>
  <c r="D229" i="17" s="1"/>
  <c r="O46" i="30" s="1"/>
  <c r="O44" i="34" s="1"/>
  <c r="Q32" i="57"/>
  <c r="AU32" i="57" s="1"/>
  <c r="AO34" i="30"/>
  <c r="Q21" i="57"/>
  <c r="AU21" i="57" s="1"/>
  <c r="AO23" i="30"/>
  <c r="Q34" i="57"/>
  <c r="AU34" i="57" s="1"/>
  <c r="AO36" i="30"/>
  <c r="Q13" i="57"/>
  <c r="AU13" i="57" s="1"/>
  <c r="AO15" i="30"/>
  <c r="Q23" i="57"/>
  <c r="AU23" i="57" s="1"/>
  <c r="AO25" i="30"/>
  <c r="Q17" i="57"/>
  <c r="AU17" i="57" s="1"/>
  <c r="AO19" i="30"/>
  <c r="T158" i="17"/>
  <c r="Q42" i="57"/>
  <c r="AU42" i="57" s="1"/>
  <c r="AO44" i="30"/>
  <c r="Q25" i="57"/>
  <c r="AU25" i="57" s="1"/>
  <c r="AO27" i="30"/>
  <c r="Q16" i="57"/>
  <c r="AU16" i="57" s="1"/>
  <c r="AO18" i="30"/>
  <c r="Q10" i="57"/>
  <c r="AU10" i="57" s="1"/>
  <c r="AO12" i="30"/>
  <c r="Q40" i="57"/>
  <c r="AU40" i="57" s="1"/>
  <c r="AO42" i="30"/>
  <c r="Q31" i="57"/>
  <c r="AU31" i="57" s="1"/>
  <c r="AO33" i="30"/>
  <c r="Q39" i="57"/>
  <c r="AU39" i="57" s="1"/>
  <c r="AO41" i="30"/>
  <c r="Q11" i="57"/>
  <c r="AU11" i="57" s="1"/>
  <c r="AO13" i="30"/>
  <c r="Q19" i="57"/>
  <c r="AU19" i="57" s="1"/>
  <c r="AO21" i="30"/>
  <c r="M45" i="34"/>
  <c r="N45" i="34"/>
  <c r="M48" i="34"/>
  <c r="N48" i="34"/>
  <c r="L47" i="34"/>
  <c r="M52" i="34"/>
  <c r="N52" i="34"/>
  <c r="I233" i="17"/>
  <c r="L45" i="34"/>
  <c r="P157" i="17"/>
  <c r="P137" i="17"/>
  <c r="L159" i="17"/>
  <c r="L144" i="17"/>
  <c r="AN40" i="30"/>
  <c r="P38" i="57"/>
  <c r="AT38" i="57" s="1"/>
  <c r="P132" i="17"/>
  <c r="AB203" i="17"/>
  <c r="P203" i="17" s="1"/>
  <c r="B261" i="17"/>
  <c r="Z218" i="17"/>
  <c r="H218" i="17" s="1"/>
  <c r="Z199" i="17"/>
  <c r="H199" i="17" s="1"/>
  <c r="Z208" i="17"/>
  <c r="H208" i="17" s="1"/>
  <c r="Z200" i="17"/>
  <c r="H200" i="17" s="1"/>
  <c r="P7" i="30"/>
  <c r="G233" i="17"/>
  <c r="Q174" i="17"/>
  <c r="N715" i="16"/>
  <c r="O715" i="16" s="1"/>
  <c r="W891" i="16"/>
  <c r="Q891" i="16"/>
  <c r="M174" i="17"/>
  <c r="N656" i="16"/>
  <c r="O656" i="16" s="1"/>
  <c r="W951" i="16"/>
  <c r="Q951" i="16"/>
  <c r="B954" i="16"/>
  <c r="B1015" i="16"/>
  <c r="I895" i="16"/>
  <c r="J895" i="16" s="1"/>
  <c r="E895" i="16"/>
  <c r="F895" i="16" s="1"/>
  <c r="K895" i="16" s="1"/>
  <c r="L895" i="16" s="1"/>
  <c r="Q896" i="16"/>
  <c r="W896" i="16"/>
  <c r="S46" i="57"/>
  <c r="AW46" i="57" s="1"/>
  <c r="AQ48" i="30"/>
  <c r="V170" i="17"/>
  <c r="W170" i="17" s="1"/>
  <c r="Q952" i="16"/>
  <c r="W952" i="16"/>
  <c r="I231" i="17"/>
  <c r="N831" i="16"/>
  <c r="O831" i="16" s="1"/>
  <c r="I232" i="17"/>
  <c r="N832" i="16"/>
  <c r="O832" i="16" s="1"/>
  <c r="F235" i="17"/>
  <c r="Q168" i="17"/>
  <c r="N709" i="16"/>
  <c r="O709" i="16" s="1"/>
  <c r="J838" i="16"/>
  <c r="L51" i="34"/>
  <c r="T44" i="57"/>
  <c r="AX44" i="57" s="1"/>
  <c r="S229" i="17"/>
  <c r="AR46" i="30"/>
  <c r="K235" i="17"/>
  <c r="W890" i="16"/>
  <c r="Q890" i="16"/>
  <c r="G236" i="17"/>
  <c r="E236" i="17"/>
  <c r="N777" i="16"/>
  <c r="O777" i="16" s="1"/>
  <c r="T47" i="57"/>
  <c r="AX47" i="57" s="1"/>
  <c r="S232" i="17"/>
  <c r="AR49" i="30"/>
  <c r="L147" i="17"/>
  <c r="L143" i="17"/>
  <c r="L141" i="17"/>
  <c r="L162" i="17"/>
  <c r="L150" i="17"/>
  <c r="P134" i="17"/>
  <c r="L156" i="17"/>
  <c r="L136" i="17"/>
  <c r="L145" i="17"/>
  <c r="Z201" i="17"/>
  <c r="H201" i="17" s="1"/>
  <c r="P18" i="30" s="1"/>
  <c r="Z202" i="17"/>
  <c r="H202" i="17" s="1"/>
  <c r="Z214" i="17"/>
  <c r="H214" i="17" s="1"/>
  <c r="Z205" i="17"/>
  <c r="H205" i="17" s="1"/>
  <c r="P22" i="30" s="1"/>
  <c r="P44" i="30"/>
  <c r="Z227" i="17"/>
  <c r="H227" i="17" s="1"/>
  <c r="Z226" i="17"/>
  <c r="H226" i="17" s="1"/>
  <c r="P43" i="30" s="1"/>
  <c r="Q1015" i="16"/>
  <c r="B952" i="16"/>
  <c r="B1013" i="16"/>
  <c r="I893" i="16"/>
  <c r="K233" i="17" s="1"/>
  <c r="E893" i="16"/>
  <c r="J233" i="17" s="1"/>
  <c r="Q955" i="16"/>
  <c r="W955" i="16"/>
  <c r="F233" i="17"/>
  <c r="W897" i="16"/>
  <c r="Q897" i="16"/>
  <c r="T46" i="57"/>
  <c r="AX46" i="57" s="1"/>
  <c r="S231" i="17"/>
  <c r="AR48" i="30"/>
  <c r="I889" i="16"/>
  <c r="J889" i="16" s="1"/>
  <c r="E889" i="16"/>
  <c r="F889" i="16" s="1"/>
  <c r="B948" i="16"/>
  <c r="B1009" i="16"/>
  <c r="M53" i="34"/>
  <c r="N53" i="34"/>
  <c r="Q953" i="16"/>
  <c r="W953" i="16"/>
  <c r="Q1011" i="16"/>
  <c r="Q169" i="17"/>
  <c r="N710" i="16"/>
  <c r="O710" i="16" s="1"/>
  <c r="W894" i="16"/>
  <c r="Q894" i="16"/>
  <c r="Q954" i="16"/>
  <c r="W954" i="16"/>
  <c r="J835" i="16"/>
  <c r="K835" i="16" s="1"/>
  <c r="L835" i="16" s="1"/>
  <c r="W893" i="16"/>
  <c r="Q893" i="16"/>
  <c r="L46" i="34"/>
  <c r="K836" i="16"/>
  <c r="L836" i="16" s="1"/>
  <c r="E891" i="16"/>
  <c r="F891" i="16" s="1"/>
  <c r="I891" i="16"/>
  <c r="K231" i="17" s="1"/>
  <c r="B950" i="16"/>
  <c r="B1011" i="16"/>
  <c r="W895" i="16"/>
  <c r="Q895" i="16"/>
  <c r="F236" i="17"/>
  <c r="Z236" i="17" s="1"/>
  <c r="H236" i="17" s="1"/>
  <c r="P53" i="30" s="1"/>
  <c r="P173" i="17"/>
  <c r="N51" i="30" s="1"/>
  <c r="B1012" i="16"/>
  <c r="I892" i="16"/>
  <c r="J892" i="16" s="1"/>
  <c r="E892" i="16"/>
  <c r="F892" i="16" s="1"/>
  <c r="B951" i="16"/>
  <c r="N10" i="30"/>
  <c r="Q7" i="30"/>
  <c r="Q20" i="30"/>
  <c r="AA203" i="17"/>
  <c r="L203" i="17" s="1"/>
  <c r="P31" i="30"/>
  <c r="P20" i="30"/>
  <c r="Z203" i="17"/>
  <c r="H203" i="17" s="1"/>
  <c r="P10" i="30"/>
  <c r="E237" i="17"/>
  <c r="N778" i="16"/>
  <c r="O778" i="16" s="1"/>
  <c r="J231" i="17"/>
  <c r="E898" i="16"/>
  <c r="F898" i="16" s="1"/>
  <c r="B957" i="16"/>
  <c r="B1018" i="16"/>
  <c r="I898" i="16"/>
  <c r="J898" i="16" s="1"/>
  <c r="Q176" i="17"/>
  <c r="N717" i="16"/>
  <c r="O717" i="16" s="1"/>
  <c r="I894" i="16"/>
  <c r="J894" i="16" s="1"/>
  <c r="B953" i="16"/>
  <c r="E894" i="16"/>
  <c r="F894" i="16" s="1"/>
  <c r="B1014" i="16"/>
  <c r="Q1009" i="16"/>
  <c r="M171" i="17"/>
  <c r="N653" i="16"/>
  <c r="O653" i="16" s="1"/>
  <c r="P54" i="30"/>
  <c r="Z237" i="17"/>
  <c r="H237" i="17" s="1"/>
  <c r="K229" i="17"/>
  <c r="J232" i="17"/>
  <c r="F234" i="17"/>
  <c r="E233" i="17"/>
  <c r="N774" i="16"/>
  <c r="O774" i="16" s="1"/>
  <c r="F230" i="17"/>
  <c r="M175" i="17"/>
  <c r="N657" i="16"/>
  <c r="O657" i="16" s="1"/>
  <c r="B955" i="16"/>
  <c r="B1016" i="16"/>
  <c r="I896" i="16"/>
  <c r="J896" i="16" s="1"/>
  <c r="E896" i="16"/>
  <c r="F896" i="16" s="1"/>
  <c r="Q172" i="17"/>
  <c r="N713" i="16"/>
  <c r="O713" i="16" s="1"/>
  <c r="R44" i="57"/>
  <c r="AV44" i="57" s="1"/>
  <c r="U168" i="17"/>
  <c r="AP46" i="30"/>
  <c r="M176" i="17"/>
  <c r="N658" i="16"/>
  <c r="O658" i="16" s="1"/>
  <c r="E23" i="48"/>
  <c r="Q171" i="17"/>
  <c r="Q950" i="16"/>
  <c r="W950" i="16"/>
  <c r="Q957" i="16"/>
  <c r="E22" i="48" s="1"/>
  <c r="W957" i="16"/>
  <c r="Q175" i="17"/>
  <c r="N716" i="16"/>
  <c r="O716" i="16" s="1"/>
  <c r="E234" i="17"/>
  <c r="N775" i="16"/>
  <c r="O775" i="16" s="1"/>
  <c r="F229" i="17"/>
  <c r="Z229" i="17" s="1"/>
  <c r="H229" i="17" s="1"/>
  <c r="P46" i="30" s="1"/>
  <c r="P141" i="17"/>
  <c r="P150" i="17"/>
  <c r="L139" i="17"/>
  <c r="L138" i="17"/>
  <c r="P158" i="17"/>
  <c r="L142" i="17"/>
  <c r="P140" i="17"/>
  <c r="P166" i="17"/>
  <c r="P129" i="17"/>
  <c r="P143" i="17"/>
  <c r="M36" i="30"/>
  <c r="L34" i="34" s="1"/>
  <c r="L158" i="17"/>
  <c r="F850" i="16"/>
  <c r="J199" i="17"/>
  <c r="Y247" i="17"/>
  <c r="D247" i="17" s="1"/>
  <c r="P12" i="30"/>
  <c r="Z215" i="17"/>
  <c r="H215" i="17" s="1"/>
  <c r="P32" i="30" s="1"/>
  <c r="N50" i="34"/>
  <c r="M50" i="34"/>
  <c r="B1010" i="16"/>
  <c r="I890" i="16"/>
  <c r="J890" i="16" s="1"/>
  <c r="B949" i="16"/>
  <c r="E890" i="16"/>
  <c r="F890" i="16" s="1"/>
  <c r="K838" i="16"/>
  <c r="L838" i="16" s="1"/>
  <c r="Q898" i="16"/>
  <c r="M21" i="48" s="1"/>
  <c r="W898" i="16"/>
  <c r="T53" i="57"/>
  <c r="AX53" i="57" s="1"/>
  <c r="S238" i="17"/>
  <c r="AR55" i="30"/>
  <c r="W949" i="16"/>
  <c r="Q949" i="16"/>
  <c r="J236" i="17"/>
  <c r="Q177" i="17"/>
  <c r="N718" i="16"/>
  <c r="O718" i="16" s="1"/>
  <c r="N46" i="34"/>
  <c r="M46" i="34"/>
  <c r="R49" i="57"/>
  <c r="AV49" i="57" s="1"/>
  <c r="AP51" i="30"/>
  <c r="U173" i="17"/>
  <c r="Q889" i="16"/>
  <c r="W889" i="16"/>
  <c r="W892" i="16"/>
  <c r="Q892" i="16"/>
  <c r="J834" i="16"/>
  <c r="K834" i="16" s="1"/>
  <c r="L834" i="16" s="1"/>
  <c r="J234" i="17"/>
  <c r="B956" i="16"/>
  <c r="E897" i="16"/>
  <c r="F897" i="16" s="1"/>
  <c r="B1017" i="16"/>
  <c r="I897" i="16"/>
  <c r="J897" i="16" s="1"/>
  <c r="J830" i="16"/>
  <c r="K830" i="16" s="1"/>
  <c r="L830" i="16" s="1"/>
  <c r="Q173" i="17"/>
  <c r="N714" i="16"/>
  <c r="O714" i="16" s="1"/>
  <c r="T45" i="57"/>
  <c r="AX45" i="57" s="1"/>
  <c r="S230" i="17"/>
  <c r="AR47" i="30"/>
  <c r="Z231" i="17"/>
  <c r="H231" i="17" s="1"/>
  <c r="P48" i="30" s="1"/>
  <c r="F238" i="17"/>
  <c r="R48" i="57"/>
  <c r="AV48" i="57" s="1"/>
  <c r="AP50" i="30"/>
  <c r="U172" i="17"/>
  <c r="Q948" i="16"/>
  <c r="W948" i="16"/>
  <c r="J235" i="17"/>
  <c r="E235" i="17"/>
  <c r="N776" i="16"/>
  <c r="O776" i="16" s="1"/>
  <c r="K230" i="17"/>
  <c r="Y232" i="17"/>
  <c r="D232" i="17" s="1"/>
  <c r="O49" i="30" s="1"/>
  <c r="O47" i="34" s="1"/>
  <c r="W956" i="16"/>
  <c r="Q956" i="16"/>
  <c r="J829" i="16"/>
  <c r="K829" i="16" s="1"/>
  <c r="L829" i="16" s="1"/>
  <c r="P22" i="10"/>
  <c r="R22" i="10" s="1"/>
  <c r="L22" i="10"/>
  <c r="M22" i="10"/>
  <c r="O22" i="10"/>
  <c r="K22" i="10"/>
  <c r="N22" i="10"/>
  <c r="J22" i="10"/>
  <c r="I22" i="10"/>
  <c r="P43" i="57"/>
  <c r="AT43" i="57" s="1"/>
  <c r="O527" i="16"/>
  <c r="N538" i="16"/>
  <c r="O30" i="30"/>
  <c r="O28" i="34" s="1"/>
  <c r="Y213" i="17"/>
  <c r="D213" i="17" s="1"/>
  <c r="O38" i="30"/>
  <c r="O36" i="34" s="1"/>
  <c r="Y221" i="17"/>
  <c r="D221" i="17" s="1"/>
  <c r="O13" i="30"/>
  <c r="O11" i="34" s="1"/>
  <c r="Y196" i="17"/>
  <c r="D196" i="17" s="1"/>
  <c r="Y228" i="17"/>
  <c r="D228" i="17" s="1"/>
  <c r="O45" i="30" s="1"/>
  <c r="O43" i="34" s="1"/>
  <c r="Y204" i="17"/>
  <c r="D204" i="17" s="1"/>
  <c r="O21" i="30" s="1"/>
  <c r="O19" i="34" s="1"/>
  <c r="Y194" i="17"/>
  <c r="D194" i="17" s="1"/>
  <c r="O11" i="30"/>
  <c r="O9" i="34" s="1"/>
  <c r="H1212" i="16"/>
  <c r="C1212" i="16"/>
  <c r="D1212" i="16"/>
  <c r="G1212" i="16"/>
  <c r="D1243" i="16"/>
  <c r="G1243" i="16"/>
  <c r="H1243" i="16"/>
  <c r="C1243" i="16"/>
  <c r="R20" i="30"/>
  <c r="R18" i="34" s="1"/>
  <c r="G217" i="17"/>
  <c r="F217" i="17"/>
  <c r="F209" i="17"/>
  <c r="G209" i="17"/>
  <c r="F220" i="17"/>
  <c r="G220" i="17"/>
  <c r="F206" i="17"/>
  <c r="B207" i="17"/>
  <c r="C223" i="17"/>
  <c r="Y223" i="17" s="1"/>
  <c r="D223" i="17" s="1"/>
  <c r="G225" i="17"/>
  <c r="Z225" i="17" s="1"/>
  <c r="H225" i="17" s="1"/>
  <c r="F228" i="17"/>
  <c r="G207" i="17"/>
  <c r="Y191" i="17"/>
  <c r="D191" i="17" s="1"/>
  <c r="O8" i="30" s="1"/>
  <c r="O6" i="34" s="1"/>
  <c r="O26" i="30"/>
  <c r="O24" i="34" s="1"/>
  <c r="Y209" i="17"/>
  <c r="D209" i="17" s="1"/>
  <c r="D1215" i="16"/>
  <c r="G1215" i="16"/>
  <c r="H1215" i="16"/>
  <c r="C1215" i="16"/>
  <c r="G194" i="17"/>
  <c r="F194" i="17"/>
  <c r="G210" i="17"/>
  <c r="F210" i="17"/>
  <c r="R6" i="30"/>
  <c r="F222" i="17"/>
  <c r="G222" i="17"/>
  <c r="C248" i="17"/>
  <c r="Y193" i="17"/>
  <c r="D193" i="17" s="1"/>
  <c r="O10" i="30"/>
  <c r="O8" i="34" s="1"/>
  <c r="P35" i="30"/>
  <c r="P15" i="30"/>
  <c r="P9" i="30"/>
  <c r="P17" i="30"/>
  <c r="F197" i="17"/>
  <c r="Y219" i="17"/>
  <c r="D219" i="17" s="1"/>
  <c r="O36" i="30" s="1"/>
  <c r="O34" i="34" s="1"/>
  <c r="Y211" i="17"/>
  <c r="D211" i="17" s="1"/>
  <c r="O28" i="30" s="1"/>
  <c r="O26" i="34" s="1"/>
  <c r="P4" i="34"/>
  <c r="Q4" i="34"/>
  <c r="B225" i="17"/>
  <c r="O27" i="30"/>
  <c r="O25" i="34" s="1"/>
  <c r="Y210" i="17"/>
  <c r="D210" i="17" s="1"/>
  <c r="Y217" i="17"/>
  <c r="D217" i="17" s="1"/>
  <c r="O34" i="30"/>
  <c r="O32" i="34" s="1"/>
  <c r="O39" i="30"/>
  <c r="O37" i="34" s="1"/>
  <c r="Y222" i="17"/>
  <c r="D222" i="17" s="1"/>
  <c r="S6" i="30"/>
  <c r="C261" i="17"/>
  <c r="B212" i="17"/>
  <c r="G223" i="17"/>
  <c r="Z223" i="17" s="1"/>
  <c r="H223" i="17" s="1"/>
  <c r="F213" i="17"/>
  <c r="G212" i="17"/>
  <c r="Z212" i="17" s="1"/>
  <c r="H212" i="17" s="1"/>
  <c r="C197" i="17"/>
  <c r="G204" i="17"/>
  <c r="Z204" i="17" s="1"/>
  <c r="H204" i="17" s="1"/>
  <c r="F221" i="17"/>
  <c r="F196" i="17"/>
  <c r="O37" i="30"/>
  <c r="O35" i="34" s="1"/>
  <c r="Y220" i="17"/>
  <c r="D220" i="17" s="1"/>
  <c r="C1214" i="16"/>
  <c r="D1214" i="16"/>
  <c r="G1214" i="16"/>
  <c r="H1214" i="16"/>
  <c r="C1241" i="16"/>
  <c r="D1241" i="16"/>
  <c r="G1241" i="16"/>
  <c r="H1241" i="16"/>
  <c r="F191" i="17"/>
  <c r="G191" i="17"/>
  <c r="B248" i="17"/>
  <c r="C225" i="17"/>
  <c r="P19" i="30"/>
  <c r="P16" i="30"/>
  <c r="P25" i="30"/>
  <c r="P28" i="30"/>
  <c r="P36" i="30"/>
  <c r="B206" i="17"/>
  <c r="S189" i="17"/>
  <c r="AR6" i="30"/>
  <c r="S224" i="17"/>
  <c r="AR41" i="30"/>
  <c r="AQ6" i="30"/>
  <c r="N563" i="16"/>
  <c r="O563" i="16" s="1"/>
  <c r="N803" i="16"/>
  <c r="O803" i="16" s="1"/>
  <c r="I203" i="17"/>
  <c r="U18" i="57" s="1"/>
  <c r="AY18" i="57" s="1"/>
  <c r="AN13" i="30"/>
  <c r="S193" i="17"/>
  <c r="AR10" i="30"/>
  <c r="AP10" i="30"/>
  <c r="N746" i="16"/>
  <c r="O746" i="16" s="1"/>
  <c r="E205" i="17"/>
  <c r="T20" i="57" s="1"/>
  <c r="AX20" i="57" s="1"/>
  <c r="S216" i="17"/>
  <c r="AR33" i="30"/>
  <c r="N790" i="16"/>
  <c r="O790" i="16" s="1"/>
  <c r="I190" i="17"/>
  <c r="U5" i="57" s="1"/>
  <c r="AY5" i="57" s="1"/>
  <c r="AS6" i="30"/>
  <c r="T189" i="17"/>
  <c r="AP42" i="30"/>
  <c r="AN31" i="30"/>
  <c r="S162" i="17"/>
  <c r="S157" i="17"/>
  <c r="AP12" i="30"/>
  <c r="AP36" i="30"/>
  <c r="S145" i="17"/>
  <c r="N849" i="16"/>
  <c r="O849" i="16" s="1"/>
  <c r="M189" i="17"/>
  <c r="V4" i="57" s="1"/>
  <c r="AZ4" i="57" s="1"/>
  <c r="N33" i="30"/>
  <c r="N41" i="30"/>
  <c r="N22" i="30"/>
  <c r="N16" i="30"/>
  <c r="L56" i="30"/>
  <c r="H1153" i="16"/>
  <c r="C1153" i="16"/>
  <c r="D1153" i="16"/>
  <c r="G1153" i="16"/>
  <c r="G1154" i="16"/>
  <c r="C1154" i="16"/>
  <c r="H1154" i="16"/>
  <c r="D1154" i="16"/>
  <c r="G1151" i="16"/>
  <c r="H1151" i="16"/>
  <c r="D1151" i="16"/>
  <c r="C1151" i="16"/>
  <c r="C1094" i="16"/>
  <c r="D1094" i="16"/>
  <c r="G1094" i="16"/>
  <c r="H1094" i="16"/>
  <c r="C1121" i="16"/>
  <c r="D1121" i="16"/>
  <c r="G1121" i="16"/>
  <c r="H1121" i="16"/>
  <c r="C1095" i="16"/>
  <c r="D1095" i="16"/>
  <c r="G1095" i="16"/>
  <c r="H1095" i="16"/>
  <c r="D1092" i="16"/>
  <c r="G1092" i="16"/>
  <c r="H1092" i="16"/>
  <c r="C1092" i="16"/>
  <c r="C1123" i="16"/>
  <c r="D1123" i="16"/>
  <c r="G1123" i="16"/>
  <c r="H1123" i="16"/>
  <c r="E986" i="16"/>
  <c r="I986" i="16"/>
  <c r="C993" i="16"/>
  <c r="D993" i="16"/>
  <c r="G993" i="16"/>
  <c r="H993" i="16"/>
  <c r="D1002" i="16"/>
  <c r="G1002" i="16"/>
  <c r="H1002" i="16"/>
  <c r="C1002" i="16"/>
  <c r="I989" i="16"/>
  <c r="E989" i="16"/>
  <c r="C996" i="16"/>
  <c r="H996" i="16"/>
  <c r="D996" i="16"/>
  <c r="G996" i="16"/>
  <c r="C977" i="16"/>
  <c r="D977" i="16"/>
  <c r="G977" i="16"/>
  <c r="H977" i="16"/>
  <c r="C985" i="16"/>
  <c r="D985" i="16"/>
  <c r="G985" i="16"/>
  <c r="H985" i="16"/>
  <c r="D1006" i="16"/>
  <c r="H1006" i="16"/>
  <c r="C1006" i="16"/>
  <c r="G1006" i="16"/>
  <c r="C992" i="16"/>
  <c r="D992" i="16"/>
  <c r="G992" i="16"/>
  <c r="H992" i="16"/>
  <c r="D986" i="16"/>
  <c r="B264" i="17" s="1"/>
  <c r="G986" i="16"/>
  <c r="H986" i="16"/>
  <c r="C264" i="17" s="1"/>
  <c r="C986" i="16"/>
  <c r="H980" i="16"/>
  <c r="C980" i="16"/>
  <c r="D980" i="16"/>
  <c r="G980" i="16"/>
  <c r="H988" i="16"/>
  <c r="C988" i="16"/>
  <c r="D988" i="16"/>
  <c r="G988" i="16"/>
  <c r="I980" i="16"/>
  <c r="E980" i="16"/>
  <c r="C1007" i="16"/>
  <c r="G1007" i="16"/>
  <c r="D1007" i="16"/>
  <c r="H1007" i="16"/>
  <c r="D994" i="16"/>
  <c r="G994" i="16"/>
  <c r="C994" i="16"/>
  <c r="H994" i="16"/>
  <c r="D978" i="16"/>
  <c r="G978" i="16"/>
  <c r="H978" i="16"/>
  <c r="C978" i="16"/>
  <c r="G971" i="16"/>
  <c r="H971" i="16"/>
  <c r="C971" i="16"/>
  <c r="D971" i="16"/>
  <c r="H984" i="16"/>
  <c r="C984" i="16"/>
  <c r="D984" i="16"/>
  <c r="G984" i="16"/>
  <c r="C973" i="16"/>
  <c r="D973" i="16"/>
  <c r="B251" i="17" s="1"/>
  <c r="G973" i="16"/>
  <c r="H973" i="16"/>
  <c r="G987" i="16"/>
  <c r="H987" i="16"/>
  <c r="C987" i="16"/>
  <c r="D987" i="16"/>
  <c r="C989" i="16"/>
  <c r="D989" i="16"/>
  <c r="B267" i="17" s="1"/>
  <c r="G989" i="16"/>
  <c r="H989" i="16"/>
  <c r="C267" i="17" s="1"/>
  <c r="C1004" i="16"/>
  <c r="G1004" i="16"/>
  <c r="D1004" i="16"/>
  <c r="H1004" i="16"/>
  <c r="C981" i="16"/>
  <c r="D981" i="16"/>
  <c r="G981" i="16"/>
  <c r="H981" i="16"/>
  <c r="E979" i="16"/>
  <c r="B257" i="17" s="1"/>
  <c r="I979" i="16"/>
  <c r="C257" i="17" s="1"/>
  <c r="C1008" i="16"/>
  <c r="D1008" i="16"/>
  <c r="G1008" i="16"/>
  <c r="H1008" i="16"/>
  <c r="C1000" i="16"/>
  <c r="D1000" i="16"/>
  <c r="G1000" i="16"/>
  <c r="H1000" i="16"/>
  <c r="I981" i="16"/>
  <c r="E981" i="16"/>
  <c r="C924" i="16"/>
  <c r="D924" i="16"/>
  <c r="H924" i="16"/>
  <c r="G924" i="16"/>
  <c r="I881" i="16"/>
  <c r="K221" i="17" s="1"/>
  <c r="E881" i="16"/>
  <c r="J221" i="17" s="1"/>
  <c r="C943" i="16"/>
  <c r="D943" i="16"/>
  <c r="G943" i="16"/>
  <c r="H943" i="16"/>
  <c r="C931" i="16"/>
  <c r="D931" i="16"/>
  <c r="G931" i="16"/>
  <c r="H931" i="16"/>
  <c r="G866" i="16"/>
  <c r="C866" i="16"/>
  <c r="H866" i="16"/>
  <c r="K206" i="17" s="1"/>
  <c r="D866" i="16"/>
  <c r="J206" i="17" s="1"/>
  <c r="G874" i="16"/>
  <c r="C874" i="16"/>
  <c r="H874" i="16"/>
  <c r="D874" i="16"/>
  <c r="C917" i="16"/>
  <c r="G917" i="16"/>
  <c r="H917" i="16"/>
  <c r="D917" i="16"/>
  <c r="C910" i="16"/>
  <c r="D910" i="16"/>
  <c r="H910" i="16"/>
  <c r="G910" i="16"/>
  <c r="C932" i="16"/>
  <c r="D932" i="16"/>
  <c r="H932" i="16"/>
  <c r="G932" i="16"/>
  <c r="D923" i="16"/>
  <c r="C923" i="16"/>
  <c r="G923" i="16"/>
  <c r="H923" i="16"/>
  <c r="I888" i="16"/>
  <c r="E888" i="16"/>
  <c r="I876" i="16"/>
  <c r="E876" i="16"/>
  <c r="D912" i="16"/>
  <c r="N193" i="17" s="1"/>
  <c r="G912" i="16"/>
  <c r="H912" i="16"/>
  <c r="O193" i="17" s="1"/>
  <c r="C912" i="16"/>
  <c r="G867" i="16"/>
  <c r="C867" i="16"/>
  <c r="H867" i="16"/>
  <c r="D867" i="16"/>
  <c r="E920" i="16"/>
  <c r="I920" i="16"/>
  <c r="G865" i="16"/>
  <c r="C865" i="16"/>
  <c r="H865" i="16"/>
  <c r="D865" i="16"/>
  <c r="G869" i="16"/>
  <c r="C869" i="16"/>
  <c r="H869" i="16"/>
  <c r="D869" i="16"/>
  <c r="G886" i="16"/>
  <c r="C886" i="16"/>
  <c r="H886" i="16"/>
  <c r="D886" i="16"/>
  <c r="I852" i="16"/>
  <c r="K192" i="17" s="1"/>
  <c r="E852" i="16"/>
  <c r="J192" i="17" s="1"/>
  <c r="I856" i="16"/>
  <c r="K196" i="17" s="1"/>
  <c r="E856" i="16"/>
  <c r="J196" i="17" s="1"/>
  <c r="I872" i="16"/>
  <c r="E872" i="16"/>
  <c r="C925" i="16"/>
  <c r="D925" i="16"/>
  <c r="G925" i="16"/>
  <c r="H925" i="16"/>
  <c r="H860" i="16"/>
  <c r="K200" i="17" s="1"/>
  <c r="D860" i="16"/>
  <c r="J200" i="17" s="1"/>
  <c r="G860" i="16"/>
  <c r="C860" i="16"/>
  <c r="I880" i="16"/>
  <c r="E880" i="16"/>
  <c r="G887" i="16"/>
  <c r="C887" i="16"/>
  <c r="H887" i="16"/>
  <c r="D887" i="16"/>
  <c r="D933" i="16"/>
  <c r="C933" i="16"/>
  <c r="G933" i="16"/>
  <c r="H933" i="16"/>
  <c r="H888" i="16"/>
  <c r="D888" i="16"/>
  <c r="J228" i="17" s="1"/>
  <c r="G888" i="16"/>
  <c r="C888" i="16"/>
  <c r="H880" i="16"/>
  <c r="K220" i="17" s="1"/>
  <c r="D880" i="16"/>
  <c r="J220" i="17" s="1"/>
  <c r="G880" i="16"/>
  <c r="C880" i="16"/>
  <c r="G882" i="16"/>
  <c r="C882" i="16"/>
  <c r="H882" i="16"/>
  <c r="D882" i="16"/>
  <c r="E936" i="16"/>
  <c r="N217" i="17" s="1"/>
  <c r="I936" i="16"/>
  <c r="J936" i="16" s="1"/>
  <c r="G853" i="16"/>
  <c r="C853" i="16"/>
  <c r="H853" i="16"/>
  <c r="K193" i="17" s="1"/>
  <c r="D853" i="16"/>
  <c r="C926" i="16"/>
  <c r="D926" i="16"/>
  <c r="G926" i="16"/>
  <c r="H926" i="16"/>
  <c r="I885" i="16"/>
  <c r="K225" i="17" s="1"/>
  <c r="E885" i="16"/>
  <c r="J225" i="17" s="1"/>
  <c r="I877" i="16"/>
  <c r="K217" i="17" s="1"/>
  <c r="E877" i="16"/>
  <c r="F877" i="16" s="1"/>
  <c r="D945" i="16"/>
  <c r="C945" i="16"/>
  <c r="G945" i="16"/>
  <c r="H945" i="16"/>
  <c r="I879" i="16"/>
  <c r="K219" i="17" s="1"/>
  <c r="E879" i="16"/>
  <c r="J219" i="17" s="1"/>
  <c r="H884" i="16"/>
  <c r="D884" i="16"/>
  <c r="G884" i="16"/>
  <c r="C884" i="16"/>
  <c r="I871" i="16"/>
  <c r="K211" i="17" s="1"/>
  <c r="E871" i="16"/>
  <c r="J211" i="17" s="1"/>
  <c r="E919" i="16"/>
  <c r="I919" i="16"/>
  <c r="D919" i="16"/>
  <c r="C919" i="16"/>
  <c r="G919" i="16"/>
  <c r="H919" i="16"/>
  <c r="O200" i="17" s="1"/>
  <c r="G861" i="16"/>
  <c r="C861" i="16"/>
  <c r="H861" i="16"/>
  <c r="K201" i="17" s="1"/>
  <c r="D861" i="16"/>
  <c r="J201" i="17" s="1"/>
  <c r="C946" i="16"/>
  <c r="D946" i="16"/>
  <c r="G946" i="16"/>
  <c r="H946" i="16"/>
  <c r="G858" i="16"/>
  <c r="C858" i="16"/>
  <c r="H858" i="16"/>
  <c r="D858" i="16"/>
  <c r="I887" i="16"/>
  <c r="E887" i="16"/>
  <c r="G873" i="16"/>
  <c r="C873" i="16"/>
  <c r="H873" i="16"/>
  <c r="D873" i="16"/>
  <c r="D941" i="16"/>
  <c r="C941" i="16"/>
  <c r="G941" i="16"/>
  <c r="H941" i="16"/>
  <c r="H868" i="16"/>
  <c r="D868" i="16"/>
  <c r="G868" i="16"/>
  <c r="C868" i="16"/>
  <c r="I875" i="16"/>
  <c r="K215" i="17" s="1"/>
  <c r="E875" i="16"/>
  <c r="J215" i="17" s="1"/>
  <c r="C935" i="16"/>
  <c r="D935" i="16"/>
  <c r="G935" i="16"/>
  <c r="H935" i="16"/>
  <c r="G857" i="16"/>
  <c r="C857" i="16"/>
  <c r="H857" i="16"/>
  <c r="D857" i="16"/>
  <c r="I869" i="16"/>
  <c r="E869" i="16"/>
  <c r="C928" i="16"/>
  <c r="D928" i="16"/>
  <c r="N209" i="17" s="1"/>
  <c r="H928" i="16"/>
  <c r="O209" i="17" s="1"/>
  <c r="G928" i="16"/>
  <c r="H872" i="16"/>
  <c r="K212" i="17" s="1"/>
  <c r="D872" i="16"/>
  <c r="J212" i="17" s="1"/>
  <c r="G872" i="16"/>
  <c r="C872" i="16"/>
  <c r="E925" i="16"/>
  <c r="I925" i="16"/>
  <c r="I886" i="16"/>
  <c r="E886" i="16"/>
  <c r="D920" i="16"/>
  <c r="N201" i="17" s="1"/>
  <c r="H920" i="16"/>
  <c r="O201" i="17" s="1"/>
  <c r="C920" i="16"/>
  <c r="G920" i="16"/>
  <c r="E918" i="16"/>
  <c r="N199" i="17" s="1"/>
  <c r="I918" i="16"/>
  <c r="O199" i="17" s="1"/>
  <c r="I854" i="16"/>
  <c r="K194" i="17" s="1"/>
  <c r="E854" i="16"/>
  <c r="J194" i="17" s="1"/>
  <c r="C947" i="16"/>
  <c r="D947" i="16"/>
  <c r="H947" i="16"/>
  <c r="G947" i="16"/>
  <c r="C939" i="16"/>
  <c r="D939" i="16"/>
  <c r="G939" i="16"/>
  <c r="H939" i="16"/>
  <c r="G851" i="16"/>
  <c r="C851" i="16"/>
  <c r="H851" i="16"/>
  <c r="D851" i="16"/>
  <c r="I862" i="16"/>
  <c r="K202" i="17" s="1"/>
  <c r="E862" i="16"/>
  <c r="J202" i="17" s="1"/>
  <c r="AA202" i="17" s="1"/>
  <c r="L202" i="17" s="1"/>
  <c r="H864" i="16"/>
  <c r="D864" i="16"/>
  <c r="G864" i="16"/>
  <c r="C864" i="16"/>
  <c r="D927" i="16"/>
  <c r="C927" i="16"/>
  <c r="G927" i="16"/>
  <c r="H927" i="16"/>
  <c r="I851" i="16"/>
  <c r="E851" i="16"/>
  <c r="H876" i="16"/>
  <c r="K216" i="17" s="1"/>
  <c r="D876" i="16"/>
  <c r="J216" i="17" s="1"/>
  <c r="G876" i="16"/>
  <c r="C876" i="16"/>
  <c r="C916" i="16"/>
  <c r="G916" i="16"/>
  <c r="D916" i="16"/>
  <c r="H916" i="16"/>
  <c r="I864" i="16"/>
  <c r="E864" i="16"/>
  <c r="Q998" i="16"/>
  <c r="K817" i="16"/>
  <c r="L817" i="16" s="1"/>
  <c r="Q982" i="16"/>
  <c r="O145" i="17"/>
  <c r="P145" i="17" s="1"/>
  <c r="W921" i="16"/>
  <c r="Q921" i="16"/>
  <c r="A1275" i="16"/>
  <c r="B944" i="16"/>
  <c r="B1005" i="16"/>
  <c r="A1102" i="16"/>
  <c r="A1222" i="16"/>
  <c r="A1161" i="16"/>
  <c r="W862" i="16"/>
  <c r="Q862" i="16"/>
  <c r="B984" i="16"/>
  <c r="B923" i="16"/>
  <c r="W937" i="16"/>
  <c r="Q937" i="16"/>
  <c r="A1149" i="16"/>
  <c r="A1210" i="16"/>
  <c r="A1090" i="16"/>
  <c r="Q878" i="16"/>
  <c r="W878" i="16"/>
  <c r="W1035" i="16"/>
  <c r="Q1035" i="16"/>
  <c r="F1029" i="16"/>
  <c r="J1029" i="16"/>
  <c r="B1089" i="16"/>
  <c r="K733" i="16"/>
  <c r="L733" i="16" s="1"/>
  <c r="A1118" i="16"/>
  <c r="A1238" i="16"/>
  <c r="Q970" i="16"/>
  <c r="F859" i="16"/>
  <c r="J983" i="16"/>
  <c r="M140" i="17"/>
  <c r="R16" i="57" s="1"/>
  <c r="AV16" i="57" s="1"/>
  <c r="E479" i="16"/>
  <c r="AN23" i="30"/>
  <c r="F686" i="16"/>
  <c r="I159" i="17"/>
  <c r="N565" i="16"/>
  <c r="O565" i="16" s="1"/>
  <c r="J747" i="16"/>
  <c r="K747" i="16" s="1"/>
  <c r="L747" i="16" s="1"/>
  <c r="E206" i="17" s="1"/>
  <c r="T21" i="57" s="1"/>
  <c r="AX21" i="57" s="1"/>
  <c r="N576" i="16"/>
  <c r="O576" i="16" s="1"/>
  <c r="F816" i="16"/>
  <c r="N578" i="16"/>
  <c r="O578" i="16" s="1"/>
  <c r="W797" i="16"/>
  <c r="Q797" i="16"/>
  <c r="F807" i="16"/>
  <c r="J807" i="16"/>
  <c r="B867" i="16"/>
  <c r="F677" i="16"/>
  <c r="K677" i="16" s="1"/>
  <c r="L677" i="16" s="1"/>
  <c r="N677" i="16" s="1"/>
  <c r="O677" i="16" s="1"/>
  <c r="I138" i="17"/>
  <c r="J816" i="16"/>
  <c r="M9" i="30"/>
  <c r="L7" i="34" s="1"/>
  <c r="K627" i="16"/>
  <c r="L627" i="16" s="1"/>
  <c r="N627" i="16" s="1"/>
  <c r="O627" i="16" s="1"/>
  <c r="F983" i="16"/>
  <c r="F828" i="16"/>
  <c r="K5" i="34"/>
  <c r="K613" i="16"/>
  <c r="L613" i="16" s="1"/>
  <c r="N613" i="16" s="1"/>
  <c r="O613" i="16" s="1"/>
  <c r="O4" i="34"/>
  <c r="F820" i="16"/>
  <c r="Q21" i="10"/>
  <c r="K686" i="16"/>
  <c r="L686" i="16" s="1"/>
  <c r="W807" i="16"/>
  <c r="Q807" i="16"/>
  <c r="M23" i="30"/>
  <c r="L21" i="34" s="1"/>
  <c r="K21" i="34"/>
  <c r="T145" i="17"/>
  <c r="N557" i="16"/>
  <c r="O557" i="16" s="1"/>
  <c r="F738" i="16"/>
  <c r="K738" i="16" s="1"/>
  <c r="L738" i="16" s="1"/>
  <c r="N586" i="16"/>
  <c r="O586" i="16" s="1"/>
  <c r="B858" i="16"/>
  <c r="J798" i="16"/>
  <c r="F798" i="16"/>
  <c r="K672" i="16"/>
  <c r="L672" i="16" s="1"/>
  <c r="W793" i="16"/>
  <c r="Q793" i="16"/>
  <c r="AN9" i="30"/>
  <c r="S131" i="17"/>
  <c r="B996" i="16"/>
  <c r="B935" i="16"/>
  <c r="N551" i="16"/>
  <c r="O551" i="16" s="1"/>
  <c r="I131" i="17"/>
  <c r="M29" i="30"/>
  <c r="L27" i="34" s="1"/>
  <c r="F684" i="16"/>
  <c r="O136" i="17"/>
  <c r="AB136" i="17" s="1"/>
  <c r="K793" i="16"/>
  <c r="L793" i="16" s="1"/>
  <c r="J827" i="16"/>
  <c r="I146" i="17"/>
  <c r="N757" i="16"/>
  <c r="O757" i="16" s="1"/>
  <c r="K799" i="16"/>
  <c r="L799" i="16" s="1"/>
  <c r="K804" i="16"/>
  <c r="L804" i="16" s="1"/>
  <c r="F922" i="16"/>
  <c r="Q132" i="17"/>
  <c r="S8" i="57" s="1"/>
  <c r="AW8" i="57" s="1"/>
  <c r="N555" i="16"/>
  <c r="O555" i="16" s="1"/>
  <c r="J859" i="16"/>
  <c r="K615" i="16"/>
  <c r="L615" i="16" s="1"/>
  <c r="M133" i="17" s="1"/>
  <c r="F791" i="16"/>
  <c r="M43" i="30"/>
  <c r="L41" i="34" s="1"/>
  <c r="J791" i="16"/>
  <c r="S153" i="17"/>
  <c r="N569" i="16"/>
  <c r="O569" i="16" s="1"/>
  <c r="M14" i="30"/>
  <c r="L12" i="34" s="1"/>
  <c r="J922" i="16"/>
  <c r="AN44" i="30"/>
  <c r="S166" i="17"/>
  <c r="J745" i="16"/>
  <c r="J748" i="16"/>
  <c r="K748" i="16" s="1"/>
  <c r="L748" i="16" s="1"/>
  <c r="E207" i="17" s="1"/>
  <c r="T22" i="57" s="1"/>
  <c r="AX22" i="57" s="1"/>
  <c r="T140" i="17"/>
  <c r="K619" i="16"/>
  <c r="L619" i="16" s="1"/>
  <c r="M137" i="17" s="1"/>
  <c r="R13" i="57" s="1"/>
  <c r="AV13" i="57" s="1"/>
  <c r="K681" i="16"/>
  <c r="L681" i="16" s="1"/>
  <c r="Q140" i="17" s="1"/>
  <c r="S16" i="57" s="1"/>
  <c r="AW16" i="57" s="1"/>
  <c r="M42" i="30"/>
  <c r="L40" i="34" s="1"/>
  <c r="N640" i="16"/>
  <c r="O640" i="16" s="1"/>
  <c r="F812" i="16"/>
  <c r="K691" i="16"/>
  <c r="L691" i="16" s="1"/>
  <c r="N691" i="16" s="1"/>
  <c r="O691" i="16" s="1"/>
  <c r="I160" i="17"/>
  <c r="N616" i="16"/>
  <c r="O616" i="16" s="1"/>
  <c r="J828" i="16"/>
  <c r="I154" i="17"/>
  <c r="Q983" i="16"/>
  <c r="K694" i="16"/>
  <c r="L694" i="16" s="1"/>
  <c r="Q153" i="17" s="1"/>
  <c r="S29" i="57" s="1"/>
  <c r="AW29" i="57" s="1"/>
  <c r="N584" i="16"/>
  <c r="O584" i="16" s="1"/>
  <c r="K612" i="16"/>
  <c r="L612" i="16" s="1"/>
  <c r="N612" i="16" s="1"/>
  <c r="O612" i="16" s="1"/>
  <c r="F745" i="16"/>
  <c r="J812" i="16"/>
  <c r="J687" i="16"/>
  <c r="K687" i="16" s="1"/>
  <c r="L687" i="16" s="1"/>
  <c r="J684" i="16"/>
  <c r="K679" i="16"/>
  <c r="L679" i="16" s="1"/>
  <c r="N679" i="16" s="1"/>
  <c r="O679" i="16" s="1"/>
  <c r="J692" i="16"/>
  <c r="K692" i="16" s="1"/>
  <c r="L692" i="16" s="1"/>
  <c r="N572" i="16"/>
  <c r="O572" i="16" s="1"/>
  <c r="I152" i="17"/>
  <c r="K756" i="16"/>
  <c r="L756" i="16" s="1"/>
  <c r="K743" i="16"/>
  <c r="L743" i="16" s="1"/>
  <c r="K635" i="16"/>
  <c r="L635" i="16" s="1"/>
  <c r="M153" i="17" s="1"/>
  <c r="R29" i="57" s="1"/>
  <c r="AV29" i="57" s="1"/>
  <c r="M17" i="30"/>
  <c r="L15" i="34" s="1"/>
  <c r="M30" i="30"/>
  <c r="L28" i="34" s="1"/>
  <c r="K768" i="16"/>
  <c r="L768" i="16" s="1"/>
  <c r="E227" i="17" s="1"/>
  <c r="T42" i="57" s="1"/>
  <c r="AX42" i="57" s="1"/>
  <c r="K766" i="16"/>
  <c r="L766" i="16" s="1"/>
  <c r="E225" i="17" s="1"/>
  <c r="T40" i="57" s="1"/>
  <c r="AX40" i="57" s="1"/>
  <c r="K863" i="16"/>
  <c r="L863" i="16" s="1"/>
  <c r="J826" i="16"/>
  <c r="F827" i="16"/>
  <c r="K624" i="16"/>
  <c r="L624" i="16" s="1"/>
  <c r="M142" i="17" s="1"/>
  <c r="R18" i="57" s="1"/>
  <c r="AV18" i="57" s="1"/>
  <c r="J753" i="16"/>
  <c r="K753" i="16" s="1"/>
  <c r="L753" i="16" s="1"/>
  <c r="E212" i="17" s="1"/>
  <c r="T27" i="57" s="1"/>
  <c r="AX27" i="57" s="1"/>
  <c r="K618" i="16"/>
  <c r="L618" i="16" s="1"/>
  <c r="AN27" i="30"/>
  <c r="S149" i="17"/>
  <c r="K802" i="16"/>
  <c r="L802" i="16" s="1"/>
  <c r="J820" i="16"/>
  <c r="M44" i="30"/>
  <c r="L42" i="34" s="1"/>
  <c r="M37" i="30"/>
  <c r="L35" i="34" s="1"/>
  <c r="B947" i="16"/>
  <c r="B1008" i="16"/>
  <c r="K815" i="16"/>
  <c r="L815" i="16" s="1"/>
  <c r="K631" i="16"/>
  <c r="L631" i="16" s="1"/>
  <c r="N631" i="16" s="1"/>
  <c r="O631" i="16" s="1"/>
  <c r="M20" i="30"/>
  <c r="L18" i="34" s="1"/>
  <c r="N614" i="16"/>
  <c r="O614" i="16" s="1"/>
  <c r="F808" i="16"/>
  <c r="B868" i="16"/>
  <c r="J808" i="16"/>
  <c r="K620" i="16"/>
  <c r="L620" i="16" s="1"/>
  <c r="N620" i="16" s="1"/>
  <c r="O620" i="16" s="1"/>
  <c r="K611" i="16"/>
  <c r="L611" i="16" s="1"/>
  <c r="N611" i="16" s="1"/>
  <c r="O611" i="16" s="1"/>
  <c r="B971" i="16"/>
  <c r="B910" i="16"/>
  <c r="Q816" i="16"/>
  <c r="W816" i="16"/>
  <c r="K682" i="16"/>
  <c r="L682" i="16" s="1"/>
  <c r="Q141" i="17" s="1"/>
  <c r="S17" i="57" s="1"/>
  <c r="AW17" i="57" s="1"/>
  <c r="M11" i="30"/>
  <c r="L9" i="34" s="1"/>
  <c r="K621" i="16"/>
  <c r="L621" i="16" s="1"/>
  <c r="M139" i="17" s="1"/>
  <c r="R15" i="57" s="1"/>
  <c r="AV15" i="57" s="1"/>
  <c r="W808" i="16"/>
  <c r="Q808" i="16"/>
  <c r="N146" i="17"/>
  <c r="Q991" i="16"/>
  <c r="K628" i="16"/>
  <c r="L628" i="16" s="1"/>
  <c r="M32" i="30"/>
  <c r="L30" i="34" s="1"/>
  <c r="K740" i="16"/>
  <c r="L740" i="16" s="1"/>
  <c r="E199" i="17" s="1"/>
  <c r="T14" i="57" s="1"/>
  <c r="AX14" i="57" s="1"/>
  <c r="Q990" i="16"/>
  <c r="M24" i="30"/>
  <c r="L22" i="34" s="1"/>
  <c r="Q976" i="16"/>
  <c r="B995" i="16"/>
  <c r="B934" i="16"/>
  <c r="K695" i="16"/>
  <c r="L695" i="16" s="1"/>
  <c r="K636" i="16"/>
  <c r="L636" i="16" s="1"/>
  <c r="K707" i="16"/>
  <c r="L707" i="16" s="1"/>
  <c r="N707" i="16" s="1"/>
  <c r="O707" i="16" s="1"/>
  <c r="W822" i="16"/>
  <c r="Q822" i="16"/>
  <c r="K760" i="16"/>
  <c r="L760" i="16" s="1"/>
  <c r="E219" i="17" s="1"/>
  <c r="T34" i="57" s="1"/>
  <c r="AX34" i="57" s="1"/>
  <c r="K642" i="16"/>
  <c r="L642" i="16" s="1"/>
  <c r="M160" i="17" s="1"/>
  <c r="R36" i="57" s="1"/>
  <c r="AV36" i="57" s="1"/>
  <c r="Q870" i="16"/>
  <c r="W870" i="16"/>
  <c r="J797" i="16"/>
  <c r="F797" i="16"/>
  <c r="B857" i="16"/>
  <c r="S142" i="17"/>
  <c r="AN20" i="30"/>
  <c r="W820" i="16"/>
  <c r="Q820" i="16"/>
  <c r="M163" i="17"/>
  <c r="R39" i="57" s="1"/>
  <c r="AV39" i="57" s="1"/>
  <c r="N645" i="16"/>
  <c r="O645" i="16" s="1"/>
  <c r="K752" i="16"/>
  <c r="L752" i="16" s="1"/>
  <c r="E211" i="17" s="1"/>
  <c r="T26" i="57" s="1"/>
  <c r="AX26" i="57" s="1"/>
  <c r="K647" i="16"/>
  <c r="L647" i="16" s="1"/>
  <c r="N647" i="16" s="1"/>
  <c r="O647" i="16" s="1"/>
  <c r="W1061" i="16"/>
  <c r="Q1061" i="16"/>
  <c r="T163" i="17"/>
  <c r="A1231" i="16"/>
  <c r="A1170" i="16"/>
  <c r="A1111" i="16"/>
  <c r="W929" i="16"/>
  <c r="Q929" i="16"/>
  <c r="W791" i="16"/>
  <c r="Q791" i="16"/>
  <c r="Q1005" i="16"/>
  <c r="M7" i="30"/>
  <c r="L5" i="34" s="1"/>
  <c r="Q885" i="16"/>
  <c r="W885" i="16"/>
  <c r="K744" i="16"/>
  <c r="L744" i="16" s="1"/>
  <c r="E203" i="17" s="1"/>
  <c r="T18" i="57" s="1"/>
  <c r="AX18" i="57" s="1"/>
  <c r="O135" i="17"/>
  <c r="J676" i="16"/>
  <c r="K731" i="16"/>
  <c r="L731" i="16" s="1"/>
  <c r="E190" i="17" s="1"/>
  <c r="T5" i="57" s="1"/>
  <c r="AX5" i="57" s="1"/>
  <c r="K742" i="16"/>
  <c r="L742" i="16" s="1"/>
  <c r="E201" i="17" s="1"/>
  <c r="T16" i="57" s="1"/>
  <c r="AX16" i="57" s="1"/>
  <c r="A1169" i="16"/>
  <c r="A1110" i="16"/>
  <c r="A1230" i="16"/>
  <c r="W798" i="16"/>
  <c r="Q798" i="16"/>
  <c r="N556" i="16"/>
  <c r="O556" i="16" s="1"/>
  <c r="I136" i="17"/>
  <c r="F676" i="16"/>
  <c r="N135" i="17"/>
  <c r="I151" i="17"/>
  <c r="N571" i="16"/>
  <c r="O571" i="16" s="1"/>
  <c r="N151" i="17"/>
  <c r="AB151" i="17" s="1"/>
  <c r="N765" i="16"/>
  <c r="O765" i="16" s="1"/>
  <c r="W930" i="16"/>
  <c r="Q930" i="16"/>
  <c r="F764" i="16"/>
  <c r="K764" i="16" s="1"/>
  <c r="L764" i="16" s="1"/>
  <c r="E223" i="17" s="1"/>
  <c r="T38" i="57" s="1"/>
  <c r="AX38" i="57" s="1"/>
  <c r="K706" i="16"/>
  <c r="L706" i="16" s="1"/>
  <c r="Q165" i="17" s="1"/>
  <c r="S41" i="57" s="1"/>
  <c r="AW41" i="57" s="1"/>
  <c r="A1245" i="16"/>
  <c r="A1125" i="16"/>
  <c r="M13" i="30"/>
  <c r="L11" i="34" s="1"/>
  <c r="F805" i="16"/>
  <c r="B865" i="16"/>
  <c r="J805" i="16"/>
  <c r="W1063" i="16"/>
  <c r="Q1063" i="16"/>
  <c r="Q871" i="16"/>
  <c r="W871" i="16"/>
  <c r="W828" i="16"/>
  <c r="Q828" i="16"/>
  <c r="B946" i="16"/>
  <c r="B1007" i="16"/>
  <c r="N44" i="30"/>
  <c r="T166" i="17"/>
  <c r="I144" i="17"/>
  <c r="N564" i="16"/>
  <c r="O564" i="16" s="1"/>
  <c r="B921" i="16"/>
  <c r="B982" i="16"/>
  <c r="K648" i="16"/>
  <c r="L648" i="16" s="1"/>
  <c r="B1103" i="16"/>
  <c r="J701" i="16"/>
  <c r="O160" i="17"/>
  <c r="K617" i="16"/>
  <c r="L617" i="16" s="1"/>
  <c r="F762" i="16"/>
  <c r="T135" i="17"/>
  <c r="K633" i="16"/>
  <c r="L633" i="16" s="1"/>
  <c r="Q813" i="16"/>
  <c r="W813" i="16"/>
  <c r="Q144" i="17"/>
  <c r="S20" i="57" s="1"/>
  <c r="AW20" i="57" s="1"/>
  <c r="K634" i="16"/>
  <c r="L634" i="16" s="1"/>
  <c r="N634" i="16" s="1"/>
  <c r="O634" i="16" s="1"/>
  <c r="N160" i="17"/>
  <c r="F701" i="16"/>
  <c r="B873" i="16"/>
  <c r="J813" i="16"/>
  <c r="F813" i="16"/>
  <c r="B882" i="16"/>
  <c r="F822" i="16"/>
  <c r="J822" i="16"/>
  <c r="Q944" i="16"/>
  <c r="W944" i="16"/>
  <c r="F737" i="16"/>
  <c r="A1303" i="16"/>
  <c r="S160" i="17"/>
  <c r="AN38" i="30"/>
  <c r="M38" i="30"/>
  <c r="L36" i="34" s="1"/>
  <c r="W804" i="16"/>
  <c r="Q804" i="16"/>
  <c r="K678" i="16"/>
  <c r="L678" i="16" s="1"/>
  <c r="Q137" i="17" s="1"/>
  <c r="S13" i="57" s="1"/>
  <c r="AW13" i="57" s="1"/>
  <c r="K767" i="16"/>
  <c r="L767" i="16" s="1"/>
  <c r="K800" i="16"/>
  <c r="L800" i="16" s="1"/>
  <c r="I142" i="17"/>
  <c r="N562" i="16"/>
  <c r="O562" i="16" s="1"/>
  <c r="A1301" i="16"/>
  <c r="K18" i="34"/>
  <c r="J762" i="16"/>
  <c r="J737" i="16"/>
  <c r="K683" i="16"/>
  <c r="L683" i="16" s="1"/>
  <c r="Q163" i="17"/>
  <c r="S39" i="57" s="1"/>
  <c r="AW39" i="57" s="1"/>
  <c r="N704" i="16"/>
  <c r="O704" i="16" s="1"/>
  <c r="K670" i="16"/>
  <c r="L670" i="16" s="1"/>
  <c r="N670" i="16" s="1"/>
  <c r="O670" i="16" s="1"/>
  <c r="K806" i="16"/>
  <c r="L806" i="16" s="1"/>
  <c r="F758" i="16"/>
  <c r="M16" i="30"/>
  <c r="L14" i="34" s="1"/>
  <c r="B874" i="16"/>
  <c r="F814" i="16"/>
  <c r="J814" i="16"/>
  <c r="A1216" i="16"/>
  <c r="A1155" i="16"/>
  <c r="A1096" i="16"/>
  <c r="K680" i="16"/>
  <c r="L680" i="16" s="1"/>
  <c r="AN39" i="30"/>
  <c r="S161" i="17"/>
  <c r="A1237" i="16"/>
  <c r="A1176" i="16"/>
  <c r="A1117" i="16"/>
  <c r="M22" i="30"/>
  <c r="L20" i="34" s="1"/>
  <c r="W877" i="16"/>
  <c r="Q877" i="16"/>
  <c r="T156" i="17"/>
  <c r="Q999" i="16"/>
  <c r="M26" i="30"/>
  <c r="L24" i="34" s="1"/>
  <c r="J758" i="16"/>
  <c r="W806" i="16"/>
  <c r="Q806" i="16"/>
  <c r="J693" i="16"/>
  <c r="O152" i="17"/>
  <c r="F763" i="16"/>
  <c r="B878" i="16"/>
  <c r="J818" i="16"/>
  <c r="F818" i="16"/>
  <c r="F693" i="16"/>
  <c r="N152" i="17"/>
  <c r="AB152" i="17" s="1"/>
  <c r="AN34" i="30"/>
  <c r="S156" i="17"/>
  <c r="T155" i="17"/>
  <c r="B939" i="16"/>
  <c r="B1000" i="16"/>
  <c r="Q801" i="16"/>
  <c r="W801" i="16"/>
  <c r="J763" i="16"/>
  <c r="U158" i="17"/>
  <c r="W936" i="16"/>
  <c r="Q936" i="16"/>
  <c r="M21" i="30"/>
  <c r="L19" i="34" s="1"/>
  <c r="K32" i="34"/>
  <c r="K801" i="16"/>
  <c r="L801" i="16" s="1"/>
  <c r="J702" i="16"/>
  <c r="O161" i="17"/>
  <c r="F823" i="16"/>
  <c r="B883" i="16"/>
  <c r="J823" i="16"/>
  <c r="K37" i="34"/>
  <c r="K675" i="16"/>
  <c r="L675" i="16" s="1"/>
  <c r="N675" i="16" s="1"/>
  <c r="O675" i="16" s="1"/>
  <c r="M39" i="30"/>
  <c r="L37" i="34" s="1"/>
  <c r="F702" i="16"/>
  <c r="N161" i="17"/>
  <c r="AB161" i="17" s="1"/>
  <c r="W915" i="16"/>
  <c r="Q915" i="16"/>
  <c r="N581" i="16"/>
  <c r="O581" i="16" s="1"/>
  <c r="I161" i="17"/>
  <c r="W856" i="16"/>
  <c r="Q856" i="16"/>
  <c r="K796" i="16"/>
  <c r="L796" i="16" s="1"/>
  <c r="K811" i="16"/>
  <c r="L811" i="16" s="1"/>
  <c r="K699" i="16"/>
  <c r="L699" i="16" s="1"/>
  <c r="M34" i="30"/>
  <c r="L32" i="34" s="1"/>
  <c r="K643" i="16"/>
  <c r="L643" i="16" s="1"/>
  <c r="W800" i="16"/>
  <c r="Q800" i="16"/>
  <c r="AN22" i="30"/>
  <c r="S144" i="17"/>
  <c r="K741" i="16"/>
  <c r="L741" i="16" s="1"/>
  <c r="E200" i="17" s="1"/>
  <c r="T15" i="57" s="1"/>
  <c r="AX15" i="57" s="1"/>
  <c r="J754" i="16"/>
  <c r="N36" i="30"/>
  <c r="K638" i="16"/>
  <c r="L638" i="16" s="1"/>
  <c r="O156" i="17"/>
  <c r="J697" i="16"/>
  <c r="Q827" i="16"/>
  <c r="W827" i="16"/>
  <c r="I165" i="17"/>
  <c r="N585" i="16"/>
  <c r="O585" i="16" s="1"/>
  <c r="W814" i="16"/>
  <c r="Q814" i="16"/>
  <c r="K794" i="16"/>
  <c r="L794" i="16" s="1"/>
  <c r="M15" i="30"/>
  <c r="L13" i="34" s="1"/>
  <c r="K739" i="16"/>
  <c r="L739" i="16" s="1"/>
  <c r="E198" i="17" s="1"/>
  <c r="T13" i="57" s="1"/>
  <c r="AX13" i="57" s="1"/>
  <c r="F826" i="16"/>
  <c r="K641" i="16"/>
  <c r="L641" i="16" s="1"/>
  <c r="N641" i="16" s="1"/>
  <c r="O641" i="16" s="1"/>
  <c r="M155" i="17"/>
  <c r="R31" i="57" s="1"/>
  <c r="AV31" i="57" s="1"/>
  <c r="N637" i="16"/>
  <c r="O637" i="16" s="1"/>
  <c r="B1093" i="16"/>
  <c r="F754" i="16"/>
  <c r="Q155" i="17"/>
  <c r="S31" i="57" s="1"/>
  <c r="AW31" i="57" s="1"/>
  <c r="N696" i="16"/>
  <c r="O696" i="16" s="1"/>
  <c r="K15" i="34"/>
  <c r="Q997" i="16"/>
  <c r="N156" i="17"/>
  <c r="F697" i="16"/>
  <c r="K626" i="16"/>
  <c r="L626" i="16" s="1"/>
  <c r="AN30" i="30"/>
  <c r="S152" i="17"/>
  <c r="B974" i="16"/>
  <c r="B913" i="16"/>
  <c r="J854" i="16"/>
  <c r="M40" i="30"/>
  <c r="L38" i="34" s="1"/>
  <c r="K644" i="16"/>
  <c r="L644" i="16" s="1"/>
  <c r="M162" i="17" s="1"/>
  <c r="R38" i="57" s="1"/>
  <c r="AV38" i="57" s="1"/>
  <c r="K819" i="16"/>
  <c r="L819" i="16" s="1"/>
  <c r="K35" i="34"/>
  <c r="Q136" i="17"/>
  <c r="S12" i="57" s="1"/>
  <c r="AW12" i="57" s="1"/>
  <c r="B940" i="16"/>
  <c r="B1001" i="16"/>
  <c r="K649" i="16"/>
  <c r="L649" i="16" s="1"/>
  <c r="B870" i="16"/>
  <c r="J810" i="16"/>
  <c r="F810" i="16"/>
  <c r="B915" i="16"/>
  <c r="B976" i="16"/>
  <c r="K630" i="16"/>
  <c r="L630" i="16" s="1"/>
  <c r="O164" i="17"/>
  <c r="J703" i="16"/>
  <c r="K703" i="16" s="1"/>
  <c r="L703" i="16" s="1"/>
  <c r="F708" i="16"/>
  <c r="N167" i="17"/>
  <c r="M8" i="30"/>
  <c r="L6" i="34" s="1"/>
  <c r="J700" i="16"/>
  <c r="O159" i="17"/>
  <c r="N587" i="16"/>
  <c r="I167" i="17"/>
  <c r="AO45" i="30" s="1"/>
  <c r="M27" i="30"/>
  <c r="L25" i="34" s="1"/>
  <c r="F735" i="16"/>
  <c r="M45" i="30"/>
  <c r="L43" i="34" s="1"/>
  <c r="J852" i="16"/>
  <c r="B972" i="16"/>
  <c r="B911" i="16"/>
  <c r="N570" i="16"/>
  <c r="O570" i="16" s="1"/>
  <c r="I150" i="17"/>
  <c r="F769" i="16"/>
  <c r="U134" i="17"/>
  <c r="J735" i="16"/>
  <c r="J708" i="16"/>
  <c r="O167" i="17"/>
  <c r="AN45" i="30"/>
  <c r="S167" i="17"/>
  <c r="B855" i="16"/>
  <c r="J795" i="16"/>
  <c r="F795" i="16"/>
  <c r="B1090" i="16"/>
  <c r="J1030" i="16"/>
  <c r="F1030" i="16"/>
  <c r="B999" i="16"/>
  <c r="B938" i="16"/>
  <c r="A1272" i="16"/>
  <c r="K705" i="16"/>
  <c r="L705" i="16" s="1"/>
  <c r="Q164" i="17" s="1"/>
  <c r="S40" i="57" s="1"/>
  <c r="AW40" i="57" s="1"/>
  <c r="F761" i="16"/>
  <c r="K698" i="16"/>
  <c r="L698" i="16" s="1"/>
  <c r="N698" i="16" s="1"/>
  <c r="O698" i="16" s="1"/>
  <c r="Q995" i="16"/>
  <c r="N28" i="30"/>
  <c r="N148" i="17"/>
  <c r="AB148" i="17" s="1"/>
  <c r="F689" i="16"/>
  <c r="N162" i="17"/>
  <c r="AN28" i="30"/>
  <c r="S150" i="17"/>
  <c r="M28" i="30"/>
  <c r="L26" i="34" s="1"/>
  <c r="N164" i="17"/>
  <c r="AB164" i="17" s="1"/>
  <c r="F674" i="16"/>
  <c r="N133" i="17"/>
  <c r="F700" i="16"/>
  <c r="N159" i="17"/>
  <c r="B1006" i="16"/>
  <c r="B945" i="16"/>
  <c r="J769" i="16"/>
  <c r="B992" i="16"/>
  <c r="B931" i="16"/>
  <c r="J761" i="16"/>
  <c r="W824" i="16"/>
  <c r="Q824" i="16"/>
  <c r="F751" i="16"/>
  <c r="F690" i="16"/>
  <c r="N149" i="17"/>
  <c r="AB149" i="17" s="1"/>
  <c r="N734" i="16"/>
  <c r="O734" i="16" s="1"/>
  <c r="K809" i="16"/>
  <c r="L809" i="16" s="1"/>
  <c r="J689" i="16"/>
  <c r="O148" i="17"/>
  <c r="Q812" i="16"/>
  <c r="W812" i="16"/>
  <c r="Q1032" i="16"/>
  <c r="W1032" i="16"/>
  <c r="K632" i="16"/>
  <c r="L632" i="16" s="1"/>
  <c r="B991" i="16"/>
  <c r="B930" i="16"/>
  <c r="J674" i="16"/>
  <c r="O133" i="17"/>
  <c r="N669" i="16"/>
  <c r="O669" i="16" s="1"/>
  <c r="K821" i="16"/>
  <c r="L821" i="16" s="1"/>
  <c r="J750" i="16"/>
  <c r="N582" i="16"/>
  <c r="O582" i="16" s="1"/>
  <c r="I162" i="17"/>
  <c r="B884" i="16"/>
  <c r="F824" i="16"/>
  <c r="J824" i="16"/>
  <c r="N553" i="16"/>
  <c r="O553" i="16" s="1"/>
  <c r="I133" i="17"/>
  <c r="J751" i="16"/>
  <c r="J690" i="16"/>
  <c r="O149" i="17"/>
  <c r="F750" i="16"/>
  <c r="AN26" i="30"/>
  <c r="S148" i="17"/>
  <c r="K736" i="16"/>
  <c r="L736" i="16" s="1"/>
  <c r="E195" i="17" s="1"/>
  <c r="T10" i="57" s="1"/>
  <c r="AX10" i="57" s="1"/>
  <c r="N568" i="16"/>
  <c r="O568" i="16" s="1"/>
  <c r="I148" i="17"/>
  <c r="U132" i="17"/>
  <c r="W879" i="16"/>
  <c r="Q879" i="16"/>
  <c r="T141" i="17"/>
  <c r="I153" i="17"/>
  <c r="N573" i="16"/>
  <c r="O573" i="16" s="1"/>
  <c r="M25" i="30"/>
  <c r="L23" i="34" s="1"/>
  <c r="Q979" i="16"/>
  <c r="AN15" i="30"/>
  <c r="S137" i="17"/>
  <c r="M19" i="30"/>
  <c r="L17" i="34" s="1"/>
  <c r="T147" i="17"/>
  <c r="T149" i="17"/>
  <c r="K19" i="34"/>
  <c r="W1034" i="16"/>
  <c r="Q1034" i="16"/>
  <c r="Q809" i="16"/>
  <c r="W809" i="16"/>
  <c r="W863" i="16"/>
  <c r="Q863" i="16"/>
  <c r="W826" i="16"/>
  <c r="Q826" i="16"/>
  <c r="K749" i="16"/>
  <c r="L749" i="16" s="1"/>
  <c r="E208" i="17" s="1"/>
  <c r="T23" i="57" s="1"/>
  <c r="AX23" i="57" s="1"/>
  <c r="K623" i="16"/>
  <c r="L623" i="16" s="1"/>
  <c r="T143" i="17"/>
  <c r="W938" i="16"/>
  <c r="Q938" i="16"/>
  <c r="W805" i="16"/>
  <c r="Q805" i="16"/>
  <c r="A1158" i="16"/>
  <c r="A1219" i="16"/>
  <c r="A1099" i="16"/>
  <c r="K759" i="16"/>
  <c r="L759" i="16" s="1"/>
  <c r="E218" i="17" s="1"/>
  <c r="T33" i="57" s="1"/>
  <c r="AX33" i="57" s="1"/>
  <c r="A1239" i="16"/>
  <c r="A1119" i="16"/>
  <c r="T137" i="17"/>
  <c r="K625" i="16"/>
  <c r="L625" i="16" s="1"/>
  <c r="K688" i="16"/>
  <c r="L688" i="16" s="1"/>
  <c r="M31" i="30"/>
  <c r="L29" i="34" s="1"/>
  <c r="A1235" i="16"/>
  <c r="A1174" i="16"/>
  <c r="A1115" i="16"/>
  <c r="M35" i="30"/>
  <c r="L33" i="34" s="1"/>
  <c r="W934" i="16"/>
  <c r="Q934" i="16"/>
  <c r="W875" i="16"/>
  <c r="Q875" i="16"/>
  <c r="T164" i="17"/>
  <c r="I157" i="17"/>
  <c r="N577" i="16"/>
  <c r="O577" i="16" s="1"/>
  <c r="W859" i="16"/>
  <c r="Q859" i="16"/>
  <c r="K639" i="16"/>
  <c r="L639" i="16" s="1"/>
  <c r="A1103" i="16"/>
  <c r="A1223" i="16"/>
  <c r="A1162" i="16"/>
  <c r="W922" i="16"/>
  <c r="Q922" i="16"/>
  <c r="W918" i="16"/>
  <c r="Q918" i="16"/>
  <c r="A1274" i="16"/>
  <c r="K629" i="16"/>
  <c r="L629" i="16" s="1"/>
  <c r="K755" i="16"/>
  <c r="L755" i="16" s="1"/>
  <c r="E214" i="17" s="1"/>
  <c r="T29" i="57" s="1"/>
  <c r="AX29" i="57" s="1"/>
  <c r="U164" i="17"/>
  <c r="F671" i="16"/>
  <c r="N130" i="17"/>
  <c r="N4" i="34"/>
  <c r="J732" i="16"/>
  <c r="U128" i="17"/>
  <c r="N730" i="16"/>
  <c r="O730" i="16" s="1"/>
  <c r="F732" i="16"/>
  <c r="V128" i="17"/>
  <c r="J671" i="16"/>
  <c r="O130" i="17"/>
  <c r="K6" i="34"/>
  <c r="O490" i="16"/>
  <c r="S130" i="17"/>
  <c r="AN8" i="30"/>
  <c r="I130" i="17"/>
  <c r="N550" i="16"/>
  <c r="R9" i="57" l="1"/>
  <c r="AV9" i="57" s="1"/>
  <c r="J24" i="10"/>
  <c r="L24" i="10"/>
  <c r="N24" i="10"/>
  <c r="P24" i="10"/>
  <c r="R24" i="10" s="1"/>
  <c r="I24" i="10"/>
  <c r="K24" i="10"/>
  <c r="M24" i="10"/>
  <c r="O24" i="10"/>
  <c r="J877" i="16"/>
  <c r="AB190" i="17"/>
  <c r="P190" i="17" s="1"/>
  <c r="R7" i="30" s="1"/>
  <c r="R5" i="34" s="1"/>
  <c r="K792" i="16"/>
  <c r="L792" i="16" s="1"/>
  <c r="J879" i="16"/>
  <c r="W850" i="16"/>
  <c r="K908" i="16"/>
  <c r="L908" i="16" s="1"/>
  <c r="J869" i="16"/>
  <c r="K969" i="16"/>
  <c r="L969" i="16" s="1"/>
  <c r="J909" i="16"/>
  <c r="K909" i="16" s="1"/>
  <c r="L909" i="16" s="1"/>
  <c r="AB133" i="17"/>
  <c r="AB167" i="17"/>
  <c r="AB160" i="17"/>
  <c r="AB130" i="17"/>
  <c r="AB156" i="17"/>
  <c r="P135" i="17"/>
  <c r="AB135" i="17"/>
  <c r="P159" i="17"/>
  <c r="AB159" i="17"/>
  <c r="P162" i="17"/>
  <c r="AB162" i="17"/>
  <c r="P146" i="17"/>
  <c r="AB146" i="17"/>
  <c r="AB145" i="17"/>
  <c r="J871" i="16"/>
  <c r="I928" i="16"/>
  <c r="F936" i="16"/>
  <c r="I997" i="16"/>
  <c r="C275" i="17" s="1"/>
  <c r="J853" i="16"/>
  <c r="K890" i="16"/>
  <c r="L890" i="16" s="1"/>
  <c r="J850" i="16"/>
  <c r="K850" i="16" s="1"/>
  <c r="L850" i="16" s="1"/>
  <c r="N850" i="16" s="1"/>
  <c r="O850" i="16" s="1"/>
  <c r="F979" i="16"/>
  <c r="F920" i="16"/>
  <c r="P160" i="17"/>
  <c r="T139" i="17"/>
  <c r="Q909" i="16"/>
  <c r="AO17" i="30"/>
  <c r="P152" i="17"/>
  <c r="J862" i="16"/>
  <c r="J912" i="16"/>
  <c r="K970" i="16"/>
  <c r="L970" i="16" s="1"/>
  <c r="N970" i="16" s="1"/>
  <c r="O970" i="16" s="1"/>
  <c r="N646" i="16"/>
  <c r="O646" i="16" s="1"/>
  <c r="J918" i="16"/>
  <c r="P167" i="17"/>
  <c r="K894" i="16"/>
  <c r="L894" i="16" s="1"/>
  <c r="N894" i="16" s="1"/>
  <c r="O894" i="16" s="1"/>
  <c r="P164" i="17"/>
  <c r="AA215" i="17"/>
  <c r="L215" i="17" s="1"/>
  <c r="AA219" i="17"/>
  <c r="L219" i="17" s="1"/>
  <c r="AA225" i="17"/>
  <c r="L225" i="17" s="1"/>
  <c r="F852" i="16"/>
  <c r="K852" i="16" s="1"/>
  <c r="L852" i="16" s="1"/>
  <c r="J866" i="16"/>
  <c r="J881" i="16"/>
  <c r="J861" i="16"/>
  <c r="J885" i="16"/>
  <c r="K885" i="16" s="1"/>
  <c r="L885" i="16" s="1"/>
  <c r="F862" i="16"/>
  <c r="F885" i="16"/>
  <c r="F881" i="16"/>
  <c r="F869" i="16"/>
  <c r="J979" i="16"/>
  <c r="F973" i="16"/>
  <c r="J864" i="16"/>
  <c r="F856" i="16"/>
  <c r="F860" i="16"/>
  <c r="F871" i="16"/>
  <c r="F893" i="16"/>
  <c r="J856" i="16"/>
  <c r="F854" i="16"/>
  <c r="K854" i="16" s="1"/>
  <c r="L854" i="16" s="1"/>
  <c r="J860" i="16"/>
  <c r="F912" i="16"/>
  <c r="X6" i="30"/>
  <c r="J981" i="16"/>
  <c r="Q1215" i="16"/>
  <c r="M20" i="48"/>
  <c r="F997" i="16"/>
  <c r="F918" i="16"/>
  <c r="K918" i="16" s="1"/>
  <c r="L918" i="16" s="1"/>
  <c r="J875" i="16"/>
  <c r="F864" i="16"/>
  <c r="F981" i="16"/>
  <c r="F875" i="16"/>
  <c r="K875" i="16" s="1"/>
  <c r="L875" i="16" s="1"/>
  <c r="J920" i="16"/>
  <c r="F879" i="16"/>
  <c r="K879" i="16" s="1"/>
  <c r="L879" i="16" s="1"/>
  <c r="F861" i="16"/>
  <c r="F866" i="16"/>
  <c r="J997" i="16"/>
  <c r="J891" i="16"/>
  <c r="K891" i="16" s="1"/>
  <c r="L891" i="16" s="1"/>
  <c r="Q5" i="57"/>
  <c r="AU5" i="57" s="1"/>
  <c r="AO7" i="30"/>
  <c r="T129" i="17"/>
  <c r="W129" i="17" s="1"/>
  <c r="Z194" i="17"/>
  <c r="H194" i="17" s="1"/>
  <c r="Z209" i="17"/>
  <c r="H209" i="17" s="1"/>
  <c r="P156" i="17"/>
  <c r="Z217" i="17"/>
  <c r="H217" i="17" s="1"/>
  <c r="Q20" i="57"/>
  <c r="AU20" i="57" s="1"/>
  <c r="AO22" i="30"/>
  <c r="Q28" i="57"/>
  <c r="AU28" i="57" s="1"/>
  <c r="AO30" i="30"/>
  <c r="Q30" i="57"/>
  <c r="AU30" i="57" s="1"/>
  <c r="AO32" i="30"/>
  <c r="Q36" i="57"/>
  <c r="AU36" i="57" s="1"/>
  <c r="AO38" i="30"/>
  <c r="Q24" i="57"/>
  <c r="AU24" i="57" s="1"/>
  <c r="AO26" i="30"/>
  <c r="Q37" i="57"/>
  <c r="AU37" i="57" s="1"/>
  <c r="AO39" i="30"/>
  <c r="Q27" i="57"/>
  <c r="AU27" i="57" s="1"/>
  <c r="AO29" i="30"/>
  <c r="Q35" i="57"/>
  <c r="AU35" i="57" s="1"/>
  <c r="AO37" i="30"/>
  <c r="Q33" i="57"/>
  <c r="AU33" i="57" s="1"/>
  <c r="AO35" i="30"/>
  <c r="Q9" i="57"/>
  <c r="AU9" i="57" s="1"/>
  <c r="AO11" i="30"/>
  <c r="Q6" i="57"/>
  <c r="AU6" i="57" s="1"/>
  <c r="AO8" i="30"/>
  <c r="Q38" i="57"/>
  <c r="AU38" i="57" s="1"/>
  <c r="AO40" i="30"/>
  <c r="Q18" i="57"/>
  <c r="AU18" i="57" s="1"/>
  <c r="AO20" i="30"/>
  <c r="Q22" i="57"/>
  <c r="AU22" i="57" s="1"/>
  <c r="AO24" i="30"/>
  <c r="Q26" i="57"/>
  <c r="AU26" i="57" s="1"/>
  <c r="AO28" i="30"/>
  <c r="Q7" i="57"/>
  <c r="AU7" i="57" s="1"/>
  <c r="AO9" i="30"/>
  <c r="Q29" i="57"/>
  <c r="AU29" i="57" s="1"/>
  <c r="AO31" i="30"/>
  <c r="Q41" i="57"/>
  <c r="AU41" i="57" s="1"/>
  <c r="AO43" i="30"/>
  <c r="Q12" i="57"/>
  <c r="AU12" i="57" s="1"/>
  <c r="AO14" i="30"/>
  <c r="Q14" i="57"/>
  <c r="AU14" i="57" s="1"/>
  <c r="AO16" i="30"/>
  <c r="I234" i="17"/>
  <c r="N834" i="16"/>
  <c r="O834" i="16" s="1"/>
  <c r="I229" i="17"/>
  <c r="N829" i="16"/>
  <c r="O829" i="16" s="1"/>
  <c r="M49" i="34"/>
  <c r="N49" i="34"/>
  <c r="I230" i="17"/>
  <c r="N830" i="16"/>
  <c r="O830" i="16" s="1"/>
  <c r="P130" i="17"/>
  <c r="N26" i="34"/>
  <c r="M26" i="34"/>
  <c r="P161" i="17"/>
  <c r="AA194" i="17"/>
  <c r="L194" i="17" s="1"/>
  <c r="Q11" i="30" s="1"/>
  <c r="AA211" i="17"/>
  <c r="L211" i="17" s="1"/>
  <c r="Q17" i="30"/>
  <c r="AA200" i="17"/>
  <c r="L200" i="17" s="1"/>
  <c r="AA196" i="17"/>
  <c r="L196" i="17" s="1"/>
  <c r="M31" i="34"/>
  <c r="N31" i="34"/>
  <c r="Z191" i="17"/>
  <c r="H191" i="17" s="1"/>
  <c r="Z221" i="17"/>
  <c r="H221" i="17" s="1"/>
  <c r="P38" i="30" s="1"/>
  <c r="P30" i="30"/>
  <c r="Z213" i="17"/>
  <c r="H213" i="17" s="1"/>
  <c r="Z220" i="17"/>
  <c r="H220" i="17" s="1"/>
  <c r="P37" i="30" s="1"/>
  <c r="P34" i="30"/>
  <c r="I1017" i="16"/>
  <c r="E1017" i="16"/>
  <c r="I238" i="17"/>
  <c r="N838" i="16"/>
  <c r="O838" i="16" s="1"/>
  <c r="AA199" i="17"/>
  <c r="L199" i="17" s="1"/>
  <c r="Q16" i="30" s="1"/>
  <c r="T49" i="57"/>
  <c r="AX49" i="57" s="1"/>
  <c r="S234" i="17"/>
  <c r="AR51" i="30"/>
  <c r="I955" i="16"/>
  <c r="E955" i="16"/>
  <c r="R51" i="57"/>
  <c r="AV51" i="57" s="1"/>
  <c r="AP53" i="30"/>
  <c r="U175" i="17"/>
  <c r="K892" i="16"/>
  <c r="L892" i="16" s="1"/>
  <c r="K236" i="17"/>
  <c r="E953" i="16"/>
  <c r="I953" i="16"/>
  <c r="J237" i="17"/>
  <c r="I957" i="16"/>
  <c r="E957" i="16"/>
  <c r="Q5" i="34"/>
  <c r="P5" i="34"/>
  <c r="E951" i="16"/>
  <c r="I951" i="16"/>
  <c r="E21" i="48"/>
  <c r="I236" i="17"/>
  <c r="N836" i="16"/>
  <c r="O836" i="16" s="1"/>
  <c r="S45" i="57"/>
  <c r="AW45" i="57" s="1"/>
  <c r="AQ47" i="30"/>
  <c r="V169" i="17"/>
  <c r="W169" i="17" s="1"/>
  <c r="E948" i="16"/>
  <c r="I948" i="16"/>
  <c r="I952" i="16"/>
  <c r="E952" i="16"/>
  <c r="T51" i="57"/>
  <c r="AX51" i="57" s="1"/>
  <c r="S236" i="17"/>
  <c r="AR53" i="30"/>
  <c r="S44" i="57"/>
  <c r="AW44" i="57" s="1"/>
  <c r="AQ46" i="30"/>
  <c r="V168" i="17"/>
  <c r="W168" i="17" s="1"/>
  <c r="K234" i="17"/>
  <c r="AA234" i="17" s="1"/>
  <c r="L234" i="17" s="1"/>
  <c r="Q51" i="30" s="1"/>
  <c r="R50" i="57"/>
  <c r="AV50" i="57" s="1"/>
  <c r="AP52" i="30"/>
  <c r="U174" i="17"/>
  <c r="N200" i="17"/>
  <c r="AB200" i="17" s="1"/>
  <c r="P200" i="17" s="1"/>
  <c r="AB193" i="17"/>
  <c r="P193" i="17" s="1"/>
  <c r="N14" i="34"/>
  <c r="M14" i="34"/>
  <c r="P21" i="30"/>
  <c r="P40" i="30"/>
  <c r="Z210" i="17"/>
  <c r="H210" i="17" s="1"/>
  <c r="P26" i="30"/>
  <c r="T50" i="57"/>
  <c r="AX50" i="57" s="1"/>
  <c r="S235" i="17"/>
  <c r="AR52" i="30"/>
  <c r="S49" i="57"/>
  <c r="AW49" i="57" s="1"/>
  <c r="AQ51" i="30"/>
  <c r="V173" i="17"/>
  <c r="W173" i="17" s="1"/>
  <c r="K897" i="16"/>
  <c r="L897" i="16" s="1"/>
  <c r="I1010" i="16"/>
  <c r="E1010" i="16"/>
  <c r="J230" i="17"/>
  <c r="AA230" i="17" s="1"/>
  <c r="L230" i="17" s="1"/>
  <c r="Q47" i="30" s="1"/>
  <c r="R52" i="57"/>
  <c r="AV52" i="57" s="1"/>
  <c r="AP54" i="30"/>
  <c r="U176" i="17"/>
  <c r="P47" i="30"/>
  <c r="Z230" i="17"/>
  <c r="H230" i="17" s="1"/>
  <c r="K238" i="17"/>
  <c r="K898" i="16"/>
  <c r="L898" i="16" s="1"/>
  <c r="T52" i="57"/>
  <c r="AX52" i="57" s="1"/>
  <c r="S237" i="17"/>
  <c r="AR54" i="30"/>
  <c r="I237" i="17"/>
  <c r="N837" i="16"/>
  <c r="O837" i="16" s="1"/>
  <c r="K232" i="17"/>
  <c r="AA232" i="17" s="1"/>
  <c r="L232" i="17" s="1"/>
  <c r="Q49" i="30" s="1"/>
  <c r="K889" i="16"/>
  <c r="L889" i="16" s="1"/>
  <c r="Q50" i="30"/>
  <c r="AA233" i="17"/>
  <c r="L233" i="17" s="1"/>
  <c r="Z207" i="17"/>
  <c r="H207" i="17" s="1"/>
  <c r="P24" i="30" s="1"/>
  <c r="J893" i="16"/>
  <c r="I1015" i="16"/>
  <c r="E1015" i="16"/>
  <c r="K237" i="17"/>
  <c r="S50" i="57"/>
  <c r="AW50" i="57" s="1"/>
  <c r="V174" i="17"/>
  <c r="AQ52" i="30"/>
  <c r="AS50" i="30"/>
  <c r="U48" i="57"/>
  <c r="AY48" i="57" s="1"/>
  <c r="T233" i="17"/>
  <c r="P149" i="17"/>
  <c r="N42" i="34"/>
  <c r="M42" i="34"/>
  <c r="N29" i="30"/>
  <c r="P151" i="17"/>
  <c r="AA216" i="17"/>
  <c r="L216" i="17" s="1"/>
  <c r="Q33" i="30" s="1"/>
  <c r="Q29" i="30"/>
  <c r="AA212" i="17"/>
  <c r="L212" i="17" s="1"/>
  <c r="AB209" i="17"/>
  <c r="P209" i="17" s="1"/>
  <c r="R26" i="30" s="1"/>
  <c r="R24" i="34" s="1"/>
  <c r="Q18" i="30"/>
  <c r="AA201" i="17"/>
  <c r="L201" i="17" s="1"/>
  <c r="AA220" i="17"/>
  <c r="L220" i="17" s="1"/>
  <c r="Q37" i="30" s="1"/>
  <c r="Q9" i="30"/>
  <c r="AA192" i="17"/>
  <c r="L192" i="17" s="1"/>
  <c r="AA206" i="17"/>
  <c r="L206" i="17" s="1"/>
  <c r="Q23" i="30" s="1"/>
  <c r="Q38" i="30"/>
  <c r="AA221" i="17"/>
  <c r="L221" i="17" s="1"/>
  <c r="M20" i="34"/>
  <c r="N20" i="34"/>
  <c r="P14" i="30"/>
  <c r="Z197" i="17"/>
  <c r="H197" i="17" s="1"/>
  <c r="Z206" i="17"/>
  <c r="H206" i="17" s="1"/>
  <c r="P23" i="30" s="1"/>
  <c r="O538" i="16"/>
  <c r="E539" i="16" s="1"/>
  <c r="AA235" i="17"/>
  <c r="L235" i="17" s="1"/>
  <c r="Q52" i="30" s="1"/>
  <c r="E956" i="16"/>
  <c r="I956" i="16"/>
  <c r="AA236" i="17"/>
  <c r="L236" i="17" s="1"/>
  <c r="Q53" i="30" s="1"/>
  <c r="M230" i="17"/>
  <c r="N890" i="16"/>
  <c r="O890" i="16" s="1"/>
  <c r="S47" i="57"/>
  <c r="AW47" i="57" s="1"/>
  <c r="AQ49" i="30"/>
  <c r="V171" i="17"/>
  <c r="S48" i="57"/>
  <c r="AW48" i="57" s="1"/>
  <c r="AQ50" i="30"/>
  <c r="V172" i="17"/>
  <c r="W172" i="17" s="1"/>
  <c r="P51" i="30"/>
  <c r="Z234" i="17"/>
  <c r="H234" i="17" s="1"/>
  <c r="I1014" i="16"/>
  <c r="E1014" i="16"/>
  <c r="Q48" i="30"/>
  <c r="AA231" i="17"/>
  <c r="L231" i="17" s="1"/>
  <c r="I235" i="17"/>
  <c r="N835" i="16"/>
  <c r="O835" i="16" s="1"/>
  <c r="P18" i="34"/>
  <c r="Q18" i="34"/>
  <c r="E1011" i="16"/>
  <c r="I1011" i="16"/>
  <c r="J238" i="17"/>
  <c r="Z233" i="17"/>
  <c r="H233" i="17" s="1"/>
  <c r="P50" i="30" s="1"/>
  <c r="Z235" i="17"/>
  <c r="H235" i="17" s="1"/>
  <c r="P52" i="30" s="1"/>
  <c r="AS49" i="30"/>
  <c r="U47" i="57"/>
  <c r="AY47" i="57" s="1"/>
  <c r="T232" i="17"/>
  <c r="I954" i="16"/>
  <c r="E954" i="16"/>
  <c r="P136" i="17"/>
  <c r="N14" i="30" s="1"/>
  <c r="P133" i="17"/>
  <c r="P148" i="17"/>
  <c r="N34" i="34"/>
  <c r="M34" i="34"/>
  <c r="AB199" i="17"/>
  <c r="P199" i="17" s="1"/>
  <c r="R16" i="30" s="1"/>
  <c r="R14" i="34" s="1"/>
  <c r="AB201" i="17"/>
  <c r="P201" i="17" s="1"/>
  <c r="Y257" i="17"/>
  <c r="D257" i="17" s="1"/>
  <c r="M39" i="34"/>
  <c r="N39" i="34"/>
  <c r="P13" i="30"/>
  <c r="Z196" i="17"/>
  <c r="H196" i="17" s="1"/>
  <c r="P29" i="30"/>
  <c r="P39" i="30"/>
  <c r="Z222" i="17"/>
  <c r="H222" i="17" s="1"/>
  <c r="P42" i="30"/>
  <c r="Z238" i="17"/>
  <c r="H238" i="17" s="1"/>
  <c r="P55" i="30" s="1"/>
  <c r="S53" i="57"/>
  <c r="AW53" i="57" s="1"/>
  <c r="V177" i="17"/>
  <c r="W177" i="17" s="1"/>
  <c r="AQ55" i="30"/>
  <c r="K896" i="16"/>
  <c r="L896" i="16" s="1"/>
  <c r="I949" i="16"/>
  <c r="E949" i="16"/>
  <c r="S51" i="57"/>
  <c r="AW51" i="57" s="1"/>
  <c r="AQ53" i="30"/>
  <c r="V175" i="17"/>
  <c r="I1016" i="16"/>
  <c r="E1016" i="16"/>
  <c r="T48" i="57"/>
  <c r="AX48" i="57" s="1"/>
  <c r="AR50" i="30"/>
  <c r="S233" i="17"/>
  <c r="R47" i="57"/>
  <c r="AV47" i="57" s="1"/>
  <c r="AP49" i="30"/>
  <c r="U171" i="17"/>
  <c r="M234" i="17"/>
  <c r="S52" i="57"/>
  <c r="AW52" i="57" s="1"/>
  <c r="AQ54" i="30"/>
  <c r="V176" i="17"/>
  <c r="E1018" i="16"/>
  <c r="I1018" i="16"/>
  <c r="M8" i="34"/>
  <c r="N8" i="34"/>
  <c r="E1012" i="16"/>
  <c r="I1012" i="16"/>
  <c r="I950" i="16"/>
  <c r="E950" i="16"/>
  <c r="E1009" i="16"/>
  <c r="I1009" i="16"/>
  <c r="E1013" i="16"/>
  <c r="I1013" i="16"/>
  <c r="J229" i="17"/>
  <c r="AA229" i="17" s="1"/>
  <c r="L229" i="17" s="1"/>
  <c r="Q46" i="30" s="1"/>
  <c r="AS48" i="30"/>
  <c r="U46" i="57"/>
  <c r="AY46" i="57" s="1"/>
  <c r="T231" i="17"/>
  <c r="M235" i="17"/>
  <c r="N895" i="16"/>
  <c r="O895" i="16" s="1"/>
  <c r="K228" i="17"/>
  <c r="AA228" i="17" s="1"/>
  <c r="L228" i="17" s="1"/>
  <c r="Q45" i="30" s="1"/>
  <c r="Q22" i="10"/>
  <c r="O587" i="16"/>
  <c r="N600" i="16"/>
  <c r="Q43" i="57"/>
  <c r="AU43" i="57" s="1"/>
  <c r="P45" i="30"/>
  <c r="Z228" i="17"/>
  <c r="H228" i="17" s="1"/>
  <c r="Y275" i="17"/>
  <c r="D275" i="17" s="1"/>
  <c r="S34" i="30"/>
  <c r="S32" i="34" s="1"/>
  <c r="Q28" i="30"/>
  <c r="Q13" i="30"/>
  <c r="Q19" i="30"/>
  <c r="Q32" i="30"/>
  <c r="Q36" i="30"/>
  <c r="Q42" i="30"/>
  <c r="S16" i="30"/>
  <c r="S14" i="34" s="1"/>
  <c r="D1239" i="16"/>
  <c r="G1239" i="16"/>
  <c r="H1239" i="16"/>
  <c r="C1239" i="16"/>
  <c r="C1238" i="16"/>
  <c r="D1238" i="16"/>
  <c r="G1238" i="16"/>
  <c r="H1238" i="16"/>
  <c r="O206" i="17"/>
  <c r="B259" i="17"/>
  <c r="Y267" i="17"/>
  <c r="D267" i="17" s="1"/>
  <c r="S26" i="30"/>
  <c r="S24" i="34" s="1"/>
  <c r="Y248" i="17"/>
  <c r="D248" i="17" s="1"/>
  <c r="S7" i="30" s="1"/>
  <c r="S5" i="34" s="1"/>
  <c r="P27" i="30"/>
  <c r="O217" i="17"/>
  <c r="Y261" i="17"/>
  <c r="D261" i="17" s="1"/>
  <c r="S20" i="30" s="1"/>
  <c r="S18" i="34" s="1"/>
  <c r="O40" i="30"/>
  <c r="O38" i="34" s="1"/>
  <c r="D1223" i="16"/>
  <c r="G1223" i="16"/>
  <c r="H1223" i="16"/>
  <c r="C1223" i="16"/>
  <c r="C1237" i="16"/>
  <c r="D1237" i="16"/>
  <c r="G1237" i="16"/>
  <c r="H1237" i="16"/>
  <c r="C1245" i="16"/>
  <c r="D1245" i="16"/>
  <c r="G1245" i="16"/>
  <c r="H1245" i="16"/>
  <c r="C1230" i="16"/>
  <c r="D1230" i="16"/>
  <c r="G1230" i="16"/>
  <c r="H1230" i="16"/>
  <c r="D1231" i="16"/>
  <c r="G1231" i="16"/>
  <c r="H1231" i="16"/>
  <c r="C1231" i="16"/>
  <c r="R18" i="30"/>
  <c r="R16" i="34" s="1"/>
  <c r="B258" i="17"/>
  <c r="Y212" i="17"/>
  <c r="D212" i="17" s="1"/>
  <c r="O29" i="30" s="1"/>
  <c r="O27" i="34" s="1"/>
  <c r="J217" i="17"/>
  <c r="D1235" i="16"/>
  <c r="G1235" i="16"/>
  <c r="H1235" i="16"/>
  <c r="C1235" i="16"/>
  <c r="J204" i="17"/>
  <c r="J191" i="17"/>
  <c r="F853" i="16"/>
  <c r="J193" i="17"/>
  <c r="J227" i="17"/>
  <c r="N206" i="17"/>
  <c r="J226" i="17"/>
  <c r="J209" i="17"/>
  <c r="C259" i="17"/>
  <c r="J973" i="16"/>
  <c r="K973" i="16" s="1"/>
  <c r="L973" i="16" s="1"/>
  <c r="C251" i="17"/>
  <c r="Y251" i="17" s="1"/>
  <c r="D251" i="17" s="1"/>
  <c r="Y206" i="17"/>
  <c r="D206" i="17" s="1"/>
  <c r="O23" i="30" s="1"/>
  <c r="O21" i="34" s="1"/>
  <c r="P8" i="30"/>
  <c r="S4" i="34"/>
  <c r="Y225" i="17"/>
  <c r="D225" i="17" s="1"/>
  <c r="O42" i="30" s="1"/>
  <c r="O40" i="34" s="1"/>
  <c r="R4" i="34"/>
  <c r="P11" i="30"/>
  <c r="Y207" i="17"/>
  <c r="D207" i="17" s="1"/>
  <c r="O24" i="30" s="1"/>
  <c r="O22" i="34" s="1"/>
  <c r="Y197" i="17"/>
  <c r="D197" i="17" s="1"/>
  <c r="O14" i="30" s="1"/>
  <c r="O12" i="34" s="1"/>
  <c r="D1219" i="16"/>
  <c r="G1219" i="16"/>
  <c r="H1219" i="16"/>
  <c r="C1219" i="16"/>
  <c r="H1216" i="16"/>
  <c r="C1216" i="16"/>
  <c r="D1216" i="16"/>
  <c r="G1216" i="16"/>
  <c r="C1210" i="16"/>
  <c r="D1210" i="16"/>
  <c r="G1210" i="16"/>
  <c r="H1210" i="16"/>
  <c r="C1222" i="16"/>
  <c r="D1222" i="16"/>
  <c r="G1222" i="16"/>
  <c r="H1222" i="16"/>
  <c r="K204" i="17"/>
  <c r="K191" i="17"/>
  <c r="R17" i="30"/>
  <c r="R15" i="34" s="1"/>
  <c r="K227" i="17"/>
  <c r="K226" i="17"/>
  <c r="K209" i="17"/>
  <c r="R10" i="30"/>
  <c r="R8" i="34" s="1"/>
  <c r="C258" i="17"/>
  <c r="Y264" i="17"/>
  <c r="D264" i="17" s="1"/>
  <c r="S23" i="30" s="1"/>
  <c r="S21" i="34" s="1"/>
  <c r="S218" i="17"/>
  <c r="AR35" i="30"/>
  <c r="S195" i="17"/>
  <c r="AR12" i="30"/>
  <c r="N799" i="16"/>
  <c r="O799" i="16" s="1"/>
  <c r="I199" i="17"/>
  <c r="U14" i="57" s="1"/>
  <c r="AY14" i="57" s="1"/>
  <c r="AS7" i="30"/>
  <c r="T190" i="17"/>
  <c r="S205" i="17"/>
  <c r="AR22" i="30"/>
  <c r="N819" i="16"/>
  <c r="O819" i="16" s="1"/>
  <c r="I219" i="17"/>
  <c r="U34" i="57" s="1"/>
  <c r="AY34" i="57" s="1"/>
  <c r="N794" i="16"/>
  <c r="O794" i="16" s="1"/>
  <c r="I194" i="17"/>
  <c r="U9" i="57" s="1"/>
  <c r="AY9" i="57" s="1"/>
  <c r="N806" i="16"/>
  <c r="O806" i="16" s="1"/>
  <c r="I206" i="17"/>
  <c r="U21" i="57" s="1"/>
  <c r="AY21" i="57" s="1"/>
  <c r="N767" i="16"/>
  <c r="O767" i="16" s="1"/>
  <c r="E226" i="17"/>
  <c r="T41" i="57" s="1"/>
  <c r="AX41" i="57" s="1"/>
  <c r="AQ22" i="30"/>
  <c r="S223" i="17"/>
  <c r="AR40" i="30"/>
  <c r="AP41" i="30"/>
  <c r="S199" i="17"/>
  <c r="AR16" i="30"/>
  <c r="N815" i="16"/>
  <c r="O815" i="16" s="1"/>
  <c r="I215" i="17"/>
  <c r="U30" i="57" s="1"/>
  <c r="AY30" i="57" s="1"/>
  <c r="N802" i="16"/>
  <c r="O802" i="16" s="1"/>
  <c r="I202" i="17"/>
  <c r="U17" i="57" s="1"/>
  <c r="AY17" i="57" s="1"/>
  <c r="S225" i="17"/>
  <c r="AR42" i="30"/>
  <c r="AP31" i="30"/>
  <c r="N909" i="16"/>
  <c r="O909" i="16" s="1"/>
  <c r="Q190" i="17"/>
  <c r="W5" i="57" s="1"/>
  <c r="BA5" i="57" s="1"/>
  <c r="AQ10" i="30"/>
  <c r="N908" i="16"/>
  <c r="O908" i="16" s="1"/>
  <c r="Q189" i="17"/>
  <c r="W4" i="57" s="1"/>
  <c r="BA4" i="57" s="1"/>
  <c r="N817" i="16"/>
  <c r="O817" i="16" s="1"/>
  <c r="I217" i="17"/>
  <c r="U32" i="57" s="1"/>
  <c r="AY32" i="57" s="1"/>
  <c r="AT6" i="30"/>
  <c r="U189" i="17"/>
  <c r="AQ43" i="30"/>
  <c r="AQ19" i="30"/>
  <c r="AP20" i="30"/>
  <c r="S206" i="17"/>
  <c r="AR23" i="30"/>
  <c r="U140" i="17"/>
  <c r="AP18" i="30"/>
  <c r="S214" i="17"/>
  <c r="AR31" i="30"/>
  <c r="S208" i="17"/>
  <c r="AR25" i="30"/>
  <c r="AQ42" i="30"/>
  <c r="AQ14" i="30"/>
  <c r="AP40" i="30"/>
  <c r="N811" i="16"/>
  <c r="O811" i="16" s="1"/>
  <c r="I211" i="17"/>
  <c r="U26" i="57" s="1"/>
  <c r="AY26" i="57" s="1"/>
  <c r="N801" i="16"/>
  <c r="O801" i="16" s="1"/>
  <c r="I201" i="17"/>
  <c r="U16" i="57" s="1"/>
  <c r="AY16" i="57" s="1"/>
  <c r="S201" i="17"/>
  <c r="AR18" i="30"/>
  <c r="S203" i="17"/>
  <c r="AR20" i="30"/>
  <c r="S219" i="17"/>
  <c r="AR36" i="30"/>
  <c r="AP17" i="30"/>
  <c r="S227" i="17"/>
  <c r="AR44" i="30"/>
  <c r="N743" i="16"/>
  <c r="O743" i="16" s="1"/>
  <c r="E202" i="17"/>
  <c r="T17" i="57" s="1"/>
  <c r="AX17" i="57" s="1"/>
  <c r="AQ18" i="30"/>
  <c r="S207" i="17"/>
  <c r="AR24" i="30"/>
  <c r="AP11" i="30"/>
  <c r="N733" i="16"/>
  <c r="O733" i="16" s="1"/>
  <c r="E192" i="17"/>
  <c r="T7" i="57" s="1"/>
  <c r="AX7" i="57" s="1"/>
  <c r="N821" i="16"/>
  <c r="O821" i="16" s="1"/>
  <c r="I221" i="17"/>
  <c r="U36" i="57" s="1"/>
  <c r="AY36" i="57" s="1"/>
  <c r="AQ33" i="30"/>
  <c r="AP33" i="30"/>
  <c r="N792" i="16"/>
  <c r="O792" i="16" s="1"/>
  <c r="I192" i="17"/>
  <c r="U7" i="57" s="1"/>
  <c r="AY7" i="57" s="1"/>
  <c r="AQ41" i="30"/>
  <c r="N800" i="16"/>
  <c r="O800" i="16" s="1"/>
  <c r="I200" i="17"/>
  <c r="U15" i="57" s="1"/>
  <c r="AY15" i="57" s="1"/>
  <c r="AP38" i="30"/>
  <c r="N863" i="16"/>
  <c r="O863" i="16" s="1"/>
  <c r="M203" i="17"/>
  <c r="V18" i="57" s="1"/>
  <c r="AZ18" i="57" s="1"/>
  <c r="N793" i="16"/>
  <c r="O793" i="16" s="1"/>
  <c r="I193" i="17"/>
  <c r="U8" i="57" s="1"/>
  <c r="AY8" i="57" s="1"/>
  <c r="N969" i="16"/>
  <c r="O969" i="16" s="1"/>
  <c r="E247" i="17"/>
  <c r="X4" i="57" s="1"/>
  <c r="BB4" i="57" s="1"/>
  <c r="N809" i="16"/>
  <c r="O809" i="16" s="1"/>
  <c r="I209" i="17"/>
  <c r="U24" i="57" s="1"/>
  <c r="AY24" i="57" s="1"/>
  <c r="S198" i="17"/>
  <c r="AR15" i="30"/>
  <c r="S200" i="17"/>
  <c r="AR17" i="30"/>
  <c r="N796" i="16"/>
  <c r="O796" i="16" s="1"/>
  <c r="I196" i="17"/>
  <c r="U11" i="57" s="1"/>
  <c r="AY11" i="57" s="1"/>
  <c r="AQ15" i="30"/>
  <c r="S190" i="17"/>
  <c r="AR7" i="30"/>
  <c r="S211" i="17"/>
  <c r="AR28" i="30"/>
  <c r="S212" i="17"/>
  <c r="AR29" i="30"/>
  <c r="N756" i="16"/>
  <c r="O756" i="16" s="1"/>
  <c r="E215" i="17"/>
  <c r="T30" i="57" s="1"/>
  <c r="AX30" i="57" s="1"/>
  <c r="AQ31" i="30"/>
  <c r="E248" i="17"/>
  <c r="X5" i="57" s="1"/>
  <c r="BB5" i="57" s="1"/>
  <c r="AP15" i="30"/>
  <c r="N804" i="16"/>
  <c r="O804" i="16" s="1"/>
  <c r="I204" i="17"/>
  <c r="U19" i="57" s="1"/>
  <c r="AY19" i="57" s="1"/>
  <c r="N738" i="16"/>
  <c r="O738" i="16" s="1"/>
  <c r="E197" i="17"/>
  <c r="T12" i="57" s="1"/>
  <c r="AX12" i="57" s="1"/>
  <c r="M190" i="17"/>
  <c r="V5" i="57" s="1"/>
  <c r="AZ5" i="57" s="1"/>
  <c r="N825" i="16"/>
  <c r="O825" i="16" s="1"/>
  <c r="I225" i="17"/>
  <c r="U40" i="57" s="1"/>
  <c r="AY40" i="57" s="1"/>
  <c r="AS20" i="30"/>
  <c r="T203" i="17"/>
  <c r="N35" i="30"/>
  <c r="N19" i="30"/>
  <c r="N24" i="30"/>
  <c r="N21" i="30"/>
  <c r="N7" i="30"/>
  <c r="N20" i="30"/>
  <c r="N25" i="30"/>
  <c r="N12" i="30"/>
  <c r="N17" i="30"/>
  <c r="N18" i="30"/>
  <c r="N23" i="30"/>
  <c r="N40" i="30"/>
  <c r="N43" i="30"/>
  <c r="N32" i="30"/>
  <c r="N15" i="30"/>
  <c r="N31" i="30"/>
  <c r="N9" i="30"/>
  <c r="M56" i="30"/>
  <c r="V132" i="17"/>
  <c r="W132" i="17" s="1"/>
  <c r="H1176" i="16"/>
  <c r="C1176" i="16"/>
  <c r="G1176" i="16"/>
  <c r="D1176" i="16"/>
  <c r="C1162" i="16"/>
  <c r="D1162" i="16"/>
  <c r="G1162" i="16"/>
  <c r="H1162" i="16"/>
  <c r="C1174" i="16"/>
  <c r="G1174" i="16"/>
  <c r="D1174" i="16"/>
  <c r="H1174" i="16"/>
  <c r="C1169" i="16"/>
  <c r="D1169" i="16"/>
  <c r="H1169" i="16"/>
  <c r="G1169" i="16"/>
  <c r="C1170" i="16"/>
  <c r="G1170" i="16"/>
  <c r="D1170" i="16"/>
  <c r="H1170" i="16"/>
  <c r="G1161" i="16"/>
  <c r="H1161" i="16"/>
  <c r="C1161" i="16"/>
  <c r="D1161" i="16"/>
  <c r="G1158" i="16"/>
  <c r="C1158" i="16"/>
  <c r="D1158" i="16"/>
  <c r="H1158" i="16"/>
  <c r="G1155" i="16"/>
  <c r="H1155" i="16"/>
  <c r="D1155" i="16"/>
  <c r="C1155" i="16"/>
  <c r="G1149" i="16"/>
  <c r="C1149" i="16"/>
  <c r="H1149" i="16"/>
  <c r="D1149" i="16"/>
  <c r="D1096" i="16"/>
  <c r="G1096" i="16"/>
  <c r="H1096" i="16"/>
  <c r="C1096" i="16"/>
  <c r="C1103" i="16"/>
  <c r="D1103" i="16"/>
  <c r="G1103" i="16"/>
  <c r="H1103" i="16"/>
  <c r="C1115" i="16"/>
  <c r="D1115" i="16"/>
  <c r="G1115" i="16"/>
  <c r="H1115" i="16"/>
  <c r="E1093" i="16"/>
  <c r="I1093" i="16"/>
  <c r="C1117" i="16"/>
  <c r="G1117" i="16"/>
  <c r="D1117" i="16"/>
  <c r="H1117" i="16"/>
  <c r="C1090" i="16"/>
  <c r="G1090" i="16"/>
  <c r="H1090" i="16"/>
  <c r="D1090" i="16"/>
  <c r="I1090" i="16"/>
  <c r="E1090" i="16"/>
  <c r="E1089" i="16"/>
  <c r="J248" i="17" s="1"/>
  <c r="I1089" i="16"/>
  <c r="K248" i="17" s="1"/>
  <c r="C1119" i="16"/>
  <c r="D1119" i="16"/>
  <c r="G1119" i="16"/>
  <c r="H1119" i="16"/>
  <c r="C1099" i="16"/>
  <c r="D1099" i="16"/>
  <c r="G1099" i="16"/>
  <c r="H1099" i="16"/>
  <c r="I1103" i="16"/>
  <c r="E1103" i="16"/>
  <c r="C1125" i="16"/>
  <c r="G1125" i="16"/>
  <c r="D1125" i="16"/>
  <c r="H1125" i="16"/>
  <c r="C1110" i="16"/>
  <c r="D1110" i="16"/>
  <c r="G1110" i="16"/>
  <c r="H1110" i="16"/>
  <c r="C1111" i="16"/>
  <c r="D1111" i="16"/>
  <c r="G1111" i="16"/>
  <c r="H1111" i="16"/>
  <c r="C1118" i="16"/>
  <c r="D1118" i="16"/>
  <c r="G1118" i="16"/>
  <c r="H1118" i="16"/>
  <c r="C1102" i="16"/>
  <c r="D1102" i="16"/>
  <c r="G1102" i="16"/>
  <c r="H1102" i="16"/>
  <c r="E991" i="16"/>
  <c r="B269" i="17" s="1"/>
  <c r="I991" i="16"/>
  <c r="C269" i="17" s="1"/>
  <c r="E999" i="16"/>
  <c r="B277" i="17" s="1"/>
  <c r="I999" i="16"/>
  <c r="C277" i="17" s="1"/>
  <c r="E995" i="16"/>
  <c r="B273" i="17" s="1"/>
  <c r="I995" i="16"/>
  <c r="C273" i="17" s="1"/>
  <c r="I972" i="16"/>
  <c r="C250" i="17" s="1"/>
  <c r="E972" i="16"/>
  <c r="B250" i="17" s="1"/>
  <c r="I976" i="16"/>
  <c r="C254" i="17" s="1"/>
  <c r="E976" i="16"/>
  <c r="B254" i="17" s="1"/>
  <c r="E1007" i="16"/>
  <c r="B285" i="17" s="1"/>
  <c r="I1007" i="16"/>
  <c r="C285" i="17" s="1"/>
  <c r="E971" i="16"/>
  <c r="B249" i="17" s="1"/>
  <c r="I971" i="16"/>
  <c r="C249" i="17" s="1"/>
  <c r="I1001" i="16"/>
  <c r="C279" i="17" s="1"/>
  <c r="E1001" i="16"/>
  <c r="B279" i="17" s="1"/>
  <c r="E1008" i="16"/>
  <c r="B286" i="17" s="1"/>
  <c r="I1008" i="16"/>
  <c r="C286" i="17" s="1"/>
  <c r="I996" i="16"/>
  <c r="C274" i="17" s="1"/>
  <c r="E996" i="16"/>
  <c r="B274" i="17" s="1"/>
  <c r="I984" i="16"/>
  <c r="C262" i="17" s="1"/>
  <c r="E984" i="16"/>
  <c r="B262" i="17" s="1"/>
  <c r="I992" i="16"/>
  <c r="C270" i="17" s="1"/>
  <c r="E992" i="16"/>
  <c r="B270" i="17" s="1"/>
  <c r="E1006" i="16"/>
  <c r="B284" i="17" s="1"/>
  <c r="I1006" i="16"/>
  <c r="C284" i="17" s="1"/>
  <c r="E974" i="16"/>
  <c r="B252" i="17" s="1"/>
  <c r="I974" i="16"/>
  <c r="C252" i="17" s="1"/>
  <c r="I1000" i="16"/>
  <c r="C278" i="17" s="1"/>
  <c r="E1000" i="16"/>
  <c r="B278" i="17" s="1"/>
  <c r="E982" i="16"/>
  <c r="B260" i="17" s="1"/>
  <c r="I982" i="16"/>
  <c r="C260" i="17" s="1"/>
  <c r="E1005" i="16"/>
  <c r="B283" i="17" s="1"/>
  <c r="I1005" i="16"/>
  <c r="C283" i="17" s="1"/>
  <c r="I878" i="16"/>
  <c r="K218" i="17" s="1"/>
  <c r="E878" i="16"/>
  <c r="J218" i="17" s="1"/>
  <c r="I882" i="16"/>
  <c r="K222" i="17" s="1"/>
  <c r="E882" i="16"/>
  <c r="J222" i="17" s="1"/>
  <c r="E934" i="16"/>
  <c r="N215" i="17" s="1"/>
  <c r="I934" i="16"/>
  <c r="O215" i="17" s="1"/>
  <c r="E910" i="16"/>
  <c r="N191" i="17" s="1"/>
  <c r="I910" i="16"/>
  <c r="O191" i="17" s="1"/>
  <c r="E935" i="16"/>
  <c r="N216" i="17" s="1"/>
  <c r="I935" i="16"/>
  <c r="O216" i="17" s="1"/>
  <c r="E923" i="16"/>
  <c r="N204" i="17" s="1"/>
  <c r="I923" i="16"/>
  <c r="O204" i="17" s="1"/>
  <c r="I884" i="16"/>
  <c r="K224" i="17" s="1"/>
  <c r="E884" i="16"/>
  <c r="J224" i="17" s="1"/>
  <c r="I855" i="16"/>
  <c r="K195" i="17" s="1"/>
  <c r="E855" i="16"/>
  <c r="J195" i="17" s="1"/>
  <c r="E939" i="16"/>
  <c r="N220" i="17" s="1"/>
  <c r="I939" i="16"/>
  <c r="O220" i="17" s="1"/>
  <c r="E921" i="16"/>
  <c r="N202" i="17" s="1"/>
  <c r="AB202" i="17" s="1"/>
  <c r="P202" i="17" s="1"/>
  <c r="I921" i="16"/>
  <c r="O202" i="17" s="1"/>
  <c r="E946" i="16"/>
  <c r="N227" i="17" s="1"/>
  <c r="I946" i="16"/>
  <c r="O227" i="17" s="1"/>
  <c r="I865" i="16"/>
  <c r="K205" i="17" s="1"/>
  <c r="E865" i="16"/>
  <c r="J205" i="17" s="1"/>
  <c r="I868" i="16"/>
  <c r="K208" i="17" s="1"/>
  <c r="E868" i="16"/>
  <c r="J208" i="17" s="1"/>
  <c r="E947" i="16"/>
  <c r="N228" i="17" s="1"/>
  <c r="I947" i="16"/>
  <c r="O228" i="17" s="1"/>
  <c r="E944" i="16"/>
  <c r="N225" i="17" s="1"/>
  <c r="I944" i="16"/>
  <c r="O225" i="17" s="1"/>
  <c r="E931" i="16"/>
  <c r="N212" i="17" s="1"/>
  <c r="I931" i="16"/>
  <c r="O212" i="17" s="1"/>
  <c r="E945" i="16"/>
  <c r="N226" i="17" s="1"/>
  <c r="I945" i="16"/>
  <c r="O226" i="17" s="1"/>
  <c r="E938" i="16"/>
  <c r="N219" i="17" s="1"/>
  <c r="I938" i="16"/>
  <c r="O219" i="17" s="1"/>
  <c r="I870" i="16"/>
  <c r="K210" i="17" s="1"/>
  <c r="E870" i="16"/>
  <c r="J210" i="17" s="1"/>
  <c r="E940" i="16"/>
  <c r="N221" i="17" s="1"/>
  <c r="I940" i="16"/>
  <c r="O221" i="17" s="1"/>
  <c r="I883" i="16"/>
  <c r="K223" i="17" s="1"/>
  <c r="E883" i="16"/>
  <c r="J223" i="17" s="1"/>
  <c r="I858" i="16"/>
  <c r="K198" i="17" s="1"/>
  <c r="E858" i="16"/>
  <c r="J198" i="17" s="1"/>
  <c r="E930" i="16"/>
  <c r="N211" i="17" s="1"/>
  <c r="I930" i="16"/>
  <c r="O211" i="17" s="1"/>
  <c r="E911" i="16"/>
  <c r="N192" i="17" s="1"/>
  <c r="I911" i="16"/>
  <c r="O192" i="17" s="1"/>
  <c r="E915" i="16"/>
  <c r="N196" i="17" s="1"/>
  <c r="I915" i="16"/>
  <c r="O196" i="17" s="1"/>
  <c r="E913" i="16"/>
  <c r="N194" i="17" s="1"/>
  <c r="I913" i="16"/>
  <c r="O194" i="17" s="1"/>
  <c r="I874" i="16"/>
  <c r="K214" i="17" s="1"/>
  <c r="E874" i="16"/>
  <c r="J214" i="17" s="1"/>
  <c r="I873" i="16"/>
  <c r="K213" i="17" s="1"/>
  <c r="E873" i="16"/>
  <c r="J213" i="17" s="1"/>
  <c r="I857" i="16"/>
  <c r="K197" i="17" s="1"/>
  <c r="E857" i="16"/>
  <c r="J197" i="17" s="1"/>
  <c r="I867" i="16"/>
  <c r="K207" i="17" s="1"/>
  <c r="E867" i="16"/>
  <c r="J207" i="17" s="1"/>
  <c r="K859" i="16"/>
  <c r="L859" i="16" s="1"/>
  <c r="K983" i="16"/>
  <c r="L983" i="16" s="1"/>
  <c r="K1029" i="16"/>
  <c r="L1029" i="16" s="1"/>
  <c r="A1298" i="16"/>
  <c r="W1058" i="16"/>
  <c r="Q1058" i="16"/>
  <c r="B1209" i="16"/>
  <c r="B1148" i="16"/>
  <c r="Q1030" i="16"/>
  <c r="W1030" i="16"/>
  <c r="A1282" i="16"/>
  <c r="C1275" i="16"/>
  <c r="D1275" i="16"/>
  <c r="A1425" i="16"/>
  <c r="G1275" i="16"/>
  <c r="A1374" i="16"/>
  <c r="H1275" i="16"/>
  <c r="A1325" i="16"/>
  <c r="B1101" i="16"/>
  <c r="A1270" i="16"/>
  <c r="W1042" i="16"/>
  <c r="Q1042" i="16"/>
  <c r="W1095" i="16"/>
  <c r="Q1095" i="16"/>
  <c r="Q1154" i="16"/>
  <c r="W1154" i="16"/>
  <c r="F928" i="16"/>
  <c r="N635" i="16"/>
  <c r="O635" i="16" s="1"/>
  <c r="M145" i="17"/>
  <c r="R21" i="57" s="1"/>
  <c r="AV21" i="57" s="1"/>
  <c r="T160" i="17"/>
  <c r="K816" i="16"/>
  <c r="L816" i="16" s="1"/>
  <c r="K826" i="16"/>
  <c r="L826" i="16" s="1"/>
  <c r="T159" i="17"/>
  <c r="K827" i="16"/>
  <c r="L827" i="16" s="1"/>
  <c r="N747" i="16"/>
  <c r="O747" i="16" s="1"/>
  <c r="T138" i="17"/>
  <c r="M131" i="17"/>
  <c r="R7" i="57" s="1"/>
  <c r="AV7" i="57" s="1"/>
  <c r="N619" i="16"/>
  <c r="O619" i="16" s="1"/>
  <c r="N615" i="16"/>
  <c r="O615" i="16" s="1"/>
  <c r="K877" i="16"/>
  <c r="L877" i="16" s="1"/>
  <c r="K828" i="16"/>
  <c r="L828" i="16" s="1"/>
  <c r="K807" i="16"/>
  <c r="L807" i="16" s="1"/>
  <c r="T146" i="17"/>
  <c r="Q977" i="16"/>
  <c r="J928" i="16"/>
  <c r="K745" i="16"/>
  <c r="L745" i="16" s="1"/>
  <c r="N694" i="16"/>
  <c r="O694" i="16" s="1"/>
  <c r="K820" i="16"/>
  <c r="L820" i="16" s="1"/>
  <c r="B987" i="16"/>
  <c r="B926" i="16"/>
  <c r="Q857" i="16"/>
  <c r="W857" i="16"/>
  <c r="W916" i="16"/>
  <c r="Q916" i="16"/>
  <c r="K798" i="16"/>
  <c r="L798" i="16" s="1"/>
  <c r="A1217" i="16"/>
  <c r="A1097" i="16"/>
  <c r="A1156" i="16"/>
  <c r="J876" i="16"/>
  <c r="K684" i="16"/>
  <c r="L684" i="16" s="1"/>
  <c r="Q143" i="17" s="1"/>
  <c r="S19" i="57" s="1"/>
  <c r="AW19" i="57" s="1"/>
  <c r="F876" i="16"/>
  <c r="J989" i="16"/>
  <c r="M149" i="17"/>
  <c r="R25" i="57" s="1"/>
  <c r="AV25" i="57" s="1"/>
  <c r="N686" i="16"/>
  <c r="O686" i="16" s="1"/>
  <c r="Q145" i="17"/>
  <c r="S21" i="57" s="1"/>
  <c r="AW21" i="57" s="1"/>
  <c r="M159" i="17"/>
  <c r="R35" i="57" s="1"/>
  <c r="AV35" i="57" s="1"/>
  <c r="A1166" i="16"/>
  <c r="A1227" i="16"/>
  <c r="A1107" i="16"/>
  <c r="W867" i="16"/>
  <c r="Q867" i="16"/>
  <c r="Q987" i="16"/>
  <c r="W926" i="16"/>
  <c r="Q926" i="16"/>
  <c r="Q973" i="16"/>
  <c r="Q853" i="16"/>
  <c r="W853" i="16"/>
  <c r="W912" i="16"/>
  <c r="Q912" i="16"/>
  <c r="N672" i="16"/>
  <c r="O672" i="16" s="1"/>
  <c r="Q131" i="17"/>
  <c r="S7" i="57" s="1"/>
  <c r="AW7" i="57" s="1"/>
  <c r="T131" i="17"/>
  <c r="F1033" i="16"/>
  <c r="J1033" i="16"/>
  <c r="A1152" i="16"/>
  <c r="A1093" i="16"/>
  <c r="A1213" i="16"/>
  <c r="B917" i="16"/>
  <c r="B978" i="16"/>
  <c r="K922" i="16"/>
  <c r="L922" i="16" s="1"/>
  <c r="N748" i="16"/>
  <c r="O748" i="16" s="1"/>
  <c r="K812" i="16"/>
  <c r="L812" i="16" s="1"/>
  <c r="J851" i="16"/>
  <c r="M165" i="17"/>
  <c r="R41" i="57" s="1"/>
  <c r="AV41" i="57" s="1"/>
  <c r="J880" i="16"/>
  <c r="T154" i="17"/>
  <c r="K791" i="16"/>
  <c r="L791" i="16" s="1"/>
  <c r="F925" i="16"/>
  <c r="N752" i="16"/>
  <c r="O752" i="16" s="1"/>
  <c r="N621" i="16"/>
  <c r="O621" i="16" s="1"/>
  <c r="N739" i="16"/>
  <c r="O739" i="16" s="1"/>
  <c r="M130" i="17"/>
  <c r="R6" i="57" s="1"/>
  <c r="AV6" i="57" s="1"/>
  <c r="N678" i="16"/>
  <c r="O678" i="16" s="1"/>
  <c r="F851" i="16"/>
  <c r="N760" i="16"/>
  <c r="O760" i="16" s="1"/>
  <c r="N681" i="16"/>
  <c r="O681" i="16" s="1"/>
  <c r="N624" i="16"/>
  <c r="O624" i="16" s="1"/>
  <c r="Q150" i="17"/>
  <c r="S26" i="57" s="1"/>
  <c r="AW26" i="57" s="1"/>
  <c r="K676" i="16"/>
  <c r="L676" i="16" s="1"/>
  <c r="Q135" i="17" s="1"/>
  <c r="S11" i="57" s="1"/>
  <c r="AW11" i="57" s="1"/>
  <c r="Q166" i="17"/>
  <c r="S42" i="57" s="1"/>
  <c r="AW42" i="57" s="1"/>
  <c r="J1043" i="16"/>
  <c r="N740" i="16"/>
  <c r="O740" i="16" s="1"/>
  <c r="N768" i="16"/>
  <c r="O768" i="16" s="1"/>
  <c r="N692" i="16"/>
  <c r="O692" i="16" s="1"/>
  <c r="Q151" i="17"/>
  <c r="S27" i="57" s="1"/>
  <c r="AW27" i="57" s="1"/>
  <c r="Q146" i="17"/>
  <c r="S22" i="57" s="1"/>
  <c r="AW22" i="57" s="1"/>
  <c r="N687" i="16"/>
  <c r="O687" i="16" s="1"/>
  <c r="N644" i="16"/>
  <c r="O644" i="16" s="1"/>
  <c r="K700" i="16"/>
  <c r="L700" i="16" s="1"/>
  <c r="N700" i="16" s="1"/>
  <c r="O700" i="16" s="1"/>
  <c r="J888" i="16"/>
  <c r="K997" i="16"/>
  <c r="L997" i="16" s="1"/>
  <c r="Q138" i="17"/>
  <c r="S14" i="57" s="1"/>
  <c r="AW14" i="57" s="1"/>
  <c r="N682" i="16"/>
  <c r="O682" i="16" s="1"/>
  <c r="K758" i="16"/>
  <c r="L758" i="16" s="1"/>
  <c r="E217" i="17" s="1"/>
  <c r="T32" i="57" s="1"/>
  <c r="AX32" i="57" s="1"/>
  <c r="K869" i="16"/>
  <c r="L869" i="16" s="1"/>
  <c r="Q988" i="16"/>
  <c r="F989" i="16"/>
  <c r="T152" i="17"/>
  <c r="N766" i="16"/>
  <c r="O766" i="16" s="1"/>
  <c r="K732" i="16"/>
  <c r="L732" i="16" s="1"/>
  <c r="E191" i="17" s="1"/>
  <c r="T6" i="57" s="1"/>
  <c r="AX6" i="57" s="1"/>
  <c r="F1043" i="16"/>
  <c r="Q996" i="16"/>
  <c r="N753" i="16"/>
  <c r="O753" i="16" s="1"/>
  <c r="K936" i="16"/>
  <c r="L936" i="16" s="1"/>
  <c r="Q157" i="17"/>
  <c r="S33" i="57" s="1"/>
  <c r="AW33" i="57" s="1"/>
  <c r="M152" i="17"/>
  <c r="R28" i="57" s="1"/>
  <c r="AV28" i="57" s="1"/>
  <c r="N642" i="16"/>
  <c r="O642" i="16" s="1"/>
  <c r="K808" i="16"/>
  <c r="L808" i="16" s="1"/>
  <c r="N618" i="16"/>
  <c r="O618" i="16" s="1"/>
  <c r="M136" i="17"/>
  <c r="R12" i="57" s="1"/>
  <c r="AV12" i="57" s="1"/>
  <c r="F888" i="16"/>
  <c r="K797" i="16"/>
  <c r="L797" i="16" s="1"/>
  <c r="K814" i="16"/>
  <c r="L814" i="16" s="1"/>
  <c r="Q1002" i="16"/>
  <c r="B1117" i="16"/>
  <c r="F1057" i="16"/>
  <c r="J1057" i="16"/>
  <c r="Q134" i="17"/>
  <c r="S10" i="57" s="1"/>
  <c r="AW10" i="57" s="1"/>
  <c r="K862" i="16"/>
  <c r="L862" i="16" s="1"/>
  <c r="M146" i="17"/>
  <c r="R22" i="57" s="1"/>
  <c r="AV22" i="57" s="1"/>
  <c r="N628" i="16"/>
  <c r="O628" i="16" s="1"/>
  <c r="Q935" i="16"/>
  <c r="W935" i="16"/>
  <c r="V144" i="17"/>
  <c r="J986" i="16"/>
  <c r="K981" i="16"/>
  <c r="L981" i="16" s="1"/>
  <c r="M138" i="17"/>
  <c r="R14" i="57" s="1"/>
  <c r="AV14" i="57" s="1"/>
  <c r="K805" i="16"/>
  <c r="L805" i="16" s="1"/>
  <c r="A1236" i="16"/>
  <c r="A1116" i="16"/>
  <c r="A1175" i="16"/>
  <c r="A1167" i="16"/>
  <c r="A1108" i="16"/>
  <c r="A1228" i="16"/>
  <c r="K864" i="16"/>
  <c r="L864" i="16" s="1"/>
  <c r="N636" i="16"/>
  <c r="O636" i="16" s="1"/>
  <c r="M154" i="17"/>
  <c r="R30" i="57" s="1"/>
  <c r="AV30" i="57" s="1"/>
  <c r="B1109" i="16"/>
  <c r="F887" i="16"/>
  <c r="Q1008" i="16"/>
  <c r="Q971" i="16"/>
  <c r="B927" i="16"/>
  <c r="B988" i="16"/>
  <c r="W876" i="16"/>
  <c r="Q876" i="16"/>
  <c r="N695" i="16"/>
  <c r="O695" i="16" s="1"/>
  <c r="Q154" i="17"/>
  <c r="S30" i="57" s="1"/>
  <c r="AW30" i="57" s="1"/>
  <c r="W927" i="16"/>
  <c r="Q927" i="16"/>
  <c r="Q981" i="16"/>
  <c r="Q978" i="16"/>
  <c r="Q868" i="16"/>
  <c r="W868" i="16"/>
  <c r="K702" i="16"/>
  <c r="L702" i="16" s="1"/>
  <c r="Q161" i="17" s="1"/>
  <c r="S37" i="57" s="1"/>
  <c r="AW37" i="57" s="1"/>
  <c r="Q1000" i="16"/>
  <c r="W941" i="16"/>
  <c r="Q941" i="16"/>
  <c r="N705" i="16"/>
  <c r="O705" i="16" s="1"/>
  <c r="A1122" i="16"/>
  <c r="A1242" i="16"/>
  <c r="Q882" i="16"/>
  <c r="W882" i="16"/>
  <c r="K823" i="16"/>
  <c r="L823" i="16" s="1"/>
  <c r="J925" i="16"/>
  <c r="Q994" i="16"/>
  <c r="Q947" i="16"/>
  <c r="W947" i="16"/>
  <c r="Q1123" i="16"/>
  <c r="W1123" i="16"/>
  <c r="T142" i="17"/>
  <c r="B993" i="16"/>
  <c r="B932" i="16"/>
  <c r="B1162" i="16"/>
  <c r="B1223" i="16"/>
  <c r="M166" i="17"/>
  <c r="R42" i="57" s="1"/>
  <c r="AV42" i="57" s="1"/>
  <c r="N648" i="16"/>
  <c r="O648" i="16" s="1"/>
  <c r="T136" i="17"/>
  <c r="W851" i="16"/>
  <c r="Q851" i="16"/>
  <c r="B916" i="16"/>
  <c r="B977" i="16"/>
  <c r="K735" i="16"/>
  <c r="L735" i="16" s="1"/>
  <c r="E194" i="17" s="1"/>
  <c r="T9" i="57" s="1"/>
  <c r="AX9" i="57" s="1"/>
  <c r="K866" i="16"/>
  <c r="L866" i="16" s="1"/>
  <c r="D1303" i="16"/>
  <c r="C1303" i="16"/>
  <c r="A1402" i="16"/>
  <c r="H1303" i="16"/>
  <c r="G1303" i="16"/>
  <c r="A1453" i="16"/>
  <c r="A1353" i="16"/>
  <c r="A1240" i="16"/>
  <c r="A1120" i="16"/>
  <c r="W888" i="16"/>
  <c r="Q888" i="16"/>
  <c r="W923" i="16"/>
  <c r="Q923" i="16"/>
  <c r="A1150" i="16"/>
  <c r="G26" i="48" s="1"/>
  <c r="A1211" i="16"/>
  <c r="E27" i="48" s="1"/>
  <c r="A1091" i="16"/>
  <c r="Q993" i="16"/>
  <c r="Q932" i="16"/>
  <c r="W932" i="16"/>
  <c r="U163" i="17"/>
  <c r="F880" i="16"/>
  <c r="J919" i="16"/>
  <c r="V163" i="17"/>
  <c r="W858" i="16"/>
  <c r="Q858" i="16"/>
  <c r="T144" i="17"/>
  <c r="B924" i="16"/>
  <c r="B985" i="16"/>
  <c r="A1305" i="16"/>
  <c r="A1163" i="16"/>
  <c r="A1224" i="16"/>
  <c r="A1104" i="16"/>
  <c r="N744" i="16"/>
  <c r="O744" i="16" s="1"/>
  <c r="W1051" i="16"/>
  <c r="Q1051" i="16"/>
  <c r="Q1214" i="16"/>
  <c r="F886" i="16"/>
  <c r="F986" i="16"/>
  <c r="N706" i="16"/>
  <c r="O706" i="16" s="1"/>
  <c r="U160" i="17"/>
  <c r="Q142" i="17"/>
  <c r="S18" i="57" s="1"/>
  <c r="AW18" i="57" s="1"/>
  <c r="N683" i="16"/>
  <c r="O683" i="16" s="1"/>
  <c r="K822" i="16"/>
  <c r="L822" i="16" s="1"/>
  <c r="W1065" i="16"/>
  <c r="Q1065" i="16"/>
  <c r="N731" i="16"/>
  <c r="O731" i="16" s="1"/>
  <c r="Q917" i="16"/>
  <c r="W917" i="16"/>
  <c r="Q992" i="16"/>
  <c r="K920" i="16"/>
  <c r="L920" i="16" s="1"/>
  <c r="J980" i="16"/>
  <c r="A1451" i="16"/>
  <c r="A1351" i="16"/>
  <c r="H1301" i="16"/>
  <c r="A1400" i="16"/>
  <c r="G1301" i="16"/>
  <c r="D1301" i="16"/>
  <c r="C1301" i="16"/>
  <c r="B1002" i="16"/>
  <c r="B941" i="16"/>
  <c r="K762" i="16"/>
  <c r="L762" i="16" s="1"/>
  <c r="E221" i="17" s="1"/>
  <c r="T36" i="57" s="1"/>
  <c r="AX36" i="57" s="1"/>
  <c r="K701" i="16"/>
  <c r="L701" i="16" s="1"/>
  <c r="N742" i="16"/>
  <c r="O742" i="16" s="1"/>
  <c r="Q910" i="16"/>
  <c r="W910" i="16"/>
  <c r="V140" i="17"/>
  <c r="A1291" i="16"/>
  <c r="J887" i="16"/>
  <c r="Q1241" i="16"/>
  <c r="Q1243" i="16"/>
  <c r="K813" i="16"/>
  <c r="L813" i="16" s="1"/>
  <c r="W873" i="16"/>
  <c r="Q873" i="16"/>
  <c r="U142" i="17"/>
  <c r="Q984" i="16"/>
  <c r="W1050" i="16"/>
  <c r="Q1050" i="16"/>
  <c r="W1121" i="16"/>
  <c r="Q1121" i="16"/>
  <c r="Q864" i="16"/>
  <c r="W864" i="16"/>
  <c r="A1098" i="16"/>
  <c r="A1157" i="16"/>
  <c r="A1218" i="16"/>
  <c r="Q939" i="16"/>
  <c r="W939" i="16"/>
  <c r="K737" i="16"/>
  <c r="L737" i="16" s="1"/>
  <c r="E196" i="17" s="1"/>
  <c r="T11" i="57" s="1"/>
  <c r="AX11" i="57" s="1"/>
  <c r="M151" i="17"/>
  <c r="R27" i="57" s="1"/>
  <c r="AV27" i="57" s="1"/>
  <c r="N633" i="16"/>
  <c r="O633" i="16" s="1"/>
  <c r="N617" i="16"/>
  <c r="O617" i="16" s="1"/>
  <c r="M135" i="17"/>
  <c r="R11" i="57" s="1"/>
  <c r="AV11" i="57" s="1"/>
  <c r="Q880" i="16"/>
  <c r="W880" i="16"/>
  <c r="T151" i="17"/>
  <c r="A1290" i="16"/>
  <c r="A1113" i="16"/>
  <c r="A1172" i="16"/>
  <c r="A1233" i="16"/>
  <c r="K881" i="16"/>
  <c r="L881" i="16" s="1"/>
  <c r="A1114" i="16"/>
  <c r="A1234" i="16"/>
  <c r="A1173" i="16"/>
  <c r="N626" i="16"/>
  <c r="O626" i="16" s="1"/>
  <c r="M144" i="17"/>
  <c r="R20" i="57" s="1"/>
  <c r="AV20" i="57" s="1"/>
  <c r="V155" i="17"/>
  <c r="U155" i="17"/>
  <c r="N638" i="16"/>
  <c r="O638" i="16" s="1"/>
  <c r="M156" i="17"/>
  <c r="R32" i="57" s="1"/>
  <c r="AV32" i="57" s="1"/>
  <c r="F980" i="16"/>
  <c r="B998" i="16"/>
  <c r="B937" i="16"/>
  <c r="K750" i="16"/>
  <c r="L750" i="16" s="1"/>
  <c r="E209" i="17" s="1"/>
  <c r="T24" i="57" s="1"/>
  <c r="AX24" i="57" s="1"/>
  <c r="K674" i="16"/>
  <c r="L674" i="16" s="1"/>
  <c r="N674" i="16" s="1"/>
  <c r="O674" i="16" s="1"/>
  <c r="K795" i="16"/>
  <c r="L795" i="16" s="1"/>
  <c r="A1101" i="16"/>
  <c r="A1160" i="16"/>
  <c r="F1041" i="16"/>
  <c r="A1221" i="16"/>
  <c r="K697" i="16"/>
  <c r="L697" i="16" s="1"/>
  <c r="Q920" i="16"/>
  <c r="W920" i="16"/>
  <c r="N741" i="16"/>
  <c r="O741" i="16" s="1"/>
  <c r="Q158" i="17"/>
  <c r="S34" i="57" s="1"/>
  <c r="AW34" i="57" s="1"/>
  <c r="N699" i="16"/>
  <c r="O699" i="16" s="1"/>
  <c r="A1159" i="16"/>
  <c r="A1100" i="16"/>
  <c r="A1220" i="16"/>
  <c r="U139" i="17"/>
  <c r="F919" i="16"/>
  <c r="Q139" i="17"/>
  <c r="S15" i="57" s="1"/>
  <c r="AW15" i="57" s="1"/>
  <c r="N680" i="16"/>
  <c r="O680" i="16" s="1"/>
  <c r="K763" i="16"/>
  <c r="L763" i="16" s="1"/>
  <c r="E222" i="17" s="1"/>
  <c r="T37" i="57" s="1"/>
  <c r="AX37" i="57" s="1"/>
  <c r="J886" i="16"/>
  <c r="B1100" i="16"/>
  <c r="K754" i="16"/>
  <c r="L754" i="16" s="1"/>
  <c r="E213" i="17" s="1"/>
  <c r="T28" i="57" s="1"/>
  <c r="AX28" i="57" s="1"/>
  <c r="W866" i="16"/>
  <c r="Q866" i="16"/>
  <c r="B1003" i="16"/>
  <c r="B942" i="16"/>
  <c r="K693" i="16"/>
  <c r="L693" i="16" s="1"/>
  <c r="A1297" i="16"/>
  <c r="W887" i="16"/>
  <c r="Q887" i="16"/>
  <c r="A1106" i="16"/>
  <c r="A1226" i="16"/>
  <c r="A1165" i="16"/>
  <c r="B1099" i="16"/>
  <c r="J1039" i="16"/>
  <c r="F1039" i="16"/>
  <c r="Q933" i="16"/>
  <c r="W933" i="16"/>
  <c r="A1247" i="16"/>
  <c r="A1127" i="16"/>
  <c r="Q946" i="16"/>
  <c r="W946" i="16"/>
  <c r="W1057" i="16"/>
  <c r="Q1057" i="16"/>
  <c r="B994" i="16"/>
  <c r="B933" i="16"/>
  <c r="K810" i="16"/>
  <c r="L810" i="16" s="1"/>
  <c r="B1213" i="16"/>
  <c r="B1152" i="16"/>
  <c r="T165" i="17"/>
  <c r="Q861" i="16"/>
  <c r="W861" i="16"/>
  <c r="V165" i="17"/>
  <c r="N643" i="16"/>
  <c r="O643" i="16" s="1"/>
  <c r="M161" i="17"/>
  <c r="R37" i="57" s="1"/>
  <c r="AV37" i="57" s="1"/>
  <c r="Q980" i="16"/>
  <c r="W874" i="16"/>
  <c r="Q874" i="16"/>
  <c r="A1276" i="16"/>
  <c r="Q986" i="16"/>
  <c r="K861" i="16"/>
  <c r="L861" i="16" s="1"/>
  <c r="W925" i="16"/>
  <c r="Q925" i="16"/>
  <c r="T161" i="17"/>
  <c r="J939" i="16"/>
  <c r="Q919" i="16"/>
  <c r="W919" i="16"/>
  <c r="K818" i="16"/>
  <c r="L818" i="16" s="1"/>
  <c r="Q1007" i="16"/>
  <c r="Q860" i="16"/>
  <c r="W860" i="16"/>
  <c r="W1036" i="16"/>
  <c r="Q1036" i="16"/>
  <c r="K824" i="16"/>
  <c r="L824" i="16" s="1"/>
  <c r="K708" i="16"/>
  <c r="L708" i="16" s="1"/>
  <c r="N708" i="16" s="1"/>
  <c r="B943" i="16"/>
  <c r="F884" i="16"/>
  <c r="B1004" i="16"/>
  <c r="K871" i="16"/>
  <c r="L871" i="16" s="1"/>
  <c r="K751" i="16"/>
  <c r="L751" i="16" s="1"/>
  <c r="E210" i="17" s="1"/>
  <c r="T25" i="57" s="1"/>
  <c r="AX25" i="57" s="1"/>
  <c r="K689" i="16"/>
  <c r="L689" i="16" s="1"/>
  <c r="K1030" i="16"/>
  <c r="L1030" i="16" s="1"/>
  <c r="B990" i="16"/>
  <c r="B929" i="16"/>
  <c r="F870" i="16"/>
  <c r="N703" i="16"/>
  <c r="O703" i="16" s="1"/>
  <c r="Q162" i="17"/>
  <c r="S38" i="57" s="1"/>
  <c r="AW38" i="57" s="1"/>
  <c r="Q884" i="16"/>
  <c r="W884" i="16"/>
  <c r="T162" i="17"/>
  <c r="N26" i="30"/>
  <c r="K769" i="16"/>
  <c r="L769" i="16" s="1"/>
  <c r="E228" i="17" s="1"/>
  <c r="Q1092" i="16"/>
  <c r="W1092" i="16"/>
  <c r="N649" i="16"/>
  <c r="M167" i="17"/>
  <c r="N11" i="30"/>
  <c r="A1244" i="16"/>
  <c r="A1124" i="16"/>
  <c r="N736" i="16"/>
  <c r="O736" i="16" s="1"/>
  <c r="T133" i="17"/>
  <c r="F972" i="16"/>
  <c r="J972" i="16"/>
  <c r="F872" i="16"/>
  <c r="B1210" i="16"/>
  <c r="B1149" i="16"/>
  <c r="V136" i="17"/>
  <c r="Q943" i="16"/>
  <c r="W943" i="16"/>
  <c r="B1106" i="16"/>
  <c r="Q1212" i="16"/>
  <c r="B975" i="16"/>
  <c r="B914" i="16"/>
  <c r="U133" i="17"/>
  <c r="W1151" i="16"/>
  <c r="Q1151" i="16"/>
  <c r="J915" i="16"/>
  <c r="J872" i="16"/>
  <c r="W128" i="17"/>
  <c r="W1039" i="16"/>
  <c r="T148" i="17"/>
  <c r="K690" i="16"/>
  <c r="L690" i="16" s="1"/>
  <c r="W931" i="16"/>
  <c r="Q931" i="16"/>
  <c r="N764" i="16"/>
  <c r="O764" i="16" s="1"/>
  <c r="A1232" i="16"/>
  <c r="A1171" i="16"/>
  <c r="A1112" i="16"/>
  <c r="U162" i="17"/>
  <c r="H1272" i="16"/>
  <c r="C1272" i="16"/>
  <c r="A1422" i="16"/>
  <c r="A1322" i="16"/>
  <c r="A1371" i="16"/>
  <c r="D1272" i="16"/>
  <c r="G1272" i="16"/>
  <c r="T150" i="17"/>
  <c r="T167" i="17"/>
  <c r="Q1004" i="16"/>
  <c r="N632" i="16"/>
  <c r="O632" i="16" s="1"/>
  <c r="M150" i="17"/>
  <c r="R26" i="57" s="1"/>
  <c r="AV26" i="57" s="1"/>
  <c r="Q872" i="16"/>
  <c r="W872" i="16"/>
  <c r="N37" i="30"/>
  <c r="K761" i="16"/>
  <c r="L761" i="16" s="1"/>
  <c r="E220" i="17" s="1"/>
  <c r="T35" i="57" s="1"/>
  <c r="AX35" i="57" s="1"/>
  <c r="J999" i="16"/>
  <c r="N630" i="16"/>
  <c r="O630" i="16" s="1"/>
  <c r="M148" i="17"/>
  <c r="R24" i="57" s="1"/>
  <c r="AV24" i="57" s="1"/>
  <c r="F1001" i="16"/>
  <c r="M143" i="17"/>
  <c r="R19" i="57" s="1"/>
  <c r="AV19" i="57" s="1"/>
  <c r="N625" i="16"/>
  <c r="O625" i="16" s="1"/>
  <c r="V141" i="17"/>
  <c r="Q985" i="16"/>
  <c r="A1295" i="16"/>
  <c r="A1299" i="16"/>
  <c r="U137" i="17"/>
  <c r="V153" i="17"/>
  <c r="A1229" i="16"/>
  <c r="A1168" i="16"/>
  <c r="A1109" i="16"/>
  <c r="W1043" i="16"/>
  <c r="Q1043" i="16"/>
  <c r="U153" i="17"/>
  <c r="M147" i="17"/>
  <c r="R23" i="57" s="1"/>
  <c r="AV23" i="57" s="1"/>
  <c r="N629" i="16"/>
  <c r="O629" i="16" s="1"/>
  <c r="A1246" i="16"/>
  <c r="A1126" i="16"/>
  <c r="W869" i="16"/>
  <c r="Q869" i="16"/>
  <c r="W1055" i="16"/>
  <c r="Q1055" i="16"/>
  <c r="Q1039" i="16"/>
  <c r="W1094" i="16"/>
  <c r="Q1094" i="16"/>
  <c r="A1279" i="16"/>
  <c r="Q928" i="16"/>
  <c r="W928" i="16"/>
  <c r="A1105" i="16"/>
  <c r="A1164" i="16"/>
  <c r="A1225" i="16"/>
  <c r="M141" i="17"/>
  <c r="R17" i="57" s="1"/>
  <c r="AV17" i="57" s="1"/>
  <c r="N623" i="16"/>
  <c r="T153" i="17"/>
  <c r="H1274" i="16"/>
  <c r="G1274" i="16"/>
  <c r="D1274" i="16"/>
  <c r="C1274" i="16"/>
  <c r="A1324" i="16"/>
  <c r="A1373" i="16"/>
  <c r="A1424" i="16"/>
  <c r="A1283" i="16"/>
  <c r="W924" i="16"/>
  <c r="Q924" i="16"/>
  <c r="V137" i="17"/>
  <c r="N749" i="16"/>
  <c r="O749" i="16" s="1"/>
  <c r="Q989" i="16"/>
  <c r="Q1153" i="16"/>
  <c r="W1153" i="16"/>
  <c r="M157" i="17"/>
  <c r="R33" i="57" s="1"/>
  <c r="AV33" i="57" s="1"/>
  <c r="N639" i="16"/>
  <c r="O639" i="16" s="1"/>
  <c r="T157" i="17"/>
  <c r="W865" i="16"/>
  <c r="Q865" i="16"/>
  <c r="W1059" i="16"/>
  <c r="Q1059" i="16"/>
  <c r="N759" i="16"/>
  <c r="O759" i="16" s="1"/>
  <c r="N755" i="16"/>
  <c r="O755" i="16" s="1"/>
  <c r="Q147" i="17"/>
  <c r="S23" i="57" s="1"/>
  <c r="AW23" i="57" s="1"/>
  <c r="N688" i="16"/>
  <c r="O688" i="16" s="1"/>
  <c r="Q886" i="16"/>
  <c r="W886" i="16"/>
  <c r="Q1006" i="16"/>
  <c r="V164" i="17"/>
  <c r="W164" i="17" s="1"/>
  <c r="Q945" i="16"/>
  <c r="W945" i="16"/>
  <c r="N8" i="30"/>
  <c r="K671" i="16"/>
  <c r="L671" i="16" s="1"/>
  <c r="T130" i="17"/>
  <c r="O550" i="16"/>
  <c r="J992" i="16" l="1"/>
  <c r="O25" i="10"/>
  <c r="K25" i="10"/>
  <c r="N25" i="10"/>
  <c r="J25" i="10"/>
  <c r="P25" i="10"/>
  <c r="M25" i="10"/>
  <c r="I25" i="10"/>
  <c r="L25" i="10"/>
  <c r="K860" i="16"/>
  <c r="L860" i="16" s="1"/>
  <c r="K979" i="16"/>
  <c r="L979" i="16" s="1"/>
  <c r="F874" i="16"/>
  <c r="K912" i="16"/>
  <c r="L912" i="16" s="1"/>
  <c r="N912" i="16" s="1"/>
  <c r="O912" i="16" s="1"/>
  <c r="K856" i="16"/>
  <c r="L856" i="16" s="1"/>
  <c r="AA208" i="17"/>
  <c r="L208" i="17" s="1"/>
  <c r="AA204" i="17"/>
  <c r="L204" i="17" s="1"/>
  <c r="J946" i="16"/>
  <c r="F971" i="16"/>
  <c r="K853" i="16"/>
  <c r="L853" i="16" s="1"/>
  <c r="F915" i="16"/>
  <c r="K915" i="16" s="1"/>
  <c r="L915" i="16" s="1"/>
  <c r="F974" i="16"/>
  <c r="F982" i="16"/>
  <c r="J857" i="16"/>
  <c r="J868" i="16"/>
  <c r="K893" i="16"/>
  <c r="L893" i="16" s="1"/>
  <c r="F944" i="16"/>
  <c r="J870" i="16"/>
  <c r="J874" i="16"/>
  <c r="K874" i="16" s="1"/>
  <c r="L874" i="16" s="1"/>
  <c r="F934" i="16"/>
  <c r="J938" i="16"/>
  <c r="F976" i="16"/>
  <c r="J1006" i="16"/>
  <c r="J921" i="16"/>
  <c r="J995" i="16"/>
  <c r="J1008" i="16"/>
  <c r="J911" i="16"/>
  <c r="F913" i="16"/>
  <c r="J991" i="16"/>
  <c r="F855" i="16"/>
  <c r="J940" i="16"/>
  <c r="J931" i="16"/>
  <c r="J913" i="16"/>
  <c r="F1000" i="16"/>
  <c r="F939" i="16"/>
  <c r="K939" i="16" s="1"/>
  <c r="L939" i="16" s="1"/>
  <c r="F946" i="16"/>
  <c r="F1007" i="16"/>
  <c r="F945" i="16"/>
  <c r="J883" i="16"/>
  <c r="F882" i="16"/>
  <c r="AB221" i="17"/>
  <c r="P221" i="17" s="1"/>
  <c r="AB219" i="17"/>
  <c r="P219" i="17" s="1"/>
  <c r="J1001" i="16"/>
  <c r="K1001" i="16" s="1"/>
  <c r="L1001" i="16" s="1"/>
  <c r="F999" i="16"/>
  <c r="J884" i="16"/>
  <c r="F930" i="16"/>
  <c r="J878" i="16"/>
  <c r="K878" i="16" s="1"/>
  <c r="L878" i="16" s="1"/>
  <c r="F935" i="16"/>
  <c r="J996" i="16"/>
  <c r="AA214" i="17"/>
  <c r="L214" i="17" s="1"/>
  <c r="AA224" i="17"/>
  <c r="L224" i="17" s="1"/>
  <c r="F992" i="16"/>
  <c r="J945" i="16"/>
  <c r="F883" i="16"/>
  <c r="J1007" i="16"/>
  <c r="K1007" i="16" s="1"/>
  <c r="L1007" i="16" s="1"/>
  <c r="F995" i="16"/>
  <c r="F938" i="16"/>
  <c r="J930" i="16"/>
  <c r="J974" i="16"/>
  <c r="F878" i="16"/>
  <c r="J923" i="16"/>
  <c r="F1006" i="16"/>
  <c r="J855" i="16"/>
  <c r="K855" i="16" s="1"/>
  <c r="L855" i="16" s="1"/>
  <c r="F940" i="16"/>
  <c r="J1000" i="16"/>
  <c r="F1008" i="16"/>
  <c r="K1008" i="16" s="1"/>
  <c r="L1008" i="16" s="1"/>
  <c r="F931" i="16"/>
  <c r="J976" i="16"/>
  <c r="F921" i="16"/>
  <c r="J873" i="16"/>
  <c r="F947" i="16"/>
  <c r="K947" i="16" s="1"/>
  <c r="L947" i="16" s="1"/>
  <c r="J865" i="16"/>
  <c r="F857" i="16"/>
  <c r="J982" i="16"/>
  <c r="J934" i="16"/>
  <c r="K934" i="16" s="1"/>
  <c r="L934" i="16" s="1"/>
  <c r="F910" i="16"/>
  <c r="J935" i="16"/>
  <c r="F1089" i="16"/>
  <c r="F991" i="16"/>
  <c r="F911" i="16"/>
  <c r="W140" i="17"/>
  <c r="J882" i="16"/>
  <c r="F868" i="16"/>
  <c r="F996" i="16"/>
  <c r="F1005" i="16"/>
  <c r="F923" i="16"/>
  <c r="F873" i="16"/>
  <c r="J971" i="16"/>
  <c r="J910" i="16"/>
  <c r="J1089" i="16"/>
  <c r="F984" i="16"/>
  <c r="F865" i="16"/>
  <c r="J858" i="16"/>
  <c r="J984" i="16"/>
  <c r="AA197" i="17"/>
  <c r="L197" i="17" s="1"/>
  <c r="J1005" i="16"/>
  <c r="J947" i="16"/>
  <c r="F867" i="16"/>
  <c r="AB194" i="17"/>
  <c r="P194" i="17" s="1"/>
  <c r="AB192" i="17"/>
  <c r="P192" i="17" s="1"/>
  <c r="Y249" i="17"/>
  <c r="D249" i="17" s="1"/>
  <c r="F858" i="16"/>
  <c r="BG4" i="57"/>
  <c r="AC4" i="57" s="1"/>
  <c r="AA191" i="17"/>
  <c r="L191" i="17" s="1"/>
  <c r="P47" i="34"/>
  <c r="Q47" i="34"/>
  <c r="M12" i="34"/>
  <c r="N12" i="34"/>
  <c r="P50" i="34"/>
  <c r="Q50" i="34"/>
  <c r="P35" i="34"/>
  <c r="Q35" i="34"/>
  <c r="Q21" i="34"/>
  <c r="P21" i="34"/>
  <c r="P14" i="34"/>
  <c r="Q14" i="34"/>
  <c r="Q49" i="34"/>
  <c r="P49" i="34"/>
  <c r="P31" i="34"/>
  <c r="Q31" i="34"/>
  <c r="Q9" i="34"/>
  <c r="P9" i="34"/>
  <c r="AB212" i="17"/>
  <c r="P212" i="17" s="1"/>
  <c r="R29" i="30" s="1"/>
  <c r="R27" i="34" s="1"/>
  <c r="R21" i="30"/>
  <c r="R19" i="34" s="1"/>
  <c r="AB204" i="17"/>
  <c r="P204" i="17" s="1"/>
  <c r="AB191" i="17"/>
  <c r="P191" i="17" s="1"/>
  <c r="R8" i="30" s="1"/>
  <c r="R6" i="34" s="1"/>
  <c r="U7" i="30"/>
  <c r="U5" i="34" s="1"/>
  <c r="AA248" i="17"/>
  <c r="L248" i="17" s="1"/>
  <c r="M29" i="34"/>
  <c r="N29" i="34"/>
  <c r="N38" i="34"/>
  <c r="M38" i="34"/>
  <c r="N10" i="34"/>
  <c r="M10" i="34"/>
  <c r="M19" i="34"/>
  <c r="N19" i="34"/>
  <c r="AB206" i="17"/>
  <c r="P206" i="17" s="1"/>
  <c r="R23" i="30" s="1"/>
  <c r="R21" i="34" s="1"/>
  <c r="P30" i="34"/>
  <c r="Q30" i="34"/>
  <c r="O600" i="16"/>
  <c r="E601" i="16" s="1"/>
  <c r="C287" i="17"/>
  <c r="J1009" i="16"/>
  <c r="J1012" i="16"/>
  <c r="C290" i="17"/>
  <c r="J1018" i="16"/>
  <c r="C296" i="17"/>
  <c r="C294" i="17"/>
  <c r="J1016" i="16"/>
  <c r="N230" i="17"/>
  <c r="F949" i="16"/>
  <c r="I27" i="48"/>
  <c r="J954" i="16"/>
  <c r="O235" i="17"/>
  <c r="AA238" i="17"/>
  <c r="L238" i="17" s="1"/>
  <c r="Q55" i="30" s="1"/>
  <c r="P46" i="34"/>
  <c r="Q46" i="34"/>
  <c r="J956" i="16"/>
  <c r="O237" i="17"/>
  <c r="M25" i="48"/>
  <c r="M27" i="34"/>
  <c r="N27" i="34"/>
  <c r="J1015" i="16"/>
  <c r="C293" i="17"/>
  <c r="P48" i="34"/>
  <c r="Q48" i="34"/>
  <c r="AS54" i="30"/>
  <c r="U52" i="57"/>
  <c r="AY52" i="57" s="1"/>
  <c r="T237" i="17"/>
  <c r="Q45" i="34"/>
  <c r="P45" i="34"/>
  <c r="M237" i="17"/>
  <c r="N897" i="16"/>
  <c r="O897" i="16" s="1"/>
  <c r="F948" i="16"/>
  <c r="N229" i="17"/>
  <c r="F951" i="16"/>
  <c r="N232" i="17"/>
  <c r="J957" i="16"/>
  <c r="O238" i="17"/>
  <c r="P15" i="34"/>
  <c r="Q15" i="34"/>
  <c r="I26" i="48"/>
  <c r="J26" i="48" s="1"/>
  <c r="K26" i="48" s="1"/>
  <c r="M26" i="48" s="1"/>
  <c r="M9" i="34"/>
  <c r="N9" i="34"/>
  <c r="Q40" i="30"/>
  <c r="AA223" i="17"/>
  <c r="L223" i="17" s="1"/>
  <c r="AA210" i="17"/>
  <c r="L210" i="17" s="1"/>
  <c r="Q27" i="30" s="1"/>
  <c r="Q35" i="30"/>
  <c r="AA218" i="17"/>
  <c r="L218" i="17" s="1"/>
  <c r="M13" i="34"/>
  <c r="N13" i="34"/>
  <c r="M21" i="34"/>
  <c r="N21" i="34"/>
  <c r="M23" i="34"/>
  <c r="N23" i="34"/>
  <c r="N22" i="34"/>
  <c r="M22" i="34"/>
  <c r="AA227" i="17"/>
  <c r="L227" i="17" s="1"/>
  <c r="Q17" i="34"/>
  <c r="P17" i="34"/>
  <c r="V50" i="57"/>
  <c r="AZ50" i="57" s="1"/>
  <c r="U235" i="17"/>
  <c r="AT52" i="30"/>
  <c r="P44" i="34"/>
  <c r="Q44" i="34"/>
  <c r="B287" i="17"/>
  <c r="Y287" i="17" s="1"/>
  <c r="D287" i="17" s="1"/>
  <c r="S46" i="30" s="1"/>
  <c r="F1009" i="16"/>
  <c r="K1009" i="16" s="1"/>
  <c r="L1009" i="16" s="1"/>
  <c r="F1012" i="16"/>
  <c r="K1012" i="16" s="1"/>
  <c r="L1012" i="16" s="1"/>
  <c r="B290" i="17"/>
  <c r="F1018" i="16"/>
  <c r="B296" i="17"/>
  <c r="Y296" i="17" s="1"/>
  <c r="D296" i="17" s="1"/>
  <c r="S55" i="30" s="1"/>
  <c r="J949" i="16"/>
  <c r="O230" i="17"/>
  <c r="G27" i="48"/>
  <c r="J27" i="48" s="1"/>
  <c r="K27" i="48" s="1"/>
  <c r="M27" i="48" s="1"/>
  <c r="J1011" i="16"/>
  <c r="C289" i="17"/>
  <c r="F1014" i="16"/>
  <c r="B292" i="17"/>
  <c r="M233" i="17"/>
  <c r="N893" i="16"/>
  <c r="O893" i="16" s="1"/>
  <c r="F956" i="16"/>
  <c r="K956" i="16" s="1"/>
  <c r="L956" i="16" s="1"/>
  <c r="N237" i="17"/>
  <c r="P36" i="34"/>
  <c r="Q36" i="34"/>
  <c r="P7" i="34"/>
  <c r="Q7" i="34"/>
  <c r="P16" i="34"/>
  <c r="Q16" i="34"/>
  <c r="P27" i="34"/>
  <c r="Q27" i="34"/>
  <c r="E25" i="48"/>
  <c r="M229" i="17"/>
  <c r="N889" i="16"/>
  <c r="O889" i="16" s="1"/>
  <c r="M231" i="17"/>
  <c r="N891" i="16"/>
  <c r="O891" i="16" s="1"/>
  <c r="M238" i="17"/>
  <c r="N898" i="16"/>
  <c r="O898" i="16" s="1"/>
  <c r="W176" i="17"/>
  <c r="F1010" i="16"/>
  <c r="B288" i="17"/>
  <c r="F952" i="16"/>
  <c r="N233" i="17"/>
  <c r="AS53" i="30"/>
  <c r="U51" i="57"/>
  <c r="AY51" i="57" s="1"/>
  <c r="T236" i="17"/>
  <c r="AA237" i="17"/>
  <c r="L237" i="17" s="1"/>
  <c r="Q54" i="30" s="1"/>
  <c r="M232" i="17"/>
  <c r="N892" i="16"/>
  <c r="O892" i="16" s="1"/>
  <c r="F955" i="16"/>
  <c r="N236" i="17"/>
  <c r="AS55" i="30"/>
  <c r="U53" i="57"/>
  <c r="AY53" i="57" s="1"/>
  <c r="T238" i="17"/>
  <c r="E26" i="48"/>
  <c r="AS51" i="30"/>
  <c r="U49" i="57"/>
  <c r="AY49" i="57" s="1"/>
  <c r="T234" i="17"/>
  <c r="N6" i="34"/>
  <c r="M6" i="34"/>
  <c r="J944" i="16"/>
  <c r="K944" i="16" s="1"/>
  <c r="L944" i="16" s="1"/>
  <c r="AB196" i="17"/>
  <c r="P196" i="17" s="1"/>
  <c r="AB211" i="17"/>
  <c r="P211" i="17" s="1"/>
  <c r="AB226" i="17"/>
  <c r="P226" i="17" s="1"/>
  <c r="R43" i="30" s="1"/>
  <c r="R41" i="34" s="1"/>
  <c r="AB225" i="17"/>
  <c r="P225" i="17" s="1"/>
  <c r="R44" i="30"/>
  <c r="R42" i="34" s="1"/>
  <c r="AB227" i="17"/>
  <c r="P227" i="17" s="1"/>
  <c r="R37" i="30"/>
  <c r="R35" i="34" s="1"/>
  <c r="AB220" i="17"/>
  <c r="P220" i="17" s="1"/>
  <c r="R33" i="30"/>
  <c r="R31" i="34" s="1"/>
  <c r="AB216" i="17"/>
  <c r="P216" i="17" s="1"/>
  <c r="AB215" i="17"/>
  <c r="P215" i="17" s="1"/>
  <c r="N30" i="34"/>
  <c r="M30" i="34"/>
  <c r="M16" i="34"/>
  <c r="N16" i="34"/>
  <c r="N18" i="34"/>
  <c r="M18" i="34"/>
  <c r="M17" i="34"/>
  <c r="N17" i="34"/>
  <c r="AA209" i="17"/>
  <c r="L209" i="17" s="1"/>
  <c r="Q10" i="30"/>
  <c r="AA193" i="17"/>
  <c r="L193" i="17" s="1"/>
  <c r="Q34" i="30"/>
  <c r="AA217" i="17"/>
  <c r="L217" i="17" s="1"/>
  <c r="P40" i="34"/>
  <c r="Q40" i="34"/>
  <c r="P11" i="34"/>
  <c r="Q11" i="34"/>
  <c r="J1013" i="16"/>
  <c r="C291" i="17"/>
  <c r="F950" i="16"/>
  <c r="N231" i="17"/>
  <c r="V49" i="57"/>
  <c r="AZ49" i="57" s="1"/>
  <c r="AT51" i="30"/>
  <c r="U234" i="17"/>
  <c r="M236" i="17"/>
  <c r="N896" i="16"/>
  <c r="O896" i="16" s="1"/>
  <c r="F1011" i="16"/>
  <c r="B289" i="17"/>
  <c r="AS52" i="30"/>
  <c r="U50" i="57"/>
  <c r="AY50" i="57" s="1"/>
  <c r="T235" i="17"/>
  <c r="C292" i="17"/>
  <c r="J1014" i="16"/>
  <c r="V45" i="57"/>
  <c r="AZ45" i="57" s="1"/>
  <c r="U230" i="17"/>
  <c r="AT47" i="30"/>
  <c r="J1010" i="16"/>
  <c r="C288" i="17"/>
  <c r="J952" i="16"/>
  <c r="O233" i="17"/>
  <c r="O234" i="17"/>
  <c r="J953" i="16"/>
  <c r="W175" i="17"/>
  <c r="J955" i="16"/>
  <c r="O236" i="17"/>
  <c r="F1017" i="16"/>
  <c r="B295" i="17"/>
  <c r="AS47" i="30"/>
  <c r="U45" i="57"/>
  <c r="AY45" i="57" s="1"/>
  <c r="T230" i="17"/>
  <c r="AS46" i="30"/>
  <c r="U44" i="57"/>
  <c r="AY44" i="57" s="1"/>
  <c r="T229" i="17"/>
  <c r="M35" i="34"/>
  <c r="N35" i="34"/>
  <c r="M24" i="34"/>
  <c r="N24" i="34"/>
  <c r="J867" i="16"/>
  <c r="K928" i="16"/>
  <c r="L928" i="16" s="1"/>
  <c r="AA207" i="17"/>
  <c r="L207" i="17" s="1"/>
  <c r="AA213" i="17"/>
  <c r="L213" i="17" s="1"/>
  <c r="AA198" i="17"/>
  <c r="L198" i="17" s="1"/>
  <c r="AA205" i="17"/>
  <c r="L205" i="17" s="1"/>
  <c r="R19" i="30"/>
  <c r="R17" i="34" s="1"/>
  <c r="Q12" i="30"/>
  <c r="AA195" i="17"/>
  <c r="L195" i="17" s="1"/>
  <c r="AA222" i="17"/>
  <c r="L222" i="17" s="1"/>
  <c r="M7" i="34"/>
  <c r="N7" i="34"/>
  <c r="M41" i="34"/>
  <c r="N41" i="34"/>
  <c r="M15" i="34"/>
  <c r="N15" i="34"/>
  <c r="M5" i="34"/>
  <c r="N5" i="34"/>
  <c r="M33" i="34"/>
  <c r="N33" i="34"/>
  <c r="AA226" i="17"/>
  <c r="L226" i="17" s="1"/>
  <c r="P34" i="34"/>
  <c r="Q34" i="34"/>
  <c r="P26" i="34"/>
  <c r="Q26" i="34"/>
  <c r="F1013" i="16"/>
  <c r="B291" i="17"/>
  <c r="J950" i="16"/>
  <c r="O231" i="17"/>
  <c r="W171" i="17"/>
  <c r="F1016" i="16"/>
  <c r="B294" i="17"/>
  <c r="Y294" i="17" s="1"/>
  <c r="D294" i="17" s="1"/>
  <c r="S53" i="30" s="1"/>
  <c r="F954" i="16"/>
  <c r="K954" i="16" s="1"/>
  <c r="L954" i="16" s="1"/>
  <c r="N235" i="17"/>
  <c r="AB235" i="17" s="1"/>
  <c r="P235" i="17" s="1"/>
  <c r="R52" i="30" s="1"/>
  <c r="R50" i="34" s="1"/>
  <c r="P51" i="34"/>
  <c r="Q51" i="34"/>
  <c r="F1015" i="16"/>
  <c r="B293" i="17"/>
  <c r="AB217" i="17"/>
  <c r="P217" i="17" s="1"/>
  <c r="R34" i="30" s="1"/>
  <c r="R32" i="34" s="1"/>
  <c r="W174" i="17"/>
  <c r="J948" i="16"/>
  <c r="O229" i="17"/>
  <c r="O232" i="17"/>
  <c r="J951" i="16"/>
  <c r="K951" i="16" s="1"/>
  <c r="L951" i="16" s="1"/>
  <c r="N238" i="17"/>
  <c r="F957" i="16"/>
  <c r="N234" i="17"/>
  <c r="F953" i="16"/>
  <c r="C295" i="17"/>
  <c r="J1017" i="16"/>
  <c r="Q43" i="34"/>
  <c r="P43" i="34"/>
  <c r="O708" i="16"/>
  <c r="Q24" i="10"/>
  <c r="R25" i="10"/>
  <c r="R43" i="57"/>
  <c r="AV43" i="57" s="1"/>
  <c r="T43" i="57"/>
  <c r="AX43" i="57" s="1"/>
  <c r="O649" i="16"/>
  <c r="N660" i="16"/>
  <c r="AB228" i="17"/>
  <c r="P228" i="17" s="1"/>
  <c r="R45" i="30" s="1"/>
  <c r="R43" i="34" s="1"/>
  <c r="Q14" i="30"/>
  <c r="Q31" i="30"/>
  <c r="Q25" i="30"/>
  <c r="Q41" i="30"/>
  <c r="Y270" i="17"/>
  <c r="D270" i="17" s="1"/>
  <c r="S29" i="30"/>
  <c r="S27" i="34" s="1"/>
  <c r="Y274" i="17"/>
  <c r="D274" i="17" s="1"/>
  <c r="S33" i="30" s="1"/>
  <c r="S31" i="34" s="1"/>
  <c r="Y285" i="17"/>
  <c r="D285" i="17" s="1"/>
  <c r="S44" i="30"/>
  <c r="S42" i="34" s="1"/>
  <c r="Q24" i="30"/>
  <c r="Q30" i="30"/>
  <c r="Q15" i="30"/>
  <c r="Q22" i="30"/>
  <c r="Q39" i="30"/>
  <c r="Y278" i="17"/>
  <c r="D278" i="17" s="1"/>
  <c r="S37" i="30" s="1"/>
  <c r="S35" i="34" s="1"/>
  <c r="Y262" i="17"/>
  <c r="D262" i="17" s="1"/>
  <c r="S21" i="30"/>
  <c r="S19" i="34" s="1"/>
  <c r="S8" i="30"/>
  <c r="S6" i="34" s="1"/>
  <c r="Y284" i="17"/>
  <c r="D284" i="17" s="1"/>
  <c r="S43" i="30"/>
  <c r="S41" i="34" s="1"/>
  <c r="Y286" i="17"/>
  <c r="D286" i="17" s="1"/>
  <c r="S45" i="30" s="1"/>
  <c r="S43" i="34" s="1"/>
  <c r="C1246" i="16"/>
  <c r="D1246" i="16"/>
  <c r="G1246" i="16"/>
  <c r="H1246" i="16"/>
  <c r="C1229" i="16"/>
  <c r="D1229" i="16"/>
  <c r="G1229" i="16"/>
  <c r="H1229" i="16"/>
  <c r="H1244" i="16"/>
  <c r="C1244" i="16"/>
  <c r="D1244" i="16"/>
  <c r="G1244" i="16"/>
  <c r="I1213" i="16"/>
  <c r="E1213" i="16"/>
  <c r="C1226" i="16"/>
  <c r="D1226" i="16"/>
  <c r="G1226" i="16"/>
  <c r="H1226" i="16"/>
  <c r="H1220" i="16"/>
  <c r="C1220" i="16"/>
  <c r="D1220" i="16"/>
  <c r="G1220" i="16"/>
  <c r="H1224" i="16"/>
  <c r="C1224" i="16"/>
  <c r="D1224" i="16"/>
  <c r="G1224" i="16"/>
  <c r="D1211" i="16"/>
  <c r="G1211" i="16"/>
  <c r="H1211" i="16"/>
  <c r="C1211" i="16"/>
  <c r="C1242" i="16"/>
  <c r="D1242" i="16"/>
  <c r="G1242" i="16"/>
  <c r="H1242" i="16"/>
  <c r="H1236" i="16"/>
  <c r="C1236" i="16"/>
  <c r="D1236" i="16"/>
  <c r="G1236" i="16"/>
  <c r="C1217" i="16"/>
  <c r="D1217" i="16"/>
  <c r="G1217" i="16"/>
  <c r="H1217" i="16"/>
  <c r="R13" i="30"/>
  <c r="R11" i="34" s="1"/>
  <c r="R28" i="30"/>
  <c r="R26" i="34" s="1"/>
  <c r="R42" i="30"/>
  <c r="R40" i="34" s="1"/>
  <c r="R32" i="30"/>
  <c r="R30" i="34" s="1"/>
  <c r="Y260" i="17"/>
  <c r="D260" i="17" s="1"/>
  <c r="S19" i="30"/>
  <c r="S17" i="34" s="1"/>
  <c r="Y252" i="17"/>
  <c r="D252" i="17" s="1"/>
  <c r="S11" i="30" s="1"/>
  <c r="S9" i="34" s="1"/>
  <c r="Y277" i="17"/>
  <c r="D277" i="17" s="1"/>
  <c r="S36" i="30" s="1"/>
  <c r="S34" i="34" s="1"/>
  <c r="Y258" i="17"/>
  <c r="D258" i="17" s="1"/>
  <c r="S17" i="30" s="1"/>
  <c r="S15" i="34" s="1"/>
  <c r="H1232" i="16"/>
  <c r="C1232" i="16"/>
  <c r="D1232" i="16"/>
  <c r="G1232" i="16"/>
  <c r="E1210" i="16"/>
  <c r="F1210" i="16" s="1"/>
  <c r="I1210" i="16"/>
  <c r="D1247" i="16"/>
  <c r="G1247" i="16"/>
  <c r="H1247" i="16"/>
  <c r="C1247" i="16"/>
  <c r="H1228" i="16"/>
  <c r="C1228" i="16"/>
  <c r="D1228" i="16"/>
  <c r="G1228" i="16"/>
  <c r="D1227" i="16"/>
  <c r="G1227" i="16"/>
  <c r="H1227" i="16"/>
  <c r="C1227" i="16"/>
  <c r="Y254" i="17"/>
  <c r="D254" i="17" s="1"/>
  <c r="S13" i="30" s="1"/>
  <c r="S11" i="34" s="1"/>
  <c r="J249" i="17"/>
  <c r="J262" i="17"/>
  <c r="C306" i="17"/>
  <c r="S10" i="30"/>
  <c r="S8" i="34" s="1"/>
  <c r="C1225" i="16"/>
  <c r="D1225" i="16"/>
  <c r="G1225" i="16"/>
  <c r="H1225" i="16"/>
  <c r="E1223" i="16"/>
  <c r="F1223" i="16" s="1"/>
  <c r="I1223" i="16"/>
  <c r="C319" i="17" s="1"/>
  <c r="C1213" i="16"/>
  <c r="D1213" i="16"/>
  <c r="B309" i="17" s="1"/>
  <c r="G1213" i="16"/>
  <c r="H1213" i="16"/>
  <c r="C309" i="17" s="1"/>
  <c r="K876" i="16"/>
  <c r="L876" i="16" s="1"/>
  <c r="M216" i="17" s="1"/>
  <c r="V31" i="57" s="1"/>
  <c r="AZ31" i="57" s="1"/>
  <c r="R11" i="30"/>
  <c r="R9" i="34" s="1"/>
  <c r="R9" i="30"/>
  <c r="R7" i="34" s="1"/>
  <c r="R38" i="30"/>
  <c r="R36" i="34" s="1"/>
  <c r="R36" i="30"/>
  <c r="R34" i="34" s="1"/>
  <c r="Y283" i="17"/>
  <c r="D283" i="17" s="1"/>
  <c r="S42" i="30" s="1"/>
  <c r="S40" i="34" s="1"/>
  <c r="Y273" i="17"/>
  <c r="D273" i="17" s="1"/>
  <c r="S32" i="30" s="1"/>
  <c r="S30" i="34" s="1"/>
  <c r="Y269" i="17"/>
  <c r="D269" i="17" s="1"/>
  <c r="S28" i="30" s="1"/>
  <c r="S26" i="34" s="1"/>
  <c r="K249" i="17"/>
  <c r="P56" i="30"/>
  <c r="Q26" i="30"/>
  <c r="Q8" i="30"/>
  <c r="B319" i="17"/>
  <c r="Y259" i="17"/>
  <c r="D259" i="17" s="1"/>
  <c r="S18" i="30"/>
  <c r="S16" i="34" s="1"/>
  <c r="C1221" i="16"/>
  <c r="D1221" i="16"/>
  <c r="G1221" i="16"/>
  <c r="H1221" i="16"/>
  <c r="C1234" i="16"/>
  <c r="D1234" i="16"/>
  <c r="G1234" i="16"/>
  <c r="H1234" i="16"/>
  <c r="C1233" i="16"/>
  <c r="D1233" i="16"/>
  <c r="G1233" i="16"/>
  <c r="H1233" i="16"/>
  <c r="C1218" i="16"/>
  <c r="D1218" i="16"/>
  <c r="G1218" i="16"/>
  <c r="H1218" i="16"/>
  <c r="H1240" i="16"/>
  <c r="C1240" i="16"/>
  <c r="D1240" i="16"/>
  <c r="G1240" i="16"/>
  <c r="I1209" i="16"/>
  <c r="C305" i="17" s="1"/>
  <c r="E1209" i="16"/>
  <c r="B305" i="17" s="1"/>
  <c r="Y279" i="17"/>
  <c r="D279" i="17" s="1"/>
  <c r="S38" i="30"/>
  <c r="S36" i="34" s="1"/>
  <c r="Y250" i="17"/>
  <c r="D250" i="17" s="1"/>
  <c r="S9" i="30" s="1"/>
  <c r="S7" i="34" s="1"/>
  <c r="K262" i="17"/>
  <c r="B306" i="17"/>
  <c r="Q43" i="30"/>
  <c r="Q44" i="30"/>
  <c r="Q21" i="30"/>
  <c r="N879" i="16"/>
  <c r="O879" i="16" s="1"/>
  <c r="M219" i="17"/>
  <c r="V34" i="57" s="1"/>
  <c r="AZ34" i="57" s="1"/>
  <c r="AP45" i="30"/>
  <c r="N813" i="16"/>
  <c r="O813" i="16" s="1"/>
  <c r="I213" i="17"/>
  <c r="U28" i="57" s="1"/>
  <c r="AY28" i="57" s="1"/>
  <c r="N816" i="16"/>
  <c r="O816" i="16" s="1"/>
  <c r="I216" i="17"/>
  <c r="U31" i="57" s="1"/>
  <c r="AY31" i="57" s="1"/>
  <c r="Q159" i="17"/>
  <c r="S35" i="57" s="1"/>
  <c r="AW35" i="57" s="1"/>
  <c r="AQ39" i="30"/>
  <c r="N864" i="16"/>
  <c r="O864" i="16" s="1"/>
  <c r="M204" i="17"/>
  <c r="V19" i="57" s="1"/>
  <c r="AZ19" i="57" s="1"/>
  <c r="N862" i="16"/>
  <c r="O862" i="16" s="1"/>
  <c r="M202" i="17"/>
  <c r="V17" i="57" s="1"/>
  <c r="AZ17" i="57" s="1"/>
  <c r="N808" i="16"/>
  <c r="O808" i="16" s="1"/>
  <c r="I208" i="17"/>
  <c r="U23" i="57" s="1"/>
  <c r="AY23" i="57" s="1"/>
  <c r="N936" i="16"/>
  <c r="O936" i="16" s="1"/>
  <c r="Q217" i="17"/>
  <c r="W32" i="57" s="1"/>
  <c r="BA32" i="57" s="1"/>
  <c r="AQ16" i="30"/>
  <c r="AQ44" i="30"/>
  <c r="AP8" i="30"/>
  <c r="N812" i="16"/>
  <c r="O812" i="16" s="1"/>
  <c r="I212" i="17"/>
  <c r="U27" i="57" s="1"/>
  <c r="AY27" i="57" s="1"/>
  <c r="Q193" i="17"/>
  <c r="W8" i="57" s="1"/>
  <c r="BA8" i="57" s="1"/>
  <c r="N828" i="16"/>
  <c r="I228" i="17"/>
  <c r="AP9" i="30"/>
  <c r="N827" i="16"/>
  <c r="O827" i="16" s="1"/>
  <c r="I227" i="17"/>
  <c r="U42" i="57" s="1"/>
  <c r="AY42" i="57" s="1"/>
  <c r="U190" i="17"/>
  <c r="AT7" i="30"/>
  <c r="AS21" i="30"/>
  <c r="T204" i="17"/>
  <c r="S248" i="17"/>
  <c r="AV7" i="30"/>
  <c r="S215" i="17"/>
  <c r="AR32" i="30"/>
  <c r="AS26" i="30"/>
  <c r="T209" i="17"/>
  <c r="U203" i="17"/>
  <c r="AT20" i="30"/>
  <c r="AS17" i="30"/>
  <c r="T200" i="17"/>
  <c r="AS9" i="30"/>
  <c r="T192" i="17"/>
  <c r="AS28" i="30"/>
  <c r="T211" i="17"/>
  <c r="AP19" i="30"/>
  <c r="AQ17" i="30"/>
  <c r="N918" i="16"/>
  <c r="O918" i="16" s="1"/>
  <c r="Q199" i="17"/>
  <c r="W14" i="57" s="1"/>
  <c r="BA14" i="57" s="1"/>
  <c r="N856" i="16"/>
  <c r="O856" i="16" s="1"/>
  <c r="M196" i="17"/>
  <c r="V11" i="57" s="1"/>
  <c r="AZ11" i="57" s="1"/>
  <c r="AP44" i="30"/>
  <c r="N814" i="16"/>
  <c r="O814" i="16" s="1"/>
  <c r="I214" i="17"/>
  <c r="U29" i="57" s="1"/>
  <c r="AY29" i="57" s="1"/>
  <c r="N853" i="16"/>
  <c r="O853" i="16" s="1"/>
  <c r="M193" i="17"/>
  <c r="V8" i="57" s="1"/>
  <c r="AZ8" i="57" s="1"/>
  <c r="AQ23" i="30"/>
  <c r="N928" i="16"/>
  <c r="O928" i="16" s="1"/>
  <c r="Q209" i="17"/>
  <c r="W24" i="57" s="1"/>
  <c r="BA24" i="57" s="1"/>
  <c r="V190" i="17"/>
  <c r="W190" i="17" s="1"/>
  <c r="AU7" i="30"/>
  <c r="AS19" i="30"/>
  <c r="T202" i="17"/>
  <c r="AS11" i="30"/>
  <c r="T194" i="17"/>
  <c r="AP21" i="30"/>
  <c r="AP26" i="30"/>
  <c r="S209" i="17"/>
  <c r="AR26" i="30"/>
  <c r="AP22" i="30"/>
  <c r="S196" i="17"/>
  <c r="AR13" i="30"/>
  <c r="N866" i="16"/>
  <c r="O866" i="16" s="1"/>
  <c r="M206" i="17"/>
  <c r="V21" i="57" s="1"/>
  <c r="AZ21" i="57" s="1"/>
  <c r="N860" i="16"/>
  <c r="O860" i="16" s="1"/>
  <c r="M200" i="17"/>
  <c r="V15" i="57" s="1"/>
  <c r="AZ15" i="57" s="1"/>
  <c r="AQ32" i="30"/>
  <c r="N797" i="16"/>
  <c r="O797" i="16" s="1"/>
  <c r="I197" i="17"/>
  <c r="U12" i="57" s="1"/>
  <c r="AY12" i="57" s="1"/>
  <c r="AQ25" i="30"/>
  <c r="N1030" i="16"/>
  <c r="O1030" i="16" s="1"/>
  <c r="I249" i="17"/>
  <c r="Y6" i="57" s="1"/>
  <c r="BC6" i="57" s="1"/>
  <c r="S210" i="17"/>
  <c r="AR27" i="30"/>
  <c r="N818" i="16"/>
  <c r="O818" i="16" s="1"/>
  <c r="I218" i="17"/>
  <c r="U33" i="57" s="1"/>
  <c r="AY33" i="57" s="1"/>
  <c r="N810" i="16"/>
  <c r="O810" i="16" s="1"/>
  <c r="I210" i="17"/>
  <c r="U25" i="57" s="1"/>
  <c r="AY25" i="57" s="1"/>
  <c r="S213" i="17"/>
  <c r="AR30" i="30"/>
  <c r="S222" i="17"/>
  <c r="AR39" i="30"/>
  <c r="N852" i="16"/>
  <c r="O852" i="16" s="1"/>
  <c r="M192" i="17"/>
  <c r="V7" i="57" s="1"/>
  <c r="AZ7" i="57" s="1"/>
  <c r="N881" i="16"/>
  <c r="O881" i="16" s="1"/>
  <c r="M221" i="17"/>
  <c r="V36" i="57" s="1"/>
  <c r="AZ36" i="57" s="1"/>
  <c r="N920" i="16"/>
  <c r="O920" i="16" s="1"/>
  <c r="Q201" i="17"/>
  <c r="W16" i="57" s="1"/>
  <c r="BA16" i="57" s="1"/>
  <c r="S194" i="17"/>
  <c r="AR11" i="30"/>
  <c r="N805" i="16"/>
  <c r="O805" i="16" s="1"/>
  <c r="I205" i="17"/>
  <c r="U20" i="57" s="1"/>
  <c r="AY20" i="57" s="1"/>
  <c r="AP24" i="30"/>
  <c r="AQ12" i="30"/>
  <c r="N869" i="16"/>
  <c r="O869" i="16" s="1"/>
  <c r="M209" i="17"/>
  <c r="V24" i="57" s="1"/>
  <c r="AZ24" i="57" s="1"/>
  <c r="N997" i="16"/>
  <c r="O997" i="16" s="1"/>
  <c r="E275" i="17"/>
  <c r="X32" i="57" s="1"/>
  <c r="BB32" i="57" s="1"/>
  <c r="AQ13" i="30"/>
  <c r="AP43" i="30"/>
  <c r="N922" i="16"/>
  <c r="O922" i="16" s="1"/>
  <c r="Q203" i="17"/>
  <c r="W18" i="57" s="1"/>
  <c r="BA18" i="57" s="1"/>
  <c r="AQ9" i="30"/>
  <c r="AP27" i="30"/>
  <c r="N820" i="16"/>
  <c r="O820" i="16" s="1"/>
  <c r="I220" i="17"/>
  <c r="U35" i="57" s="1"/>
  <c r="AY35" i="57" s="1"/>
  <c r="N745" i="16"/>
  <c r="O745" i="16" s="1"/>
  <c r="E204" i="17"/>
  <c r="T19" i="57" s="1"/>
  <c r="AX19" i="57" s="1"/>
  <c r="N877" i="16"/>
  <c r="O877" i="16" s="1"/>
  <c r="M217" i="17"/>
  <c r="V32" i="57" s="1"/>
  <c r="AZ32" i="57" s="1"/>
  <c r="AP23" i="30"/>
  <c r="N1029" i="16"/>
  <c r="I248" i="17"/>
  <c r="N859" i="16"/>
  <c r="O859" i="16" s="1"/>
  <c r="M199" i="17"/>
  <c r="V14" i="57" s="1"/>
  <c r="AZ14" i="57" s="1"/>
  <c r="S192" i="17"/>
  <c r="AR9" i="30"/>
  <c r="AS34" i="30"/>
  <c r="T217" i="17"/>
  <c r="AS32" i="30"/>
  <c r="T215" i="17"/>
  <c r="AS23" i="30"/>
  <c r="T206" i="17"/>
  <c r="AS36" i="30"/>
  <c r="T219" i="17"/>
  <c r="AS16" i="30"/>
  <c r="T199" i="17"/>
  <c r="AP35" i="30"/>
  <c r="AP28" i="30"/>
  <c r="AP29" i="30"/>
  <c r="S221" i="17"/>
  <c r="AR38" i="30"/>
  <c r="N979" i="16"/>
  <c r="O979" i="16" s="1"/>
  <c r="E257" i="17"/>
  <c r="X14" i="57" s="1"/>
  <c r="BB14" i="57" s="1"/>
  <c r="N981" i="16"/>
  <c r="O981" i="16" s="1"/>
  <c r="E259" i="17"/>
  <c r="X16" i="57" s="1"/>
  <c r="BB16" i="57" s="1"/>
  <c r="AQ35" i="30"/>
  <c r="AQ29" i="30"/>
  <c r="N798" i="16"/>
  <c r="O798" i="16" s="1"/>
  <c r="I198" i="17"/>
  <c r="U13" i="57" s="1"/>
  <c r="AY13" i="57" s="1"/>
  <c r="N807" i="16"/>
  <c r="O807" i="16" s="1"/>
  <c r="I207" i="17"/>
  <c r="U22" i="57" s="1"/>
  <c r="AY22" i="57" s="1"/>
  <c r="N885" i="16"/>
  <c r="O885" i="16" s="1"/>
  <c r="M225" i="17"/>
  <c r="V40" i="57" s="1"/>
  <c r="AZ40" i="57" s="1"/>
  <c r="AU6" i="30"/>
  <c r="V189" i="17"/>
  <c r="W189" i="17" s="1"/>
  <c r="S226" i="17"/>
  <c r="AR43" i="30"/>
  <c r="S220" i="17"/>
  <c r="AR37" i="30"/>
  <c r="S228" i="17"/>
  <c r="AR45" i="30"/>
  <c r="N854" i="16"/>
  <c r="O854" i="16" s="1"/>
  <c r="M194" i="17"/>
  <c r="V9" i="57" s="1"/>
  <c r="AZ9" i="57" s="1"/>
  <c r="AP13" i="30"/>
  <c r="AQ20" i="30"/>
  <c r="AP25" i="30"/>
  <c r="AQ40" i="30"/>
  <c r="N871" i="16"/>
  <c r="O871" i="16" s="1"/>
  <c r="M211" i="17"/>
  <c r="V26" i="57" s="1"/>
  <c r="AZ26" i="57" s="1"/>
  <c r="N824" i="16"/>
  <c r="O824" i="16" s="1"/>
  <c r="I224" i="17"/>
  <c r="U39" i="57" s="1"/>
  <c r="AY39" i="57" s="1"/>
  <c r="N861" i="16"/>
  <c r="O861" i="16" s="1"/>
  <c r="M201" i="17"/>
  <c r="V16" i="57" s="1"/>
  <c r="AZ16" i="57" s="1"/>
  <c r="AP39" i="30"/>
  <c r="AQ36" i="30"/>
  <c r="N795" i="16"/>
  <c r="O795" i="16" s="1"/>
  <c r="I195" i="17"/>
  <c r="U10" i="57" s="1"/>
  <c r="AY10" i="57" s="1"/>
  <c r="AP34" i="30"/>
  <c r="N822" i="16"/>
  <c r="O822" i="16" s="1"/>
  <c r="I222" i="17"/>
  <c r="U37" i="57" s="1"/>
  <c r="AY37" i="57" s="1"/>
  <c r="N823" i="16"/>
  <c r="O823" i="16" s="1"/>
  <c r="I223" i="17"/>
  <c r="U38" i="57" s="1"/>
  <c r="AY38" i="57" s="1"/>
  <c r="AP32" i="30"/>
  <c r="AP16" i="30"/>
  <c r="N875" i="16"/>
  <c r="O875" i="16" s="1"/>
  <c r="M215" i="17"/>
  <c r="V30" i="57" s="1"/>
  <c r="AZ30" i="57" s="1"/>
  <c r="AP14" i="30"/>
  <c r="AP30" i="30"/>
  <c r="S191" i="17"/>
  <c r="AR8" i="30"/>
  <c r="S217" i="17"/>
  <c r="AR34" i="30"/>
  <c r="V146" i="17"/>
  <c r="AQ24" i="30"/>
  <c r="AQ28" i="30"/>
  <c r="N791" i="16"/>
  <c r="O791" i="16" s="1"/>
  <c r="I191" i="17"/>
  <c r="U6" i="57" s="1"/>
  <c r="AY6" i="57" s="1"/>
  <c r="N973" i="16"/>
  <c r="O973" i="16" s="1"/>
  <c r="E251" i="17"/>
  <c r="X8" i="57" s="1"/>
  <c r="BB8" i="57" s="1"/>
  <c r="U159" i="17"/>
  <c r="AP37" i="30"/>
  <c r="AQ21" i="30"/>
  <c r="N826" i="16"/>
  <c r="O826" i="16" s="1"/>
  <c r="I226" i="17"/>
  <c r="U41" i="57" s="1"/>
  <c r="AY41" i="57" s="1"/>
  <c r="N983" i="16"/>
  <c r="O983" i="16" s="1"/>
  <c r="E261" i="17"/>
  <c r="X18" i="57" s="1"/>
  <c r="BB18" i="57" s="1"/>
  <c r="AS42" i="30"/>
  <c r="T225" i="17"/>
  <c r="S197" i="17"/>
  <c r="AR14" i="30"/>
  <c r="AS13" i="30"/>
  <c r="T196" i="17"/>
  <c r="S247" i="17"/>
  <c r="W247" i="17" s="1"/>
  <c r="AV6" i="30"/>
  <c r="Z6" i="30" s="1"/>
  <c r="AS10" i="30"/>
  <c r="T193" i="17"/>
  <c r="AS38" i="30"/>
  <c r="T221" i="17"/>
  <c r="S202" i="17"/>
  <c r="AR19" i="30"/>
  <c r="AS18" i="30"/>
  <c r="T201" i="17"/>
  <c r="N27" i="30"/>
  <c r="N13" i="30"/>
  <c r="N45" i="30"/>
  <c r="N38" i="30"/>
  <c r="N34" i="30"/>
  <c r="N39" i="30"/>
  <c r="N42" i="30"/>
  <c r="N30" i="30"/>
  <c r="O56" i="30"/>
  <c r="H1164" i="16"/>
  <c r="C1164" i="16"/>
  <c r="G1164" i="16"/>
  <c r="D1164" i="16"/>
  <c r="G1175" i="16"/>
  <c r="D1175" i="16"/>
  <c r="H1175" i="16"/>
  <c r="C1175" i="16"/>
  <c r="H1152" i="16"/>
  <c r="C1152" i="16"/>
  <c r="D1152" i="16"/>
  <c r="G1152" i="16"/>
  <c r="I1148" i="16"/>
  <c r="O248" i="17" s="1"/>
  <c r="E1148" i="16"/>
  <c r="N248" i="17" s="1"/>
  <c r="G1171" i="16"/>
  <c r="D1171" i="16"/>
  <c r="H1171" i="16"/>
  <c r="C1171" i="16"/>
  <c r="I1149" i="16"/>
  <c r="O249" i="17" s="1"/>
  <c r="E1149" i="16"/>
  <c r="N249" i="17" s="1"/>
  <c r="I1152" i="16"/>
  <c r="E1152" i="16"/>
  <c r="G1165" i="16"/>
  <c r="C1165" i="16"/>
  <c r="D1165" i="16"/>
  <c r="H1165" i="16"/>
  <c r="C1173" i="16"/>
  <c r="G1173" i="16"/>
  <c r="D1173" i="16"/>
  <c r="H1173" i="16"/>
  <c r="G1163" i="16"/>
  <c r="D1163" i="16"/>
  <c r="H1163" i="16"/>
  <c r="C1163" i="16"/>
  <c r="G1167" i="16"/>
  <c r="D1167" i="16"/>
  <c r="H1167" i="16"/>
  <c r="C1167" i="16"/>
  <c r="H1166" i="16"/>
  <c r="C1166" i="16"/>
  <c r="D1166" i="16"/>
  <c r="G1166" i="16"/>
  <c r="G1159" i="16"/>
  <c r="H1159" i="16"/>
  <c r="D1159" i="16"/>
  <c r="C1159" i="16"/>
  <c r="H1156" i="16"/>
  <c r="G1156" i="16"/>
  <c r="C1156" i="16"/>
  <c r="D1156" i="16"/>
  <c r="H1168" i="16"/>
  <c r="G1168" i="16"/>
  <c r="C1168" i="16"/>
  <c r="D1168" i="16"/>
  <c r="H1160" i="16"/>
  <c r="G1160" i="16"/>
  <c r="C1160" i="16"/>
  <c r="D1160" i="16"/>
  <c r="H1172" i="16"/>
  <c r="D1172" i="16"/>
  <c r="C1172" i="16"/>
  <c r="G1172" i="16"/>
  <c r="G1157" i="16"/>
  <c r="C1157" i="16"/>
  <c r="D1157" i="16"/>
  <c r="H1157" i="16"/>
  <c r="G1150" i="16"/>
  <c r="C1150" i="16"/>
  <c r="D1150" i="16"/>
  <c r="H1150" i="16"/>
  <c r="I1162" i="16"/>
  <c r="O262" i="17" s="1"/>
  <c r="E1162" i="16"/>
  <c r="N262" i="17" s="1"/>
  <c r="H1105" i="16"/>
  <c r="C1105" i="16"/>
  <c r="D1105" i="16"/>
  <c r="G1105" i="16"/>
  <c r="D1112" i="16"/>
  <c r="H1112" i="16"/>
  <c r="C1112" i="16"/>
  <c r="G1112" i="16"/>
  <c r="C1127" i="16"/>
  <c r="D1127" i="16"/>
  <c r="G1127" i="16"/>
  <c r="H1127" i="16"/>
  <c r="D1120" i="16"/>
  <c r="H1120" i="16"/>
  <c r="C1120" i="16"/>
  <c r="G1120" i="16"/>
  <c r="D1108" i="16"/>
  <c r="G1108" i="16"/>
  <c r="H1108" i="16"/>
  <c r="C1108" i="16"/>
  <c r="C1106" i="16"/>
  <c r="G1106" i="16"/>
  <c r="H1106" i="16"/>
  <c r="D1106" i="16"/>
  <c r="E1100" i="16"/>
  <c r="I1100" i="16"/>
  <c r="C1114" i="16"/>
  <c r="G1114" i="16"/>
  <c r="D1114" i="16"/>
  <c r="H1114" i="16"/>
  <c r="C1091" i="16"/>
  <c r="D1091" i="16"/>
  <c r="G1091" i="16"/>
  <c r="H1091" i="16"/>
  <c r="D1116" i="16"/>
  <c r="H1116" i="16"/>
  <c r="C1116" i="16"/>
  <c r="G1116" i="16"/>
  <c r="C1109" i="16"/>
  <c r="G1109" i="16"/>
  <c r="D1109" i="16"/>
  <c r="H1109" i="16"/>
  <c r="E1099" i="16"/>
  <c r="J258" i="17" s="1"/>
  <c r="I1099" i="16"/>
  <c r="K258" i="17" s="1"/>
  <c r="H1101" i="16"/>
  <c r="G1101" i="16"/>
  <c r="C1101" i="16"/>
  <c r="D1101" i="16"/>
  <c r="C1113" i="16"/>
  <c r="D1113" i="16"/>
  <c r="G1113" i="16"/>
  <c r="H1113" i="16"/>
  <c r="C1098" i="16"/>
  <c r="G1098" i="16"/>
  <c r="H1098" i="16"/>
  <c r="D1098" i="16"/>
  <c r="C1122" i="16"/>
  <c r="G1122" i="16"/>
  <c r="D1122" i="16"/>
  <c r="H1122" i="16"/>
  <c r="C1126" i="16"/>
  <c r="D1126" i="16"/>
  <c r="G1126" i="16"/>
  <c r="H1126" i="16"/>
  <c r="I1106" i="16"/>
  <c r="E1106" i="16"/>
  <c r="D1124" i="16"/>
  <c r="H1124" i="16"/>
  <c r="C1124" i="16"/>
  <c r="G1124" i="16"/>
  <c r="D1100" i="16"/>
  <c r="G1100" i="16"/>
  <c r="H1100" i="16"/>
  <c r="K259" i="17" s="1"/>
  <c r="C1100" i="16"/>
  <c r="D1104" i="16"/>
  <c r="G1104" i="16"/>
  <c r="H1104" i="16"/>
  <c r="C1104" i="16"/>
  <c r="E1109" i="16"/>
  <c r="I1109" i="16"/>
  <c r="E1117" i="16"/>
  <c r="J276" i="17" s="1"/>
  <c r="I1117" i="16"/>
  <c r="K276" i="17" s="1"/>
  <c r="H1093" i="16"/>
  <c r="K252" i="17" s="1"/>
  <c r="G1093" i="16"/>
  <c r="C1093" i="16"/>
  <c r="D1093" i="16"/>
  <c r="J252" i="17" s="1"/>
  <c r="C1107" i="16"/>
  <c r="D1107" i="16"/>
  <c r="G1107" i="16"/>
  <c r="H1107" i="16"/>
  <c r="H1097" i="16"/>
  <c r="C1097" i="16"/>
  <c r="D1097" i="16"/>
  <c r="G1097" i="16"/>
  <c r="E1101" i="16"/>
  <c r="I1101" i="16"/>
  <c r="E990" i="16"/>
  <c r="B268" i="17" s="1"/>
  <c r="I990" i="16"/>
  <c r="C268" i="17" s="1"/>
  <c r="E1004" i="16"/>
  <c r="B282" i="17" s="1"/>
  <c r="I1004" i="16"/>
  <c r="C282" i="17" s="1"/>
  <c r="E998" i="16"/>
  <c r="B276" i="17" s="1"/>
  <c r="I998" i="16"/>
  <c r="C276" i="17" s="1"/>
  <c r="E987" i="16"/>
  <c r="B265" i="17" s="1"/>
  <c r="I987" i="16"/>
  <c r="C265" i="17" s="1"/>
  <c r="E994" i="16"/>
  <c r="B272" i="17" s="1"/>
  <c r="I994" i="16"/>
  <c r="C272" i="17" s="1"/>
  <c r="I985" i="16"/>
  <c r="C263" i="17" s="1"/>
  <c r="E985" i="16"/>
  <c r="B263" i="17" s="1"/>
  <c r="I988" i="16"/>
  <c r="C266" i="17" s="1"/>
  <c r="E988" i="16"/>
  <c r="B266" i="17" s="1"/>
  <c r="E975" i="16"/>
  <c r="B253" i="17" s="1"/>
  <c r="I975" i="16"/>
  <c r="C253" i="17" s="1"/>
  <c r="E1003" i="16"/>
  <c r="B281" i="17" s="1"/>
  <c r="I1003" i="16"/>
  <c r="C281" i="17" s="1"/>
  <c r="E1002" i="16"/>
  <c r="B280" i="17" s="1"/>
  <c r="I1002" i="16"/>
  <c r="C280" i="17" s="1"/>
  <c r="I977" i="16"/>
  <c r="C255" i="17" s="1"/>
  <c r="E977" i="16"/>
  <c r="B255" i="17" s="1"/>
  <c r="E993" i="16"/>
  <c r="B271" i="17" s="1"/>
  <c r="I993" i="16"/>
  <c r="C271" i="17" s="1"/>
  <c r="E978" i="16"/>
  <c r="B256" i="17" s="1"/>
  <c r="I978" i="16"/>
  <c r="C256" i="17" s="1"/>
  <c r="I914" i="16"/>
  <c r="O195" i="17" s="1"/>
  <c r="E914" i="16"/>
  <c r="N195" i="17" s="1"/>
  <c r="E943" i="16"/>
  <c r="N224" i="17" s="1"/>
  <c r="I943" i="16"/>
  <c r="O224" i="17" s="1"/>
  <c r="E942" i="16"/>
  <c r="N223" i="17" s="1"/>
  <c r="I942" i="16"/>
  <c r="O223" i="17" s="1"/>
  <c r="E941" i="16"/>
  <c r="N222" i="17" s="1"/>
  <c r="I941" i="16"/>
  <c r="O222" i="17" s="1"/>
  <c r="E932" i="16"/>
  <c r="N213" i="17" s="1"/>
  <c r="I932" i="16"/>
  <c r="O213" i="17" s="1"/>
  <c r="E917" i="16"/>
  <c r="N198" i="17" s="1"/>
  <c r="I917" i="16"/>
  <c r="O198" i="17" s="1"/>
  <c r="E929" i="16"/>
  <c r="N210" i="17" s="1"/>
  <c r="I929" i="16"/>
  <c r="O210" i="17" s="1"/>
  <c r="E937" i="16"/>
  <c r="N218" i="17" s="1"/>
  <c r="I937" i="16"/>
  <c r="O218" i="17" s="1"/>
  <c r="E924" i="16"/>
  <c r="N205" i="17" s="1"/>
  <c r="I924" i="16"/>
  <c r="O205" i="17" s="1"/>
  <c r="E927" i="16"/>
  <c r="N208" i="17" s="1"/>
  <c r="I927" i="16"/>
  <c r="O208" i="17" s="1"/>
  <c r="E926" i="16"/>
  <c r="N207" i="17" s="1"/>
  <c r="I926" i="16"/>
  <c r="O207" i="17" s="1"/>
  <c r="E933" i="16"/>
  <c r="N214" i="17" s="1"/>
  <c r="I933" i="16"/>
  <c r="O214" i="17" s="1"/>
  <c r="E916" i="16"/>
  <c r="N197" i="17" s="1"/>
  <c r="I916" i="16"/>
  <c r="O197" i="17" s="1"/>
  <c r="K1005" i="16"/>
  <c r="L1005" i="16" s="1"/>
  <c r="N732" i="16"/>
  <c r="O732" i="16" s="1"/>
  <c r="N684" i="16"/>
  <c r="O684" i="16" s="1"/>
  <c r="F1090" i="16"/>
  <c r="J1041" i="16"/>
  <c r="Q1222" i="16"/>
  <c r="J1090" i="16"/>
  <c r="U145" i="17"/>
  <c r="K923" i="16"/>
  <c r="L923" i="16" s="1"/>
  <c r="K984" i="16"/>
  <c r="L984" i="16" s="1"/>
  <c r="B1160" i="16"/>
  <c r="B1221" i="16"/>
  <c r="B1269" i="16"/>
  <c r="W1161" i="16"/>
  <c r="Q1161" i="16"/>
  <c r="W1149" i="16"/>
  <c r="Q1149" i="16"/>
  <c r="G1270" i="16"/>
  <c r="C1270" i="16"/>
  <c r="A1369" i="16"/>
  <c r="H1270" i="16"/>
  <c r="D1270" i="16"/>
  <c r="A1420" i="16"/>
  <c r="A1320" i="16"/>
  <c r="D1325" i="16"/>
  <c r="H1325" i="16"/>
  <c r="G1325" i="16"/>
  <c r="C1325" i="16"/>
  <c r="H1425" i="16"/>
  <c r="C1425" i="16"/>
  <c r="D1425" i="16"/>
  <c r="G1425" i="16"/>
  <c r="W1102" i="16"/>
  <c r="Q1102" i="16"/>
  <c r="J1044" i="16"/>
  <c r="F1044" i="16"/>
  <c r="B1104" i="16"/>
  <c r="W1090" i="16"/>
  <c r="Q1090" i="16"/>
  <c r="H1282" i="16"/>
  <c r="A1432" i="16"/>
  <c r="G1282" i="16"/>
  <c r="A1381" i="16"/>
  <c r="D1282" i="16"/>
  <c r="A1332" i="16"/>
  <c r="C1282" i="16"/>
  <c r="K1089" i="16"/>
  <c r="L1089" i="16" s="1"/>
  <c r="J1065" i="16"/>
  <c r="B1125" i="16"/>
  <c r="B1184" i="16" s="1"/>
  <c r="F1065" i="16"/>
  <c r="Q1210" i="16"/>
  <c r="G1374" i="16"/>
  <c r="C1374" i="16"/>
  <c r="H1374" i="16"/>
  <c r="D1374" i="16"/>
  <c r="W1275" i="16"/>
  <c r="Q1275" i="16"/>
  <c r="W1118" i="16"/>
  <c r="Q1118" i="16"/>
  <c r="H1298" i="16"/>
  <c r="C1298" i="16"/>
  <c r="A1448" i="16"/>
  <c r="G1298" i="16"/>
  <c r="A1348" i="16"/>
  <c r="D1298" i="16"/>
  <c r="A1397" i="16"/>
  <c r="Q1238" i="16"/>
  <c r="K989" i="16"/>
  <c r="L989" i="16" s="1"/>
  <c r="F1103" i="16"/>
  <c r="K1043" i="16"/>
  <c r="L1043" i="16" s="1"/>
  <c r="U131" i="17"/>
  <c r="U152" i="17"/>
  <c r="U149" i="17"/>
  <c r="V157" i="17"/>
  <c r="N702" i="16"/>
  <c r="O702" i="16" s="1"/>
  <c r="K880" i="16"/>
  <c r="L880" i="16" s="1"/>
  <c r="K851" i="16"/>
  <c r="L851" i="16" s="1"/>
  <c r="K867" i="16"/>
  <c r="L867" i="16" s="1"/>
  <c r="W1037" i="16"/>
  <c r="Q1037" i="16"/>
  <c r="K935" i="16"/>
  <c r="L935" i="16" s="1"/>
  <c r="A1277" i="16"/>
  <c r="J987" i="16"/>
  <c r="U165" i="17"/>
  <c r="W165" i="17" s="1"/>
  <c r="F1049" i="16"/>
  <c r="K996" i="16"/>
  <c r="L996" i="16" s="1"/>
  <c r="A1287" i="16"/>
  <c r="Q1047" i="16"/>
  <c r="W1047" i="16"/>
  <c r="K1033" i="16"/>
  <c r="L1033" i="16" s="1"/>
  <c r="J1049" i="16"/>
  <c r="N676" i="16"/>
  <c r="O676" i="16" s="1"/>
  <c r="V145" i="17"/>
  <c r="W1033" i="16"/>
  <c r="Q1033" i="16"/>
  <c r="A1273" i="16"/>
  <c r="V131" i="17"/>
  <c r="J1056" i="16"/>
  <c r="B1116" i="16"/>
  <c r="F1056" i="16"/>
  <c r="K888" i="16"/>
  <c r="L888" i="16" s="1"/>
  <c r="U130" i="17"/>
  <c r="N758" i="16"/>
  <c r="O758" i="16" s="1"/>
  <c r="V166" i="17"/>
  <c r="N735" i="16"/>
  <c r="O735" i="16" s="1"/>
  <c r="K886" i="16"/>
  <c r="L886" i="16" s="1"/>
  <c r="K925" i="16"/>
  <c r="L925" i="16" s="1"/>
  <c r="V138" i="17"/>
  <c r="K919" i="16"/>
  <c r="L919" i="16" s="1"/>
  <c r="J1103" i="16"/>
  <c r="V150" i="17"/>
  <c r="V134" i="17"/>
  <c r="W134" i="17" s="1"/>
  <c r="V151" i="17"/>
  <c r="K986" i="16"/>
  <c r="L986" i="16" s="1"/>
  <c r="Q1230" i="16"/>
  <c r="W155" i="17"/>
  <c r="K982" i="16"/>
  <c r="L982" i="16" s="1"/>
  <c r="K868" i="16"/>
  <c r="L868" i="16" s="1"/>
  <c r="K1057" i="16"/>
  <c r="L1057" i="16" s="1"/>
  <c r="U136" i="17"/>
  <c r="W136" i="17" s="1"/>
  <c r="B1237" i="16"/>
  <c r="B1176" i="16"/>
  <c r="K995" i="16"/>
  <c r="L995" i="16" s="1"/>
  <c r="W1046" i="16"/>
  <c r="W137" i="17"/>
  <c r="K913" i="16"/>
  <c r="L913" i="16" s="1"/>
  <c r="K1000" i="16"/>
  <c r="L1000" i="16" s="1"/>
  <c r="U138" i="17"/>
  <c r="K865" i="16"/>
  <c r="L865" i="16" s="1"/>
  <c r="J927" i="16"/>
  <c r="W1048" i="16"/>
  <c r="Q1048" i="16"/>
  <c r="Q1056" i="16"/>
  <c r="W1056" i="16"/>
  <c r="A1288" i="16"/>
  <c r="U146" i="17"/>
  <c r="K887" i="16"/>
  <c r="L887" i="16" s="1"/>
  <c r="Q1044" i="16"/>
  <c r="V154" i="17"/>
  <c r="B1091" i="16"/>
  <c r="F1031" i="16"/>
  <c r="J1031" i="16"/>
  <c r="F1040" i="16"/>
  <c r="Q133" i="17"/>
  <c r="S9" i="57" s="1"/>
  <c r="AW9" i="57" s="1"/>
  <c r="J1046" i="16"/>
  <c r="K980" i="16"/>
  <c r="L980" i="16" s="1"/>
  <c r="B1229" i="16"/>
  <c r="B1168" i="16"/>
  <c r="U154" i="17"/>
  <c r="A1296" i="16"/>
  <c r="J1055" i="16"/>
  <c r="B1115" i="16"/>
  <c r="F1055" i="16"/>
  <c r="A1302" i="16"/>
  <c r="W1062" i="16"/>
  <c r="Q1062" i="16"/>
  <c r="D1291" i="16"/>
  <c r="H1291" i="16"/>
  <c r="C1291" i="16"/>
  <c r="G1291" i="16"/>
  <c r="A1441" i="16"/>
  <c r="A1390" i="16"/>
  <c r="A1341" i="16"/>
  <c r="Q1169" i="16"/>
  <c r="W1169" i="16"/>
  <c r="B1283" i="16"/>
  <c r="N750" i="16"/>
  <c r="O750" i="16" s="1"/>
  <c r="F1046" i="16"/>
  <c r="Q167" i="17"/>
  <c r="N737" i="16"/>
  <c r="O737" i="16" s="1"/>
  <c r="Q1231" i="16"/>
  <c r="H1451" i="16"/>
  <c r="C1451" i="16"/>
  <c r="D1451" i="16"/>
  <c r="G1451" i="16"/>
  <c r="V135" i="17"/>
  <c r="W163" i="17"/>
  <c r="H1290" i="16"/>
  <c r="D1290" i="16"/>
  <c r="A1440" i="16"/>
  <c r="A1389" i="16"/>
  <c r="C1290" i="16"/>
  <c r="G1290" i="16"/>
  <c r="A1340" i="16"/>
  <c r="D1351" i="16"/>
  <c r="G1351" i="16"/>
  <c r="C1351" i="16"/>
  <c r="H1351" i="16"/>
  <c r="Q1111" i="16"/>
  <c r="W1111" i="16"/>
  <c r="G1453" i="16"/>
  <c r="C1453" i="16"/>
  <c r="H1453" i="16"/>
  <c r="D1453" i="16"/>
  <c r="K870" i="16"/>
  <c r="L870" i="16" s="1"/>
  <c r="V142" i="17"/>
  <c r="W142" i="17" s="1"/>
  <c r="A1271" i="16"/>
  <c r="F1067" i="16"/>
  <c r="B1127" i="16"/>
  <c r="B1186" i="16" s="1"/>
  <c r="J1067" i="16"/>
  <c r="A1293" i="16"/>
  <c r="W1038" i="16"/>
  <c r="Q1038" i="16"/>
  <c r="Q1301" i="16"/>
  <c r="W1301" i="16"/>
  <c r="Q1125" i="16"/>
  <c r="W1125" i="16"/>
  <c r="Q1060" i="16"/>
  <c r="W1060" i="16"/>
  <c r="D1402" i="16"/>
  <c r="C1402" i="16"/>
  <c r="G1402" i="16"/>
  <c r="H1402" i="16"/>
  <c r="F1162" i="16"/>
  <c r="N701" i="16"/>
  <c r="O701" i="16" s="1"/>
  <c r="Q160" i="17"/>
  <c r="S36" i="57" s="1"/>
  <c r="AW36" i="57" s="1"/>
  <c r="A1284" i="16"/>
  <c r="A1404" i="16"/>
  <c r="C1305" i="16"/>
  <c r="A1455" i="16"/>
  <c r="H1305" i="16"/>
  <c r="G1305" i="16"/>
  <c r="D1305" i="16"/>
  <c r="A1355" i="16"/>
  <c r="Q1303" i="16"/>
  <c r="W1303" i="16"/>
  <c r="K884" i="16"/>
  <c r="L884" i="16" s="1"/>
  <c r="Q1053" i="16"/>
  <c r="W1053" i="16"/>
  <c r="U135" i="17"/>
  <c r="N762" i="16"/>
  <c r="O762" i="16" s="1"/>
  <c r="Q1170" i="16"/>
  <c r="W1170" i="16"/>
  <c r="Q1245" i="16"/>
  <c r="A1300" i="16"/>
  <c r="J1042" i="16"/>
  <c r="F1042" i="16"/>
  <c r="B1102" i="16"/>
  <c r="D1400" i="16"/>
  <c r="C1400" i="16"/>
  <c r="H1400" i="16"/>
  <c r="G1400" i="16"/>
  <c r="K946" i="16"/>
  <c r="L946" i="16" s="1"/>
  <c r="W1044" i="16"/>
  <c r="Q1031" i="16"/>
  <c r="W1031" i="16"/>
  <c r="U151" i="17"/>
  <c r="Q1235" i="16"/>
  <c r="A1278" i="16"/>
  <c r="K921" i="16"/>
  <c r="L921" i="16" s="1"/>
  <c r="Q1110" i="16"/>
  <c r="W1110" i="16"/>
  <c r="D1353" i="16"/>
  <c r="H1353" i="16"/>
  <c r="C1353" i="16"/>
  <c r="G1353" i="16"/>
  <c r="U166" i="17"/>
  <c r="N754" i="16"/>
  <c r="O754" i="16" s="1"/>
  <c r="B1094" i="16"/>
  <c r="J1034" i="16"/>
  <c r="F1034" i="16"/>
  <c r="W1117" i="16"/>
  <c r="Q1117" i="16"/>
  <c r="Q1223" i="16"/>
  <c r="Q1067" i="16"/>
  <c r="W1067" i="16"/>
  <c r="Q1046" i="16"/>
  <c r="N693" i="16"/>
  <c r="O693" i="16" s="1"/>
  <c r="Q152" i="17"/>
  <c r="S28" i="57" s="1"/>
  <c r="AW28" i="57" s="1"/>
  <c r="V161" i="17"/>
  <c r="A1281" i="16"/>
  <c r="U144" i="17"/>
  <c r="W144" i="17" s="1"/>
  <c r="K1039" i="16"/>
  <c r="L1039" i="16" s="1"/>
  <c r="Q1096" i="16"/>
  <c r="W1096" i="16"/>
  <c r="G1276" i="16"/>
  <c r="A1375" i="16"/>
  <c r="A1326" i="16"/>
  <c r="H1276" i="16"/>
  <c r="D1276" i="16"/>
  <c r="C1276" i="16"/>
  <c r="A1426" i="16"/>
  <c r="V139" i="17"/>
  <c r="W139" i="17" s="1"/>
  <c r="A1280" i="16"/>
  <c r="K972" i="16"/>
  <c r="L972" i="16" s="1"/>
  <c r="B1273" i="16"/>
  <c r="A1286" i="16"/>
  <c r="H1297" i="16"/>
  <c r="G1297" i="16"/>
  <c r="D1297" i="16"/>
  <c r="C1297" i="16"/>
  <c r="A1396" i="16"/>
  <c r="A1447" i="16"/>
  <c r="A1347" i="16"/>
  <c r="B1220" i="16"/>
  <c r="B1159" i="16"/>
  <c r="W1040" i="16"/>
  <c r="Q1040" i="16"/>
  <c r="Q1041" i="16"/>
  <c r="W1041" i="16"/>
  <c r="Q156" i="17"/>
  <c r="S32" i="57" s="1"/>
  <c r="AW32" i="57" s="1"/>
  <c r="N697" i="16"/>
  <c r="O697" i="16" s="1"/>
  <c r="Q1155" i="16"/>
  <c r="W1155" i="16"/>
  <c r="Q1237" i="16"/>
  <c r="J1003" i="16"/>
  <c r="N763" i="16"/>
  <c r="O763" i="16" s="1"/>
  <c r="K1041" i="16"/>
  <c r="L1041" i="16" s="1"/>
  <c r="F1060" i="16"/>
  <c r="B1120" i="16"/>
  <c r="B1179" i="16" s="1"/>
  <c r="J1060" i="16"/>
  <c r="J1040" i="16"/>
  <c r="U156" i="17"/>
  <c r="Q1216" i="16"/>
  <c r="U161" i="17"/>
  <c r="Q1176" i="16"/>
  <c r="W1176" i="16"/>
  <c r="V158" i="17"/>
  <c r="W158" i="17" s="1"/>
  <c r="A1294" i="16"/>
  <c r="B1219" i="16"/>
  <c r="B1158" i="16"/>
  <c r="J1099" i="16"/>
  <c r="Q1054" i="16"/>
  <c r="W1054" i="16"/>
  <c r="W1066" i="16"/>
  <c r="Q1045" i="16"/>
  <c r="J1061" i="16"/>
  <c r="B1121" i="16"/>
  <c r="B1180" i="16" s="1"/>
  <c r="F1061" i="16"/>
  <c r="J1059" i="16"/>
  <c r="B1119" i="16"/>
  <c r="B1178" i="16" s="1"/>
  <c r="F1059" i="16"/>
  <c r="B1111" i="16"/>
  <c r="J1051" i="16"/>
  <c r="F1051" i="16"/>
  <c r="W1272" i="16"/>
  <c r="Q1272" i="16"/>
  <c r="Q1052" i="16"/>
  <c r="W1052" i="16"/>
  <c r="U167" i="17"/>
  <c r="N769" i="16"/>
  <c r="B1096" i="16"/>
  <c r="J1036" i="16"/>
  <c r="F1036" i="16"/>
  <c r="F1052" i="16"/>
  <c r="B1112" i="16"/>
  <c r="J1052" i="16"/>
  <c r="U148" i="17"/>
  <c r="N761" i="16"/>
  <c r="O761" i="16" s="1"/>
  <c r="K938" i="16"/>
  <c r="L938" i="16" s="1"/>
  <c r="A1292" i="16"/>
  <c r="B1092" i="16"/>
  <c r="F1032" i="16"/>
  <c r="J1032" i="16"/>
  <c r="N751" i="16"/>
  <c r="O751" i="16" s="1"/>
  <c r="Q1239" i="16"/>
  <c r="U150" i="17"/>
  <c r="F1066" i="16"/>
  <c r="B1126" i="16"/>
  <c r="B1185" i="16" s="1"/>
  <c r="J1066" i="16"/>
  <c r="Q1064" i="16"/>
  <c r="W1064" i="16"/>
  <c r="C1371" i="16"/>
  <c r="G1371" i="16"/>
  <c r="H1371" i="16"/>
  <c r="D1371" i="16"/>
  <c r="K931" i="16"/>
  <c r="L931" i="16" s="1"/>
  <c r="N689" i="16"/>
  <c r="O689" i="16" s="1"/>
  <c r="Q148" i="17"/>
  <c r="S24" i="57" s="1"/>
  <c r="AW24" i="57" s="1"/>
  <c r="K992" i="16"/>
  <c r="L992" i="16" s="1"/>
  <c r="C1322" i="16"/>
  <c r="G1322" i="16"/>
  <c r="H1322" i="16"/>
  <c r="D1322" i="16"/>
  <c r="N690" i="16"/>
  <c r="O690" i="16" s="1"/>
  <c r="Q149" i="17"/>
  <c r="S25" i="57" s="1"/>
  <c r="AW25" i="57" s="1"/>
  <c r="B1226" i="16"/>
  <c r="B1165" i="16"/>
  <c r="B1270" i="16"/>
  <c r="J1210" i="16"/>
  <c r="K872" i="16"/>
  <c r="L872" i="16" s="1"/>
  <c r="K999" i="16"/>
  <c r="L999" i="16" s="1"/>
  <c r="K991" i="16"/>
  <c r="L991" i="16" s="1"/>
  <c r="H1422" i="16"/>
  <c r="D1422" i="16"/>
  <c r="G1422" i="16"/>
  <c r="C1422" i="16"/>
  <c r="A1304" i="16"/>
  <c r="V162" i="17"/>
  <c r="W162" i="17" s="1"/>
  <c r="K976" i="16"/>
  <c r="L976" i="16" s="1"/>
  <c r="Q1119" i="16"/>
  <c r="W1119" i="16"/>
  <c r="Q1066" i="16"/>
  <c r="W1174" i="16"/>
  <c r="Q1174" i="16"/>
  <c r="Q1103" i="16"/>
  <c r="W1103" i="16"/>
  <c r="V147" i="17"/>
  <c r="G1373" i="16"/>
  <c r="C1373" i="16"/>
  <c r="H1373" i="16"/>
  <c r="D1373" i="16"/>
  <c r="W153" i="17"/>
  <c r="A1285" i="16"/>
  <c r="W1045" i="16"/>
  <c r="Q1219" i="16"/>
  <c r="W1115" i="16"/>
  <c r="Q1115" i="16"/>
  <c r="W1158" i="16"/>
  <c r="Q1158" i="16"/>
  <c r="H1324" i="16"/>
  <c r="C1324" i="16"/>
  <c r="G1324" i="16"/>
  <c r="D1324" i="16"/>
  <c r="V143" i="17"/>
  <c r="W1274" i="16"/>
  <c r="Q1274" i="16"/>
  <c r="W1162" i="16"/>
  <c r="Q1162" i="16"/>
  <c r="U143" i="17"/>
  <c r="U157" i="17"/>
  <c r="O623" i="16"/>
  <c r="U147" i="17"/>
  <c r="W1099" i="16"/>
  <c r="Q1099" i="16"/>
  <c r="H1283" i="16"/>
  <c r="C1283" i="16"/>
  <c r="A1382" i="16"/>
  <c r="A1333" i="16"/>
  <c r="G1283" i="16"/>
  <c r="D1283" i="16"/>
  <c r="A1433" i="16"/>
  <c r="U141" i="17"/>
  <c r="W141" i="17" s="1"/>
  <c r="H1279" i="16"/>
  <c r="G1279" i="16"/>
  <c r="A1378" i="16"/>
  <c r="D1279" i="16"/>
  <c r="A1329" i="16"/>
  <c r="A1429" i="16"/>
  <c r="C1279" i="16"/>
  <c r="A1306" i="16"/>
  <c r="A1289" i="16"/>
  <c r="H1299" i="16"/>
  <c r="D1299" i="16"/>
  <c r="A1449" i="16"/>
  <c r="A1398" i="16"/>
  <c r="C1299" i="16"/>
  <c r="A1349" i="16"/>
  <c r="G1299" i="16"/>
  <c r="H1295" i="16"/>
  <c r="A1445" i="16"/>
  <c r="A1394" i="16"/>
  <c r="A1345" i="16"/>
  <c r="G1295" i="16"/>
  <c r="C1295" i="16"/>
  <c r="D1295" i="16"/>
  <c r="D1424" i="16"/>
  <c r="H1424" i="16"/>
  <c r="G1424" i="16"/>
  <c r="C1424" i="16"/>
  <c r="Q1049" i="16"/>
  <c r="W1049" i="16"/>
  <c r="N671" i="16"/>
  <c r="Q130" i="17"/>
  <c r="S6" i="57" s="1"/>
  <c r="AW6" i="57" s="1"/>
  <c r="K974" i="16" l="1"/>
  <c r="L974" i="16" s="1"/>
  <c r="K971" i="16"/>
  <c r="L971" i="16" s="1"/>
  <c r="K858" i="16"/>
  <c r="L858" i="16" s="1"/>
  <c r="K940" i="16"/>
  <c r="L940" i="16" s="1"/>
  <c r="K911" i="16"/>
  <c r="L911" i="16" s="1"/>
  <c r="K945" i="16"/>
  <c r="L945" i="16" s="1"/>
  <c r="K1065" i="16"/>
  <c r="L1065" i="16" s="1"/>
  <c r="AB234" i="17"/>
  <c r="P234" i="17" s="1"/>
  <c r="Y289" i="17"/>
  <c r="D289" i="17" s="1"/>
  <c r="S48" i="30" s="1"/>
  <c r="K873" i="16"/>
  <c r="L873" i="16" s="1"/>
  <c r="N873" i="16" s="1"/>
  <c r="O873" i="16" s="1"/>
  <c r="K1006" i="16"/>
  <c r="L1006" i="16" s="1"/>
  <c r="K883" i="16"/>
  <c r="L883" i="16" s="1"/>
  <c r="Y293" i="17"/>
  <c r="D293" i="17" s="1"/>
  <c r="S52" i="30" s="1"/>
  <c r="S50" i="34" s="1"/>
  <c r="F985" i="16"/>
  <c r="F1149" i="16"/>
  <c r="K857" i="16"/>
  <c r="L857" i="16" s="1"/>
  <c r="J1004" i="16"/>
  <c r="F987" i="16"/>
  <c r="F914" i="16"/>
  <c r="F937" i="16"/>
  <c r="J924" i="16"/>
  <c r="N876" i="16"/>
  <c r="O876" i="16" s="1"/>
  <c r="K1016" i="16"/>
  <c r="L1016" i="16" s="1"/>
  <c r="Y291" i="17"/>
  <c r="D291" i="17" s="1"/>
  <c r="S50" i="30" s="1"/>
  <c r="S48" i="34" s="1"/>
  <c r="K882" i="16"/>
  <c r="L882" i="16" s="1"/>
  <c r="K930" i="16"/>
  <c r="L930" i="16" s="1"/>
  <c r="N930" i="16" s="1"/>
  <c r="O930" i="16" s="1"/>
  <c r="K1013" i="16"/>
  <c r="L1013" i="16" s="1"/>
  <c r="Y295" i="17"/>
  <c r="D295" i="17" s="1"/>
  <c r="S54" i="30" s="1"/>
  <c r="K1011" i="16"/>
  <c r="L1011" i="16" s="1"/>
  <c r="K1015" i="16"/>
  <c r="L1015" i="16" s="1"/>
  <c r="K1014" i="16"/>
  <c r="L1014" i="16" s="1"/>
  <c r="J1209" i="16"/>
  <c r="J1223" i="16"/>
  <c r="J933" i="16"/>
  <c r="F988" i="16"/>
  <c r="F1148" i="16"/>
  <c r="J990" i="16"/>
  <c r="J937" i="16"/>
  <c r="K937" i="16" s="1"/>
  <c r="L937" i="16" s="1"/>
  <c r="J917" i="16"/>
  <c r="J975" i="16"/>
  <c r="J916" i="16"/>
  <c r="J1002" i="16"/>
  <c r="K1002" i="16" s="1"/>
  <c r="L1002" i="16" s="1"/>
  <c r="J929" i="16"/>
  <c r="J942" i="16"/>
  <c r="J993" i="16"/>
  <c r="J932" i="16"/>
  <c r="K932" i="16" s="1"/>
  <c r="L932" i="16" s="1"/>
  <c r="F927" i="16"/>
  <c r="F1209" i="16"/>
  <c r="J926" i="16"/>
  <c r="K910" i="16"/>
  <c r="L910" i="16" s="1"/>
  <c r="N910" i="16" s="1"/>
  <c r="O910" i="16" s="1"/>
  <c r="V159" i="17"/>
  <c r="W159" i="17" s="1"/>
  <c r="F990" i="16"/>
  <c r="F998" i="16"/>
  <c r="J977" i="16"/>
  <c r="F941" i="16"/>
  <c r="F924" i="16"/>
  <c r="F943" i="16"/>
  <c r="J988" i="16"/>
  <c r="F1004" i="16"/>
  <c r="F933" i="16"/>
  <c r="F994" i="16"/>
  <c r="F1003" i="16"/>
  <c r="K1003" i="16" s="1"/>
  <c r="L1003" i="16" s="1"/>
  <c r="F993" i="16"/>
  <c r="F1002" i="16"/>
  <c r="F1117" i="16"/>
  <c r="J943" i="16"/>
  <c r="J914" i="16"/>
  <c r="K914" i="16" s="1"/>
  <c r="L914" i="16" s="1"/>
  <c r="F929" i="16"/>
  <c r="J994" i="16"/>
  <c r="F942" i="16"/>
  <c r="K942" i="16" s="1"/>
  <c r="L942" i="16" s="1"/>
  <c r="J1162" i="16"/>
  <c r="F916" i="16"/>
  <c r="J985" i="16"/>
  <c r="F926" i="16"/>
  <c r="N719" i="16"/>
  <c r="J1149" i="16"/>
  <c r="F975" i="16"/>
  <c r="F1099" i="16"/>
  <c r="K1099" i="16" s="1"/>
  <c r="L1099" i="16" s="1"/>
  <c r="J998" i="16"/>
  <c r="J941" i="16"/>
  <c r="F932" i="16"/>
  <c r="W146" i="17"/>
  <c r="J1093" i="16"/>
  <c r="J1117" i="16"/>
  <c r="F1093" i="16"/>
  <c r="J978" i="16"/>
  <c r="F977" i="16"/>
  <c r="F978" i="16"/>
  <c r="W157" i="17"/>
  <c r="AA276" i="17"/>
  <c r="L276" i="17" s="1"/>
  <c r="AB237" i="17"/>
  <c r="P237" i="17" s="1"/>
  <c r="R54" i="30" s="1"/>
  <c r="R52" i="34" s="1"/>
  <c r="V133" i="17"/>
  <c r="W133" i="17" s="1"/>
  <c r="AB195" i="17"/>
  <c r="P195" i="17" s="1"/>
  <c r="AB249" i="17"/>
  <c r="P249" i="17" s="1"/>
  <c r="AB238" i="17"/>
  <c r="P238" i="17" s="1"/>
  <c r="R55" i="30" s="1"/>
  <c r="R53" i="34" s="1"/>
  <c r="Q25" i="34"/>
  <c r="P25" i="34"/>
  <c r="Q53" i="34"/>
  <c r="P53" i="34"/>
  <c r="U11" i="30"/>
  <c r="U9" i="34" s="1"/>
  <c r="AA252" i="17"/>
  <c r="L252" i="17" s="1"/>
  <c r="AB248" i="17"/>
  <c r="P248" i="17" s="1"/>
  <c r="M40" i="34"/>
  <c r="N40" i="34"/>
  <c r="Y5" i="57"/>
  <c r="BC5" i="57" s="1"/>
  <c r="P42" i="34"/>
  <c r="Q42" i="34"/>
  <c r="P28" i="34"/>
  <c r="Q28" i="34"/>
  <c r="P39" i="34"/>
  <c r="Q39" i="34"/>
  <c r="N27" i="10"/>
  <c r="P27" i="10"/>
  <c r="R27" i="10" s="1"/>
  <c r="Q232" i="17"/>
  <c r="N951" i="16"/>
  <c r="O951" i="16" s="1"/>
  <c r="S51" i="34"/>
  <c r="S46" i="34"/>
  <c r="K950" i="16"/>
  <c r="L950" i="16" s="1"/>
  <c r="K955" i="16"/>
  <c r="L955" i="16" s="1"/>
  <c r="AB233" i="17"/>
  <c r="P233" i="17" s="1"/>
  <c r="R50" i="30" s="1"/>
  <c r="V46" i="57"/>
  <c r="AZ46" i="57" s="1"/>
  <c r="U231" i="17"/>
  <c r="AT48" i="30"/>
  <c r="Y292" i="17"/>
  <c r="D292" i="17" s="1"/>
  <c r="S51" i="30" s="1"/>
  <c r="S53" i="34"/>
  <c r="E287" i="17"/>
  <c r="N1009" i="16"/>
  <c r="O1009" i="16" s="1"/>
  <c r="K948" i="16"/>
  <c r="L948" i="16" s="1"/>
  <c r="AB230" i="17"/>
  <c r="P230" i="17" s="1"/>
  <c r="R47" i="30" s="1"/>
  <c r="R45" i="34" s="1"/>
  <c r="X52" i="30"/>
  <c r="R31" i="30"/>
  <c r="R29" i="34" s="1"/>
  <c r="AB214" i="17"/>
  <c r="P214" i="17" s="1"/>
  <c r="AB208" i="17"/>
  <c r="P208" i="17" s="1"/>
  <c r="R25" i="30" s="1"/>
  <c r="R23" i="34" s="1"/>
  <c r="R35" i="30"/>
  <c r="R33" i="34" s="1"/>
  <c r="AB218" i="17"/>
  <c r="P218" i="17" s="1"/>
  <c r="AB198" i="17"/>
  <c r="P198" i="17" s="1"/>
  <c r="R15" i="30" s="1"/>
  <c r="R13" i="34" s="1"/>
  <c r="R39" i="30"/>
  <c r="R37" i="34" s="1"/>
  <c r="AB222" i="17"/>
  <c r="P222" i="17" s="1"/>
  <c r="AB224" i="17"/>
  <c r="P224" i="17" s="1"/>
  <c r="R41" i="30" s="1"/>
  <c r="R39" i="34" s="1"/>
  <c r="V7" i="30"/>
  <c r="M37" i="34"/>
  <c r="N37" i="34"/>
  <c r="M11" i="34"/>
  <c r="N11" i="34"/>
  <c r="O1029" i="16"/>
  <c r="Q41" i="34"/>
  <c r="P41" i="34"/>
  <c r="P6" i="34"/>
  <c r="Q6" i="34"/>
  <c r="Q37" i="34"/>
  <c r="P37" i="34"/>
  <c r="P22" i="34"/>
  <c r="Q22" i="34"/>
  <c r="P23" i="34"/>
  <c r="Q23" i="34"/>
  <c r="K27" i="10"/>
  <c r="J27" i="10"/>
  <c r="E294" i="17"/>
  <c r="N1016" i="16"/>
  <c r="O1016" i="16" s="1"/>
  <c r="S52" i="34"/>
  <c r="E289" i="17"/>
  <c r="N1011" i="16"/>
  <c r="O1011" i="16" s="1"/>
  <c r="P32" i="34"/>
  <c r="Q32" i="34"/>
  <c r="K952" i="16"/>
  <c r="L952" i="16" s="1"/>
  <c r="Q237" i="17"/>
  <c r="N956" i="16"/>
  <c r="O956" i="16" s="1"/>
  <c r="E292" i="17"/>
  <c r="N1014" i="16"/>
  <c r="O1014" i="16" s="1"/>
  <c r="K1018" i="16"/>
  <c r="L1018" i="16" s="1"/>
  <c r="S44" i="34"/>
  <c r="Q33" i="34"/>
  <c r="P33" i="34"/>
  <c r="P38" i="34"/>
  <c r="Q38" i="34"/>
  <c r="AB232" i="17"/>
  <c r="P232" i="17" s="1"/>
  <c r="R49" i="30" s="1"/>
  <c r="F917" i="16"/>
  <c r="AB262" i="17"/>
  <c r="P262" i="17" s="1"/>
  <c r="V21" i="30" s="1"/>
  <c r="M32" i="34"/>
  <c r="N32" i="34"/>
  <c r="M25" i="34"/>
  <c r="N25" i="34"/>
  <c r="P24" i="34"/>
  <c r="Q24" i="34"/>
  <c r="AA262" i="17"/>
  <c r="L262" i="17" s="1"/>
  <c r="P20" i="34"/>
  <c r="Q20" i="34"/>
  <c r="Q29" i="34"/>
  <c r="P29" i="34"/>
  <c r="O660" i="16"/>
  <c r="E661" i="16" s="1"/>
  <c r="O27" i="10"/>
  <c r="M27" i="10"/>
  <c r="K957" i="16"/>
  <c r="L957" i="16" s="1"/>
  <c r="M22" i="48"/>
  <c r="E291" i="17"/>
  <c r="N1013" i="16"/>
  <c r="O1013" i="16" s="1"/>
  <c r="K1017" i="16"/>
  <c r="L1017" i="16" s="1"/>
  <c r="K953" i="16"/>
  <c r="L953" i="16" s="1"/>
  <c r="V47" i="57"/>
  <c r="AZ47" i="57" s="1"/>
  <c r="AT49" i="30"/>
  <c r="U232" i="17"/>
  <c r="Y288" i="17"/>
  <c r="D288" i="17" s="1"/>
  <c r="S47" i="30" s="1"/>
  <c r="V53" i="57"/>
  <c r="AZ53" i="57" s="1"/>
  <c r="AT55" i="30"/>
  <c r="U238" i="17"/>
  <c r="V44" i="57"/>
  <c r="AZ44" i="57" s="1"/>
  <c r="U229" i="17"/>
  <c r="AT46" i="30"/>
  <c r="Y290" i="17"/>
  <c r="D290" i="17" s="1"/>
  <c r="S49" i="30" s="1"/>
  <c r="S47" i="34" s="1"/>
  <c r="V52" i="57"/>
  <c r="AZ52" i="57" s="1"/>
  <c r="AT54" i="30"/>
  <c r="U237" i="17"/>
  <c r="J1148" i="16"/>
  <c r="AB197" i="17"/>
  <c r="P197" i="17" s="1"/>
  <c r="R14" i="30" s="1"/>
  <c r="R12" i="34" s="1"/>
  <c r="R24" i="30"/>
  <c r="R22" i="34" s="1"/>
  <c r="AB207" i="17"/>
  <c r="P207" i="17" s="1"/>
  <c r="AB205" i="17"/>
  <c r="P205" i="17" s="1"/>
  <c r="R22" i="30" s="1"/>
  <c r="R20" i="34" s="1"/>
  <c r="R27" i="30"/>
  <c r="R25" i="34" s="1"/>
  <c r="AB210" i="17"/>
  <c r="P210" i="17" s="1"/>
  <c r="AB213" i="17"/>
  <c r="P213" i="17" s="1"/>
  <c r="R30" i="30" s="1"/>
  <c r="R28" i="34" s="1"/>
  <c r="R40" i="30"/>
  <c r="R38" i="34" s="1"/>
  <c r="AB223" i="17"/>
  <c r="P223" i="17" s="1"/>
  <c r="Y253" i="17"/>
  <c r="D253" i="17" s="1"/>
  <c r="Y265" i="17"/>
  <c r="D265" i="17" s="1"/>
  <c r="J259" i="17"/>
  <c r="AA259" i="17" s="1"/>
  <c r="L259" i="17" s="1"/>
  <c r="U18" i="30" s="1"/>
  <c r="U16" i="34" s="1"/>
  <c r="AA258" i="17"/>
  <c r="L258" i="17" s="1"/>
  <c r="M28" i="34"/>
  <c r="N28" i="34"/>
  <c r="M36" i="34"/>
  <c r="N36" i="34"/>
  <c r="P19" i="34"/>
  <c r="Q19" i="34"/>
  <c r="AA249" i="17"/>
  <c r="L249" i="17" s="1"/>
  <c r="Q13" i="34"/>
  <c r="P13" i="34"/>
  <c r="P12" i="34"/>
  <c r="Q12" i="34"/>
  <c r="L27" i="10"/>
  <c r="I27" i="10"/>
  <c r="E293" i="17"/>
  <c r="N1015" i="16"/>
  <c r="O1015" i="16" s="1"/>
  <c r="Q235" i="17"/>
  <c r="N954" i="16"/>
  <c r="O954" i="16" s="1"/>
  <c r="P10" i="34"/>
  <c r="Q10" i="34"/>
  <c r="R51" i="30"/>
  <c r="R49" i="34" s="1"/>
  <c r="V51" i="57"/>
  <c r="AZ51" i="57" s="1"/>
  <c r="AT53" i="30"/>
  <c r="U236" i="17"/>
  <c r="R48" i="30"/>
  <c r="R46" i="34" s="1"/>
  <c r="AB231" i="17"/>
  <c r="P231" i="17" s="1"/>
  <c r="P8" i="34"/>
  <c r="Q8" i="34"/>
  <c r="AB236" i="17"/>
  <c r="P236" i="17" s="1"/>
  <c r="R53" i="30" s="1"/>
  <c r="R51" i="34" s="1"/>
  <c r="P52" i="34"/>
  <c r="Q52" i="34"/>
  <c r="K1010" i="16"/>
  <c r="L1010" i="16" s="1"/>
  <c r="E30" i="48"/>
  <c r="V48" i="57"/>
  <c r="AZ48" i="57" s="1"/>
  <c r="AT50" i="30"/>
  <c r="U233" i="17"/>
  <c r="E290" i="17"/>
  <c r="N1012" i="16"/>
  <c r="O1012" i="16" s="1"/>
  <c r="AB229" i="17"/>
  <c r="P229" i="17" s="1"/>
  <c r="R46" i="30" s="1"/>
  <c r="R44" i="34" s="1"/>
  <c r="K949" i="16"/>
  <c r="L949" i="16" s="1"/>
  <c r="M43" i="34"/>
  <c r="N43" i="34"/>
  <c r="O828" i="16"/>
  <c r="O839" i="16" s="1"/>
  <c r="N839" i="16"/>
  <c r="O769" i="16"/>
  <c r="O780" i="16" s="1"/>
  <c r="N780" i="16"/>
  <c r="Q25" i="10"/>
  <c r="I26" i="10"/>
  <c r="M26" i="10"/>
  <c r="P26" i="10"/>
  <c r="R26" i="10" s="1"/>
  <c r="L26" i="10"/>
  <c r="N26" i="10"/>
  <c r="O26" i="10"/>
  <c r="K26" i="10"/>
  <c r="J26" i="10"/>
  <c r="S43" i="57"/>
  <c r="AW43" i="57" s="1"/>
  <c r="I28" i="10"/>
  <c r="L28" i="10"/>
  <c r="O28" i="10"/>
  <c r="K28" i="10"/>
  <c r="P28" i="10"/>
  <c r="R28" i="10" s="1"/>
  <c r="N28" i="10"/>
  <c r="J28" i="10"/>
  <c r="M28" i="10"/>
  <c r="U43" i="57"/>
  <c r="AY43" i="57" s="1"/>
  <c r="U35" i="30"/>
  <c r="U33" i="34" s="1"/>
  <c r="U17" i="30"/>
  <c r="U15" i="34" s="1"/>
  <c r="V8" i="30"/>
  <c r="V6" i="34" s="1"/>
  <c r="Y271" i="17"/>
  <c r="D271" i="17" s="1"/>
  <c r="S30" i="30"/>
  <c r="S28" i="34" s="1"/>
  <c r="Y280" i="17"/>
  <c r="D280" i="17" s="1"/>
  <c r="S39" i="30" s="1"/>
  <c r="S37" i="34" s="1"/>
  <c r="Y282" i="17"/>
  <c r="D282" i="17" s="1"/>
  <c r="S41" i="30"/>
  <c r="S39" i="34" s="1"/>
  <c r="K265" i="17"/>
  <c r="N252" i="17"/>
  <c r="U8" i="30"/>
  <c r="U6" i="34" s="1"/>
  <c r="E1226" i="16"/>
  <c r="B322" i="17" s="1"/>
  <c r="I1226" i="16"/>
  <c r="C322" i="17" s="1"/>
  <c r="Y255" i="17"/>
  <c r="D255" i="17" s="1"/>
  <c r="S14" i="30" s="1"/>
  <c r="S12" i="34" s="1"/>
  <c r="Y266" i="17"/>
  <c r="D266" i="17" s="1"/>
  <c r="S25" i="30"/>
  <c r="S23" i="34" s="1"/>
  <c r="K268" i="17"/>
  <c r="U21" i="30"/>
  <c r="U19" i="34" s="1"/>
  <c r="E1220" i="16"/>
  <c r="B316" i="17" s="1"/>
  <c r="I1220" i="16"/>
  <c r="C316" i="17" s="1"/>
  <c r="I1237" i="16"/>
  <c r="C333" i="17" s="1"/>
  <c r="E1237" i="16"/>
  <c r="B333" i="17" s="1"/>
  <c r="Y256" i="17"/>
  <c r="D256" i="17" s="1"/>
  <c r="S15" i="30" s="1"/>
  <c r="S13" i="34" s="1"/>
  <c r="Y281" i="17"/>
  <c r="D281" i="17" s="1"/>
  <c r="S40" i="30" s="1"/>
  <c r="S38" i="34" s="1"/>
  <c r="Y272" i="17"/>
  <c r="D272" i="17" s="1"/>
  <c r="S31" i="30" s="1"/>
  <c r="S29" i="34" s="1"/>
  <c r="Y276" i="17"/>
  <c r="D276" i="17" s="1"/>
  <c r="S35" i="30" s="1"/>
  <c r="S33" i="34" s="1"/>
  <c r="Y268" i="17"/>
  <c r="D268" i="17" s="1"/>
  <c r="S27" i="30"/>
  <c r="S25" i="34" s="1"/>
  <c r="K260" i="17"/>
  <c r="J268" i="17"/>
  <c r="O252" i="17"/>
  <c r="Y309" i="17"/>
  <c r="D309" i="17" s="1"/>
  <c r="E1219" i="16"/>
  <c r="B315" i="17" s="1"/>
  <c r="I1219" i="16"/>
  <c r="C315" i="17" s="1"/>
  <c r="I1229" i="16"/>
  <c r="C325" i="17" s="1"/>
  <c r="E1229" i="16"/>
  <c r="F1229" i="16" s="1"/>
  <c r="I1221" i="16"/>
  <c r="C317" i="17" s="1"/>
  <c r="E1221" i="16"/>
  <c r="B317" i="17" s="1"/>
  <c r="R12" i="30"/>
  <c r="R10" i="34" s="1"/>
  <c r="S12" i="30"/>
  <c r="S10" i="34" s="1"/>
  <c r="Y263" i="17"/>
  <c r="D263" i="17" s="1"/>
  <c r="S22" i="30"/>
  <c r="S20" i="34" s="1"/>
  <c r="S24" i="30"/>
  <c r="S22" i="34" s="1"/>
  <c r="J260" i="17"/>
  <c r="J265" i="17"/>
  <c r="N56" i="30"/>
  <c r="Y306" i="17"/>
  <c r="D306" i="17" s="1"/>
  <c r="Y305" i="17"/>
  <c r="D305" i="17" s="1"/>
  <c r="Y319" i="17"/>
  <c r="D319" i="17" s="1"/>
  <c r="Q56" i="30"/>
  <c r="B325" i="17"/>
  <c r="X304" i="17"/>
  <c r="F304" i="17" s="1"/>
  <c r="Q211" i="17"/>
  <c r="W26" i="57" s="1"/>
  <c r="BA26" i="57" s="1"/>
  <c r="N992" i="16"/>
  <c r="O992" i="16" s="1"/>
  <c r="E270" i="17"/>
  <c r="X27" i="57" s="1"/>
  <c r="BB27" i="57" s="1"/>
  <c r="N931" i="16"/>
  <c r="O931" i="16" s="1"/>
  <c r="Q212" i="17"/>
  <c r="W27" i="57" s="1"/>
  <c r="BA27" i="57" s="1"/>
  <c r="N980" i="16"/>
  <c r="O980" i="16" s="1"/>
  <c r="E258" i="17"/>
  <c r="X15" i="57" s="1"/>
  <c r="BB15" i="57" s="1"/>
  <c r="N913" i="16"/>
  <c r="O913" i="16" s="1"/>
  <c r="Q194" i="17"/>
  <c r="W9" i="57" s="1"/>
  <c r="BA9" i="57" s="1"/>
  <c r="N986" i="16"/>
  <c r="O986" i="16" s="1"/>
  <c r="E264" i="17"/>
  <c r="X21" i="57" s="1"/>
  <c r="BB21" i="57" s="1"/>
  <c r="N984" i="16"/>
  <c r="O984" i="16" s="1"/>
  <c r="E262" i="17"/>
  <c r="X19" i="57" s="1"/>
  <c r="BB19" i="57" s="1"/>
  <c r="U215" i="17"/>
  <c r="AT32" i="30"/>
  <c r="AS39" i="30"/>
  <c r="T222" i="17"/>
  <c r="U199" i="17"/>
  <c r="AT16" i="30"/>
  <c r="AS31" i="30"/>
  <c r="T214" i="17"/>
  <c r="U196" i="17"/>
  <c r="AT13" i="30"/>
  <c r="AS45" i="30"/>
  <c r="T228" i="17"/>
  <c r="AS29" i="30"/>
  <c r="T212" i="17"/>
  <c r="AS33" i="30"/>
  <c r="T216" i="17"/>
  <c r="AS30" i="30"/>
  <c r="T213" i="17"/>
  <c r="N976" i="16"/>
  <c r="O976" i="16" s="1"/>
  <c r="E254" i="17"/>
  <c r="X11" i="57" s="1"/>
  <c r="BB11" i="57" s="1"/>
  <c r="N911" i="16"/>
  <c r="Q192" i="17"/>
  <c r="W7" i="57" s="1"/>
  <c r="BA7" i="57" s="1"/>
  <c r="N883" i="16"/>
  <c r="O883" i="16" s="1"/>
  <c r="M223" i="17"/>
  <c r="V38" i="57" s="1"/>
  <c r="AZ38" i="57" s="1"/>
  <c r="N1039" i="16"/>
  <c r="O1039" i="16" s="1"/>
  <c r="I258" i="17"/>
  <c r="Y15" i="57" s="1"/>
  <c r="BC15" i="57" s="1"/>
  <c r="N946" i="16"/>
  <c r="O946" i="16" s="1"/>
  <c r="Q227" i="17"/>
  <c r="W42" i="57" s="1"/>
  <c r="BA42" i="57" s="1"/>
  <c r="N857" i="16"/>
  <c r="O857" i="16" s="1"/>
  <c r="M197" i="17"/>
  <c r="V12" i="57" s="1"/>
  <c r="AZ12" i="57" s="1"/>
  <c r="AQ38" i="30"/>
  <c r="N939" i="16"/>
  <c r="O939" i="16" s="1"/>
  <c r="Q220" i="17"/>
  <c r="W35" i="57" s="1"/>
  <c r="BA35" i="57" s="1"/>
  <c r="N865" i="16"/>
  <c r="O865" i="16" s="1"/>
  <c r="M205" i="17"/>
  <c r="V20" i="57" s="1"/>
  <c r="AZ20" i="57" s="1"/>
  <c r="N995" i="16"/>
  <c r="O995" i="16" s="1"/>
  <c r="E273" i="17"/>
  <c r="X30" i="57" s="1"/>
  <c r="BB30" i="57" s="1"/>
  <c r="Q191" i="17"/>
  <c r="W6" i="57" s="1"/>
  <c r="BA6" i="57" s="1"/>
  <c r="N982" i="16"/>
  <c r="O982" i="16" s="1"/>
  <c r="E260" i="17"/>
  <c r="X17" i="57" s="1"/>
  <c r="BB17" i="57" s="1"/>
  <c r="N1065" i="16"/>
  <c r="O1065" i="16" s="1"/>
  <c r="I284" i="17"/>
  <c r="Y41" i="57" s="1"/>
  <c r="BC41" i="57" s="1"/>
  <c r="N886" i="16"/>
  <c r="O886" i="16" s="1"/>
  <c r="M226" i="17"/>
  <c r="V41" i="57" s="1"/>
  <c r="AZ41" i="57" s="1"/>
  <c r="N1033" i="16"/>
  <c r="O1033" i="16" s="1"/>
  <c r="I252" i="17"/>
  <c r="Y9" i="57" s="1"/>
  <c r="BC9" i="57" s="1"/>
  <c r="N858" i="16"/>
  <c r="O858" i="16" s="1"/>
  <c r="M198" i="17"/>
  <c r="V13" i="57" s="1"/>
  <c r="AZ13" i="57" s="1"/>
  <c r="N935" i="16"/>
  <c r="O935" i="16" s="1"/>
  <c r="Q216" i="17"/>
  <c r="W31" i="57" s="1"/>
  <c r="BA31" i="57" s="1"/>
  <c r="N880" i="16"/>
  <c r="O880" i="16" s="1"/>
  <c r="M220" i="17"/>
  <c r="V35" i="57" s="1"/>
  <c r="AZ35" i="57" s="1"/>
  <c r="N989" i="16"/>
  <c r="O989" i="16" s="1"/>
  <c r="E267" i="17"/>
  <c r="X24" i="57" s="1"/>
  <c r="BB24" i="57" s="1"/>
  <c r="N923" i="16"/>
  <c r="O923" i="16" s="1"/>
  <c r="Q204" i="17"/>
  <c r="W19" i="57" s="1"/>
  <c r="BA19" i="57" s="1"/>
  <c r="N1005" i="16"/>
  <c r="O1005" i="16" s="1"/>
  <c r="E283" i="17"/>
  <c r="X40" i="57" s="1"/>
  <c r="BB40" i="57" s="1"/>
  <c r="AV20" i="30"/>
  <c r="S261" i="17"/>
  <c r="AS8" i="30"/>
  <c r="T191" i="17"/>
  <c r="AS12" i="30"/>
  <c r="T195" i="17"/>
  <c r="AS41" i="30"/>
  <c r="T224" i="17"/>
  <c r="U194" i="17"/>
  <c r="AT11" i="30"/>
  <c r="AS24" i="30"/>
  <c r="T207" i="17"/>
  <c r="S257" i="17"/>
  <c r="AV16" i="30"/>
  <c r="S204" i="17"/>
  <c r="AR21" i="30"/>
  <c r="S275" i="17"/>
  <c r="AV34" i="30"/>
  <c r="AS22" i="30"/>
  <c r="T205" i="17"/>
  <c r="AU18" i="30"/>
  <c r="V201" i="17"/>
  <c r="U192" i="17"/>
  <c r="AT9" i="30"/>
  <c r="AS35" i="30"/>
  <c r="T218" i="17"/>
  <c r="AW8" i="30"/>
  <c r="T249" i="17"/>
  <c r="AS14" i="30"/>
  <c r="T197" i="17"/>
  <c r="AT17" i="30"/>
  <c r="U200" i="17"/>
  <c r="V217" i="17"/>
  <c r="AU34" i="30"/>
  <c r="U202" i="17"/>
  <c r="AT19" i="30"/>
  <c r="N872" i="16"/>
  <c r="M212" i="17"/>
  <c r="V27" i="57" s="1"/>
  <c r="AZ27" i="57" s="1"/>
  <c r="N945" i="16"/>
  <c r="O945" i="16" s="1"/>
  <c r="Q226" i="17"/>
  <c r="W41" i="57" s="1"/>
  <c r="BA41" i="57" s="1"/>
  <c r="N915" i="16"/>
  <c r="O915" i="16" s="1"/>
  <c r="Q196" i="17"/>
  <c r="W11" i="57" s="1"/>
  <c r="BA11" i="57" s="1"/>
  <c r="N870" i="16"/>
  <c r="O870" i="16" s="1"/>
  <c r="M210" i="17"/>
  <c r="V25" i="57" s="1"/>
  <c r="AZ25" i="57" s="1"/>
  <c r="N855" i="16"/>
  <c r="O855" i="16" s="1"/>
  <c r="M195" i="17"/>
  <c r="V10" i="57" s="1"/>
  <c r="AZ10" i="57" s="1"/>
  <c r="U219" i="17"/>
  <c r="AT36" i="30"/>
  <c r="N991" i="16"/>
  <c r="O991" i="16" s="1"/>
  <c r="E269" i="17"/>
  <c r="X26" i="57" s="1"/>
  <c r="BB26" i="57" s="1"/>
  <c r="AQ27" i="30"/>
  <c r="N938" i="16"/>
  <c r="O938" i="16" s="1"/>
  <c r="Q219" i="17"/>
  <c r="W34" i="57" s="1"/>
  <c r="BA34" i="57" s="1"/>
  <c r="N1006" i="16"/>
  <c r="O1006" i="16" s="1"/>
  <c r="E284" i="17"/>
  <c r="X41" i="57" s="1"/>
  <c r="BB41" i="57" s="1"/>
  <c r="AQ34" i="30"/>
  <c r="AQ30" i="30"/>
  <c r="V167" i="17"/>
  <c r="AQ45" i="30"/>
  <c r="N1001" i="16"/>
  <c r="O1001" i="16" s="1"/>
  <c r="E279" i="17"/>
  <c r="X36" i="57" s="1"/>
  <c r="BB36" i="57" s="1"/>
  <c r="AQ11" i="30"/>
  <c r="N887" i="16"/>
  <c r="O887" i="16" s="1"/>
  <c r="M227" i="17"/>
  <c r="V42" i="57" s="1"/>
  <c r="AZ42" i="57" s="1"/>
  <c r="N1008" i="16"/>
  <c r="E286" i="17"/>
  <c r="N1057" i="16"/>
  <c r="O1057" i="16" s="1"/>
  <c r="I276" i="17"/>
  <c r="Y33" i="57" s="1"/>
  <c r="BC33" i="57" s="1"/>
  <c r="M213" i="17"/>
  <c r="V28" i="57" s="1"/>
  <c r="AZ28" i="57" s="1"/>
  <c r="N919" i="16"/>
  <c r="O919" i="16" s="1"/>
  <c r="Q200" i="17"/>
  <c r="W15" i="57" s="1"/>
  <c r="BA15" i="57" s="1"/>
  <c r="N888" i="16"/>
  <c r="M228" i="17"/>
  <c r="N867" i="16"/>
  <c r="O867" i="16" s="1"/>
  <c r="M207" i="17"/>
  <c r="V22" i="57" s="1"/>
  <c r="AZ22" i="57" s="1"/>
  <c r="N1043" i="16"/>
  <c r="O1043" i="16" s="1"/>
  <c r="I262" i="17"/>
  <c r="Y19" i="57" s="1"/>
  <c r="BC19" i="57" s="1"/>
  <c r="N1089" i="16"/>
  <c r="M248" i="17"/>
  <c r="AS40" i="30"/>
  <c r="T223" i="17"/>
  <c r="AW7" i="30"/>
  <c r="T248" i="17"/>
  <c r="AU20" i="30"/>
  <c r="V203" i="17"/>
  <c r="W203" i="17" s="1"/>
  <c r="V209" i="17"/>
  <c r="AU26" i="30"/>
  <c r="U193" i="17"/>
  <c r="AT10" i="30"/>
  <c r="V199" i="17"/>
  <c r="AU16" i="30"/>
  <c r="V193" i="17"/>
  <c r="AU10" i="30"/>
  <c r="U216" i="17"/>
  <c r="AT33" i="30"/>
  <c r="N1041" i="16"/>
  <c r="O1041" i="16" s="1"/>
  <c r="I260" i="17"/>
  <c r="Y17" i="57" s="1"/>
  <c r="BC17" i="57" s="1"/>
  <c r="N884" i="16"/>
  <c r="O884" i="16" s="1"/>
  <c r="M224" i="17"/>
  <c r="V39" i="57" s="1"/>
  <c r="AZ39" i="57" s="1"/>
  <c r="N971" i="16"/>
  <c r="O971" i="16" s="1"/>
  <c r="E249" i="17"/>
  <c r="X6" i="57" s="1"/>
  <c r="BB6" i="57" s="1"/>
  <c r="N925" i="16"/>
  <c r="O925" i="16" s="1"/>
  <c r="Q206" i="17"/>
  <c r="W21" i="57" s="1"/>
  <c r="BA21" i="57" s="1"/>
  <c r="AQ8" i="30"/>
  <c r="N999" i="16"/>
  <c r="O999" i="16" s="1"/>
  <c r="E277" i="17"/>
  <c r="X34" i="57" s="1"/>
  <c r="BB34" i="57" s="1"/>
  <c r="AQ26" i="30"/>
  <c r="N878" i="16"/>
  <c r="O878" i="16" s="1"/>
  <c r="M218" i="17"/>
  <c r="V33" i="57" s="1"/>
  <c r="AZ33" i="57" s="1"/>
  <c r="N940" i="16"/>
  <c r="O940" i="16" s="1"/>
  <c r="Q221" i="17"/>
  <c r="W36" i="57" s="1"/>
  <c r="BA36" i="57" s="1"/>
  <c r="N972" i="16"/>
  <c r="O972" i="16" s="1"/>
  <c r="E250" i="17"/>
  <c r="X7" i="57" s="1"/>
  <c r="BB7" i="57" s="1"/>
  <c r="N974" i="16"/>
  <c r="O974" i="16" s="1"/>
  <c r="E252" i="17"/>
  <c r="X9" i="57" s="1"/>
  <c r="BB9" i="57" s="1"/>
  <c r="N874" i="16"/>
  <c r="O874" i="16" s="1"/>
  <c r="M214" i="17"/>
  <c r="V29" i="57" s="1"/>
  <c r="AZ29" i="57" s="1"/>
  <c r="N921" i="16"/>
  <c r="O921" i="16" s="1"/>
  <c r="Q202" i="17"/>
  <c r="W17" i="57" s="1"/>
  <c r="BA17" i="57" s="1"/>
  <c r="N1007" i="16"/>
  <c r="O1007" i="16" s="1"/>
  <c r="E285" i="17"/>
  <c r="X42" i="57" s="1"/>
  <c r="BB42" i="57" s="1"/>
  <c r="N882" i="16"/>
  <c r="O882" i="16" s="1"/>
  <c r="M222" i="17"/>
  <c r="V37" i="57" s="1"/>
  <c r="AZ37" i="57" s="1"/>
  <c r="N1000" i="16"/>
  <c r="O1000" i="16" s="1"/>
  <c r="E278" i="17"/>
  <c r="X35" i="57" s="1"/>
  <c r="BB35" i="57" s="1"/>
  <c r="N947" i="16"/>
  <c r="Q228" i="17"/>
  <c r="N934" i="16"/>
  <c r="O934" i="16" s="1"/>
  <c r="Q215" i="17"/>
  <c r="W30" i="57" s="1"/>
  <c r="BA30" i="57" s="1"/>
  <c r="N868" i="16"/>
  <c r="O868" i="16" s="1"/>
  <c r="M208" i="17"/>
  <c r="V23" i="57" s="1"/>
  <c r="AZ23" i="57" s="1"/>
  <c r="N996" i="16"/>
  <c r="O996" i="16" s="1"/>
  <c r="E274" i="17"/>
  <c r="X31" i="57" s="1"/>
  <c r="BB31" i="57" s="1"/>
  <c r="N851" i="16"/>
  <c r="O851" i="16" s="1"/>
  <c r="M191" i="17"/>
  <c r="V6" i="57" s="1"/>
  <c r="AZ6" i="57" s="1"/>
  <c r="N944" i="16"/>
  <c r="O944" i="16" s="1"/>
  <c r="Q225" i="17"/>
  <c r="W40" i="57" s="1"/>
  <c r="BA40" i="57" s="1"/>
  <c r="AS43" i="30"/>
  <c r="T226" i="17"/>
  <c r="AV10" i="30"/>
  <c r="S251" i="17"/>
  <c r="AT18" i="30"/>
  <c r="U201" i="17"/>
  <c r="U211" i="17"/>
  <c r="AT28" i="30"/>
  <c r="AT42" i="30"/>
  <c r="U225" i="17"/>
  <c r="AS15" i="30"/>
  <c r="T198" i="17"/>
  <c r="S259" i="17"/>
  <c r="AV18" i="30"/>
  <c r="U217" i="17"/>
  <c r="AT34" i="30"/>
  <c r="AS37" i="30"/>
  <c r="T220" i="17"/>
  <c r="AT26" i="30"/>
  <c r="U209" i="17"/>
  <c r="AT38" i="30"/>
  <c r="U221" i="17"/>
  <c r="AS27" i="30"/>
  <c r="T210" i="17"/>
  <c r="AT23" i="30"/>
  <c r="U206" i="17"/>
  <c r="AS44" i="30"/>
  <c r="T227" i="17"/>
  <c r="AS25" i="30"/>
  <c r="T208" i="17"/>
  <c r="U204" i="17"/>
  <c r="AT21" i="30"/>
  <c r="AQ37" i="30"/>
  <c r="E1178" i="16"/>
  <c r="I1178" i="16"/>
  <c r="E1168" i="16"/>
  <c r="N268" i="17" s="1"/>
  <c r="AB268" i="17" s="1"/>
  <c r="P268" i="17" s="1"/>
  <c r="I1168" i="16"/>
  <c r="O268" i="17" s="1"/>
  <c r="I1184" i="16"/>
  <c r="E1184" i="16"/>
  <c r="I1165" i="16"/>
  <c r="O265" i="17" s="1"/>
  <c r="E1165" i="16"/>
  <c r="N265" i="17" s="1"/>
  <c r="E1179" i="16"/>
  <c r="I1179" i="16"/>
  <c r="E1186" i="16"/>
  <c r="I1186" i="16"/>
  <c r="E1176" i="16"/>
  <c r="N276" i="17" s="1"/>
  <c r="I1176" i="16"/>
  <c r="O276" i="17" s="1"/>
  <c r="I1158" i="16"/>
  <c r="O258" i="17" s="1"/>
  <c r="E1158" i="16"/>
  <c r="N258" i="17" s="1"/>
  <c r="K1067" i="16"/>
  <c r="L1067" i="16" s="1"/>
  <c r="I1185" i="16"/>
  <c r="E1185" i="16"/>
  <c r="I1180" i="16"/>
  <c r="E1180" i="16"/>
  <c r="I1159" i="16"/>
  <c r="O259" i="17" s="1"/>
  <c r="E1159" i="16"/>
  <c r="N259" i="17" s="1"/>
  <c r="AB259" i="17" s="1"/>
  <c r="P259" i="17" s="1"/>
  <c r="E1160" i="16"/>
  <c r="N260" i="17" s="1"/>
  <c r="I1160" i="16"/>
  <c r="O260" i="17" s="1"/>
  <c r="E1111" i="16"/>
  <c r="J270" i="17" s="1"/>
  <c r="I1111" i="16"/>
  <c r="K270" i="17" s="1"/>
  <c r="I1102" i="16"/>
  <c r="K261" i="17" s="1"/>
  <c r="E1102" i="16"/>
  <c r="J261" i="17" s="1"/>
  <c r="E1115" i="16"/>
  <c r="J274" i="17" s="1"/>
  <c r="I1115" i="16"/>
  <c r="K274" i="17" s="1"/>
  <c r="E1126" i="16"/>
  <c r="J285" i="17" s="1"/>
  <c r="I1126" i="16"/>
  <c r="K285" i="17" s="1"/>
  <c r="E1121" i="16"/>
  <c r="J280" i="17" s="1"/>
  <c r="I1121" i="16"/>
  <c r="K280" i="17" s="1"/>
  <c r="I1094" i="16"/>
  <c r="K253" i="17" s="1"/>
  <c r="E1094" i="16"/>
  <c r="J253" i="17" s="1"/>
  <c r="E1116" i="16"/>
  <c r="J275" i="17" s="1"/>
  <c r="I1116" i="16"/>
  <c r="K275" i="17" s="1"/>
  <c r="E1092" i="16"/>
  <c r="J251" i="17" s="1"/>
  <c r="I1092" i="16"/>
  <c r="K251" i="17" s="1"/>
  <c r="E1119" i="16"/>
  <c r="J278" i="17" s="1"/>
  <c r="I1119" i="16"/>
  <c r="K278" i="17" s="1"/>
  <c r="E1091" i="16"/>
  <c r="J250" i="17" s="1"/>
  <c r="I1091" i="16"/>
  <c r="K250" i="17" s="1"/>
  <c r="E1125" i="16"/>
  <c r="J284" i="17" s="1"/>
  <c r="I1125" i="16"/>
  <c r="K284" i="17" s="1"/>
  <c r="E1104" i="16"/>
  <c r="J263" i="17" s="1"/>
  <c r="I1104" i="16"/>
  <c r="K263" i="17" s="1"/>
  <c r="E1112" i="16"/>
  <c r="J271" i="17" s="1"/>
  <c r="I1112" i="16"/>
  <c r="K271" i="17" s="1"/>
  <c r="E1096" i="16"/>
  <c r="J255" i="17" s="1"/>
  <c r="I1096" i="16"/>
  <c r="K255" i="17" s="1"/>
  <c r="E1120" i="16"/>
  <c r="J279" i="17" s="1"/>
  <c r="I1120" i="16"/>
  <c r="K279" i="17" s="1"/>
  <c r="E1127" i="16"/>
  <c r="J286" i="17" s="1"/>
  <c r="I1127" i="16"/>
  <c r="K286" i="17" s="1"/>
  <c r="K1044" i="16"/>
  <c r="L1044" i="16" s="1"/>
  <c r="J1213" i="16"/>
  <c r="K1090" i="16"/>
  <c r="L1090" i="16" s="1"/>
  <c r="J1101" i="16"/>
  <c r="K1103" i="16"/>
  <c r="L1103" i="16" s="1"/>
  <c r="W145" i="17"/>
  <c r="Q1425" i="16"/>
  <c r="F1101" i="16"/>
  <c r="K1101" i="16" s="1"/>
  <c r="L1101" i="16" s="1"/>
  <c r="G1381" i="16"/>
  <c r="C1381" i="16"/>
  <c r="H1381" i="16"/>
  <c r="D1381" i="16"/>
  <c r="G1420" i="16"/>
  <c r="C1420" i="16"/>
  <c r="H1420" i="16"/>
  <c r="D1420" i="16"/>
  <c r="Q1270" i="16"/>
  <c r="W1270" i="16"/>
  <c r="H1397" i="16"/>
  <c r="D1397" i="16"/>
  <c r="G1397" i="16"/>
  <c r="C1397" i="16"/>
  <c r="G1448" i="16"/>
  <c r="C1448" i="16"/>
  <c r="H1448" i="16"/>
  <c r="D1448" i="16"/>
  <c r="W1282" i="16"/>
  <c r="Q1282" i="16"/>
  <c r="K1209" i="16"/>
  <c r="L1209" i="16" s="1"/>
  <c r="E305" i="17" s="1"/>
  <c r="B1281" i="16"/>
  <c r="W1298" i="16"/>
  <c r="Q1298" i="16"/>
  <c r="Q1374" i="16"/>
  <c r="W1374" i="16"/>
  <c r="B1245" i="16"/>
  <c r="D1332" i="16"/>
  <c r="H1332" i="16"/>
  <c r="G1332" i="16"/>
  <c r="C1332" i="16"/>
  <c r="G1432" i="16"/>
  <c r="C1432" i="16"/>
  <c r="H1432" i="16"/>
  <c r="D1432" i="16"/>
  <c r="E1269" i="16"/>
  <c r="F1269" i="16" s="1"/>
  <c r="B1319" i="16"/>
  <c r="I1269" i="16"/>
  <c r="J1269" i="16" s="1"/>
  <c r="C1348" i="16"/>
  <c r="G1348" i="16"/>
  <c r="D1348" i="16"/>
  <c r="H1348" i="16"/>
  <c r="B1163" i="16"/>
  <c r="B1224" i="16"/>
  <c r="W1325" i="16"/>
  <c r="Q1325" i="16"/>
  <c r="D1320" i="16"/>
  <c r="C1320" i="16"/>
  <c r="H1320" i="16"/>
  <c r="G1320" i="16"/>
  <c r="C1369" i="16"/>
  <c r="D1369" i="16"/>
  <c r="G1369" i="16"/>
  <c r="H1369" i="16"/>
  <c r="K1049" i="16"/>
  <c r="L1049" i="16" s="1"/>
  <c r="W131" i="17"/>
  <c r="K926" i="16"/>
  <c r="L926" i="16" s="1"/>
  <c r="Q1217" i="16"/>
  <c r="K987" i="16"/>
  <c r="L987" i="16" s="1"/>
  <c r="B1107" i="16"/>
  <c r="F1047" i="16"/>
  <c r="J1047" i="16"/>
  <c r="C1277" i="16"/>
  <c r="A1327" i="16"/>
  <c r="G1277" i="16"/>
  <c r="D1277" i="16"/>
  <c r="A1427" i="16"/>
  <c r="A1376" i="16"/>
  <c r="H1277" i="16"/>
  <c r="W1097" i="16"/>
  <c r="Q1097" i="16"/>
  <c r="Q1156" i="16"/>
  <c r="W1156" i="16"/>
  <c r="F1213" i="16"/>
  <c r="W166" i="17"/>
  <c r="F1152" i="16"/>
  <c r="A1437" i="16"/>
  <c r="D1287" i="16"/>
  <c r="H1287" i="16"/>
  <c r="G1287" i="16"/>
  <c r="A1337" i="16"/>
  <c r="C1287" i="16"/>
  <c r="A1386" i="16"/>
  <c r="Q1107" i="16"/>
  <c r="W1107" i="16"/>
  <c r="K1056" i="16"/>
  <c r="L1056" i="16" s="1"/>
  <c r="Q1166" i="16"/>
  <c r="W1166" i="16"/>
  <c r="Q1227" i="16"/>
  <c r="W1093" i="16"/>
  <c r="Q1093" i="16"/>
  <c r="Q1152" i="16"/>
  <c r="W1152" i="16"/>
  <c r="A1423" i="16"/>
  <c r="A1372" i="16"/>
  <c r="A1323" i="16"/>
  <c r="G1273" i="16"/>
  <c r="C1273" i="16"/>
  <c r="H1273" i="16"/>
  <c r="D1273" i="16"/>
  <c r="Q1213" i="16"/>
  <c r="J1152" i="16"/>
  <c r="B1236" i="16"/>
  <c r="B1175" i="16"/>
  <c r="B1098" i="16"/>
  <c r="J1038" i="16"/>
  <c r="F1038" i="16"/>
  <c r="K1040" i="16"/>
  <c r="L1040" i="16" s="1"/>
  <c r="W151" i="17"/>
  <c r="W138" i="17"/>
  <c r="W150" i="17"/>
  <c r="K1162" i="16"/>
  <c r="L1162" i="16" s="1"/>
  <c r="K1046" i="16"/>
  <c r="L1046" i="16" s="1"/>
  <c r="F1109" i="16"/>
  <c r="J1109" i="16"/>
  <c r="J1106" i="16"/>
  <c r="J1100" i="16"/>
  <c r="Q1228" i="16"/>
  <c r="K988" i="16"/>
  <c r="L988" i="16" s="1"/>
  <c r="Q1247" i="16"/>
  <c r="K1031" i="16"/>
  <c r="L1031" i="16" s="1"/>
  <c r="K1055" i="16"/>
  <c r="L1055" i="16" s="1"/>
  <c r="K985" i="16"/>
  <c r="L985" i="16" s="1"/>
  <c r="K927" i="16"/>
  <c r="L927" i="16" s="1"/>
  <c r="K1117" i="16"/>
  <c r="L1117" i="16" s="1"/>
  <c r="Q1236" i="16"/>
  <c r="B1297" i="16"/>
  <c r="B1235" i="16"/>
  <c r="B1174" i="16"/>
  <c r="Q1108" i="16"/>
  <c r="W1108" i="16"/>
  <c r="Q1422" i="16"/>
  <c r="Q1220" i="16"/>
  <c r="B1108" i="16"/>
  <c r="J1048" i="16"/>
  <c r="F1048" i="16"/>
  <c r="Q1116" i="16"/>
  <c r="W1116" i="16"/>
  <c r="Q1175" i="16"/>
  <c r="W1175" i="16"/>
  <c r="D1288" i="16"/>
  <c r="C1288" i="16"/>
  <c r="H1288" i="16"/>
  <c r="A1387" i="16"/>
  <c r="A1438" i="16"/>
  <c r="A1338" i="16"/>
  <c r="G1288" i="16"/>
  <c r="B1150" i="16"/>
  <c r="B1211" i="16"/>
  <c r="W154" i="17"/>
  <c r="K1149" i="16"/>
  <c r="L1149" i="16" s="1"/>
  <c r="K1223" i="16"/>
  <c r="L1223" i="16" s="1"/>
  <c r="E319" i="17" s="1"/>
  <c r="AB19" i="57" s="1"/>
  <c r="BF19" i="57" s="1"/>
  <c r="B1289" i="16"/>
  <c r="W1167" i="16"/>
  <c r="Q1167" i="16"/>
  <c r="A1346" i="16"/>
  <c r="A1446" i="16"/>
  <c r="H1296" i="16"/>
  <c r="G1296" i="16"/>
  <c r="C1296" i="16"/>
  <c r="D1296" i="16"/>
  <c r="A1395" i="16"/>
  <c r="A1401" i="16"/>
  <c r="G1302" i="16"/>
  <c r="C1302" i="16"/>
  <c r="A1352" i="16"/>
  <c r="H1302" i="16"/>
  <c r="A1452" i="16"/>
  <c r="D1302" i="16"/>
  <c r="W161" i="17"/>
  <c r="Q1242" i="16"/>
  <c r="W1122" i="16"/>
  <c r="Q1122" i="16"/>
  <c r="H1455" i="16"/>
  <c r="C1455" i="16"/>
  <c r="G1455" i="16"/>
  <c r="D1455" i="16"/>
  <c r="Q1098" i="16"/>
  <c r="W1098" i="16"/>
  <c r="Q1113" i="16"/>
  <c r="W1113" i="16"/>
  <c r="J1037" i="16"/>
  <c r="B1097" i="16"/>
  <c r="F1037" i="16"/>
  <c r="Q1400" i="16"/>
  <c r="W1400" i="16"/>
  <c r="Q1305" i="16"/>
  <c r="W1305" i="16"/>
  <c r="K924" i="16"/>
  <c r="L924" i="16" s="1"/>
  <c r="A1392" i="16"/>
  <c r="A1443" i="16"/>
  <c r="H1293" i="16"/>
  <c r="G1293" i="16"/>
  <c r="D1293" i="16"/>
  <c r="C1293" i="16"/>
  <c r="A1343" i="16"/>
  <c r="Q1453" i="16"/>
  <c r="W1290" i="16"/>
  <c r="Q1290" i="16"/>
  <c r="W1091" i="16"/>
  <c r="Q1091" i="16"/>
  <c r="W1291" i="16"/>
  <c r="Q1291" i="16"/>
  <c r="K993" i="16"/>
  <c r="L993" i="16" s="1"/>
  <c r="Q1218" i="16"/>
  <c r="Q1240" i="16"/>
  <c r="H1404" i="16"/>
  <c r="G1404" i="16"/>
  <c r="D1404" i="16"/>
  <c r="C1404" i="16"/>
  <c r="G1389" i="16"/>
  <c r="C1389" i="16"/>
  <c r="H1389" i="16"/>
  <c r="D1389" i="16"/>
  <c r="W135" i="17"/>
  <c r="J1062" i="16"/>
  <c r="F1062" i="16"/>
  <c r="B1122" i="16"/>
  <c r="B1181" i="16" s="1"/>
  <c r="B1113" i="16"/>
  <c r="J1053" i="16"/>
  <c r="F1053" i="16"/>
  <c r="Q1353" i="16"/>
  <c r="W1353" i="16"/>
  <c r="B1161" i="16"/>
  <c r="B1222" i="16"/>
  <c r="V160" i="17"/>
  <c r="W160" i="17" s="1"/>
  <c r="W1150" i="16"/>
  <c r="Q1150" i="16"/>
  <c r="C1440" i="16"/>
  <c r="D1440" i="16"/>
  <c r="H1440" i="16"/>
  <c r="G1440" i="16"/>
  <c r="Q1172" i="16"/>
  <c r="W1172" i="16"/>
  <c r="K1061" i="16"/>
  <c r="L1061" i="16" s="1"/>
  <c r="K941" i="16"/>
  <c r="L941" i="16" s="1"/>
  <c r="A1428" i="16"/>
  <c r="A1377" i="16"/>
  <c r="H1278" i="16"/>
  <c r="G1278" i="16"/>
  <c r="D1278" i="16"/>
  <c r="A1328" i="16"/>
  <c r="C1278" i="16"/>
  <c r="K1042" i="16"/>
  <c r="L1042" i="16" s="1"/>
  <c r="A1350" i="16"/>
  <c r="C1300" i="16"/>
  <c r="G1300" i="16"/>
  <c r="H1300" i="16"/>
  <c r="A1399" i="16"/>
  <c r="A1450" i="16"/>
  <c r="D1300" i="16"/>
  <c r="H1355" i="16"/>
  <c r="D1355" i="16"/>
  <c r="G1355" i="16"/>
  <c r="C1355" i="16"/>
  <c r="Q1104" i="16"/>
  <c r="W1104" i="16"/>
  <c r="B1247" i="16"/>
  <c r="Q1351" i="16"/>
  <c r="W1351" i="16"/>
  <c r="Q1234" i="16"/>
  <c r="Q1221" i="16"/>
  <c r="Q1402" i="16"/>
  <c r="W1402" i="16"/>
  <c r="Q1211" i="16"/>
  <c r="K916" i="16"/>
  <c r="L916" i="16" s="1"/>
  <c r="Q1120" i="16"/>
  <c r="W1120" i="16"/>
  <c r="B1333" i="16"/>
  <c r="E1283" i="16"/>
  <c r="F1283" i="16" s="1"/>
  <c r="I1283" i="16"/>
  <c r="J1283" i="16" s="1"/>
  <c r="D1341" i="16"/>
  <c r="H1341" i="16"/>
  <c r="C1341" i="16"/>
  <c r="G1341" i="16"/>
  <c r="W1163" i="16"/>
  <c r="Q1163" i="16"/>
  <c r="Q1224" i="16"/>
  <c r="H1271" i="16"/>
  <c r="G1271" i="16"/>
  <c r="A1421" i="16"/>
  <c r="A1321" i="16"/>
  <c r="A1370" i="16"/>
  <c r="D1271" i="16"/>
  <c r="C1271" i="16"/>
  <c r="Q1451" i="16"/>
  <c r="W1157" i="16"/>
  <c r="Q1157" i="16"/>
  <c r="H1390" i="16"/>
  <c r="G1390" i="16"/>
  <c r="D1390" i="16"/>
  <c r="C1390" i="16"/>
  <c r="A1383" i="16"/>
  <c r="G1284" i="16"/>
  <c r="A1334" i="16"/>
  <c r="C1284" i="16"/>
  <c r="A1434" i="16"/>
  <c r="D1284" i="16"/>
  <c r="H1284" i="16"/>
  <c r="Q1233" i="16"/>
  <c r="H1340" i="16"/>
  <c r="D1340" i="16"/>
  <c r="C1340" i="16"/>
  <c r="G1340" i="16"/>
  <c r="J1045" i="16"/>
  <c r="F1045" i="16"/>
  <c r="B1105" i="16"/>
  <c r="D1441" i="16"/>
  <c r="G1441" i="16"/>
  <c r="C1441" i="16"/>
  <c r="H1441" i="16"/>
  <c r="A1430" i="16"/>
  <c r="A1379" i="16"/>
  <c r="A1330" i="16"/>
  <c r="C1280" i="16"/>
  <c r="D1280" i="16"/>
  <c r="H1280" i="16"/>
  <c r="G1280" i="16"/>
  <c r="G1326" i="16"/>
  <c r="C1326" i="16"/>
  <c r="D1326" i="16"/>
  <c r="H1326" i="16"/>
  <c r="A1380" i="16"/>
  <c r="C1281" i="16"/>
  <c r="H1281" i="16"/>
  <c r="G1281" i="16"/>
  <c r="D1281" i="16"/>
  <c r="A1431" i="16"/>
  <c r="A1331" i="16"/>
  <c r="K998" i="16"/>
  <c r="L998" i="16" s="1"/>
  <c r="H1347" i="16"/>
  <c r="C1347" i="16"/>
  <c r="D1347" i="16"/>
  <c r="G1347" i="16"/>
  <c r="D1375" i="16"/>
  <c r="C1375" i="16"/>
  <c r="G1375" i="16"/>
  <c r="H1375" i="16"/>
  <c r="W1114" i="16"/>
  <c r="Q1114" i="16"/>
  <c r="B1118" i="16"/>
  <c r="B1177" i="16" s="1"/>
  <c r="J1058" i="16"/>
  <c r="F1058" i="16"/>
  <c r="C1447" i="16"/>
  <c r="H1447" i="16"/>
  <c r="G1447" i="16"/>
  <c r="D1447" i="16"/>
  <c r="Q1226" i="16"/>
  <c r="K1210" i="16"/>
  <c r="L1210" i="16" s="1"/>
  <c r="E306" i="17" s="1"/>
  <c r="AB6" i="57" s="1"/>
  <c r="BF6" i="57" s="1"/>
  <c r="F1106" i="16"/>
  <c r="K990" i="16"/>
  <c r="L990" i="16" s="1"/>
  <c r="Q1232" i="16"/>
  <c r="K929" i="16"/>
  <c r="L929" i="16" s="1"/>
  <c r="W1100" i="16"/>
  <c r="Q1100" i="16"/>
  <c r="F1158" i="16"/>
  <c r="A1444" i="16"/>
  <c r="A1393" i="16"/>
  <c r="G1294" i="16"/>
  <c r="A1344" i="16"/>
  <c r="D1294" i="16"/>
  <c r="C1294" i="16"/>
  <c r="H1294" i="16"/>
  <c r="W1160" i="16"/>
  <c r="Q1160" i="16"/>
  <c r="W1173" i="16"/>
  <c r="Q1173" i="16"/>
  <c r="K994" i="16"/>
  <c r="L994" i="16" s="1"/>
  <c r="V156" i="17"/>
  <c r="W156" i="17" s="1"/>
  <c r="G1396" i="16"/>
  <c r="C1396" i="16"/>
  <c r="H1396" i="16"/>
  <c r="D1396" i="16"/>
  <c r="D1286" i="16"/>
  <c r="A1436" i="16"/>
  <c r="A1385" i="16"/>
  <c r="C1286" i="16"/>
  <c r="G1286" i="16"/>
  <c r="H1286" i="16"/>
  <c r="A1336" i="16"/>
  <c r="K1034" i="16"/>
  <c r="L1034" i="16" s="1"/>
  <c r="B1279" i="16"/>
  <c r="B1240" i="16"/>
  <c r="J1054" i="16"/>
  <c r="F1054" i="16"/>
  <c r="B1114" i="16"/>
  <c r="W1297" i="16"/>
  <c r="Q1297" i="16"/>
  <c r="D1426" i="16"/>
  <c r="C1426" i="16"/>
  <c r="G1426" i="16"/>
  <c r="H1426" i="16"/>
  <c r="V152" i="17"/>
  <c r="W152" i="17" s="1"/>
  <c r="W147" i="17"/>
  <c r="F1100" i="16"/>
  <c r="Q1127" i="16"/>
  <c r="W1127" i="16"/>
  <c r="K1060" i="16"/>
  <c r="L1060" i="16" s="1"/>
  <c r="B1280" i="16"/>
  <c r="W1276" i="16"/>
  <c r="Q1276" i="16"/>
  <c r="B1153" i="16"/>
  <c r="B1214" i="16"/>
  <c r="F1063" i="16"/>
  <c r="B1123" i="16"/>
  <c r="B1182" i="16" s="1"/>
  <c r="J1063" i="16"/>
  <c r="B1323" i="16"/>
  <c r="I1273" i="16"/>
  <c r="E1273" i="16"/>
  <c r="W1101" i="16"/>
  <c r="Q1101" i="16"/>
  <c r="W1106" i="16"/>
  <c r="Q1106" i="16"/>
  <c r="W1165" i="16"/>
  <c r="Q1165" i="16"/>
  <c r="W1159" i="16"/>
  <c r="Q1159" i="16"/>
  <c r="Q1246" i="16"/>
  <c r="K1004" i="16"/>
  <c r="L1004" i="16" s="1"/>
  <c r="W167" i="17"/>
  <c r="K943" i="16"/>
  <c r="L943" i="16" s="1"/>
  <c r="F1096" i="16"/>
  <c r="B1216" i="16"/>
  <c r="B1155" i="16"/>
  <c r="Q1283" i="16"/>
  <c r="K1032" i="16"/>
  <c r="L1032" i="16" s="1"/>
  <c r="G1304" i="16"/>
  <c r="A1454" i="16"/>
  <c r="H1304" i="16"/>
  <c r="A1403" i="16"/>
  <c r="A1354" i="16"/>
  <c r="D1304" i="16"/>
  <c r="C1304" i="16"/>
  <c r="K1052" i="16"/>
  <c r="L1052" i="16" s="1"/>
  <c r="K1036" i="16"/>
  <c r="L1036" i="16" s="1"/>
  <c r="B1170" i="16"/>
  <c r="B1231" i="16"/>
  <c r="B1239" i="16"/>
  <c r="Q1244" i="16"/>
  <c r="Q1171" i="16"/>
  <c r="W1171" i="16"/>
  <c r="O911" i="16"/>
  <c r="V148" i="17"/>
  <c r="W148" i="17" s="1"/>
  <c r="K1059" i="16"/>
  <c r="L1059" i="16" s="1"/>
  <c r="B1212" i="16"/>
  <c r="B1151" i="16"/>
  <c r="W1371" i="16"/>
  <c r="Q1371" i="16"/>
  <c r="Q1124" i="16"/>
  <c r="W1124" i="16"/>
  <c r="K1066" i="16"/>
  <c r="L1066" i="16" s="1"/>
  <c r="O872" i="16"/>
  <c r="B1124" i="16"/>
  <c r="B1183" i="16" s="1"/>
  <c r="F1064" i="16"/>
  <c r="J1064" i="16"/>
  <c r="F1126" i="16"/>
  <c r="B1246" i="16"/>
  <c r="W143" i="17"/>
  <c r="B1320" i="16"/>
  <c r="I1270" i="16"/>
  <c r="J1270" i="16" s="1"/>
  <c r="E1270" i="16"/>
  <c r="F1270" i="16" s="1"/>
  <c r="B1286" i="16"/>
  <c r="F1226" i="16"/>
  <c r="W1112" i="16"/>
  <c r="Q1112" i="16"/>
  <c r="K975" i="16"/>
  <c r="L975" i="16" s="1"/>
  <c r="D1292" i="16"/>
  <c r="A1391" i="16"/>
  <c r="C1292" i="16"/>
  <c r="A1342" i="16"/>
  <c r="H1292" i="16"/>
  <c r="G1292" i="16"/>
  <c r="A1442" i="16"/>
  <c r="B1241" i="16"/>
  <c r="W1322" i="16"/>
  <c r="Q1322" i="16"/>
  <c r="V149" i="17"/>
  <c r="W149" i="17" s="1"/>
  <c r="B1095" i="16"/>
  <c r="F1035" i="16"/>
  <c r="J1035" i="16"/>
  <c r="B1110" i="16"/>
  <c r="F1050" i="16"/>
  <c r="J1050" i="16"/>
  <c r="B1232" i="16"/>
  <c r="B1171" i="16"/>
  <c r="K1051" i="16"/>
  <c r="L1051" i="16" s="1"/>
  <c r="Q1229" i="16"/>
  <c r="W1279" i="16"/>
  <c r="Q1279" i="16"/>
  <c r="W1283" i="16"/>
  <c r="W1373" i="16"/>
  <c r="Q1373" i="16"/>
  <c r="H1449" i="16"/>
  <c r="G1449" i="16"/>
  <c r="D1449" i="16"/>
  <c r="C1449" i="16"/>
  <c r="H1378" i="16"/>
  <c r="D1378" i="16"/>
  <c r="C1378" i="16"/>
  <c r="G1378" i="16"/>
  <c r="D1349" i="16"/>
  <c r="G1349" i="16"/>
  <c r="C1349" i="16"/>
  <c r="H1349" i="16"/>
  <c r="W1299" i="16"/>
  <c r="Q1299" i="16"/>
  <c r="D1429" i="16"/>
  <c r="G1429" i="16"/>
  <c r="C1429" i="16"/>
  <c r="H1429" i="16"/>
  <c r="G1333" i="16"/>
  <c r="H1333" i="16"/>
  <c r="D1333" i="16"/>
  <c r="C1333" i="16"/>
  <c r="G1345" i="16"/>
  <c r="D1345" i="16"/>
  <c r="H1345" i="16"/>
  <c r="C1345" i="16"/>
  <c r="H1329" i="16"/>
  <c r="C1329" i="16"/>
  <c r="G1329" i="16"/>
  <c r="D1329" i="16"/>
  <c r="D1382" i="16"/>
  <c r="H1382" i="16"/>
  <c r="G1382" i="16"/>
  <c r="C1382" i="16"/>
  <c r="Q1424" i="16"/>
  <c r="D1394" i="16"/>
  <c r="C1394" i="16"/>
  <c r="G1394" i="16"/>
  <c r="H1394" i="16"/>
  <c r="D1398" i="16"/>
  <c r="H1398" i="16"/>
  <c r="G1398" i="16"/>
  <c r="C1398" i="16"/>
  <c r="W1168" i="16"/>
  <c r="Q1168" i="16"/>
  <c r="W1126" i="16"/>
  <c r="Q1126" i="16"/>
  <c r="A1435" i="16"/>
  <c r="H1285" i="16"/>
  <c r="G1285" i="16"/>
  <c r="D1285" i="16"/>
  <c r="C1285" i="16"/>
  <c r="A1384" i="16"/>
  <c r="A1335" i="16"/>
  <c r="D1433" i="16"/>
  <c r="C1433" i="16"/>
  <c r="H1433" i="16"/>
  <c r="G1433" i="16"/>
  <c r="H1445" i="16"/>
  <c r="C1445" i="16"/>
  <c r="G1445" i="16"/>
  <c r="D1445" i="16"/>
  <c r="Q1295" i="16"/>
  <c r="W1295" i="16"/>
  <c r="G1306" i="16"/>
  <c r="A1405" i="16"/>
  <c r="A1456" i="16"/>
  <c r="A1356" i="16"/>
  <c r="D1306" i="16"/>
  <c r="C1306" i="16"/>
  <c r="H1306" i="16"/>
  <c r="Q1164" i="16"/>
  <c r="W1164" i="16"/>
  <c r="W1105" i="16"/>
  <c r="Q1105" i="16"/>
  <c r="A1439" i="16"/>
  <c r="D1289" i="16"/>
  <c r="C1289" i="16"/>
  <c r="H1289" i="16"/>
  <c r="G1289" i="16"/>
  <c r="A1339" i="16"/>
  <c r="A1388" i="16"/>
  <c r="Q1109" i="16"/>
  <c r="W1109" i="16"/>
  <c r="Q1324" i="16"/>
  <c r="W1324" i="16"/>
  <c r="Q1225" i="16"/>
  <c r="O671" i="16"/>
  <c r="O719" i="16" s="1"/>
  <c r="V130" i="17"/>
  <c r="W130" i="17" s="1"/>
  <c r="K978" i="16" l="1"/>
  <c r="L978" i="16" s="1"/>
  <c r="K1148" i="16"/>
  <c r="L1148" i="16" s="1"/>
  <c r="K1093" i="16"/>
  <c r="L1093" i="16" s="1"/>
  <c r="K933" i="16"/>
  <c r="L933" i="16" s="1"/>
  <c r="F1220" i="16"/>
  <c r="J1229" i="16"/>
  <c r="F1092" i="16"/>
  <c r="K917" i="16"/>
  <c r="L917" i="16" s="1"/>
  <c r="X54" i="30"/>
  <c r="X55" i="30"/>
  <c r="J1111" i="16"/>
  <c r="F1119" i="16"/>
  <c r="F1111" i="16"/>
  <c r="F1237" i="16"/>
  <c r="J1127" i="16"/>
  <c r="J1091" i="16"/>
  <c r="F1125" i="16"/>
  <c r="K977" i="16"/>
  <c r="L977" i="16" s="1"/>
  <c r="N977" i="16" s="1"/>
  <c r="O977" i="16" s="1"/>
  <c r="F1112" i="16"/>
  <c r="F1273" i="16"/>
  <c r="J1159" i="16"/>
  <c r="J1219" i="16"/>
  <c r="F1221" i="16"/>
  <c r="J1104" i="16"/>
  <c r="F1102" i="16"/>
  <c r="J1092" i="16"/>
  <c r="J1096" i="16"/>
  <c r="F1094" i="16"/>
  <c r="J1102" i="16"/>
  <c r="F1091" i="16"/>
  <c r="J1168" i="16"/>
  <c r="J1237" i="16"/>
  <c r="J1160" i="16"/>
  <c r="J1221" i="16"/>
  <c r="J1126" i="16"/>
  <c r="F1165" i="16"/>
  <c r="J1094" i="16"/>
  <c r="F1219" i="16"/>
  <c r="K1219" i="16" s="1"/>
  <c r="L1219" i="16" s="1"/>
  <c r="E315" i="17" s="1"/>
  <c r="AB15" i="57" s="1"/>
  <c r="BF15" i="57" s="1"/>
  <c r="F1176" i="16"/>
  <c r="F1120" i="16"/>
  <c r="F1115" i="16"/>
  <c r="J1176" i="16"/>
  <c r="F1116" i="16"/>
  <c r="F1121" i="16"/>
  <c r="F1127" i="16"/>
  <c r="K1127" i="16" s="1"/>
  <c r="L1127" i="16" s="1"/>
  <c r="F1104" i="16"/>
  <c r="F1160" i="16"/>
  <c r="E840" i="16"/>
  <c r="V5" i="34"/>
  <c r="X7" i="30"/>
  <c r="W199" i="17"/>
  <c r="AA255" i="17"/>
  <c r="L255" i="17" s="1"/>
  <c r="AA263" i="17"/>
  <c r="L263" i="17" s="1"/>
  <c r="AA251" i="17"/>
  <c r="L251" i="17" s="1"/>
  <c r="AB260" i="17"/>
  <c r="P260" i="17" s="1"/>
  <c r="X46" i="30"/>
  <c r="Q27" i="10"/>
  <c r="V19" i="34"/>
  <c r="X21" i="30"/>
  <c r="R47" i="34"/>
  <c r="X49" i="30"/>
  <c r="R48" i="34"/>
  <c r="X50" i="30"/>
  <c r="J1116" i="16"/>
  <c r="K1116" i="16" s="1"/>
  <c r="L1116" i="16" s="1"/>
  <c r="AB5" i="57"/>
  <c r="BF5" i="57" s="1"/>
  <c r="AA279" i="17"/>
  <c r="L279" i="17" s="1"/>
  <c r="AA271" i="17"/>
  <c r="L271" i="17" s="1"/>
  <c r="U30" i="30" s="1"/>
  <c r="U28" i="34" s="1"/>
  <c r="U43" i="30"/>
  <c r="U41" i="34" s="1"/>
  <c r="AA284" i="17"/>
  <c r="L284" i="17" s="1"/>
  <c r="AA278" i="17"/>
  <c r="L278" i="17" s="1"/>
  <c r="U37" i="30" s="1"/>
  <c r="U35" i="34" s="1"/>
  <c r="U34" i="30"/>
  <c r="U32" i="34" s="1"/>
  <c r="AA275" i="17"/>
  <c r="L275" i="17" s="1"/>
  <c r="AA280" i="17"/>
  <c r="L280" i="17" s="1"/>
  <c r="U39" i="30" s="1"/>
  <c r="U37" i="34" s="1"/>
  <c r="U33" i="30"/>
  <c r="U31" i="34" s="1"/>
  <c r="AA274" i="17"/>
  <c r="L274" i="17" s="1"/>
  <c r="AA270" i="17"/>
  <c r="L270" i="17" s="1"/>
  <c r="O1089" i="16"/>
  <c r="Q230" i="17"/>
  <c r="N949" i="16"/>
  <c r="O949" i="16" s="1"/>
  <c r="E288" i="17"/>
  <c r="N1010" i="16"/>
  <c r="O1010" i="16" s="1"/>
  <c r="W50" i="57"/>
  <c r="BA50" i="57" s="1"/>
  <c r="V235" i="17"/>
  <c r="W235" i="17" s="1"/>
  <c r="AU52" i="30"/>
  <c r="Q238" i="17"/>
  <c r="N957" i="16"/>
  <c r="O957" i="16" s="1"/>
  <c r="X49" i="57"/>
  <c r="BB49" i="57" s="1"/>
  <c r="AV51" i="30"/>
  <c r="S292" i="17"/>
  <c r="W292" i="17" s="1"/>
  <c r="X44" i="57"/>
  <c r="BB44" i="57" s="1"/>
  <c r="S287" i="17"/>
  <c r="W287" i="17" s="1"/>
  <c r="AV46" i="30"/>
  <c r="Z5" i="57"/>
  <c r="BD5" i="57" s="1"/>
  <c r="S49" i="34"/>
  <c r="X51" i="30"/>
  <c r="X48" i="30"/>
  <c r="J1226" i="16"/>
  <c r="K1226" i="16" s="1"/>
  <c r="L1226" i="16" s="1"/>
  <c r="E322" i="17" s="1"/>
  <c r="AB22" i="57" s="1"/>
  <c r="BF22" i="57" s="1"/>
  <c r="J1112" i="16"/>
  <c r="J1115" i="16"/>
  <c r="U14" i="30"/>
  <c r="U12" i="34" s="1"/>
  <c r="U10" i="30"/>
  <c r="U8" i="34" s="1"/>
  <c r="AA253" i="17"/>
  <c r="L253" i="17" s="1"/>
  <c r="U12" i="30" s="1"/>
  <c r="U10" i="34" s="1"/>
  <c r="U20" i="30"/>
  <c r="U18" i="34" s="1"/>
  <c r="AA261" i="17"/>
  <c r="L261" i="17" s="1"/>
  <c r="AB276" i="17"/>
  <c r="P276" i="17" s="1"/>
  <c r="V35" i="30" s="1"/>
  <c r="U24" i="30"/>
  <c r="U22" i="34" s="1"/>
  <c r="AA265" i="17"/>
  <c r="L265" i="17" s="1"/>
  <c r="AA268" i="17"/>
  <c r="L268" i="17" s="1"/>
  <c r="U27" i="30" s="1"/>
  <c r="U25" i="34" s="1"/>
  <c r="S45" i="34"/>
  <c r="X47" i="30"/>
  <c r="Q234" i="17"/>
  <c r="N953" i="16"/>
  <c r="O953" i="16" s="1"/>
  <c r="X48" i="57"/>
  <c r="BB48" i="57" s="1"/>
  <c r="S291" i="17"/>
  <c r="W291" i="17" s="1"/>
  <c r="AV50" i="30"/>
  <c r="X51" i="57"/>
  <c r="BB51" i="57" s="1"/>
  <c r="S294" i="17"/>
  <c r="W294" i="17" s="1"/>
  <c r="AV53" i="30"/>
  <c r="X53" i="30"/>
  <c r="W47" i="57"/>
  <c r="BA47" i="57" s="1"/>
  <c r="AU49" i="30"/>
  <c r="V232" i="17"/>
  <c r="W232" i="17" s="1"/>
  <c r="X47" i="57"/>
  <c r="BB47" i="57" s="1"/>
  <c r="AV49" i="30"/>
  <c r="S290" i="17"/>
  <c r="W290" i="17" s="1"/>
  <c r="K10" i="52"/>
  <c r="H10" i="52"/>
  <c r="Q233" i="17"/>
  <c r="N952" i="16"/>
  <c r="O952" i="16" s="1"/>
  <c r="X46" i="57"/>
  <c r="BB46" i="57" s="1"/>
  <c r="AV48" i="30"/>
  <c r="S289" i="17"/>
  <c r="W289" i="17" s="1"/>
  <c r="Q236" i="17"/>
  <c r="N955" i="16"/>
  <c r="O955" i="16" s="1"/>
  <c r="J1121" i="16"/>
  <c r="J1165" i="16"/>
  <c r="J1119" i="16"/>
  <c r="K1119" i="16" s="1"/>
  <c r="L1119" i="16" s="1"/>
  <c r="J1220" i="16"/>
  <c r="K1220" i="16" s="1"/>
  <c r="L1220" i="16" s="1"/>
  <c r="E316" i="17" s="1"/>
  <c r="AB16" i="57" s="1"/>
  <c r="BF16" i="57" s="1"/>
  <c r="F1159" i="16"/>
  <c r="J1120" i="16"/>
  <c r="J1158" i="16"/>
  <c r="F1168" i="16"/>
  <c r="K1213" i="16"/>
  <c r="L1213" i="16" s="1"/>
  <c r="E309" i="17" s="1"/>
  <c r="AB9" i="57" s="1"/>
  <c r="BF9" i="57" s="1"/>
  <c r="J1125" i="16"/>
  <c r="U45" i="30"/>
  <c r="U43" i="34" s="1"/>
  <c r="AA286" i="17"/>
  <c r="L286" i="17" s="1"/>
  <c r="U9" i="30"/>
  <c r="U7" i="34" s="1"/>
  <c r="AA250" i="17"/>
  <c r="L250" i="17" s="1"/>
  <c r="U44" i="30"/>
  <c r="U42" i="34" s="1"/>
  <c r="AA285" i="17"/>
  <c r="L285" i="17" s="1"/>
  <c r="AB258" i="17"/>
  <c r="P258" i="17" s="1"/>
  <c r="AB265" i="17"/>
  <c r="P265" i="17" s="1"/>
  <c r="U19" i="30"/>
  <c r="U17" i="34" s="1"/>
  <c r="AA260" i="17"/>
  <c r="L260" i="17" s="1"/>
  <c r="AB252" i="17"/>
  <c r="P252" i="17" s="1"/>
  <c r="X50" i="57"/>
  <c r="BB50" i="57" s="1"/>
  <c r="BG50" i="57" s="1"/>
  <c r="AC50" i="57" s="1"/>
  <c r="S293" i="17"/>
  <c r="W293" i="17" s="1"/>
  <c r="AV52" i="30"/>
  <c r="Z52" i="30" s="1"/>
  <c r="E295" i="17"/>
  <c r="N1017" i="16"/>
  <c r="O1017" i="16" s="1"/>
  <c r="E296" i="17"/>
  <c r="N1018" i="16"/>
  <c r="O1018" i="16" s="1"/>
  <c r="M23" i="48" s="1"/>
  <c r="M30" i="48" s="1"/>
  <c r="J28" i="48" s="1"/>
  <c r="H12" i="52" s="1"/>
  <c r="W52" i="57"/>
  <c r="BA52" i="57" s="1"/>
  <c r="V237" i="17"/>
  <c r="W237" i="17" s="1"/>
  <c r="AU54" i="30"/>
  <c r="Q229" i="17"/>
  <c r="N948" i="16"/>
  <c r="O948" i="16" s="1"/>
  <c r="Q231" i="17"/>
  <c r="N950" i="16"/>
  <c r="O950" i="16" s="1"/>
  <c r="P29" i="10"/>
  <c r="R29" i="10" s="1"/>
  <c r="L29" i="10"/>
  <c r="I29" i="10"/>
  <c r="O29" i="10"/>
  <c r="K29" i="10"/>
  <c r="N29" i="10"/>
  <c r="J29" i="10"/>
  <c r="M29" i="10"/>
  <c r="V43" i="57"/>
  <c r="AZ43" i="57" s="1"/>
  <c r="X43" i="57"/>
  <c r="BB43" i="57" s="1"/>
  <c r="Q28" i="10"/>
  <c r="W43" i="57"/>
  <c r="BA43" i="57" s="1"/>
  <c r="O888" i="16"/>
  <c r="O899" i="16" s="1"/>
  <c r="N899" i="16"/>
  <c r="O1008" i="16"/>
  <c r="Q26" i="10"/>
  <c r="O947" i="16"/>
  <c r="Z304" i="17"/>
  <c r="U38" i="30"/>
  <c r="U36" i="34" s="1"/>
  <c r="V18" i="30"/>
  <c r="V16" i="34" s="1"/>
  <c r="V24" i="30"/>
  <c r="V22" i="34" s="1"/>
  <c r="V27" i="30"/>
  <c r="V25" i="34" s="1"/>
  <c r="Y317" i="17"/>
  <c r="D317" i="17" s="1"/>
  <c r="Y322" i="17"/>
  <c r="D322" i="17" s="1"/>
  <c r="U22" i="30"/>
  <c r="U20" i="34" s="1"/>
  <c r="V19" i="30"/>
  <c r="V17" i="34" s="1"/>
  <c r="E1232" i="16"/>
  <c r="B328" i="17" s="1"/>
  <c r="I1232" i="16"/>
  <c r="C328" i="17" s="1"/>
  <c r="E1247" i="16"/>
  <c r="B343" i="17" s="1"/>
  <c r="I1247" i="16"/>
  <c r="C343" i="17" s="1"/>
  <c r="I1245" i="16"/>
  <c r="C341" i="17" s="1"/>
  <c r="E1245" i="16"/>
  <c r="B341" i="17" s="1"/>
  <c r="U29" i="30"/>
  <c r="U27" i="34" s="1"/>
  <c r="F1185" i="16"/>
  <c r="N285" i="17"/>
  <c r="F1186" i="16"/>
  <c r="N286" i="17"/>
  <c r="Y325" i="17"/>
  <c r="D325" i="17" s="1"/>
  <c r="E1246" i="16"/>
  <c r="B342" i="17" s="1"/>
  <c r="I1246" i="16"/>
  <c r="C342" i="17" s="1"/>
  <c r="E1212" i="16"/>
  <c r="B308" i="17" s="1"/>
  <c r="I1212" i="16"/>
  <c r="C308" i="17" s="1"/>
  <c r="E1240" i="16"/>
  <c r="B336" i="17" s="1"/>
  <c r="I1240" i="16"/>
  <c r="C336" i="17" s="1"/>
  <c r="E1222" i="16"/>
  <c r="B318" i="17" s="1"/>
  <c r="I1222" i="16"/>
  <c r="C318" i="17" s="1"/>
  <c r="J1185" i="16"/>
  <c r="O285" i="17"/>
  <c r="J1179" i="16"/>
  <c r="O279" i="17"/>
  <c r="F1184" i="16"/>
  <c r="N284" i="17"/>
  <c r="J1178" i="16"/>
  <c r="O278" i="17"/>
  <c r="Y316" i="17"/>
  <c r="D316" i="17" s="1"/>
  <c r="R56" i="30"/>
  <c r="X8" i="30"/>
  <c r="I1241" i="16"/>
  <c r="C337" i="17" s="1"/>
  <c r="E1241" i="16"/>
  <c r="B337" i="17" s="1"/>
  <c r="E1239" i="16"/>
  <c r="B335" i="17" s="1"/>
  <c r="I1239" i="16"/>
  <c r="C335" i="17" s="1"/>
  <c r="E1211" i="16"/>
  <c r="B307" i="17" s="1"/>
  <c r="I1211" i="16"/>
  <c r="C307" i="17" s="1"/>
  <c r="E1236" i="16"/>
  <c r="B332" i="17" s="1"/>
  <c r="I1236" i="16"/>
  <c r="C332" i="17" s="1"/>
  <c r="E1224" i="16"/>
  <c r="B320" i="17" s="1"/>
  <c r="I1224" i="16"/>
  <c r="C320" i="17" s="1"/>
  <c r="F1180" i="16"/>
  <c r="N280" i="17"/>
  <c r="AB280" i="17" s="1"/>
  <c r="P280" i="17" s="1"/>
  <c r="F1179" i="16"/>
  <c r="N279" i="17"/>
  <c r="J1184" i="16"/>
  <c r="O284" i="17"/>
  <c r="F1178" i="16"/>
  <c r="N278" i="17"/>
  <c r="V11" i="30"/>
  <c r="V9" i="34" s="1"/>
  <c r="E1231" i="16"/>
  <c r="B327" i="17" s="1"/>
  <c r="I1231" i="16"/>
  <c r="C327" i="17" s="1"/>
  <c r="E1216" i="16"/>
  <c r="B312" i="17" s="1"/>
  <c r="I1216" i="16"/>
  <c r="C312" i="17" s="1"/>
  <c r="E1214" i="16"/>
  <c r="B310" i="17" s="1"/>
  <c r="I1214" i="16"/>
  <c r="C310" i="17" s="1"/>
  <c r="E1235" i="16"/>
  <c r="B331" i="17" s="1"/>
  <c r="I1235" i="16"/>
  <c r="C331" i="17" s="1"/>
  <c r="J1180" i="16"/>
  <c r="O280" i="17"/>
  <c r="V17" i="30"/>
  <c r="V15" i="34" s="1"/>
  <c r="J1186" i="16"/>
  <c r="O286" i="17"/>
  <c r="Y315" i="17"/>
  <c r="D315" i="17" s="1"/>
  <c r="Y333" i="17"/>
  <c r="D333" i="17" s="1"/>
  <c r="S56" i="30"/>
  <c r="W217" i="17"/>
  <c r="W209" i="17"/>
  <c r="W193" i="17"/>
  <c r="W201" i="17"/>
  <c r="N1036" i="16"/>
  <c r="O1036" i="16" s="1"/>
  <c r="I255" i="17"/>
  <c r="Y12" i="57" s="1"/>
  <c r="BC12" i="57" s="1"/>
  <c r="N937" i="16"/>
  <c r="O937" i="16" s="1"/>
  <c r="Q218" i="17"/>
  <c r="W33" i="57" s="1"/>
  <c r="BA33" i="57" s="1"/>
  <c r="N1099" i="16"/>
  <c r="O1099" i="16" s="1"/>
  <c r="M258" i="17"/>
  <c r="Z15" i="57" s="1"/>
  <c r="BD15" i="57" s="1"/>
  <c r="N1046" i="16"/>
  <c r="O1046" i="16" s="1"/>
  <c r="I265" i="17"/>
  <c r="Y22" i="57" s="1"/>
  <c r="BC22" i="57" s="1"/>
  <c r="N929" i="16"/>
  <c r="O929" i="16" s="1"/>
  <c r="Q210" i="17"/>
  <c r="W25" i="57" s="1"/>
  <c r="BA25" i="57" s="1"/>
  <c r="N1042" i="16"/>
  <c r="O1042" i="16" s="1"/>
  <c r="I261" i="17"/>
  <c r="Y18" i="57" s="1"/>
  <c r="BC18" i="57" s="1"/>
  <c r="N1002" i="16"/>
  <c r="O1002" i="16" s="1"/>
  <c r="E280" i="17"/>
  <c r="X37" i="57" s="1"/>
  <c r="BB37" i="57" s="1"/>
  <c r="N1049" i="16"/>
  <c r="O1049" i="16" s="1"/>
  <c r="I268" i="17"/>
  <c r="Y25" i="57" s="1"/>
  <c r="BC25" i="57" s="1"/>
  <c r="U191" i="17"/>
  <c r="AT8" i="30"/>
  <c r="AV44" i="30"/>
  <c r="S285" i="17"/>
  <c r="AT31" i="30"/>
  <c r="U214" i="17"/>
  <c r="S250" i="17"/>
  <c r="AV9" i="30"/>
  <c r="AT35" i="30"/>
  <c r="U218" i="17"/>
  <c r="V206" i="17"/>
  <c r="W206" i="17" s="1"/>
  <c r="AU23" i="30"/>
  <c r="T262" i="17"/>
  <c r="AW21" i="30"/>
  <c r="U228" i="17"/>
  <c r="AT45" i="30"/>
  <c r="U213" i="17"/>
  <c r="AT30" i="30"/>
  <c r="S286" i="17"/>
  <c r="AV45" i="30"/>
  <c r="AU36" i="30"/>
  <c r="V219" i="17"/>
  <c r="W219" i="17" s="1"/>
  <c r="AV28" i="30"/>
  <c r="S269" i="17"/>
  <c r="U198" i="17"/>
  <c r="AT15" i="30"/>
  <c r="AW43" i="30"/>
  <c r="T284" i="17"/>
  <c r="V191" i="17"/>
  <c r="AU8" i="30"/>
  <c r="U197" i="17"/>
  <c r="AT14" i="30"/>
  <c r="T258" i="17"/>
  <c r="AW17" i="30"/>
  <c r="S262" i="17"/>
  <c r="AV21" i="30"/>
  <c r="V194" i="17"/>
  <c r="W194" i="17" s="1"/>
  <c r="AU11" i="30"/>
  <c r="V212" i="17"/>
  <c r="AU29" i="30"/>
  <c r="AU28" i="30"/>
  <c r="V211" i="17"/>
  <c r="W211" i="17" s="1"/>
  <c r="N1051" i="16"/>
  <c r="O1051" i="16" s="1"/>
  <c r="I270" i="17"/>
  <c r="Y27" i="57" s="1"/>
  <c r="BC27" i="57" s="1"/>
  <c r="N975" i="16"/>
  <c r="O975" i="16" s="1"/>
  <c r="E253" i="17"/>
  <c r="X10" i="57" s="1"/>
  <c r="BB10" i="57" s="1"/>
  <c r="N1059" i="16"/>
  <c r="O1059" i="16" s="1"/>
  <c r="I278" i="17"/>
  <c r="Y35" i="57" s="1"/>
  <c r="BC35" i="57" s="1"/>
  <c r="N1052" i="16"/>
  <c r="O1052" i="16" s="1"/>
  <c r="I271" i="17"/>
  <c r="Y28" i="57" s="1"/>
  <c r="BC28" i="57" s="1"/>
  <c r="N1004" i="16"/>
  <c r="O1004" i="16" s="1"/>
  <c r="E282" i="17"/>
  <c r="X39" i="57" s="1"/>
  <c r="BB39" i="57" s="1"/>
  <c r="N1061" i="16"/>
  <c r="O1061" i="16" s="1"/>
  <c r="I280" i="17"/>
  <c r="Y37" i="57" s="1"/>
  <c r="BC37" i="57" s="1"/>
  <c r="N924" i="16"/>
  <c r="O924" i="16" s="1"/>
  <c r="Q205" i="17"/>
  <c r="W20" i="57" s="1"/>
  <c r="BA20" i="57" s="1"/>
  <c r="N932" i="16"/>
  <c r="O932" i="16" s="1"/>
  <c r="Q213" i="17"/>
  <c r="W28" i="57" s="1"/>
  <c r="BA28" i="57" s="1"/>
  <c r="N985" i="16"/>
  <c r="O985" i="16" s="1"/>
  <c r="E263" i="17"/>
  <c r="X20" i="57" s="1"/>
  <c r="BB20" i="57" s="1"/>
  <c r="N1031" i="16"/>
  <c r="I250" i="17"/>
  <c r="N1162" i="16"/>
  <c r="O1162" i="16" s="1"/>
  <c r="Q262" i="17"/>
  <c r="AA19" i="57" s="1"/>
  <c r="BE19" i="57" s="1"/>
  <c r="N1056" i="16"/>
  <c r="O1056" i="16" s="1"/>
  <c r="I275" i="17"/>
  <c r="Y32" i="57" s="1"/>
  <c r="BC32" i="57" s="1"/>
  <c r="N917" i="16"/>
  <c r="O917" i="16" s="1"/>
  <c r="Q198" i="17"/>
  <c r="W13" i="57" s="1"/>
  <c r="BA13" i="57" s="1"/>
  <c r="N1044" i="16"/>
  <c r="O1044" i="16" s="1"/>
  <c r="I263" i="17"/>
  <c r="Y20" i="57" s="1"/>
  <c r="BC20" i="57" s="1"/>
  <c r="AD4" i="34"/>
  <c r="U208" i="17"/>
  <c r="AT25" i="30"/>
  <c r="AU45" i="30"/>
  <c r="V228" i="17"/>
  <c r="W228" i="17" s="1"/>
  <c r="S277" i="17"/>
  <c r="AV36" i="30"/>
  <c r="AT41" i="30"/>
  <c r="U224" i="17"/>
  <c r="AT27" i="30"/>
  <c r="U210" i="17"/>
  <c r="V226" i="17"/>
  <c r="AU43" i="30"/>
  <c r="S283" i="17"/>
  <c r="AV42" i="30"/>
  <c r="S267" i="17"/>
  <c r="AV26" i="30"/>
  <c r="AU33" i="30"/>
  <c r="V216" i="17"/>
  <c r="W216" i="17" s="1"/>
  <c r="AT43" i="30"/>
  <c r="U226" i="17"/>
  <c r="U205" i="17"/>
  <c r="AT22" i="30"/>
  <c r="S254" i="17"/>
  <c r="AV13" i="30"/>
  <c r="N1210" i="16"/>
  <c r="O1210" i="16" s="1"/>
  <c r="N941" i="16"/>
  <c r="O941" i="16" s="1"/>
  <c r="Q222" i="17"/>
  <c r="W37" i="57" s="1"/>
  <c r="BA37" i="57" s="1"/>
  <c r="E255" i="17"/>
  <c r="X12" i="57" s="1"/>
  <c r="BB12" i="57" s="1"/>
  <c r="N916" i="16"/>
  <c r="O916" i="16" s="1"/>
  <c r="Q197" i="17"/>
  <c r="W12" i="57" s="1"/>
  <c r="BA12" i="57" s="1"/>
  <c r="N1149" i="16"/>
  <c r="O1149" i="16" s="1"/>
  <c r="Q249" i="17"/>
  <c r="AA6" i="57" s="1"/>
  <c r="BE6" i="57" s="1"/>
  <c r="N933" i="16"/>
  <c r="O933" i="16" s="1"/>
  <c r="Q214" i="17"/>
  <c r="W29" i="57" s="1"/>
  <c r="BA29" i="57" s="1"/>
  <c r="N926" i="16"/>
  <c r="O926" i="16" s="1"/>
  <c r="Q207" i="17"/>
  <c r="W22" i="57" s="1"/>
  <c r="BA22" i="57" s="1"/>
  <c r="V225" i="17"/>
  <c r="W225" i="17" s="1"/>
  <c r="AU42" i="30"/>
  <c r="S274" i="17"/>
  <c r="AV33" i="30"/>
  <c r="AT39" i="30"/>
  <c r="U222" i="17"/>
  <c r="V202" i="17"/>
  <c r="W202" i="17" s="1"/>
  <c r="AU19" i="30"/>
  <c r="AV11" i="30"/>
  <c r="S252" i="17"/>
  <c r="V221" i="17"/>
  <c r="W221" i="17" s="1"/>
  <c r="AU38" i="30"/>
  <c r="S249" i="17"/>
  <c r="AV8" i="30"/>
  <c r="U248" i="17"/>
  <c r="AX7" i="30"/>
  <c r="U207" i="17"/>
  <c r="AT24" i="30"/>
  <c r="AU17" i="30"/>
  <c r="V200" i="17"/>
  <c r="W200" i="17" s="1"/>
  <c r="AW35" i="30"/>
  <c r="T276" i="17"/>
  <c r="U227" i="17"/>
  <c r="AT44" i="30"/>
  <c r="S279" i="17"/>
  <c r="AV38" i="30"/>
  <c r="S284" i="17"/>
  <c r="AV43" i="30"/>
  <c r="AW11" i="30"/>
  <c r="T252" i="17"/>
  <c r="S260" i="17"/>
  <c r="AV19" i="30"/>
  <c r="AU44" i="30"/>
  <c r="V227" i="17"/>
  <c r="U223" i="17"/>
  <c r="AT40" i="30"/>
  <c r="V192" i="17"/>
  <c r="W192" i="17" s="1"/>
  <c r="AU9" i="30"/>
  <c r="AV23" i="30"/>
  <c r="S264" i="17"/>
  <c r="AV17" i="30"/>
  <c r="S258" i="17"/>
  <c r="S270" i="17"/>
  <c r="AV29" i="30"/>
  <c r="N1034" i="16"/>
  <c r="O1034" i="16" s="1"/>
  <c r="I253" i="17"/>
  <c r="Y10" i="57" s="1"/>
  <c r="BC10" i="57" s="1"/>
  <c r="N998" i="16"/>
  <c r="O998" i="16" s="1"/>
  <c r="E276" i="17"/>
  <c r="X33" i="57" s="1"/>
  <c r="BB33" i="57" s="1"/>
  <c r="N914" i="16"/>
  <c r="O914" i="16" s="1"/>
  <c r="Q195" i="17"/>
  <c r="W10" i="57" s="1"/>
  <c r="BA10" i="57" s="1"/>
  <c r="N927" i="16"/>
  <c r="O927" i="16" s="1"/>
  <c r="Q208" i="17"/>
  <c r="W23" i="57" s="1"/>
  <c r="BA23" i="57" s="1"/>
  <c r="N988" i="16"/>
  <c r="O988" i="16" s="1"/>
  <c r="E266" i="17"/>
  <c r="X23" i="57" s="1"/>
  <c r="BB23" i="57" s="1"/>
  <c r="N978" i="16"/>
  <c r="O978" i="16" s="1"/>
  <c r="E256" i="17"/>
  <c r="X13" i="57" s="1"/>
  <c r="BB13" i="57" s="1"/>
  <c r="N1101" i="16"/>
  <c r="O1101" i="16" s="1"/>
  <c r="M260" i="17"/>
  <c r="Z17" i="57" s="1"/>
  <c r="BD17" i="57" s="1"/>
  <c r="N1066" i="16"/>
  <c r="O1066" i="16" s="1"/>
  <c r="I285" i="17"/>
  <c r="Y42" i="57" s="1"/>
  <c r="BC42" i="57" s="1"/>
  <c r="N943" i="16"/>
  <c r="O943" i="16" s="1"/>
  <c r="Q224" i="17"/>
  <c r="W39" i="57" s="1"/>
  <c r="BA39" i="57" s="1"/>
  <c r="N1060" i="16"/>
  <c r="O1060" i="16" s="1"/>
  <c r="I279" i="17"/>
  <c r="Y36" i="57" s="1"/>
  <c r="BC36" i="57" s="1"/>
  <c r="N990" i="16"/>
  <c r="O990" i="16" s="1"/>
  <c r="E268" i="17"/>
  <c r="X25" i="57" s="1"/>
  <c r="BB25" i="57" s="1"/>
  <c r="N993" i="16"/>
  <c r="O993" i="16" s="1"/>
  <c r="E271" i="17"/>
  <c r="X28" i="57" s="1"/>
  <c r="BB28" i="57" s="1"/>
  <c r="N1055" i="16"/>
  <c r="O1055" i="16" s="1"/>
  <c r="I274" i="17"/>
  <c r="Y31" i="57" s="1"/>
  <c r="BC31" i="57" s="1"/>
  <c r="N1040" i="16"/>
  <c r="O1040" i="16" s="1"/>
  <c r="I259" i="17"/>
  <c r="Y16" i="57" s="1"/>
  <c r="BC16" i="57" s="1"/>
  <c r="N1032" i="16"/>
  <c r="O1032" i="16" s="1"/>
  <c r="I251" i="17"/>
  <c r="Y8" i="57" s="1"/>
  <c r="BC8" i="57" s="1"/>
  <c r="N942" i="16"/>
  <c r="O942" i="16" s="1"/>
  <c r="Q223" i="17"/>
  <c r="W38" i="57" s="1"/>
  <c r="BA38" i="57" s="1"/>
  <c r="N994" i="16"/>
  <c r="O994" i="16" s="1"/>
  <c r="E272" i="17"/>
  <c r="X29" i="57" s="1"/>
  <c r="BB29" i="57" s="1"/>
  <c r="N1067" i="16"/>
  <c r="O1067" i="16" s="1"/>
  <c r="I286" i="17"/>
  <c r="Y43" i="57" s="1"/>
  <c r="BC43" i="57" s="1"/>
  <c r="N1003" i="16"/>
  <c r="O1003" i="16" s="1"/>
  <c r="E281" i="17"/>
  <c r="X38" i="57" s="1"/>
  <c r="BB38" i="57" s="1"/>
  <c r="N1223" i="16"/>
  <c r="O1223" i="16" s="1"/>
  <c r="N1117" i="16"/>
  <c r="O1117" i="16" s="1"/>
  <c r="M276" i="17"/>
  <c r="Z33" i="57" s="1"/>
  <c r="BD33" i="57" s="1"/>
  <c r="N1093" i="16"/>
  <c r="O1093" i="16" s="1"/>
  <c r="M252" i="17"/>
  <c r="Z9" i="57" s="1"/>
  <c r="BD9" i="57" s="1"/>
  <c r="N987" i="16"/>
  <c r="O987" i="16" s="1"/>
  <c r="E265" i="17"/>
  <c r="X22" i="57" s="1"/>
  <c r="BB22" i="57" s="1"/>
  <c r="N1148" i="16"/>
  <c r="Q248" i="17"/>
  <c r="N1209" i="16"/>
  <c r="N1103" i="16"/>
  <c r="O1103" i="16" s="1"/>
  <c r="M262" i="17"/>
  <c r="Z19" i="57" s="1"/>
  <c r="BD19" i="57" s="1"/>
  <c r="BG19" i="57" s="1"/>
  <c r="N1090" i="16"/>
  <c r="O1090" i="16" s="1"/>
  <c r="M249" i="17"/>
  <c r="Z6" i="57" s="1"/>
  <c r="BD6" i="57" s="1"/>
  <c r="BG6" i="57" s="1"/>
  <c r="V215" i="17"/>
  <c r="W215" i="17" s="1"/>
  <c r="AU32" i="30"/>
  <c r="S278" i="17"/>
  <c r="AV37" i="30"/>
  <c r="AW19" i="30"/>
  <c r="T260" i="17"/>
  <c r="AT12" i="30"/>
  <c r="U195" i="17"/>
  <c r="V196" i="17"/>
  <c r="W196" i="17" s="1"/>
  <c r="AU13" i="30"/>
  <c r="U212" i="17"/>
  <c r="AT29" i="30"/>
  <c r="AU21" i="30"/>
  <c r="V204" i="17"/>
  <c r="W204" i="17" s="1"/>
  <c r="U220" i="17"/>
  <c r="AT37" i="30"/>
  <c r="S273" i="17"/>
  <c r="AV32" i="30"/>
  <c r="AU37" i="30"/>
  <c r="V220" i="17"/>
  <c r="J304" i="17"/>
  <c r="E1170" i="16"/>
  <c r="N270" i="17" s="1"/>
  <c r="I1170" i="16"/>
  <c r="O270" i="17" s="1"/>
  <c r="I1153" i="16"/>
  <c r="O253" i="17" s="1"/>
  <c r="E1153" i="16"/>
  <c r="N253" i="17" s="1"/>
  <c r="E1181" i="16"/>
  <c r="I1181" i="16"/>
  <c r="E1171" i="16"/>
  <c r="N271" i="17" s="1"/>
  <c r="I1171" i="16"/>
  <c r="O271" i="17" s="1"/>
  <c r="E1155" i="16"/>
  <c r="N255" i="17" s="1"/>
  <c r="I1155" i="16"/>
  <c r="O255" i="17" s="1"/>
  <c r="E1163" i="16"/>
  <c r="N263" i="17" s="1"/>
  <c r="I1163" i="16"/>
  <c r="O263" i="17" s="1"/>
  <c r="E1183" i="16"/>
  <c r="I1183" i="16"/>
  <c r="I1151" i="16"/>
  <c r="O251" i="17" s="1"/>
  <c r="E1151" i="16"/>
  <c r="N251" i="17" s="1"/>
  <c r="I1177" i="16"/>
  <c r="E1177" i="16"/>
  <c r="I1161" i="16"/>
  <c r="O261" i="17" s="1"/>
  <c r="E1161" i="16"/>
  <c r="N261" i="17" s="1"/>
  <c r="AB261" i="17" s="1"/>
  <c r="P261" i="17" s="1"/>
  <c r="E1174" i="16"/>
  <c r="N274" i="17" s="1"/>
  <c r="I1174" i="16"/>
  <c r="O274" i="17" s="1"/>
  <c r="E1175" i="16"/>
  <c r="N275" i="17" s="1"/>
  <c r="I1175" i="16"/>
  <c r="O275" i="17" s="1"/>
  <c r="Q1420" i="16"/>
  <c r="E1182" i="16"/>
  <c r="I1182" i="16"/>
  <c r="I1150" i="16"/>
  <c r="O250" i="17" s="1"/>
  <c r="E1150" i="16"/>
  <c r="N250" i="17" s="1"/>
  <c r="I1095" i="16"/>
  <c r="K254" i="17" s="1"/>
  <c r="E1095" i="16"/>
  <c r="J254" i="17" s="1"/>
  <c r="E1114" i="16"/>
  <c r="J273" i="17" s="1"/>
  <c r="I1114" i="16"/>
  <c r="K273" i="17" s="1"/>
  <c r="E1105" i="16"/>
  <c r="J264" i="17" s="1"/>
  <c r="I1105" i="16"/>
  <c r="K264" i="17" s="1"/>
  <c r="E1122" i="16"/>
  <c r="J281" i="17" s="1"/>
  <c r="I1122" i="16"/>
  <c r="K281" i="17" s="1"/>
  <c r="E1108" i="16"/>
  <c r="J267" i="17" s="1"/>
  <c r="I1108" i="16"/>
  <c r="K267" i="17" s="1"/>
  <c r="E1097" i="16"/>
  <c r="J256" i="17" s="1"/>
  <c r="I1097" i="16"/>
  <c r="K256" i="17" s="1"/>
  <c r="E1110" i="16"/>
  <c r="J269" i="17" s="1"/>
  <c r="I1110" i="16"/>
  <c r="K269" i="17" s="1"/>
  <c r="E1107" i="16"/>
  <c r="J266" i="17" s="1"/>
  <c r="I1107" i="16"/>
  <c r="K266" i="17" s="1"/>
  <c r="E1124" i="16"/>
  <c r="J283" i="17" s="1"/>
  <c r="I1124" i="16"/>
  <c r="K283" i="17" s="1"/>
  <c r="E1123" i="16"/>
  <c r="J282" i="17" s="1"/>
  <c r="I1123" i="16"/>
  <c r="K282" i="17" s="1"/>
  <c r="E1118" i="16"/>
  <c r="J277" i="17" s="1"/>
  <c r="I1118" i="16"/>
  <c r="K277" i="17" s="1"/>
  <c r="E1113" i="16"/>
  <c r="J272" i="17" s="1"/>
  <c r="I1113" i="16"/>
  <c r="K272" i="17" s="1"/>
  <c r="I1098" i="16"/>
  <c r="K257" i="17" s="1"/>
  <c r="E1098" i="16"/>
  <c r="J257" i="17" s="1"/>
  <c r="K1269" i="16"/>
  <c r="L1269" i="16" s="1"/>
  <c r="N1269" i="16" s="1"/>
  <c r="O1269" i="16" s="1"/>
  <c r="K1221" i="16"/>
  <c r="L1221" i="16" s="1"/>
  <c r="E317" i="17" s="1"/>
  <c r="AB17" i="57" s="1"/>
  <c r="BF17" i="57" s="1"/>
  <c r="Q1448" i="16"/>
  <c r="K1160" i="16"/>
  <c r="L1160" i="16" s="1"/>
  <c r="K1104" i="16"/>
  <c r="L1104" i="16" s="1"/>
  <c r="B1331" i="16"/>
  <c r="E1281" i="16"/>
  <c r="F1281" i="16" s="1"/>
  <c r="I1281" i="16"/>
  <c r="J1281" i="16" s="1"/>
  <c r="W1369" i="16"/>
  <c r="Q1369" i="16"/>
  <c r="B1284" i="16"/>
  <c r="J1224" i="16"/>
  <c r="W1332" i="16"/>
  <c r="Q1332" i="16"/>
  <c r="Q1381" i="16"/>
  <c r="W1381" i="16"/>
  <c r="W1348" i="16"/>
  <c r="Q1348" i="16"/>
  <c r="K1106" i="16"/>
  <c r="L1106" i="16" s="1"/>
  <c r="W1397" i="16"/>
  <c r="Q1397" i="16"/>
  <c r="Q1320" i="16"/>
  <c r="W1320" i="16"/>
  <c r="B1419" i="16"/>
  <c r="B1368" i="16"/>
  <c r="E1319" i="16"/>
  <c r="F1319" i="16" s="1"/>
  <c r="I1319" i="16"/>
  <c r="J1319" i="16" s="1"/>
  <c r="Q1432" i="16"/>
  <c r="B1305" i="16"/>
  <c r="J1245" i="16"/>
  <c r="F1245" i="16"/>
  <c r="K1152" i="16"/>
  <c r="L1152" i="16" s="1"/>
  <c r="H1376" i="16"/>
  <c r="C1376" i="16"/>
  <c r="D1376" i="16"/>
  <c r="G1376" i="16"/>
  <c r="C1327" i="16"/>
  <c r="G1327" i="16"/>
  <c r="D1327" i="16"/>
  <c r="H1327" i="16"/>
  <c r="B1166" i="16"/>
  <c r="B1227" i="16"/>
  <c r="C1427" i="16"/>
  <c r="H1427" i="16"/>
  <c r="D1427" i="16"/>
  <c r="G1427" i="16"/>
  <c r="W1277" i="16"/>
  <c r="Q1277" i="16"/>
  <c r="K1047" i="16"/>
  <c r="L1047" i="16" s="1"/>
  <c r="G1386" i="16"/>
  <c r="H1386" i="16"/>
  <c r="D1386" i="16"/>
  <c r="C1386" i="16"/>
  <c r="J1273" i="16"/>
  <c r="K1273" i="16" s="1"/>
  <c r="L1273" i="16" s="1"/>
  <c r="N1273" i="16" s="1"/>
  <c r="O1273" i="16" s="1"/>
  <c r="Q1287" i="16"/>
  <c r="W1287" i="16"/>
  <c r="H1337" i="16"/>
  <c r="G1337" i="16"/>
  <c r="D1337" i="16"/>
  <c r="C1337" i="16"/>
  <c r="C1437" i="16"/>
  <c r="H1437" i="16"/>
  <c r="D1437" i="16"/>
  <c r="G1437" i="16"/>
  <c r="B1296" i="16"/>
  <c r="W1273" i="16"/>
  <c r="Q1273" i="16"/>
  <c r="K1038" i="16"/>
  <c r="L1038" i="16" s="1"/>
  <c r="B1157" i="16"/>
  <c r="B1218" i="16"/>
  <c r="D1323" i="16"/>
  <c r="C1323" i="16"/>
  <c r="H1323" i="16"/>
  <c r="G1323" i="16"/>
  <c r="G1372" i="16"/>
  <c r="D1372" i="16"/>
  <c r="C1372" i="16"/>
  <c r="H1372" i="16"/>
  <c r="K1109" i="16"/>
  <c r="L1109" i="16" s="1"/>
  <c r="C1423" i="16"/>
  <c r="D1423" i="16"/>
  <c r="H1423" i="16"/>
  <c r="G1423" i="16"/>
  <c r="K1100" i="16"/>
  <c r="L1100" i="16" s="1"/>
  <c r="K1237" i="16"/>
  <c r="L1237" i="16" s="1"/>
  <c r="E333" i="17" s="1"/>
  <c r="AB33" i="57" s="1"/>
  <c r="BF33" i="57" s="1"/>
  <c r="Q1441" i="16"/>
  <c r="Q1455" i="16"/>
  <c r="K1048" i="16"/>
  <c r="L1048" i="16" s="1"/>
  <c r="K1283" i="16"/>
  <c r="L1283" i="16" s="1"/>
  <c r="N1283" i="16" s="1"/>
  <c r="O1283" i="16" s="1"/>
  <c r="K1050" i="16"/>
  <c r="L1050" i="16" s="1"/>
  <c r="E781" i="16"/>
  <c r="B1347" i="16"/>
  <c r="E1297" i="16"/>
  <c r="F1297" i="16" s="1"/>
  <c r="I1297" i="16"/>
  <c r="J1297" i="16" s="1"/>
  <c r="K1120" i="16"/>
  <c r="L1120" i="16" s="1"/>
  <c r="K1176" i="16"/>
  <c r="L1176" i="16" s="1"/>
  <c r="K1229" i="16"/>
  <c r="L1229" i="16" s="1"/>
  <c r="E325" i="17" s="1"/>
  <c r="AB25" i="57" s="1"/>
  <c r="BF25" i="57" s="1"/>
  <c r="K1168" i="16"/>
  <c r="L1168" i="16" s="1"/>
  <c r="D1387" i="16"/>
  <c r="H1387" i="16"/>
  <c r="C1387" i="16"/>
  <c r="G1387" i="16"/>
  <c r="J1174" i="16"/>
  <c r="Q1296" i="16"/>
  <c r="W1296" i="16"/>
  <c r="F1235" i="16"/>
  <c r="B1295" i="16"/>
  <c r="C1438" i="16"/>
  <c r="G1438" i="16"/>
  <c r="D1438" i="16"/>
  <c r="H1438" i="16"/>
  <c r="H1446" i="16"/>
  <c r="C1446" i="16"/>
  <c r="G1446" i="16"/>
  <c r="D1446" i="16"/>
  <c r="W1288" i="16"/>
  <c r="Q1288" i="16"/>
  <c r="B1167" i="16"/>
  <c r="B1228" i="16"/>
  <c r="H1346" i="16"/>
  <c r="C1346" i="16"/>
  <c r="G1346" i="16"/>
  <c r="D1346" i="16"/>
  <c r="B1339" i="16"/>
  <c r="E1289" i="16"/>
  <c r="F1289" i="16" s="1"/>
  <c r="I1289" i="16"/>
  <c r="J1289" i="16" s="1"/>
  <c r="K1035" i="16"/>
  <c r="L1035" i="16" s="1"/>
  <c r="G1395" i="16"/>
  <c r="H1395" i="16"/>
  <c r="D1395" i="16"/>
  <c r="C1395" i="16"/>
  <c r="J1211" i="16"/>
  <c r="B1271" i="16"/>
  <c r="K1058" i="16"/>
  <c r="L1058" i="16" s="1"/>
  <c r="K1102" i="16"/>
  <c r="L1102" i="16" s="1"/>
  <c r="C1338" i="16"/>
  <c r="H1338" i="16"/>
  <c r="D1338" i="16"/>
  <c r="G1338" i="16"/>
  <c r="D1452" i="16"/>
  <c r="C1452" i="16"/>
  <c r="H1452" i="16"/>
  <c r="G1452" i="16"/>
  <c r="G1352" i="16"/>
  <c r="H1352" i="16"/>
  <c r="C1352" i="16"/>
  <c r="D1352" i="16"/>
  <c r="Q1302" i="16"/>
  <c r="W1302" i="16"/>
  <c r="C1401" i="16"/>
  <c r="D1401" i="16"/>
  <c r="G1401" i="16"/>
  <c r="H1401" i="16"/>
  <c r="B1225" i="16"/>
  <c r="B1164" i="16"/>
  <c r="B1233" i="16"/>
  <c r="B1172" i="16"/>
  <c r="J1113" i="16"/>
  <c r="Q1404" i="16"/>
  <c r="W1404" i="16"/>
  <c r="K1158" i="16"/>
  <c r="L1158" i="16" s="1"/>
  <c r="K1045" i="16"/>
  <c r="L1045" i="16" s="1"/>
  <c r="H1434" i="16"/>
  <c r="D1434" i="16"/>
  <c r="G1434" i="16"/>
  <c r="C1434" i="16"/>
  <c r="I1333" i="16"/>
  <c r="J1333" i="16" s="1"/>
  <c r="E1333" i="16"/>
  <c r="F1333" i="16" s="1"/>
  <c r="B1433" i="16"/>
  <c r="B1382" i="16"/>
  <c r="D1450" i="16"/>
  <c r="G1450" i="16"/>
  <c r="C1450" i="16"/>
  <c r="H1450" i="16"/>
  <c r="D1328" i="16"/>
  <c r="G1328" i="16"/>
  <c r="H1328" i="16"/>
  <c r="C1328" i="16"/>
  <c r="K1037" i="16"/>
  <c r="L1037" i="16" s="1"/>
  <c r="W1284" i="16"/>
  <c r="Q1284" i="16"/>
  <c r="D1399" i="16"/>
  <c r="C1399" i="16"/>
  <c r="H1399" i="16"/>
  <c r="G1399" i="16"/>
  <c r="Q1440" i="16"/>
  <c r="B1282" i="16"/>
  <c r="B1242" i="16"/>
  <c r="C1443" i="16"/>
  <c r="H1443" i="16"/>
  <c r="D1443" i="16"/>
  <c r="G1443" i="16"/>
  <c r="B1156" i="16"/>
  <c r="B1217" i="16"/>
  <c r="Q1340" i="16"/>
  <c r="W1340" i="16"/>
  <c r="C1334" i="16"/>
  <c r="D1334" i="16"/>
  <c r="H1334" i="16"/>
  <c r="G1334" i="16"/>
  <c r="W1271" i="16"/>
  <c r="Q1271" i="16"/>
  <c r="K1062" i="16"/>
  <c r="L1062" i="16" s="1"/>
  <c r="W1389" i="16"/>
  <c r="Q1389" i="16"/>
  <c r="C1392" i="16"/>
  <c r="D1392" i="16"/>
  <c r="H1392" i="16"/>
  <c r="G1392" i="16"/>
  <c r="W1278" i="16"/>
  <c r="Q1278" i="16"/>
  <c r="K1159" i="16"/>
  <c r="L1159" i="16" s="1"/>
  <c r="W1390" i="16"/>
  <c r="Q1390" i="16"/>
  <c r="Q1341" i="16"/>
  <c r="W1341" i="16"/>
  <c r="Q1355" i="16"/>
  <c r="W1355" i="16"/>
  <c r="D1421" i="16"/>
  <c r="C1421" i="16"/>
  <c r="H1421" i="16"/>
  <c r="G1421" i="16"/>
  <c r="H1383" i="16"/>
  <c r="D1383" i="16"/>
  <c r="G1383" i="16"/>
  <c r="C1383" i="16"/>
  <c r="C1370" i="16"/>
  <c r="H1370" i="16"/>
  <c r="D1370" i="16"/>
  <c r="G1370" i="16"/>
  <c r="Q1300" i="16"/>
  <c r="W1300" i="16"/>
  <c r="D1377" i="16"/>
  <c r="C1377" i="16"/>
  <c r="H1377" i="16"/>
  <c r="G1377" i="16"/>
  <c r="G1343" i="16"/>
  <c r="D1343" i="16"/>
  <c r="H1343" i="16"/>
  <c r="C1343" i="16"/>
  <c r="K1054" i="16"/>
  <c r="L1054" i="16" s="1"/>
  <c r="C1321" i="16"/>
  <c r="G1321" i="16"/>
  <c r="D1321" i="16"/>
  <c r="H1321" i="16"/>
  <c r="C1350" i="16"/>
  <c r="H1350" i="16"/>
  <c r="G1350" i="16"/>
  <c r="D1350" i="16"/>
  <c r="H1428" i="16"/>
  <c r="G1428" i="16"/>
  <c r="C1428" i="16"/>
  <c r="D1428" i="16"/>
  <c r="K1053" i="16"/>
  <c r="L1053" i="16" s="1"/>
  <c r="W1293" i="16"/>
  <c r="Q1293" i="16"/>
  <c r="B1274" i="16"/>
  <c r="B1234" i="16"/>
  <c r="B1173" i="16"/>
  <c r="E1279" i="16"/>
  <c r="F1279" i="16" s="1"/>
  <c r="B1329" i="16"/>
  <c r="I1279" i="16"/>
  <c r="J1279" i="16" s="1"/>
  <c r="C1336" i="16"/>
  <c r="D1336" i="16"/>
  <c r="G1336" i="16"/>
  <c r="H1336" i="16"/>
  <c r="H1344" i="16"/>
  <c r="G1344" i="16"/>
  <c r="D1344" i="16"/>
  <c r="C1344" i="16"/>
  <c r="Q1447" i="16"/>
  <c r="Q1347" i="16"/>
  <c r="W1347" i="16"/>
  <c r="G1331" i="16"/>
  <c r="C1331" i="16"/>
  <c r="D1331" i="16"/>
  <c r="H1331" i="16"/>
  <c r="Q1280" i="16"/>
  <c r="W1280" i="16"/>
  <c r="B1330" i="16"/>
  <c r="E1280" i="16"/>
  <c r="F1280" i="16" s="1"/>
  <c r="I1280" i="16"/>
  <c r="J1280" i="16" s="1"/>
  <c r="Q1396" i="16"/>
  <c r="W1396" i="16"/>
  <c r="H1431" i="16"/>
  <c r="D1431" i="16"/>
  <c r="G1431" i="16"/>
  <c r="C1431" i="16"/>
  <c r="W1326" i="16"/>
  <c r="Q1326" i="16"/>
  <c r="D1330" i="16"/>
  <c r="C1330" i="16"/>
  <c r="G1330" i="16"/>
  <c r="H1330" i="16"/>
  <c r="Q1445" i="16"/>
  <c r="Q1429" i="16"/>
  <c r="K1121" i="16"/>
  <c r="L1121" i="16" s="1"/>
  <c r="Q1426" i="16"/>
  <c r="D1393" i="16"/>
  <c r="H1393" i="16"/>
  <c r="G1393" i="16"/>
  <c r="C1393" i="16"/>
  <c r="G1379" i="16"/>
  <c r="D1379" i="16"/>
  <c r="C1379" i="16"/>
  <c r="H1379" i="16"/>
  <c r="W1286" i="16"/>
  <c r="Q1286" i="16"/>
  <c r="H1444" i="16"/>
  <c r="C1444" i="16"/>
  <c r="G1444" i="16"/>
  <c r="D1444" i="16"/>
  <c r="B1238" i="16"/>
  <c r="Q1375" i="16"/>
  <c r="W1375" i="16"/>
  <c r="C1430" i="16"/>
  <c r="G1430" i="16"/>
  <c r="H1430" i="16"/>
  <c r="D1430" i="16"/>
  <c r="K1270" i="16"/>
  <c r="L1270" i="16" s="1"/>
  <c r="N1270" i="16" s="1"/>
  <c r="O1270" i="16" s="1"/>
  <c r="B1243" i="16"/>
  <c r="J1123" i="16"/>
  <c r="D1385" i="16"/>
  <c r="H1385" i="16"/>
  <c r="G1385" i="16"/>
  <c r="C1385" i="16"/>
  <c r="K1063" i="16"/>
  <c r="L1063" i="16" s="1"/>
  <c r="H1436" i="16"/>
  <c r="D1436" i="16"/>
  <c r="C1436" i="16"/>
  <c r="G1436" i="16"/>
  <c r="W1281" i="16"/>
  <c r="Q1281" i="16"/>
  <c r="I1323" i="16"/>
  <c r="E1323" i="16"/>
  <c r="B1372" i="16"/>
  <c r="B1423" i="16"/>
  <c r="B1300" i="16"/>
  <c r="F1240" i="16"/>
  <c r="J1240" i="16"/>
  <c r="Q1294" i="16"/>
  <c r="W1294" i="16"/>
  <c r="C1380" i="16"/>
  <c r="H1380" i="16"/>
  <c r="G1380" i="16"/>
  <c r="D1380" i="16"/>
  <c r="K1064" i="16"/>
  <c r="L1064" i="16" s="1"/>
  <c r="C1391" i="16"/>
  <c r="D1391" i="16"/>
  <c r="H1391" i="16"/>
  <c r="G1391" i="16"/>
  <c r="B1244" i="16"/>
  <c r="K1165" i="16"/>
  <c r="L1165" i="16" s="1"/>
  <c r="K1111" i="16"/>
  <c r="L1111" i="16" s="1"/>
  <c r="K1096" i="16"/>
  <c r="L1096" i="16" s="1"/>
  <c r="B1169" i="16"/>
  <c r="B1230" i="16"/>
  <c r="K1112" i="16"/>
  <c r="L1112" i="16" s="1"/>
  <c r="C1442" i="16"/>
  <c r="G1442" i="16"/>
  <c r="H1442" i="16"/>
  <c r="D1442" i="16"/>
  <c r="Q1304" i="16"/>
  <c r="W1304" i="16"/>
  <c r="Q1449" i="16"/>
  <c r="Q1289" i="16"/>
  <c r="B1215" i="16"/>
  <c r="B1154" i="16"/>
  <c r="B1301" i="16"/>
  <c r="F1241" i="16"/>
  <c r="E1286" i="16"/>
  <c r="F1286" i="16" s="1"/>
  <c r="I1286" i="16"/>
  <c r="J1286" i="16" s="1"/>
  <c r="B1336" i="16"/>
  <c r="J1170" i="16"/>
  <c r="D1454" i="16"/>
  <c r="C1454" i="16"/>
  <c r="H1454" i="16"/>
  <c r="G1454" i="16"/>
  <c r="B1292" i="16"/>
  <c r="F1232" i="16"/>
  <c r="B1420" i="16"/>
  <c r="B1369" i="16"/>
  <c r="E1320" i="16"/>
  <c r="F1320" i="16" s="1"/>
  <c r="I1320" i="16"/>
  <c r="J1320" i="16" s="1"/>
  <c r="B1306" i="16"/>
  <c r="J1246" i="16"/>
  <c r="F1246" i="16"/>
  <c r="B1299" i="16"/>
  <c r="F1239" i="16"/>
  <c r="Q1433" i="16"/>
  <c r="D1354" i="16"/>
  <c r="G1354" i="16"/>
  <c r="C1354" i="16"/>
  <c r="H1354" i="16"/>
  <c r="C1342" i="16"/>
  <c r="H1342" i="16"/>
  <c r="G1342" i="16"/>
  <c r="D1342" i="16"/>
  <c r="B1272" i="16"/>
  <c r="B1291" i="16"/>
  <c r="K1126" i="16"/>
  <c r="L1126" i="16" s="1"/>
  <c r="Q1292" i="16"/>
  <c r="W1292" i="16"/>
  <c r="D1403" i="16"/>
  <c r="G1403" i="16"/>
  <c r="C1403" i="16"/>
  <c r="H1403" i="16"/>
  <c r="B1276" i="16"/>
  <c r="C1456" i="16"/>
  <c r="H1456" i="16"/>
  <c r="G1456" i="16"/>
  <c r="D1456" i="16"/>
  <c r="C1335" i="16"/>
  <c r="H1335" i="16"/>
  <c r="D1335" i="16"/>
  <c r="G1335" i="16"/>
  <c r="Q1378" i="16"/>
  <c r="W1378" i="16"/>
  <c r="C1339" i="16"/>
  <c r="D1339" i="16"/>
  <c r="H1339" i="16"/>
  <c r="G1339" i="16"/>
  <c r="H1439" i="16"/>
  <c r="D1439" i="16"/>
  <c r="G1439" i="16"/>
  <c r="C1439" i="16"/>
  <c r="D1384" i="16"/>
  <c r="C1384" i="16"/>
  <c r="H1384" i="16"/>
  <c r="G1384" i="16"/>
  <c r="W1289" i="16"/>
  <c r="Q1306" i="16"/>
  <c r="W1306" i="16"/>
  <c r="Q1285" i="16"/>
  <c r="W1285" i="16"/>
  <c r="W1382" i="16"/>
  <c r="Q1382" i="16"/>
  <c r="W1345" i="16"/>
  <c r="Q1345" i="16"/>
  <c r="Q1333" i="16"/>
  <c r="W1333" i="16"/>
  <c r="W1394" i="16"/>
  <c r="Q1394" i="16"/>
  <c r="G1356" i="16"/>
  <c r="D1356" i="16"/>
  <c r="C1356" i="16"/>
  <c r="H1356" i="16"/>
  <c r="Q1329" i="16"/>
  <c r="W1329" i="16"/>
  <c r="C1388" i="16"/>
  <c r="H1388" i="16"/>
  <c r="D1388" i="16"/>
  <c r="G1388" i="16"/>
  <c r="H1405" i="16"/>
  <c r="G1405" i="16"/>
  <c r="C1405" i="16"/>
  <c r="D1405" i="16"/>
  <c r="G1435" i="16"/>
  <c r="C1435" i="16"/>
  <c r="H1435" i="16"/>
  <c r="D1435" i="16"/>
  <c r="Q1398" i="16"/>
  <c r="W1398" i="16"/>
  <c r="Q1349" i="16"/>
  <c r="W1349" i="16"/>
  <c r="E720" i="16"/>
  <c r="F1216" i="16" l="1"/>
  <c r="W212" i="17"/>
  <c r="K1091" i="16"/>
  <c r="L1091" i="16" s="1"/>
  <c r="N1091" i="16" s="1"/>
  <c r="O1091" i="16" s="1"/>
  <c r="K1092" i="16"/>
  <c r="L1092" i="16" s="1"/>
  <c r="N1092" i="16" s="1"/>
  <c r="O1092" i="16" s="1"/>
  <c r="F1214" i="16"/>
  <c r="F1155" i="16"/>
  <c r="J1155" i="16"/>
  <c r="J1114" i="16"/>
  <c r="J1122" i="16"/>
  <c r="BG47" i="57"/>
  <c r="AC47" i="57" s="1"/>
  <c r="K1184" i="16"/>
  <c r="L1184" i="16" s="1"/>
  <c r="K1115" i="16"/>
  <c r="L1115" i="16" s="1"/>
  <c r="K1094" i="16"/>
  <c r="L1094" i="16" s="1"/>
  <c r="N1094" i="16" s="1"/>
  <c r="O1094" i="16" s="1"/>
  <c r="K1125" i="16"/>
  <c r="L1125" i="16" s="1"/>
  <c r="J1216" i="16"/>
  <c r="K1216" i="16" s="1"/>
  <c r="L1216" i="16" s="1"/>
  <c r="E312" i="17" s="1"/>
  <c r="AB12" i="57" s="1"/>
  <c r="BF12" i="57" s="1"/>
  <c r="J1232" i="16"/>
  <c r="J1124" i="16"/>
  <c r="F1236" i="16"/>
  <c r="W191" i="17"/>
  <c r="F1231" i="16"/>
  <c r="F1123" i="16"/>
  <c r="F1114" i="16"/>
  <c r="J1239" i="16"/>
  <c r="J1236" i="16"/>
  <c r="F1097" i="16"/>
  <c r="F1170" i="16"/>
  <c r="K1170" i="16" s="1"/>
  <c r="L1170" i="16" s="1"/>
  <c r="F1122" i="16"/>
  <c r="J1150" i="16"/>
  <c r="J1171" i="16"/>
  <c r="F1171" i="16"/>
  <c r="F1095" i="16"/>
  <c r="J1214" i="16"/>
  <c r="AB250" i="17"/>
  <c r="P250" i="17" s="1"/>
  <c r="J1212" i="16"/>
  <c r="F1124" i="16"/>
  <c r="J1095" i="16"/>
  <c r="J1247" i="16"/>
  <c r="F1211" i="16"/>
  <c r="K1211" i="16" s="1"/>
  <c r="L1211" i="16" s="1"/>
  <c r="E307" i="17" s="1"/>
  <c r="F1163" i="16"/>
  <c r="E900" i="16"/>
  <c r="J1231" i="16"/>
  <c r="F1110" i="16"/>
  <c r="J1161" i="16"/>
  <c r="J1222" i="16"/>
  <c r="F1224" i="16"/>
  <c r="J1151" i="16"/>
  <c r="J1241" i="16"/>
  <c r="F1118" i="16"/>
  <c r="F1105" i="16"/>
  <c r="F1108" i="16"/>
  <c r="F1175" i="16"/>
  <c r="N1213" i="16"/>
  <c r="O1213" i="16" s="1"/>
  <c r="J1107" i="16"/>
  <c r="X347" i="17"/>
  <c r="F347" i="17" s="1"/>
  <c r="J347" i="17" s="1"/>
  <c r="AA347" i="17" s="1"/>
  <c r="F1113" i="16"/>
  <c r="F1174" i="16"/>
  <c r="N1019" i="16"/>
  <c r="F1107" i="16"/>
  <c r="J1153" i="16"/>
  <c r="J1097" i="16"/>
  <c r="F1150" i="16"/>
  <c r="F1098" i="16"/>
  <c r="AA257" i="17"/>
  <c r="L257" i="17" s="1"/>
  <c r="AA254" i="17"/>
  <c r="L254" i="17" s="1"/>
  <c r="AB251" i="17"/>
  <c r="P251" i="17" s="1"/>
  <c r="AB253" i="17"/>
  <c r="P253" i="17" s="1"/>
  <c r="O1019" i="16"/>
  <c r="AB285" i="17"/>
  <c r="P285" i="17" s="1"/>
  <c r="AB286" i="17"/>
  <c r="P286" i="17" s="1"/>
  <c r="Z49" i="30"/>
  <c r="V33" i="34"/>
  <c r="X35" i="30"/>
  <c r="O1148" i="16"/>
  <c r="K30" i="10"/>
  <c r="X350" i="17"/>
  <c r="F350" i="17" s="1"/>
  <c r="F1247" i="16"/>
  <c r="J1235" i="16"/>
  <c r="J1163" i="16"/>
  <c r="O1209" i="16"/>
  <c r="V37" i="30"/>
  <c r="V35" i="34" s="1"/>
  <c r="AB278" i="17"/>
  <c r="P278" i="17" s="1"/>
  <c r="V38" i="30"/>
  <c r="V36" i="34" s="1"/>
  <c r="AB279" i="17"/>
  <c r="P279" i="17" s="1"/>
  <c r="O30" i="10"/>
  <c r="P30" i="10"/>
  <c r="R30" i="10" s="1"/>
  <c r="I31" i="10"/>
  <c r="O31" i="10"/>
  <c r="W44" i="57"/>
  <c r="BA44" i="57" s="1"/>
  <c r="AU46" i="30"/>
  <c r="V229" i="17"/>
  <c r="W229" i="17" s="1"/>
  <c r="X344" i="17" s="1"/>
  <c r="F344" i="17" s="1"/>
  <c r="W48" i="57"/>
  <c r="BA48" i="57" s="1"/>
  <c r="AU50" i="30"/>
  <c r="Z50" i="30" s="1"/>
  <c r="V233" i="17"/>
  <c r="W233" i="17" s="1"/>
  <c r="X348" i="17" s="1"/>
  <c r="F348" i="17" s="1"/>
  <c r="W49" i="57"/>
  <c r="BA49" i="57" s="1"/>
  <c r="V234" i="17"/>
  <c r="W234" i="17" s="1"/>
  <c r="X349" i="17" s="1"/>
  <c r="F349" i="17" s="1"/>
  <c r="AU51" i="30"/>
  <c r="Z51" i="30" s="1"/>
  <c r="W45" i="57"/>
  <c r="BA45" i="57" s="1"/>
  <c r="AU47" i="30"/>
  <c r="V230" i="17"/>
  <c r="W230" i="17" s="1"/>
  <c r="W46" i="57"/>
  <c r="BA46" i="57" s="1"/>
  <c r="BG46" i="57" s="1"/>
  <c r="AC46" i="57" s="1"/>
  <c r="AU48" i="30"/>
  <c r="V231" i="17"/>
  <c r="W231" i="17" s="1"/>
  <c r="X346" i="17" s="1"/>
  <c r="F346" i="17" s="1"/>
  <c r="F1212" i="16"/>
  <c r="F1151" i="16"/>
  <c r="F1222" i="16"/>
  <c r="J1175" i="16"/>
  <c r="AA272" i="17"/>
  <c r="L272" i="17" s="1"/>
  <c r="U31" i="30" s="1"/>
  <c r="U29" i="34" s="1"/>
  <c r="AA282" i="17"/>
  <c r="L282" i="17" s="1"/>
  <c r="U25" i="30"/>
  <c r="U23" i="34" s="1"/>
  <c r="AA266" i="17"/>
  <c r="L266" i="17" s="1"/>
  <c r="U15" i="30"/>
  <c r="U13" i="34" s="1"/>
  <c r="AA256" i="17"/>
  <c r="L256" i="17" s="1"/>
  <c r="AA281" i="17"/>
  <c r="L281" i="17" s="1"/>
  <c r="AA273" i="17"/>
  <c r="L273" i="17" s="1"/>
  <c r="U32" i="30" s="1"/>
  <c r="U30" i="34" s="1"/>
  <c r="V33" i="30"/>
  <c r="V31" i="34" s="1"/>
  <c r="AB274" i="17"/>
  <c r="P274" i="17" s="1"/>
  <c r="AB255" i="17"/>
  <c r="P255" i="17" s="1"/>
  <c r="V14" i="30" s="1"/>
  <c r="V29" i="30"/>
  <c r="V27" i="34" s="1"/>
  <c r="AB270" i="17"/>
  <c r="P270" i="17" s="1"/>
  <c r="AA5" i="57"/>
  <c r="BE5" i="57" s="1"/>
  <c r="BG5" i="57" s="1"/>
  <c r="AC5" i="57" s="1"/>
  <c r="Y310" i="17"/>
  <c r="D310" i="17" s="1"/>
  <c r="Y327" i="17"/>
  <c r="D327" i="17" s="1"/>
  <c r="K1178" i="16"/>
  <c r="L1178" i="16" s="1"/>
  <c r="K1179" i="16"/>
  <c r="L1179" i="16" s="1"/>
  <c r="Y308" i="17"/>
  <c r="D308" i="17" s="1"/>
  <c r="M30" i="10"/>
  <c r="J30" i="10"/>
  <c r="P31" i="10"/>
  <c r="R31" i="10" s="1"/>
  <c r="M31" i="10"/>
  <c r="X53" i="57"/>
  <c r="BB53" i="57" s="1"/>
  <c r="AV55" i="30"/>
  <c r="S296" i="17"/>
  <c r="W296" i="17" s="1"/>
  <c r="Z48" i="30"/>
  <c r="BG44" i="57"/>
  <c r="AC44" i="57" s="1"/>
  <c r="BG49" i="57"/>
  <c r="AC49" i="57" s="1"/>
  <c r="X45" i="57"/>
  <c r="BB45" i="57" s="1"/>
  <c r="BG45" i="57" s="1"/>
  <c r="AC45" i="57" s="1"/>
  <c r="S288" i="17"/>
  <c r="W288" i="17" s="1"/>
  <c r="AV47" i="30"/>
  <c r="Z47" i="30" s="1"/>
  <c r="Y7" i="57"/>
  <c r="BC7" i="57" s="1"/>
  <c r="N958" i="16"/>
  <c r="L30" i="10"/>
  <c r="L31" i="10"/>
  <c r="J31" i="10"/>
  <c r="BG48" i="57"/>
  <c r="AC48" i="57" s="1"/>
  <c r="J1110" i="16"/>
  <c r="J1118" i="16"/>
  <c r="F1153" i="16"/>
  <c r="F1161" i="16"/>
  <c r="J1105" i="16"/>
  <c r="J1108" i="16"/>
  <c r="U36" i="30"/>
  <c r="U34" i="34" s="1"/>
  <c r="AA277" i="17"/>
  <c r="L277" i="17" s="1"/>
  <c r="AA283" i="17"/>
  <c r="L283" i="17" s="1"/>
  <c r="U42" i="30" s="1"/>
  <c r="U28" i="30"/>
  <c r="U26" i="34" s="1"/>
  <c r="AA269" i="17"/>
  <c r="L269" i="17" s="1"/>
  <c r="AA267" i="17"/>
  <c r="L267" i="17" s="1"/>
  <c r="U23" i="30"/>
  <c r="U21" i="34" s="1"/>
  <c r="AA264" i="17"/>
  <c r="L264" i="17" s="1"/>
  <c r="U13" i="30"/>
  <c r="U11" i="34" s="1"/>
  <c r="AB275" i="17"/>
  <c r="P275" i="17" s="1"/>
  <c r="V34" i="30" s="1"/>
  <c r="V22" i="30"/>
  <c r="V20" i="34" s="1"/>
  <c r="AB263" i="17"/>
  <c r="P263" i="17" s="1"/>
  <c r="AB271" i="17"/>
  <c r="P271" i="17" s="1"/>
  <c r="V30" i="30" s="1"/>
  <c r="O1031" i="16"/>
  <c r="X19" i="30"/>
  <c r="AB284" i="17"/>
  <c r="P284" i="17" s="1"/>
  <c r="Y336" i="17"/>
  <c r="D336" i="17" s="1"/>
  <c r="O958" i="16"/>
  <c r="E959" i="16" s="1"/>
  <c r="I30" i="10"/>
  <c r="N30" i="10"/>
  <c r="K31" i="10"/>
  <c r="N31" i="10"/>
  <c r="X52" i="57"/>
  <c r="BB52" i="57" s="1"/>
  <c r="BG52" i="57" s="1"/>
  <c r="AC52" i="57" s="1"/>
  <c r="S295" i="17"/>
  <c r="W295" i="17" s="1"/>
  <c r="X352" i="17" s="1"/>
  <c r="F352" i="17" s="1"/>
  <c r="AV54" i="30"/>
  <c r="Z54" i="30" s="1"/>
  <c r="W51" i="57"/>
  <c r="BA51" i="57" s="1"/>
  <c r="BG51" i="57" s="1"/>
  <c r="AC51" i="57" s="1"/>
  <c r="V236" i="17"/>
  <c r="W236" i="17" s="1"/>
  <c r="X351" i="17" s="1"/>
  <c r="F351" i="17" s="1"/>
  <c r="AU53" i="30"/>
  <c r="Z53" i="30" s="1"/>
  <c r="Z46" i="30"/>
  <c r="W53" i="57"/>
  <c r="BA53" i="57" s="1"/>
  <c r="V238" i="17"/>
  <c r="W238" i="17" s="1"/>
  <c r="AU55" i="30"/>
  <c r="Q29" i="10"/>
  <c r="AA304" i="17"/>
  <c r="E1244" i="16"/>
  <c r="B340" i="17" s="1"/>
  <c r="I1244" i="16"/>
  <c r="C340" i="17" s="1"/>
  <c r="E1228" i="16"/>
  <c r="B324" i="17" s="1"/>
  <c r="I1228" i="16"/>
  <c r="C324" i="17" s="1"/>
  <c r="J1098" i="16"/>
  <c r="U41" i="30"/>
  <c r="U39" i="34" s="1"/>
  <c r="U40" i="30"/>
  <c r="U38" i="34" s="1"/>
  <c r="V9" i="30"/>
  <c r="V7" i="34" s="1"/>
  <c r="F1177" i="16"/>
  <c r="N277" i="17"/>
  <c r="J1183" i="16"/>
  <c r="O283" i="17"/>
  <c r="J1181" i="16"/>
  <c r="O281" i="17"/>
  <c r="V39" i="30"/>
  <c r="V37" i="34" s="1"/>
  <c r="Y307" i="17"/>
  <c r="D307" i="17" s="1"/>
  <c r="Y337" i="17"/>
  <c r="D337" i="17" s="1"/>
  <c r="X37" i="30"/>
  <c r="Y342" i="17"/>
  <c r="D342" i="17" s="1"/>
  <c r="V44" i="30"/>
  <c r="V42" i="34" s="1"/>
  <c r="Y328" i="17"/>
  <c r="D328" i="17" s="1"/>
  <c r="X27" i="30"/>
  <c r="E1215" i="16"/>
  <c r="B311" i="17" s="1"/>
  <c r="I1215" i="16"/>
  <c r="C311" i="17" s="1"/>
  <c r="E1230" i="16"/>
  <c r="B326" i="17" s="1"/>
  <c r="I1230" i="16"/>
  <c r="C326" i="17" s="1"/>
  <c r="J1177" i="16"/>
  <c r="O277" i="17"/>
  <c r="F1183" i="16"/>
  <c r="N283" i="17"/>
  <c r="F1181" i="16"/>
  <c r="N281" i="17"/>
  <c r="AB281" i="17" s="1"/>
  <c r="P281" i="17" s="1"/>
  <c r="W227" i="17"/>
  <c r="W226" i="17"/>
  <c r="Y331" i="17"/>
  <c r="D331" i="17" s="1"/>
  <c r="Y312" i="17"/>
  <c r="D312" i="17" s="1"/>
  <c r="K1180" i="16"/>
  <c r="L1180" i="16" s="1"/>
  <c r="Y320" i="17"/>
  <c r="D320" i="17" s="1"/>
  <c r="V43" i="30"/>
  <c r="V41" i="34" s="1"/>
  <c r="X17" i="30"/>
  <c r="X22" i="30"/>
  <c r="K1185" i="16"/>
  <c r="L1185" i="16" s="1"/>
  <c r="X24" i="30"/>
  <c r="E1243" i="16"/>
  <c r="B339" i="17" s="1"/>
  <c r="I1243" i="16"/>
  <c r="C339" i="17" s="1"/>
  <c r="E1238" i="16"/>
  <c r="B334" i="17" s="1"/>
  <c r="I1238" i="16"/>
  <c r="C334" i="17" s="1"/>
  <c r="I1217" i="16"/>
  <c r="C313" i="17" s="1"/>
  <c r="E1217" i="16"/>
  <c r="B313" i="17" s="1"/>
  <c r="E1218" i="16"/>
  <c r="B314" i="17" s="1"/>
  <c r="I1218" i="16"/>
  <c r="C314" i="17" s="1"/>
  <c r="E1227" i="16"/>
  <c r="B323" i="17" s="1"/>
  <c r="I1227" i="16"/>
  <c r="C323" i="17" s="1"/>
  <c r="U16" i="30"/>
  <c r="U14" i="34" s="1"/>
  <c r="U26" i="30"/>
  <c r="U24" i="34" s="1"/>
  <c r="J1182" i="16"/>
  <c r="O282" i="17"/>
  <c r="V20" i="30"/>
  <c r="V18" i="34" s="1"/>
  <c r="V10" i="30"/>
  <c r="V8" i="34" s="1"/>
  <c r="V12" i="30"/>
  <c r="V10" i="34" s="1"/>
  <c r="X11" i="30"/>
  <c r="Y318" i="17"/>
  <c r="D318" i="17" s="1"/>
  <c r="V45" i="30"/>
  <c r="V43" i="34" s="1"/>
  <c r="X29" i="30"/>
  <c r="Y343" i="17"/>
  <c r="D343" i="17" s="1"/>
  <c r="X18" i="30"/>
  <c r="E1234" i="16"/>
  <c r="B330" i="17" s="1"/>
  <c r="I1234" i="16"/>
  <c r="C330" i="17" s="1"/>
  <c r="E1242" i="16"/>
  <c r="B338" i="17" s="1"/>
  <c r="I1242" i="16"/>
  <c r="C338" i="17" s="1"/>
  <c r="I1233" i="16"/>
  <c r="C329" i="17" s="1"/>
  <c r="E1233" i="16"/>
  <c r="B329" i="17" s="1"/>
  <c r="I1225" i="16"/>
  <c r="C321" i="17" s="1"/>
  <c r="E1225" i="16"/>
  <c r="B321" i="17" s="1"/>
  <c r="F1182" i="16"/>
  <c r="N282" i="17"/>
  <c r="Y332" i="17"/>
  <c r="D332" i="17" s="1"/>
  <c r="Y335" i="17"/>
  <c r="D335" i="17" s="1"/>
  <c r="X33" i="30"/>
  <c r="K1186" i="16"/>
  <c r="L1186" i="16" s="1"/>
  <c r="Y341" i="17"/>
  <c r="D341" i="17" s="1"/>
  <c r="W220" i="17"/>
  <c r="N1165" i="16"/>
  <c r="O1165" i="16" s="1"/>
  <c r="Q265" i="17"/>
  <c r="AA22" i="57" s="1"/>
  <c r="BE22" i="57" s="1"/>
  <c r="N1226" i="16"/>
  <c r="O1226" i="16" s="1"/>
  <c r="N1064" i="16"/>
  <c r="O1064" i="16" s="1"/>
  <c r="I283" i="17"/>
  <c r="Y40" i="57" s="1"/>
  <c r="BC40" i="57" s="1"/>
  <c r="N1121" i="16"/>
  <c r="O1121" i="16" s="1"/>
  <c r="M280" i="17"/>
  <c r="Z37" i="57" s="1"/>
  <c r="BD37" i="57" s="1"/>
  <c r="N1220" i="16"/>
  <c r="O1220" i="16" s="1"/>
  <c r="N1219" i="16"/>
  <c r="O1219" i="16" s="1"/>
  <c r="N1037" i="16"/>
  <c r="O1037" i="16" s="1"/>
  <c r="I256" i="17"/>
  <c r="Y13" i="57" s="1"/>
  <c r="BC13" i="57" s="1"/>
  <c r="N1229" i="16"/>
  <c r="O1229" i="16" s="1"/>
  <c r="N1050" i="16"/>
  <c r="O1050" i="16" s="1"/>
  <c r="I269" i="17"/>
  <c r="Y26" i="57" s="1"/>
  <c r="BC26" i="57" s="1"/>
  <c r="M250" i="17"/>
  <c r="N1038" i="16"/>
  <c r="O1038" i="16" s="1"/>
  <c r="I257" i="17"/>
  <c r="Y14" i="57" s="1"/>
  <c r="BC14" i="57" s="1"/>
  <c r="N1116" i="16"/>
  <c r="O1116" i="16" s="1"/>
  <c r="M275" i="17"/>
  <c r="Z32" i="57" s="1"/>
  <c r="BD32" i="57" s="1"/>
  <c r="N1104" i="16"/>
  <c r="O1104" i="16" s="1"/>
  <c r="M263" i="17"/>
  <c r="Z20" i="57" s="1"/>
  <c r="BD20" i="57" s="1"/>
  <c r="N1125" i="16"/>
  <c r="O1125" i="16" s="1"/>
  <c r="M284" i="17"/>
  <c r="Z41" i="57" s="1"/>
  <c r="BD41" i="57" s="1"/>
  <c r="Q282" i="17"/>
  <c r="AA39" i="57" s="1"/>
  <c r="BE39" i="57" s="1"/>
  <c r="U262" i="17"/>
  <c r="AX21" i="30"/>
  <c r="AY7" i="30"/>
  <c r="V248" i="17"/>
  <c r="W248" i="17" s="1"/>
  <c r="U252" i="17"/>
  <c r="AX11" i="30"/>
  <c r="AC19" i="57"/>
  <c r="AZ21" i="30"/>
  <c r="S319" i="17"/>
  <c r="W319" i="17" s="1"/>
  <c r="T286" i="17"/>
  <c r="AW45" i="30"/>
  <c r="S272" i="17"/>
  <c r="AV31" i="30"/>
  <c r="AW10" i="30"/>
  <c r="T251" i="17"/>
  <c r="T274" i="17"/>
  <c r="AW33" i="30"/>
  <c r="S268" i="17"/>
  <c r="AV27" i="30"/>
  <c r="V224" i="17"/>
  <c r="W224" i="17" s="1"/>
  <c r="AU41" i="30"/>
  <c r="AW12" i="30"/>
  <c r="T253" i="17"/>
  <c r="V207" i="17"/>
  <c r="W207" i="17" s="1"/>
  <c r="AU24" i="30"/>
  <c r="V249" i="17"/>
  <c r="AY8" i="30"/>
  <c r="AW22" i="30"/>
  <c r="T263" i="17"/>
  <c r="T275" i="17"/>
  <c r="AW34" i="30"/>
  <c r="T250" i="17"/>
  <c r="AW9" i="30"/>
  <c r="AU30" i="30"/>
  <c r="V213" i="17"/>
  <c r="W213" i="17" s="1"/>
  <c r="AW39" i="30"/>
  <c r="T280" i="17"/>
  <c r="T270" i="17"/>
  <c r="AW29" i="30"/>
  <c r="AW27" i="30"/>
  <c r="T268" i="17"/>
  <c r="S280" i="17"/>
  <c r="AV39" i="30"/>
  <c r="AU27" i="30"/>
  <c r="V210" i="17"/>
  <c r="W210" i="17" s="1"/>
  <c r="U258" i="17"/>
  <c r="AX17" i="30"/>
  <c r="T255" i="17"/>
  <c r="AW14" i="30"/>
  <c r="N1126" i="16"/>
  <c r="O1126" i="16" s="1"/>
  <c r="M285" i="17"/>
  <c r="Z42" i="57" s="1"/>
  <c r="BD42" i="57" s="1"/>
  <c r="N1112" i="16"/>
  <c r="O1112" i="16" s="1"/>
  <c r="M271" i="17"/>
  <c r="Z28" i="57" s="1"/>
  <c r="BD28" i="57" s="1"/>
  <c r="N1119" i="16"/>
  <c r="O1119" i="16" s="1"/>
  <c r="M278" i="17"/>
  <c r="Z35" i="57" s="1"/>
  <c r="BD35" i="57" s="1"/>
  <c r="N1159" i="16"/>
  <c r="O1159" i="16" s="1"/>
  <c r="Q259" i="17"/>
  <c r="AA16" i="57" s="1"/>
  <c r="BE16" i="57" s="1"/>
  <c r="N1102" i="16"/>
  <c r="O1102" i="16" s="1"/>
  <c r="M261" i="17"/>
  <c r="Z18" i="57" s="1"/>
  <c r="BD18" i="57" s="1"/>
  <c r="N1176" i="16"/>
  <c r="O1176" i="16" s="1"/>
  <c r="Q276" i="17"/>
  <c r="AA33" i="57" s="1"/>
  <c r="BE33" i="57" s="1"/>
  <c r="BG33" i="57" s="1"/>
  <c r="N1106" i="16"/>
  <c r="O1106" i="16" s="1"/>
  <c r="M265" i="17"/>
  <c r="Z22" i="57" s="1"/>
  <c r="BD22" i="57" s="1"/>
  <c r="N1160" i="16"/>
  <c r="O1160" i="16" s="1"/>
  <c r="Q260" i="17"/>
  <c r="AA17" i="57" s="1"/>
  <c r="BE17" i="57" s="1"/>
  <c r="BG17" i="57" s="1"/>
  <c r="N1184" i="16"/>
  <c r="O1184" i="16" s="1"/>
  <c r="Q284" i="17"/>
  <c r="AA41" i="57" s="1"/>
  <c r="BE41" i="57" s="1"/>
  <c r="S256" i="17"/>
  <c r="AV15" i="30"/>
  <c r="AU25" i="30"/>
  <c r="V208" i="17"/>
  <c r="W208" i="17" s="1"/>
  <c r="AV14" i="30"/>
  <c r="S255" i="17"/>
  <c r="AC6" i="57"/>
  <c r="AZ8" i="30"/>
  <c r="S306" i="17"/>
  <c r="W306" i="17" s="1"/>
  <c r="AW30" i="30"/>
  <c r="T271" i="17"/>
  <c r="N1096" i="16"/>
  <c r="O1096" i="16" s="1"/>
  <c r="M255" i="17"/>
  <c r="Z12" i="57" s="1"/>
  <c r="BD12" i="57" s="1"/>
  <c r="M253" i="17"/>
  <c r="Z10" i="57" s="1"/>
  <c r="BD10" i="57" s="1"/>
  <c r="N1063" i="16"/>
  <c r="O1063" i="16" s="1"/>
  <c r="I282" i="17"/>
  <c r="Y39" i="57" s="1"/>
  <c r="BC39" i="57" s="1"/>
  <c r="N1054" i="16"/>
  <c r="O1054" i="16" s="1"/>
  <c r="I273" i="17"/>
  <c r="Y30" i="57" s="1"/>
  <c r="BC30" i="57" s="1"/>
  <c r="N1062" i="16"/>
  <c r="O1062" i="16" s="1"/>
  <c r="I281" i="17"/>
  <c r="Y38" i="57" s="1"/>
  <c r="BC38" i="57" s="1"/>
  <c r="N1045" i="16"/>
  <c r="O1045" i="16" s="1"/>
  <c r="I264" i="17"/>
  <c r="Y21" i="57" s="1"/>
  <c r="BC21" i="57" s="1"/>
  <c r="N1058" i="16"/>
  <c r="O1058" i="16" s="1"/>
  <c r="I277" i="17"/>
  <c r="Y34" i="57" s="1"/>
  <c r="BC34" i="57" s="1"/>
  <c r="N1035" i="16"/>
  <c r="O1035" i="16" s="1"/>
  <c r="I254" i="17"/>
  <c r="Y11" i="57" s="1"/>
  <c r="BC11" i="57" s="1"/>
  <c r="N1115" i="16"/>
  <c r="O1115" i="16" s="1"/>
  <c r="M274" i="17"/>
  <c r="Z31" i="57" s="1"/>
  <c r="BD31" i="57" s="1"/>
  <c r="N1120" i="16"/>
  <c r="O1120" i="16" s="1"/>
  <c r="M279" i="17"/>
  <c r="Z36" i="57" s="1"/>
  <c r="BD36" i="57" s="1"/>
  <c r="N1127" i="16"/>
  <c r="O1127" i="16" s="1"/>
  <c r="M286" i="17"/>
  <c r="Z43" i="57" s="1"/>
  <c r="BD43" i="57" s="1"/>
  <c r="N1048" i="16"/>
  <c r="O1048" i="16" s="1"/>
  <c r="I267" i="17"/>
  <c r="Y24" i="57" s="1"/>
  <c r="BC24" i="57" s="1"/>
  <c r="N1100" i="16"/>
  <c r="O1100" i="16" s="1"/>
  <c r="M259" i="17"/>
  <c r="Z16" i="57" s="1"/>
  <c r="BD16" i="57" s="1"/>
  <c r="N1152" i="16"/>
  <c r="O1152" i="16" s="1"/>
  <c r="Q252" i="17"/>
  <c r="AA9" i="57" s="1"/>
  <c r="BE9" i="57" s="1"/>
  <c r="BG9" i="57" s="1"/>
  <c r="AC9" i="57" s="1"/>
  <c r="Q283" i="17"/>
  <c r="AA40" i="57" s="1"/>
  <c r="BE40" i="57" s="1"/>
  <c r="U249" i="17"/>
  <c r="AX8" i="30"/>
  <c r="AZ7" i="30"/>
  <c r="S305" i="17"/>
  <c r="W305" i="17" s="1"/>
  <c r="S265" i="17"/>
  <c r="AV24" i="30"/>
  <c r="AX35" i="30"/>
  <c r="U276" i="17"/>
  <c r="S281" i="17"/>
  <c r="AV40" i="30"/>
  <c r="AU40" i="30"/>
  <c r="V223" i="17"/>
  <c r="W223" i="17" s="1"/>
  <c r="T259" i="17"/>
  <c r="AW18" i="30"/>
  <c r="S271" i="17"/>
  <c r="AV30" i="30"/>
  <c r="T279" i="17"/>
  <c r="AW38" i="30"/>
  <c r="AW44" i="30"/>
  <c r="T285" i="17"/>
  <c r="AV35" i="30"/>
  <c r="S276" i="17"/>
  <c r="V214" i="17"/>
  <c r="W214" i="17" s="1"/>
  <c r="AU31" i="30"/>
  <c r="V197" i="17"/>
  <c r="W197" i="17" s="1"/>
  <c r="AU14" i="30"/>
  <c r="V198" i="17"/>
  <c r="W198" i="17" s="1"/>
  <c r="AU15" i="30"/>
  <c r="V262" i="17"/>
  <c r="AY21" i="30"/>
  <c r="S263" i="17"/>
  <c r="AV22" i="30"/>
  <c r="V205" i="17"/>
  <c r="W205" i="17" s="1"/>
  <c r="AU22" i="30"/>
  <c r="S253" i="17"/>
  <c r="AV12" i="30"/>
  <c r="AZ11" i="30"/>
  <c r="S309" i="17"/>
  <c r="W309" i="17" s="1"/>
  <c r="AW20" i="30"/>
  <c r="T261" i="17"/>
  <c r="AW24" i="30"/>
  <c r="T265" i="17"/>
  <c r="AU35" i="30"/>
  <c r="V218" i="17"/>
  <c r="W218" i="17" s="1"/>
  <c r="N1111" i="16"/>
  <c r="O1111" i="16" s="1"/>
  <c r="M270" i="17"/>
  <c r="Z27" i="57" s="1"/>
  <c r="BD27" i="57" s="1"/>
  <c r="N1053" i="16"/>
  <c r="O1053" i="16" s="1"/>
  <c r="I272" i="17"/>
  <c r="Y29" i="57" s="1"/>
  <c r="BC29" i="57" s="1"/>
  <c r="N1158" i="16"/>
  <c r="O1158" i="16" s="1"/>
  <c r="Q258" i="17"/>
  <c r="AA15" i="57" s="1"/>
  <c r="BE15" i="57" s="1"/>
  <c r="BG15" i="57" s="1"/>
  <c r="N1168" i="16"/>
  <c r="O1168" i="16" s="1"/>
  <c r="Q268" i="17"/>
  <c r="AA25" i="57" s="1"/>
  <c r="BE25" i="57" s="1"/>
  <c r="M251" i="17"/>
  <c r="Z8" i="57" s="1"/>
  <c r="BD8" i="57" s="1"/>
  <c r="N1237" i="16"/>
  <c r="O1237" i="16" s="1"/>
  <c r="N1109" i="16"/>
  <c r="O1109" i="16" s="1"/>
  <c r="M268" i="17"/>
  <c r="Z25" i="57" s="1"/>
  <c r="BD25" i="57" s="1"/>
  <c r="N1047" i="16"/>
  <c r="O1047" i="16" s="1"/>
  <c r="I266" i="17"/>
  <c r="Y23" i="57" s="1"/>
  <c r="BC23" i="57" s="1"/>
  <c r="N1221" i="16"/>
  <c r="O1221" i="16" s="1"/>
  <c r="U260" i="17"/>
  <c r="AX19" i="30"/>
  <c r="S266" i="17"/>
  <c r="AV25" i="30"/>
  <c r="AU12" i="30"/>
  <c r="V195" i="17"/>
  <c r="W195" i="17" s="1"/>
  <c r="V222" i="17"/>
  <c r="W222" i="17" s="1"/>
  <c r="AU39" i="30"/>
  <c r="S282" i="17"/>
  <c r="AV41" i="30"/>
  <c r="AW37" i="30"/>
  <c r="T278" i="17"/>
  <c r="I1154" i="16"/>
  <c r="O254" i="17" s="1"/>
  <c r="E1154" i="16"/>
  <c r="N254" i="17" s="1"/>
  <c r="I1173" i="16"/>
  <c r="O273" i="17" s="1"/>
  <c r="E1173" i="16"/>
  <c r="N273" i="17" s="1"/>
  <c r="I1164" i="16"/>
  <c r="O264" i="17" s="1"/>
  <c r="E1164" i="16"/>
  <c r="N264" i="17" s="1"/>
  <c r="I1157" i="16"/>
  <c r="O257" i="17" s="1"/>
  <c r="E1157" i="16"/>
  <c r="N257" i="17" s="1"/>
  <c r="K1177" i="16"/>
  <c r="L1177" i="16" s="1"/>
  <c r="I1169" i="16"/>
  <c r="O269" i="17" s="1"/>
  <c r="E1169" i="16"/>
  <c r="N269" i="17" s="1"/>
  <c r="I1156" i="16"/>
  <c r="O256" i="17" s="1"/>
  <c r="E1156" i="16"/>
  <c r="N256" i="17" s="1"/>
  <c r="E1172" i="16"/>
  <c r="N272" i="17" s="1"/>
  <c r="I1172" i="16"/>
  <c r="O272" i="17" s="1"/>
  <c r="E1167" i="16"/>
  <c r="N267" i="17" s="1"/>
  <c r="I1167" i="16"/>
  <c r="O267" i="17" s="1"/>
  <c r="I1166" i="16"/>
  <c r="O266" i="17" s="1"/>
  <c r="E1166" i="16"/>
  <c r="N266" i="17" s="1"/>
  <c r="K1181" i="16"/>
  <c r="L1181" i="16" s="1"/>
  <c r="K1163" i="16"/>
  <c r="L1163" i="16" s="1"/>
  <c r="K1281" i="16"/>
  <c r="L1281" i="16" s="1"/>
  <c r="N1281" i="16" s="1"/>
  <c r="O1281" i="16" s="1"/>
  <c r="K1319" i="16"/>
  <c r="L1319" i="16" s="1"/>
  <c r="N1319" i="16" s="1"/>
  <c r="O1319" i="16" s="1"/>
  <c r="B1431" i="16"/>
  <c r="E1331" i="16"/>
  <c r="F1331" i="16" s="1"/>
  <c r="I1331" i="16"/>
  <c r="J1331" i="16" s="1"/>
  <c r="B1380" i="16"/>
  <c r="E1305" i="16"/>
  <c r="F1305" i="16" s="1"/>
  <c r="I1305" i="16"/>
  <c r="J1305" i="16" s="1"/>
  <c r="B1355" i="16"/>
  <c r="I1368" i="16"/>
  <c r="J1368" i="16" s="1"/>
  <c r="E1368" i="16"/>
  <c r="F1368" i="16" s="1"/>
  <c r="I1419" i="16"/>
  <c r="J1419" i="16" s="1"/>
  <c r="E1419" i="16"/>
  <c r="F1419" i="16" s="1"/>
  <c r="K1224" i="16"/>
  <c r="L1224" i="16" s="1"/>
  <c r="E320" i="17" s="1"/>
  <c r="AB20" i="57" s="1"/>
  <c r="BF20" i="57" s="1"/>
  <c r="K1245" i="16"/>
  <c r="L1245" i="16" s="1"/>
  <c r="E341" i="17" s="1"/>
  <c r="AB41" i="57" s="1"/>
  <c r="BF41" i="57" s="1"/>
  <c r="BG41" i="57" s="1"/>
  <c r="B1334" i="16"/>
  <c r="I1284" i="16"/>
  <c r="J1284" i="16" s="1"/>
  <c r="E1284" i="16"/>
  <c r="F1284" i="16" s="1"/>
  <c r="K1107" i="16"/>
  <c r="L1107" i="16" s="1"/>
  <c r="J1323" i="16"/>
  <c r="Q1427" i="16"/>
  <c r="W1376" i="16"/>
  <c r="Q1376" i="16"/>
  <c r="W1327" i="16"/>
  <c r="Q1327" i="16"/>
  <c r="Q1437" i="16"/>
  <c r="B1287" i="16"/>
  <c r="W1386" i="16"/>
  <c r="Q1386" i="16"/>
  <c r="Q1337" i="16"/>
  <c r="W1337" i="16"/>
  <c r="Q1423" i="16"/>
  <c r="Q1323" i="16"/>
  <c r="W1323" i="16"/>
  <c r="F1323" i="16"/>
  <c r="B1278" i="16"/>
  <c r="W1372" i="16"/>
  <c r="Q1372" i="16"/>
  <c r="B1346" i="16"/>
  <c r="I1296" i="16"/>
  <c r="J1296" i="16" s="1"/>
  <c r="E1296" i="16"/>
  <c r="F1296" i="16" s="1"/>
  <c r="K1236" i="16"/>
  <c r="L1236" i="16" s="1"/>
  <c r="E332" i="17" s="1"/>
  <c r="AB32" i="57" s="1"/>
  <c r="BF32" i="57" s="1"/>
  <c r="K1175" i="16"/>
  <c r="L1175" i="16" s="1"/>
  <c r="Q1431" i="16"/>
  <c r="K1297" i="16"/>
  <c r="L1297" i="16" s="1"/>
  <c r="N1297" i="16" s="1"/>
  <c r="O1297" i="16" s="1"/>
  <c r="K1174" i="16"/>
  <c r="L1174" i="16" s="1"/>
  <c r="Q1421" i="16"/>
  <c r="Q1450" i="16"/>
  <c r="Q1434" i="16"/>
  <c r="K1333" i="16"/>
  <c r="L1333" i="16" s="1"/>
  <c r="N1333" i="16" s="1"/>
  <c r="O1333" i="16" s="1"/>
  <c r="K1222" i="16"/>
  <c r="L1222" i="16" s="1"/>
  <c r="E318" i="17" s="1"/>
  <c r="AB18" i="57" s="1"/>
  <c r="BF18" i="57" s="1"/>
  <c r="K1105" i="16"/>
  <c r="L1105" i="16" s="1"/>
  <c r="K1279" i="16"/>
  <c r="L1279" i="16" s="1"/>
  <c r="N1279" i="16" s="1"/>
  <c r="O1279" i="16" s="1"/>
  <c r="K1247" i="16"/>
  <c r="L1247" i="16" s="1"/>
  <c r="E343" i="17" s="1"/>
  <c r="AB43" i="57" s="1"/>
  <c r="BF43" i="57" s="1"/>
  <c r="K1289" i="16"/>
  <c r="L1289" i="16" s="1"/>
  <c r="N1289" i="16" s="1"/>
  <c r="O1289" i="16" s="1"/>
  <c r="K1153" i="16"/>
  <c r="L1153" i="16" s="1"/>
  <c r="B1447" i="16"/>
  <c r="B1396" i="16"/>
  <c r="I1347" i="16"/>
  <c r="J1347" i="16" s="1"/>
  <c r="E1347" i="16"/>
  <c r="F1347" i="16" s="1"/>
  <c r="K1114" i="16"/>
  <c r="L1114" i="16" s="1"/>
  <c r="K1113" i="16"/>
  <c r="L1113" i="16" s="1"/>
  <c r="E1271" i="16"/>
  <c r="F1271" i="16" s="1"/>
  <c r="B1321" i="16"/>
  <c r="I1271" i="16"/>
  <c r="J1271" i="16" s="1"/>
  <c r="B1288" i="16"/>
  <c r="Q1446" i="16"/>
  <c r="Q1438" i="16"/>
  <c r="Q1387" i="16"/>
  <c r="W1387" i="16"/>
  <c r="W1395" i="16"/>
  <c r="Q1395" i="16"/>
  <c r="W1346" i="16"/>
  <c r="Q1346" i="16"/>
  <c r="K1108" i="16"/>
  <c r="L1108" i="16" s="1"/>
  <c r="W1338" i="16"/>
  <c r="Q1338" i="16"/>
  <c r="I1295" i="16"/>
  <c r="J1295" i="16" s="1"/>
  <c r="B1345" i="16"/>
  <c r="E1295" i="16"/>
  <c r="F1295" i="16" s="1"/>
  <c r="K1124" i="16"/>
  <c r="L1124" i="16" s="1"/>
  <c r="B1439" i="16"/>
  <c r="B1388" i="16"/>
  <c r="E1339" i="16"/>
  <c r="F1339" i="16" s="1"/>
  <c r="I1339" i="16"/>
  <c r="J1339" i="16" s="1"/>
  <c r="K1235" i="16"/>
  <c r="L1235" i="16" s="1"/>
  <c r="E331" i="17" s="1"/>
  <c r="AB31" i="57" s="1"/>
  <c r="BF31" i="57" s="1"/>
  <c r="W1401" i="16"/>
  <c r="Q1401" i="16"/>
  <c r="Q1452" i="16"/>
  <c r="W1352" i="16"/>
  <c r="Q1352" i="16"/>
  <c r="Q1392" i="16"/>
  <c r="W1392" i="16"/>
  <c r="B1293" i="16"/>
  <c r="K1239" i="16"/>
  <c r="L1239" i="16" s="1"/>
  <c r="E335" i="17" s="1"/>
  <c r="AB35" i="57" s="1"/>
  <c r="BF35" i="57" s="1"/>
  <c r="Q1443" i="16"/>
  <c r="K1118" i="16"/>
  <c r="L1118" i="16" s="1"/>
  <c r="W1321" i="16"/>
  <c r="Q1321" i="16"/>
  <c r="B1277" i="16"/>
  <c r="W1350" i="16"/>
  <c r="Q1350" i="16"/>
  <c r="Q1377" i="16"/>
  <c r="W1377" i="16"/>
  <c r="W1334" i="16"/>
  <c r="Q1334" i="16"/>
  <c r="K1097" i="16"/>
  <c r="L1097" i="16" s="1"/>
  <c r="K1122" i="16"/>
  <c r="L1122" i="16" s="1"/>
  <c r="K1240" i="16"/>
  <c r="L1240" i="16" s="1"/>
  <c r="E336" i="17" s="1"/>
  <c r="AB36" i="57" s="1"/>
  <c r="BF36" i="57" s="1"/>
  <c r="Q1370" i="16"/>
  <c r="W1370" i="16"/>
  <c r="B1302" i="16"/>
  <c r="W1399" i="16"/>
  <c r="Q1399" i="16"/>
  <c r="Q1428" i="16"/>
  <c r="W1343" i="16"/>
  <c r="Q1343" i="16"/>
  <c r="W1383" i="16"/>
  <c r="Q1383" i="16"/>
  <c r="K1161" i="16"/>
  <c r="L1161" i="16" s="1"/>
  <c r="Q1328" i="16"/>
  <c r="W1328" i="16"/>
  <c r="E1282" i="16"/>
  <c r="F1282" i="16" s="1"/>
  <c r="I1282" i="16"/>
  <c r="J1282" i="16" s="1"/>
  <c r="B1332" i="16"/>
  <c r="I1382" i="16"/>
  <c r="J1382" i="16" s="1"/>
  <c r="E1382" i="16"/>
  <c r="F1382" i="16" s="1"/>
  <c r="Q1436" i="16"/>
  <c r="Q1430" i="16"/>
  <c r="I1433" i="16"/>
  <c r="J1433" i="16" s="1"/>
  <c r="E1433" i="16"/>
  <c r="F1433" i="16" s="1"/>
  <c r="B1285" i="16"/>
  <c r="W1379" i="16"/>
  <c r="Q1379" i="16"/>
  <c r="W1330" i="16"/>
  <c r="Q1330" i="16"/>
  <c r="B1303" i="16"/>
  <c r="Q1336" i="16"/>
  <c r="W1336" i="16"/>
  <c r="B1324" i="16"/>
  <c r="I1274" i="16"/>
  <c r="J1274" i="16" s="1"/>
  <c r="E1274" i="16"/>
  <c r="F1274" i="16" s="1"/>
  <c r="B1350" i="16"/>
  <c r="I1300" i="16"/>
  <c r="J1300" i="16" s="1"/>
  <c r="E1300" i="16"/>
  <c r="F1300" i="16" s="1"/>
  <c r="K1123" i="16"/>
  <c r="L1123" i="16" s="1"/>
  <c r="Q1444" i="16"/>
  <c r="K1280" i="16"/>
  <c r="L1280" i="16" s="1"/>
  <c r="N1280" i="16" s="1"/>
  <c r="O1280" i="16" s="1"/>
  <c r="W1344" i="16"/>
  <c r="Q1344" i="16"/>
  <c r="Q1385" i="16"/>
  <c r="W1385" i="16"/>
  <c r="W1393" i="16"/>
  <c r="Q1393" i="16"/>
  <c r="I1329" i="16"/>
  <c r="J1329" i="16" s="1"/>
  <c r="E1329" i="16"/>
  <c r="F1329" i="16" s="1"/>
  <c r="B1429" i="16"/>
  <c r="B1378" i="16"/>
  <c r="B1298" i="16"/>
  <c r="K1286" i="16"/>
  <c r="L1286" i="16" s="1"/>
  <c r="N1286" i="16" s="1"/>
  <c r="O1286" i="16" s="1"/>
  <c r="E1423" i="16"/>
  <c r="F1423" i="16" s="1"/>
  <c r="I1423" i="16"/>
  <c r="J1423" i="16" s="1"/>
  <c r="B1430" i="16"/>
  <c r="B1379" i="16"/>
  <c r="E1330" i="16"/>
  <c r="F1330" i="16" s="1"/>
  <c r="I1330" i="16"/>
  <c r="J1330" i="16" s="1"/>
  <c r="K1232" i="16"/>
  <c r="L1232" i="16" s="1"/>
  <c r="E328" i="17" s="1"/>
  <c r="AB28" i="57" s="1"/>
  <c r="BF28" i="57" s="1"/>
  <c r="K1241" i="16"/>
  <c r="L1241" i="16" s="1"/>
  <c r="E337" i="17" s="1"/>
  <c r="AB37" i="57" s="1"/>
  <c r="BF37" i="57" s="1"/>
  <c r="Q1380" i="16"/>
  <c r="W1380" i="16"/>
  <c r="I1372" i="16"/>
  <c r="J1372" i="16" s="1"/>
  <c r="E1372" i="16"/>
  <c r="F1372" i="16" s="1"/>
  <c r="W1331" i="16"/>
  <c r="Q1331" i="16"/>
  <c r="B1294" i="16"/>
  <c r="Q1456" i="16"/>
  <c r="K1246" i="16"/>
  <c r="L1246" i="16" s="1"/>
  <c r="E342" i="17" s="1"/>
  <c r="AB42" i="57" s="1"/>
  <c r="BF42" i="57" s="1"/>
  <c r="B1275" i="16"/>
  <c r="B1326" i="16"/>
  <c r="I1276" i="16"/>
  <c r="J1276" i="16" s="1"/>
  <c r="E1276" i="16"/>
  <c r="F1276" i="16" s="1"/>
  <c r="Q1439" i="16"/>
  <c r="B1341" i="16"/>
  <c r="I1291" i="16"/>
  <c r="J1291" i="16" s="1"/>
  <c r="E1291" i="16"/>
  <c r="F1291" i="16" s="1"/>
  <c r="B1342" i="16"/>
  <c r="I1292" i="16"/>
  <c r="J1292" i="16" s="1"/>
  <c r="E1292" i="16"/>
  <c r="F1292" i="16" s="1"/>
  <c r="B1290" i="16"/>
  <c r="W1403" i="16"/>
  <c r="Q1403" i="16"/>
  <c r="K1320" i="16"/>
  <c r="L1320" i="16" s="1"/>
  <c r="N1320" i="16" s="1"/>
  <c r="O1320" i="16" s="1"/>
  <c r="Q1454" i="16"/>
  <c r="B1351" i="16"/>
  <c r="I1301" i="16"/>
  <c r="J1301" i="16" s="1"/>
  <c r="E1301" i="16"/>
  <c r="F1301" i="16" s="1"/>
  <c r="B1356" i="16"/>
  <c r="I1306" i="16"/>
  <c r="J1306" i="16" s="1"/>
  <c r="E1306" i="16"/>
  <c r="F1306" i="16" s="1"/>
  <c r="K1155" i="16"/>
  <c r="L1155" i="16" s="1"/>
  <c r="B1349" i="16"/>
  <c r="E1299" i="16"/>
  <c r="F1299" i="16" s="1"/>
  <c r="I1299" i="16"/>
  <c r="J1299" i="16" s="1"/>
  <c r="I1369" i="16"/>
  <c r="J1369" i="16" s="1"/>
  <c r="E1369" i="16"/>
  <c r="F1369" i="16" s="1"/>
  <c r="Q1342" i="16"/>
  <c r="W1342" i="16"/>
  <c r="W1391" i="16"/>
  <c r="Q1391" i="16"/>
  <c r="E1420" i="16"/>
  <c r="F1420" i="16" s="1"/>
  <c r="I1420" i="16"/>
  <c r="J1420" i="16" s="1"/>
  <c r="I1336" i="16"/>
  <c r="J1336" i="16" s="1"/>
  <c r="B1436" i="16"/>
  <c r="E1336" i="16"/>
  <c r="F1336" i="16" s="1"/>
  <c r="B1385" i="16"/>
  <c r="B1304" i="16"/>
  <c r="K1231" i="16"/>
  <c r="L1231" i="16" s="1"/>
  <c r="E327" i="17" s="1"/>
  <c r="AB27" i="57" s="1"/>
  <c r="BF27" i="57" s="1"/>
  <c r="B1322" i="16"/>
  <c r="I1272" i="16"/>
  <c r="J1272" i="16" s="1"/>
  <c r="E1272" i="16"/>
  <c r="F1272" i="16" s="1"/>
  <c r="W1354" i="16"/>
  <c r="Q1354" i="16"/>
  <c r="Q1442" i="16"/>
  <c r="W1405" i="16"/>
  <c r="Q1405" i="16"/>
  <c r="Q1388" i="16"/>
  <c r="W1388" i="16"/>
  <c r="Q1435" i="16"/>
  <c r="W1356" i="16"/>
  <c r="Q1356" i="16"/>
  <c r="W1339" i="16"/>
  <c r="Q1339" i="16"/>
  <c r="Q1384" i="16"/>
  <c r="W1384" i="16"/>
  <c r="W1335" i="16"/>
  <c r="Q1335" i="16"/>
  <c r="K1150" i="16" l="1"/>
  <c r="L1150" i="16" s="1"/>
  <c r="F1238" i="16"/>
  <c r="K1151" i="16"/>
  <c r="L1151" i="16" s="1"/>
  <c r="W262" i="17"/>
  <c r="J1233" i="16"/>
  <c r="J1238" i="16"/>
  <c r="K1214" i="16"/>
  <c r="L1214" i="16" s="1"/>
  <c r="E310" i="17" s="1"/>
  <c r="AB10" i="57" s="1"/>
  <c r="BF10" i="57" s="1"/>
  <c r="F1230" i="16"/>
  <c r="F1172" i="16"/>
  <c r="Z7" i="30"/>
  <c r="E1020" i="16"/>
  <c r="BG16" i="57"/>
  <c r="AB267" i="17"/>
  <c r="P267" i="17" s="1"/>
  <c r="BG22" i="57"/>
  <c r="K1110" i="16"/>
  <c r="L1110" i="16" s="1"/>
  <c r="K1212" i="16"/>
  <c r="L1212" i="16" s="1"/>
  <c r="E308" i="17" s="1"/>
  <c r="AB8" i="57" s="1"/>
  <c r="BF8" i="57" s="1"/>
  <c r="K1171" i="16"/>
  <c r="L1171" i="16" s="1"/>
  <c r="F1215" i="16"/>
  <c r="K1215" i="16" s="1"/>
  <c r="L1215" i="16" s="1"/>
  <c r="E311" i="17" s="1"/>
  <c r="AB11" i="57" s="1"/>
  <c r="BF11" i="57" s="1"/>
  <c r="F1234" i="16"/>
  <c r="F1228" i="16"/>
  <c r="J1218" i="16"/>
  <c r="X38" i="30"/>
  <c r="Z55" i="30"/>
  <c r="Z347" i="17"/>
  <c r="F1233" i="16"/>
  <c r="K1233" i="16" s="1"/>
  <c r="L1233" i="16" s="1"/>
  <c r="E329" i="17" s="1"/>
  <c r="AB29" i="57" s="1"/>
  <c r="BF29" i="57" s="1"/>
  <c r="J1228" i="16"/>
  <c r="K1183" i="16"/>
  <c r="L1183" i="16" s="1"/>
  <c r="N1183" i="16" s="1"/>
  <c r="O1183" i="16" s="1"/>
  <c r="K1095" i="16"/>
  <c r="L1095" i="16" s="1"/>
  <c r="N1095" i="16" s="1"/>
  <c r="O1095" i="16" s="1"/>
  <c r="AB273" i="17"/>
  <c r="P273" i="17" s="1"/>
  <c r="AB272" i="17"/>
  <c r="P272" i="17" s="1"/>
  <c r="K1182" i="16"/>
  <c r="L1182" i="16" s="1"/>
  <c r="N1182" i="16" s="1"/>
  <c r="O1182" i="16" s="1"/>
  <c r="Y334" i="17"/>
  <c r="D334" i="17" s="1"/>
  <c r="F1243" i="16"/>
  <c r="J1215" i="16"/>
  <c r="J1234" i="16"/>
  <c r="F1164" i="16"/>
  <c r="J1217" i="16"/>
  <c r="W249" i="17"/>
  <c r="J1173" i="16"/>
  <c r="F1154" i="16"/>
  <c r="F1169" i="16"/>
  <c r="F1227" i="16"/>
  <c r="K1098" i="16"/>
  <c r="L1098" i="16" s="1"/>
  <c r="X353" i="17"/>
  <c r="F353" i="17" s="1"/>
  <c r="J353" i="17" s="1"/>
  <c r="J1157" i="16"/>
  <c r="F1225" i="16"/>
  <c r="F1218" i="16"/>
  <c r="J1167" i="16"/>
  <c r="J1244" i="16"/>
  <c r="K1244" i="16" s="1"/>
  <c r="L1244" i="16" s="1"/>
  <c r="E340" i="17" s="1"/>
  <c r="AB40" i="57" s="1"/>
  <c r="BF40" i="57" s="1"/>
  <c r="J1154" i="16"/>
  <c r="J1242" i="16"/>
  <c r="J1230" i="16"/>
  <c r="F1156" i="16"/>
  <c r="J1164" i="16"/>
  <c r="F1217" i="16"/>
  <c r="J1225" i="16"/>
  <c r="K1323" i="16"/>
  <c r="L1323" i="16" s="1"/>
  <c r="N1323" i="16" s="1"/>
  <c r="O1323" i="16" s="1"/>
  <c r="J1172" i="16"/>
  <c r="F1157" i="16"/>
  <c r="J1166" i="16"/>
  <c r="J1169" i="16"/>
  <c r="F1167" i="16"/>
  <c r="J1243" i="16"/>
  <c r="F1244" i="16"/>
  <c r="F1173" i="16"/>
  <c r="K1173" i="16" s="1"/>
  <c r="L1173" i="16" s="1"/>
  <c r="F1242" i="16"/>
  <c r="J1227" i="16"/>
  <c r="J1156" i="16"/>
  <c r="AB257" i="17"/>
  <c r="P257" i="17" s="1"/>
  <c r="Q30" i="10"/>
  <c r="BG25" i="57"/>
  <c r="AB254" i="17"/>
  <c r="P254" i="17" s="1"/>
  <c r="BG53" i="57"/>
  <c r="AC53" i="57" s="1"/>
  <c r="J352" i="17"/>
  <c r="AA352" i="17" s="1"/>
  <c r="Z352" i="17"/>
  <c r="U40" i="34"/>
  <c r="V12" i="34"/>
  <c r="X14" i="30"/>
  <c r="V32" i="34"/>
  <c r="X34" i="30"/>
  <c r="V28" i="34"/>
  <c r="X30" i="30"/>
  <c r="F1166" i="16"/>
  <c r="AB256" i="17"/>
  <c r="P256" i="17" s="1"/>
  <c r="V15" i="30" s="1"/>
  <c r="Z7" i="57"/>
  <c r="BD7" i="57" s="1"/>
  <c r="AB283" i="17"/>
  <c r="P283" i="17" s="1"/>
  <c r="V42" i="30" s="1"/>
  <c r="O1078" i="16"/>
  <c r="P32" i="10"/>
  <c r="R32" i="10" s="1"/>
  <c r="I32" i="10"/>
  <c r="X345" i="17"/>
  <c r="F345" i="17" s="1"/>
  <c r="AB7" i="57"/>
  <c r="BF7" i="57" s="1"/>
  <c r="AB277" i="17"/>
  <c r="P277" i="17" s="1"/>
  <c r="N32" i="10"/>
  <c r="O32" i="10"/>
  <c r="J346" i="17"/>
  <c r="AA346" i="17" s="1"/>
  <c r="Z346" i="17"/>
  <c r="J344" i="17"/>
  <c r="AA344" i="17" s="1"/>
  <c r="Z344" i="17"/>
  <c r="Q31" i="10"/>
  <c r="J350" i="17"/>
  <c r="AA350" i="17" s="1"/>
  <c r="Z350" i="17"/>
  <c r="V25" i="30"/>
  <c r="V23" i="34" s="1"/>
  <c r="AB266" i="17"/>
  <c r="P266" i="17" s="1"/>
  <c r="AB269" i="17"/>
  <c r="P269" i="17" s="1"/>
  <c r="V28" i="30" s="1"/>
  <c r="V16" i="30"/>
  <c r="V14" i="34" s="1"/>
  <c r="V32" i="30"/>
  <c r="V30" i="34" s="1"/>
  <c r="J351" i="17"/>
  <c r="AA351" i="17" s="1"/>
  <c r="Z351" i="17"/>
  <c r="M32" i="10"/>
  <c r="L32" i="10"/>
  <c r="N1179" i="16"/>
  <c r="O1179" i="16" s="1"/>
  <c r="Q279" i="17"/>
  <c r="AB264" i="17"/>
  <c r="P264" i="17" s="1"/>
  <c r="V23" i="30" s="1"/>
  <c r="V41" i="30"/>
  <c r="V39" i="34" s="1"/>
  <c r="AB282" i="17"/>
  <c r="P282" i="17" s="1"/>
  <c r="N1078" i="16"/>
  <c r="J32" i="10"/>
  <c r="K32" i="10"/>
  <c r="N1178" i="16"/>
  <c r="O1178" i="16" s="1"/>
  <c r="Q278" i="17"/>
  <c r="J349" i="17"/>
  <c r="AA349" i="17" s="1"/>
  <c r="Z349" i="17"/>
  <c r="J348" i="17"/>
  <c r="AA348" i="17" s="1"/>
  <c r="Z348" i="17"/>
  <c r="Y330" i="17"/>
  <c r="D330" i="17" s="1"/>
  <c r="X20" i="30"/>
  <c r="Y314" i="17"/>
  <c r="D314" i="17" s="1"/>
  <c r="N1180" i="16"/>
  <c r="O1180" i="16" s="1"/>
  <c r="Q280" i="17"/>
  <c r="AA37" i="57" s="1"/>
  <c r="BE37" i="57" s="1"/>
  <c r="BG37" i="57" s="1"/>
  <c r="X39" i="30"/>
  <c r="Y324" i="17"/>
  <c r="D324" i="17" s="1"/>
  <c r="V31" i="30"/>
  <c r="V29" i="34" s="1"/>
  <c r="V13" i="30"/>
  <c r="V11" i="34" s="1"/>
  <c r="N1186" i="16"/>
  <c r="O1186" i="16" s="1"/>
  <c r="Q286" i="17"/>
  <c r="AA43" i="57" s="1"/>
  <c r="BE43" i="57" s="1"/>
  <c r="BG43" i="57" s="1"/>
  <c r="Y321" i="17"/>
  <c r="D321" i="17" s="1"/>
  <c r="X45" i="30"/>
  <c r="Y313" i="17"/>
  <c r="D313" i="17" s="1"/>
  <c r="X43" i="30"/>
  <c r="Y326" i="17"/>
  <c r="D326" i="17" s="1"/>
  <c r="X44" i="30"/>
  <c r="V40" i="30"/>
  <c r="V38" i="34" s="1"/>
  <c r="V36" i="30"/>
  <c r="V34" i="34" s="1"/>
  <c r="Y338" i="17"/>
  <c r="D338" i="17" s="1"/>
  <c r="X12" i="30"/>
  <c r="Y323" i="17"/>
  <c r="D323" i="17" s="1"/>
  <c r="Y339" i="17"/>
  <c r="D339" i="17" s="1"/>
  <c r="N1185" i="16"/>
  <c r="O1185" i="16" s="1"/>
  <c r="Q285" i="17"/>
  <c r="AA42" i="57" s="1"/>
  <c r="BE42" i="57" s="1"/>
  <c r="BG42" i="57" s="1"/>
  <c r="Y340" i="17"/>
  <c r="D340" i="17" s="1"/>
  <c r="V26" i="30"/>
  <c r="V24" i="34" s="1"/>
  <c r="Y329" i="17"/>
  <c r="D329" i="17" s="1"/>
  <c r="X10" i="30"/>
  <c r="X25" i="30"/>
  <c r="Y311" i="17"/>
  <c r="D311" i="17" s="1"/>
  <c r="X9" i="30"/>
  <c r="U56" i="30"/>
  <c r="X319" i="17"/>
  <c r="F319" i="17" s="1"/>
  <c r="X305" i="17"/>
  <c r="F305" i="17" s="1"/>
  <c r="X306" i="17"/>
  <c r="F306" i="17" s="1"/>
  <c r="N1098" i="16"/>
  <c r="O1098" i="16" s="1"/>
  <c r="M257" i="17"/>
  <c r="Z14" i="57" s="1"/>
  <c r="BD14" i="57" s="1"/>
  <c r="V282" i="17"/>
  <c r="AY41" i="30"/>
  <c r="AX22" i="30"/>
  <c r="U263" i="17"/>
  <c r="AW16" i="30"/>
  <c r="T257" i="17"/>
  <c r="AW28" i="30"/>
  <c r="T269" i="17"/>
  <c r="AW15" i="30"/>
  <c r="T256" i="17"/>
  <c r="AC16" i="57"/>
  <c r="AZ18" i="30"/>
  <c r="S316" i="17"/>
  <c r="W316" i="17" s="1"/>
  <c r="T283" i="17"/>
  <c r="AW42" i="30"/>
  <c r="V265" i="17"/>
  <c r="AY24" i="30"/>
  <c r="U268" i="17"/>
  <c r="AX27" i="30"/>
  <c r="AY17" i="30"/>
  <c r="V258" i="17"/>
  <c r="W258" i="17" s="1"/>
  <c r="V276" i="17"/>
  <c r="W276" i="17" s="1"/>
  <c r="AY35" i="30"/>
  <c r="V259" i="17"/>
  <c r="AY18" i="30"/>
  <c r="AX30" i="30"/>
  <c r="U271" i="17"/>
  <c r="N1151" i="16"/>
  <c r="O1151" i="16" s="1"/>
  <c r="Q251" i="17"/>
  <c r="AA8" i="57" s="1"/>
  <c r="BE8" i="57" s="1"/>
  <c r="N1241" i="16"/>
  <c r="O1241" i="16" s="1"/>
  <c r="N1214" i="16"/>
  <c r="O1214" i="16" s="1"/>
  <c r="N1097" i="16"/>
  <c r="O1097" i="16" s="1"/>
  <c r="M256" i="17"/>
  <c r="Z13" i="57" s="1"/>
  <c r="BD13" i="57" s="1"/>
  <c r="N1170" i="16"/>
  <c r="O1170" i="16" s="1"/>
  <c r="Q270" i="17"/>
  <c r="AA27" i="57" s="1"/>
  <c r="BE27" i="57" s="1"/>
  <c r="BG27" i="57" s="1"/>
  <c r="N1212" i="16"/>
  <c r="O1212" i="16" s="1"/>
  <c r="N1153" i="16"/>
  <c r="O1153" i="16" s="1"/>
  <c r="Q253" i="17"/>
  <c r="AA10" i="57" s="1"/>
  <c r="BE10" i="57" s="1"/>
  <c r="BG10" i="57" s="1"/>
  <c r="N1105" i="16"/>
  <c r="O1105" i="16" s="1"/>
  <c r="M264" i="17"/>
  <c r="Z21" i="57" s="1"/>
  <c r="BD21" i="57" s="1"/>
  <c r="N1211" i="16"/>
  <c r="N1174" i="16"/>
  <c r="O1174" i="16" s="1"/>
  <c r="Q274" i="17"/>
  <c r="AA31" i="57" s="1"/>
  <c r="BE31" i="57" s="1"/>
  <c r="BG31" i="57" s="1"/>
  <c r="N1236" i="16"/>
  <c r="O1236" i="16" s="1"/>
  <c r="N1107" i="16"/>
  <c r="O1107" i="16" s="1"/>
  <c r="M266" i="17"/>
  <c r="Z23" i="57" s="1"/>
  <c r="BD23" i="57" s="1"/>
  <c r="N1245" i="16"/>
  <c r="O1245" i="16" s="1"/>
  <c r="N1163" i="16"/>
  <c r="O1163" i="16" s="1"/>
  <c r="Q263" i="17"/>
  <c r="AA20" i="57" s="1"/>
  <c r="BE20" i="57" s="1"/>
  <c r="BG20" i="57" s="1"/>
  <c r="V252" i="17"/>
  <c r="W252" i="17" s="1"/>
  <c r="X309" i="17" s="1"/>
  <c r="F309" i="17" s="1"/>
  <c r="Z309" i="17" s="1"/>
  <c r="AY11" i="30"/>
  <c r="Z11" i="30" s="1"/>
  <c r="AW26" i="30"/>
  <c r="T267" i="17"/>
  <c r="U279" i="17"/>
  <c r="AX38" i="30"/>
  <c r="T254" i="17"/>
  <c r="AW13" i="30"/>
  <c r="AW23" i="30"/>
  <c r="T264" i="17"/>
  <c r="T273" i="17"/>
  <c r="AW32" i="30"/>
  <c r="AX12" i="30"/>
  <c r="U253" i="17"/>
  <c r="N1161" i="16"/>
  <c r="O1161" i="16" s="1"/>
  <c r="Q261" i="17"/>
  <c r="AA18" i="57" s="1"/>
  <c r="BE18" i="57" s="1"/>
  <c r="BG18" i="57" s="1"/>
  <c r="N1175" i="16"/>
  <c r="O1175" i="16" s="1"/>
  <c r="Q275" i="17"/>
  <c r="AA32" i="57" s="1"/>
  <c r="BE32" i="57" s="1"/>
  <c r="BG32" i="57" s="1"/>
  <c r="N1216" i="16"/>
  <c r="O1216" i="16" s="1"/>
  <c r="N1232" i="16"/>
  <c r="O1232" i="16" s="1"/>
  <c r="N1123" i="16"/>
  <c r="O1123" i="16" s="1"/>
  <c r="M282" i="17"/>
  <c r="Z39" i="57" s="1"/>
  <c r="BD39" i="57" s="1"/>
  <c r="N1171" i="16"/>
  <c r="O1171" i="16" s="1"/>
  <c r="Q271" i="17"/>
  <c r="AA28" i="57" s="1"/>
  <c r="BE28" i="57" s="1"/>
  <c r="BG28" i="57" s="1"/>
  <c r="N1150" i="16"/>
  <c r="Q250" i="17"/>
  <c r="N1113" i="16"/>
  <c r="O1113" i="16" s="1"/>
  <c r="M272" i="17"/>
  <c r="Z29" i="57" s="1"/>
  <c r="BD29" i="57" s="1"/>
  <c r="N1222" i="16"/>
  <c r="O1222" i="16" s="1"/>
  <c r="N1177" i="16"/>
  <c r="O1177" i="16" s="1"/>
  <c r="Q277" i="17"/>
  <c r="AA34" i="57" s="1"/>
  <c r="BE34" i="57" s="1"/>
  <c r="T266" i="17"/>
  <c r="AW25" i="30"/>
  <c r="AC33" i="57"/>
  <c r="AZ35" i="30"/>
  <c r="S333" i="17"/>
  <c r="W333" i="17" s="1"/>
  <c r="V268" i="17"/>
  <c r="AY27" i="30"/>
  <c r="AW31" i="30"/>
  <c r="T272" i="17"/>
  <c r="V284" i="17"/>
  <c r="AY43" i="30"/>
  <c r="U265" i="17"/>
  <c r="AX24" i="30"/>
  <c r="AX20" i="30"/>
  <c r="U261" i="17"/>
  <c r="U278" i="17"/>
  <c r="AX37" i="30"/>
  <c r="AX44" i="30"/>
  <c r="U285" i="17"/>
  <c r="U284" i="17"/>
  <c r="AX43" i="30"/>
  <c r="AX34" i="30"/>
  <c r="U275" i="17"/>
  <c r="U250" i="17"/>
  <c r="AX9" i="30"/>
  <c r="AC25" i="57"/>
  <c r="AZ27" i="30"/>
  <c r="Z27" i="30" s="1"/>
  <c r="S325" i="17"/>
  <c r="W325" i="17" s="1"/>
  <c r="AC15" i="57"/>
  <c r="AZ17" i="30"/>
  <c r="Z17" i="30" s="1"/>
  <c r="S315" i="17"/>
  <c r="W315" i="17" s="1"/>
  <c r="AX39" i="30"/>
  <c r="U280" i="17"/>
  <c r="AC22" i="57"/>
  <c r="AZ24" i="30"/>
  <c r="S322" i="17"/>
  <c r="W322" i="17" s="1"/>
  <c r="N1122" i="16"/>
  <c r="O1122" i="16" s="1"/>
  <c r="M281" i="17"/>
  <c r="Z38" i="57" s="1"/>
  <c r="BD38" i="57" s="1"/>
  <c r="N1124" i="16"/>
  <c r="O1124" i="16" s="1"/>
  <c r="M283" i="17"/>
  <c r="Z40" i="57" s="1"/>
  <c r="BD40" i="57" s="1"/>
  <c r="AC17" i="57"/>
  <c r="AZ19" i="30"/>
  <c r="S317" i="17"/>
  <c r="W317" i="17" s="1"/>
  <c r="AX10" i="30"/>
  <c r="U251" i="17"/>
  <c r="U270" i="17"/>
  <c r="AX29" i="30"/>
  <c r="W265" i="17"/>
  <c r="V260" i="17"/>
  <c r="W260" i="17" s="1"/>
  <c r="AY19" i="30"/>
  <c r="N1231" i="16"/>
  <c r="O1231" i="16" s="1"/>
  <c r="N1155" i="16"/>
  <c r="O1155" i="16" s="1"/>
  <c r="Q255" i="17"/>
  <c r="AA12" i="57" s="1"/>
  <c r="BE12" i="57" s="1"/>
  <c r="BG12" i="57" s="1"/>
  <c r="N1110" i="16"/>
  <c r="O1110" i="16" s="1"/>
  <c r="M269" i="17"/>
  <c r="Z26" i="57" s="1"/>
  <c r="BD26" i="57" s="1"/>
  <c r="N1246" i="16"/>
  <c r="O1246" i="16" s="1"/>
  <c r="N1240" i="16"/>
  <c r="O1240" i="16" s="1"/>
  <c r="N1118" i="16"/>
  <c r="O1118" i="16" s="1"/>
  <c r="M277" i="17"/>
  <c r="Z34" i="57" s="1"/>
  <c r="BD34" i="57" s="1"/>
  <c r="N1239" i="16"/>
  <c r="O1239" i="16" s="1"/>
  <c r="N1235" i="16"/>
  <c r="O1235" i="16" s="1"/>
  <c r="N1108" i="16"/>
  <c r="O1108" i="16" s="1"/>
  <c r="M267" i="17"/>
  <c r="Z24" i="57" s="1"/>
  <c r="BD24" i="57" s="1"/>
  <c r="N1114" i="16"/>
  <c r="O1114" i="16" s="1"/>
  <c r="M273" i="17"/>
  <c r="Z30" i="57" s="1"/>
  <c r="BD30" i="57" s="1"/>
  <c r="N1247" i="16"/>
  <c r="O1247" i="16" s="1"/>
  <c r="M254" i="17"/>
  <c r="Z11" i="57" s="1"/>
  <c r="BD11" i="57" s="1"/>
  <c r="N1224" i="16"/>
  <c r="O1224" i="16" s="1"/>
  <c r="N1181" i="16"/>
  <c r="O1181" i="16" s="1"/>
  <c r="Q281" i="17"/>
  <c r="AA38" i="57" s="1"/>
  <c r="BE38" i="57" s="1"/>
  <c r="AY42" i="30"/>
  <c r="V283" i="17"/>
  <c r="AX18" i="30"/>
  <c r="U259" i="17"/>
  <c r="U286" i="17"/>
  <c r="AX45" i="30"/>
  <c r="U274" i="17"/>
  <c r="AX33" i="30"/>
  <c r="AW36" i="30"/>
  <c r="T277" i="17"/>
  <c r="AW40" i="30"/>
  <c r="T281" i="17"/>
  <c r="AW41" i="30"/>
  <c r="T282" i="17"/>
  <c r="AX14" i="30"/>
  <c r="U255" i="17"/>
  <c r="Z8" i="30"/>
  <c r="Z21" i="30"/>
  <c r="K1368" i="16"/>
  <c r="L1368" i="16" s="1"/>
  <c r="N1368" i="16" s="1"/>
  <c r="O1368" i="16" s="1"/>
  <c r="K1305" i="16"/>
  <c r="L1305" i="16" s="1"/>
  <c r="N1305" i="16" s="1"/>
  <c r="O1305" i="16" s="1"/>
  <c r="K1331" i="16"/>
  <c r="L1331" i="16" s="1"/>
  <c r="N1331" i="16" s="1"/>
  <c r="O1331" i="16" s="1"/>
  <c r="B1404" i="16"/>
  <c r="E1355" i="16"/>
  <c r="F1355" i="16" s="1"/>
  <c r="B1455" i="16"/>
  <c r="I1355" i="16"/>
  <c r="J1355" i="16" s="1"/>
  <c r="E1380" i="16"/>
  <c r="F1380" i="16" s="1"/>
  <c r="I1380" i="16"/>
  <c r="J1380" i="16" s="1"/>
  <c r="B1383" i="16"/>
  <c r="E1334" i="16"/>
  <c r="F1334" i="16" s="1"/>
  <c r="B1434" i="16"/>
  <c r="I1334" i="16"/>
  <c r="J1334" i="16" s="1"/>
  <c r="K1284" i="16"/>
  <c r="L1284" i="16" s="1"/>
  <c r="N1284" i="16" s="1"/>
  <c r="O1284" i="16" s="1"/>
  <c r="K1419" i="16"/>
  <c r="L1419" i="16" s="1"/>
  <c r="N1419" i="16" s="1"/>
  <c r="O1419" i="16" s="1"/>
  <c r="I1431" i="16"/>
  <c r="J1431" i="16" s="1"/>
  <c r="E1431" i="16"/>
  <c r="F1431" i="16" s="1"/>
  <c r="K1166" i="16"/>
  <c r="L1166" i="16" s="1"/>
  <c r="K1227" i="16"/>
  <c r="L1227" i="16" s="1"/>
  <c r="E323" i="17" s="1"/>
  <c r="AB23" i="57" s="1"/>
  <c r="BF23" i="57" s="1"/>
  <c r="K1296" i="16"/>
  <c r="L1296" i="16" s="1"/>
  <c r="N1296" i="16" s="1"/>
  <c r="O1296" i="16" s="1"/>
  <c r="I1287" i="16"/>
  <c r="J1287" i="16" s="1"/>
  <c r="B1337" i="16"/>
  <c r="E1287" i="16"/>
  <c r="F1287" i="16" s="1"/>
  <c r="B1328" i="16"/>
  <c r="I1278" i="16"/>
  <c r="J1278" i="16" s="1"/>
  <c r="E1278" i="16"/>
  <c r="F1278" i="16" s="1"/>
  <c r="I1346" i="16"/>
  <c r="J1346" i="16" s="1"/>
  <c r="B1395" i="16"/>
  <c r="E1346" i="16"/>
  <c r="F1346" i="16" s="1"/>
  <c r="B1446" i="16"/>
  <c r="K1369" i="16"/>
  <c r="L1369" i="16" s="1"/>
  <c r="N1369" i="16" s="1"/>
  <c r="O1369" i="16" s="1"/>
  <c r="K1228" i="16"/>
  <c r="L1228" i="16" s="1"/>
  <c r="E324" i="17" s="1"/>
  <c r="AB24" i="57" s="1"/>
  <c r="BF24" i="57" s="1"/>
  <c r="K1172" i="16"/>
  <c r="L1172" i="16" s="1"/>
  <c r="K1382" i="16"/>
  <c r="L1382" i="16" s="1"/>
  <c r="N1382" i="16" s="1"/>
  <c r="O1382" i="16" s="1"/>
  <c r="K1164" i="16"/>
  <c r="L1164" i="16" s="1"/>
  <c r="K1339" i="16"/>
  <c r="L1339" i="16" s="1"/>
  <c r="N1339" i="16" s="1"/>
  <c r="O1339" i="16" s="1"/>
  <c r="K1295" i="16"/>
  <c r="L1295" i="16" s="1"/>
  <c r="N1295" i="16" s="1"/>
  <c r="O1295" i="16" s="1"/>
  <c r="I1396" i="16"/>
  <c r="J1396" i="16" s="1"/>
  <c r="E1396" i="16"/>
  <c r="F1396" i="16" s="1"/>
  <c r="E1447" i="16"/>
  <c r="F1447" i="16" s="1"/>
  <c r="I1447" i="16"/>
  <c r="J1447" i="16" s="1"/>
  <c r="K1347" i="16"/>
  <c r="L1347" i="16" s="1"/>
  <c r="N1347" i="16" s="1"/>
  <c r="O1347" i="16" s="1"/>
  <c r="I1288" i="16"/>
  <c r="J1288" i="16" s="1"/>
  <c r="B1338" i="16"/>
  <c r="E1288" i="16"/>
  <c r="F1288" i="16" s="1"/>
  <c r="K1423" i="16"/>
  <c r="L1423" i="16" s="1"/>
  <c r="N1423" i="16" s="1"/>
  <c r="O1423" i="16" s="1"/>
  <c r="B1394" i="16"/>
  <c r="B1445" i="16"/>
  <c r="E1345" i="16"/>
  <c r="F1345" i="16" s="1"/>
  <c r="I1345" i="16"/>
  <c r="J1345" i="16" s="1"/>
  <c r="K1167" i="16"/>
  <c r="L1167" i="16" s="1"/>
  <c r="B1421" i="16"/>
  <c r="B1370" i="16"/>
  <c r="E1321" i="16"/>
  <c r="F1321" i="16" s="1"/>
  <c r="I1321" i="16"/>
  <c r="J1321" i="16" s="1"/>
  <c r="K1329" i="16"/>
  <c r="L1329" i="16" s="1"/>
  <c r="N1329" i="16" s="1"/>
  <c r="O1329" i="16" s="1"/>
  <c r="K1271" i="16"/>
  <c r="L1271" i="16" s="1"/>
  <c r="N1271" i="16" s="1"/>
  <c r="O1271" i="16" s="1"/>
  <c r="E1388" i="16"/>
  <c r="F1388" i="16" s="1"/>
  <c r="I1388" i="16"/>
  <c r="J1388" i="16" s="1"/>
  <c r="K1330" i="16"/>
  <c r="L1330" i="16" s="1"/>
  <c r="N1330" i="16" s="1"/>
  <c r="O1330" i="16" s="1"/>
  <c r="K1242" i="16"/>
  <c r="L1242" i="16" s="1"/>
  <c r="E338" i="17" s="1"/>
  <c r="AB38" i="57" s="1"/>
  <c r="BF38" i="57" s="1"/>
  <c r="E1439" i="16"/>
  <c r="F1439" i="16" s="1"/>
  <c r="I1439" i="16"/>
  <c r="J1439" i="16" s="1"/>
  <c r="K1243" i="16"/>
  <c r="L1243" i="16" s="1"/>
  <c r="E339" i="17" s="1"/>
  <c r="AB39" i="57" s="1"/>
  <c r="BF39" i="57" s="1"/>
  <c r="BG39" i="57" s="1"/>
  <c r="K1336" i="16"/>
  <c r="L1336" i="16" s="1"/>
  <c r="N1336" i="16" s="1"/>
  <c r="O1336" i="16" s="1"/>
  <c r="K1433" i="16"/>
  <c r="L1433" i="16" s="1"/>
  <c r="N1433" i="16" s="1"/>
  <c r="O1433" i="16" s="1"/>
  <c r="B1352" i="16"/>
  <c r="I1302" i="16"/>
  <c r="J1302" i="16" s="1"/>
  <c r="E1302" i="16"/>
  <c r="F1302" i="16" s="1"/>
  <c r="B1327" i="16"/>
  <c r="E1277" i="16"/>
  <c r="F1277" i="16" s="1"/>
  <c r="I1277" i="16"/>
  <c r="J1277" i="16" s="1"/>
  <c r="E1332" i="16"/>
  <c r="F1332" i="16" s="1"/>
  <c r="B1432" i="16"/>
  <c r="I1332" i="16"/>
  <c r="J1332" i="16" s="1"/>
  <c r="B1381" i="16"/>
  <c r="I1293" i="16"/>
  <c r="J1293" i="16" s="1"/>
  <c r="E1293" i="16"/>
  <c r="F1293" i="16" s="1"/>
  <c r="B1343" i="16"/>
  <c r="K1282" i="16"/>
  <c r="L1282" i="16" s="1"/>
  <c r="N1282" i="16" s="1"/>
  <c r="O1282" i="16" s="1"/>
  <c r="K1420" i="16"/>
  <c r="L1420" i="16" s="1"/>
  <c r="N1420" i="16" s="1"/>
  <c r="O1420" i="16" s="1"/>
  <c r="K1238" i="16"/>
  <c r="L1238" i="16" s="1"/>
  <c r="E334" i="17" s="1"/>
  <c r="AB34" i="57" s="1"/>
  <c r="BF34" i="57" s="1"/>
  <c r="K1225" i="16"/>
  <c r="L1225" i="16" s="1"/>
  <c r="E321" i="17" s="1"/>
  <c r="AB21" i="57" s="1"/>
  <c r="BF21" i="57" s="1"/>
  <c r="E1285" i="16"/>
  <c r="F1285" i="16" s="1"/>
  <c r="I1285" i="16"/>
  <c r="J1285" i="16" s="1"/>
  <c r="B1335" i="16"/>
  <c r="I1430" i="16"/>
  <c r="J1430" i="16" s="1"/>
  <c r="E1430" i="16"/>
  <c r="F1430" i="16" s="1"/>
  <c r="E1298" i="16"/>
  <c r="F1298" i="16" s="1"/>
  <c r="I1298" i="16"/>
  <c r="J1298" i="16" s="1"/>
  <c r="B1348" i="16"/>
  <c r="E1378" i="16"/>
  <c r="F1378" i="16" s="1"/>
  <c r="I1378" i="16"/>
  <c r="J1378" i="16" s="1"/>
  <c r="E1429" i="16"/>
  <c r="F1429" i="16" s="1"/>
  <c r="I1429" i="16"/>
  <c r="J1429" i="16" s="1"/>
  <c r="K1300" i="16"/>
  <c r="L1300" i="16" s="1"/>
  <c r="N1300" i="16" s="1"/>
  <c r="O1300" i="16" s="1"/>
  <c r="K1169" i="16"/>
  <c r="L1169" i="16" s="1"/>
  <c r="K1292" i="16"/>
  <c r="L1292" i="16" s="1"/>
  <c r="N1292" i="16" s="1"/>
  <c r="O1292" i="16" s="1"/>
  <c r="K1234" i="16"/>
  <c r="L1234" i="16" s="1"/>
  <c r="E330" i="17" s="1"/>
  <c r="AB30" i="57" s="1"/>
  <c r="BF30" i="57" s="1"/>
  <c r="K1372" i="16"/>
  <c r="L1372" i="16" s="1"/>
  <c r="N1372" i="16" s="1"/>
  <c r="O1372" i="16" s="1"/>
  <c r="B1399" i="16"/>
  <c r="B1450" i="16"/>
  <c r="I1350" i="16"/>
  <c r="J1350" i="16" s="1"/>
  <c r="E1350" i="16"/>
  <c r="F1350" i="16" s="1"/>
  <c r="K1274" i="16"/>
  <c r="L1274" i="16" s="1"/>
  <c r="N1274" i="16" s="1"/>
  <c r="O1274" i="16" s="1"/>
  <c r="B1353" i="16"/>
  <c r="E1303" i="16"/>
  <c r="F1303" i="16" s="1"/>
  <c r="I1303" i="16"/>
  <c r="J1303" i="16" s="1"/>
  <c r="B1344" i="16"/>
  <c r="E1294" i="16"/>
  <c r="F1294" i="16" s="1"/>
  <c r="I1294" i="16"/>
  <c r="J1294" i="16" s="1"/>
  <c r="I1379" i="16"/>
  <c r="J1379" i="16" s="1"/>
  <c r="E1379" i="16"/>
  <c r="F1379" i="16" s="1"/>
  <c r="I1324" i="16"/>
  <c r="J1324" i="16" s="1"/>
  <c r="B1373" i="16"/>
  <c r="E1324" i="16"/>
  <c r="F1324" i="16" s="1"/>
  <c r="B1424" i="16"/>
  <c r="K1306" i="16"/>
  <c r="L1306" i="16" s="1"/>
  <c r="N1306" i="16" s="1"/>
  <c r="O1306" i="16" s="1"/>
  <c r="B1354" i="16"/>
  <c r="E1304" i="16"/>
  <c r="F1304" i="16" s="1"/>
  <c r="I1304" i="16"/>
  <c r="J1304" i="16" s="1"/>
  <c r="K1291" i="16"/>
  <c r="L1291" i="16" s="1"/>
  <c r="N1291" i="16" s="1"/>
  <c r="O1291" i="16" s="1"/>
  <c r="K1272" i="16"/>
  <c r="L1272" i="16" s="1"/>
  <c r="N1272" i="16" s="1"/>
  <c r="K1276" i="16"/>
  <c r="L1276" i="16" s="1"/>
  <c r="N1276" i="16" s="1"/>
  <c r="O1276" i="16" s="1"/>
  <c r="K1299" i="16"/>
  <c r="L1299" i="16" s="1"/>
  <c r="N1299" i="16" s="1"/>
  <c r="O1299" i="16" s="1"/>
  <c r="K1301" i="16"/>
  <c r="L1301" i="16" s="1"/>
  <c r="N1301" i="16" s="1"/>
  <c r="O1301" i="16" s="1"/>
  <c r="K1230" i="16"/>
  <c r="L1230" i="16" s="1"/>
  <c r="E326" i="17" s="1"/>
  <c r="AB26" i="57" s="1"/>
  <c r="BF26" i="57" s="1"/>
  <c r="B1422" i="16"/>
  <c r="B1371" i="16"/>
  <c r="I1322" i="16"/>
  <c r="J1322" i="16" s="1"/>
  <c r="E1322" i="16"/>
  <c r="F1322" i="16" s="1"/>
  <c r="E1349" i="16"/>
  <c r="F1349" i="16" s="1"/>
  <c r="B1398" i="16"/>
  <c r="B1449" i="16"/>
  <c r="I1349" i="16"/>
  <c r="J1349" i="16" s="1"/>
  <c r="E1351" i="16"/>
  <c r="F1351" i="16" s="1"/>
  <c r="I1351" i="16"/>
  <c r="J1351" i="16" s="1"/>
  <c r="B1451" i="16"/>
  <c r="B1400" i="16"/>
  <c r="B1340" i="16"/>
  <c r="I1290" i="16"/>
  <c r="J1290" i="16" s="1"/>
  <c r="E1290" i="16"/>
  <c r="F1290" i="16" s="1"/>
  <c r="B1442" i="16"/>
  <c r="B1391" i="16"/>
  <c r="I1342" i="16"/>
  <c r="J1342" i="16" s="1"/>
  <c r="E1342" i="16"/>
  <c r="F1342" i="16" s="1"/>
  <c r="E1341" i="16"/>
  <c r="F1341" i="16" s="1"/>
  <c r="B1441" i="16"/>
  <c r="I1341" i="16"/>
  <c r="J1341" i="16" s="1"/>
  <c r="B1390" i="16"/>
  <c r="I1385" i="16"/>
  <c r="J1385" i="16" s="1"/>
  <c r="E1385" i="16"/>
  <c r="F1385" i="16" s="1"/>
  <c r="B1426" i="16"/>
  <c r="I1326" i="16"/>
  <c r="J1326" i="16" s="1"/>
  <c r="B1375" i="16"/>
  <c r="E1326" i="16"/>
  <c r="F1326" i="16" s="1"/>
  <c r="I1436" i="16"/>
  <c r="J1436" i="16" s="1"/>
  <c r="E1436" i="16"/>
  <c r="F1436" i="16" s="1"/>
  <c r="B1456" i="16"/>
  <c r="I1356" i="16"/>
  <c r="J1356" i="16" s="1"/>
  <c r="B1405" i="16"/>
  <c r="E1356" i="16"/>
  <c r="F1356" i="16" s="1"/>
  <c r="I1275" i="16"/>
  <c r="J1275" i="16" s="1"/>
  <c r="E1275" i="16"/>
  <c r="F1275" i="16" s="1"/>
  <c r="B1325" i="16"/>
  <c r="BG8" i="57" l="1"/>
  <c r="W259" i="17"/>
  <c r="E1079" i="16"/>
  <c r="K1156" i="16"/>
  <c r="L1156" i="16" s="1"/>
  <c r="N1156" i="16" s="1"/>
  <c r="O1156" i="16" s="1"/>
  <c r="K1157" i="16"/>
  <c r="L1157" i="16" s="1"/>
  <c r="Z353" i="17"/>
  <c r="BG40" i="57"/>
  <c r="K1217" i="16"/>
  <c r="L1217" i="16" s="1"/>
  <c r="E313" i="17" s="1"/>
  <c r="AB13" i="57" s="1"/>
  <c r="BF13" i="57" s="1"/>
  <c r="K1218" i="16"/>
  <c r="L1218" i="16" s="1"/>
  <c r="E314" i="17" s="1"/>
  <c r="AB14" i="57" s="1"/>
  <c r="BF14" i="57" s="1"/>
  <c r="X41" i="30"/>
  <c r="X32" i="30"/>
  <c r="K1154" i="16"/>
  <c r="L1154" i="16" s="1"/>
  <c r="N1154" i="16" s="1"/>
  <c r="O1154" i="16" s="1"/>
  <c r="O1138" i="16"/>
  <c r="Z305" i="17"/>
  <c r="AD5" i="34"/>
  <c r="J305" i="17"/>
  <c r="AA305" i="17" s="1"/>
  <c r="X16" i="30"/>
  <c r="BG34" i="57"/>
  <c r="BG38" i="57"/>
  <c r="V21" i="34"/>
  <c r="X23" i="30"/>
  <c r="V13" i="34"/>
  <c r="X15" i="30"/>
  <c r="V26" i="34"/>
  <c r="X28" i="30"/>
  <c r="V40" i="34"/>
  <c r="X42" i="30"/>
  <c r="O1150" i="16"/>
  <c r="J306" i="17"/>
  <c r="AA306" i="17" s="1"/>
  <c r="Z306" i="17"/>
  <c r="I33" i="10"/>
  <c r="K33" i="10"/>
  <c r="AA36" i="57"/>
  <c r="BE36" i="57" s="1"/>
  <c r="BG36" i="57" s="1"/>
  <c r="AC36" i="57" s="1"/>
  <c r="AY38" i="30"/>
  <c r="V279" i="17"/>
  <c r="W279" i="17" s="1"/>
  <c r="M33" i="10"/>
  <c r="N33" i="10"/>
  <c r="P33" i="10"/>
  <c r="R33" i="10" s="1"/>
  <c r="W284" i="17"/>
  <c r="O1211" i="16"/>
  <c r="Q32" i="10"/>
  <c r="J319" i="17"/>
  <c r="AA319" i="17" s="1"/>
  <c r="Z319" i="17"/>
  <c r="AA35" i="57"/>
  <c r="BE35" i="57" s="1"/>
  <c r="BG35" i="57" s="1"/>
  <c r="AC35" i="57" s="1"/>
  <c r="V278" i="17"/>
  <c r="W278" i="17" s="1"/>
  <c r="AY37" i="30"/>
  <c r="L33" i="10"/>
  <c r="O33" i="10"/>
  <c r="AA7" i="57"/>
  <c r="BE7" i="57" s="1"/>
  <c r="BG7" i="57" s="1"/>
  <c r="AC7" i="57" s="1"/>
  <c r="N1138" i="16"/>
  <c r="J345" i="17"/>
  <c r="AA345" i="17" s="1"/>
  <c r="Z345" i="17"/>
  <c r="AA353" i="17"/>
  <c r="J33" i="10"/>
  <c r="AY45" i="30"/>
  <c r="V286" i="17"/>
  <c r="W286" i="17" s="1"/>
  <c r="AY39" i="30"/>
  <c r="V280" i="17"/>
  <c r="W280" i="17" s="1"/>
  <c r="AD19" i="34"/>
  <c r="X26" i="30"/>
  <c r="X36" i="30"/>
  <c r="X13" i="30"/>
  <c r="X40" i="30"/>
  <c r="X316" i="17"/>
  <c r="X333" i="17"/>
  <c r="F333" i="17" s="1"/>
  <c r="AD6" i="34"/>
  <c r="V56" i="30"/>
  <c r="AY44" i="30"/>
  <c r="V285" i="17"/>
  <c r="W285" i="17" s="1"/>
  <c r="X31" i="30"/>
  <c r="X322" i="17"/>
  <c r="F322" i="17" s="1"/>
  <c r="W268" i="17"/>
  <c r="X325" i="17" s="1"/>
  <c r="F325" i="17" s="1"/>
  <c r="X315" i="17"/>
  <c r="F315" i="17" s="1"/>
  <c r="AD15" i="34" s="1"/>
  <c r="N1227" i="16"/>
  <c r="O1227" i="16" s="1"/>
  <c r="AC20" i="57"/>
  <c r="AZ22" i="30"/>
  <c r="S320" i="17"/>
  <c r="W320" i="17" s="1"/>
  <c r="AC43" i="57"/>
  <c r="AZ45" i="30"/>
  <c r="Z45" i="30" s="1"/>
  <c r="S343" i="17"/>
  <c r="W343" i="17" s="1"/>
  <c r="AX42" i="30"/>
  <c r="U283" i="17"/>
  <c r="W283" i="17" s="1"/>
  <c r="V277" i="17"/>
  <c r="AY36" i="30"/>
  <c r="AX31" i="30"/>
  <c r="U272" i="17"/>
  <c r="AY30" i="30"/>
  <c r="V271" i="17"/>
  <c r="W271" i="17" s="1"/>
  <c r="AC28" i="57"/>
  <c r="AZ30" i="30"/>
  <c r="S328" i="17"/>
  <c r="W328" i="17" s="1"/>
  <c r="AY34" i="30"/>
  <c r="V275" i="17"/>
  <c r="W275" i="17" s="1"/>
  <c r="AC41" i="57"/>
  <c r="AZ43" i="30"/>
  <c r="Z43" i="30" s="1"/>
  <c r="S341" i="17"/>
  <c r="W341" i="17" s="1"/>
  <c r="X341" i="17" s="1"/>
  <c r="F341" i="17" s="1"/>
  <c r="Z341" i="17" s="1"/>
  <c r="AC32" i="57"/>
  <c r="AZ34" i="30"/>
  <c r="S332" i="17"/>
  <c r="W332" i="17" s="1"/>
  <c r="AZ9" i="30"/>
  <c r="S307" i="17"/>
  <c r="W307" i="17" s="1"/>
  <c r="AY12" i="30"/>
  <c r="V253" i="17"/>
  <c r="W253" i="17" s="1"/>
  <c r="AY29" i="30"/>
  <c r="V270" i="17"/>
  <c r="W270" i="17" s="1"/>
  <c r="AC10" i="57"/>
  <c r="AZ12" i="30"/>
  <c r="S310" i="17"/>
  <c r="W310" i="17" s="1"/>
  <c r="AY10" i="30"/>
  <c r="V251" i="17"/>
  <c r="W251" i="17" s="1"/>
  <c r="X317" i="17"/>
  <c r="F317" i="17" s="1"/>
  <c r="Z317" i="17" s="1"/>
  <c r="N1164" i="16"/>
  <c r="O1164" i="16" s="1"/>
  <c r="Q264" i="17"/>
  <c r="AA21" i="57" s="1"/>
  <c r="BE21" i="57" s="1"/>
  <c r="BG21" i="57" s="1"/>
  <c r="AX26" i="30"/>
  <c r="U267" i="17"/>
  <c r="AZ37" i="30"/>
  <c r="Z37" i="30" s="1"/>
  <c r="S335" i="17"/>
  <c r="W335" i="17" s="1"/>
  <c r="AZ38" i="30"/>
  <c r="Z38" i="30" s="1"/>
  <c r="S336" i="17"/>
  <c r="W336" i="17" s="1"/>
  <c r="AX28" i="30"/>
  <c r="U269" i="17"/>
  <c r="AC27" i="57"/>
  <c r="AZ29" i="30"/>
  <c r="Z29" i="30" s="1"/>
  <c r="S327" i="17"/>
  <c r="W327" i="17" s="1"/>
  <c r="N1169" i="16"/>
  <c r="O1169" i="16" s="1"/>
  <c r="Q269" i="17"/>
  <c r="AA26" i="57" s="1"/>
  <c r="BE26" i="57" s="1"/>
  <c r="BG26" i="57" s="1"/>
  <c r="N1233" i="16"/>
  <c r="O1233" i="16" s="1"/>
  <c r="N1167" i="16"/>
  <c r="O1167" i="16" s="1"/>
  <c r="Q267" i="17"/>
  <c r="AA24" i="57" s="1"/>
  <c r="BE24" i="57" s="1"/>
  <c r="BG24" i="57" s="1"/>
  <c r="N1228" i="16"/>
  <c r="O1228" i="16" s="1"/>
  <c r="N1225" i="16"/>
  <c r="O1225" i="16" s="1"/>
  <c r="N1218" i="16"/>
  <c r="O1218" i="16" s="1"/>
  <c r="N1166" i="16"/>
  <c r="O1166" i="16" s="1"/>
  <c r="Q266" i="17"/>
  <c r="AA23" i="57" s="1"/>
  <c r="BE23" i="57" s="1"/>
  <c r="BG23" i="57" s="1"/>
  <c r="N1244" i="16"/>
  <c r="O1244" i="16" s="1"/>
  <c r="N1234" i="16"/>
  <c r="O1234" i="16" s="1"/>
  <c r="N1173" i="16"/>
  <c r="O1173" i="16" s="1"/>
  <c r="Q273" i="17"/>
  <c r="AA30" i="57" s="1"/>
  <c r="BE30" i="57" s="1"/>
  <c r="BG30" i="57" s="1"/>
  <c r="N1238" i="16"/>
  <c r="O1238" i="16" s="1"/>
  <c r="N1243" i="16"/>
  <c r="O1243" i="16" s="1"/>
  <c r="N1242" i="16"/>
  <c r="O1242" i="16" s="1"/>
  <c r="V281" i="17"/>
  <c r="AY40" i="30"/>
  <c r="AX13" i="30"/>
  <c r="U254" i="17"/>
  <c r="AX32" i="30"/>
  <c r="U273" i="17"/>
  <c r="Z19" i="30"/>
  <c r="U281" i="17"/>
  <c r="AX40" i="30"/>
  <c r="Z24" i="30"/>
  <c r="AC18" i="57"/>
  <c r="AZ20" i="30"/>
  <c r="S318" i="17"/>
  <c r="W318" i="17" s="1"/>
  <c r="AY9" i="30"/>
  <c r="V250" i="17"/>
  <c r="W250" i="17" s="1"/>
  <c r="AX41" i="30"/>
  <c r="U282" i="17"/>
  <c r="W282" i="17" s="1"/>
  <c r="AC12" i="57"/>
  <c r="AZ14" i="30"/>
  <c r="S312" i="17"/>
  <c r="W312" i="17" s="1"/>
  <c r="V261" i="17"/>
  <c r="W261" i="17" s="1"/>
  <c r="X318" i="17" s="1"/>
  <c r="F318" i="17" s="1"/>
  <c r="Z318" i="17" s="1"/>
  <c r="AY20" i="30"/>
  <c r="AY22" i="30"/>
  <c r="V263" i="17"/>
  <c r="W263" i="17" s="1"/>
  <c r="X320" i="17" s="1"/>
  <c r="F320" i="17" s="1"/>
  <c r="Z320" i="17" s="1"/>
  <c r="U266" i="17"/>
  <c r="AX25" i="30"/>
  <c r="V274" i="17"/>
  <c r="W274" i="17" s="1"/>
  <c r="AY33" i="30"/>
  <c r="U264" i="17"/>
  <c r="AX23" i="30"/>
  <c r="AC8" i="57"/>
  <c r="AZ10" i="30"/>
  <c r="S308" i="17"/>
  <c r="W308" i="17" s="1"/>
  <c r="U256" i="17"/>
  <c r="AX15" i="30"/>
  <c r="AC37" i="57"/>
  <c r="AZ39" i="30"/>
  <c r="Z39" i="30" s="1"/>
  <c r="S337" i="17"/>
  <c r="W337" i="17" s="1"/>
  <c r="F316" i="17"/>
  <c r="Z316" i="17" s="1"/>
  <c r="Q254" i="17"/>
  <c r="AA11" i="57" s="1"/>
  <c r="BE11" i="57" s="1"/>
  <c r="BG11" i="57" s="1"/>
  <c r="N1230" i="16"/>
  <c r="O1230" i="16" s="1"/>
  <c r="N1215" i="16"/>
  <c r="O1215" i="16" s="1"/>
  <c r="Q256" i="17"/>
  <c r="AA13" i="57" s="1"/>
  <c r="BE13" i="57" s="1"/>
  <c r="N1172" i="16"/>
  <c r="O1172" i="16" s="1"/>
  <c r="Q272" i="17"/>
  <c r="AA29" i="57" s="1"/>
  <c r="BE29" i="57" s="1"/>
  <c r="BG29" i="57" s="1"/>
  <c r="N1157" i="16"/>
  <c r="O1157" i="16" s="1"/>
  <c r="Q257" i="17"/>
  <c r="AA14" i="57" s="1"/>
  <c r="BE14" i="57" s="1"/>
  <c r="BG14" i="57" s="1"/>
  <c r="AC31" i="57"/>
  <c r="AZ33" i="30"/>
  <c r="S331" i="17"/>
  <c r="W331" i="17" s="1"/>
  <c r="U277" i="17"/>
  <c r="AX36" i="30"/>
  <c r="AC42" i="57"/>
  <c r="AZ44" i="30"/>
  <c r="S342" i="17"/>
  <c r="W342" i="17" s="1"/>
  <c r="AY14" i="30"/>
  <c r="V255" i="17"/>
  <c r="W255" i="17" s="1"/>
  <c r="Z35" i="30"/>
  <c r="J309" i="17"/>
  <c r="AA309" i="17" s="1"/>
  <c r="AD9" i="34"/>
  <c r="Z18" i="30"/>
  <c r="U257" i="17"/>
  <c r="AX16" i="30"/>
  <c r="K1431" i="16"/>
  <c r="L1431" i="16" s="1"/>
  <c r="N1431" i="16" s="1"/>
  <c r="O1431" i="16" s="1"/>
  <c r="K1334" i="16"/>
  <c r="L1334" i="16" s="1"/>
  <c r="N1334" i="16" s="1"/>
  <c r="O1334" i="16" s="1"/>
  <c r="K1278" i="16"/>
  <c r="L1278" i="16" s="1"/>
  <c r="N1278" i="16" s="1"/>
  <c r="O1278" i="16" s="1"/>
  <c r="I1383" i="16"/>
  <c r="J1383" i="16" s="1"/>
  <c r="E1383" i="16"/>
  <c r="F1383" i="16" s="1"/>
  <c r="I1455" i="16"/>
  <c r="J1455" i="16" s="1"/>
  <c r="E1455" i="16"/>
  <c r="F1455" i="16" s="1"/>
  <c r="K1355" i="16"/>
  <c r="L1355" i="16" s="1"/>
  <c r="N1355" i="16" s="1"/>
  <c r="O1355" i="16" s="1"/>
  <c r="E1434" i="16"/>
  <c r="F1434" i="16" s="1"/>
  <c r="I1434" i="16"/>
  <c r="J1434" i="16" s="1"/>
  <c r="K1380" i="16"/>
  <c r="L1380" i="16" s="1"/>
  <c r="N1380" i="16" s="1"/>
  <c r="O1380" i="16" s="1"/>
  <c r="E1404" i="16"/>
  <c r="F1404" i="16" s="1"/>
  <c r="I1404" i="16"/>
  <c r="J1404" i="16" s="1"/>
  <c r="K1287" i="16"/>
  <c r="L1287" i="16" s="1"/>
  <c r="N1287" i="16" s="1"/>
  <c r="O1287" i="16" s="1"/>
  <c r="B1437" i="16"/>
  <c r="B1386" i="16"/>
  <c r="I1337" i="16"/>
  <c r="J1337" i="16" s="1"/>
  <c r="E1337" i="16"/>
  <c r="F1337" i="16" s="1"/>
  <c r="K1385" i="16"/>
  <c r="L1385" i="16" s="1"/>
  <c r="N1385" i="16" s="1"/>
  <c r="O1385" i="16" s="1"/>
  <c r="K1436" i="16"/>
  <c r="L1436" i="16" s="1"/>
  <c r="N1436" i="16" s="1"/>
  <c r="O1436" i="16" s="1"/>
  <c r="K1346" i="16"/>
  <c r="L1346" i="16" s="1"/>
  <c r="N1346" i="16" s="1"/>
  <c r="O1346" i="16" s="1"/>
  <c r="I1446" i="16"/>
  <c r="J1446" i="16" s="1"/>
  <c r="E1446" i="16"/>
  <c r="F1446" i="16" s="1"/>
  <c r="E1395" i="16"/>
  <c r="F1395" i="16" s="1"/>
  <c r="I1395" i="16"/>
  <c r="J1395" i="16" s="1"/>
  <c r="E1328" i="16"/>
  <c r="F1328" i="16" s="1"/>
  <c r="I1328" i="16"/>
  <c r="J1328" i="16" s="1"/>
  <c r="B1428" i="16"/>
  <c r="B1377" i="16"/>
  <c r="K1285" i="16"/>
  <c r="L1285" i="16" s="1"/>
  <c r="N1285" i="16" s="1"/>
  <c r="O1285" i="16" s="1"/>
  <c r="K1277" i="16"/>
  <c r="L1277" i="16" s="1"/>
  <c r="N1277" i="16" s="1"/>
  <c r="O1277" i="16" s="1"/>
  <c r="K1388" i="16"/>
  <c r="L1388" i="16" s="1"/>
  <c r="N1388" i="16" s="1"/>
  <c r="O1388" i="16" s="1"/>
  <c r="K1430" i="16"/>
  <c r="L1430" i="16" s="1"/>
  <c r="N1430" i="16" s="1"/>
  <c r="O1430" i="16" s="1"/>
  <c r="K1396" i="16"/>
  <c r="L1396" i="16" s="1"/>
  <c r="N1396" i="16" s="1"/>
  <c r="O1396" i="16" s="1"/>
  <c r="K1324" i="16"/>
  <c r="L1324" i="16" s="1"/>
  <c r="N1324" i="16" s="1"/>
  <c r="O1324" i="16" s="1"/>
  <c r="K1345" i="16"/>
  <c r="L1345" i="16" s="1"/>
  <c r="N1345" i="16" s="1"/>
  <c r="O1345" i="16" s="1"/>
  <c r="K1447" i="16"/>
  <c r="L1447" i="16" s="1"/>
  <c r="N1447" i="16" s="1"/>
  <c r="O1447" i="16" s="1"/>
  <c r="K1439" i="16"/>
  <c r="L1439" i="16" s="1"/>
  <c r="N1439" i="16" s="1"/>
  <c r="O1439" i="16" s="1"/>
  <c r="K1321" i="16"/>
  <c r="L1321" i="16" s="1"/>
  <c r="N1321" i="16" s="1"/>
  <c r="O1321" i="16" s="1"/>
  <c r="K1332" i="16"/>
  <c r="L1332" i="16" s="1"/>
  <c r="N1332" i="16" s="1"/>
  <c r="O1332" i="16" s="1"/>
  <c r="E1370" i="16"/>
  <c r="F1370" i="16" s="1"/>
  <c r="I1370" i="16"/>
  <c r="J1370" i="16" s="1"/>
  <c r="I1445" i="16"/>
  <c r="J1445" i="16" s="1"/>
  <c r="E1445" i="16"/>
  <c r="F1445" i="16" s="1"/>
  <c r="K1429" i="16"/>
  <c r="L1429" i="16" s="1"/>
  <c r="N1429" i="16" s="1"/>
  <c r="O1429" i="16" s="1"/>
  <c r="E1394" i="16"/>
  <c r="F1394" i="16" s="1"/>
  <c r="I1394" i="16"/>
  <c r="J1394" i="16" s="1"/>
  <c r="E1421" i="16"/>
  <c r="F1421" i="16" s="1"/>
  <c r="I1421" i="16"/>
  <c r="J1421" i="16" s="1"/>
  <c r="K1288" i="16"/>
  <c r="L1288" i="16" s="1"/>
  <c r="N1288" i="16" s="1"/>
  <c r="O1288" i="16" s="1"/>
  <c r="K1322" i="16"/>
  <c r="L1322" i="16" s="1"/>
  <c r="N1322" i="16" s="1"/>
  <c r="O1322" i="16" s="1"/>
  <c r="I1338" i="16"/>
  <c r="J1338" i="16" s="1"/>
  <c r="B1387" i="16"/>
  <c r="B1438" i="16"/>
  <c r="E1338" i="16"/>
  <c r="F1338" i="16" s="1"/>
  <c r="K1302" i="16"/>
  <c r="L1302" i="16" s="1"/>
  <c r="N1302" i="16" s="1"/>
  <c r="O1302" i="16" s="1"/>
  <c r="I1343" i="16"/>
  <c r="J1343" i="16" s="1"/>
  <c r="B1392" i="16"/>
  <c r="B1443" i="16"/>
  <c r="E1343" i="16"/>
  <c r="F1343" i="16" s="1"/>
  <c r="K1350" i="16"/>
  <c r="L1350" i="16" s="1"/>
  <c r="N1350" i="16" s="1"/>
  <c r="O1350" i="16" s="1"/>
  <c r="K1293" i="16"/>
  <c r="L1293" i="16" s="1"/>
  <c r="N1293" i="16" s="1"/>
  <c r="O1293" i="16" s="1"/>
  <c r="B1427" i="16"/>
  <c r="B1376" i="16"/>
  <c r="I1327" i="16"/>
  <c r="J1327" i="16" s="1"/>
  <c r="E1327" i="16"/>
  <c r="F1327" i="16" s="1"/>
  <c r="K1356" i="16"/>
  <c r="L1356" i="16" s="1"/>
  <c r="N1356" i="16" s="1"/>
  <c r="O1356" i="16" s="1"/>
  <c r="K1290" i="16"/>
  <c r="L1290" i="16" s="1"/>
  <c r="N1290" i="16" s="1"/>
  <c r="O1290" i="16" s="1"/>
  <c r="E1381" i="16"/>
  <c r="F1381" i="16" s="1"/>
  <c r="I1381" i="16"/>
  <c r="J1381" i="16" s="1"/>
  <c r="I1352" i="16"/>
  <c r="J1352" i="16" s="1"/>
  <c r="B1401" i="16"/>
  <c r="B1452" i="16"/>
  <c r="E1352" i="16"/>
  <c r="F1352" i="16" s="1"/>
  <c r="E1432" i="16"/>
  <c r="F1432" i="16" s="1"/>
  <c r="I1432" i="16"/>
  <c r="J1432" i="16" s="1"/>
  <c r="I1335" i="16"/>
  <c r="J1335" i="16" s="1"/>
  <c r="E1335" i="16"/>
  <c r="F1335" i="16" s="1"/>
  <c r="B1384" i="16"/>
  <c r="B1435" i="16"/>
  <c r="K1378" i="16"/>
  <c r="L1378" i="16" s="1"/>
  <c r="N1378" i="16" s="1"/>
  <c r="O1378" i="16" s="1"/>
  <c r="K1379" i="16"/>
  <c r="L1379" i="16" s="1"/>
  <c r="N1379" i="16" s="1"/>
  <c r="O1379" i="16" s="1"/>
  <c r="B1402" i="16"/>
  <c r="E1353" i="16"/>
  <c r="F1353" i="16" s="1"/>
  <c r="I1353" i="16"/>
  <c r="J1353" i="16" s="1"/>
  <c r="B1453" i="16"/>
  <c r="K1303" i="16"/>
  <c r="L1303" i="16" s="1"/>
  <c r="N1303" i="16" s="1"/>
  <c r="O1303" i="16" s="1"/>
  <c r="B1448" i="16"/>
  <c r="B1397" i="16"/>
  <c r="I1348" i="16"/>
  <c r="J1348" i="16" s="1"/>
  <c r="E1348" i="16"/>
  <c r="F1348" i="16" s="1"/>
  <c r="E1373" i="16"/>
  <c r="F1373" i="16" s="1"/>
  <c r="I1373" i="16"/>
  <c r="J1373" i="16" s="1"/>
  <c r="I1424" i="16"/>
  <c r="J1424" i="16" s="1"/>
  <c r="E1424" i="16"/>
  <c r="F1424" i="16" s="1"/>
  <c r="K1294" i="16"/>
  <c r="L1294" i="16" s="1"/>
  <c r="N1294" i="16" s="1"/>
  <c r="O1294" i="16" s="1"/>
  <c r="E1450" i="16"/>
  <c r="F1450" i="16" s="1"/>
  <c r="I1450" i="16"/>
  <c r="J1450" i="16" s="1"/>
  <c r="K1298" i="16"/>
  <c r="L1298" i="16" s="1"/>
  <c r="N1298" i="16" s="1"/>
  <c r="O1298" i="16" s="1"/>
  <c r="E1344" i="16"/>
  <c r="F1344" i="16" s="1"/>
  <c r="I1344" i="16"/>
  <c r="J1344" i="16" s="1"/>
  <c r="B1444" i="16"/>
  <c r="B1393" i="16"/>
  <c r="I1399" i="16"/>
  <c r="J1399" i="16" s="1"/>
  <c r="E1399" i="16"/>
  <c r="F1399" i="16" s="1"/>
  <c r="K1304" i="16"/>
  <c r="L1304" i="16" s="1"/>
  <c r="N1304" i="16" s="1"/>
  <c r="O1304" i="16" s="1"/>
  <c r="I1456" i="16"/>
  <c r="J1456" i="16" s="1"/>
  <c r="E1456" i="16"/>
  <c r="F1456" i="16" s="1"/>
  <c r="E1391" i="16"/>
  <c r="F1391" i="16" s="1"/>
  <c r="I1391" i="16"/>
  <c r="J1391" i="16" s="1"/>
  <c r="K1351" i="16"/>
  <c r="L1351" i="16" s="1"/>
  <c r="N1351" i="16" s="1"/>
  <c r="O1351" i="16" s="1"/>
  <c r="O1272" i="16"/>
  <c r="K1326" i="16"/>
  <c r="L1326" i="16" s="1"/>
  <c r="N1326" i="16" s="1"/>
  <c r="O1326" i="16" s="1"/>
  <c r="E1390" i="16"/>
  <c r="F1390" i="16" s="1"/>
  <c r="I1390" i="16"/>
  <c r="J1390" i="16" s="1"/>
  <c r="I1442" i="16"/>
  <c r="J1442" i="16" s="1"/>
  <c r="E1442" i="16"/>
  <c r="F1442" i="16" s="1"/>
  <c r="I1371" i="16"/>
  <c r="J1371" i="16" s="1"/>
  <c r="E1371" i="16"/>
  <c r="F1371" i="16" s="1"/>
  <c r="E1375" i="16"/>
  <c r="F1375" i="16" s="1"/>
  <c r="I1375" i="16"/>
  <c r="J1375" i="16" s="1"/>
  <c r="E1441" i="16"/>
  <c r="F1441" i="16" s="1"/>
  <c r="I1441" i="16"/>
  <c r="J1441" i="16" s="1"/>
  <c r="E1398" i="16"/>
  <c r="F1398" i="16" s="1"/>
  <c r="I1398" i="16"/>
  <c r="J1398" i="16" s="1"/>
  <c r="I1449" i="16"/>
  <c r="J1449" i="16" s="1"/>
  <c r="E1449" i="16"/>
  <c r="F1449" i="16" s="1"/>
  <c r="E1422" i="16"/>
  <c r="F1422" i="16" s="1"/>
  <c r="I1422" i="16"/>
  <c r="J1422" i="16" s="1"/>
  <c r="E1405" i="16"/>
  <c r="F1405" i="16" s="1"/>
  <c r="I1405" i="16"/>
  <c r="J1405" i="16" s="1"/>
  <c r="I1426" i="16"/>
  <c r="J1426" i="16" s="1"/>
  <c r="E1426" i="16"/>
  <c r="F1426" i="16" s="1"/>
  <c r="K1341" i="16"/>
  <c r="L1341" i="16" s="1"/>
  <c r="N1341" i="16" s="1"/>
  <c r="O1341" i="16" s="1"/>
  <c r="B1389" i="16"/>
  <c r="I1340" i="16"/>
  <c r="J1340" i="16" s="1"/>
  <c r="E1340" i="16"/>
  <c r="F1340" i="16" s="1"/>
  <c r="B1440" i="16"/>
  <c r="K1349" i="16"/>
  <c r="L1349" i="16" s="1"/>
  <c r="N1349" i="16" s="1"/>
  <c r="O1349" i="16" s="1"/>
  <c r="E1400" i="16"/>
  <c r="F1400" i="16" s="1"/>
  <c r="I1400" i="16"/>
  <c r="J1400" i="16" s="1"/>
  <c r="E1325" i="16"/>
  <c r="F1325" i="16" s="1"/>
  <c r="I1325" i="16"/>
  <c r="J1325" i="16" s="1"/>
  <c r="B1425" i="16"/>
  <c r="B1374" i="16"/>
  <c r="K1275" i="16"/>
  <c r="L1275" i="16" s="1"/>
  <c r="N1275" i="16" s="1"/>
  <c r="O1275" i="16" s="1"/>
  <c r="K1342" i="16"/>
  <c r="L1342" i="16" s="1"/>
  <c r="N1342" i="16" s="1"/>
  <c r="O1342" i="16" s="1"/>
  <c r="E1451" i="16"/>
  <c r="F1451" i="16" s="1"/>
  <c r="I1451" i="16"/>
  <c r="J1451" i="16" s="1"/>
  <c r="E1354" i="16"/>
  <c r="F1354" i="16" s="1"/>
  <c r="B1454" i="16"/>
  <c r="B1403" i="16"/>
  <c r="I1354" i="16"/>
  <c r="J1354" i="16" s="1"/>
  <c r="N1217" i="16" l="1"/>
  <c r="O1217" i="16" s="1"/>
  <c r="O1258" i="16" s="1"/>
  <c r="Y9" i="30"/>
  <c r="Y10" i="30"/>
  <c r="M35" i="10"/>
  <c r="Y14" i="30"/>
  <c r="BG13" i="57"/>
  <c r="AC13" i="57" s="1"/>
  <c r="Y15" i="30"/>
  <c r="Y7" i="30"/>
  <c r="Y13" i="30"/>
  <c r="I35" i="10"/>
  <c r="Y6" i="30"/>
  <c r="Y12" i="30"/>
  <c r="L35" i="10"/>
  <c r="J35" i="10"/>
  <c r="Y16" i="30"/>
  <c r="Y17" i="30"/>
  <c r="Y8" i="30"/>
  <c r="Y11" i="30"/>
  <c r="O35" i="10"/>
  <c r="P35" i="10"/>
  <c r="R35" i="10" s="1"/>
  <c r="K35" i="10"/>
  <c r="X312" i="17"/>
  <c r="F312" i="17" s="1"/>
  <c r="Z312" i="17" s="1"/>
  <c r="N35" i="10"/>
  <c r="Z10" i="30"/>
  <c r="X307" i="17"/>
  <c r="F307" i="17" s="1"/>
  <c r="Z307" i="17" s="1"/>
  <c r="E1139" i="16"/>
  <c r="Z44" i="30"/>
  <c r="W277" i="17"/>
  <c r="X343" i="17"/>
  <c r="F343" i="17" s="1"/>
  <c r="Z343" i="17" s="1"/>
  <c r="Z33" i="30"/>
  <c r="Z34" i="30"/>
  <c r="J322" i="17"/>
  <c r="AA322" i="17" s="1"/>
  <c r="Z322" i="17"/>
  <c r="L34" i="10"/>
  <c r="O34" i="10"/>
  <c r="Q33" i="10"/>
  <c r="N1197" i="16"/>
  <c r="K34" i="10"/>
  <c r="M34" i="10"/>
  <c r="O1197" i="16"/>
  <c r="J315" i="17"/>
  <c r="AA315" i="17" s="1"/>
  <c r="Z315" i="17"/>
  <c r="AD33" i="34"/>
  <c r="Z333" i="17"/>
  <c r="N34" i="10"/>
  <c r="J34" i="10"/>
  <c r="X336" i="17"/>
  <c r="F336" i="17" s="1"/>
  <c r="Z336" i="17" s="1"/>
  <c r="J325" i="17"/>
  <c r="AA325" i="17" s="1"/>
  <c r="Z325" i="17"/>
  <c r="P34" i="10"/>
  <c r="R34" i="10" s="1"/>
  <c r="I34" i="10"/>
  <c r="X56" i="30"/>
  <c r="AD22" i="34"/>
  <c r="Z30" i="30"/>
  <c r="AD25" i="34"/>
  <c r="J333" i="17"/>
  <c r="AA333" i="17" s="1"/>
  <c r="X342" i="17"/>
  <c r="F342" i="17" s="1"/>
  <c r="Z342" i="17" s="1"/>
  <c r="X337" i="17"/>
  <c r="F337" i="17" s="1"/>
  <c r="Z337" i="17" s="1"/>
  <c r="X328" i="17"/>
  <c r="F328" i="17" s="1"/>
  <c r="Z328" i="17" s="1"/>
  <c r="X327" i="17"/>
  <c r="F327" i="17" s="1"/>
  <c r="Z327" i="17" s="1"/>
  <c r="W281" i="17"/>
  <c r="X332" i="17"/>
  <c r="F332" i="17" s="1"/>
  <c r="Z332" i="17" s="1"/>
  <c r="X331" i="17"/>
  <c r="F331" i="17" s="1"/>
  <c r="J343" i="17"/>
  <c r="AY31" i="30"/>
  <c r="V272" i="17"/>
  <c r="W272" i="17" s="1"/>
  <c r="AC11" i="57"/>
  <c r="AZ13" i="30"/>
  <c r="S311" i="17"/>
  <c r="W311" i="17" s="1"/>
  <c r="V254" i="17"/>
  <c r="W254" i="17" s="1"/>
  <c r="AY13" i="30"/>
  <c r="AY25" i="30"/>
  <c r="V266" i="17"/>
  <c r="W266" i="17" s="1"/>
  <c r="AZ15" i="30"/>
  <c r="S313" i="17"/>
  <c r="W313" i="17" s="1"/>
  <c r="AC24" i="57"/>
  <c r="AZ26" i="30"/>
  <c r="S324" i="17"/>
  <c r="W324" i="17" s="1"/>
  <c r="AC29" i="57"/>
  <c r="AZ31" i="30"/>
  <c r="Z31" i="30" s="1"/>
  <c r="S329" i="17"/>
  <c r="W329" i="17" s="1"/>
  <c r="AY23" i="30"/>
  <c r="V264" i="17"/>
  <c r="W264" i="17" s="1"/>
  <c r="X308" i="17"/>
  <c r="F308" i="17" s="1"/>
  <c r="Z12" i="30"/>
  <c r="X310" i="17"/>
  <c r="F310" i="17" s="1"/>
  <c r="Z310" i="17" s="1"/>
  <c r="Z9" i="30"/>
  <c r="AC39" i="57"/>
  <c r="AZ41" i="30"/>
  <c r="Z41" i="30" s="1"/>
  <c r="S339" i="17"/>
  <c r="W339" i="17" s="1"/>
  <c r="X339" i="17" s="1"/>
  <c r="F339" i="17" s="1"/>
  <c r="Z339" i="17" s="1"/>
  <c r="V273" i="17"/>
  <c r="W273" i="17" s="1"/>
  <c r="AY32" i="30"/>
  <c r="AC40" i="57"/>
  <c r="AZ42" i="30"/>
  <c r="Z42" i="30" s="1"/>
  <c r="S340" i="17"/>
  <c r="W340" i="17" s="1"/>
  <c r="X340" i="17" s="1"/>
  <c r="F340" i="17" s="1"/>
  <c r="Z340" i="17" s="1"/>
  <c r="Z22" i="30"/>
  <c r="AY16" i="30"/>
  <c r="V257" i="17"/>
  <c r="W257" i="17" s="1"/>
  <c r="AY15" i="30"/>
  <c r="V256" i="17"/>
  <c r="W256" i="17" s="1"/>
  <c r="AC26" i="57"/>
  <c r="AZ28" i="30"/>
  <c r="S326" i="17"/>
  <c r="W326" i="17" s="1"/>
  <c r="AD16" i="34"/>
  <c r="J316" i="17"/>
  <c r="AA316" i="17" s="1"/>
  <c r="Z14" i="30"/>
  <c r="Z20" i="30"/>
  <c r="AC14" i="57"/>
  <c r="AZ16" i="30"/>
  <c r="Z16" i="30" s="1"/>
  <c r="S314" i="17"/>
  <c r="W314" i="17" s="1"/>
  <c r="AC21" i="57"/>
  <c r="AZ23" i="30"/>
  <c r="S321" i="17"/>
  <c r="W321" i="17" s="1"/>
  <c r="AY26" i="30"/>
  <c r="V267" i="17"/>
  <c r="W267" i="17" s="1"/>
  <c r="AY28" i="30"/>
  <c r="V269" i="17"/>
  <c r="W269" i="17" s="1"/>
  <c r="J317" i="17"/>
  <c r="AA317" i="17" s="1"/>
  <c r="AD17" i="34"/>
  <c r="X335" i="17"/>
  <c r="F335" i="17" s="1"/>
  <c r="Z335" i="17" s="1"/>
  <c r="AD41" i="34"/>
  <c r="J341" i="17"/>
  <c r="AA341" i="17" s="1"/>
  <c r="AD20" i="34"/>
  <c r="J320" i="17"/>
  <c r="AA320" i="17" s="1"/>
  <c r="AD18" i="34"/>
  <c r="J318" i="17"/>
  <c r="AA318" i="17" s="1"/>
  <c r="AC38" i="57"/>
  <c r="AZ40" i="30"/>
  <c r="Z40" i="30" s="1"/>
  <c r="S338" i="17"/>
  <c r="W338" i="17" s="1"/>
  <c r="AC34" i="57"/>
  <c r="AZ36" i="30"/>
  <c r="Z36" i="30" s="1"/>
  <c r="S334" i="17"/>
  <c r="W334" i="17" s="1"/>
  <c r="X334" i="17" s="1"/>
  <c r="F334" i="17" s="1"/>
  <c r="Z334" i="17" s="1"/>
  <c r="AC30" i="57"/>
  <c r="AZ32" i="30"/>
  <c r="S330" i="17"/>
  <c r="W330" i="17" s="1"/>
  <c r="AC23" i="57"/>
  <c r="AZ25" i="30"/>
  <c r="Z25" i="30" s="1"/>
  <c r="S323" i="17"/>
  <c r="W323" i="17" s="1"/>
  <c r="K1383" i="16"/>
  <c r="L1383" i="16" s="1"/>
  <c r="N1383" i="16" s="1"/>
  <c r="O1383" i="16" s="1"/>
  <c r="K1455" i="16"/>
  <c r="L1455" i="16" s="1"/>
  <c r="N1455" i="16" s="1"/>
  <c r="O1455" i="16" s="1"/>
  <c r="K1434" i="16"/>
  <c r="L1434" i="16" s="1"/>
  <c r="N1434" i="16" s="1"/>
  <c r="O1434" i="16" s="1"/>
  <c r="K1404" i="16"/>
  <c r="L1404" i="16" s="1"/>
  <c r="N1404" i="16" s="1"/>
  <c r="O1404" i="16" s="1"/>
  <c r="K1337" i="16"/>
  <c r="L1337" i="16" s="1"/>
  <c r="N1337" i="16" s="1"/>
  <c r="O1337" i="16" s="1"/>
  <c r="E1386" i="16"/>
  <c r="F1386" i="16" s="1"/>
  <c r="I1386" i="16"/>
  <c r="J1386" i="16" s="1"/>
  <c r="E1437" i="16"/>
  <c r="F1437" i="16" s="1"/>
  <c r="I1437" i="16"/>
  <c r="J1437" i="16" s="1"/>
  <c r="E1428" i="16"/>
  <c r="F1428" i="16" s="1"/>
  <c r="I1428" i="16"/>
  <c r="J1428" i="16" s="1"/>
  <c r="I1377" i="16"/>
  <c r="J1377" i="16" s="1"/>
  <c r="E1377" i="16"/>
  <c r="F1377" i="16" s="1"/>
  <c r="K1328" i="16"/>
  <c r="L1328" i="16" s="1"/>
  <c r="N1328" i="16" s="1"/>
  <c r="O1328" i="16" s="1"/>
  <c r="K1395" i="16"/>
  <c r="L1395" i="16" s="1"/>
  <c r="N1395" i="16" s="1"/>
  <c r="O1395" i="16" s="1"/>
  <c r="K1446" i="16"/>
  <c r="L1446" i="16" s="1"/>
  <c r="N1446" i="16" s="1"/>
  <c r="O1446" i="16" s="1"/>
  <c r="K1375" i="16"/>
  <c r="L1375" i="16" s="1"/>
  <c r="N1375" i="16" s="1"/>
  <c r="O1375" i="16" s="1"/>
  <c r="K1445" i="16"/>
  <c r="L1445" i="16" s="1"/>
  <c r="N1445" i="16" s="1"/>
  <c r="O1445" i="16" s="1"/>
  <c r="K1370" i="16"/>
  <c r="L1370" i="16" s="1"/>
  <c r="N1370" i="16" s="1"/>
  <c r="O1370" i="16" s="1"/>
  <c r="K1398" i="16"/>
  <c r="L1398" i="16" s="1"/>
  <c r="N1398" i="16" s="1"/>
  <c r="O1398" i="16" s="1"/>
  <c r="K1391" i="16"/>
  <c r="L1391" i="16" s="1"/>
  <c r="N1391" i="16" s="1"/>
  <c r="O1391" i="16" s="1"/>
  <c r="K1335" i="16"/>
  <c r="L1335" i="16" s="1"/>
  <c r="N1335" i="16" s="1"/>
  <c r="O1335" i="16" s="1"/>
  <c r="K1352" i="16"/>
  <c r="L1352" i="16" s="1"/>
  <c r="N1352" i="16" s="1"/>
  <c r="O1352" i="16" s="1"/>
  <c r="K1449" i="16"/>
  <c r="L1449" i="16" s="1"/>
  <c r="N1449" i="16" s="1"/>
  <c r="O1449" i="16" s="1"/>
  <c r="I1387" i="16"/>
  <c r="J1387" i="16" s="1"/>
  <c r="E1387" i="16"/>
  <c r="F1387" i="16" s="1"/>
  <c r="K1432" i="16"/>
  <c r="L1432" i="16" s="1"/>
  <c r="N1432" i="16" s="1"/>
  <c r="O1432" i="16" s="1"/>
  <c r="K1421" i="16"/>
  <c r="L1421" i="16" s="1"/>
  <c r="N1421" i="16" s="1"/>
  <c r="O1421" i="16" s="1"/>
  <c r="K1338" i="16"/>
  <c r="L1338" i="16" s="1"/>
  <c r="N1338" i="16" s="1"/>
  <c r="O1338" i="16" s="1"/>
  <c r="I1438" i="16"/>
  <c r="J1438" i="16" s="1"/>
  <c r="E1438" i="16"/>
  <c r="F1438" i="16" s="1"/>
  <c r="K1394" i="16"/>
  <c r="L1394" i="16" s="1"/>
  <c r="N1394" i="16" s="1"/>
  <c r="O1394" i="16" s="1"/>
  <c r="E1376" i="16"/>
  <c r="F1376" i="16" s="1"/>
  <c r="I1376" i="16"/>
  <c r="J1376" i="16" s="1"/>
  <c r="K1424" i="16"/>
  <c r="L1424" i="16" s="1"/>
  <c r="N1424" i="16" s="1"/>
  <c r="O1424" i="16" s="1"/>
  <c r="E1384" i="16"/>
  <c r="F1384" i="16" s="1"/>
  <c r="I1384" i="16"/>
  <c r="J1384" i="16" s="1"/>
  <c r="I1427" i="16"/>
  <c r="J1427" i="16" s="1"/>
  <c r="E1427" i="16"/>
  <c r="F1427" i="16" s="1"/>
  <c r="E1435" i="16"/>
  <c r="F1435" i="16" s="1"/>
  <c r="I1435" i="16"/>
  <c r="J1435" i="16" s="1"/>
  <c r="K1381" i="16"/>
  <c r="L1381" i="16" s="1"/>
  <c r="N1381" i="16" s="1"/>
  <c r="O1381" i="16" s="1"/>
  <c r="E1401" i="16"/>
  <c r="F1401" i="16" s="1"/>
  <c r="I1401" i="16"/>
  <c r="J1401" i="16" s="1"/>
  <c r="K1344" i="16"/>
  <c r="L1344" i="16" s="1"/>
  <c r="N1344" i="16" s="1"/>
  <c r="O1344" i="16" s="1"/>
  <c r="K1373" i="16"/>
  <c r="L1373" i="16" s="1"/>
  <c r="N1373" i="16" s="1"/>
  <c r="O1373" i="16" s="1"/>
  <c r="K1353" i="16"/>
  <c r="L1353" i="16" s="1"/>
  <c r="N1353" i="16" s="1"/>
  <c r="O1353" i="16" s="1"/>
  <c r="K1343" i="16"/>
  <c r="L1343" i="16" s="1"/>
  <c r="N1343" i="16" s="1"/>
  <c r="O1343" i="16" s="1"/>
  <c r="E1443" i="16"/>
  <c r="F1443" i="16" s="1"/>
  <c r="I1443" i="16"/>
  <c r="J1443" i="16" s="1"/>
  <c r="K1327" i="16"/>
  <c r="L1327" i="16" s="1"/>
  <c r="N1327" i="16" s="1"/>
  <c r="O1327" i="16" s="1"/>
  <c r="I1392" i="16"/>
  <c r="J1392" i="16" s="1"/>
  <c r="E1392" i="16"/>
  <c r="F1392" i="16" s="1"/>
  <c r="E1452" i="16"/>
  <c r="F1452" i="16" s="1"/>
  <c r="I1452" i="16"/>
  <c r="J1452" i="16" s="1"/>
  <c r="I1393" i="16"/>
  <c r="J1393" i="16" s="1"/>
  <c r="E1393" i="16"/>
  <c r="F1393" i="16" s="1"/>
  <c r="I1448" i="16"/>
  <c r="J1448" i="16" s="1"/>
  <c r="E1448" i="16"/>
  <c r="F1448" i="16" s="1"/>
  <c r="I1444" i="16"/>
  <c r="J1444" i="16" s="1"/>
  <c r="E1444" i="16"/>
  <c r="F1444" i="16" s="1"/>
  <c r="E1453" i="16"/>
  <c r="F1453" i="16" s="1"/>
  <c r="I1453" i="16"/>
  <c r="J1453" i="16" s="1"/>
  <c r="K1340" i="16"/>
  <c r="L1340" i="16" s="1"/>
  <c r="N1340" i="16" s="1"/>
  <c r="O1340" i="16" s="1"/>
  <c r="K1422" i="16"/>
  <c r="L1422" i="16" s="1"/>
  <c r="N1422" i="16" s="1"/>
  <c r="O1422" i="16" s="1"/>
  <c r="K1441" i="16"/>
  <c r="L1441" i="16" s="1"/>
  <c r="N1441" i="16" s="1"/>
  <c r="O1441" i="16" s="1"/>
  <c r="K1390" i="16"/>
  <c r="L1390" i="16" s="1"/>
  <c r="N1390" i="16" s="1"/>
  <c r="O1390" i="16" s="1"/>
  <c r="K1348" i="16"/>
  <c r="L1348" i="16" s="1"/>
  <c r="N1348" i="16" s="1"/>
  <c r="O1348" i="16" s="1"/>
  <c r="I1402" i="16"/>
  <c r="J1402" i="16" s="1"/>
  <c r="E1402" i="16"/>
  <c r="F1402" i="16" s="1"/>
  <c r="K1399" i="16"/>
  <c r="L1399" i="16" s="1"/>
  <c r="N1399" i="16" s="1"/>
  <c r="O1399" i="16" s="1"/>
  <c r="K1450" i="16"/>
  <c r="L1450" i="16" s="1"/>
  <c r="N1450" i="16" s="1"/>
  <c r="O1450" i="16" s="1"/>
  <c r="I1397" i="16"/>
  <c r="J1397" i="16" s="1"/>
  <c r="E1397" i="16"/>
  <c r="F1397" i="16" s="1"/>
  <c r="K1354" i="16"/>
  <c r="L1354" i="16" s="1"/>
  <c r="N1354" i="16" s="1"/>
  <c r="O1354" i="16" s="1"/>
  <c r="K1325" i="16"/>
  <c r="L1325" i="16" s="1"/>
  <c r="N1325" i="16" s="1"/>
  <c r="I1389" i="16"/>
  <c r="J1389" i="16" s="1"/>
  <c r="E1389" i="16"/>
  <c r="F1389" i="16" s="1"/>
  <c r="K1451" i="16"/>
  <c r="L1451" i="16" s="1"/>
  <c r="N1451" i="16" s="1"/>
  <c r="O1451" i="16" s="1"/>
  <c r="K1400" i="16"/>
  <c r="L1400" i="16" s="1"/>
  <c r="N1400" i="16" s="1"/>
  <c r="O1400" i="16" s="1"/>
  <c r="N1307" i="16"/>
  <c r="K1426" i="16"/>
  <c r="L1426" i="16" s="1"/>
  <c r="N1426" i="16" s="1"/>
  <c r="O1426" i="16" s="1"/>
  <c r="B345" i="17"/>
  <c r="K1371" i="16"/>
  <c r="L1371" i="16" s="1"/>
  <c r="N1371" i="16" s="1"/>
  <c r="O1307" i="16"/>
  <c r="I1403" i="16"/>
  <c r="J1403" i="16" s="1"/>
  <c r="E1403" i="16"/>
  <c r="F1403" i="16" s="1"/>
  <c r="I1454" i="16"/>
  <c r="J1454" i="16" s="1"/>
  <c r="E1454" i="16"/>
  <c r="F1454" i="16" s="1"/>
  <c r="K1405" i="16"/>
  <c r="L1405" i="16" s="1"/>
  <c r="N1405" i="16" s="1"/>
  <c r="O1405" i="16" s="1"/>
  <c r="K1442" i="16"/>
  <c r="L1442" i="16" s="1"/>
  <c r="N1442" i="16" s="1"/>
  <c r="O1442" i="16" s="1"/>
  <c r="I1374" i="16"/>
  <c r="J1374" i="16" s="1"/>
  <c r="E1374" i="16"/>
  <c r="F1374" i="16" s="1"/>
  <c r="I1440" i="16"/>
  <c r="J1440" i="16" s="1"/>
  <c r="E1440" i="16"/>
  <c r="F1440" i="16" s="1"/>
  <c r="E1425" i="16"/>
  <c r="F1425" i="16" s="1"/>
  <c r="I1425" i="16"/>
  <c r="J1425" i="16" s="1"/>
  <c r="K1456" i="16"/>
  <c r="L1456" i="16" s="1"/>
  <c r="N1456" i="16" s="1"/>
  <c r="O1456" i="16" s="1"/>
  <c r="N1258" i="16" l="1"/>
  <c r="Q35" i="10"/>
  <c r="AD12" i="34"/>
  <c r="J312" i="17"/>
  <c r="AA312" i="17" s="1"/>
  <c r="J307" i="17"/>
  <c r="AA307" i="17" s="1"/>
  <c r="AD7" i="34"/>
  <c r="Z32" i="30"/>
  <c r="Z308" i="17"/>
  <c r="C13" i="52"/>
  <c r="J327" i="17"/>
  <c r="AA327" i="17" s="1"/>
  <c r="AD27" i="34"/>
  <c r="AD43" i="34"/>
  <c r="AD42" i="34"/>
  <c r="J336" i="17"/>
  <c r="AA336" i="17" s="1"/>
  <c r="AD32" i="34"/>
  <c r="AD36" i="34"/>
  <c r="E1198" i="16"/>
  <c r="X329" i="17"/>
  <c r="F329" i="17" s="1"/>
  <c r="Z329" i="17" s="1"/>
  <c r="X338" i="17"/>
  <c r="F338" i="17" s="1"/>
  <c r="Z338" i="17" s="1"/>
  <c r="X324" i="17"/>
  <c r="F324" i="17" s="1"/>
  <c r="Z324" i="17" s="1"/>
  <c r="E1259" i="16"/>
  <c r="Q34" i="10"/>
  <c r="Z23" i="30"/>
  <c r="AC54" i="57"/>
  <c r="J337" i="17"/>
  <c r="AA337" i="17" s="1"/>
  <c r="AD37" i="34"/>
  <c r="J332" i="17"/>
  <c r="AA332" i="17" s="1"/>
  <c r="AD28" i="34"/>
  <c r="J331" i="17"/>
  <c r="AA331" i="17" s="1"/>
  <c r="Z331" i="17"/>
  <c r="J342" i="17"/>
  <c r="AA342" i="17" s="1"/>
  <c r="J328" i="17"/>
  <c r="AA328" i="17" s="1"/>
  <c r="AA343" i="17"/>
  <c r="X311" i="17"/>
  <c r="F311" i="17" s="1"/>
  <c r="Z311" i="17" s="1"/>
  <c r="Y345" i="17"/>
  <c r="D345" i="17" s="1"/>
  <c r="X313" i="17"/>
  <c r="F313" i="17" s="1"/>
  <c r="Z313" i="17" s="1"/>
  <c r="X326" i="17"/>
  <c r="F326" i="17" s="1"/>
  <c r="Z326" i="17" s="1"/>
  <c r="Z28" i="30"/>
  <c r="X314" i="17"/>
  <c r="F314" i="17" s="1"/>
  <c r="AD31" i="34"/>
  <c r="X330" i="17"/>
  <c r="F330" i="17" s="1"/>
  <c r="Z330" i="17" s="1"/>
  <c r="J334" i="17"/>
  <c r="AA334" i="17" s="1"/>
  <c r="AD34" i="34"/>
  <c r="AD24" i="34"/>
  <c r="J324" i="17"/>
  <c r="AA324" i="17" s="1"/>
  <c r="AD39" i="34"/>
  <c r="J339" i="17"/>
  <c r="AA339" i="17" s="1"/>
  <c r="Z26" i="30"/>
  <c r="Z15" i="30"/>
  <c r="AD35" i="34"/>
  <c r="J335" i="17"/>
  <c r="AA335" i="17" s="1"/>
  <c r="X323" i="17"/>
  <c r="F323" i="17" s="1"/>
  <c r="Z323" i="17" s="1"/>
  <c r="AD29" i="34"/>
  <c r="J329" i="17"/>
  <c r="AA329" i="17" s="1"/>
  <c r="AD10" i="34"/>
  <c r="J310" i="17"/>
  <c r="AA310" i="17" s="1"/>
  <c r="AD8" i="34"/>
  <c r="J308" i="17"/>
  <c r="Z13" i="30"/>
  <c r="J340" i="17"/>
  <c r="AA340" i="17" s="1"/>
  <c r="AD40" i="34"/>
  <c r="X321" i="17"/>
  <c r="F321" i="17" s="1"/>
  <c r="Z321" i="17" s="1"/>
  <c r="K1377" i="16"/>
  <c r="L1377" i="16" s="1"/>
  <c r="N1377" i="16" s="1"/>
  <c r="O1377" i="16" s="1"/>
  <c r="K1437" i="16"/>
  <c r="L1437" i="16" s="1"/>
  <c r="N1437" i="16" s="1"/>
  <c r="O1437" i="16" s="1"/>
  <c r="K1386" i="16"/>
  <c r="L1386" i="16" s="1"/>
  <c r="N1386" i="16" s="1"/>
  <c r="O1386" i="16" s="1"/>
  <c r="K1428" i="16"/>
  <c r="L1428" i="16" s="1"/>
  <c r="N1428" i="16" s="1"/>
  <c r="O1428" i="16" s="1"/>
  <c r="K1440" i="16"/>
  <c r="L1440" i="16" s="1"/>
  <c r="N1440" i="16" s="1"/>
  <c r="O1440" i="16" s="1"/>
  <c r="K1427" i="16"/>
  <c r="L1427" i="16" s="1"/>
  <c r="N1427" i="16" s="1"/>
  <c r="O1427" i="16" s="1"/>
  <c r="K1438" i="16"/>
  <c r="L1438" i="16" s="1"/>
  <c r="N1438" i="16" s="1"/>
  <c r="O1438" i="16" s="1"/>
  <c r="K1393" i="16"/>
  <c r="L1393" i="16" s="1"/>
  <c r="N1393" i="16" s="1"/>
  <c r="O1393" i="16" s="1"/>
  <c r="K1435" i="16"/>
  <c r="L1435" i="16" s="1"/>
  <c r="N1435" i="16" s="1"/>
  <c r="O1435" i="16" s="1"/>
  <c r="K1425" i="16"/>
  <c r="L1425" i="16" s="1"/>
  <c r="N1425" i="16" s="1"/>
  <c r="O1425" i="16" s="1"/>
  <c r="K1384" i="16"/>
  <c r="L1384" i="16" s="1"/>
  <c r="N1384" i="16" s="1"/>
  <c r="O1384" i="16" s="1"/>
  <c r="K1397" i="16"/>
  <c r="L1397" i="16" s="1"/>
  <c r="N1397" i="16" s="1"/>
  <c r="O1397" i="16" s="1"/>
  <c r="K1387" i="16"/>
  <c r="L1387" i="16" s="1"/>
  <c r="N1387" i="16" s="1"/>
  <c r="O1387" i="16" s="1"/>
  <c r="K1453" i="16"/>
  <c r="L1453" i="16" s="1"/>
  <c r="N1453" i="16" s="1"/>
  <c r="O1453" i="16" s="1"/>
  <c r="K1452" i="16"/>
  <c r="L1452" i="16" s="1"/>
  <c r="N1452" i="16" s="1"/>
  <c r="O1452" i="16" s="1"/>
  <c r="K1374" i="16"/>
  <c r="L1374" i="16" s="1"/>
  <c r="N1374" i="16" s="1"/>
  <c r="O1374" i="16" s="1"/>
  <c r="K1444" i="16"/>
  <c r="L1444" i="16" s="1"/>
  <c r="N1444" i="16" s="1"/>
  <c r="O1444" i="16" s="1"/>
  <c r="K1392" i="16"/>
  <c r="L1392" i="16" s="1"/>
  <c r="N1392" i="16" s="1"/>
  <c r="O1392" i="16" s="1"/>
  <c r="K1448" i="16"/>
  <c r="L1448" i="16" s="1"/>
  <c r="N1448" i="16" s="1"/>
  <c r="O1448" i="16" s="1"/>
  <c r="K1401" i="16"/>
  <c r="L1401" i="16" s="1"/>
  <c r="N1401" i="16" s="1"/>
  <c r="O1401" i="16" s="1"/>
  <c r="K1443" i="16"/>
  <c r="L1443" i="16" s="1"/>
  <c r="N1443" i="16" s="1"/>
  <c r="O1443" i="16" s="1"/>
  <c r="K1376" i="16"/>
  <c r="L1376" i="16" s="1"/>
  <c r="N1376" i="16" s="1"/>
  <c r="O1376" i="16" s="1"/>
  <c r="K1389" i="16"/>
  <c r="L1389" i="16" s="1"/>
  <c r="N1389" i="16" s="1"/>
  <c r="O1389" i="16" s="1"/>
  <c r="K1402" i="16"/>
  <c r="L1402" i="16" s="1"/>
  <c r="N1402" i="16" s="1"/>
  <c r="O1402" i="16" s="1"/>
  <c r="K1403" i="16"/>
  <c r="L1403" i="16" s="1"/>
  <c r="N1403" i="16" s="1"/>
  <c r="O1403" i="16" s="1"/>
  <c r="K1454" i="16"/>
  <c r="L1454" i="16" s="1"/>
  <c r="N1454" i="16" s="1"/>
  <c r="O1371" i="16"/>
  <c r="E1308" i="16"/>
  <c r="O1325" i="16"/>
  <c r="O1357" i="16" s="1"/>
  <c r="N1357" i="16"/>
  <c r="AA308" i="17" l="1"/>
  <c r="C15" i="52"/>
  <c r="J326" i="17"/>
  <c r="AA326" i="17" s="1"/>
  <c r="AD26" i="34"/>
  <c r="AD38" i="34"/>
  <c r="J338" i="17"/>
  <c r="AA338" i="17" s="1"/>
  <c r="AD30" i="34"/>
  <c r="J330" i="17"/>
  <c r="AA330" i="17" s="1"/>
  <c r="AD13" i="34"/>
  <c r="J311" i="17"/>
  <c r="AA311" i="17" s="1"/>
  <c r="J313" i="17"/>
  <c r="AA313" i="17" s="1"/>
  <c r="AD11" i="34"/>
  <c r="F354" i="17"/>
  <c r="AD44" i="34" s="1"/>
  <c r="AD14" i="34"/>
  <c r="Z314" i="17"/>
  <c r="J314" i="17"/>
  <c r="AA314" i="17" s="1"/>
  <c r="J323" i="17"/>
  <c r="AA323" i="17" s="1"/>
  <c r="AD23" i="34"/>
  <c r="J321" i="17"/>
  <c r="AA321" i="17" s="1"/>
  <c r="AD21" i="34"/>
  <c r="N1406" i="16"/>
  <c r="O1406" i="16"/>
  <c r="E1358" i="16"/>
  <c r="O1454" i="16"/>
  <c r="O1457" i="16" s="1"/>
  <c r="N1457" i="16"/>
  <c r="P10" i="10" l="1"/>
  <c r="J354" i="17"/>
  <c r="E1407" i="16"/>
  <c r="E1458" i="16"/>
  <c r="F64" i="15"/>
  <c r="G5" i="15"/>
  <c r="K5" i="15" s="1"/>
  <c r="S5" i="15" l="1"/>
  <c r="GT7" i="26"/>
  <c r="GW7" i="26" s="1"/>
  <c r="H19" i="46" l="1"/>
  <c r="H30" i="46" s="1"/>
  <c r="J19" i="46"/>
  <c r="J30" i="46" s="1"/>
  <c r="W5" i="15"/>
  <c r="W4" i="34" s="1"/>
  <c r="H64" i="15"/>
  <c r="G64" i="15"/>
  <c r="I5" i="15" l="1"/>
  <c r="U5" i="15" s="1"/>
  <c r="H5" i="15"/>
  <c r="T5" i="15" s="1"/>
  <c r="F65" i="15"/>
  <c r="V14" i="15" l="1"/>
  <c r="F70" i="15" l="1"/>
  <c r="T15" i="15"/>
  <c r="T6" i="15"/>
  <c r="T12" i="15"/>
  <c r="T13" i="15"/>
  <c r="T14" i="15"/>
  <c r="G71" i="15"/>
  <c r="T11" i="15"/>
  <c r="U9" i="15"/>
  <c r="V15" i="15"/>
  <c r="U12" i="15"/>
  <c r="G74" i="15"/>
  <c r="F69" i="15"/>
  <c r="T10" i="15"/>
  <c r="U10" i="15"/>
  <c r="T8" i="15"/>
  <c r="U8" i="15"/>
  <c r="G73" i="15"/>
  <c r="U14" i="15"/>
  <c r="G72" i="15"/>
  <c r="U11" i="15"/>
  <c r="U16" i="15"/>
  <c r="U13" i="15"/>
  <c r="T16" i="15"/>
  <c r="U15" i="15"/>
  <c r="F71" i="15" l="1"/>
  <c r="F73" i="15"/>
  <c r="H66" i="15"/>
  <c r="U7" i="15"/>
  <c r="I75" i="15"/>
  <c r="V16" i="15"/>
  <c r="G68" i="15"/>
  <c r="T9" i="15"/>
  <c r="G66" i="15"/>
  <c r="T7" i="15"/>
  <c r="F66" i="15"/>
  <c r="F68" i="15"/>
  <c r="H65" i="15"/>
  <c r="U6" i="15"/>
  <c r="G65" i="15"/>
  <c r="F67" i="15"/>
  <c r="H72" i="15"/>
  <c r="F75" i="15"/>
  <c r="H69" i="15"/>
  <c r="H68" i="15"/>
  <c r="G75" i="15"/>
  <c r="H71" i="15"/>
  <c r="F74" i="15"/>
  <c r="H75" i="15"/>
  <c r="H70" i="15"/>
  <c r="H67" i="15"/>
  <c r="H74" i="15"/>
  <c r="F72" i="15"/>
  <c r="H73" i="15"/>
  <c r="G67" i="15"/>
  <c r="G69" i="15"/>
  <c r="G70" i="15"/>
  <c r="S11" i="15" l="1"/>
  <c r="W11" i="15" s="1"/>
  <c r="W10" i="34" s="1"/>
  <c r="S16" i="15"/>
  <c r="W16" i="15" s="1"/>
  <c r="S13" i="15"/>
  <c r="W13" i="15" s="1"/>
  <c r="S15" i="15"/>
  <c r="W15" i="15" s="1"/>
  <c r="S8" i="15"/>
  <c r="W8" i="15" s="1"/>
  <c r="S10" i="15"/>
  <c r="W10" i="15" s="1"/>
  <c r="W9" i="34" s="1"/>
  <c r="S6" i="15"/>
  <c r="W6" i="15" s="1"/>
  <c r="W5" i="34" s="1"/>
  <c r="S14" i="15" l="1"/>
  <c r="W14" i="15" s="1"/>
  <c r="W13" i="34" s="1"/>
  <c r="S9" i="15"/>
  <c r="W9" i="15" s="1"/>
  <c r="W8" i="34" s="1"/>
  <c r="S7" i="15"/>
  <c r="W7" i="15" s="1"/>
  <c r="W6" i="34" s="1"/>
  <c r="S12" i="15"/>
  <c r="W12" i="15" s="1"/>
  <c r="W11" i="34" s="1"/>
  <c r="W7" i="34"/>
  <c r="W12" i="34"/>
  <c r="W15" i="34"/>
  <c r="W14" i="34"/>
  <c r="F77" i="15"/>
  <c r="F79" i="15"/>
  <c r="F84" i="15"/>
  <c r="F82" i="15"/>
  <c r="F80" i="15"/>
  <c r="F76" i="15"/>
  <c r="F78" i="15"/>
  <c r="F85" i="15"/>
  <c r="F83" i="15"/>
  <c r="F81" i="15"/>
  <c r="V26" i="15" l="1"/>
  <c r="J26" i="15"/>
  <c r="V25" i="15"/>
  <c r="J25" i="15"/>
  <c r="T21" i="15"/>
  <c r="H21" i="15"/>
  <c r="W23" i="15"/>
  <c r="W22" i="34" s="1"/>
  <c r="S23" i="15"/>
  <c r="W20" i="15"/>
  <c r="W19" i="34" s="1"/>
  <c r="S20" i="15"/>
  <c r="U26" i="15"/>
  <c r="I26" i="15"/>
  <c r="T23" i="15"/>
  <c r="H23" i="15"/>
  <c r="H18" i="15"/>
  <c r="T18" i="15"/>
  <c r="T22" i="15"/>
  <c r="H22" i="15"/>
  <c r="U19" i="15"/>
  <c r="I19" i="15"/>
  <c r="I21" i="15"/>
  <c r="U21" i="15"/>
  <c r="W25" i="15"/>
  <c r="W24" i="34" s="1"/>
  <c r="S25" i="15"/>
  <c r="I20" i="15"/>
  <c r="U20" i="15"/>
  <c r="T26" i="15"/>
  <c r="H26" i="15"/>
  <c r="U22" i="15"/>
  <c r="I22" i="15"/>
  <c r="V24" i="15"/>
  <c r="J24" i="15"/>
  <c r="V19" i="15"/>
  <c r="J19" i="15"/>
  <c r="K22" i="15"/>
  <c r="K24" i="15"/>
  <c r="V22" i="15"/>
  <c r="J22" i="15"/>
  <c r="V18" i="15"/>
  <c r="J18" i="15"/>
  <c r="U18" i="15"/>
  <c r="I18" i="15"/>
  <c r="K18" i="15"/>
  <c r="V23" i="15"/>
  <c r="J23" i="15"/>
  <c r="H20" i="15"/>
  <c r="T20" i="15"/>
  <c r="S26" i="15"/>
  <c r="W26" i="15"/>
  <c r="W25" i="34" s="1"/>
  <c r="H24" i="15"/>
  <c r="T24" i="15"/>
  <c r="J20" i="15"/>
  <c r="V20" i="15"/>
  <c r="S21" i="15"/>
  <c r="W21" i="15"/>
  <c r="W20" i="34" s="1"/>
  <c r="S19" i="15"/>
  <c r="W19" i="15"/>
  <c r="W18" i="34" s="1"/>
  <c r="I25" i="15"/>
  <c r="U25" i="15"/>
  <c r="T19" i="15"/>
  <c r="H19" i="15"/>
  <c r="T25" i="15"/>
  <c r="H25" i="15"/>
  <c r="U23" i="15"/>
  <c r="I23" i="15"/>
  <c r="G26" i="15"/>
  <c r="K26" i="15"/>
  <c r="U24" i="15"/>
  <c r="I24" i="15"/>
  <c r="G23" i="15"/>
  <c r="K23" i="15"/>
  <c r="G22" i="15"/>
  <c r="S22" i="15"/>
  <c r="W22" i="15"/>
  <c r="W21" i="34" s="1"/>
  <c r="G20" i="15"/>
  <c r="K20" i="15"/>
  <c r="J21" i="15"/>
  <c r="V21" i="15"/>
  <c r="G24" i="15"/>
  <c r="S24" i="15"/>
  <c r="W24" i="15"/>
  <c r="W23" i="34" s="1"/>
  <c r="G21" i="15"/>
  <c r="K21" i="15"/>
  <c r="G25" i="15"/>
  <c r="K25" i="15"/>
  <c r="G19" i="15"/>
  <c r="K19" i="15"/>
  <c r="G18" i="15"/>
  <c r="S18" i="15"/>
  <c r="W18" i="15"/>
  <c r="W17" i="34" s="1"/>
  <c r="U17" i="15"/>
  <c r="I17" i="15"/>
  <c r="K17" i="15"/>
  <c r="J17" i="15"/>
  <c r="V17" i="15"/>
  <c r="H17" i="15"/>
  <c r="T17" i="15"/>
  <c r="G17" i="15"/>
  <c r="S17" i="15"/>
  <c r="W17" i="15"/>
  <c r="W16" i="34" s="1"/>
  <c r="I71" i="15"/>
  <c r="I74" i="15"/>
  <c r="I73" i="15"/>
  <c r="I67" i="15"/>
  <c r="I66" i="15"/>
  <c r="I70" i="15"/>
  <c r="I72" i="15"/>
  <c r="I65" i="15"/>
  <c r="I68" i="15"/>
  <c r="I69" i="15"/>
  <c r="J5" i="15"/>
  <c r="V5" i="15" s="1"/>
  <c r="I64" i="15"/>
  <c r="J11" i="15"/>
  <c r="V11" i="15" s="1"/>
  <c r="L19" i="46"/>
  <c r="L30" i="46" s="1"/>
  <c r="J7" i="15" l="1"/>
  <c r="V7" i="15" s="1"/>
  <c r="J8" i="15"/>
  <c r="V8" i="15" s="1"/>
  <c r="J13" i="15"/>
  <c r="V13" i="15" s="1"/>
  <c r="P19" i="46"/>
  <c r="D19" i="46" s="1"/>
  <c r="J10" i="15"/>
  <c r="V10" i="15" s="1"/>
  <c r="J9" i="15"/>
  <c r="V9" i="15" s="1"/>
  <c r="J6" i="15"/>
  <c r="V6" i="15" s="1"/>
  <c r="J12" i="15"/>
  <c r="V12" i="15" s="1"/>
  <c r="N19" i="46" l="1"/>
  <c r="D30" i="46"/>
  <c r="H31" i="46" l="1"/>
  <c r="J31" i="46"/>
  <c r="F31" i="46"/>
  <c r="L31" i="46"/>
  <c r="N31" i="46" l="1"/>
  <c r="N30" i="46"/>
  <c r="H4" i="52" s="1"/>
  <c r="C6" i="52" l="1"/>
  <c r="E23" i="52" s="1"/>
  <c r="C8" i="52"/>
  <c r="I76" i="15"/>
  <c r="I85" i="15"/>
  <c r="I84" i="15"/>
  <c r="I79" i="15"/>
  <c r="I83" i="15"/>
  <c r="I81" i="15"/>
  <c r="I77" i="15"/>
  <c r="I82" i="15"/>
  <c r="I78" i="15"/>
  <c r="I80" i="15"/>
  <c r="H84" i="15"/>
  <c r="H85" i="15"/>
  <c r="H78" i="15"/>
  <c r="H79" i="15"/>
  <c r="H77" i="15"/>
  <c r="H81" i="15"/>
  <c r="H80" i="15"/>
  <c r="H82" i="15"/>
  <c r="H76" i="15"/>
  <c r="H83" i="15"/>
  <c r="G78" i="15"/>
  <c r="G76" i="15"/>
  <c r="G82" i="15"/>
  <c r="G80" i="15"/>
  <c r="G79" i="15"/>
  <c r="G85" i="15"/>
  <c r="G77" i="15"/>
  <c r="G84" i="15"/>
  <c r="G83" i="15"/>
  <c r="G81" i="15"/>
  <c r="X20" i="26"/>
  <c r="U20" i="26"/>
  <c r="S20" i="26"/>
  <c r="T20" i="26"/>
  <c r="V20" i="26"/>
  <c r="Y20" i="26"/>
  <c r="R20" i="26"/>
  <c r="W20" i="26"/>
  <c r="T28" i="26"/>
  <c r="W28" i="26"/>
  <c r="S28" i="26"/>
  <c r="U28" i="26"/>
  <c r="X28" i="26"/>
  <c r="V28" i="26"/>
  <c r="R28" i="26"/>
  <c r="Y28" i="26"/>
  <c r="Y19" i="26"/>
  <c r="T19" i="26"/>
  <c r="X19" i="26"/>
  <c r="V19" i="26"/>
  <c r="U19" i="26"/>
  <c r="W19" i="26"/>
  <c r="R19" i="26"/>
  <c r="S19" i="26"/>
  <c r="W22" i="26"/>
  <c r="V22" i="26"/>
  <c r="Y22" i="26"/>
  <c r="S22" i="26"/>
  <c r="T22" i="26"/>
  <c r="U22" i="26"/>
  <c r="X22" i="26"/>
  <c r="R22" i="26"/>
  <c r="T27" i="26"/>
  <c r="U27" i="26"/>
  <c r="Y27" i="26"/>
  <c r="S27" i="26"/>
  <c r="X27" i="26"/>
  <c r="V27" i="26"/>
  <c r="R27" i="26"/>
  <c r="W27" i="26"/>
  <c r="W23" i="26"/>
  <c r="U23" i="26"/>
  <c r="S23" i="26"/>
  <c r="V23" i="26"/>
  <c r="X23" i="26"/>
  <c r="Y23" i="26"/>
  <c r="R23" i="26"/>
  <c r="T23" i="26"/>
  <c r="T24" i="26"/>
  <c r="Y24" i="26"/>
  <c r="S24" i="26"/>
  <c r="X24" i="26"/>
  <c r="W24" i="26"/>
  <c r="V24" i="26"/>
  <c r="R24" i="26"/>
  <c r="U24" i="26"/>
  <c r="S25" i="26"/>
  <c r="T25" i="26"/>
  <c r="Y25" i="26"/>
  <c r="W25" i="26"/>
  <c r="V25" i="26"/>
  <c r="U25" i="26"/>
  <c r="R25" i="26"/>
  <c r="X25" i="26"/>
  <c r="Y26" i="26"/>
  <c r="W26" i="26"/>
  <c r="V26" i="26"/>
  <c r="U26" i="26"/>
  <c r="T26" i="26"/>
  <c r="X26" i="26"/>
  <c r="R26" i="26"/>
  <c r="S26" i="26"/>
  <c r="V21" i="26"/>
  <c r="X21" i="26"/>
  <c r="S21" i="26"/>
  <c r="Y21" i="26"/>
  <c r="W21" i="26"/>
  <c r="T21" i="26"/>
  <c r="R21" i="26"/>
  <c r="U21" i="26"/>
</calcChain>
</file>

<file path=xl/comments1.xml><?xml version="1.0" encoding="utf-8"?>
<comments xmlns="http://schemas.openxmlformats.org/spreadsheetml/2006/main">
  <authors>
    <author>Usopp</author>
  </authors>
  <commentList>
    <comment ref="E6" authorId="0" shapeId="0">
      <text>
        <r>
          <rPr>
            <b/>
            <sz val="9"/>
            <color indexed="10"/>
            <rFont val="Tahoma"/>
            <family val="2"/>
          </rPr>
          <t>กรอกเวลามาเรียน ภาคเรียนที่ 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Usopp</author>
  </authors>
  <commentList>
    <comment ref="E6" authorId="0" shapeId="0">
      <text>
        <r>
          <rPr>
            <b/>
            <sz val="9"/>
            <color indexed="10"/>
            <rFont val="Tahoma"/>
            <family val="2"/>
          </rPr>
          <t>กรอกเวลามาเรียน ภาคเรียนที่ 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<sst xmlns="http://schemas.openxmlformats.org/spreadsheetml/2006/main" count="3647" uniqueCount="1737">
  <si>
    <t>เลข</t>
  </si>
  <si>
    <t>รวม</t>
  </si>
  <si>
    <t>ชื่อ  -  ชื่อสกุล</t>
  </si>
  <si>
    <t>ประจำตัว</t>
  </si>
  <si>
    <t xml:space="preserve"> </t>
  </si>
  <si>
    <t>แบบบันทึกผลการพัฒนาคุณภาพผู้เรียน</t>
  </si>
  <si>
    <t>ได้</t>
  </si>
  <si>
    <t>อำเภอ</t>
  </si>
  <si>
    <t xml:space="preserve">ปพ.5 </t>
  </si>
  <si>
    <t>เลขประจำตัวประชาชน</t>
  </si>
  <si>
    <t>วัน/เดือน/ปี เกิด</t>
  </si>
  <si>
    <t>ข้อมูลนักเรียน</t>
  </si>
  <si>
    <t>ชื่อบิดา</t>
  </si>
  <si>
    <t>ชื่อ มารดา</t>
  </si>
  <si>
    <t>อาชีพ</t>
  </si>
  <si>
    <t>ชื่อ-สกุลผู้ปกครอง</t>
  </si>
  <si>
    <t>เกี่ยวข้องเป็น</t>
  </si>
  <si>
    <t>หมู่</t>
  </si>
  <si>
    <t>ที่อยู่ปัจจุบัน</t>
  </si>
  <si>
    <t>ตำบล</t>
  </si>
  <si>
    <t>จังหวัด</t>
  </si>
  <si>
    <t>ชื่อ-สกุล</t>
  </si>
  <si>
    <t>มา</t>
  </si>
  <si>
    <t>พฤษภาคม</t>
  </si>
  <si>
    <t>ป่วย</t>
  </si>
  <si>
    <t>ลา</t>
  </si>
  <si>
    <t>ขาด</t>
  </si>
  <si>
    <t>มิถุนายน</t>
  </si>
  <si>
    <t>สิงหาคม</t>
  </si>
  <si>
    <t>กันยายน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</si>
  <si>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</si>
  <si>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</si>
  <si>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</si>
  <si>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</si>
  <si>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</si>
  <si>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</si>
  <si>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บ้านเลขที่</t>
  </si>
  <si>
    <t>สรุปเวลาเรียน</t>
  </si>
  <si>
    <t>เลขที่</t>
  </si>
  <si>
    <t>ชื่อ - สกุล</t>
  </si>
  <si>
    <t>ภาคเรียนที่ 1</t>
  </si>
  <si>
    <t>ระหว่างเรียน</t>
  </si>
  <si>
    <t>ปลายภาค</t>
  </si>
  <si>
    <t>ภาคเรียนที่ 2</t>
  </si>
  <si>
    <t>ผลการเรียนรู้รายปี</t>
  </si>
  <si>
    <t>รวม 2 ภาค</t>
  </si>
  <si>
    <t>ระดับผลการเรียนรู้</t>
  </si>
  <si>
    <t xml:space="preserve">เต็ม </t>
  </si>
  <si>
    <t>ผลการแก้ไข</t>
  </si>
  <si>
    <t>สรุปผลการประเมิน</t>
  </si>
  <si>
    <t>ผ่าน</t>
  </si>
  <si>
    <t>ไม่ผ่าน</t>
  </si>
  <si>
    <t>ผ</t>
  </si>
  <si>
    <t>มผ</t>
  </si>
  <si>
    <t>ภาษาไทย</t>
  </si>
  <si>
    <t>คณิตศาสตร์</t>
  </si>
  <si>
    <t>วิทยาศาสตร์</t>
  </si>
  <si>
    <t>ประวัติศาสตร์</t>
  </si>
  <si>
    <t>สุขศึกษาและพลศึกษา</t>
  </si>
  <si>
    <t>ศิลปะ</t>
  </si>
  <si>
    <t>ภาษาอังกฤษ</t>
  </si>
  <si>
    <t>หมายเหตุ</t>
  </si>
  <si>
    <t>กิจกรรมแนะแนว</t>
  </si>
  <si>
    <t>กิจกรรมชุมนุม</t>
  </si>
  <si>
    <t>ดีเยี่ยม</t>
  </si>
  <si>
    <t>ดี</t>
  </si>
  <si>
    <t>สรุปการประเมินคุณลักษณะอันพึงประสงค์</t>
  </si>
  <si>
    <t>ร้อยละ</t>
  </si>
  <si>
    <t>ชื่อ-ชื่อสกุล</t>
  </si>
  <si>
    <t>เวลาเรียน ภาคเรียนที่ 1</t>
  </si>
  <si>
    <t>เวลาเรียน ภาคเรียนที่ 2</t>
  </si>
  <si>
    <t>ครูประจำชั้น</t>
  </si>
  <si>
    <t>โรงเรียน</t>
  </si>
  <si>
    <t>สังกัด</t>
  </si>
  <si>
    <t>ปีการศึกษา</t>
  </si>
  <si>
    <t>เดือน</t>
  </si>
  <si>
    <t>นายสันติ  โลมาอินทร์</t>
  </si>
  <si>
    <t>ระดับชั้นประถมศึกษาปีที่</t>
  </si>
  <si>
    <t>เลขประจำตัว</t>
  </si>
  <si>
    <t xml:space="preserve"> /</t>
  </si>
  <si>
    <t>วันอนุมัติผล</t>
  </si>
  <si>
    <t>พ.ศ.</t>
  </si>
  <si>
    <t>ป</t>
  </si>
  <si>
    <t>ล</t>
  </si>
  <si>
    <t>ข</t>
  </si>
  <si>
    <t>จำนวนนักเรียนที่ผ่านการประเมิน</t>
  </si>
  <si>
    <t>จำนวนนักเรียนที่ประเมินผลเมื่อสิ้นปีการศึกษา</t>
  </si>
  <si>
    <t>คน</t>
  </si>
  <si>
    <t>จำนวนนักเรียนที่ได้ระดับผลการเรียน</t>
  </si>
  <si>
    <t>3.5</t>
  </si>
  <si>
    <t>2.5</t>
  </si>
  <si>
    <t>2</t>
  </si>
  <si>
    <t>1.5</t>
  </si>
  <si>
    <t>1</t>
  </si>
  <si>
    <t>0</t>
  </si>
  <si>
    <t>รายวิชาเพิ่มเติม</t>
  </si>
  <si>
    <t>1.รายวิชา</t>
  </si>
  <si>
    <t>2. กิจกรรมพัฒนาผู้เรียน</t>
  </si>
  <si>
    <t>กิจกรรมนักเรียน</t>
  </si>
  <si>
    <t>กิจกรรมเพื่อสังคมและสาธารณประโยชน์</t>
  </si>
  <si>
    <t>-  ชุมนุม</t>
  </si>
  <si>
    <t>-  ลูกเสือ</t>
  </si>
  <si>
    <t>3.คุณลักษณะอันพึงประสงค์</t>
  </si>
  <si>
    <t>ลงชื่อ</t>
  </si>
  <si>
    <t>นายทะเบียนวัดและประเมินผล</t>
  </si>
  <si>
    <t>ผู้อนุมัติ</t>
  </si>
  <si>
    <t>ปี</t>
  </si>
  <si>
    <t>กรกฏาคม</t>
  </si>
  <si>
    <t>เต็ม</t>
  </si>
  <si>
    <t>รวมเวลาเรียนทั้งปี</t>
  </si>
  <si>
    <t>มาเรียน</t>
  </si>
  <si>
    <t>ขาดเรียน</t>
  </si>
  <si>
    <t>รหัสวิชา</t>
  </si>
  <si>
    <t>คะแนน</t>
  </si>
  <si>
    <t>จำนวนผู้เรียนที่ผ่าน คิดเป็นร้อยละ</t>
  </si>
  <si>
    <t>รวมทั้งปี</t>
  </si>
  <si>
    <t>ตัวชี้วัด</t>
  </si>
  <si>
    <t>บันทึกการประเมินกิจกรรมพัฒนาผู้เรียน</t>
  </si>
  <si>
    <t>เวลาเข้าร่วมกิจกรรม</t>
  </si>
  <si>
    <t>ผลการประเมิน</t>
  </si>
  <si>
    <t>แก้ไข-ซ่อมเสริม</t>
  </si>
  <si>
    <t>บันทึกการประเมินกิจกรรมเพื่อสังคม</t>
  </si>
  <si>
    <t>รายวิชา</t>
  </si>
  <si>
    <t>รวมคะแนน</t>
  </si>
  <si>
    <t>ลำดับที่</t>
  </si>
  <si>
    <t>ลงชื่อ..........................................................ครูประจำชั้น</t>
  </si>
  <si>
    <t>ผลการประเมินคุณลักษณะอันพึงประสงค์</t>
  </si>
  <si>
    <t>การอ่าน</t>
  </si>
  <si>
    <t>นักเรียนชั้นประถมศึกษาปีที่</t>
  </si>
  <si>
    <t>1. กรอกข้อมูลนักเรียน</t>
  </si>
  <si>
    <t>1.3 กรอกที่อยู่ที่นักเรียนพักอาศัยอยู่จริงในปัจจุบัน</t>
  </si>
  <si>
    <t>1.1 กรอกเลขประจำตัวนักเรียนตามลำดับจากมากไปหาน้อย</t>
  </si>
  <si>
    <t>2. บันทึกเวลาเรียน</t>
  </si>
  <si>
    <t>2.1 เมื่อผู้เรียนมาเรียนให้ทำเครื่องหมาย / ไว้</t>
  </si>
  <si>
    <t>2.2 เมื่อผู้เรียนไม่เข้าเรียนให้บันทึกดังนี้</t>
  </si>
  <si>
    <t>ก.      ป      หมายถึง      ป่วย</t>
  </si>
  <si>
    <t>ข.      ล      หมายถึง      ลา</t>
  </si>
  <si>
    <t>ค.      ข      หมายถึง      ขาด</t>
  </si>
  <si>
    <t>2.3 กรณีหยุดเรียนหรือ วันเสาร์ อาทิตย์ให้ปล่อยช่องว่างไว้</t>
  </si>
  <si>
    <t>2.4 โรงเรียนหยุดเรียนวันอื่นๆ ที่ทางราชการกำหนดหรือโรงเรียนกำหนดเอง ให้เขียนบอกสาเหตุไว้ในช่องนั้นๆ</t>
  </si>
  <si>
    <t>2.5 กรณีโรงเรียนเปิดเรียนในวันหยุดให้กรอกสาเหตุของการเปิดเรียนกำกับในช่องนั้นๆ</t>
  </si>
  <si>
    <t>3. สรุปผลการพัฒนาผู้เรียน ให้กรอกตามวิธีการดังนี้</t>
  </si>
  <si>
    <t>3.1 ระดับผลการเรียนรายวิชา ให้ใข้เกณฑ์การประเมิน 8 ระดับ</t>
  </si>
  <si>
    <t>3.2 กิจกรรมพัฒนาผู้เรียน ใช้เกณฑ์การประเมิน  ผ่าน  หรือ  ไม่ผ่าน</t>
  </si>
  <si>
    <t>3.4  สรุปเวลาเรียนให้ใช้เกณฑ์     ผ่าน  หรือ  ไม่ผ่าน</t>
  </si>
  <si>
    <t>3.5 สรุปผลการประเมินใช้เกณฑ์การประเมิน   ผ่าน  หรือ  ไม่ผ่าน</t>
  </si>
  <si>
    <t>สรุปจำนวนนักเรียนและเวลาเรียนในรอบเดือน</t>
  </si>
  <si>
    <t>นักเรียนในวันแรกของเดือน</t>
  </si>
  <si>
    <t>นักเรียนที่รับมาในรอบเดือน</t>
  </si>
  <si>
    <t>นักเรียนที่จำหน่ายในรอบเดือน</t>
  </si>
  <si>
    <t>นักเรียนในวันสิ้นเดือน</t>
  </si>
  <si>
    <t>เวลาเรียนในรอบเดือน</t>
  </si>
  <si>
    <t>ลงชื่อผู้บริหารโรงเรียน</t>
  </si>
  <si>
    <t>ระดับผลการเรียนรายวิชา/เพิ่มเติม</t>
  </si>
  <si>
    <t>กิจกรรมพัฒนาผู้เรียน</t>
  </si>
  <si>
    <t>แนะแนว</t>
  </si>
  <si>
    <t>ลูกเสือ</t>
  </si>
  <si>
    <t>ชุมนุม</t>
  </si>
  <si>
    <t>จิตสาธารณะ</t>
  </si>
  <si>
    <t>คุณลักษณะ อันพึงประสงค์</t>
  </si>
  <si>
    <t>การอ่าน คิดวิเคราะห์ เขียน</t>
  </si>
  <si>
    <t>ลงชื่อ...................................................</t>
  </si>
  <si>
    <t>ลงชื่อ.......................................................</t>
  </si>
  <si>
    <t>สรุปเวลาเรียนร้อยละ</t>
  </si>
  <si>
    <t>จำนวนนักเรียน เมื่อต้นปีการศึกษา</t>
  </si>
  <si>
    <t>จำนวนนักเรียน ออกระหว่างปี</t>
  </si>
  <si>
    <t>จำนวนนักเรียน เมื่อสิ้นปีการศึกษา</t>
  </si>
  <si>
    <t>ต่ำสุด</t>
  </si>
  <si>
    <t>สูงสุด</t>
  </si>
  <si>
    <t>ระดับ</t>
  </si>
  <si>
    <t>วันที่/เต็ม</t>
  </si>
  <si>
    <t>ระดับคุณลักษณะ</t>
  </si>
  <si>
    <t>ด</t>
  </si>
  <si>
    <t>ดย</t>
  </si>
  <si>
    <t xml:space="preserve">ชื่อ-สกุล </t>
  </si>
  <si>
    <t xml:space="preserve">การคิดวิเคราะห์ </t>
  </si>
  <si>
    <t>ลงชื่อ....................................................ผู้กรอก</t>
  </si>
  <si>
    <t xml:space="preserve"> -</t>
  </si>
  <si>
    <t>การประเมินการอ่าน คิดวิเคราะห์ และเขียน</t>
  </si>
  <si>
    <t>ชั้นประถมศึกษาปีที่ ๑-๓</t>
  </si>
  <si>
    <t>ขอบเขตการประเมิน</t>
  </si>
  <si>
    <t xml:space="preserve">          การอ่านจากสื่อสิ่งพิมพ์ และ/หรือสื่อประเภทต่าง ๆ ที่ให้ความเพลิดเพลิน ความรู้ ประสบการณ์ และมีประเด็นให้คิด</t>
  </si>
  <si>
    <t>และเขียนบรรยาย ถ่ายทอดประเด็นที่คิดด้วยภาษาที่ถูกต้องเหมาะสม เช่น อ่านสาระความรู้ที่นำเสนออย่างสนใจ นิยาย เรื่องสั้น</t>
  </si>
  <si>
    <t>นิทาน นิยายปรัมปรา</t>
  </si>
  <si>
    <t>ตัวชี้วัดความสามารถในการอ่าน คิดวิเคราะห์ และเขียน</t>
  </si>
  <si>
    <t xml:space="preserve">     ๑. สามารถอ่านและหาประสบการณ์จากสื่อที่หลากหลาย</t>
  </si>
  <si>
    <t xml:space="preserve">     ๒. สามารถจับประเด็นสำคัญ ข้อเท็จจริง ความคิดเห็นเรื่องที่อ่าน</t>
  </si>
  <si>
    <t xml:space="preserve">     ๓. สามารถเปรียบเทียบแง่มุมต่าง ๆ เช่น ข้อดี ข้อเสีย ประโยชน์ โทษ ความเหมาะสม ไม่เหมาะสม</t>
  </si>
  <si>
    <t xml:space="preserve">     ๔. สามารถแสดงความคิดเห็นต่อเรื่องที่อ่าน โดยมีเหตุผลประกอบ</t>
  </si>
  <si>
    <t xml:space="preserve">     ๕. สามารถถ่ายทอดความคิดเห็นความรู้สึกจากเรื่องที่อ่านโดยการเขียน</t>
  </si>
  <si>
    <t>ชั้นประถมศึกษาปีที่ ๔-๖</t>
  </si>
  <si>
    <t xml:space="preserve">แสดงความคิดเห็น ตัดสินใจ แก้ปัญหา และถ่ายทอดโดยการเขียนเป็นความเรียงเชิงสร้างสรรค์ด้วยถ้อยคำภาษาที่ถูกต้องชัดเจน </t>
  </si>
  <si>
    <t>เช่น อ่านหนังสือพิมพ์ วารสาร หนังสือเรียน บทความ สุนทรพจน์ คำแนะนำ คำเตือน</t>
  </si>
  <si>
    <t xml:space="preserve">     ๑. สามารถอ่านเพื่อหาข้อมูลสารสนเทศเสริมประสบการณ์จากสื่อประเภทต่าง ๆ</t>
  </si>
  <si>
    <t xml:space="preserve">     ๒. สามารถจับประเด็นสำคัญ เปรียบเทียบ เชื่อมโยงความเป็นเหตุเป็นผลจากเรื่องที่อ่าน</t>
  </si>
  <si>
    <t xml:space="preserve">     ๓. สามารถเชื่อมโยงความสัมพันธ์ของเรื่องราว เหตุการณ์ของเรื่องที่อ่าน</t>
  </si>
  <si>
    <t xml:space="preserve">     ๔. สามารถแสดงความคิดเห็นต่อเรื่องที่อ่านโดยมีเหตุผลสนับสนุน</t>
  </si>
  <si>
    <t xml:space="preserve">     ๕. สามารถถ่ายทอดความเข้าใจ ความคิดเห็น คุณค่าจากเรื่องที่อ่านโดยการเขียน</t>
  </si>
  <si>
    <t>ชั้นมัธยมศึกษาปีที่ ๑-๓</t>
  </si>
  <si>
    <t xml:space="preserve">         การอ่านจากสื่อสิ่งพิมพ์และสื่ออิเล็กทรอนิกส์ที่ให้ข้อมูลสารสนเทศ ข้อคิด ความรู้เกี่ยวกับสังคมและสิ่งแวดล้อมที่เอื้อให้ผู้อ่าน</t>
  </si>
  <si>
    <t>นำไปคิดวิเคราะห์ วิจารณ์ สรุปแนวคิดคุณค่าที่ได้ นำไปประยุกต์ใช้ด้วยวิจารณญาณ และถ่ายทอดเป็นข้อเขียนเชิงสร้างสรรค์หรือรายงาน</t>
  </si>
  <si>
    <t>ด้วยภาษาที่ถูกต้องเหมาะสม เช่น อ่านหนังสือพิมพ์ วารสาร หนังสือเรียน บทความ สุนทรพจน์ คำแนะนำคำเตือน แผนภูมิ ตาราง แผนที่</t>
  </si>
  <si>
    <t xml:space="preserve">     ๑. สามารถคัดสรรสื่อที่ต้องการอ่านเพื่อหาข้อมูลสารสนเทศได้ตามวัตถุประสงค์ สามารถสร้างความเข้าใจและประยุกต์ใช้ความรู้</t>
  </si>
  <si>
    <t xml:space="preserve">         จากการอ่าน</t>
  </si>
  <si>
    <t xml:space="preserve">     ๒. สามารถจับประเด็นสำคัญและประเด็นสนับสนุน โต้แย้ง</t>
  </si>
  <si>
    <t xml:space="preserve">     ๓. สามารถวิเคราะห์ วิจารณ์ ความสมเหตุสมผล ความน่าเชื่อถือ ลำดับความและความเป็นไปได้ของเรื่องที่อ่าน</t>
  </si>
  <si>
    <t xml:space="preserve">     ๔. สามารถสรุปคุณค่า แนวคิด แง่คิดที่ได้จากการอ่าน</t>
  </si>
  <si>
    <t xml:space="preserve">     ๕. สามารถสรุป อภิปราย ขยายความ แสดงความคิดเห็น โต้แย้ง สนับสนุน โน้มน้าว โดยการเขียนสื่อสารในรูปแบบต่าง ๆ </t>
  </si>
  <si>
    <t xml:space="preserve">         เช่น ผังความคิด เป็นต้น</t>
  </si>
  <si>
    <t>การประเมินคุณลักษณะอันพึงประสงค์</t>
  </si>
  <si>
    <t>ข้อที่ ๑ รักชาติ ศาสน์ กษัตริย์</t>
  </si>
  <si>
    <t>พฤติกรรมบ่งชี้</t>
  </si>
  <si>
    <t>๑.๑ เป็นพลเมืองดีของชาติ</t>
  </si>
  <si>
    <t>๑.๑.๑ ยืนตรงเคารพธงชาติ ร้องเพลงชาติและอธิบายความหมายของเพลงชาติได้ถูกต้อง</t>
  </si>
  <si>
    <t>๑.๑.๒ ปฏิบัติตนตามสิทธิและหน้าที่พลเมืองดีของชาติ</t>
  </si>
  <si>
    <t>๑.๑.๓ มีความสามัคคี ปรองดอง</t>
  </si>
  <si>
    <t>๑.๒ ธำรงไว้ซึ่งความเป็นชาติไทย</t>
  </si>
  <si>
    <t>๑.๒.๑ เข้าร่วม ส่งเสริม สนับสนุนกิจกรรมที่สร้างความสามัคคี ปรองดอง</t>
  </si>
  <si>
    <t xml:space="preserve">          ที่เป็นประโยชน์ต่อโรงเรียน ชุมชนและสังคม</t>
  </si>
  <si>
    <t>๑.๒.๒ หวงแหน ปกป้อง ยกย่องความเป็นชาติไทย</t>
  </si>
  <si>
    <t>๑.๓ ศรัทธา ยึดมั่นและปฏิบัติตนตามหลักของศาสนา</t>
  </si>
  <si>
    <t>๑.๓.๑ เข้าร่วมกิจกรรมทางศาสนาที่ตนนับถือ</t>
  </si>
  <si>
    <t>๑.๓.๒ ปฏิบัติตนตามหลักของศาสนาที่ตนนับถือ</t>
  </si>
  <si>
    <t>๑.๓.๓ เป็นแบบอย่างที่ดีของศาสนิกชน</t>
  </si>
  <si>
    <t>๑.๔ เคารพเทิดทูนสถาบันพระมหากษัตริย์</t>
  </si>
  <si>
    <t>๑.๔.๑ เข้าร่วมและมีส่วนร่วมในการจัดกิจกรรมที่เกี่ยวกับสถาบัน พระมหากษัตริย์</t>
  </si>
  <si>
    <t>๑.๔.๒ แสดงความสำนึกในพระมหากรุณาธิคุณของพระมหากษัตริย์</t>
  </si>
  <si>
    <t>๑.๔.๓ แสดงออกซึ่งความจงรักภักดีต่อสถาบันพระมหากษัตริย์</t>
  </si>
  <si>
    <t>ข้อที่ ๒ ซื่อสัตย์สุจริต</t>
  </si>
  <si>
    <t>๒.๑ ประพฤติตรงตามความเป็นจริงต่อตนเอง</t>
  </si>
  <si>
    <t>๒.๑.๑ ให้ข้อมูลที่ถูกต้องและเป็นจริง</t>
  </si>
  <si>
    <t xml:space="preserve">      ทั้งทางกาย วาจา ใจ</t>
  </si>
  <si>
    <t>๒.๑.๒ ปฏิบัติตนโดยคำนึงถึงความถูกต้องละอายและเกรงกลัวต่อการกระทำผิด</t>
  </si>
  <si>
    <t>๒.๑.๓ ปฏิบัติตามคำมั่นสัญญา</t>
  </si>
  <si>
    <t>๒.๒ ประพฤติตรงตามความเป็นจริงต่อผู้อื่น</t>
  </si>
  <si>
    <t>๒.๒.๑ ไม่ถือเอาสิ่งของหรือผลงานของผู้อื่นมาเป็นของตนเอง</t>
  </si>
  <si>
    <t xml:space="preserve">       ทั้งทางกายวาจา ใจ</t>
  </si>
  <si>
    <t>๒.๒.๒ ปฏิบัติตนต่อผู้อื่นด้วยความซื่อตรง</t>
  </si>
  <si>
    <t>๒.๒.๓ ไม่หาประโยชน์ในทางที่ไม่ถูกต้อง</t>
  </si>
  <si>
    <t>ข้อที่ ๓ มีวินัย</t>
  </si>
  <si>
    <t xml:space="preserve">๓.๑ ปฏิบัติตาม ข้อตกลง กฎเกณฑ์ ระเบียบ ข้อบังคับ </t>
  </si>
  <si>
    <t xml:space="preserve">๓.๑.๑ ปฏิบัติตน ตามข้อตกลง กฎเกณฑ์ ระเบียบ ข้อบังคับของครอบครัว </t>
  </si>
  <si>
    <t>ของครอบครัว โรงเรียน และสังคม</t>
  </si>
  <si>
    <t xml:space="preserve">          โรงเรียนและสังคม ไม่ละเมิดสิทธิของผู้อื่น</t>
  </si>
  <si>
    <t xml:space="preserve">๓.๑.๒ ตรงต่อเวลาในการปฏิบัติกิจกรรมต่าง ๆ ในชีวิตประจำวัน </t>
  </si>
  <si>
    <t xml:space="preserve">          และรับผิดชอบในการทำงาน</t>
  </si>
  <si>
    <t>ข้อที่ ๔ ใฝ่เรียนรู้</t>
  </si>
  <si>
    <t>๔.๑ ตั้งใจ เพียรพยายามในการเรียนและเข้าร่วม</t>
  </si>
  <si>
    <t>๔.๑.๑ ตั้งใจเรียน</t>
  </si>
  <si>
    <t xml:space="preserve">      กิจกรรมการเรียนรู้</t>
  </si>
  <si>
    <t>๔.๑.๒ เอาใจใส่และมีความเพียรพยายามในการเรียนรู้</t>
  </si>
  <si>
    <t>๔.๑.๓ สนใจเข้าร่วมกิจกรรมการเรียนรู้ต่าง ๆ</t>
  </si>
  <si>
    <t>๔.๒ แสวงหาความรู้จากทั้งภายในและภายนอก</t>
  </si>
  <si>
    <t>๔.๒.๑ ศึกษาค้นคว้าหาความรู้จากหนังสือ เอกสาร สิ่งพิมพ์ สื่อเทคโนโลยีต่าง ๆ</t>
  </si>
  <si>
    <t>โรงเรียน ด้วยการเลือกใช้สื่ออย่างเหมาะสม สรุปเป็น</t>
  </si>
  <si>
    <t xml:space="preserve">         แหล่งเรียนรู้ทั้งภายในและภายนอกโรงเรียน และเลือกใช้สื่อได้อย่างเหมาะสม</t>
  </si>
  <si>
    <t>องค์ความรู้ และสามารถนำไปใช้ในชีวิตประจำวันได้</t>
  </si>
  <si>
    <t>๔.๒.๒ บันทึกความรู้ วิเคราะห์ตรวจสอบ จากสิ่งที่เรียนรู้ สรุปเป็นองค์ความรู้</t>
  </si>
  <si>
    <t>๔.๒.๓ แลกเปลี่ยนความรู้ ด้วยวิธีการต่าง ๆ และนำไปใช้ในชีวิตประจำวัน</t>
  </si>
  <si>
    <t>ข้อที่ ๕ อยู่อย่างพอเพียง</t>
  </si>
  <si>
    <t xml:space="preserve">๕.๑ ดำเนินชีวิตอย่างพอประมาณ มีเหตุผล </t>
  </si>
  <si>
    <t>๕.๑.๑ ใช้ทรัพย์สินของตนเอง เช่น เงิน สิ่งของ เครื่องใช้ ฯลฯ อย่างประหยัด คุ้มค่า</t>
  </si>
  <si>
    <t xml:space="preserve">       รอบคอบมีคุณธรรม</t>
  </si>
  <si>
    <t xml:space="preserve">          และเก็บรักษาดูแลอย่างดี รวมทั้งการใช้เวลาอย่างเหมาะสม</t>
  </si>
  <si>
    <t>๕.๑.๒ ใช้ทรัพยากรของส่วนรวมอย่างประหยัด คุ้มค่าและเก็บรักษาดูแลอย่างดี</t>
  </si>
  <si>
    <t>๕.๑.๓ ปฏิบัติตนและตัดสินใจด้วยความรอบคอบ มีเหตุผล</t>
  </si>
  <si>
    <t xml:space="preserve">๕.๑.๔ ไม่เอาเปรียบผู้อื่นและไม่ทำให้ผู้อื่นเดือดร้อน พร้อมให้อภัยเมื่อผู้อื่น </t>
  </si>
  <si>
    <t xml:space="preserve">          กระทำผิดพลาด</t>
  </si>
  <si>
    <t>๕.๒ มีภูมิคุ้มกันในตัวที่ดี ปรับตัวเพื่ออยู่</t>
  </si>
  <si>
    <t>๕.๒.๑ วางแผนการเรียน การทำงานและการใช้ชีวิตประจำวันบนพื้นฐาน</t>
  </si>
  <si>
    <t>ในสังคมได้อย่างมีความสุข</t>
  </si>
  <si>
    <t xml:space="preserve">         ของความรู้ ข้อมูล ข่าวสาร</t>
  </si>
  <si>
    <t>๕.๒.๒ รู้เท่าทันการเปลี่ยนแปลงของสังคมและสภาพแวดล้อม ยอมรับและ ปรับตัว</t>
  </si>
  <si>
    <t xml:space="preserve">         เพื่ออยู่ร่วมกับผู้อื่นได้อย่างมีความสุข</t>
  </si>
  <si>
    <t>ข้อที่ ๖ มุ่งมั่นในการทำงาน</t>
  </si>
  <si>
    <t>๖.๑ ตั้งใจและรับผิดชอบในหน้าที่การงาน</t>
  </si>
  <si>
    <t>๖.๑.๑ เอาใจใส่ต่อการปฏิบัติหน้าที่ที่ได้รับมอบหมาย</t>
  </si>
  <si>
    <t>๖.๑.๒ ตั้งใจและรับผิดชอบในการทำงานให้สำเร็จ</t>
  </si>
  <si>
    <t>๖.๑.๓ ปรับปรุงและพัฒนาการทำงานด้วยตนเอง</t>
  </si>
  <si>
    <t>๖.๒ ทำงานด้วย ความเพียรพยายาม และ</t>
  </si>
  <si>
    <t>๖.๒.๑ ทุ่มเททำงาน อดทน ไม่ย่อท้อต่อปัญหาและอุปสรรคในการทำงาน</t>
  </si>
  <si>
    <t xml:space="preserve">       อดทนเพื่อให้งานสำเร็จตามเป้าหมาย</t>
  </si>
  <si>
    <t>๖.๒.๒ พยายามแก้ปัญหาและอุปสรรคในการทำงานให้สำเร็จ</t>
  </si>
  <si>
    <t>๖.๒.๓ ชื่นชมผลงานด้วยความภาคภูมิใจ</t>
  </si>
  <si>
    <t>ข้อที่ ๗ รักความเป็นไทย</t>
  </si>
  <si>
    <t xml:space="preserve">๗.๑ ภาคภูมิใจในขนบธรรมเนียมประเพณี </t>
  </si>
  <si>
    <t>๗.๑.๑ แต่งกายและมีมารยาทงดงามแบบไทย มีสัมมาคารวะ กตัญญูกตเวที</t>
  </si>
  <si>
    <t xml:space="preserve">       ศิลปะวัฒนธรรมไทยและมีความกตัญญูกตเวที</t>
  </si>
  <si>
    <t xml:space="preserve">          ต่อผู้มีพระคุณ</t>
  </si>
  <si>
    <t>๗.๑.๒ ร่วมกิจกรรมที่เกี่ยวข้องกับประเพณี ศิลปะและวัฒนธรรมไทย</t>
  </si>
  <si>
    <t>๗.๑.๓ ชักชวน แนะนำให้ผู้อื่นปฏิบัติตามขนบธรรมเนียมประเพณี ศิลปะ</t>
  </si>
  <si>
    <t xml:space="preserve">           และวัฒนธรรมไทย</t>
  </si>
  <si>
    <t>๗.๒ เห็นคุณค่าและใช้ภาษาไทยในการสื่อสาร</t>
  </si>
  <si>
    <t>๗.๒.๑ ใช้ภาษาไทยและเลขไทยในการสื่อสารได้อย่างถูกต้องเหมาะสม</t>
  </si>
  <si>
    <t xml:space="preserve">       ได้อย่างถูกต้อง เหมาะสม</t>
  </si>
  <si>
    <t>๗.๒.๒ ชักชวน แนะนำ ให้ผู้อื่นเห็นคุณค่าของการใช้ภาษาไทยที่ถูกต้อง</t>
  </si>
  <si>
    <t>๗.๓ อนุรักษ์ สืบทอดภูมิปัญญาไทย</t>
  </si>
  <si>
    <t>๗.๓.๑ นำภูมิปัญญาไทยมาใช้ให้เหมาะสมในวิถีชีวิต</t>
  </si>
  <si>
    <t>๗.๓.๒ ร่วมกิจกรรมที่เกี่ยวข้องกับภูมิปัญญาไทย</t>
  </si>
  <si>
    <t>๗.๓.๓ แนะนำ มีส่วนร่วมในการสืบทอดภูมิปัญญาไทย</t>
  </si>
  <si>
    <t>ข้อที่ ๘ มีจิตสาธารณะ</t>
  </si>
  <si>
    <t>๘.๑ ช่วยเหลือผู้อื่นด้วยความเต็มใจโดยไม่หวัง</t>
  </si>
  <si>
    <t>๘.๑.๑ ช่วยพ่อแม่ ผู้ปกครอง ครูทำงานด้วยความเต็มใจ</t>
  </si>
  <si>
    <t xml:space="preserve">      ผลตอบแทน</t>
  </si>
  <si>
    <t>๘.๑.๒ อาสาทำงานให้ผู้อื่นด้วยกำลังกาย กำลังใจ และกำลังสติปัญญา</t>
  </si>
  <si>
    <t xml:space="preserve">          โดยไม่หวังผลตอบแทน</t>
  </si>
  <si>
    <t>๘.๑.๓ แบ่งปันสิ่งของ ทรัพย์สินและอื่นๆ และช่วยแก้ปัญหาหรือสร้างความสุข</t>
  </si>
  <si>
    <t xml:space="preserve">          ให้กับผู้อื่น</t>
  </si>
  <si>
    <t>๘.๒ เข้าร่วมกิจกรรมที่เป็นประโยชน์ต่อโรงเรียน</t>
  </si>
  <si>
    <t>๘.๒.๑ ดูแล รักษาสาธารณสมบัติและสิ่งแวดล้อมด้วยความเต็มใจ</t>
  </si>
  <si>
    <t xml:space="preserve">      ชุมชน และสังคม</t>
  </si>
  <si>
    <t>๘.๒.๒ เข้าร่วมกิจกรรมที่เป็นประโยชน์ต่อโรงเรียน ชุมชนและสังคม</t>
  </si>
  <si>
    <t>๘.๒.๓ เข้าร่วมกิจกรรมเพื่อแก้ปัญหาหรือร่วมสร้างสิ่งที่ดีงามของส่วนรวม ตาม</t>
  </si>
  <si>
    <t xml:space="preserve">         สถานการณ์ที่เกิดขึ้นด้วยความกระตือรือร้น</t>
  </si>
  <si>
    <t>ข้อ ๙ ความสามัคคี</t>
  </si>
  <si>
    <t>๙.๑ มีส่วนร่วมอย่างแข็งขันในกิจกรรมของส่วนรวม</t>
  </si>
  <si>
    <t xml:space="preserve">๙.๑.๑ เข้าร่วมกิจกรรมส่วนรวมที่ทางโรงเรียนชุมชนจัดขึ้นร่วมกับเพื่อนครู ผู้นำชุมชน </t>
  </si>
  <si>
    <t xml:space="preserve">         สมาชิกชุมชน และร่วมอย่างแข็งขัน</t>
  </si>
  <si>
    <t>๙.๑.๒ ปฏิบัติตนเพื่อส่งเสริมให้เกิดความสามัคคี</t>
  </si>
  <si>
    <t>๙.๑.๓ มีความสามัคคีปรองดอง</t>
  </si>
  <si>
    <t>๙.๒ เป็นผู้ประสานความสามัคคีในหมู่คณะ</t>
  </si>
  <si>
    <t xml:space="preserve">๙.๒.๑ ประสานความสามัคคีในการเข้าร่วมกิจกรรม ส่วนรวมที่โรงเรียน ชุมชนจัดขึ้น </t>
  </si>
  <si>
    <t xml:space="preserve">         ร่วมกับเพื่อน ครู ผู้นำชุมชน สมาชิกชุมชน</t>
  </si>
  <si>
    <t>๙.๒.๒ ปฏิบัติตนเป็นผู้ประสานสามัคคีในหมู่คณะ</t>
  </si>
  <si>
    <t>ข้อ ๑๐ มีความกตัญญู</t>
  </si>
  <si>
    <t>๑๐.๑ แสดงความเคารพนับถือ ยกย่องเชิดชูผู้มีพระคุณ</t>
  </si>
  <si>
    <t>๑๐.๑.๑ แสดงความเคารพพ่อแม่ ผู้ปกครอง ครู ด้วยความนอบน้อม</t>
  </si>
  <si>
    <t>๑๐.๑.๒ แสดงความเคารพ นับถือ ยกย่องเชิดชู ผู้มีพระคุณ โดยไม่หวังสิ่งตอบแทน</t>
  </si>
  <si>
    <t>๑๐.๒ ไม่ละทิ้งผู้มีพระคุณในคราวที่ผู้มีพระคุณ</t>
  </si>
  <si>
    <t>๑๐.๒.๑ ไม่ละทิ้งผู้มีพระคุณในคราวที่ผู้มีพระคุณเดือดร้อน</t>
  </si>
  <si>
    <t xml:space="preserve">        เดือดร้อนลำบาก</t>
  </si>
  <si>
    <t>๑๐.๒.๒ ไม่ละทิ้งผู้มีพระคุณในคราวที่ผู้มีพระคุณลำบาก</t>
  </si>
  <si>
    <t>การอ่านจากสื่อสิ่งพิมพ์ และ/หรือสื่อประเภทต่าง ๆ ที่ให้ข้อมูลสารสนเทศ ความรู้ ประสบการณ์ที่เอื้อให้ผู้อ่านนำไปคิดวิเคราะห์</t>
  </si>
  <si>
    <t>ชื่อเล่น</t>
  </si>
  <si>
    <t>เชื้อชาติ</t>
  </si>
  <si>
    <t>สัญชาติ</t>
  </si>
  <si>
    <t>ศาสนา</t>
  </si>
  <si>
    <t>ถนน</t>
  </si>
  <si>
    <t>ซอย</t>
  </si>
  <si>
    <t>โทรศัพท์</t>
  </si>
  <si>
    <t>น้ำหนัก</t>
  </si>
  <si>
    <t>พ.ค</t>
  </si>
  <si>
    <t>ก.ค.</t>
  </si>
  <si>
    <t>ส.ค.</t>
  </si>
  <si>
    <t>ต.ค.</t>
  </si>
  <si>
    <t>พ.ย.</t>
  </si>
  <si>
    <t>ธ.ค.</t>
  </si>
  <si>
    <t>ม.ค.</t>
  </si>
  <si>
    <t>ก.พ.</t>
  </si>
  <si>
    <t>มี.ค.</t>
  </si>
  <si>
    <t>มิ.ย.</t>
  </si>
  <si>
    <t>ก.ย</t>
  </si>
  <si>
    <t>ปริ้นและบันทึกส่งผู้บริหารลงชื่อประจำเดือนทุกเดือน</t>
  </si>
  <si>
    <t>สรุปเวลาเรียนเป็นรายเดือนของนักเรียนแต่ละคน</t>
  </si>
  <si>
    <t>ABOUT ME</t>
  </si>
  <si>
    <t>สำนักงานคณะกรรมการการศึกษาขั้นพื้นฐาน</t>
  </si>
  <si>
    <t>กระทรวงศึกษาธิการ</t>
  </si>
  <si>
    <t>/</t>
  </si>
  <si>
    <t>น้ำหนัก(กก.)</t>
  </si>
  <si>
    <t>ส่วนสูง(ซม)</t>
  </si>
  <si>
    <t>แบบรายงานประจำตัวนักเรียน</t>
  </si>
  <si>
    <t>ชื่อ</t>
  </si>
  <si>
    <t xml:space="preserve">เลขที่ </t>
  </si>
  <si>
    <t>ชั้นประถมศึกษาปีที่</t>
  </si>
  <si>
    <t>ครูที่ประจำชั้น</t>
  </si>
  <si>
    <t xml:space="preserve">    ได้ดียิ่งขึ้น  และจะช่วยพัฒนาตัวนักเรียนได้ ถูกต้องต่อไป</t>
  </si>
  <si>
    <t xml:space="preserve">    จะเป็นประโยชน์ต่อตัวนักเรียนในปกครองของท่านเอง  เพราะจะช่วยให้ครูเข้าใจนักเรียน</t>
  </si>
  <si>
    <t xml:space="preserve">    และกรุณาแสดงความคิดเห็นเกี่ยวกับตัวนักเรียนด้วยความจริงใจ ความเห็นของท่าน</t>
  </si>
  <si>
    <t xml:space="preserve">    โปรดสละเวลาพิจารณาผลการเรียนของนักเรียน และความคิดเห็นของครูประจำชั้น</t>
  </si>
  <si>
    <t xml:space="preserve">                      เมื่อท่านได้รับสมุดรายงานผลการพัฒนาคุณภาพผู้เรียนรายบุคคลฉบับนี้</t>
  </si>
  <si>
    <t>ท่านผู้ปกครอง</t>
  </si>
  <si>
    <t>เรียน</t>
  </si>
  <si>
    <t>หมู่ที่</t>
  </si>
  <si>
    <t>ที่อยู่ปัจจุบัน บ้านเลขที่</t>
  </si>
  <si>
    <t>ความเกี่ยวข้องกับผู้เรียน</t>
  </si>
  <si>
    <t>ชื่อผู้ปกครอง</t>
  </si>
  <si>
    <t>ชื่อมารดา</t>
  </si>
  <si>
    <t>หมายเลขประชาชน</t>
  </si>
  <si>
    <t>วัน/เดือน/ปีเกิด</t>
  </si>
  <si>
    <t>ชื่อ - นามสกุล</t>
  </si>
  <si>
    <t>ข้อมูลประวัติผู้เรียน</t>
  </si>
  <si>
    <t>ความเจริญเติบโต</t>
  </si>
  <si>
    <t>ครั้งที่ 1</t>
  </si>
  <si>
    <t>ครั้งที่ 2</t>
  </si>
  <si>
    <t>ครั้งที่ 3</t>
  </si>
  <si>
    <t>ครั้งที่ 4</t>
  </si>
  <si>
    <t>(กก.)</t>
  </si>
  <si>
    <t>ส่วนสูง</t>
  </si>
  <si>
    <t>(ซม.)</t>
  </si>
  <si>
    <t>ตารางเวลาแสดงน้ำหนักและส่วนสูงของเด็กไทยโดยเฉลี่ย</t>
  </si>
  <si>
    <t>อายุ/ปี</t>
  </si>
  <si>
    <t>ชาย</t>
  </si>
  <si>
    <t>หญิง</t>
  </si>
  <si>
    <t>เวลาเรียน</t>
  </si>
  <si>
    <t>ลาป่วย</t>
  </si>
  <si>
    <t>ลากิจ</t>
  </si>
  <si>
    <t>กรกฎาคม</t>
  </si>
  <si>
    <t>คำแนะนำสำหรับผู้ปกครอง</t>
  </si>
  <si>
    <t>ตรวจสอบดผลการเรียนรู้กลุ่มสาระการเรียนรู้ของนักเรียน มีผลการเรียนแต่ละกลุ่มสาระแต่ละกลุ่มอยู่ในระดับใด ดังนี้</t>
  </si>
  <si>
    <t>ระดับผลการเรียน</t>
  </si>
  <si>
    <t>โดยมีคะแนนตั้งแต่</t>
  </si>
  <si>
    <t>80 - 100</t>
  </si>
  <si>
    <t>ดีมาก</t>
  </si>
  <si>
    <t>75 - 79</t>
  </si>
  <si>
    <t>70 - 74</t>
  </si>
  <si>
    <t>ค่อนข้างดี</t>
  </si>
  <si>
    <t>65 - 69</t>
  </si>
  <si>
    <t>น่าพอใจ</t>
  </si>
  <si>
    <t>60 - 64</t>
  </si>
  <si>
    <t>พอใช้</t>
  </si>
  <si>
    <t>55 - 59</t>
  </si>
  <si>
    <t>ผลการเรียนผ่านเกณฑ์ขั้นต่ำที่กำหนด</t>
  </si>
  <si>
    <t>50 - 54</t>
  </si>
  <si>
    <t>ผลการเรียนรู้ต่ำกว่าเกณฑ์ขั้นต่ำที่กำหนด</t>
  </si>
  <si>
    <t>0 - 49</t>
  </si>
  <si>
    <t>ตรวจผลการพัฒนาคุณลักษณะอันพึงประสงค์  ดังนี้</t>
  </si>
  <si>
    <t>ระดับ 3</t>
  </si>
  <si>
    <t>มีพฤติกรรมสูงกว่าณฑ์ที่โรงเรียนกำหนด</t>
  </si>
  <si>
    <t>ระดับ 2</t>
  </si>
  <si>
    <t>มีพฤติกรรมตามเกณฑ์ที่โรงเรียนกำหนด</t>
  </si>
  <si>
    <t>ผ่านเกณฑ์ฯ</t>
  </si>
  <si>
    <t>ระดับ 1</t>
  </si>
  <si>
    <t>มีพฤติกรรมบางประการต้องปรับปรุง</t>
  </si>
  <si>
    <t>ไม่ผ่านเกณฑ์ฯ</t>
  </si>
  <si>
    <t>ระดับ 0</t>
  </si>
  <si>
    <t>มีพฤติกรรมที่ต้องปรับปรุงซ่อมเสริม</t>
  </si>
  <si>
    <t>ตรวจสอบอ่าน  คิดวิเคราะห์  เขียน  ดังนี้</t>
  </si>
  <si>
    <t>ตรวจสอบประเมินกิจกรรมพัฒนาผู้เรียน  ดังนี้</t>
  </si>
  <si>
    <t>ต้องมีเวลาเข้าร่วมกิจกรรม</t>
  </si>
  <si>
    <t>ร้อยละ  80  ขึ้นไป</t>
  </si>
  <si>
    <t>ต้องผ่านการประเมิน</t>
  </si>
  <si>
    <t>การวัดและประเมินผลการเรียน</t>
  </si>
  <si>
    <t>จำนวนตัวชี้วัดที่เรียนทั้งปี</t>
  </si>
  <si>
    <t>รวมจำนวนตัวชี้วัดที่ได้</t>
  </si>
  <si>
    <t>สรุปผลปลายปี</t>
  </si>
  <si>
    <t>คะแนนเต็ม</t>
  </si>
  <si>
    <t>คะแนนที่ได้</t>
  </si>
  <si>
    <t>คะแนนรวมทั้ง 2 ภาคเรียน</t>
  </si>
  <si>
    <t>ระดับ / เกรด</t>
  </si>
  <si>
    <t>การแก้ไขผลการเรียน</t>
  </si>
  <si>
    <t>วิชาพื้นฐาน</t>
  </si>
  <si>
    <t xml:space="preserve">                 ผลการเรียนเฉลี่ย</t>
  </si>
  <si>
    <t>ผลการประเมินกิจกรรมพัฒนาผู้เรียน</t>
  </si>
  <si>
    <t>ลำดับ</t>
  </si>
  <si>
    <t>กิจกรรม</t>
  </si>
  <si>
    <t>แก้ไขผ่านเมื่อ</t>
  </si>
  <si>
    <t>คุณลักษณะอันพึงประสงค์</t>
  </si>
  <si>
    <t>ภาคเรียนที่  1</t>
  </si>
  <si>
    <t>ภาคเรียนที่  2</t>
  </si>
  <si>
    <t>ผ่านเกณฑ์ประเมิน</t>
  </si>
  <si>
    <t>ไม่ผ่านเกณฑ์ประเมิน</t>
  </si>
  <si>
    <t>......................</t>
  </si>
  <si>
    <t>ลูกเสือ /เนตรนารี /ยุวกาชาด</t>
  </si>
  <si>
    <t>การคิดวิเคราะห์</t>
  </si>
  <si>
    <t>ชุมนุม /กิจกรรมเพื่อสังคมสาธารณประโยชน์</t>
  </si>
  <si>
    <t>การเขียน</t>
  </si>
  <si>
    <t>อยู่อย่างพอเพียง</t>
  </si>
  <si>
    <t>ผลงานและความสำเร็จที่น่าภาคภูมิใจ</t>
  </si>
  <si>
    <t>ข้อที่</t>
  </si>
  <si>
    <t>ชิ้นที่</t>
  </si>
  <si>
    <t>ผลงาน/ความสำเร็จที่น่าภาคภูมิใจ</t>
  </si>
  <si>
    <t>เกียรติคุณที่ได้รับ</t>
  </si>
  <si>
    <t>ความคิดเห็น</t>
  </si>
  <si>
    <t>รักชาติ  ศาสน์  กษัตริย์</t>
  </si>
  <si>
    <t>ซื่อสัตย์ สุจริต</t>
  </si>
  <si>
    <t>ผู้ปกครอง</t>
  </si>
  <si>
    <t>มีวินัย</t>
  </si>
  <si>
    <t>ใฝ่เรียนรู้</t>
  </si>
  <si>
    <t>มุ่งมั่นในการทำงาน</t>
  </si>
  <si>
    <t>รักความเป็นไทย</t>
  </si>
  <si>
    <t>มีจิตสาธารณะ</t>
  </si>
  <si>
    <t>.................................................</t>
  </si>
  <si>
    <t>ความเห็นของครูประจำชั้น</t>
  </si>
  <si>
    <t>ให้ใส่เครื่องหมาย      /       ลงในช่องว่าง</t>
  </si>
  <si>
    <t>คุณลักษณะของนักเรียนขณะอยู่ในโรงเรียน</t>
  </si>
  <si>
    <t>การประเมินความคิดเห็น</t>
  </si>
  <si>
    <t>ปรับปรุง</t>
  </si>
  <si>
    <t>1. ความขยันหมั่นเพียร</t>
  </si>
  <si>
    <t>2. การปฏิบัติตามกฏระเบียบของโรงเรียน</t>
  </si>
  <si>
    <t>3. ความรับผิดชอบ</t>
  </si>
  <si>
    <t>4. มนุษย์สัมพันธ์</t>
  </si>
  <si>
    <t>5. ความคิดริเริ่มสร้างสรรค์</t>
  </si>
  <si>
    <t>6. ความเชื่อมั่นในตนเอง</t>
  </si>
  <si>
    <t>7. การตัดสินใจและการแก้ปัญหา</t>
  </si>
  <si>
    <t>8. การใช้เวลาว่างให้เป็นประโยชน์</t>
  </si>
  <si>
    <t>9. สุขภาพและความสะอาดของร่างกาย</t>
  </si>
  <si>
    <t>10. การเคารพ เชื่อฟังครู-อาจารย์</t>
  </si>
  <si>
    <t>11. การตรงต่อเวลา</t>
  </si>
  <si>
    <t>12. ความเป็นผู้นำและผู้ตามที่ดี</t>
  </si>
  <si>
    <t>ลงชื่อครูประจำชั้น</t>
  </si>
  <si>
    <t>ความคิดเห็นเพิ่มเติมของครูประจำชั้น</t>
  </si>
  <si>
    <t>ความเห็นของผู้ปกครอง</t>
  </si>
  <si>
    <t>คุณลักษณะของนักเรียนขณะอยู่บ้าน</t>
  </si>
  <si>
    <t>8. ช่วยเหลือผู้ปกครองหารายได้</t>
  </si>
  <si>
    <t>ความคิดเห็นเพิ่มเติมของผู้ปกครอง</t>
  </si>
  <si>
    <t xml:space="preserve">                                                                         ลงชื่อ....................................................................ผู้ปกครอง</t>
  </si>
  <si>
    <t>ลงชื่อ...................................................ผู้ปกครอง</t>
  </si>
  <si>
    <t>ไม่เลื่อนชั้น   สาเหตุ.....................................................</t>
  </si>
  <si>
    <t>เลื่อนชั้น</t>
  </si>
  <si>
    <t>ผลการประเมินการอ่าน คิด วิเคราะห์ และเขียน</t>
  </si>
  <si>
    <t>4.</t>
  </si>
  <si>
    <t>ผลการเรียนรู้ไม่ผ่านเกณฑ์ขั้นต่ำ เพราะบางกลุ่มสาระการเรียนรู้ไม่เกณฑ์ขั้นต่ำ</t>
  </si>
  <si>
    <t>ผลการเรียนรู้ผ่านเกณฑ์ขั้นต่ำทุกกลุ่มสาระการเรียนรู้</t>
  </si>
  <si>
    <t>ผลการเรียนเฉลี่ย</t>
  </si>
  <si>
    <t>3.</t>
  </si>
  <si>
    <t>ผลการประเมินตัวชี้วัด</t>
  </si>
  <si>
    <t>2.</t>
  </si>
  <si>
    <t>ไม่ผ่านเกณฑ์การประเมินทุกกลุ่มสาระการเรียนรู้</t>
  </si>
  <si>
    <t>ผ่านเกณฑ์การประเมินทุกกลุ่มสาระการเรียนรู้</t>
  </si>
  <si>
    <t>เวลาเรียนร้อยละ</t>
  </si>
  <si>
    <t>1.</t>
  </si>
  <si>
    <t>สรุปผลการเรียน</t>
  </si>
  <si>
    <t>ครูประจำวิชา</t>
  </si>
  <si>
    <t>สังคม</t>
  </si>
  <si>
    <t>สัดส่วนคะแนน</t>
  </si>
  <si>
    <t>ตัวชี้วัด/ภาคเรียน</t>
  </si>
  <si>
    <t>น้ำหนัก/หน่วย/ปี</t>
  </si>
  <si>
    <t>&lt;&lt; เลือกเลขที่นักเรียน</t>
  </si>
  <si>
    <t>วิชาเพิ่มเติม</t>
  </si>
  <si>
    <t>รวมทั้งเทอม</t>
  </si>
  <si>
    <t>ย้าย</t>
  </si>
  <si>
    <t>รวมนักเรียนที่ผ่าน/ไม่ผ่าน</t>
  </si>
  <si>
    <t>การประเมินการ อ่าน คิด วิเคราะห์ และเขียน</t>
  </si>
  <si>
    <t>4.การอ่าน  คิด วิเคราะห์ และเขียน</t>
  </si>
  <si>
    <t>รวมตัวชี้วัดที่ได้</t>
  </si>
  <si>
    <t>................................</t>
  </si>
  <si>
    <t>สรุปการประเมิน กิจกรรมพัฒนาผู้เรียน</t>
  </si>
  <si>
    <t>สรุปผลการประเมินกิจกรรมเพื่อสังคม</t>
  </si>
  <si>
    <t>กิจกรรมลูกเสือ เนตรนารี</t>
  </si>
  <si>
    <t>กิจกรรมเพื่อสังคม</t>
  </si>
  <si>
    <t>กิจกรรมเพื่อสังคม  ภาคเรียนที่ 1</t>
  </si>
  <si>
    <t>กิจกรรมเพื่อสังคม  ภาคเรียนที่ 2</t>
  </si>
  <si>
    <t>สรุปผลการประเมินคุณลักษณะอันพึงประสงค์</t>
  </si>
  <si>
    <t>ผลการประเมินด้านการอ่าน  คิดวิเคราะห์ และเขียน</t>
  </si>
  <si>
    <t>เฉลี่ยคุณลักษณะอันพึงประสงค์&gt;&gt;หน้า 6-7</t>
  </si>
  <si>
    <t>ลงชื่อ..............................................ครูประจำชั้น</t>
  </si>
  <si>
    <t>ลงชื่อครูผู้ปกครอง</t>
  </si>
  <si>
    <t>2. นักเรียนใช้เวลาว่างให้เกิดประโยชน์</t>
  </si>
  <si>
    <t>1. นักเรียนมีความสัมพันธ์ที่ดีกับคนในครอบครัว</t>
  </si>
  <si>
    <t>3. นักเรียนมีการช่วยเหลืองานบ้าน</t>
  </si>
  <si>
    <t xml:space="preserve">4. นักเรียนอ่านหนังสือเรียนหรือทำการบ้าน </t>
  </si>
  <si>
    <t>5. นักเรียนเชื่อฟังผู้ปกครอง</t>
  </si>
  <si>
    <t>6. การดูแลสุขภาพและความสะอาดของร่างกาย</t>
  </si>
  <si>
    <t>7. นักเรียนรู้จักประหยัดอดออม</t>
  </si>
  <si>
    <t>9. นักเรียนมีความตรงต่อเวลา</t>
  </si>
  <si>
    <t>1.2 กรอกชื่อและสกุลบิดา มารดา ให้ตiงกับทะเบียนราษฏร์</t>
  </si>
  <si>
    <t>ปพ.5  และ ปพ.6  อัตโนมัติ</t>
  </si>
  <si>
    <t>สีเหลือง กรอกข้อมูลให้ครบแต่ไม่ต้องพิมพ์</t>
  </si>
  <si>
    <t>ใช้ตัวอักษรแบบ  TH SarabunPSK</t>
  </si>
  <si>
    <t>สีเขียว กรอกข้อมูลให้ครบ</t>
  </si>
  <si>
    <t xml:space="preserve">                                                                      ขอขอบพระคุณ</t>
  </si>
  <si>
    <t>บันทึกเวลาเรียน</t>
  </si>
  <si>
    <t>ปริ้นแล้วกรอกข้อมูลด้วยตนเอง</t>
  </si>
  <si>
    <t xml:space="preserve">สรุปผลสัมฤทธิ์ทั้งปี(ส่งวิชาการ) </t>
  </si>
  <si>
    <t>คำชี้แจง : กรอกน้ำหนักและส่วนสูงของนักเรียน</t>
  </si>
  <si>
    <t>สีแดงระบบจะทำงานอัตโนมัติ</t>
  </si>
  <si>
    <t>ปริ้นแล้วบันทึกข้อมูลส่งผู้บริหารประจำเดือน</t>
  </si>
  <si>
    <t xml:space="preserve">                                                      ศึกษาศาสตรมหาบัณฑิต</t>
  </si>
  <si>
    <t>รองผู้อำนวยการ</t>
  </si>
  <si>
    <t>เกรดเฉลี่ย</t>
  </si>
  <si>
    <t>ค่าเฉลี่ยคะแนน</t>
  </si>
  <si>
    <t>ชั้นประถมศึกษาปีที่ 1-3</t>
  </si>
  <si>
    <t>1. สามารถอ่านและหาประสบการณ์จากสื่อที่หลากหลาย</t>
  </si>
  <si>
    <t>2. สามารถจับประเด็นสำคัญ ข้อเท็จจริง ความคิดเห็นเรื่องที่อ่าน</t>
  </si>
  <si>
    <t xml:space="preserve">3. สามารถเปรียบเทียบแง่มุมต่าง ๆ เช่น ข้อดี ข้อเสีย ประโยชน์ โทษ </t>
  </si>
  <si>
    <t xml:space="preserve">   ความเหมาะสม ไม่เหมาะสม</t>
  </si>
  <si>
    <t>4. สามารถแสดงความคิดเห็นต่อเรื่องที่อ่าน โดยมีเหตุผลประกอบ</t>
  </si>
  <si>
    <t>5. สามารถถ่ายทอดความคิดเห็น ความรู้สึกจากเรื่องที่อ่านโดยการเขียน</t>
  </si>
  <si>
    <t>ข้อที่ 1</t>
  </si>
  <si>
    <t>ข้อที่ 2</t>
  </si>
  <si>
    <t>ข้อที่ 3</t>
  </si>
  <si>
    <t>ข้อที่ 4</t>
  </si>
  <si>
    <t>ข้อที่ 5</t>
  </si>
  <si>
    <t>เกณฑ์การประเมิน</t>
  </si>
  <si>
    <t>ชั้นประถมศึกษาปีที่ 4 - 6</t>
  </si>
  <si>
    <t xml:space="preserve">        การอ่านจากสื่อสิ่งพิมพ์ และ/หรือสื่อประเภทต่างๆ ที่ให้ข้อมูลสารสนเทศ ความรธ้ ประสบการณ์ที่เอื้อให้ผู้อ่านนำไปคิดวิเคราะห์ แสดงความคิดเห็น ตัดสินใจ แก้ปัญหา และถ่ายทอดโดยการเขียนความเรียบเชิงสร้างสรรค์ด้วยถ้อยคำภาษาที่ถูกต้องชัดเจน เช่น อ่านหนังสือพิมพ์ วรรสาร หนังสือเรียน บทความ สุนทรพจน์ คำแนะนำ คำเตือน</t>
  </si>
  <si>
    <t xml:space="preserve">        การอ่านจากสื่อสิ่งพิมพ์ และ/หรือสื่อประเภทต่างๆ ที่ให้ความเพลิดเพลิน ความรู้ ประสบการณ์และมีประเด็นให้คิดและเขียนบรรยาย ถ่ายทอดประเด็นที่คิด้วยภาษาที่ถูกต้องเหมาะสม เช่น อ่านสาระความรู้ที่นำเสนออย่างสนใจ นิยาย เรื่องสั้น นิทาน นิยายปรัมปรา</t>
  </si>
  <si>
    <t>1.  สามารถอ่านเพื่อหาข้อมูลสารสนเทศเสริมประสบการณ์จากสื่อประเภทต่าง ๆ</t>
  </si>
  <si>
    <t>2. สามารถจับประเด็นสำคัญ เปรียบเทียบ เชื่อมโยงความเป็นเหตุเป็นผลจากเรื่องที่อ่าน</t>
  </si>
  <si>
    <t>3.  สามารถเชื่อมโยงความสัมพันธ์ของเรื่องราว เหตุการณ์ของเรื่องที่อ่าน</t>
  </si>
  <si>
    <t>4.  สามารถแสดงความคิดเห็นต่อเรื่องที่อ่านโดยมีเหตุผลสนับสนุน</t>
  </si>
  <si>
    <t>5. สามารถถ่ายทอดความเข้าใจ ความคิดเห็นคุณค่าจากเรื่องที่อ่านโดยการเขียน</t>
  </si>
  <si>
    <t>อ่าน</t>
  </si>
  <si>
    <t>คิด</t>
  </si>
  <si>
    <t>เขียน</t>
  </si>
  <si>
    <t>อ่าน คิด</t>
  </si>
  <si>
    <t>ตัวชี้วัดที่</t>
  </si>
  <si>
    <t>แผนผังการเดินทางจากโรงเรียนไปบ้านผู้เรียน</t>
  </si>
  <si>
    <t>คำชี้แจงการใช้แบบบันทึกผลการพัฒนาคุณภาพผู้เรียน (ปพ.5)</t>
  </si>
  <si>
    <t>0 - 49  =  ไม่ผ่าน</t>
  </si>
  <si>
    <t>50 - 69  =  ผ่าน</t>
  </si>
  <si>
    <t>70 - 79  = ดี</t>
  </si>
  <si>
    <t>80 - 100  = ดีเยี่ยม</t>
  </si>
  <si>
    <t>3.3 คุณลักษณะอันพึงประสงค์ ให้ใช้เกณฑ์    ดีเยี่ยม   ดี  ผ่าน และไม่ผ่าน</t>
  </si>
  <si>
    <t>มาตรฐานที่</t>
  </si>
  <si>
    <t>สรุปการประเมิน</t>
  </si>
  <si>
    <t>ภาพนักเรียน</t>
  </si>
  <si>
    <t>รูปภาพนักเรียนขนาด 4x5 ซม.</t>
  </si>
  <si>
    <t>*ควรลดขนาดภาพก่อนแทรกเพราะจะทำให้ไฟล์งานไม่ใหญ่เกินไป</t>
  </si>
  <si>
    <t>ท 1.1  ป. 1/3</t>
  </si>
  <si>
    <t>ท 1.1  ป. 1/4</t>
  </si>
  <si>
    <t>ท 1.1  ป. 1/5</t>
  </si>
  <si>
    <t>ท 1.1  ป. 1/6</t>
  </si>
  <si>
    <t>ท 1.1  ป. 1/7</t>
  </si>
  <si>
    <t>ท 1.1  ป. 1/8</t>
  </si>
  <si>
    <t>ท 2.1 ป. 1/1</t>
  </si>
  <si>
    <t>ท 2.1 ป. 1/2</t>
  </si>
  <si>
    <t>ท 2.1 ป. 1/3</t>
  </si>
  <si>
    <t>ท 3.1 ป. 1/1</t>
  </si>
  <si>
    <t>ท 3.1 ป. 1/2</t>
  </si>
  <si>
    <t>ท 3.1 ป. 1/3</t>
  </si>
  <si>
    <t>ท 3.1 ป. 1/4</t>
  </si>
  <si>
    <t>ท 3.1 ป. 1/5</t>
  </si>
  <si>
    <t>ท 1.1  ป. 2/1</t>
  </si>
  <si>
    <t>ท 1.1  ป. 2/2</t>
  </si>
  <si>
    <t>ท 1.1  ป. 2/3</t>
  </si>
  <si>
    <t>ท 1.1  ป. 2/4</t>
  </si>
  <si>
    <t>ท 1.1  ป. 2/5</t>
  </si>
  <si>
    <t>ท 1.1  ป. 2/6</t>
  </si>
  <si>
    <t>ท 1.1  ป. 2/7</t>
  </si>
  <si>
    <t>ท 1.1  ป. 2/8</t>
  </si>
  <si>
    <t>ท 4.1 ป. 1/1</t>
  </si>
  <si>
    <t>ท 4.1 ป. 1/2</t>
  </si>
  <si>
    <t>ท 4.1 ป. 1/3</t>
  </si>
  <si>
    <t>ท 4.1 ป. 1/4</t>
  </si>
  <si>
    <t>ท 5.1 ป. 1/1</t>
  </si>
  <si>
    <t>ท 5.1 ป. 1/2</t>
  </si>
  <si>
    <t>ท 2.1  ป. 2/1</t>
  </si>
  <si>
    <t>ท 2.1  ป. 2/2</t>
  </si>
  <si>
    <t>ท 2.1  ป. 2/3</t>
  </si>
  <si>
    <t>ท 2.1  ป. 2/4</t>
  </si>
  <si>
    <t>ท 3.1  ป. 2/1</t>
  </si>
  <si>
    <t>ท 3.1  ป. 2/2</t>
  </si>
  <si>
    <t>ท 3.1  ป. 2/3</t>
  </si>
  <si>
    <t>ท 3.1  ป. 2/4</t>
  </si>
  <si>
    <t>ท 3.1  ป. 2/5</t>
  </si>
  <si>
    <t>ท 3.1  ป. 2/6</t>
  </si>
  <si>
    <t>ท 3.1  ป. 2/7</t>
  </si>
  <si>
    <t>ท 4.1  ป. 2/1</t>
  </si>
  <si>
    <t>ท 4.1  ป. 2/2</t>
  </si>
  <si>
    <t>ท 4.1  ป. 2/3</t>
  </si>
  <si>
    <t>ท 4.1  ป. 2/4</t>
  </si>
  <si>
    <t>ท 4.1  ป. 2/5</t>
  </si>
  <si>
    <t>ท 5.1  ป. 2/1</t>
  </si>
  <si>
    <t>ท 5.1  ป. 2/2</t>
  </si>
  <si>
    <t>ท 5.1  ป. 2/3</t>
  </si>
  <si>
    <t>ท 1.1  ป. 3/1</t>
  </si>
  <si>
    <t>ท 1.1  ป. 3/2</t>
  </si>
  <si>
    <t>ท 1.1  ป. 3/3</t>
  </si>
  <si>
    <t>ท 1.1  ป. 3/4</t>
  </si>
  <si>
    <t>ท 1.1  ป. 3/5</t>
  </si>
  <si>
    <t>ท 1.1  ป. 3/6</t>
  </si>
  <si>
    <t>ท 1.1  ป. 3/7</t>
  </si>
  <si>
    <t>ท 1.1  ป. 3/8</t>
  </si>
  <si>
    <t>ท 1.1  ป. 3/9</t>
  </si>
  <si>
    <t>ท 2.1  ป. 3/1</t>
  </si>
  <si>
    <t>ท 2.1  ป. 3/2</t>
  </si>
  <si>
    <t>ท 2.1  ป. 3/3</t>
  </si>
  <si>
    <t>ท 2.1  ป. 3/4</t>
  </si>
  <si>
    <t>ท 2.1  ป. 3/5</t>
  </si>
  <si>
    <t>ท 2.1  ป. 3/6</t>
  </si>
  <si>
    <t>ท 3.1  ป. 3/1</t>
  </si>
  <si>
    <t>ท 3.1  ป. 3/2</t>
  </si>
  <si>
    <t>ท 3.1  ป. 3/3</t>
  </si>
  <si>
    <t>ท 3.1  ป. 3/4</t>
  </si>
  <si>
    <t>ท 3.1  ป. 3/5</t>
  </si>
  <si>
    <t>ท 3.1  ป. 3/6</t>
  </si>
  <si>
    <t>ท 4.1  ป. 3/1</t>
  </si>
  <si>
    <t>ท 4.1  ป. 3/2</t>
  </si>
  <si>
    <t>ท 4.1  ป. 3/3</t>
  </si>
  <si>
    <t>ท 4.1  ป. 3/4</t>
  </si>
  <si>
    <t>ท 4.1  ป. 3/5</t>
  </si>
  <si>
    <t>ท 4.1  ป. 3/6</t>
  </si>
  <si>
    <t>ท 5.1  ป. 3/1</t>
  </si>
  <si>
    <t>ท 5.1  ป. 3/2</t>
  </si>
  <si>
    <t>ท 5.1  ป. 3/3</t>
  </si>
  <si>
    <t>ท 5.1  ป. 3/4</t>
  </si>
  <si>
    <t>ชื่อ  -  นามสกุล</t>
  </si>
  <si>
    <t>ระหว่างภาค</t>
  </si>
  <si>
    <t>ภาคเรียน 1</t>
  </si>
  <si>
    <t>ภาคเรียน 2</t>
  </si>
  <si>
    <t>ท 1.1  ป. 4/1</t>
  </si>
  <si>
    <t>ท 1.1  ป. 4/2</t>
  </si>
  <si>
    <t>ท 1.1  ป. 4/3</t>
  </si>
  <si>
    <t>ท 1.1  ป. 4/4</t>
  </si>
  <si>
    <t>ท 1.1  ป. 4/5</t>
  </si>
  <si>
    <t>ท 1.1  ป. 4/6</t>
  </si>
  <si>
    <t>ท 1.1  ป. 4/7</t>
  </si>
  <si>
    <t>ท 1.1  ป. 4/8</t>
  </si>
  <si>
    <t>ท 2.1  ป. 4/1</t>
  </si>
  <si>
    <t>ท 2.1  ป. 4/2</t>
  </si>
  <si>
    <t>ท 2.1  ป. 4/3</t>
  </si>
  <si>
    <t>ท 2.1  ป. 4/4</t>
  </si>
  <si>
    <t>ท 2.1  ป. 4/5</t>
  </si>
  <si>
    <t>ท 2.1  ป. 4/6</t>
  </si>
  <si>
    <t>ท 2.1  ป. 4/7</t>
  </si>
  <si>
    <t>ท 2.1  ป. 4/8</t>
  </si>
  <si>
    <t>ท 3.1  ป. 4/1</t>
  </si>
  <si>
    <t>ท 3.1  ป. 4/2</t>
  </si>
  <si>
    <t>ท 3.1  ป. 4/3</t>
  </si>
  <si>
    <t>ท 3.1  ป. 4/4</t>
  </si>
  <si>
    <t>ท 3.1  ป. 4/5</t>
  </si>
  <si>
    <t>ท 3.1  ป. 4/6</t>
  </si>
  <si>
    <t>ท 4.1  ป. 4/1</t>
  </si>
  <si>
    <t>ท 4.1  ป. 4/2</t>
  </si>
  <si>
    <t>ท 4.1  ป. 4/3</t>
  </si>
  <si>
    <t>ท 4.1  ป. 4/4</t>
  </si>
  <si>
    <t>ท 4.1  ป. 4/5</t>
  </si>
  <si>
    <t>ท 4.1  ป. 4/6</t>
  </si>
  <si>
    <t>ท 4.1  ป. 4/7</t>
  </si>
  <si>
    <t>ท 5.1  ป. 4/1</t>
  </si>
  <si>
    <t>ท 5.1  ป. 4/2</t>
  </si>
  <si>
    <t>ท 5.1  ป. 4/3</t>
  </si>
  <si>
    <t>ท 5.1  ป. 4/4</t>
  </si>
  <si>
    <t>ท 1.1  ป. 5/1</t>
  </si>
  <si>
    <t>ท 1.1  ป. 5/2</t>
  </si>
  <si>
    <t>ท 1.1  ป. 5/3</t>
  </si>
  <si>
    <t>ท 1.1  ป. 5/4</t>
  </si>
  <si>
    <t>ท 1.1  ป. 5/5</t>
  </si>
  <si>
    <t>ท 1.1  ป. 5/6</t>
  </si>
  <si>
    <t>ท 1.1  ป. 5/7</t>
  </si>
  <si>
    <t>ท 1.1  ป. 5/8</t>
  </si>
  <si>
    <t>ท 2.1  ป. 5/1</t>
  </si>
  <si>
    <t>ท 2.1  ป. 5/2</t>
  </si>
  <si>
    <t>ท 2.1  ป. 5/3</t>
  </si>
  <si>
    <t>ท 2.1  ป. 5/4</t>
  </si>
  <si>
    <t>ท 2.1  ป. 5/5</t>
  </si>
  <si>
    <t>ท 2.1  ป. 5/6</t>
  </si>
  <si>
    <t>ท 2.1  ป. 5/7</t>
  </si>
  <si>
    <t>ท 2.1  ป. 5/8</t>
  </si>
  <si>
    <t>ท 2.1  ป. 5/9</t>
  </si>
  <si>
    <t>ท 3.1  ป. 5/1</t>
  </si>
  <si>
    <t>ท 3.1  ป. 5/2</t>
  </si>
  <si>
    <t>ท 3.1  ป. 5/3</t>
  </si>
  <si>
    <t>ท 3.1  ป. 5/4</t>
  </si>
  <si>
    <t>ท 3.1  ป. 5/5</t>
  </si>
  <si>
    <t>ท 4.1  ป. 5/1</t>
  </si>
  <si>
    <t>ท 4.1  ป. 5/2</t>
  </si>
  <si>
    <t>ท 4.1  ป. 5/3</t>
  </si>
  <si>
    <t>ท 4.1  ป. 5/4</t>
  </si>
  <si>
    <t>ท 4.1  ป. 5/5</t>
  </si>
  <si>
    <t>ท 4.1  ป. 5/6</t>
  </si>
  <si>
    <t>ท 4.1  ป. 5/7</t>
  </si>
  <si>
    <t>ท 5.1  ป. 5/1</t>
  </si>
  <si>
    <t>ท 5.1  ป. 5/2</t>
  </si>
  <si>
    <t>ท 5.1  ป. 5/3</t>
  </si>
  <si>
    <t>ท 5.1  ป. 5/4</t>
  </si>
  <si>
    <t>ท 1.1  ป. 6/1</t>
  </si>
  <si>
    <t>ท 1.1  ป. 6/2</t>
  </si>
  <si>
    <t>ท 1.1  ป. 6/3</t>
  </si>
  <si>
    <t>ท 1.1  ป. 6/4</t>
  </si>
  <si>
    <t>ท 1.1  ป. 6/5</t>
  </si>
  <si>
    <t>ท 1.1  ป. 6/6</t>
  </si>
  <si>
    <t>ท 1.1  ป. 6/7</t>
  </si>
  <si>
    <t>ท 1.1  ป. 6/8</t>
  </si>
  <si>
    <t>ท 1.1  ป. 6/9</t>
  </si>
  <si>
    <t>ท 2.1  ป. 6/1</t>
  </si>
  <si>
    <t>ท 2.1  ป. 6/2</t>
  </si>
  <si>
    <t>ท 2.1  ป. 6/3</t>
  </si>
  <si>
    <t>ท 2.1  ป. 6/4</t>
  </si>
  <si>
    <t>ท 2.1  ป. 6/5</t>
  </si>
  <si>
    <t>ท 2.1  ป. 6/6</t>
  </si>
  <si>
    <t>ท 2.1  ป. 6/7</t>
  </si>
  <si>
    <t>ท 2.1  ป. 6/8</t>
  </si>
  <si>
    <t>ท 2.1  ป. 6/9</t>
  </si>
  <si>
    <t>ท 3.1  ป. 6/1</t>
  </si>
  <si>
    <t>ท 3.1  ป. 6/2</t>
  </si>
  <si>
    <t>ท 3.1  ป. 6/3</t>
  </si>
  <si>
    <t>ท 3.1  ป. 6/4</t>
  </si>
  <si>
    <t>ท 3.1  ป. 6/5</t>
  </si>
  <si>
    <t>ท 3.1  ป. 6/6</t>
  </si>
  <si>
    <t>ท 4.1  ป. 6/1</t>
  </si>
  <si>
    <t>ท 4.1  ป. 6/2</t>
  </si>
  <si>
    <t>ท 4.1  ป. 6/3</t>
  </si>
  <si>
    <t>ท 4.1  ป. 6/4</t>
  </si>
  <si>
    <t>ท 4.1  ป. 6/5</t>
  </si>
  <si>
    <t>ท 4.1  ป. 6/6</t>
  </si>
  <si>
    <t>ท 5.1  ป. 6/1</t>
  </si>
  <si>
    <t>ท 5.1  ป. 6/2</t>
  </si>
  <si>
    <t>ท 5.1  ป. 6/3</t>
  </si>
  <si>
    <t>ท 5.1  ป. 6/4</t>
  </si>
  <si>
    <t>ค 1.1 ป.1/1</t>
  </si>
  <si>
    <t>ค 1.1 ป.1/2</t>
  </si>
  <si>
    <t>ค 2.1 ป.1/1</t>
  </si>
  <si>
    <t>ค 2.1 ป.1/2</t>
  </si>
  <si>
    <t>ค 3.1 ป.1/1</t>
  </si>
  <si>
    <t>ค 1.2 ป.1/1</t>
  </si>
  <si>
    <t>สอบกลางภาคเรียนที่ 1</t>
  </si>
  <si>
    <t>สอบกลางภาคเรียนที่ 2</t>
  </si>
  <si>
    <t>ค 1.1 ป.2/1</t>
  </si>
  <si>
    <t>ค 1.1 ป.2/2</t>
  </si>
  <si>
    <t>ค 2.1 ป.2/1</t>
  </si>
  <si>
    <t>ค 2.1 ป.2/2</t>
  </si>
  <si>
    <t>ค 2.1 ป.2/3</t>
  </si>
  <si>
    <t>ค 2.1 ป.2/4</t>
  </si>
  <si>
    <t>ค 2.1 ป.2/5</t>
  </si>
  <si>
    <t>ค 2.1 ป.2/6</t>
  </si>
  <si>
    <t>ค 2.2 ป.2/1</t>
  </si>
  <si>
    <t>ค 3.1 ป.2/1</t>
  </si>
  <si>
    <t>ค 1.1 ป.3/1</t>
  </si>
  <si>
    <t>ค 1.1 ป.3/2</t>
  </si>
  <si>
    <t>ค 1.2 ป.3/1</t>
  </si>
  <si>
    <t>ค 2.1 ป.3/1</t>
  </si>
  <si>
    <t>ค 2.1 ป.3/2</t>
  </si>
  <si>
    <t>ค 2.1 ป.3/3</t>
  </si>
  <si>
    <t>ค 2.1 ป.3/4</t>
  </si>
  <si>
    <t>ค 2.1 ป.3/5</t>
  </si>
  <si>
    <t>ค 2.1 ป.3/6</t>
  </si>
  <si>
    <t>ค 2.2 ป.3/1</t>
  </si>
  <si>
    <t>ค 3.1 ป.3/1</t>
  </si>
  <si>
    <t>ค 3.1 ป.3/2</t>
  </si>
  <si>
    <t>หัวหน้าวิชาการ</t>
  </si>
  <si>
    <t>ค 1.1 ป.4/1</t>
  </si>
  <si>
    <t>ค 1.1 ป.4/2</t>
  </si>
  <si>
    <t>ค 2.1 ป.4/1</t>
  </si>
  <si>
    <t>ค 2.1 ป.4/2</t>
  </si>
  <si>
    <t>ค 2.1 ป.4/3</t>
  </si>
  <si>
    <t>ค 2.2 ป.4/1</t>
  </si>
  <si>
    <t>ค 2.2 ป.4/2</t>
  </si>
  <si>
    <t>ค 3.1 ป.4/1</t>
  </si>
  <si>
    <t>ค 1.1 ป.5/1</t>
  </si>
  <si>
    <t>ค 1.1 ป.5/2</t>
  </si>
  <si>
    <t>ค 1.1 ป.6/1</t>
  </si>
  <si>
    <t>ค 1.1 ป.6/2</t>
  </si>
  <si>
    <t>ค 1.1 ป.6/3</t>
  </si>
  <si>
    <t>ค 1.2 ป.6/1</t>
  </si>
  <si>
    <t>ค 1.1 ป.5/3</t>
  </si>
  <si>
    <t>ค 2.1 ป.5/1</t>
  </si>
  <si>
    <t>ค 2.1 ป.5/2</t>
  </si>
  <si>
    <t>ค 2.1 ป.5/3</t>
  </si>
  <si>
    <t>ค 2.1 ป.5/4</t>
  </si>
  <si>
    <t>ค 2.2 ป.5/1</t>
  </si>
  <si>
    <t>ค 3.1 ป.5/1</t>
  </si>
  <si>
    <t>ค 3.1 ป.5/2</t>
  </si>
  <si>
    <t>ค 2.1 ป.6/1</t>
  </si>
  <si>
    <t>ค 2.1 ป.6/2</t>
  </si>
  <si>
    <t>ค 2.1 ป.6/3</t>
  </si>
  <si>
    <t>ค 2.2 ป.6/1</t>
  </si>
  <si>
    <t>ค 2.2 ป.6/2</t>
  </si>
  <si>
    <t>ค 2.2 ป.6/3</t>
  </si>
  <si>
    <t>ค 3.1 ป.6/1</t>
  </si>
  <si>
    <t>ว 3.1 ป.1/2</t>
  </si>
  <si>
    <t>ว 1.2 ป.1/1</t>
  </si>
  <si>
    <t>ว 1.1 ป.1/2</t>
  </si>
  <si>
    <t>ว 1.1 ป.1/1</t>
  </si>
  <si>
    <t>ว 3.1 ป.1/1</t>
  </si>
  <si>
    <t>ว 1.2 ป.3/1</t>
  </si>
  <si>
    <t>ว 1.2 ป.3/2</t>
  </si>
  <si>
    <t>ว 1.2 ป.3/3</t>
  </si>
  <si>
    <t>ว 1.2 ป.3/4</t>
  </si>
  <si>
    <t>ว 2.1 ป.3/1</t>
  </si>
  <si>
    <t>ว 1.1 ป.5/1</t>
  </si>
  <si>
    <t>ว 1.1 ป.5/2</t>
  </si>
  <si>
    <t>ว 1.1 ป.5/3</t>
  </si>
  <si>
    <t>ว 1.1 ป.5/4</t>
  </si>
  <si>
    <t>ว 3.1 ป.5/1</t>
  </si>
  <si>
    <t>ว 3.1 ป.5/2</t>
  </si>
  <si>
    <t>ว 4.2 ป.5/1</t>
  </si>
  <si>
    <t>ว 2.1 ป.6/1</t>
  </si>
  <si>
    <t>ว 2.2 ป.6/1</t>
  </si>
  <si>
    <t>ว 3.1 ป.6/1</t>
  </si>
  <si>
    <t>ว 3.1 ป.6/2</t>
  </si>
  <si>
    <t>ว 3.2 ป.6/1</t>
  </si>
  <si>
    <t>ว 3.2 ป.6/2</t>
  </si>
  <si>
    <t>ว 3.2 ป.6/3</t>
  </si>
  <si>
    <t>ส 1.1 ป.1/1</t>
  </si>
  <si>
    <t>ส 1.1 ป.1/2</t>
  </si>
  <si>
    <t>ส 1.1 ป.1/3</t>
  </si>
  <si>
    <t>ส 1.1 ป.1/4</t>
  </si>
  <si>
    <t>ส 1.2 ป.1/1</t>
  </si>
  <si>
    <t>ส 1.2 ป.1/2</t>
  </si>
  <si>
    <t>ส 1.2 ป.1/3</t>
  </si>
  <si>
    <t>ส 2.1 ป.1/1</t>
  </si>
  <si>
    <t>ส 2.1 ป.1/2</t>
  </si>
  <si>
    <t>ส 2.2 ป.1/1</t>
  </si>
  <si>
    <t>ส 2.2 ป.1/2</t>
  </si>
  <si>
    <t>ส 2.2 ป.1/3</t>
  </si>
  <si>
    <t>ส 3.1 ป.1/2</t>
  </si>
  <si>
    <t>ส 3.1 ป.1/1</t>
  </si>
  <si>
    <t>ส 3.1 ป.1/3</t>
  </si>
  <si>
    <t>ส 3.2 ป.1/1</t>
  </si>
  <si>
    <t>ส 5.1 ป.1/1</t>
  </si>
  <si>
    <t>ส 5.1 ป.1/2</t>
  </si>
  <si>
    <t>ส 5.1 ป.1/3</t>
  </si>
  <si>
    <t>ส 5.1 ป.1/4</t>
  </si>
  <si>
    <t>ส 5.2 ป.1/1</t>
  </si>
  <si>
    <t>ส 5.2 ป.1/2</t>
  </si>
  <si>
    <t>ส 5.2 ป.1/3</t>
  </si>
  <si>
    <t>ส 1.1 ป.2/1</t>
  </si>
  <si>
    <t>ส 4.1 ป.1/1</t>
  </si>
  <si>
    <t>ส 4.1 ป.1/2</t>
  </si>
  <si>
    <t>ส 4.1 ป.1/3</t>
  </si>
  <si>
    <t>ส 4.2 ป.1/1</t>
  </si>
  <si>
    <t>ส 4.2 ป.1/2</t>
  </si>
  <si>
    <t>ส 4.3 ป.1/1</t>
  </si>
  <si>
    <t>ส 4.3 ป.1/2</t>
  </si>
  <si>
    <t>ส 4.3 ป.1/3</t>
  </si>
  <si>
    <t>ส 1.1 ป.2/2</t>
  </si>
  <si>
    <t>ส 1.1 ป.2/3</t>
  </si>
  <si>
    <t>ส 1.1 ป.2/4</t>
  </si>
  <si>
    <t>ส 1.1 ป.2/5</t>
  </si>
  <si>
    <t>ส 1.1 ป.2/6</t>
  </si>
  <si>
    <t>ส 1.1 ป.2/7</t>
  </si>
  <si>
    <t>ส 1.2 ป.2/1</t>
  </si>
  <si>
    <t>ส 1.2 ป.2/2</t>
  </si>
  <si>
    <t>ส 2.1 ป.2/1</t>
  </si>
  <si>
    <t>ส 2.1 ป.2/2</t>
  </si>
  <si>
    <t>ส 2.1 ป.2/3</t>
  </si>
  <si>
    <t>ส 2.1 ป.2/4</t>
  </si>
  <si>
    <t>ส 2.2 ป.2/1</t>
  </si>
  <si>
    <t>ส 2.2 ป.2/2</t>
  </si>
  <si>
    <t>ส 3.1 ป.2/1</t>
  </si>
  <si>
    <t>ส 3.1 ป.2/2</t>
  </si>
  <si>
    <t>ส 3.1 ป.2/3</t>
  </si>
  <si>
    <t>ส 3.1 ป.2/4</t>
  </si>
  <si>
    <t>ส 3.2 ป.2/1</t>
  </si>
  <si>
    <t>ส 3.2 ป.2/2</t>
  </si>
  <si>
    <t>ส 5.1 ป.2/1</t>
  </si>
  <si>
    <t>ส 5.1 ป.2/2</t>
  </si>
  <si>
    <t>ส 5.1 ป.2/3</t>
  </si>
  <si>
    <t>ส 5.2 ป.2/1</t>
  </si>
  <si>
    <t>ส 5.2 ป.2/2</t>
  </si>
  <si>
    <t>ส 5.2 ป.2/3</t>
  </si>
  <si>
    <t>ส 5.2 ป.2/4</t>
  </si>
  <si>
    <t>ส 4.1 ป.2/1</t>
  </si>
  <si>
    <t>ส 4.1 ป.2/2</t>
  </si>
  <si>
    <t>ส 4.2 ป.2/1</t>
  </si>
  <si>
    <t>ส 4.2 ป.2/2</t>
  </si>
  <si>
    <t>ส 4.3 ป.2/1</t>
  </si>
  <si>
    <t>ส 4.3 ป.2/2</t>
  </si>
  <si>
    <t>ส 1.1 ป.3/1</t>
  </si>
  <si>
    <t>ส 1.1 ป.3/2</t>
  </si>
  <si>
    <t>ส 1.1 ป.3/3</t>
  </si>
  <si>
    <t>ส 1.1 ป.3/4</t>
  </si>
  <si>
    <t>ส 1.1 ป.3/5</t>
  </si>
  <si>
    <t>ส 1.1 ป.3/6</t>
  </si>
  <si>
    <t>ส 1.1 ป.3/7</t>
  </si>
  <si>
    <t>ส 1.2 ป.3/1</t>
  </si>
  <si>
    <t>ส 1.2 ป.3/2</t>
  </si>
  <si>
    <t>ส 1.2 ป.3/3</t>
  </si>
  <si>
    <t>ส 2.1 ป.3/1</t>
  </si>
  <si>
    <t>ส 2.1 ป.3/2</t>
  </si>
  <si>
    <t>ส 2.1 ป.3/3</t>
  </si>
  <si>
    <t>ส 2.1 ป.3/4</t>
  </si>
  <si>
    <t>ส 2.2 ป.3/1</t>
  </si>
  <si>
    <t>ส 2.2 ป.3/2</t>
  </si>
  <si>
    <t>ส 2.2 ป.3/3</t>
  </si>
  <si>
    <t>ส 3.1 ป.3/1</t>
  </si>
  <si>
    <t>ส 3.1 ป.3/2</t>
  </si>
  <si>
    <t>ส 3.1 ป.3/3</t>
  </si>
  <si>
    <t>ส 3.2 ป.3/1</t>
  </si>
  <si>
    <t>ส 3.2 ป.3/2</t>
  </si>
  <si>
    <t>ส 3.2 ป.3/3</t>
  </si>
  <si>
    <t>ส 5.1 ป.3/1</t>
  </si>
  <si>
    <t>ส 5.1 ป.3/2</t>
  </si>
  <si>
    <t>ส 5.2 ป.3/1</t>
  </si>
  <si>
    <t>ส 5.2 ป.3/2</t>
  </si>
  <si>
    <t>ส 5.2 ป.3/3</t>
  </si>
  <si>
    <t>ส 5.2 ป.3/4</t>
  </si>
  <si>
    <t>ส 5.2 ป.3/5</t>
  </si>
  <si>
    <t>ส 4.1 ป.3/1</t>
  </si>
  <si>
    <t>ส 4.1 ป.3/2</t>
  </si>
  <si>
    <t>ส 4.2 ป.3/1</t>
  </si>
  <si>
    <t>ส 4.2 ป.3/2</t>
  </si>
  <si>
    <t>ส 4.2 ป.3/3</t>
  </si>
  <si>
    <t>ส 4.3 ป.3/1</t>
  </si>
  <si>
    <t>ส 4.3 ป.3/2</t>
  </si>
  <si>
    <t>ส 4.3 ป.3/3</t>
  </si>
  <si>
    <t>ส 1.1 ป.4/1</t>
  </si>
  <si>
    <t>ส 1.1 ป.4/2</t>
  </si>
  <si>
    <t>ส 1.1 ป.4/3</t>
  </si>
  <si>
    <t>ส 1.1 ป.4/4</t>
  </si>
  <si>
    <t>ส 1.1 ป.4/5</t>
  </si>
  <si>
    <t>ส 1.1 ป.4/6</t>
  </si>
  <si>
    <t>ส 1.1 ป.4/7</t>
  </si>
  <si>
    <t>ส 1.1 ป.4/8</t>
  </si>
  <si>
    <t>ส 1.2 ป.4/1</t>
  </si>
  <si>
    <t>ส 1.2 ป.4/2</t>
  </si>
  <si>
    <t>ส 1.2 ป.4/3</t>
  </si>
  <si>
    <t>ส 2.1 ป.4/1</t>
  </si>
  <si>
    <t>ส 2.1 ป.4/2</t>
  </si>
  <si>
    <t>ส 2.1 ป.4/3</t>
  </si>
  <si>
    <t>ส 2.1 ป.4/4</t>
  </si>
  <si>
    <t>ส 2.1 ป.4/5</t>
  </si>
  <si>
    <t>ส 2.2 ป.4/1</t>
  </si>
  <si>
    <t>ส 2.2 ป.4/2</t>
  </si>
  <si>
    <t>ส 2.2 ป.4/3</t>
  </si>
  <si>
    <t>ส 3.1 ป.4/1</t>
  </si>
  <si>
    <t>ส 3.1 ป.4/2</t>
  </si>
  <si>
    <t>ส 3.1 ป.4/3</t>
  </si>
  <si>
    <t>ส 3.2 ป.4/1</t>
  </si>
  <si>
    <t>ส 3.2 ป.4/2</t>
  </si>
  <si>
    <t>ส 5.1 ป.4/1</t>
  </si>
  <si>
    <t>ส 5.1 ป.4/2</t>
  </si>
  <si>
    <t>ส 5.1 ป.4/3</t>
  </si>
  <si>
    <t>ส 5.2 ป.4/1</t>
  </si>
  <si>
    <t>ส 5.2 ป.4/2</t>
  </si>
  <si>
    <t>ส 5.2 ป.4/3</t>
  </si>
  <si>
    <t>ส 4.1 ป.4/1</t>
  </si>
  <si>
    <t>ส 4.1 ป.4/2</t>
  </si>
  <si>
    <t>ส 4.1 ป.4/3</t>
  </si>
  <si>
    <t>ส 4.2 ป.4/1</t>
  </si>
  <si>
    <t>ส 4.2 ป.4/2</t>
  </si>
  <si>
    <t>ส 4.3 ป.4/1</t>
  </si>
  <si>
    <t>ส 4.3 ป.4/2</t>
  </si>
  <si>
    <t>ส 4.3 ป.4/3</t>
  </si>
  <si>
    <t>ส 1.1 ป.5/1</t>
  </si>
  <si>
    <t>ส 1.1 ป.5/2</t>
  </si>
  <si>
    <t>ส 1.1 ป.5/3</t>
  </si>
  <si>
    <t>ส 1.1 ป.5/4</t>
  </si>
  <si>
    <t>ส 1.1 ป.5/5</t>
  </si>
  <si>
    <t>ส 1.1 ป.5/6</t>
  </si>
  <si>
    <t>ส 1.1 ป.5/7</t>
  </si>
  <si>
    <t>ส 1.2 ป.5/1</t>
  </si>
  <si>
    <t>ส 1.2 ป.5/2</t>
  </si>
  <si>
    <t>ส 1.2 ป.5/3</t>
  </si>
  <si>
    <t>ส 2.1 ป.5/1</t>
  </si>
  <si>
    <t>ส 2.1 ป.5/2</t>
  </si>
  <si>
    <t>ส 2.1 ป.5/3</t>
  </si>
  <si>
    <t>ส 2.1 ป.5/4</t>
  </si>
  <si>
    <t>ส 2.2 ป.5/1</t>
  </si>
  <si>
    <t>ส 2.2 ป.5/2</t>
  </si>
  <si>
    <t>ส 2.2 ป.5/3</t>
  </si>
  <si>
    <t>ส 3.1 ป.5/1</t>
  </si>
  <si>
    <t>ส 3.1 ป.5/2</t>
  </si>
  <si>
    <t>ส 3.1 ป.5/3</t>
  </si>
  <si>
    <t>ส 3.2 ป.5/1</t>
  </si>
  <si>
    <t>ส 3.2 ป.5/2</t>
  </si>
  <si>
    <t>ส 5.1 ป.5/1</t>
  </si>
  <si>
    <t>ส 5.1 ป.5/2</t>
  </si>
  <si>
    <t>ส 5.2 ป.5/1</t>
  </si>
  <si>
    <t>ส 5.2 ป.5/2</t>
  </si>
  <si>
    <t>ส 5.2 ป.5/3</t>
  </si>
  <si>
    <t>ส 4.1 ป.5/1</t>
  </si>
  <si>
    <t>ส 4.1 ป.5/2</t>
  </si>
  <si>
    <t>ส 4.1 ป.5/3</t>
  </si>
  <si>
    <t>ส 4.2 ป.5/1</t>
  </si>
  <si>
    <t>ส 4.2 ป.5/2</t>
  </si>
  <si>
    <t>ส 4.3 ป.5/1</t>
  </si>
  <si>
    <t>ส 4.3 ป.5/2</t>
  </si>
  <si>
    <t>ส 4.3 ป.5/3</t>
  </si>
  <si>
    <t>ส 4.3 ป.5/4</t>
  </si>
  <si>
    <t>ส 1.1 ป.6/1</t>
  </si>
  <si>
    <t>ส 1.1 ป.6/2</t>
  </si>
  <si>
    <t>ส 1.1 ป.6/3</t>
  </si>
  <si>
    <t>ส 1.1 ป.6/4</t>
  </si>
  <si>
    <t>ส 1.1 ป.6/5</t>
  </si>
  <si>
    <t>ส 1.1 ป.6/6</t>
  </si>
  <si>
    <t>ส 1.1 ป.6/7</t>
  </si>
  <si>
    <t>ส 1.1 ป.6/8</t>
  </si>
  <si>
    <t>ส 1.1 ป.6/9</t>
  </si>
  <si>
    <t>ส 1.2 ป.6/1</t>
  </si>
  <si>
    <t>ส 1.2 ป.6/2</t>
  </si>
  <si>
    <t>ส 1.2 ป.6/3</t>
  </si>
  <si>
    <t>ส 1.2 ป.6/4</t>
  </si>
  <si>
    <t>ส 2.1 ป.6/1</t>
  </si>
  <si>
    <t>ส 2.1 ป.6/2</t>
  </si>
  <si>
    <t>ส 2.1 ป.6/3</t>
  </si>
  <si>
    <t>ส 2.1 ป.6/4</t>
  </si>
  <si>
    <t>ส 2.1 ป.6/5</t>
  </si>
  <si>
    <t>ส 2.2 ป.6/1</t>
  </si>
  <si>
    <t>ส 2.2 ป.6/2</t>
  </si>
  <si>
    <t>ส 2.2 ป.6/3</t>
  </si>
  <si>
    <t>ส 3.1 ป.6/1</t>
  </si>
  <si>
    <t>ส 3.1 ป.6/2</t>
  </si>
  <si>
    <t>ส 3.1 ป.6/3</t>
  </si>
  <si>
    <t>ส 3.2 ป.6/1</t>
  </si>
  <si>
    <t>ส 3.2 ป.6/2</t>
  </si>
  <si>
    <t>ส 5.1 ป.6/1</t>
  </si>
  <si>
    <t>ส 5.1 ป.6/2</t>
  </si>
  <si>
    <t>ส 5.2 ป.6/1</t>
  </si>
  <si>
    <t>ส 5.2 ป.6/2</t>
  </si>
  <si>
    <t>ส 5.2 ป.6/3</t>
  </si>
  <si>
    <t>ส 4.1 ป.6/1</t>
  </si>
  <si>
    <t>ส 4.1 ป.6/2</t>
  </si>
  <si>
    <t>ส 4.2 ป.6/1</t>
  </si>
  <si>
    <t>ส 4.2 ป.6/2</t>
  </si>
  <si>
    <t>ส 4.3 ป.6/1</t>
  </si>
  <si>
    <t>ส 4.3 ป.6/2</t>
  </si>
  <si>
    <t>ส 4.3 ป.6/3</t>
  </si>
  <si>
    <t>ส 4.3 ป.6/4</t>
  </si>
  <si>
    <t>พ 1.1 ป.1/1</t>
  </si>
  <si>
    <t>พ 1.1 ป.1/2</t>
  </si>
  <si>
    <t>พ 3.1 ป.1/1</t>
  </si>
  <si>
    <t>พ 3.1 ป.1/2</t>
  </si>
  <si>
    <t>พ 4.1 ป.1/1</t>
  </si>
  <si>
    <t>พ 4.1 ป.1/2</t>
  </si>
  <si>
    <t>พ 4.1 ป.1/3</t>
  </si>
  <si>
    <t>พ 3.2 ป.1/1</t>
  </si>
  <si>
    <t>พ 3.2 ป.1/2</t>
  </si>
  <si>
    <t>พ 5.1 ป.1/1</t>
  </si>
  <si>
    <t>พ 5.1 ป.1/2</t>
  </si>
  <si>
    <t>พ 5.1 ป.1/3</t>
  </si>
  <si>
    <t>พ 1.1 ป.2/1</t>
  </si>
  <si>
    <t>พ 1.1 ป.2/2</t>
  </si>
  <si>
    <t>พ 1.1 ป.2/3</t>
  </si>
  <si>
    <t>พ 2.1 ป.1/1</t>
  </si>
  <si>
    <t>พ 2.1 ป.1/2</t>
  </si>
  <si>
    <t>พ 2.1 ป.1/3</t>
  </si>
  <si>
    <t>พ 2.1 ป.2/1</t>
  </si>
  <si>
    <t>พ 2.1 ป.2/2</t>
  </si>
  <si>
    <t>พ 2.1 ป.2/3</t>
  </si>
  <si>
    <t>พ 2.1 ป.2/4</t>
  </si>
  <si>
    <t>พ 3.1 ป.2/1</t>
  </si>
  <si>
    <t>พ 3.1 ป.2/2</t>
  </si>
  <si>
    <t>พ 3.2 ป.2/1</t>
  </si>
  <si>
    <t>พ 3.2 ป.2/2</t>
  </si>
  <si>
    <t>พ 4.1 ป.2/1</t>
  </si>
  <si>
    <t>พ 4.1 ป.2/2</t>
  </si>
  <si>
    <t>พ 4.1 ป.2/3</t>
  </si>
  <si>
    <t>พ 4.1 ป.2/4</t>
  </si>
  <si>
    <t>พ 4.1 ป.2/5</t>
  </si>
  <si>
    <t>พ 5.1 ป.2/1</t>
  </si>
  <si>
    <t>พ 5.1 ป.2/2</t>
  </si>
  <si>
    <t>พ 5.1 ป.2/3</t>
  </si>
  <si>
    <t>พ 5.1 ป.2/4</t>
  </si>
  <si>
    <t>พ 5.1 ป.2/5</t>
  </si>
  <si>
    <t>พ 1.1 ป.3/1</t>
  </si>
  <si>
    <t>พ 1.1 ป.3/2</t>
  </si>
  <si>
    <t>พ 1.1 ป.3/3</t>
  </si>
  <si>
    <t>พ 2.1 ป.3/1</t>
  </si>
  <si>
    <t>พ 2.1 ป.3/2</t>
  </si>
  <si>
    <t>พ 2.1 ป.3/3</t>
  </si>
  <si>
    <t>พ 3.2 ป.3/1</t>
  </si>
  <si>
    <t>พ 3.1 ป.3/1</t>
  </si>
  <si>
    <t>พ 3.1 ป.3/2</t>
  </si>
  <si>
    <t>พ 3.2 ป.3/2</t>
  </si>
  <si>
    <t>พ 4.1 ป.3/1</t>
  </si>
  <si>
    <t>พ 4.1 ป.3/2</t>
  </si>
  <si>
    <t>พ 4.1 ป.3/3</t>
  </si>
  <si>
    <t>พ 4.1 ป.3/4</t>
  </si>
  <si>
    <t>พ 4.1 ป.3/5</t>
  </si>
  <si>
    <t>พ 5.1 ป.3/1</t>
  </si>
  <si>
    <t>พ 5.1 ป.3/2</t>
  </si>
  <si>
    <t>พ 5.1 ป.3/3</t>
  </si>
  <si>
    <t>พ 1.1 ป.4/1</t>
  </si>
  <si>
    <t>พ 1.1 ป.4/2</t>
  </si>
  <si>
    <t>พ 1.1 ป.4/3</t>
  </si>
  <si>
    <t>พ 2.1 ป.4/1</t>
  </si>
  <si>
    <t>พ 2.1 ป.4/2</t>
  </si>
  <si>
    <t>พ 2.1 ป.4/3</t>
  </si>
  <si>
    <t>พ 3.1 ป.4/1</t>
  </si>
  <si>
    <t>พ 3.1 ป.4/2</t>
  </si>
  <si>
    <t>พ 3.1 ป.4/3</t>
  </si>
  <si>
    <t>พ 3.1 ป.4/4</t>
  </si>
  <si>
    <t>พ 3.2 ป.4/1</t>
  </si>
  <si>
    <t>พ 3.2 ป.4/2</t>
  </si>
  <si>
    <t>พ 4.1 ป.4/1</t>
  </si>
  <si>
    <t>พ 4.1 ป.4/2</t>
  </si>
  <si>
    <t>พ 4.1 ป.4/3</t>
  </si>
  <si>
    <t>พ 4.1 ป.4/4</t>
  </si>
  <si>
    <t>พ 5.1 ป.4/1</t>
  </si>
  <si>
    <t>พ 5.1 ป.4/2</t>
  </si>
  <si>
    <t>พ 5.1 ป.4/3</t>
  </si>
  <si>
    <t>พ 1.1 ป.5/1</t>
  </si>
  <si>
    <t>พ 1.1 ป.5/2</t>
  </si>
  <si>
    <t>พ 2.1 ป.5/1</t>
  </si>
  <si>
    <t>พ 2.1 ป.5/2</t>
  </si>
  <si>
    <t>พ 2.1 ป.5/3</t>
  </si>
  <si>
    <t>พ 3.1 ป.5/1</t>
  </si>
  <si>
    <t>พ 3.1 ป.5/2</t>
  </si>
  <si>
    <t>พ 3.1 ป.5/3</t>
  </si>
  <si>
    <t>พ 3.1 ป.5/4</t>
  </si>
  <si>
    <t>พ 3.1 ป.5/5</t>
  </si>
  <si>
    <t>พ 3.1 ป.5/6</t>
  </si>
  <si>
    <t>พ 3.2 ป.5/1</t>
  </si>
  <si>
    <t>พ 3.2 ป.5/2</t>
  </si>
  <si>
    <t>พ 3.2 ป.5/3</t>
  </si>
  <si>
    <t>พ 3.2 ป.5/4</t>
  </si>
  <si>
    <t>พ 4.1 ป.5/1</t>
  </si>
  <si>
    <t>พ 4.1 ป.5/2</t>
  </si>
  <si>
    <t>พ 4.1 ป.5/3</t>
  </si>
  <si>
    <t>พ 4.1 ป.5/4</t>
  </si>
  <si>
    <t>พ 4.1 ป.5/5</t>
  </si>
  <si>
    <t>พ 5.1 ป.5/1</t>
  </si>
  <si>
    <t>พ 5.1 ป.5/2</t>
  </si>
  <si>
    <t>พ 5.1 ป.5/3</t>
  </si>
  <si>
    <t>พ 5.1 ป.5/4</t>
  </si>
  <si>
    <t>พ 5.1 ป.5/5</t>
  </si>
  <si>
    <t>พ 1.1 ป.6/1</t>
  </si>
  <si>
    <t>พ 1.1 ป.6/2</t>
  </si>
  <si>
    <t>พ 2.1 ป.6/1</t>
  </si>
  <si>
    <t>พ 2.1 ป.6/2</t>
  </si>
  <si>
    <t>พ 3.1 ป.6/1</t>
  </si>
  <si>
    <t>พ 3.1 ป.6/2</t>
  </si>
  <si>
    <t>พ 3.1 ป.6/3</t>
  </si>
  <si>
    <t>พ 3.1 ป.6/4</t>
  </si>
  <si>
    <t>พ 3.1 ป.6/5</t>
  </si>
  <si>
    <t>พ 3.2 ป.6/1</t>
  </si>
  <si>
    <t>พ 3.2 ป.6/2</t>
  </si>
  <si>
    <t>พ 3.2 ป.6/3</t>
  </si>
  <si>
    <t>พ 3.2 ป.6/4</t>
  </si>
  <si>
    <t>พ 3.2 ป.6/5</t>
  </si>
  <si>
    <t>พ 3.2 ป.6/6</t>
  </si>
  <si>
    <t>พ 4.1 ป.6/1</t>
  </si>
  <si>
    <t>พ 4.1 ป.6/2</t>
  </si>
  <si>
    <t>พ 4.1 ป.6/3</t>
  </si>
  <si>
    <t>พ 4.1 ป.6/4</t>
  </si>
  <si>
    <t>พ 5.1 ป.6/1</t>
  </si>
  <si>
    <t>พ 5.1 ป.6/2</t>
  </si>
  <si>
    <t>พ 5.1 ป.6/3</t>
  </si>
  <si>
    <t>ศ 1.1 ป.1/1</t>
  </si>
  <si>
    <t>ศ 1.1 ป.1/2</t>
  </si>
  <si>
    <t>ศ 1.1 ป.1/3</t>
  </si>
  <si>
    <t>ศ 1.1 ป.1/4</t>
  </si>
  <si>
    <t>ศ 1.1 ป.1/5</t>
  </si>
  <si>
    <t>ศ 2.1 ป.1/1</t>
  </si>
  <si>
    <t>ศ 2.1 ป.1/2</t>
  </si>
  <si>
    <t>ศ 2.1 ป.1/3</t>
  </si>
  <si>
    <t>ศ 2.1 ป.1/4</t>
  </si>
  <si>
    <t>ศ 2.1 ป.1/5</t>
  </si>
  <si>
    <t>ศ 2.2 ป.1/1</t>
  </si>
  <si>
    <t>ศ 2.2 ป.1/2</t>
  </si>
  <si>
    <t>ศ 3.1 ป.1/1</t>
  </si>
  <si>
    <t>ศ 3.1 ป.1/2</t>
  </si>
  <si>
    <t>ศ 3.1 ป.1/3</t>
  </si>
  <si>
    <t>ศ 3.2 ป.1/1</t>
  </si>
  <si>
    <t>ศ 3.2 ป.1/2</t>
  </si>
  <si>
    <t>ศ 3.2 ป.1/3</t>
  </si>
  <si>
    <t>ศ 1.1 ป.2/1</t>
  </si>
  <si>
    <t>ศ 1.1 ป.2/2</t>
  </si>
  <si>
    <t>ศ 1.1 ป.2/3</t>
  </si>
  <si>
    <t>ศ 1.1 ป.2/4</t>
  </si>
  <si>
    <t>ศ 1.1 ป.2/5</t>
  </si>
  <si>
    <t>ศ 1.1 ป.2/6</t>
  </si>
  <si>
    <t>ศ 1.1 ป.2/7</t>
  </si>
  <si>
    <t>ศ 1.1 ป.2/8</t>
  </si>
  <si>
    <t>ศ 2.1 ป.2/1</t>
  </si>
  <si>
    <t>ศ 1.2 ป.2/1</t>
  </si>
  <si>
    <t>ศ 1.2 ป.2/2</t>
  </si>
  <si>
    <t>ศ 2.1 ป.2/2</t>
  </si>
  <si>
    <t>ศ 2.1 ป.2/3</t>
  </si>
  <si>
    <t>ศ 2.1 ป.2/4</t>
  </si>
  <si>
    <t>ศ 2.1 ป.2/5</t>
  </si>
  <si>
    <t>ศ 2.2 ป.2/1</t>
  </si>
  <si>
    <t>ศ 2.2 ป.2/2</t>
  </si>
  <si>
    <t>ศ 3.1 ป.2/1</t>
  </si>
  <si>
    <t>ศ 3.1 ป.2/2</t>
  </si>
  <si>
    <t>ศ 3.1 ป.2/3</t>
  </si>
  <si>
    <t>ศ 3.1 ป.2/4</t>
  </si>
  <si>
    <t>ศ 3.1 ป.2/5</t>
  </si>
  <si>
    <t>ศ 3.2 ป.2/1</t>
  </si>
  <si>
    <t>ศ 3.2 ป.2/2</t>
  </si>
  <si>
    <t>ศ 3.2 ป.2/3</t>
  </si>
  <si>
    <t>ศ 1.1 ป.3/1</t>
  </si>
  <si>
    <t>ศ 1.1 ป.3/2</t>
  </si>
  <si>
    <t>ศ 1.1 ป.3/3</t>
  </si>
  <si>
    <t>ศ 1.1 ป.3/4</t>
  </si>
  <si>
    <t>ศ 1.1 ป.3/5</t>
  </si>
  <si>
    <t>ศ 1.1 ป.3/6</t>
  </si>
  <si>
    <t>ศ 1.1 ป.3/7</t>
  </si>
  <si>
    <t>ศ 1.1 ป.3/8</t>
  </si>
  <si>
    <t>ศ 1.1 ป.3/9</t>
  </si>
  <si>
    <t>ศ 1.1 ป.3/10</t>
  </si>
  <si>
    <t>ศ 1.2 ป.3/1</t>
  </si>
  <si>
    <t>ศ 1.2 ป.3/2</t>
  </si>
  <si>
    <t>ศ 3.1 ป.3/1</t>
  </si>
  <si>
    <t>ศ 3.1 ป.3/2</t>
  </si>
  <si>
    <t>ศ 3.1 ป.3/3</t>
  </si>
  <si>
    <t>ศ 3.1 ป.3/4</t>
  </si>
  <si>
    <t>ศ 3.1 ป.3/5</t>
  </si>
  <si>
    <t>ศ 3.2 ป.3/1</t>
  </si>
  <si>
    <t>ศ 3.2 ป.3/2</t>
  </si>
  <si>
    <t>ศ 3.2 ป.3/3</t>
  </si>
  <si>
    <t>ศ 2.1 ป.3/1</t>
  </si>
  <si>
    <t>ศ 2.1 ป.3/2</t>
  </si>
  <si>
    <t>ศ 2.1 ป.3/3</t>
  </si>
  <si>
    <t>ศ 2.1 ป.3/4</t>
  </si>
  <si>
    <t>ศ 2.1 ป.3/5</t>
  </si>
  <si>
    <t>ศ 2.1 ป.3/6</t>
  </si>
  <si>
    <t>ศ 2.1 ป.3/7</t>
  </si>
  <si>
    <t>ศ 2.2 ป.3/1</t>
  </si>
  <si>
    <t>ศ 2.2 ป.3/2</t>
  </si>
  <si>
    <t>ศ 1.1 ป.4/1</t>
  </si>
  <si>
    <t>ศ 1.1 ป.4/2</t>
  </si>
  <si>
    <t>ศ 1.1 ป.4/3</t>
  </si>
  <si>
    <t>ศ 1.1 ป.4/4</t>
  </si>
  <si>
    <t>ศ 1.1 ป.4/5</t>
  </si>
  <si>
    <t>ศ 1.1 ป.4/6</t>
  </si>
  <si>
    <t>ศ 1.1 ป.4/7</t>
  </si>
  <si>
    <t>ศ 1.1 ป.4/8</t>
  </si>
  <si>
    <t>ศ 1.1 ป.4/9</t>
  </si>
  <si>
    <t>ศ 1.2 ป.4/1</t>
  </si>
  <si>
    <t>ศ 1.2 ป.4/2</t>
  </si>
  <si>
    <t>ศ 2.1 ป.4/1</t>
  </si>
  <si>
    <t>ศ 2.1 ป.4/2</t>
  </si>
  <si>
    <t>ศ 2.1 ป.4/3</t>
  </si>
  <si>
    <t>ศ 2.1 ป.4/4</t>
  </si>
  <si>
    <t>ศ 2.1 ป.4/5</t>
  </si>
  <si>
    <t>ศ 2.1 ป.4/6</t>
  </si>
  <si>
    <t>ศ 2.1 ป.4/7</t>
  </si>
  <si>
    <t>ศ 2.2 ป.4/1</t>
  </si>
  <si>
    <t>ศ 3.1 ป.4/1</t>
  </si>
  <si>
    <t>ศ 3.1 ป.4/2</t>
  </si>
  <si>
    <t>ศ 3.1 ป.4/3</t>
  </si>
  <si>
    <t>ศ 3.1 ป.4/4</t>
  </si>
  <si>
    <t>ศ 3.1 ป.4/5</t>
  </si>
  <si>
    <t>ศ 3.2 ป.4/1</t>
  </si>
  <si>
    <t>ศ 3.2 ป.4/2</t>
  </si>
  <si>
    <t>ศ 3.2 ป.4/3</t>
  </si>
  <si>
    <t>ศ 3.2 ป.4/4</t>
  </si>
  <si>
    <t>ศ 1.1 ป.5/1</t>
  </si>
  <si>
    <t>ศ 1.1 ป.5/2</t>
  </si>
  <si>
    <t>ศ 1.1 ป.5/3</t>
  </si>
  <si>
    <t>ศ 1.1 ป.5/4</t>
  </si>
  <si>
    <t>ศ 1.1 ป.5/5</t>
  </si>
  <si>
    <t>ศ 1.1 ป.5/6</t>
  </si>
  <si>
    <t>ศ 1.1 ป.5/7</t>
  </si>
  <si>
    <t>ศ 1.2 ป.5/1</t>
  </si>
  <si>
    <t>ศ 1.2 ป.5/2</t>
  </si>
  <si>
    <t>ศ 2.1 ป.5/1</t>
  </si>
  <si>
    <t>ศ 2.1 ป.5/2</t>
  </si>
  <si>
    <t>ศ 2.1 ป.5/3</t>
  </si>
  <si>
    <t>ศ 2.1 ป.5/4</t>
  </si>
  <si>
    <t>ศ 2.1 ป.5/5</t>
  </si>
  <si>
    <t>ศ 2.1 ป.5/6</t>
  </si>
  <si>
    <t>ศ 2.1 ป.5/7</t>
  </si>
  <si>
    <t>ศ 2.2 ป.5/1</t>
  </si>
  <si>
    <t>ศ 2.2 ป.5/2</t>
  </si>
  <si>
    <t>ศ 3.1 ป.5/1</t>
  </si>
  <si>
    <t>ศ 3.1 ป.5/2</t>
  </si>
  <si>
    <t>ศ 3.1 ป.5/3</t>
  </si>
  <si>
    <t>ศ 3.1 ป.5/4</t>
  </si>
  <si>
    <t>ศ 3.1 ป.5/5</t>
  </si>
  <si>
    <t>ศ 3.1 ป.5/6</t>
  </si>
  <si>
    <t>ศ 3.2 ป.5/1</t>
  </si>
  <si>
    <t>ศ 3.2 ป.5/2</t>
  </si>
  <si>
    <t>ศ 1.1 ป.6/1</t>
  </si>
  <si>
    <t>ศ 1.1 ป.6/2</t>
  </si>
  <si>
    <t>ศ 1.1 ป.6/3</t>
  </si>
  <si>
    <t>ศ 1.1 ป.6/4</t>
  </si>
  <si>
    <t>ศ 1.1 ป.6/5</t>
  </si>
  <si>
    <t>ศ 1.1 ป.6/6</t>
  </si>
  <si>
    <t>ศ 1.1 ป.6/7</t>
  </si>
  <si>
    <t>ศ 1.2 ป.6/1</t>
  </si>
  <si>
    <t>ศ 1.2 ป.6/2</t>
  </si>
  <si>
    <t>ศ 1.2 ป.6/3</t>
  </si>
  <si>
    <t>ศ 2.1 ป.6/1</t>
  </si>
  <si>
    <t>ศ 2.1 ป.6/2</t>
  </si>
  <si>
    <t>ศ 2.1 ป.6/3</t>
  </si>
  <si>
    <t>ศ 2.1 ป.6/4</t>
  </si>
  <si>
    <t>ศ 2.1 ป.6/5</t>
  </si>
  <si>
    <t>ศ 2.1 ป.6/6</t>
  </si>
  <si>
    <t>ศ 2.2 ป.6/1</t>
  </si>
  <si>
    <t>ศ 2.2 ป.6/2</t>
  </si>
  <si>
    <t>ศ 2.2 ป.6/3</t>
  </si>
  <si>
    <t>ศ 3.1 ป.6/1</t>
  </si>
  <si>
    <t>ศ 3.1 ป.6/2</t>
  </si>
  <si>
    <t>ศ 3.1 ป.6/3</t>
  </si>
  <si>
    <t>ศ 3.1 ป.6/4</t>
  </si>
  <si>
    <t>ศ 3.1 ป.6/5</t>
  </si>
  <si>
    <t>ศ 3.2 ป.6/1</t>
  </si>
  <si>
    <t>ศ 3.2 ป.6/2</t>
  </si>
  <si>
    <t>ง 1.1 ป.1/1</t>
  </si>
  <si>
    <t>ง 1.1 ป.1/2</t>
  </si>
  <si>
    <t>ง 1.1 ป.1/3</t>
  </si>
  <si>
    <t>ง 1.1 ป.2/1</t>
  </si>
  <si>
    <t>ง 1.1 ป.2/2</t>
  </si>
  <si>
    <t>ง 1.1 ป.2/3</t>
  </si>
  <si>
    <t>ง 1.1 ป.3/1</t>
  </si>
  <si>
    <t>ง 1.1 ป.3/2</t>
  </si>
  <si>
    <t>ง 1.1 ป.3/3</t>
  </si>
  <si>
    <t>ง 1.1 ป.4/1</t>
  </si>
  <si>
    <t>ง 1.1 ป.4/2</t>
  </si>
  <si>
    <t>ง 1.1 ป.4/3</t>
  </si>
  <si>
    <t>ง 1.1 ป.4/4</t>
  </si>
  <si>
    <t>ง 1.1 ป.5/1</t>
  </si>
  <si>
    <t>ง 1.1 ป.5/2</t>
  </si>
  <si>
    <t>ง 1.1 ป.5/3</t>
  </si>
  <si>
    <t>ง 1.1 ป.5/4</t>
  </si>
  <si>
    <t>ง 2.1 ป.5/1</t>
  </si>
  <si>
    <t>ง 2.1 ป.5/2</t>
  </si>
  <si>
    <t>ง 1.1 ป.6/1</t>
  </si>
  <si>
    <t>ง 1.1 ป.6/2</t>
  </si>
  <si>
    <t>ง 1.1 ป.6/3</t>
  </si>
  <si>
    <t>ง 2.1 ป.6/1</t>
  </si>
  <si>
    <t>ง 2.1 ป.6/2</t>
  </si>
  <si>
    <t>อ 1.1 ป.1/1</t>
  </si>
  <si>
    <t>อ 1.1 ป.1/2</t>
  </si>
  <si>
    <t>อ 1.1 ป.1/3</t>
  </si>
  <si>
    <t>อ 1.1 ป.1/4</t>
  </si>
  <si>
    <t>อ 1.2 ป.1/1</t>
  </si>
  <si>
    <t>อ 1.2 ป.1/2</t>
  </si>
  <si>
    <t>อ 1.2 ป.1/3</t>
  </si>
  <si>
    <t>อ 1.2 ป.1/4</t>
  </si>
  <si>
    <t>อ 1.3 ป.1/1</t>
  </si>
  <si>
    <t>อ 2.1 ป.1/1</t>
  </si>
  <si>
    <t>อ 2.1 ป.1/2</t>
  </si>
  <si>
    <t>อ 2.1 ป.1/3</t>
  </si>
  <si>
    <t>อ 2.2 ป.1/1</t>
  </si>
  <si>
    <t>อ 3.1 ป.1/1</t>
  </si>
  <si>
    <t>อ 4.1 ป.1/1</t>
  </si>
  <si>
    <t>อ 4.2 ป.1/1</t>
  </si>
  <si>
    <t>อ 1.1 ป.2/1</t>
  </si>
  <si>
    <t>อ 1.1 ป.2/2</t>
  </si>
  <si>
    <t>อ 1.1 ป.2/3</t>
  </si>
  <si>
    <t>อ 1.1 ป.2/4</t>
  </si>
  <si>
    <t>อ 1.2 ป.2/1</t>
  </si>
  <si>
    <t>อ 1.2 ป.2/2</t>
  </si>
  <si>
    <t>อ 1.2 ป.2/3</t>
  </si>
  <si>
    <t>อ 1.2 ป.2/4</t>
  </si>
  <si>
    <t>อ 1.3 ป.2/1</t>
  </si>
  <si>
    <t>อ 2.1 ป.2/1</t>
  </si>
  <si>
    <t>อ 2.1 ป.2/2</t>
  </si>
  <si>
    <t>อ 2.1 ป.2/3</t>
  </si>
  <si>
    <t>อ 2.2 ป.2/1</t>
  </si>
  <si>
    <t>อ  3.1 ป.2/1</t>
  </si>
  <si>
    <t>อ 4.1 ป.2/1</t>
  </si>
  <si>
    <t>อ 4.2 ป.2/1</t>
  </si>
  <si>
    <t>อ 1.1 ป.3/1</t>
  </si>
  <si>
    <t>อ 1.1 ป.3/2</t>
  </si>
  <si>
    <t>อ 1.1 ป.3/3</t>
  </si>
  <si>
    <t>อ 1.1 ป.3/4</t>
  </si>
  <si>
    <t>อ 1.2 ป.3/1</t>
  </si>
  <si>
    <t>อ 1.2 ป.3/2</t>
  </si>
  <si>
    <t>อ 1.2 ป.3/3</t>
  </si>
  <si>
    <t>อ 1.2 ป.3/4</t>
  </si>
  <si>
    <t>อ 1.2 ป.3/5</t>
  </si>
  <si>
    <t>อ 1.3 ป.3/1</t>
  </si>
  <si>
    <t>อ 1.3 ป.3/2</t>
  </si>
  <si>
    <t>อ 2.1 ป.3/1</t>
  </si>
  <si>
    <t>อ 2.1 ป.3/2</t>
  </si>
  <si>
    <t>อ 2.1 ป.3/3</t>
  </si>
  <si>
    <t>อ 2.2 ป.3/1</t>
  </si>
  <si>
    <t>อ 3.1 ป.3/1</t>
  </si>
  <si>
    <t>อ 4.1 ป.3/1</t>
  </si>
  <si>
    <t>อ 4.2 ป.3/1</t>
  </si>
  <si>
    <t>อ 1.1 ป.4/1</t>
  </si>
  <si>
    <t>อ 1.1 ป.4/2</t>
  </si>
  <si>
    <t>อ 1.1 ป.4/3</t>
  </si>
  <si>
    <t>อ 1.1 ป.4/4</t>
  </si>
  <si>
    <t>อ 1.2 ป.4/1</t>
  </si>
  <si>
    <t>อ 1.2 ป.4/2</t>
  </si>
  <si>
    <t>อ 1.2 ป.4/3</t>
  </si>
  <si>
    <t>อ 1.2 ป.4/4</t>
  </si>
  <si>
    <t>อ 1.2 ป.4/5</t>
  </si>
  <si>
    <t>อ 1.3 ป.4/1</t>
  </si>
  <si>
    <t>อ 1.3 ป.4/2</t>
  </si>
  <si>
    <t>อ 1.3 ป.4/3</t>
  </si>
  <si>
    <t>อ 2.1 ป.4/1</t>
  </si>
  <si>
    <t>อ 2.1 ป.4/2</t>
  </si>
  <si>
    <t>อ 2.1 ป.4/3</t>
  </si>
  <si>
    <t>อ 2.2 ป.4/1</t>
  </si>
  <si>
    <t>อ 2.2 ป.4/2</t>
  </si>
  <si>
    <t>อ 3.1 ป.4/1</t>
  </si>
  <si>
    <t>อ 4.1 ป.4/1</t>
  </si>
  <si>
    <t>อ 4.2 ป.4/1</t>
  </si>
  <si>
    <t>อ 1.1 ป.5/1</t>
  </si>
  <si>
    <t>อ 1.1 ป.5/2</t>
  </si>
  <si>
    <t>อ 1.1 ป.5/3</t>
  </si>
  <si>
    <t>อ 1.1 ป.5/4</t>
  </si>
  <si>
    <t>อ 1.2 ป.5/1</t>
  </si>
  <si>
    <t>อ 1.2 ป.5/2</t>
  </si>
  <si>
    <t>อ 1.2 ป.5/3</t>
  </si>
  <si>
    <t>อ 1.2 ป.5/4</t>
  </si>
  <si>
    <t>อ 1.2 ป.5/5</t>
  </si>
  <si>
    <t>อ 1.3 ป.5/1</t>
  </si>
  <si>
    <t>อ 1.3 ป.5/2</t>
  </si>
  <si>
    <t>อ 1.3 ป.5/3</t>
  </si>
  <si>
    <t>อ 2.1 ป.5/1</t>
  </si>
  <si>
    <t>อ 2.1 ป.5/2</t>
  </si>
  <si>
    <t>อ 2.1 ป.5/3</t>
  </si>
  <si>
    <t>อ 2.2 ป.5/1</t>
  </si>
  <si>
    <t>อ 2.2 ป.5/2</t>
  </si>
  <si>
    <t>อ 3.1 ป.5/1</t>
  </si>
  <si>
    <t>อ 4.1 ป.5/1</t>
  </si>
  <si>
    <t>อ 4.2 ป.5/1</t>
  </si>
  <si>
    <t>อ 1.1 ป.6/1</t>
  </si>
  <si>
    <t>อ 1.1 ป.6/2</t>
  </si>
  <si>
    <t>อ 1.1 ป.6/3</t>
  </si>
  <si>
    <t>อ 1.1 ป.6/4</t>
  </si>
  <si>
    <t>อ 1.2 ป.6/1</t>
  </si>
  <si>
    <t>อ 1.2 ป.6/2</t>
  </si>
  <si>
    <t>อ 1.2 ป.6/3</t>
  </si>
  <si>
    <t>อ 1.2 ป.6/4</t>
  </si>
  <si>
    <t>อ 1.2 ป.6/5</t>
  </si>
  <si>
    <t>อ 1.3 ป.6/1</t>
  </si>
  <si>
    <t>อ 1.3 ป.6/2</t>
  </si>
  <si>
    <t>อ 1.3 ป.6/3</t>
  </si>
  <si>
    <t>อ 2.1 ป.6/1</t>
  </si>
  <si>
    <t>อ 2.1 ป.6/2</t>
  </si>
  <si>
    <t>อ 2.1 ป.6/3</t>
  </si>
  <si>
    <t>อ 2.2 ป.6/1</t>
  </si>
  <si>
    <t>อ 2.2 ป.6/2</t>
  </si>
  <si>
    <t>อ 3.1 ป.6/1</t>
  </si>
  <si>
    <t>อ 4.1 ป.6/1</t>
  </si>
  <si>
    <t>อ 4.2 ป.6/1</t>
  </si>
  <si>
    <t xml:space="preserve">ตัวชี้วัดภาคเรียนที่ 1 </t>
  </si>
  <si>
    <t>ตัวชี้วัดภาคเรียนที่ 2</t>
  </si>
  <si>
    <t xml:space="preserve">                                ข้อมูลพื้นฐาน</t>
  </si>
  <si>
    <t>ไทย</t>
  </si>
  <si>
    <t>ระดับผลการเรียนรายวิชา</t>
  </si>
  <si>
    <t>เกรดเฉลี่ยรวม</t>
  </si>
  <si>
    <t xml:space="preserve">                             (บริหารการศึกษา) มหาวิทยาลัยกรุงเทพธนบุรี</t>
  </si>
  <si>
    <t xml:space="preserve">           ศิลปกรรม(ออกแบบประยุกต์ศิลป์) (ศศ.บ.)   ราชภัฏอุดรธานี</t>
  </si>
  <si>
    <t>โรงเรียนบ้านสตึก</t>
  </si>
  <si>
    <t>สำนักงานเขตพื้นที่การศึกษาประถมศึกษาบุรีรัมย์ เขต 4</t>
  </si>
  <si>
    <t>ลงชื่อ......................................ครูประจำชั้น</t>
  </si>
  <si>
    <t>ท 1.1  ป. 1/1</t>
  </si>
  <si>
    <t>ท 1.1  ป. 1/2</t>
  </si>
  <si>
    <t>ค 1.1 ป.1/3</t>
  </si>
  <si>
    <t>ค 1.1 ป.1/4</t>
  </si>
  <si>
    <t>ค 1.1 ป.1/5</t>
  </si>
  <si>
    <t>ค 2.2 ป.1/1</t>
  </si>
  <si>
    <t>ค 1.1 ป.2/3</t>
  </si>
  <si>
    <t>ค 1.1 ป.2/4</t>
  </si>
  <si>
    <t>ค 1.1 ป.2/5</t>
  </si>
  <si>
    <t>ค 1.1 ป.2/6</t>
  </si>
  <si>
    <t>ค 1.1 ป.2/7</t>
  </si>
  <si>
    <t>ค 1.1 ป.2/8</t>
  </si>
  <si>
    <t>ค 1.1 ป.3/3</t>
  </si>
  <si>
    <t>ค 1.1 ป.3/4</t>
  </si>
  <si>
    <t>ค 1.1 ป.3/5</t>
  </si>
  <si>
    <t>ค 1.1 ป.3/6</t>
  </si>
  <si>
    <t>ค 1.1 ป.3/7</t>
  </si>
  <si>
    <t>ค 1.1 ป.3/8</t>
  </si>
  <si>
    <t>ค 1.1 ป.3/9</t>
  </si>
  <si>
    <t>ค 1.1 ป.3/10</t>
  </si>
  <si>
    <t>ค 1.1 ป.3/11</t>
  </si>
  <si>
    <t>ค 2.1 ป.3/7</t>
  </si>
  <si>
    <t>ค 2.1 ป.3/8</t>
  </si>
  <si>
    <t>ค 2.1 ป.3/9</t>
  </si>
  <si>
    <t>ค 2.1 ป.3/10</t>
  </si>
  <si>
    <t>ค 2.1 ป.3/11</t>
  </si>
  <si>
    <t>ค 2.1 ป.3/12</t>
  </si>
  <si>
    <t>ค 2.1 ป.3/13</t>
  </si>
  <si>
    <t>ค 1.1 ป.4/3</t>
  </si>
  <si>
    <t>ค 1.1 ป.4/4</t>
  </si>
  <si>
    <t>ค 1.1 ป.4/5</t>
  </si>
  <si>
    <t>ค 1.1 ป.4/6</t>
  </si>
  <si>
    <t>ค 1.1 ป.4/7</t>
  </si>
  <si>
    <t>ค 1.1 ป.4/8</t>
  </si>
  <si>
    <t>ค 1.1 ป.4/9</t>
  </si>
  <si>
    <t>ค 1.1 ป.4/10</t>
  </si>
  <si>
    <t>ค 1.1 ป.4/11</t>
  </si>
  <si>
    <t>ค 1.1 ป.4/12</t>
  </si>
  <si>
    <t>ค 1.1 ป.4/13</t>
  </si>
  <si>
    <t>ค 1.1 ป.4/14</t>
  </si>
  <si>
    <t>ค 1.1 ป.4/15</t>
  </si>
  <si>
    <t>ค 1.1 ป.4/16</t>
  </si>
  <si>
    <t>ค 1.1 ป.5/4</t>
  </si>
  <si>
    <t>ค 1.1 ป.5/5</t>
  </si>
  <si>
    <t>ค 1.1 ป.5/6</t>
  </si>
  <si>
    <t>ค 1.1 ป.5/7</t>
  </si>
  <si>
    <t>ค 1.1 ป.5/8</t>
  </si>
  <si>
    <t>ค 1.1 ป.5/9</t>
  </si>
  <si>
    <t>ค 2.2 ป.5/2</t>
  </si>
  <si>
    <t>ค 2.2 ป.5/3</t>
  </si>
  <si>
    <t>ค 2.2 ป.5/4</t>
  </si>
  <si>
    <t>ค 1.1 ป.6/4</t>
  </si>
  <si>
    <t>ค 1.1 ป.6/5</t>
  </si>
  <si>
    <t>ค 1.1 ป.6/6</t>
  </si>
  <si>
    <t>ค 1.1 ป.6/7</t>
  </si>
  <si>
    <t>ค 1.1 ป.6/8</t>
  </si>
  <si>
    <t>ค 1.1 ป.6/9</t>
  </si>
  <si>
    <t>ค 1.1 ป.6/10</t>
  </si>
  <si>
    <t>ค 1.1 ป.6/11</t>
  </si>
  <si>
    <t>ค 1.1 ป.6/12</t>
  </si>
  <si>
    <t>ค 2.2 ป.6/4</t>
  </si>
  <si>
    <t>ว 2.1 ป.1/1</t>
  </si>
  <si>
    <t>ว 2.1 ป.1/2</t>
  </si>
  <si>
    <t>ว 1.2 ป.1/2</t>
  </si>
  <si>
    <t>ว 2.3 ป.1/1</t>
  </si>
  <si>
    <t>ว 3.2 ป.1/1</t>
  </si>
  <si>
    <t>ว 4.2 ป.1/2</t>
  </si>
  <si>
    <t>ว 4.2 ป.1/1</t>
  </si>
  <si>
    <t>ว 4.2 ป.1/3</t>
  </si>
  <si>
    <t>ว 4.2 ป.1/4</t>
  </si>
  <si>
    <t>ว 4.2 ป.1/5</t>
  </si>
  <si>
    <t>ว1.2 ป.2/1</t>
  </si>
  <si>
    <t>ว1.2 ป.2/2</t>
  </si>
  <si>
    <t>ว1.2 ป.2/3</t>
  </si>
  <si>
    <t>ว1.3 ป.2/1</t>
  </si>
  <si>
    <t>ว2.1 ป.2/1</t>
  </si>
  <si>
    <t>ว2.1 ป.2/2</t>
  </si>
  <si>
    <t>ว2.1 ป.2/3</t>
  </si>
  <si>
    <t>ว2.1 ป.2/4</t>
  </si>
  <si>
    <t>ว3.2 ป.2/1</t>
  </si>
  <si>
    <t>ว3.2 ป.2/2</t>
  </si>
  <si>
    <t>ว4.2 ป.2/1</t>
  </si>
  <si>
    <t>ว4.2 ป.2/2</t>
  </si>
  <si>
    <t>ว4.2 ป.2/3</t>
  </si>
  <si>
    <t>ว4.2 ป.2/4</t>
  </si>
  <si>
    <t>ว2.3 ป2/1</t>
  </si>
  <si>
    <t>ว2.3 ป2/2</t>
  </si>
  <si>
    <t>ว 2.1 ป.3/2</t>
  </si>
  <si>
    <t>ว2.2 ป.3/1</t>
  </si>
  <si>
    <t>ว2.2 ป.3/2</t>
  </si>
  <si>
    <t>ว2.2 ป.3/3</t>
  </si>
  <si>
    <t>ว2.2 ป.3/4</t>
  </si>
  <si>
    <t>ว2.3 ป.3/1</t>
  </si>
  <si>
    <t>ว2.3 ป.3/2</t>
  </si>
  <si>
    <t>ว2.3 ป.3/3</t>
  </si>
  <si>
    <t>ว3.1 ป.3/1</t>
  </si>
  <si>
    <t>ว3.1 ป.3/2</t>
  </si>
  <si>
    <t>ว3.1 ป.3/3</t>
  </si>
  <si>
    <t>ว.3.2 ป3/1</t>
  </si>
  <si>
    <t>ว.3.2 ป3/2</t>
  </si>
  <si>
    <t>ว.3.2 ป3/3</t>
  </si>
  <si>
    <t>ว.3.2 ป3/4</t>
  </si>
  <si>
    <t>ว4.2 ป.3/1</t>
  </si>
  <si>
    <t>ว4.2 ป.3/2</t>
  </si>
  <si>
    <t>ว4.2 ป.3/3</t>
  </si>
  <si>
    <t>ว4.2 ป.3/4</t>
  </si>
  <si>
    <t>ว4.2 ป.3/5</t>
  </si>
  <si>
    <t>ว 1.2 ป.4/1</t>
  </si>
  <si>
    <t>ว1.3 ป.4/1</t>
  </si>
  <si>
    <t>ว1.3 ป.4/2</t>
  </si>
  <si>
    <t>ว1.3 ป.4/3</t>
  </si>
  <si>
    <t>ว1.3 ป.4/4</t>
  </si>
  <si>
    <t>ว2.1 ป.4/1</t>
  </si>
  <si>
    <t>ว2.1 ป.4/2</t>
  </si>
  <si>
    <t>ว2.1 ป.4/3</t>
  </si>
  <si>
    <t>ว2.1 ป.4/4</t>
  </si>
  <si>
    <t>ว2.2 ป.4/1</t>
  </si>
  <si>
    <t>ตำแหน่ง</t>
  </si>
  <si>
    <t>5.สมรรถนะผู้เรียน</t>
  </si>
  <si>
    <t>ชื่อผู้บริหารสถานศึกษา/รักษาการในตำแหน่ง</t>
  </si>
  <si>
    <t xml:space="preserve">จัดทำโดยครูสันติ โลมาอินทร์ </t>
  </si>
  <si>
    <t>ว2.2 ป.4/2</t>
  </si>
  <si>
    <t>ว2.2 ป.4/3</t>
  </si>
  <si>
    <t>ว2.3 ป.4/1</t>
  </si>
  <si>
    <t>ว 3.1 ป.4/1</t>
  </si>
  <si>
    <t>ว 3.1 ป.4/2</t>
  </si>
  <si>
    <t>ว 3.1 ป.4/3</t>
  </si>
  <si>
    <t>ว 4.2 ป.4/1</t>
  </si>
  <si>
    <t>ว 4.2 ป.4/2</t>
  </si>
  <si>
    <t>ว 4.2 ป.4/3</t>
  </si>
  <si>
    <t>ว 4.2 ป.4/4</t>
  </si>
  <si>
    <t>ว 4.2 ป.4/5</t>
  </si>
  <si>
    <t>ว 1.3 ป.5/1</t>
  </si>
  <si>
    <t>ว 1.3 ป.5/2</t>
  </si>
  <si>
    <t>ว 2.1 ป.5/1</t>
  </si>
  <si>
    <t>ว 2.1 ป.5/2</t>
  </si>
  <si>
    <t>ว 2.1 ป.5/3</t>
  </si>
  <si>
    <t>ว 2.1 ป.5/4</t>
  </si>
  <si>
    <t>ว 2.2 ป.5/1</t>
  </si>
  <si>
    <t>ว 2.2 ป.5/2</t>
  </si>
  <si>
    <t>ว 2.2 ป.5/3</t>
  </si>
  <si>
    <t>ว 2.2 ป.5/4</t>
  </si>
  <si>
    <t>ว 2.2 ป.5/5</t>
  </si>
  <si>
    <t>ว 2.3 ป.5/1</t>
  </si>
  <si>
    <t>ว 2.3 ป.5/2</t>
  </si>
  <si>
    <t>ว 2.3 ป.5/3</t>
  </si>
  <si>
    <t>ว 2.3 ป.5/4</t>
  </si>
  <si>
    <t>ว 2.3 ป.5/5</t>
  </si>
  <si>
    <t>ว 3.2 ป.5/1</t>
  </si>
  <si>
    <t>ว 3.2 ป.5/2</t>
  </si>
  <si>
    <t>ว 3.2 ป.5/3</t>
  </si>
  <si>
    <t>ว 3.2 ป.5/4</t>
  </si>
  <si>
    <t>ว 3.2 ป.5/5</t>
  </si>
  <si>
    <t>ว 4.2 ป.5/2</t>
  </si>
  <si>
    <t>ว 4.2 ป.5/3</t>
  </si>
  <si>
    <t>ว 4.2 ป.5/4</t>
  </si>
  <si>
    <t>ว 4.2 ป.5/5</t>
  </si>
  <si>
    <t>ว 1.2 ป.6/1</t>
  </si>
  <si>
    <t>ว 1.2 ป.6/2</t>
  </si>
  <si>
    <t>ว 1.2 ป.6/3</t>
  </si>
  <si>
    <t>ว 1.2 ป.6/4</t>
  </si>
  <si>
    <t>ว 1.2 ป.6/5</t>
  </si>
  <si>
    <t>ว 2.3 ป.6/1</t>
  </si>
  <si>
    <t>ว 2.3 ป.6/2</t>
  </si>
  <si>
    <t>ว 2.3 ป.6/3</t>
  </si>
  <si>
    <t>ว 2.3 ป.6/4</t>
  </si>
  <si>
    <t>ว 2.3 ป.6/5</t>
  </si>
  <si>
    <t>ว 2.3 ป.6/6</t>
  </si>
  <si>
    <t>ว 2.3 ป.6/7</t>
  </si>
  <si>
    <t>ว 2.3 ป.6/8</t>
  </si>
  <si>
    <t>ว 3.2 ป.6/4</t>
  </si>
  <si>
    <t>ว 3.2 ป.6/5</t>
  </si>
  <si>
    <t>ว 3.2 ป.6/6</t>
  </si>
  <si>
    <t>ว 3.2 ป.6/7</t>
  </si>
  <si>
    <t>ว 3.2 ป.6/8</t>
  </si>
  <si>
    <t>ว 3.2 ป.6/9</t>
  </si>
  <si>
    <t>ว 4.2 ป.6/1</t>
  </si>
  <si>
    <t>ว 4.2 ป.6/2</t>
  </si>
  <si>
    <t>ว 4.2 ป.6/3</t>
  </si>
  <si>
    <t>ว 4.2 ป.6/4</t>
  </si>
  <si>
    <t>ส 5.2 ป.3/6</t>
  </si>
  <si>
    <t>การงานอาชีพ</t>
  </si>
  <si>
    <t>ง 2.1 ป.4/1</t>
  </si>
  <si>
    <t xml:space="preserve">สำหรับครูประจำชั้นประถมศึกษา(Version 1.6 )  ปีการศึกษา 2564 </t>
  </si>
  <si>
    <t>จำนวนผู้เรียนที่ผ่านเกณฑ์การประเมิน</t>
  </si>
  <si>
    <t>-</t>
  </si>
  <si>
    <t>เมษายน</t>
  </si>
  <si>
    <t>วิทยาศาสตร์และเทคโนโลยี</t>
  </si>
  <si>
    <t>คณิต</t>
  </si>
  <si>
    <t>วิท</t>
  </si>
  <si>
    <t>สัง</t>
  </si>
  <si>
    <t>ทำให้เป็นจำนวนเต็ม</t>
  </si>
  <si>
    <t>ส</t>
  </si>
  <si>
    <t>ศ</t>
  </si>
  <si>
    <t>ก</t>
  </si>
  <si>
    <t>อ</t>
  </si>
  <si>
    <t>พ1</t>
  </si>
  <si>
    <t>พ2</t>
  </si>
  <si>
    <t>พ3</t>
  </si>
  <si>
    <t>พ4</t>
  </si>
  <si>
    <t>พ5</t>
  </si>
  <si>
    <t>พ6</t>
  </si>
  <si>
    <t>พ7</t>
  </si>
  <si>
    <t>พ8</t>
  </si>
  <si>
    <t>พ9</t>
  </si>
  <si>
    <t>พ10</t>
  </si>
  <si>
    <t>พ11</t>
  </si>
  <si>
    <t>ผู้อำนวยการ</t>
  </si>
  <si>
    <t>สมรรถนะที่สำคัญของผู้เรียนทั้ง 5 ด้าน</t>
  </si>
  <si>
    <t>ระดับคุณภาพ</t>
  </si>
  <si>
    <t>1.ความสามารถในการสื่อสาร</t>
  </si>
  <si>
    <t>2.ความสามารถในการคิด</t>
  </si>
  <si>
    <t>3.ความสามารถในการแก้ปัญหา</t>
  </si>
  <si>
    <t>4.ความสามารถในการใช้ทักษะชีวิต</t>
  </si>
  <si>
    <t>5.ความสามรถในการใช้เทคโนโลยี</t>
  </si>
  <si>
    <t>สรุปผล</t>
  </si>
  <si>
    <t>รวมคะแนนระหว่างเรียน</t>
  </si>
  <si>
    <t>สอบปลายปี</t>
  </si>
  <si>
    <t>สอบปลายภาคเรียนที่ 1</t>
  </si>
  <si>
    <t>ปลายปี</t>
  </si>
  <si>
    <t>3 = ดีเยี่ยม    2 = ดี     1 = ผ่าน       0 = ไม่ผ่าน</t>
  </si>
  <si>
    <t>3.6 สรุปผลการประเมินการอ่าน คิด วิเคราะห์ และเขียน ใช้เกณฑ์  ดีเยี่ยม ดี</t>
  </si>
  <si>
    <t xml:space="preserve">      ผ่าน และไม่ผ่าน</t>
  </si>
  <si>
    <t>ข้อมูลติดต่อ https://www.facebook.com/groups/733783587396002</t>
  </si>
  <si>
    <t>Password Edit Sheet : 12345678</t>
  </si>
  <si>
    <t>สำนักงานเขตพื้นที่การศึกษาประถมศึกษา นครสวรรค์  เขต 2</t>
  </si>
  <si>
    <t>แม่วงก์</t>
  </si>
  <si>
    <t>นครสวรรค์</t>
  </si>
  <si>
    <t>บ้านคลองน้ำโจน สาขาบ้านสระหลวง</t>
  </si>
  <si>
    <t>ภาษาอังกฤษเพื่อการสื่อสาร</t>
  </si>
  <si>
    <t>ลงชื่อ.........................................................ครูประจำชั้น</t>
  </si>
  <si>
    <t>ป.3/1</t>
  </si>
  <si>
    <t>ป.3/2</t>
  </si>
  <si>
    <t>ป.3/3</t>
  </si>
  <si>
    <t>ป.3/4</t>
  </si>
  <si>
    <t>ป.3/5</t>
  </si>
  <si>
    <t>ป.3/6</t>
  </si>
  <si>
    <t>การประเมินสมรรถนะ</t>
  </si>
  <si>
    <t>สังคมศึกษา ศาสนา และวัฒนธรรม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</si>
</sst>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87" formatCode="0.0"/>
    <numFmt numFmtId="188" formatCode="[$-D00041E]0.#"/>
    <numFmt numFmtId="189" formatCode="[$-D00041E]0"/>
    <numFmt numFmtId="190" formatCode="d\ mmm\ yy"/>
  </numFmts>
  <fonts count="166">
    <font>
      <sz val="14"/>
      <name val="Cordia New"/>
      <charset val="222"/>
    </font>
    <font>
      <sz val="14"/>
      <name val="EucrosiaUPC"/>
      <family val="1"/>
      <charset val="222"/>
    </font>
    <font>
      <sz val="16"/>
      <name val="Angsana New"/>
      <family val="1"/>
    </font>
    <font>
      <sz val="10"/>
      <name val="Arial"/>
      <family val="2"/>
    </font>
    <font>
      <sz val="8"/>
      <name val="Cordia New"/>
      <family val="2"/>
    </font>
    <font>
      <sz val="14"/>
      <name val="EucrosiaUPC"/>
      <family val="1"/>
    </font>
    <font>
      <sz val="16"/>
      <name val="EucrosiaUPC"/>
      <family val="1"/>
    </font>
    <font>
      <sz val="12"/>
      <name val="EucrosiaUPC"/>
      <family val="1"/>
    </font>
    <font>
      <sz val="14"/>
      <name val="Cordia New"/>
      <family val="2"/>
    </font>
    <font>
      <sz val="10"/>
      <name val="EucrosiaUPC"/>
      <family val="1"/>
    </font>
    <font>
      <sz val="14"/>
      <name val="TH SarabunPSK"/>
      <family val="2"/>
    </font>
    <font>
      <b/>
      <sz val="16"/>
      <name val="TH SarabunPSK"/>
      <family val="2"/>
    </font>
    <font>
      <sz val="12"/>
      <name val="Cordia New"/>
      <family val="2"/>
    </font>
    <font>
      <sz val="16"/>
      <name val="TH SarabunPSK"/>
      <family val="2"/>
    </font>
    <font>
      <b/>
      <sz val="14"/>
      <name val="TH SarabunPSK"/>
      <family val="2"/>
    </font>
    <font>
      <sz val="12"/>
      <name val="TH SarabunPSK"/>
      <family val="2"/>
    </font>
    <font>
      <b/>
      <sz val="18"/>
      <name val="TH SarabunPSK"/>
      <family val="2"/>
    </font>
    <font>
      <b/>
      <sz val="13"/>
      <name val="TH SarabunPSK"/>
      <family val="2"/>
    </font>
    <font>
      <b/>
      <sz val="12"/>
      <name val="TH SarabunPSK"/>
      <family val="2"/>
    </font>
    <font>
      <sz val="18"/>
      <name val="TH SarabunPSK"/>
      <family val="2"/>
    </font>
    <font>
      <sz val="10"/>
      <name val="TH SarabunPSK"/>
      <family val="2"/>
    </font>
    <font>
      <sz val="12"/>
      <color indexed="8"/>
      <name val="TH SarabunPSK"/>
      <family val="2"/>
    </font>
    <font>
      <u/>
      <sz val="11"/>
      <name val="TH SarabunPSK"/>
      <family val="2"/>
    </font>
    <font>
      <sz val="11"/>
      <name val="TH SarabunPSK"/>
      <family val="2"/>
    </font>
    <font>
      <sz val="12"/>
      <name val="Angsana New"/>
      <family val="1"/>
    </font>
    <font>
      <u/>
      <sz val="16"/>
      <name val="TH SarabunPSK"/>
      <family val="2"/>
    </font>
    <font>
      <b/>
      <sz val="20"/>
      <name val="TH SarabunPSK"/>
      <family val="2"/>
    </font>
    <font>
      <sz val="15"/>
      <name val="TH SarabunPSK"/>
      <family val="2"/>
    </font>
    <font>
      <sz val="14"/>
      <color indexed="8"/>
      <name val="TH SarabunPSK"/>
      <family val="2"/>
    </font>
    <font>
      <sz val="22"/>
      <color indexed="9"/>
      <name val="Cordia New"/>
      <family val="2"/>
    </font>
    <font>
      <sz val="14"/>
      <color indexed="10"/>
      <name val="TH SarabunPSK"/>
      <family val="2"/>
    </font>
    <font>
      <sz val="22"/>
      <color indexed="9"/>
      <name val="EucrosiaUPC"/>
      <family val="1"/>
      <charset val="222"/>
    </font>
    <font>
      <b/>
      <sz val="20"/>
      <color indexed="9"/>
      <name val="TH SarabunPSK"/>
      <family val="2"/>
    </font>
    <font>
      <sz val="14"/>
      <color indexed="9"/>
      <name val="EucrosiaUPC"/>
      <family val="1"/>
      <charset val="222"/>
    </font>
    <font>
      <sz val="12"/>
      <color indexed="8"/>
      <name val="TH SarabunPSK"/>
      <family val="2"/>
    </font>
    <font>
      <sz val="14"/>
      <color indexed="57"/>
      <name val="Cordia New"/>
      <family val="2"/>
    </font>
    <font>
      <sz val="14"/>
      <color indexed="8"/>
      <name val="TH SarabunPSK"/>
      <family val="2"/>
    </font>
    <font>
      <b/>
      <sz val="14"/>
      <color indexed="8"/>
      <name val="TH SarabunPSK"/>
      <family val="2"/>
    </font>
    <font>
      <b/>
      <sz val="12"/>
      <color indexed="8"/>
      <name val="TH SarabunPSK"/>
      <family val="2"/>
    </font>
    <font>
      <sz val="14"/>
      <color indexed="8"/>
      <name val="EucrosiaUPC"/>
      <family val="1"/>
    </font>
    <font>
      <sz val="12"/>
      <color indexed="8"/>
      <name val="EucrosiaUPC"/>
      <family val="1"/>
    </font>
    <font>
      <b/>
      <sz val="12"/>
      <color indexed="8"/>
      <name val="EucrosiaUPC"/>
      <family val="1"/>
    </font>
    <font>
      <b/>
      <sz val="14"/>
      <color indexed="8"/>
      <name val="EucrosiaUPC"/>
      <family val="1"/>
    </font>
    <font>
      <sz val="14"/>
      <color indexed="30"/>
      <name val="Cordia New"/>
      <family val="2"/>
    </font>
    <font>
      <sz val="14"/>
      <color indexed="55"/>
      <name val="Cordia New"/>
      <family val="2"/>
    </font>
    <font>
      <b/>
      <sz val="11"/>
      <color indexed="55"/>
      <name val="TH SarabunPSK"/>
      <family val="2"/>
    </font>
    <font>
      <b/>
      <sz val="12"/>
      <color indexed="55"/>
      <name val="TH SarabunPSK"/>
      <family val="2"/>
    </font>
    <font>
      <sz val="14"/>
      <color indexed="57"/>
      <name val="TH SarabunPSK"/>
      <family val="2"/>
    </font>
    <font>
      <sz val="14"/>
      <color indexed="9"/>
      <name val="TH SarabunPSK"/>
      <family val="2"/>
    </font>
    <font>
      <b/>
      <sz val="14"/>
      <color indexed="9"/>
      <name val="TH SarabunPSK"/>
      <family val="2"/>
    </font>
    <font>
      <b/>
      <sz val="14"/>
      <color indexed="57"/>
      <name val="TH SarabunPSK"/>
      <family val="2"/>
    </font>
    <font>
      <i/>
      <sz val="22"/>
      <color indexed="57"/>
      <name val="TH SarabunPSK"/>
      <family val="2"/>
    </font>
    <font>
      <sz val="14"/>
      <color indexed="57"/>
      <name val="TH SarabunPSK"/>
      <family val="2"/>
    </font>
    <font>
      <sz val="14"/>
      <color indexed="10"/>
      <name val="EucrosiaUPC"/>
      <family val="1"/>
    </font>
    <font>
      <sz val="22"/>
      <color indexed="10"/>
      <name val="TH SarabunPSK"/>
      <family val="2"/>
    </font>
    <font>
      <b/>
      <i/>
      <u/>
      <sz val="20"/>
      <color indexed="10"/>
      <name val="TH SarabunPSK"/>
      <family val="2"/>
    </font>
    <font>
      <sz val="18"/>
      <color indexed="10"/>
      <name val="TH SarabunPSK"/>
      <family val="2"/>
    </font>
    <font>
      <sz val="16"/>
      <color indexed="10"/>
      <name val="TH SarabunPSK"/>
      <family val="2"/>
    </font>
    <font>
      <b/>
      <sz val="16"/>
      <color indexed="10"/>
      <name val="TH SarabunPSK"/>
      <family val="2"/>
    </font>
    <font>
      <b/>
      <sz val="10"/>
      <color indexed="8"/>
      <name val="TH SarabunPSK"/>
      <family val="2"/>
    </font>
    <font>
      <sz val="20"/>
      <color indexed="9"/>
      <name val="TH SarabunPSK"/>
      <family val="2"/>
    </font>
    <font>
      <b/>
      <sz val="18"/>
      <color indexed="8"/>
      <name val="TH Niramit AS"/>
    </font>
    <font>
      <sz val="16"/>
      <color indexed="8"/>
      <name val="TH SarabunPSK"/>
      <family val="2"/>
    </font>
    <font>
      <b/>
      <sz val="11"/>
      <color indexed="8"/>
      <name val="TH SarabunPSK"/>
      <family val="2"/>
    </font>
    <font>
      <sz val="11"/>
      <color indexed="8"/>
      <name val="TH SarabunPSK"/>
      <family val="2"/>
    </font>
    <font>
      <sz val="24"/>
      <color indexed="10"/>
      <name val="TH SarabunPSK"/>
      <family val="2"/>
    </font>
    <font>
      <sz val="18"/>
      <color indexed="8"/>
      <name val="TH SarabunPSK"/>
      <family val="2"/>
    </font>
    <font>
      <b/>
      <sz val="20"/>
      <color indexed="8"/>
      <name val="TH SarabunPSK"/>
      <family val="2"/>
    </font>
    <font>
      <b/>
      <sz val="18"/>
      <color indexed="8"/>
      <name val="TH SarabunPSK"/>
      <family val="2"/>
    </font>
    <font>
      <i/>
      <sz val="8"/>
      <color indexed="8"/>
      <name val="TH SarabunPSK"/>
      <family val="2"/>
    </font>
    <font>
      <b/>
      <sz val="16"/>
      <color indexed="8"/>
      <name val="TH SarabunPSK"/>
      <family val="2"/>
    </font>
    <font>
      <sz val="20"/>
      <color indexed="8"/>
      <name val="TH SarabunPSK"/>
      <family val="2"/>
    </font>
    <font>
      <i/>
      <sz val="11"/>
      <color indexed="8"/>
      <name val="TH SarabunPSK"/>
      <family val="2"/>
    </font>
    <font>
      <b/>
      <sz val="22"/>
      <color indexed="8"/>
      <name val="TH SarabunPSK"/>
      <family val="2"/>
    </font>
    <font>
      <sz val="11"/>
      <color indexed="10"/>
      <name val="TH SarabunPSK"/>
      <family val="2"/>
    </font>
    <font>
      <sz val="22"/>
      <color indexed="8"/>
      <name val="TH SarabunPSK"/>
      <family val="2"/>
    </font>
    <font>
      <sz val="8"/>
      <color indexed="8"/>
      <name val="TH SarabunPSK"/>
      <family val="2"/>
    </font>
    <font>
      <b/>
      <u val="double"/>
      <sz val="18"/>
      <color indexed="8"/>
      <name val="TH SarabunPSK"/>
      <family val="2"/>
    </font>
    <font>
      <u/>
      <sz val="11"/>
      <color theme="10"/>
      <name val="Calibri"/>
      <family val="2"/>
      <charset val="222"/>
    </font>
    <font>
      <sz val="11"/>
      <color theme="1"/>
      <name val="Calibri"/>
      <family val="2"/>
      <charset val="222"/>
    </font>
    <font>
      <sz val="11"/>
      <color theme="1"/>
      <name val="TH SarabunPSK"/>
      <family val="2"/>
    </font>
    <font>
      <sz val="36"/>
      <color indexed="10"/>
      <name val="TH SarabunPSK"/>
      <family val="2"/>
    </font>
    <font>
      <b/>
      <sz val="22"/>
      <color indexed="9"/>
      <name val="TH SarabunPSK"/>
      <family val="2"/>
    </font>
    <font>
      <b/>
      <sz val="16"/>
      <color theme="0"/>
      <name val="TH SarabunPSK"/>
      <family val="2"/>
    </font>
    <font>
      <b/>
      <sz val="16"/>
      <color indexed="42"/>
      <name val="TH SarabunPSK"/>
      <family val="2"/>
    </font>
    <font>
      <sz val="14"/>
      <color theme="0"/>
      <name val="TH SarabunPSK"/>
      <family val="2"/>
    </font>
    <font>
      <b/>
      <sz val="14"/>
      <color theme="0"/>
      <name val="TH SarabunPSK"/>
      <family val="2"/>
    </font>
    <font>
      <b/>
      <sz val="16"/>
      <color rgb="FFFF0000"/>
      <name val="TH SarabunPSK"/>
      <family val="2"/>
    </font>
    <font>
      <b/>
      <sz val="10"/>
      <color theme="0"/>
      <name val="TH SarabunPSK"/>
      <family val="2"/>
    </font>
    <font>
      <sz val="12"/>
      <color theme="1"/>
      <name val="TH SarabunPSK"/>
      <family val="2"/>
    </font>
    <font>
      <b/>
      <sz val="10"/>
      <name val="TH SarabunPSK"/>
      <family val="2"/>
    </font>
    <font>
      <sz val="16"/>
      <color theme="0"/>
      <name val="TH SarabunPSK"/>
      <family val="2"/>
    </font>
    <font>
      <b/>
      <sz val="16"/>
      <color indexed="10"/>
      <name val="EucrosiaUPC"/>
      <family val="1"/>
    </font>
    <font>
      <sz val="14"/>
      <color rgb="FF002060"/>
      <name val="Cordia New"/>
      <family val="2"/>
    </font>
    <font>
      <sz val="12"/>
      <color rgb="FF002060"/>
      <name val="Cordia New"/>
      <family val="2"/>
    </font>
    <font>
      <sz val="12"/>
      <color rgb="FF002060"/>
      <name val="TH SarabunPSK"/>
      <family val="2"/>
    </font>
    <font>
      <i/>
      <sz val="14"/>
      <name val="TH SarabunPSK"/>
      <family val="2"/>
    </font>
    <font>
      <i/>
      <sz val="9"/>
      <color indexed="8"/>
      <name val="TH SarabunPSK"/>
      <family val="2"/>
    </font>
    <font>
      <b/>
      <sz val="26"/>
      <color indexed="8"/>
      <name val="TH SarabunPSK"/>
      <family val="2"/>
    </font>
    <font>
      <i/>
      <sz val="12"/>
      <color indexed="8"/>
      <name val="TH SarabunPSK"/>
      <family val="2"/>
    </font>
    <font>
      <b/>
      <sz val="26"/>
      <name val="TH SarabunPSK"/>
      <family val="2"/>
    </font>
    <font>
      <b/>
      <sz val="28"/>
      <color indexed="8"/>
      <name val="TH SarabunPSK"/>
      <family val="2"/>
    </font>
    <font>
      <b/>
      <i/>
      <sz val="24"/>
      <color indexed="9"/>
      <name val="TH SarabunPSK"/>
      <family val="2"/>
    </font>
    <font>
      <sz val="16"/>
      <name val="Cordia New"/>
      <family val="2"/>
    </font>
    <font>
      <sz val="20"/>
      <color theme="0"/>
      <name val="TH SarabunPSK"/>
      <family val="2"/>
    </font>
    <font>
      <sz val="20"/>
      <color rgb="FFFF0000"/>
      <name val="TH SarabunPSK"/>
      <family val="2"/>
    </font>
    <font>
      <sz val="20"/>
      <color rgb="FF0000FF"/>
      <name val="TH SarabunPSK"/>
      <family val="2"/>
    </font>
    <font>
      <b/>
      <sz val="14"/>
      <color rgb="FFFFFFFF"/>
      <name val="EucrosiaUPC"/>
      <family val="1"/>
    </font>
    <font>
      <b/>
      <i/>
      <sz val="22"/>
      <color rgb="FFFF0000"/>
      <name val="TH SarabunPSK"/>
      <family val="2"/>
    </font>
    <font>
      <sz val="18"/>
      <color rgb="FF0000FF"/>
      <name val="TH SarabunPSK"/>
      <family val="2"/>
    </font>
    <font>
      <sz val="26"/>
      <color rgb="FF0000FF"/>
      <name val="TH SarabunPSK"/>
      <family val="2"/>
    </font>
    <font>
      <sz val="14"/>
      <color theme="1"/>
      <name val="TH SarabunPSK"/>
      <family val="2"/>
    </font>
    <font>
      <sz val="24"/>
      <name val="TH SarabunPSK"/>
      <family val="2"/>
    </font>
    <font>
      <u/>
      <sz val="14"/>
      <color theme="10"/>
      <name val="Cordia New"/>
      <family val="2"/>
    </font>
    <font>
      <b/>
      <i/>
      <sz val="14"/>
      <name val="TH SarabunPSK"/>
      <family val="2"/>
    </font>
    <font>
      <u/>
      <sz val="14"/>
      <color theme="10"/>
      <name val="Cordia New"/>
      <family val="2"/>
    </font>
    <font>
      <sz val="9"/>
      <color indexed="81"/>
      <name val="Tahoma"/>
      <family val="2"/>
    </font>
    <font>
      <b/>
      <sz val="9"/>
      <color indexed="10"/>
      <name val="Tahoma"/>
      <family val="2"/>
    </font>
    <font>
      <b/>
      <sz val="11"/>
      <name val="TH SarabunPSK"/>
      <family val="2"/>
    </font>
    <font>
      <sz val="8"/>
      <name val="TH SarabunPSK"/>
      <family val="2"/>
    </font>
    <font>
      <b/>
      <sz val="24"/>
      <color theme="0"/>
      <name val="TH SarabunPSK"/>
      <family val="2"/>
    </font>
    <font>
      <b/>
      <sz val="18"/>
      <name val="Cordia New"/>
      <family val="2"/>
    </font>
    <font>
      <b/>
      <sz val="72"/>
      <color rgb="FFFF0000"/>
      <name val="TH SarabunPSK"/>
      <family val="2"/>
    </font>
    <font>
      <b/>
      <sz val="16"/>
      <color theme="6" tint="-0.249977111117893"/>
      <name val="TH SarabunPSK"/>
      <family val="2"/>
    </font>
    <font>
      <b/>
      <i/>
      <sz val="20"/>
      <name val="TH SarabunPSK"/>
      <family val="2"/>
    </font>
    <font>
      <sz val="16"/>
      <color rgb="FFFFFF00"/>
      <name val="TH SarabunPSK"/>
      <family val="2"/>
    </font>
    <font>
      <sz val="24"/>
      <color indexed="8"/>
      <name val="TH SarabunPSK"/>
      <family val="2"/>
    </font>
    <font>
      <b/>
      <u/>
      <sz val="18"/>
      <color indexed="12"/>
      <name val="TH SarabunPSK"/>
      <family val="2"/>
    </font>
    <font>
      <sz val="16"/>
      <color rgb="FFFF0000"/>
      <name val="TH SarabunPSK"/>
      <family val="2"/>
    </font>
    <font>
      <sz val="14"/>
      <color rgb="FFFF0000"/>
      <name val="Cordia New"/>
      <family val="2"/>
    </font>
    <font>
      <sz val="16"/>
      <color theme="1"/>
      <name val="TH SarabunPSK"/>
      <family val="2"/>
    </font>
    <font>
      <b/>
      <sz val="12"/>
      <color theme="0"/>
      <name val="TH SarabunPSK"/>
      <family val="2"/>
    </font>
    <font>
      <sz val="8"/>
      <name val="Cordia New"/>
      <family val="2"/>
    </font>
    <font>
      <b/>
      <sz val="12"/>
      <color rgb="FFFF0000"/>
      <name val="TH SarabunPSK"/>
      <family val="2"/>
    </font>
    <font>
      <b/>
      <sz val="11"/>
      <color indexed="10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b/>
      <sz val="8"/>
      <color theme="1"/>
      <name val="TH SarabunPSK"/>
      <family val="2"/>
    </font>
    <font>
      <b/>
      <sz val="16"/>
      <name val="TH SarabunPSK"/>
      <family val="2"/>
      <charset val="222"/>
    </font>
    <font>
      <sz val="16"/>
      <name val="Cordia New"/>
      <family val="2"/>
      <charset val="222"/>
    </font>
    <font>
      <b/>
      <sz val="16"/>
      <color rgb="FFFF0000"/>
      <name val="TH SarabunPSK"/>
      <family val="2"/>
      <charset val="222"/>
    </font>
    <font>
      <sz val="14"/>
      <color theme="0"/>
      <name val="Cordia New"/>
      <family val="2"/>
    </font>
    <font>
      <b/>
      <sz val="12"/>
      <name val="TH SarabunPSK"/>
      <family val="2"/>
      <charset val="222"/>
    </font>
    <font>
      <sz val="12"/>
      <name val="EucrosiaUPC"/>
      <family val="1"/>
      <charset val="222"/>
    </font>
    <font>
      <u/>
      <sz val="18"/>
      <color indexed="12"/>
      <name val="TH SarabunPSK"/>
      <family val="2"/>
    </font>
    <font>
      <sz val="14"/>
      <color rgb="FFFF0000"/>
      <name val="TH SarabunPSK"/>
      <family val="2"/>
    </font>
    <font>
      <sz val="14"/>
      <color theme="1"/>
      <name val="Cordia New"/>
      <family val="2"/>
      <charset val="222"/>
    </font>
    <font>
      <sz val="14"/>
      <color rgb="FFFF0000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sz val="22"/>
      <color theme="1"/>
      <name val="TH SarabunPSK"/>
      <family val="2"/>
      <charset val="222"/>
    </font>
    <font>
      <sz val="14"/>
      <color rgb="FFFF0000"/>
      <name val="Cordia New"/>
      <family val="2"/>
      <charset val="222"/>
    </font>
    <font>
      <u/>
      <sz val="12"/>
      <name val="TH SarabunPSK"/>
      <family val="2"/>
    </font>
    <font>
      <sz val="12"/>
      <color indexed="10"/>
      <name val="TH SarabunPSK"/>
      <family val="2"/>
    </font>
    <font>
      <sz val="11"/>
      <color indexed="8"/>
      <name val="TH SarabunIT๙"/>
      <family val="2"/>
    </font>
    <font>
      <sz val="11"/>
      <color indexed="57"/>
      <name val="TH SarabunIT๙"/>
      <family val="2"/>
    </font>
    <font>
      <sz val="16"/>
      <color indexed="12"/>
      <name val="TH SarabunIT๙"/>
      <family val="2"/>
    </font>
    <font>
      <sz val="24"/>
      <color indexed="10"/>
      <name val="TH SarabunIT๙"/>
      <family val="2"/>
    </font>
    <font>
      <b/>
      <sz val="11"/>
      <color indexed="8"/>
      <name val="TH SarabunIT๙"/>
      <family val="2"/>
    </font>
    <font>
      <b/>
      <sz val="22"/>
      <color indexed="8"/>
      <name val="TH SarabunIT๙"/>
      <family val="2"/>
    </font>
    <font>
      <sz val="16"/>
      <color indexed="57"/>
      <name val="TH SarabunIT๙"/>
      <family val="2"/>
    </font>
    <font>
      <b/>
      <sz val="18"/>
      <color indexed="8"/>
      <name val="TH SarabunIT๙"/>
      <family val="2"/>
    </font>
    <font>
      <sz val="16"/>
      <color indexed="8"/>
      <name val="TH SarabunIT๙"/>
      <family val="2"/>
    </font>
    <font>
      <i/>
      <u/>
      <sz val="16"/>
      <color indexed="10"/>
      <name val="TH SarabunIT๙"/>
      <family val="2"/>
    </font>
    <font>
      <sz val="18"/>
      <name val="TH SarabunIT๙"/>
      <family val="2"/>
    </font>
    <font>
      <sz val="18"/>
      <color indexed="8"/>
      <name val="TH SarabunIT๙"/>
      <family val="2"/>
    </font>
  </fonts>
  <fills count="5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8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53"/>
      </right>
      <top style="thin">
        <color indexed="53"/>
      </top>
      <bottom/>
      <diagonal/>
    </border>
    <border>
      <left/>
      <right style="thin">
        <color indexed="53"/>
      </right>
      <top/>
      <bottom style="thin">
        <color indexed="53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53"/>
      </left>
      <right/>
      <top style="thin">
        <color indexed="53"/>
      </top>
      <bottom/>
      <diagonal/>
    </border>
    <border>
      <left/>
      <right/>
      <top style="thin">
        <color indexed="53"/>
      </top>
      <bottom/>
      <diagonal/>
    </border>
    <border>
      <left style="thin">
        <color indexed="53"/>
      </left>
      <right/>
      <top/>
      <bottom style="thin">
        <color indexed="53"/>
      </bottom>
      <diagonal/>
    </border>
    <border>
      <left/>
      <right/>
      <top/>
      <bottom style="thin">
        <color indexed="53"/>
      </bottom>
      <diagonal/>
    </border>
    <border>
      <left style="thin">
        <color indexed="53"/>
      </left>
      <right/>
      <top/>
      <bottom/>
      <diagonal/>
    </border>
    <border>
      <left/>
      <right style="thin">
        <color indexed="53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79" fillId="0" borderId="0"/>
    <xf numFmtId="0" fontId="2" fillId="0" borderId="0"/>
    <xf numFmtId="0" fontId="3" fillId="0" borderId="0"/>
    <xf numFmtId="0" fontId="113" fillId="0" borderId="0" applyNumberFormat="0" applyFill="0" applyBorder="0" applyAlignment="0" applyProtection="0">
      <alignment vertical="top"/>
      <protection locked="0"/>
    </xf>
  </cellStyleXfs>
  <cellXfs count="1341">
    <xf numFmtId="0" fontId="0" fillId="0" borderId="0" xfId="0"/>
    <xf numFmtId="0" fontId="5" fillId="0" borderId="0" xfId="0" applyFont="1"/>
    <xf numFmtId="0" fontId="11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11" fillId="2" borderId="0" xfId="0" applyFont="1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0" fillId="0" borderId="0" xfId="0" applyNumberFormat="1"/>
    <xf numFmtId="49" fontId="6" fillId="0" borderId="0" xfId="0" applyNumberFormat="1" applyFont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7" xfId="0" applyNumberFormat="1" applyFont="1" applyBorder="1"/>
    <xf numFmtId="0" fontId="0" fillId="3" borderId="0" xfId="0" applyFill="1"/>
    <xf numFmtId="0" fontId="29" fillId="0" borderId="0" xfId="0" applyFont="1"/>
    <xf numFmtId="0" fontId="5" fillId="4" borderId="0" xfId="0" applyFont="1" applyFill="1"/>
    <xf numFmtId="0" fontId="5" fillId="3" borderId="0" xfId="0" applyFont="1" applyFill="1"/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31" fillId="3" borderId="0" xfId="0" applyFont="1" applyFill="1"/>
    <xf numFmtId="0" fontId="29" fillId="3" borderId="0" xfId="0" applyFont="1" applyFill="1"/>
    <xf numFmtId="0" fontId="32" fillId="3" borderId="0" xfId="0" applyFont="1" applyFill="1" applyAlignment="1">
      <alignment horizontal="center" shrinkToFit="1"/>
    </xf>
    <xf numFmtId="0" fontId="1" fillId="3" borderId="0" xfId="0" applyFont="1" applyFill="1"/>
    <xf numFmtId="0" fontId="33" fillId="3" borderId="0" xfId="0" applyFont="1" applyFill="1" applyAlignment="1">
      <alignment horizontal="center" vertical="center"/>
    </xf>
    <xf numFmtId="0" fontId="8" fillId="3" borderId="0" xfId="0" applyFont="1" applyFill="1"/>
    <xf numFmtId="0" fontId="0" fillId="3" borderId="0" xfId="0" applyFill="1" applyAlignment="1">
      <alignment vertical="center"/>
    </xf>
    <xf numFmtId="0" fontId="13" fillId="0" borderId="0" xfId="0" applyFont="1"/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left" wrapText="1"/>
    </xf>
    <xf numFmtId="0" fontId="15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1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1" fontId="10" fillId="0" borderId="0" xfId="0" applyNumberFormat="1" applyFont="1" applyAlignment="1">
      <alignment vertical="center"/>
    </xf>
    <xf numFmtId="0" fontId="10" fillId="3" borderId="0" xfId="0" applyFont="1" applyFill="1" applyAlignment="1">
      <alignment vertical="center"/>
    </xf>
    <xf numFmtId="0" fontId="10" fillId="6" borderId="9" xfId="0" applyFont="1" applyFill="1" applyBorder="1" applyAlignment="1" applyProtection="1">
      <alignment horizontal="center" vertical="center"/>
      <protection hidden="1"/>
    </xf>
    <xf numFmtId="0" fontId="13" fillId="7" borderId="12" xfId="0" applyFont="1" applyFill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1" fontId="10" fillId="8" borderId="8" xfId="0" applyNumberFormat="1" applyFont="1" applyFill="1" applyBorder="1" applyAlignment="1">
      <alignment horizontal="center" vertical="center"/>
    </xf>
    <xf numFmtId="0" fontId="10" fillId="3" borderId="0" xfId="0" applyFont="1" applyFill="1"/>
    <xf numFmtId="0" fontId="10" fillId="0" borderId="0" xfId="0" applyFont="1"/>
    <xf numFmtId="0" fontId="14" fillId="0" borderId="0" xfId="0" applyFont="1"/>
    <xf numFmtId="0" fontId="14" fillId="3" borderId="0" xfId="0" applyFont="1" applyFill="1"/>
    <xf numFmtId="0" fontId="30" fillId="9" borderId="8" xfId="0" applyFont="1" applyFill="1" applyBorder="1" applyAlignment="1" applyProtection="1">
      <alignment horizontal="center" vertical="center"/>
      <protection hidden="1"/>
    </xf>
    <xf numFmtId="0" fontId="10" fillId="8" borderId="8" xfId="0" applyFont="1" applyFill="1" applyBorder="1" applyAlignment="1">
      <alignment horizontal="center" vertical="center"/>
    </xf>
    <xf numFmtId="1" fontId="10" fillId="10" borderId="9" xfId="0" applyNumberFormat="1" applyFont="1" applyFill="1" applyBorder="1" applyAlignment="1" applyProtection="1">
      <alignment horizontal="center" vertical="center"/>
      <protection hidden="1"/>
    </xf>
    <xf numFmtId="0" fontId="14" fillId="8" borderId="8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/>
    <xf numFmtId="0" fontId="5" fillId="11" borderId="0" xfId="0" applyFont="1" applyFill="1"/>
    <xf numFmtId="0" fontId="5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1" borderId="0" xfId="0" applyFont="1" applyFill="1"/>
    <xf numFmtId="0" fontId="10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5" fillId="8" borderId="8" xfId="0" applyFont="1" applyFill="1" applyBorder="1" applyAlignment="1">
      <alignment horizontal="left" vertical="center"/>
    </xf>
    <xf numFmtId="0" fontId="8" fillId="3" borderId="0" xfId="2" applyFill="1"/>
    <xf numFmtId="0" fontId="8" fillId="0" borderId="0" xfId="2"/>
    <xf numFmtId="0" fontId="13" fillId="13" borderId="0" xfId="2" applyFont="1" applyFill="1"/>
    <xf numFmtId="0" fontId="11" fillId="13" borderId="0" xfId="2" applyFont="1" applyFill="1" applyAlignment="1">
      <alignment vertical="center"/>
    </xf>
    <xf numFmtId="0" fontId="12" fillId="3" borderId="0" xfId="2" applyFont="1" applyFill="1"/>
    <xf numFmtId="187" fontId="34" fillId="9" borderId="8" xfId="2" applyNumberFormat="1" applyFont="1" applyFill="1" applyBorder="1" applyAlignment="1" applyProtection="1">
      <alignment horizontal="center" vertical="center" shrinkToFit="1"/>
      <protection hidden="1"/>
    </xf>
    <xf numFmtId="0" fontId="34" fillId="9" borderId="8" xfId="2" applyFont="1" applyFill="1" applyBorder="1" applyAlignment="1" applyProtection="1">
      <alignment horizontal="center" vertical="center" shrinkToFit="1"/>
      <protection hidden="1"/>
    </xf>
    <xf numFmtId="0" fontId="12" fillId="0" borderId="0" xfId="2" applyFont="1"/>
    <xf numFmtId="0" fontId="12" fillId="0" borderId="0" xfId="2" applyFont="1" applyAlignment="1">
      <alignment horizontal="left"/>
    </xf>
    <xf numFmtId="0" fontId="36" fillId="0" borderId="0" xfId="2" applyFont="1" applyAlignment="1" applyProtection="1">
      <alignment horizontal="center" vertical="center"/>
      <protection hidden="1"/>
    </xf>
    <xf numFmtId="0" fontId="34" fillId="0" borderId="0" xfId="2" applyFont="1" applyAlignment="1" applyProtection="1">
      <alignment vertical="center" shrinkToFit="1"/>
      <protection hidden="1"/>
    </xf>
    <xf numFmtId="0" fontId="37" fillId="0" borderId="0" xfId="2" applyFont="1" applyAlignment="1" applyProtection="1">
      <alignment horizontal="center" vertical="center"/>
      <protection hidden="1"/>
    </xf>
    <xf numFmtId="0" fontId="38" fillId="0" borderId="0" xfId="2" applyFont="1" applyAlignment="1" applyProtection="1">
      <alignment horizontal="center" vertical="center"/>
      <protection hidden="1"/>
    </xf>
    <xf numFmtId="0" fontId="10" fillId="0" borderId="0" xfId="2" applyFont="1" applyAlignment="1">
      <alignment vertical="center"/>
    </xf>
    <xf numFmtId="0" fontId="36" fillId="3" borderId="0" xfId="2" applyFont="1" applyFill="1" applyAlignment="1" applyProtection="1">
      <alignment horizontal="center" vertical="center"/>
      <protection hidden="1"/>
    </xf>
    <xf numFmtId="0" fontId="34" fillId="3" borderId="0" xfId="2" applyFont="1" applyFill="1" applyAlignment="1" applyProtection="1">
      <alignment horizontal="left" vertical="center" shrinkToFit="1"/>
      <protection hidden="1"/>
    </xf>
    <xf numFmtId="0" fontId="34" fillId="3" borderId="0" xfId="2" applyFont="1" applyFill="1" applyAlignment="1" applyProtection="1">
      <alignment horizontal="center" vertical="center" shrinkToFit="1"/>
      <protection locked="0" hidden="1"/>
    </xf>
    <xf numFmtId="0" fontId="38" fillId="3" borderId="0" xfId="2" applyFont="1" applyFill="1" applyAlignment="1" applyProtection="1">
      <alignment horizontal="center" vertical="center"/>
      <protection hidden="1"/>
    </xf>
    <xf numFmtId="0" fontId="37" fillId="3" borderId="0" xfId="2" applyFont="1" applyFill="1" applyAlignment="1" applyProtection="1">
      <alignment horizontal="center" vertical="center"/>
      <protection hidden="1"/>
    </xf>
    <xf numFmtId="0" fontId="39" fillId="3" borderId="0" xfId="2" applyFont="1" applyFill="1" applyAlignment="1" applyProtection="1">
      <alignment horizontal="center" vertical="center"/>
      <protection hidden="1"/>
    </xf>
    <xf numFmtId="0" fontId="40" fillId="3" borderId="0" xfId="2" applyFont="1" applyFill="1" applyAlignment="1" applyProtection="1">
      <alignment horizontal="left" vertical="center" shrinkToFit="1"/>
      <protection hidden="1"/>
    </xf>
    <xf numFmtId="0" fontId="40" fillId="3" borderId="0" xfId="2" applyFont="1" applyFill="1" applyAlignment="1" applyProtection="1">
      <alignment horizontal="center" vertical="center" shrinkToFit="1"/>
      <protection locked="0" hidden="1"/>
    </xf>
    <xf numFmtId="0" fontId="41" fillId="3" borderId="0" xfId="2" applyFont="1" applyFill="1" applyAlignment="1" applyProtection="1">
      <alignment horizontal="center" vertical="center"/>
      <protection hidden="1"/>
    </xf>
    <xf numFmtId="0" fontId="42" fillId="3" borderId="0" xfId="2" applyFont="1" applyFill="1" applyAlignment="1" applyProtection="1">
      <alignment horizontal="center" vertical="center"/>
      <protection hidden="1"/>
    </xf>
    <xf numFmtId="0" fontId="12" fillId="3" borderId="0" xfId="2" applyFont="1" applyFill="1" applyAlignment="1">
      <alignment horizontal="left"/>
    </xf>
    <xf numFmtId="0" fontId="34" fillId="8" borderId="8" xfId="2" applyFont="1" applyFill="1" applyBorder="1" applyAlignment="1" applyProtection="1">
      <alignment horizontal="left" vertical="center" shrinkToFit="1"/>
      <protection hidden="1"/>
    </xf>
    <xf numFmtId="1" fontId="38" fillId="8" borderId="8" xfId="2" applyNumberFormat="1" applyFont="1" applyFill="1" applyBorder="1" applyAlignment="1" applyProtection="1">
      <alignment horizontal="center" vertical="center"/>
      <protection hidden="1"/>
    </xf>
    <xf numFmtId="1" fontId="10" fillId="8" borderId="8" xfId="2" applyNumberFormat="1" applyFont="1" applyFill="1" applyBorder="1" applyAlignment="1" applyProtection="1">
      <alignment horizontal="center" vertical="center"/>
      <protection hidden="1"/>
    </xf>
    <xf numFmtId="1" fontId="30" fillId="15" borderId="8" xfId="0" applyNumberFormat="1" applyFont="1" applyFill="1" applyBorder="1" applyAlignment="1">
      <alignment horizontal="center" vertical="center"/>
    </xf>
    <xf numFmtId="1" fontId="30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5" fillId="0" borderId="8" xfId="0" applyFont="1" applyBorder="1" applyAlignment="1" applyProtection="1">
      <alignment horizontal="center" vertical="center"/>
      <protection locked="0"/>
    </xf>
    <xf numFmtId="0" fontId="45" fillId="4" borderId="0" xfId="0" applyFont="1" applyFill="1" applyAlignment="1">
      <alignment horizontal="center"/>
    </xf>
    <xf numFmtId="0" fontId="46" fillId="4" borderId="0" xfId="0" applyFont="1" applyFill="1" applyAlignment="1">
      <alignment horizontal="center"/>
    </xf>
    <xf numFmtId="0" fontId="22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2" fontId="13" fillId="15" borderId="0" xfId="0" applyNumberFormat="1" applyFont="1" applyFill="1" applyAlignment="1">
      <alignment horizontal="center" vertical="center"/>
    </xf>
    <xf numFmtId="0" fontId="30" fillId="5" borderId="8" xfId="0" applyFont="1" applyFill="1" applyBorder="1" applyAlignment="1">
      <alignment horizontal="center" vertical="center"/>
    </xf>
    <xf numFmtId="0" fontId="11" fillId="12" borderId="8" xfId="0" applyFont="1" applyFill="1" applyBorder="1" applyAlignment="1" applyProtection="1">
      <alignment horizontal="center" vertical="center"/>
      <protection hidden="1"/>
    </xf>
    <xf numFmtId="0" fontId="11" fillId="10" borderId="8" xfId="0" applyFont="1" applyFill="1" applyBorder="1" applyAlignment="1" applyProtection="1">
      <alignment horizontal="center" vertical="center"/>
      <protection hidden="1"/>
    </xf>
    <xf numFmtId="0" fontId="25" fillId="10" borderId="8" xfId="0" applyFont="1" applyFill="1" applyBorder="1" applyAlignment="1" applyProtection="1">
      <alignment horizontal="left" vertical="center"/>
      <protection hidden="1"/>
    </xf>
    <xf numFmtId="0" fontId="13" fillId="10" borderId="8" xfId="0" applyFont="1" applyFill="1" applyBorder="1" applyAlignment="1" applyProtection="1">
      <alignment horizontal="left" vertical="center"/>
      <protection hidden="1"/>
    </xf>
    <xf numFmtId="0" fontId="13" fillId="10" borderId="8" xfId="0" applyFont="1" applyFill="1" applyBorder="1" applyAlignment="1" applyProtection="1">
      <alignment vertical="center"/>
      <protection hidden="1"/>
    </xf>
    <xf numFmtId="0" fontId="10" fillId="10" borderId="8" xfId="0" applyFont="1" applyFill="1" applyBorder="1" applyAlignment="1" applyProtection="1">
      <alignment horizontal="left" vertical="center"/>
      <protection hidden="1"/>
    </xf>
    <xf numFmtId="0" fontId="10" fillId="16" borderId="8" xfId="0" applyFont="1" applyFill="1" applyBorder="1" applyAlignment="1" applyProtection="1">
      <alignment vertical="center" wrapText="1"/>
      <protection hidden="1"/>
    </xf>
    <xf numFmtId="0" fontId="10" fillId="16" borderId="8" xfId="0" applyFont="1" applyFill="1" applyBorder="1" applyAlignment="1" applyProtection="1">
      <alignment horizontal="center" vertical="center" wrapText="1"/>
      <protection hidden="1"/>
    </xf>
    <xf numFmtId="0" fontId="10" fillId="16" borderId="8" xfId="0" applyFont="1" applyFill="1" applyBorder="1" applyAlignment="1" applyProtection="1">
      <alignment horizontal="left" vertical="center" wrapText="1"/>
      <protection hidden="1"/>
    </xf>
    <xf numFmtId="0" fontId="10" fillId="16" borderId="8" xfId="0" applyFont="1" applyFill="1" applyBorder="1" applyAlignment="1" applyProtection="1">
      <alignment vertical="center"/>
      <protection hidden="1"/>
    </xf>
    <xf numFmtId="0" fontId="14" fillId="16" borderId="8" xfId="0" applyFont="1" applyFill="1" applyBorder="1" applyAlignment="1" applyProtection="1">
      <alignment vertical="center"/>
      <protection hidden="1"/>
    </xf>
    <xf numFmtId="0" fontId="10" fillId="16" borderId="8" xfId="0" applyFont="1" applyFill="1" applyBorder="1" applyAlignment="1" applyProtection="1">
      <alignment horizontal="left" vertical="center"/>
      <protection hidden="1"/>
    </xf>
    <xf numFmtId="0" fontId="10" fillId="16" borderId="8" xfId="0" applyFont="1" applyFill="1" applyBorder="1" applyAlignment="1" applyProtection="1">
      <alignment vertical="center" wrapText="1"/>
      <protection locked="0" hidden="1"/>
    </xf>
    <xf numFmtId="0" fontId="10" fillId="16" borderId="8" xfId="0" applyFont="1" applyFill="1" applyBorder="1" applyAlignment="1" applyProtection="1">
      <alignment horizontal="center" vertical="center" wrapText="1"/>
      <protection locked="0" hidden="1"/>
    </xf>
    <xf numFmtId="188" fontId="10" fillId="16" borderId="8" xfId="0" applyNumberFormat="1" applyFont="1" applyFill="1" applyBorder="1" applyAlignment="1" applyProtection="1">
      <alignment vertical="center"/>
      <protection locked="0" hidden="1"/>
    </xf>
    <xf numFmtId="0" fontId="10" fillId="16" borderId="8" xfId="0" applyFont="1" applyFill="1" applyBorder="1" applyAlignment="1" applyProtection="1">
      <alignment vertical="center"/>
      <protection locked="0" hidden="1"/>
    </xf>
    <xf numFmtId="189" fontId="10" fillId="16" borderId="8" xfId="0" applyNumberFormat="1" applyFont="1" applyFill="1" applyBorder="1" applyAlignment="1" applyProtection="1">
      <alignment vertical="center"/>
      <protection locked="0" hidden="1"/>
    </xf>
    <xf numFmtId="0" fontId="10" fillId="16" borderId="0" xfId="0" applyFont="1" applyFill="1"/>
    <xf numFmtId="0" fontId="49" fillId="0" borderId="0" xfId="0" applyFont="1" applyAlignment="1">
      <alignment horizontal="center" shrinkToFit="1"/>
    </xf>
    <xf numFmtId="0" fontId="32" fillId="3" borderId="0" xfId="0" applyFont="1" applyFill="1" applyAlignment="1">
      <alignment horizontal="right" shrinkToFit="1"/>
    </xf>
    <xf numFmtId="0" fontId="10" fillId="3" borderId="0" xfId="0" applyFont="1" applyFill="1" applyAlignment="1" applyProtection="1">
      <alignment vertical="center"/>
      <protection hidden="1"/>
    </xf>
    <xf numFmtId="0" fontId="47" fillId="3" borderId="0" xfId="0" applyFont="1" applyFill="1"/>
    <xf numFmtId="0" fontId="50" fillId="3" borderId="0" xfId="0" applyFont="1" applyFill="1"/>
    <xf numFmtId="0" fontId="10" fillId="0" borderId="8" xfId="0" applyFont="1" applyBorder="1" applyAlignment="1" applyProtection="1">
      <alignment vertical="center"/>
      <protection locked="0"/>
    </xf>
    <xf numFmtId="0" fontId="30" fillId="9" borderId="9" xfId="0" applyFont="1" applyFill="1" applyBorder="1" applyAlignment="1" applyProtection="1">
      <alignment horizontal="center" vertical="center"/>
      <protection hidden="1"/>
    </xf>
    <xf numFmtId="0" fontId="48" fillId="3" borderId="0" xfId="0" applyFont="1" applyFill="1"/>
    <xf numFmtId="0" fontId="48" fillId="3" borderId="21" xfId="0" applyFont="1" applyFill="1" applyBorder="1"/>
    <xf numFmtId="0" fontId="48" fillId="3" borderId="22" xfId="0" applyFont="1" applyFill="1" applyBorder="1"/>
    <xf numFmtId="0" fontId="48" fillId="3" borderId="23" xfId="0" applyFont="1" applyFill="1" applyBorder="1"/>
    <xf numFmtId="0" fontId="48" fillId="3" borderId="24" xfId="0" applyFont="1" applyFill="1" applyBorder="1"/>
    <xf numFmtId="49" fontId="30" fillId="10" borderId="22" xfId="0" applyNumberFormat="1" applyFont="1" applyFill="1" applyBorder="1" applyAlignment="1">
      <alignment horizontal="center" vertical="center"/>
    </xf>
    <xf numFmtId="49" fontId="30" fillId="10" borderId="21" xfId="0" applyNumberFormat="1" applyFont="1" applyFill="1" applyBorder="1" applyAlignment="1">
      <alignment horizontal="center" vertical="center"/>
    </xf>
    <xf numFmtId="49" fontId="36" fillId="10" borderId="22" xfId="0" applyNumberFormat="1" applyFont="1" applyFill="1" applyBorder="1" applyAlignment="1">
      <alignment horizontal="center" vertical="center"/>
    </xf>
    <xf numFmtId="49" fontId="36" fillId="10" borderId="21" xfId="0" applyNumberFormat="1" applyFont="1" applyFill="1" applyBorder="1" applyAlignment="1">
      <alignment horizontal="center" vertical="center"/>
    </xf>
    <xf numFmtId="0" fontId="48" fillId="3" borderId="25" xfId="0" applyFont="1" applyFill="1" applyBorder="1"/>
    <xf numFmtId="0" fontId="48" fillId="3" borderId="26" xfId="0" applyFont="1" applyFill="1" applyBorder="1"/>
    <xf numFmtId="49" fontId="37" fillId="10" borderId="27" xfId="0" applyNumberFormat="1" applyFont="1" applyFill="1" applyBorder="1" applyAlignment="1">
      <alignment horizontal="center" vertical="center"/>
    </xf>
    <xf numFmtId="49" fontId="30" fillId="10" borderId="28" xfId="0" applyNumberFormat="1" applyFont="1" applyFill="1" applyBorder="1" applyAlignment="1">
      <alignment horizontal="center" vertical="center"/>
    </xf>
    <xf numFmtId="49" fontId="37" fillId="10" borderId="29" xfId="0" applyNumberFormat="1" applyFont="1" applyFill="1" applyBorder="1" applyAlignment="1">
      <alignment horizontal="center" vertical="center"/>
    </xf>
    <xf numFmtId="49" fontId="30" fillId="10" borderId="30" xfId="0" applyNumberFormat="1" applyFont="1" applyFill="1" applyBorder="1" applyAlignment="1">
      <alignment horizontal="center" vertical="center"/>
    </xf>
    <xf numFmtId="49" fontId="37" fillId="10" borderId="31" xfId="0" applyNumberFormat="1" applyFont="1" applyFill="1" applyBorder="1" applyAlignment="1">
      <alignment horizontal="center" vertical="center"/>
    </xf>
    <xf numFmtId="49" fontId="30" fillId="10" borderId="32" xfId="0" applyNumberFormat="1" applyFont="1" applyFill="1" applyBorder="1" applyAlignment="1">
      <alignment horizontal="center" vertical="center"/>
    </xf>
    <xf numFmtId="49" fontId="30" fillId="10" borderId="33" xfId="0" applyNumberFormat="1" applyFont="1" applyFill="1" applyBorder="1" applyAlignment="1">
      <alignment horizontal="center" vertical="center"/>
    </xf>
    <xf numFmtId="49" fontId="36" fillId="10" borderId="23" xfId="0" applyNumberFormat="1" applyFont="1" applyFill="1" applyBorder="1" applyAlignment="1">
      <alignment horizontal="center" vertical="center"/>
    </xf>
    <xf numFmtId="49" fontId="36" fillId="10" borderId="24" xfId="0" applyNumberFormat="1" applyFont="1" applyFill="1" applyBorder="1" applyAlignment="1">
      <alignment horizontal="center" vertical="center"/>
    </xf>
    <xf numFmtId="49" fontId="36" fillId="10" borderId="27" xfId="0" applyNumberFormat="1" applyFont="1" applyFill="1" applyBorder="1" applyAlignment="1">
      <alignment horizontal="center" vertical="center"/>
    </xf>
    <xf numFmtId="49" fontId="36" fillId="10" borderId="29" xfId="0" applyNumberFormat="1" applyFont="1" applyFill="1" applyBorder="1" applyAlignment="1">
      <alignment horizontal="center" vertical="center"/>
    </xf>
    <xf numFmtId="49" fontId="36" fillId="10" borderId="31" xfId="0" applyNumberFormat="1" applyFont="1" applyFill="1" applyBorder="1" applyAlignment="1">
      <alignment horizontal="center" vertical="center"/>
    </xf>
    <xf numFmtId="49" fontId="30" fillId="10" borderId="25" xfId="0" applyNumberFormat="1" applyFont="1" applyFill="1" applyBorder="1" applyAlignment="1">
      <alignment horizontal="center" vertical="center"/>
    </xf>
    <xf numFmtId="49" fontId="30" fillId="10" borderId="26" xfId="0" applyNumberFormat="1" applyFont="1" applyFill="1" applyBorder="1" applyAlignment="1">
      <alignment horizontal="center" vertical="center"/>
    </xf>
    <xf numFmtId="0" fontId="48" fillId="3" borderId="34" xfId="0" applyFont="1" applyFill="1" applyBorder="1"/>
    <xf numFmtId="0" fontId="48" fillId="3" borderId="35" xfId="0" applyFont="1" applyFill="1" applyBorder="1"/>
    <xf numFmtId="0" fontId="48" fillId="3" borderId="36" xfId="0" applyFont="1" applyFill="1" applyBorder="1"/>
    <xf numFmtId="1" fontId="48" fillId="3" borderId="37" xfId="0" applyNumberFormat="1" applyFont="1" applyFill="1" applyBorder="1"/>
    <xf numFmtId="1" fontId="48" fillId="3" borderId="38" xfId="0" applyNumberFormat="1" applyFont="1" applyFill="1" applyBorder="1"/>
    <xf numFmtId="0" fontId="48" fillId="3" borderId="39" xfId="0" applyFont="1" applyFill="1" applyBorder="1"/>
    <xf numFmtId="0" fontId="48" fillId="3" borderId="32" xfId="0" applyFont="1" applyFill="1" applyBorder="1"/>
    <xf numFmtId="0" fontId="48" fillId="3" borderId="40" xfId="0" applyFont="1" applyFill="1" applyBorder="1"/>
    <xf numFmtId="49" fontId="36" fillId="10" borderId="39" xfId="0" applyNumberFormat="1" applyFont="1" applyFill="1" applyBorder="1" applyAlignment="1">
      <alignment horizontal="center" vertical="center"/>
    </xf>
    <xf numFmtId="49" fontId="30" fillId="10" borderId="40" xfId="0" applyNumberFormat="1" applyFont="1" applyFill="1" applyBorder="1" applyAlignment="1">
      <alignment horizontal="center" vertical="center"/>
    </xf>
    <xf numFmtId="49" fontId="36" fillId="10" borderId="32" xfId="0" applyNumberFormat="1" applyFont="1" applyFill="1" applyBorder="1" applyAlignment="1">
      <alignment horizontal="center" vertical="center"/>
    </xf>
    <xf numFmtId="1" fontId="48" fillId="3" borderId="41" xfId="0" applyNumberFormat="1" applyFont="1" applyFill="1" applyBorder="1"/>
    <xf numFmtId="0" fontId="48" fillId="3" borderId="42" xfId="0" applyFont="1" applyFill="1" applyBorder="1"/>
    <xf numFmtId="0" fontId="48" fillId="3" borderId="43" xfId="0" applyFont="1" applyFill="1" applyBorder="1"/>
    <xf numFmtId="0" fontId="48" fillId="3" borderId="44" xfId="0" applyFont="1" applyFill="1" applyBorder="1"/>
    <xf numFmtId="0" fontId="48" fillId="3" borderId="38" xfId="0" applyFont="1" applyFill="1" applyBorder="1" applyAlignment="1">
      <alignment horizontal="center" vertical="center"/>
    </xf>
    <xf numFmtId="0" fontId="48" fillId="3" borderId="43" xfId="0" applyFont="1" applyFill="1" applyBorder="1" applyAlignment="1">
      <alignment horizontal="center" vertical="center"/>
    </xf>
    <xf numFmtId="0" fontId="48" fillId="3" borderId="45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center" vertical="center"/>
    </xf>
    <xf numFmtId="0" fontId="48" fillId="3" borderId="44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47" fillId="0" borderId="0" xfId="0" applyFont="1"/>
    <xf numFmtId="0" fontId="30" fillId="0" borderId="0" xfId="0" applyFont="1"/>
    <xf numFmtId="0" fontId="32" fillId="0" borderId="0" xfId="0" applyFont="1" applyAlignment="1">
      <alignment horizontal="center" vertical="center"/>
    </xf>
    <xf numFmtId="0" fontId="48" fillId="0" borderId="38" xfId="0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49" fontId="36" fillId="0" borderId="27" xfId="0" applyNumberFormat="1" applyFont="1" applyBorder="1" applyAlignment="1">
      <alignment horizontal="center" vertical="center"/>
    </xf>
    <xf numFmtId="49" fontId="30" fillId="0" borderId="22" xfId="0" applyNumberFormat="1" applyFont="1" applyBorder="1" applyAlignment="1">
      <alignment horizontal="center" vertical="center"/>
    </xf>
    <xf numFmtId="49" fontId="30" fillId="0" borderId="28" xfId="0" applyNumberFormat="1" applyFont="1" applyBorder="1" applyAlignment="1">
      <alignment horizontal="center" vertical="center"/>
    </xf>
    <xf numFmtId="49" fontId="47" fillId="0" borderId="0" xfId="0" applyNumberFormat="1" applyFont="1"/>
    <xf numFmtId="49" fontId="30" fillId="0" borderId="0" xfId="0" applyNumberFormat="1" applyFont="1"/>
    <xf numFmtId="49" fontId="36" fillId="0" borderId="29" xfId="0" applyNumberFormat="1" applyFont="1" applyBorder="1" applyAlignment="1">
      <alignment horizontal="center" vertical="center"/>
    </xf>
    <xf numFmtId="49" fontId="30" fillId="0" borderId="21" xfId="0" applyNumberFormat="1" applyFont="1" applyBorder="1" applyAlignment="1">
      <alignment horizontal="center" vertical="center"/>
    </xf>
    <xf numFmtId="49" fontId="30" fillId="0" borderId="30" xfId="0" applyNumberFormat="1" applyFont="1" applyBorder="1" applyAlignment="1">
      <alignment horizontal="center" vertical="center"/>
    </xf>
    <xf numFmtId="49" fontId="36" fillId="0" borderId="31" xfId="0" applyNumberFormat="1" applyFont="1" applyBorder="1" applyAlignment="1">
      <alignment horizontal="center" vertical="center"/>
    </xf>
    <xf numFmtId="49" fontId="30" fillId="0" borderId="32" xfId="0" applyNumberFormat="1" applyFont="1" applyBorder="1" applyAlignment="1">
      <alignment horizontal="center" vertical="center"/>
    </xf>
    <xf numFmtId="49" fontId="30" fillId="0" borderId="33" xfId="0" applyNumberFormat="1" applyFont="1" applyBorder="1" applyAlignment="1">
      <alignment horizontal="center" vertical="center"/>
    </xf>
    <xf numFmtId="49" fontId="48" fillId="0" borderId="0" xfId="0" applyNumberFormat="1" applyFont="1"/>
    <xf numFmtId="1" fontId="47" fillId="0" borderId="0" xfId="0" applyNumberFormat="1" applyFont="1"/>
    <xf numFmtId="0" fontId="48" fillId="0" borderId="0" xfId="0" applyFont="1"/>
    <xf numFmtId="0" fontId="50" fillId="0" borderId="0" xfId="0" applyFont="1"/>
    <xf numFmtId="0" fontId="18" fillId="6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0" fontId="79" fillId="0" borderId="0" xfId="4"/>
    <xf numFmtId="0" fontId="79" fillId="18" borderId="0" xfId="4" applyFill="1" applyAlignment="1">
      <alignment horizontal="center" vertical="center"/>
    </xf>
    <xf numFmtId="0" fontId="34" fillId="9" borderId="8" xfId="2" applyFont="1" applyFill="1" applyBorder="1" applyAlignment="1" applyProtection="1">
      <alignment horizontal="center" vertical="center"/>
      <protection hidden="1"/>
    </xf>
    <xf numFmtId="0" fontId="23" fillId="0" borderId="8" xfId="0" applyFont="1" applyBorder="1" applyAlignment="1">
      <alignment vertical="center"/>
    </xf>
    <xf numFmtId="1" fontId="36" fillId="8" borderId="8" xfId="2" applyNumberFormat="1" applyFont="1" applyFill="1" applyBorder="1" applyAlignment="1" applyProtection="1">
      <alignment horizontal="center" vertical="center"/>
      <protection hidden="1"/>
    </xf>
    <xf numFmtId="0" fontId="64" fillId="0" borderId="0" xfId="4" applyFont="1"/>
    <xf numFmtId="0" fontId="66" fillId="0" borderId="0" xfId="4" applyFont="1"/>
    <xf numFmtId="0" fontId="62" fillId="0" borderId="0" xfId="4" applyFont="1"/>
    <xf numFmtId="0" fontId="62" fillId="0" borderId="0" xfId="4" applyFont="1" applyAlignment="1">
      <alignment horizontal="center"/>
    </xf>
    <xf numFmtId="0" fontId="62" fillId="0" borderId="51" xfId="4" applyFont="1" applyBorder="1" applyAlignment="1">
      <alignment horizontal="center"/>
    </xf>
    <xf numFmtId="0" fontId="62" fillId="0" borderId="51" xfId="4" applyFont="1" applyBorder="1"/>
    <xf numFmtId="0" fontId="62" fillId="0" borderId="50" xfId="4" applyFont="1" applyBorder="1"/>
    <xf numFmtId="0" fontId="54" fillId="0" borderId="0" xfId="4" applyFont="1" applyAlignment="1">
      <alignment vertical="center"/>
    </xf>
    <xf numFmtId="14" fontId="62" fillId="0" borderId="0" xfId="4" applyNumberFormat="1" applyFont="1" applyAlignment="1">
      <alignment horizontal="center"/>
    </xf>
    <xf numFmtId="0" fontId="64" fillId="0" borderId="51" xfId="4" applyFont="1" applyBorder="1"/>
    <xf numFmtId="0" fontId="28" fillId="0" borderId="0" xfId="4" applyFont="1"/>
    <xf numFmtId="0" fontId="28" fillId="0" borderId="0" xfId="4" applyFont="1" applyAlignment="1">
      <alignment horizontal="center" vertical="center"/>
    </xf>
    <xf numFmtId="0" fontId="28" fillId="0" borderId="0" xfId="4" applyFont="1" applyAlignment="1">
      <alignment vertical="center"/>
    </xf>
    <xf numFmtId="0" fontId="37" fillId="0" borderId="0" xfId="4" applyFont="1" applyAlignment="1">
      <alignment horizontal="center"/>
    </xf>
    <xf numFmtId="0" fontId="28" fillId="0" borderId="0" xfId="4" applyFont="1" applyAlignment="1">
      <alignment horizontal="center"/>
    </xf>
    <xf numFmtId="0" fontId="47" fillId="0" borderId="0" xfId="4" applyFont="1"/>
    <xf numFmtId="0" fontId="54" fillId="0" borderId="0" xfId="4" applyFont="1" applyAlignment="1">
      <alignment vertical="center" textRotation="180"/>
    </xf>
    <xf numFmtId="0" fontId="74" fillId="0" borderId="0" xfId="4" applyFont="1"/>
    <xf numFmtId="0" fontId="64" fillId="0" borderId="8" xfId="4" applyFont="1" applyBorder="1" applyAlignment="1">
      <alignment horizontal="center" vertical="center"/>
    </xf>
    <xf numFmtId="0" fontId="64" fillId="0" borderId="0" xfId="4" applyFont="1" applyAlignment="1">
      <alignment horizontal="center"/>
    </xf>
    <xf numFmtId="0" fontId="70" fillId="0" borderId="0" xfId="4" applyFont="1" applyAlignment="1">
      <alignment vertical="center"/>
    </xf>
    <xf numFmtId="0" fontId="38" fillId="0" borderId="0" xfId="4" applyFont="1" applyAlignment="1">
      <alignment vertical="center"/>
    </xf>
    <xf numFmtId="0" fontId="37" fillId="14" borderId="8" xfId="4" applyFont="1" applyFill="1" applyBorder="1" applyAlignment="1">
      <alignment horizontal="center" vertical="center"/>
    </xf>
    <xf numFmtId="0" fontId="28" fillId="0" borderId="8" xfId="4" applyFont="1" applyBorder="1" applyAlignment="1">
      <alignment vertical="center"/>
    </xf>
    <xf numFmtId="0" fontId="28" fillId="0" borderId="8" xfId="4" applyFont="1" applyBorder="1" applyAlignment="1">
      <alignment horizontal="center" vertical="center"/>
    </xf>
    <xf numFmtId="0" fontId="62" fillId="0" borderId="8" xfId="4" applyFont="1" applyBorder="1" applyAlignment="1">
      <alignment vertical="center"/>
    </xf>
    <xf numFmtId="0" fontId="80" fillId="0" borderId="0" xfId="4" applyFont="1"/>
    <xf numFmtId="1" fontId="10" fillId="25" borderId="8" xfId="0" applyNumberFormat="1" applyFont="1" applyFill="1" applyBorder="1" applyAlignment="1">
      <alignment horizontal="center" vertical="center"/>
    </xf>
    <xf numFmtId="0" fontId="15" fillId="25" borderId="8" xfId="0" applyFont="1" applyFill="1" applyBorder="1" applyAlignment="1">
      <alignment horizontal="center" vertical="center"/>
    </xf>
    <xf numFmtId="0" fontId="18" fillId="25" borderId="8" xfId="0" applyFont="1" applyFill="1" applyBorder="1" applyAlignment="1">
      <alignment horizontal="center" vertical="center"/>
    </xf>
    <xf numFmtId="0" fontId="30" fillId="25" borderId="8" xfId="0" applyFont="1" applyFill="1" applyBorder="1" applyAlignment="1" applyProtection="1">
      <alignment horizontal="center" vertical="center"/>
      <protection hidden="1"/>
    </xf>
    <xf numFmtId="0" fontId="10" fillId="0" borderId="14" xfId="0" applyFont="1" applyBorder="1" applyAlignment="1" applyProtection="1">
      <alignment horizontal="center" vertical="center"/>
      <protection locked="0"/>
    </xf>
    <xf numFmtId="2" fontId="13" fillId="0" borderId="0" xfId="0" applyNumberFormat="1" applyFont="1" applyAlignment="1">
      <alignment horizontal="center" vertical="center"/>
    </xf>
    <xf numFmtId="0" fontId="68" fillId="0" borderId="0" xfId="4" applyFont="1" applyAlignment="1">
      <alignment horizontal="right"/>
    </xf>
    <xf numFmtId="0" fontId="37" fillId="0" borderId="8" xfId="4" applyFont="1" applyBorder="1" applyAlignment="1">
      <alignment horizontal="center" vertical="center"/>
    </xf>
    <xf numFmtId="0" fontId="37" fillId="0" borderId="17" xfId="4" applyFont="1" applyBorder="1" applyAlignment="1">
      <alignment horizontal="center"/>
    </xf>
    <xf numFmtId="0" fontId="63" fillId="0" borderId="9" xfId="4" applyFont="1" applyBorder="1" applyAlignment="1">
      <alignment horizontal="center"/>
    </xf>
    <xf numFmtId="0" fontId="21" fillId="0" borderId="9" xfId="4" applyFont="1" applyBorder="1" applyAlignment="1">
      <alignment horizontal="center"/>
    </xf>
    <xf numFmtId="0" fontId="65" fillId="0" borderId="0" xfId="4" applyFont="1" applyAlignment="1">
      <alignment vertical="center" wrapText="1"/>
    </xf>
    <xf numFmtId="0" fontId="28" fillId="0" borderId="8" xfId="4" applyFont="1" applyBorder="1"/>
    <xf numFmtId="0" fontId="28" fillId="0" borderId="8" xfId="4" applyFont="1" applyBorder="1" applyAlignment="1">
      <alignment horizontal="left" vertical="center"/>
    </xf>
    <xf numFmtId="1" fontId="28" fillId="0" borderId="8" xfId="4" applyNumberFormat="1" applyFont="1" applyBorder="1" applyAlignment="1">
      <alignment horizontal="center" vertical="center"/>
    </xf>
    <xf numFmtId="0" fontId="28" fillId="0" borderId="8" xfId="4" applyFont="1" applyBorder="1" applyAlignment="1" applyProtection="1">
      <alignment horizontal="center" vertical="center"/>
      <protection locked="0"/>
    </xf>
    <xf numFmtId="0" fontId="37" fillId="0" borderId="11" xfId="4" applyFont="1" applyBorder="1" applyAlignment="1">
      <alignment vertical="center"/>
    </xf>
    <xf numFmtId="0" fontId="37" fillId="0" borderId="52" xfId="4" applyFont="1" applyBorder="1" applyAlignment="1">
      <alignment vertical="center"/>
    </xf>
    <xf numFmtId="0" fontId="28" fillId="0" borderId="8" xfId="4" applyFont="1" applyBorder="1" applyAlignment="1">
      <alignment horizontal="center" vertical="center" wrapText="1"/>
    </xf>
    <xf numFmtId="0" fontId="10" fillId="0" borderId="9" xfId="0" applyFont="1" applyBorder="1" applyAlignment="1" applyProtection="1">
      <alignment horizontal="center" vertical="center"/>
      <protection locked="0"/>
    </xf>
    <xf numFmtId="0" fontId="47" fillId="0" borderId="0" xfId="4" applyFont="1" applyAlignment="1">
      <alignment horizontal="right"/>
    </xf>
    <xf numFmtId="0" fontId="16" fillId="21" borderId="0" xfId="0" applyFont="1" applyFill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locked="0" hidden="1"/>
    </xf>
    <xf numFmtId="0" fontId="86" fillId="24" borderId="14" xfId="0" applyFont="1" applyFill="1" applyBorder="1" applyAlignment="1">
      <alignment horizontal="center" vertical="center"/>
    </xf>
    <xf numFmtId="0" fontId="87" fillId="23" borderId="8" xfId="0" applyFont="1" applyFill="1" applyBorder="1" applyAlignment="1">
      <alignment horizontal="center" vertical="center" wrapText="1"/>
    </xf>
    <xf numFmtId="0" fontId="88" fillId="24" borderId="8" xfId="0" applyFont="1" applyFill="1" applyBorder="1" applyAlignment="1">
      <alignment horizontal="center" vertical="center"/>
    </xf>
    <xf numFmtId="1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13" fillId="0" borderId="9" xfId="5" applyFont="1" applyBorder="1" applyAlignment="1">
      <alignment horizontal="center" vertical="center"/>
    </xf>
    <xf numFmtId="0" fontId="13" fillId="0" borderId="9" xfId="5" applyFont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1" fontId="30" fillId="0" borderId="10" xfId="0" applyNumberFormat="1" applyFont="1" applyBorder="1" applyAlignment="1" applyProtection="1">
      <alignment horizontal="center" vertical="top" wrapText="1"/>
      <protection locked="0"/>
    </xf>
    <xf numFmtId="49" fontId="10" fillId="0" borderId="8" xfId="0" applyNumberFormat="1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1" fontId="10" fillId="0" borderId="8" xfId="0" applyNumberFormat="1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49" fontId="10" fillId="0" borderId="9" xfId="0" applyNumberFormat="1" applyFont="1" applyBorder="1" applyAlignment="1" applyProtection="1">
      <alignment horizontal="center" vertical="center"/>
      <protection locked="0"/>
    </xf>
    <xf numFmtId="49" fontId="10" fillId="0" borderId="8" xfId="0" applyNumberFormat="1" applyFont="1" applyBorder="1" applyAlignment="1" applyProtection="1">
      <alignment horizontal="center" vertical="center"/>
      <protection locked="0"/>
    </xf>
    <xf numFmtId="0" fontId="89" fillId="11" borderId="0" xfId="4" applyFont="1" applyFill="1"/>
    <xf numFmtId="1" fontId="13" fillId="22" borderId="15" xfId="5" applyNumberFormat="1" applyFont="1" applyFill="1" applyBorder="1" applyAlignment="1">
      <alignment horizontal="center" vertical="center"/>
    </xf>
    <xf numFmtId="1" fontId="10" fillId="22" borderId="15" xfId="5" applyNumberFormat="1" applyFont="1" applyFill="1" applyBorder="1" applyAlignment="1">
      <alignment horizontal="left" vertical="center"/>
    </xf>
    <xf numFmtId="0" fontId="62" fillId="0" borderId="8" xfId="4" applyFont="1" applyBorder="1" applyAlignment="1" applyProtection="1">
      <alignment horizontal="center"/>
      <protection locked="0"/>
    </xf>
    <xf numFmtId="0" fontId="27" fillId="0" borderId="0" xfId="0" applyFont="1"/>
    <xf numFmtId="0" fontId="27" fillId="0" borderId="0" xfId="0" applyFont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0" borderId="1" xfId="0" applyFont="1" applyBorder="1"/>
    <xf numFmtId="0" fontId="10" fillId="5" borderId="8" xfId="0" applyFont="1" applyFill="1" applyBorder="1" applyAlignment="1" applyProtection="1">
      <alignment vertical="center" shrinkToFit="1"/>
      <protection hidden="1"/>
    </xf>
    <xf numFmtId="0" fontId="10" fillId="5" borderId="8" xfId="0" applyFont="1" applyFill="1" applyBorder="1" applyAlignment="1" applyProtection="1">
      <alignment vertical="center" shrinkToFit="1"/>
      <protection locked="0" hidden="1"/>
    </xf>
    <xf numFmtId="0" fontId="10" fillId="0" borderId="2" xfId="0" applyFont="1" applyBorder="1"/>
    <xf numFmtId="1" fontId="10" fillId="22" borderId="8" xfId="0" applyNumberFormat="1" applyFont="1" applyFill="1" applyBorder="1" applyAlignment="1" applyProtection="1">
      <alignment horizontal="center" vertical="center" shrinkToFit="1"/>
      <protection hidden="1"/>
    </xf>
    <xf numFmtId="0" fontId="10" fillId="22" borderId="8" xfId="0" applyFont="1" applyFill="1" applyBorder="1" applyAlignment="1" applyProtection="1">
      <alignment vertical="center" shrinkToFit="1"/>
      <protection hidden="1"/>
    </xf>
    <xf numFmtId="0" fontId="10" fillId="0" borderId="11" xfId="0" applyFont="1" applyBorder="1" applyAlignment="1" applyProtection="1">
      <alignment horizontal="center" vertical="center"/>
      <protection hidden="1"/>
    </xf>
    <xf numFmtId="2" fontId="10" fillId="0" borderId="0" xfId="0" applyNumberFormat="1" applyFont="1"/>
    <xf numFmtId="0" fontId="15" fillId="22" borderId="15" xfId="0" applyFont="1" applyFill="1" applyBorder="1" applyAlignment="1" applyProtection="1">
      <alignment vertical="center" shrinkToFit="1"/>
      <protection hidden="1"/>
    </xf>
    <xf numFmtId="0" fontId="86" fillId="24" borderId="13" xfId="0" applyFont="1" applyFill="1" applyBorder="1" applyAlignment="1">
      <alignment horizontal="center" vertical="center"/>
    </xf>
    <xf numFmtId="49" fontId="28" fillId="0" borderId="8" xfId="0" applyNumberFormat="1" applyFont="1" applyBorder="1" applyAlignment="1" applyProtection="1">
      <alignment horizontal="center" vertical="center"/>
      <protection locked="0"/>
    </xf>
    <xf numFmtId="0" fontId="21" fillId="22" borderId="8" xfId="4" applyFont="1" applyFill="1" applyBorder="1" applyAlignment="1">
      <alignment horizontal="center" vertical="center"/>
    </xf>
    <xf numFmtId="0" fontId="10" fillId="5" borderId="19" xfId="0" applyFont="1" applyFill="1" applyBorder="1" applyAlignment="1" applyProtection="1">
      <alignment horizontal="center" vertical="center" shrinkToFit="1"/>
      <protection hidden="1"/>
    </xf>
    <xf numFmtId="0" fontId="10" fillId="0" borderId="8" xfId="0" applyFont="1" applyBorder="1" applyAlignment="1" applyProtection="1">
      <alignment horizontal="center" vertical="center" shrinkToFit="1"/>
      <protection locked="0" hidden="1"/>
    </xf>
    <xf numFmtId="0" fontId="10" fillId="0" borderId="8" xfId="0" applyFont="1" applyBorder="1"/>
    <xf numFmtId="49" fontId="10" fillId="0" borderId="18" xfId="0" applyNumberFormat="1" applyFont="1" applyBorder="1" applyAlignment="1" applyProtection="1">
      <alignment horizontal="center" vertical="center"/>
      <protection locked="0"/>
    </xf>
    <xf numFmtId="0" fontId="11" fillId="8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53" fillId="0" borderId="0" xfId="0" applyFont="1"/>
    <xf numFmtId="0" fontId="90" fillId="6" borderId="18" xfId="0" applyFont="1" applyFill="1" applyBorder="1" applyAlignment="1">
      <alignment horizontal="center" vertical="center" textRotation="90"/>
    </xf>
    <xf numFmtId="0" fontId="90" fillId="6" borderId="8" xfId="0" applyFont="1" applyFill="1" applyBorder="1" applyAlignment="1">
      <alignment horizontal="center" vertical="center" textRotation="90"/>
    </xf>
    <xf numFmtId="0" fontId="90" fillId="6" borderId="14" xfId="0" applyFont="1" applyFill="1" applyBorder="1" applyAlignment="1">
      <alignment horizontal="center" vertical="center"/>
    </xf>
    <xf numFmtId="0" fontId="90" fillId="6" borderId="8" xfId="0" applyFont="1" applyFill="1" applyBorder="1" applyAlignment="1">
      <alignment horizontal="center" vertical="center"/>
    </xf>
    <xf numFmtId="0" fontId="90" fillId="6" borderId="18" xfId="0" applyFont="1" applyFill="1" applyBorder="1" applyAlignment="1">
      <alignment horizontal="center" vertical="center"/>
    </xf>
    <xf numFmtId="0" fontId="91" fillId="0" borderId="11" xfId="0" applyFont="1" applyBorder="1" applyAlignment="1">
      <alignment vertical="center"/>
    </xf>
    <xf numFmtId="0" fontId="85" fillId="0" borderId="0" xfId="0" applyFont="1" applyAlignment="1">
      <alignment vertical="center"/>
    </xf>
    <xf numFmtId="0" fontId="13" fillId="0" borderId="8" xfId="0" applyFont="1" applyBorder="1" applyAlignment="1">
      <alignment horizontal="left" vertical="center"/>
    </xf>
    <xf numFmtId="1" fontId="15" fillId="30" borderId="8" xfId="0" applyNumberFormat="1" applyFont="1" applyFill="1" applyBorder="1" applyAlignment="1">
      <alignment horizontal="center" vertical="center"/>
    </xf>
    <xf numFmtId="0" fontId="21" fillId="30" borderId="8" xfId="0" applyFont="1" applyFill="1" applyBorder="1" applyAlignment="1">
      <alignment horizontal="left" vertical="center"/>
    </xf>
    <xf numFmtId="0" fontId="30" fillId="30" borderId="8" xfId="0" applyFont="1" applyFill="1" applyBorder="1" applyAlignment="1" applyProtection="1">
      <alignment horizontal="center" vertical="center"/>
      <protection hidden="1"/>
    </xf>
    <xf numFmtId="0" fontId="18" fillId="32" borderId="8" xfId="0" applyFont="1" applyFill="1" applyBorder="1" applyAlignment="1">
      <alignment horizontal="center" vertical="center" textRotation="90" wrapText="1"/>
    </xf>
    <xf numFmtId="0" fontId="13" fillId="0" borderId="8" xfId="0" applyFont="1" applyBorder="1" applyAlignment="1">
      <alignment horizontal="center" vertical="center" textRotation="90" wrapText="1"/>
    </xf>
    <xf numFmtId="0" fontId="10" fillId="33" borderId="0" xfId="0" applyFont="1" applyFill="1"/>
    <xf numFmtId="0" fontId="47" fillId="0" borderId="0" xfId="4" applyFont="1" applyAlignment="1">
      <alignment horizontal="center" vertical="center"/>
    </xf>
    <xf numFmtId="0" fontId="72" fillId="0" borderId="0" xfId="4" applyFont="1" applyAlignment="1">
      <alignment horizontal="center"/>
    </xf>
    <xf numFmtId="0" fontId="13" fillId="0" borderId="0" xfId="4" applyFont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62" fillId="0" borderId="8" xfId="4" applyFont="1" applyBorder="1" applyAlignment="1">
      <alignment horizontal="left" vertical="center"/>
    </xf>
    <xf numFmtId="0" fontId="15" fillId="0" borderId="0" xfId="2" applyFont="1"/>
    <xf numFmtId="0" fontId="35" fillId="0" borderId="0" xfId="2" applyFont="1"/>
    <xf numFmtId="0" fontId="93" fillId="0" borderId="0" xfId="2" applyFont="1"/>
    <xf numFmtId="0" fontId="94" fillId="0" borderId="0" xfId="2" applyFont="1" applyAlignment="1">
      <alignment horizontal="center" vertical="center"/>
    </xf>
    <xf numFmtId="0" fontId="95" fillId="0" borderId="0" xfId="2" applyFont="1" applyAlignment="1">
      <alignment horizontal="center" vertical="center"/>
    </xf>
    <xf numFmtId="187" fontId="8" fillId="0" borderId="0" xfId="2" applyNumberFormat="1" applyAlignment="1">
      <alignment vertical="center"/>
    </xf>
    <xf numFmtId="2" fontId="57" fillId="0" borderId="0" xfId="4" applyNumberFormat="1" applyFont="1" applyAlignment="1">
      <alignment horizontal="center" vertical="center"/>
    </xf>
    <xf numFmtId="187" fontId="57" fillId="0" borderId="0" xfId="4" applyNumberFormat="1" applyFont="1" applyAlignment="1">
      <alignment horizontal="center" vertical="center"/>
    </xf>
    <xf numFmtId="0" fontId="10" fillId="0" borderId="0" xfId="4" applyFont="1" applyAlignment="1">
      <alignment vertical="center"/>
    </xf>
    <xf numFmtId="187" fontId="10" fillId="0" borderId="0" xfId="4" applyNumberFormat="1" applyFont="1" applyAlignment="1">
      <alignment vertical="center"/>
    </xf>
    <xf numFmtId="2" fontId="10" fillId="0" borderId="0" xfId="4" applyNumberFormat="1" applyFont="1" applyAlignment="1">
      <alignment vertical="center"/>
    </xf>
    <xf numFmtId="0" fontId="71" fillId="0" borderId="0" xfId="4" applyFont="1"/>
    <xf numFmtId="0" fontId="58" fillId="0" borderId="0" xfId="4" applyFont="1" applyAlignment="1">
      <alignment horizontal="center" vertical="center"/>
    </xf>
    <xf numFmtId="0" fontId="75" fillId="0" borderId="0" xfId="4" applyFont="1" applyAlignment="1">
      <alignment vertical="center"/>
    </xf>
    <xf numFmtId="0" fontId="21" fillId="0" borderId="0" xfId="4" applyFont="1"/>
    <xf numFmtId="0" fontId="8" fillId="0" borderId="0" xfId="4" applyFont="1" applyAlignment="1">
      <alignment horizontal="center"/>
    </xf>
    <xf numFmtId="0" fontId="12" fillId="0" borderId="0" xfId="4" applyFont="1" applyAlignment="1">
      <alignment vertical="center"/>
    </xf>
    <xf numFmtId="0" fontId="28" fillId="0" borderId="0" xfId="4" applyFont="1" applyAlignment="1">
      <alignment vertical="top"/>
    </xf>
    <xf numFmtId="0" fontId="62" fillId="0" borderId="8" xfId="4" applyFont="1" applyBorder="1" applyAlignment="1">
      <alignment horizontal="center" vertical="center"/>
    </xf>
    <xf numFmtId="49" fontId="62" fillId="0" borderId="0" xfId="4" applyNumberFormat="1" applyFont="1" applyAlignment="1">
      <alignment horizontal="right" vertical="center"/>
    </xf>
    <xf numFmtId="49" fontId="62" fillId="0" borderId="0" xfId="4" applyNumberFormat="1" applyFont="1" applyAlignment="1">
      <alignment horizontal="right"/>
    </xf>
    <xf numFmtId="49" fontId="70" fillId="0" borderId="0" xfId="4" applyNumberFormat="1" applyFont="1" applyAlignment="1">
      <alignment horizontal="center"/>
    </xf>
    <xf numFmtId="49" fontId="62" fillId="0" borderId="0" xfId="4" applyNumberFormat="1" applyFont="1"/>
    <xf numFmtId="0" fontId="73" fillId="0" borderId="8" xfId="4" applyFont="1" applyBorder="1" applyAlignment="1">
      <alignment horizontal="center" vertical="center"/>
    </xf>
    <xf numFmtId="49" fontId="13" fillId="0" borderId="4" xfId="0" applyNumberFormat="1" applyFont="1" applyBorder="1"/>
    <xf numFmtId="49" fontId="13" fillId="0" borderId="0" xfId="0" applyNumberFormat="1" applyFont="1"/>
    <xf numFmtId="49" fontId="13" fillId="0" borderId="3" xfId="0" applyNumberFormat="1" applyFont="1" applyBorder="1"/>
    <xf numFmtId="0" fontId="73" fillId="0" borderId="0" xfId="4" applyFont="1" applyAlignment="1">
      <alignment horizontal="center" vertical="center"/>
    </xf>
    <xf numFmtId="0" fontId="28" fillId="0" borderId="8" xfId="4" applyFont="1" applyBorder="1" applyAlignment="1" applyProtection="1">
      <alignment vertical="center"/>
      <protection locked="0"/>
    </xf>
    <xf numFmtId="0" fontId="64" fillId="34" borderId="8" xfId="4" applyFont="1" applyFill="1" applyBorder="1"/>
    <xf numFmtId="0" fontId="64" fillId="35" borderId="8" xfId="4" applyFont="1" applyFill="1" applyBorder="1"/>
    <xf numFmtId="0" fontId="10" fillId="6" borderId="8" xfId="0" applyFont="1" applyFill="1" applyBorder="1" applyAlignment="1" applyProtection="1">
      <alignment horizontal="center" vertical="center"/>
      <protection hidden="1"/>
    </xf>
    <xf numFmtId="1" fontId="18" fillId="25" borderId="8" xfId="0" applyNumberFormat="1" applyFont="1" applyFill="1" applyBorder="1" applyAlignment="1">
      <alignment horizontal="center" vertical="center"/>
    </xf>
    <xf numFmtId="0" fontId="82" fillId="37" borderId="0" xfId="0" applyFont="1" applyFill="1" applyAlignment="1">
      <alignment horizontal="center" vertical="center" wrapText="1"/>
    </xf>
    <xf numFmtId="0" fontId="103" fillId="0" borderId="0" xfId="0" applyFont="1"/>
    <xf numFmtId="0" fontId="0" fillId="38" borderId="0" xfId="0" applyFill="1"/>
    <xf numFmtId="0" fontId="0" fillId="39" borderId="0" xfId="0" applyFill="1"/>
    <xf numFmtId="0" fontId="10" fillId="39" borderId="0" xfId="0" applyFont="1" applyFill="1"/>
    <xf numFmtId="0" fontId="104" fillId="26" borderId="69" xfId="0" applyFont="1" applyFill="1" applyBorder="1"/>
    <xf numFmtId="0" fontId="104" fillId="21" borderId="69" xfId="0" applyFont="1" applyFill="1" applyBorder="1"/>
    <xf numFmtId="0" fontId="104" fillId="36" borderId="69" xfId="0" applyFont="1" applyFill="1" applyBorder="1"/>
    <xf numFmtId="0" fontId="104" fillId="40" borderId="69" xfId="0" applyFont="1" applyFill="1" applyBorder="1"/>
    <xf numFmtId="2" fontId="10" fillId="39" borderId="0" xfId="0" applyNumberFormat="1" applyFont="1" applyFill="1"/>
    <xf numFmtId="0" fontId="0" fillId="21" borderId="0" xfId="0" applyFill="1"/>
    <xf numFmtId="0" fontId="107" fillId="0" borderId="0" xfId="0" applyFont="1" applyAlignment="1">
      <alignment horizontal="center"/>
    </xf>
    <xf numFmtId="0" fontId="108" fillId="21" borderId="0" xfId="0" applyFont="1" applyFill="1" applyAlignment="1">
      <alignment horizontal="right"/>
    </xf>
    <xf numFmtId="0" fontId="112" fillId="29" borderId="8" xfId="0" applyFont="1" applyFill="1" applyBorder="1" applyAlignment="1">
      <alignment vertical="top" wrapText="1"/>
    </xf>
    <xf numFmtId="0" fontId="19" fillId="21" borderId="17" xfId="0" applyFont="1" applyFill="1" applyBorder="1" applyAlignment="1">
      <alignment horizontal="center" vertical="center"/>
    </xf>
    <xf numFmtId="0" fontId="15" fillId="21" borderId="8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 applyProtection="1">
      <alignment horizontal="center" vertical="center" shrinkToFit="1"/>
      <protection locked="0" hidden="1"/>
    </xf>
    <xf numFmtId="0" fontId="15" fillId="0" borderId="8" xfId="0" applyFont="1" applyBorder="1" applyAlignment="1" applyProtection="1">
      <alignment vertical="center" shrinkToFit="1"/>
      <protection hidden="1"/>
    </xf>
    <xf numFmtId="187" fontId="10" fillId="8" borderId="8" xfId="0" applyNumberFormat="1" applyFont="1" applyFill="1" applyBorder="1" applyAlignment="1">
      <alignment horizontal="center" vertical="center"/>
    </xf>
    <xf numFmtId="0" fontId="115" fillId="38" borderId="0" xfId="7" applyFont="1" applyFill="1" applyAlignment="1" applyProtection="1"/>
    <xf numFmtId="0" fontId="14" fillId="32" borderId="17" xfId="0" applyFont="1" applyFill="1" applyBorder="1" applyAlignment="1">
      <alignment horizontal="center" vertical="center" textRotation="90"/>
    </xf>
    <xf numFmtId="0" fontId="14" fillId="32" borderId="9" xfId="0" applyFont="1" applyFill="1" applyBorder="1" applyAlignment="1">
      <alignment horizontal="center" vertical="center" textRotation="90"/>
    </xf>
    <xf numFmtId="0" fontId="10" fillId="0" borderId="0" xfId="0" applyFont="1" applyAlignment="1">
      <alignment textRotation="90"/>
    </xf>
    <xf numFmtId="0" fontId="10" fillId="0" borderId="8" xfId="0" applyFont="1" applyBorder="1" applyAlignment="1">
      <alignment textRotation="90"/>
    </xf>
    <xf numFmtId="0" fontId="10" fillId="0" borderId="8" xfId="0" applyFont="1" applyBorder="1" applyAlignment="1">
      <alignment shrinkToFit="1"/>
    </xf>
    <xf numFmtId="0" fontId="10" fillId="0" borderId="8" xfId="0" applyFont="1" applyBorder="1" applyAlignment="1">
      <alignment vertical="center" shrinkToFit="1"/>
    </xf>
    <xf numFmtId="0" fontId="11" fillId="32" borderId="19" xfId="0" applyFont="1" applyFill="1" applyBorder="1" applyAlignment="1">
      <alignment horizontal="center" vertical="center" textRotation="90"/>
    </xf>
    <xf numFmtId="1" fontId="10" fillId="22" borderId="8" xfId="0" applyNumberFormat="1" applyFont="1" applyFill="1" applyBorder="1" applyAlignment="1">
      <alignment horizontal="center" vertical="center" shrinkToFit="1"/>
    </xf>
    <xf numFmtId="0" fontId="10" fillId="22" borderId="8" xfId="0" applyFont="1" applyFill="1" applyBorder="1" applyAlignment="1">
      <alignment horizontal="center" vertical="center" shrinkToFit="1"/>
    </xf>
    <xf numFmtId="2" fontId="11" fillId="22" borderId="8" xfId="0" applyNumberFormat="1" applyFont="1" applyFill="1" applyBorder="1" applyAlignment="1">
      <alignment horizontal="center" vertical="center" shrinkToFit="1"/>
    </xf>
    <xf numFmtId="0" fontId="11" fillId="32" borderId="8" xfId="0" applyFont="1" applyFill="1" applyBorder="1" applyAlignment="1">
      <alignment horizontal="center" textRotation="90" shrinkToFi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87" fontId="74" fillId="0" borderId="0" xfId="4" applyNumberFormat="1" applyFont="1"/>
    <xf numFmtId="2" fontId="20" fillId="0" borderId="0" xfId="4" applyNumberFormat="1" applyFont="1" applyAlignment="1">
      <alignment vertical="center"/>
    </xf>
    <xf numFmtId="187" fontId="20" fillId="0" borderId="0" xfId="4" applyNumberFormat="1" applyFont="1" applyAlignment="1">
      <alignment vertical="center"/>
    </xf>
    <xf numFmtId="0" fontId="62" fillId="0" borderId="0" xfId="4" applyFont="1" applyAlignment="1">
      <alignment horizontal="left"/>
    </xf>
    <xf numFmtId="10" fontId="62" fillId="0" borderId="0" xfId="4" applyNumberFormat="1" applyFont="1" applyAlignment="1">
      <alignment shrinkToFit="1"/>
    </xf>
    <xf numFmtId="10" fontId="62" fillId="0" borderId="0" xfId="4" applyNumberFormat="1" applyFont="1" applyAlignment="1">
      <alignment horizontal="left" shrinkToFit="1"/>
    </xf>
    <xf numFmtId="0" fontId="10" fillId="0" borderId="8" xfId="0" applyFont="1" applyBorder="1" applyProtection="1">
      <protection locked="0"/>
    </xf>
    <xf numFmtId="0" fontId="10" fillId="0" borderId="8" xfId="0" applyFont="1" applyBorder="1" applyAlignment="1" applyProtection="1">
      <alignment shrinkToFit="1"/>
      <protection locked="0"/>
    </xf>
    <xf numFmtId="0" fontId="119" fillId="0" borderId="8" xfId="0" applyFont="1" applyBorder="1" applyAlignment="1" applyProtection="1">
      <alignment shrinkToFit="1"/>
      <protection locked="0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1" fillId="45" borderId="8" xfId="0" applyFont="1" applyFill="1" applyBorder="1" applyAlignment="1">
      <alignment horizontal="center" vertical="center"/>
    </xf>
    <xf numFmtId="0" fontId="14" fillId="45" borderId="8" xfId="0" applyFont="1" applyFill="1" applyBorder="1" applyAlignment="1">
      <alignment horizontal="center"/>
    </xf>
    <xf numFmtId="1" fontId="16" fillId="23" borderId="8" xfId="0" applyNumberFormat="1" applyFont="1" applyFill="1" applyBorder="1" applyAlignment="1">
      <alignment horizontal="center" vertical="center"/>
    </xf>
    <xf numFmtId="0" fontId="10" fillId="27" borderId="0" xfId="0" applyFont="1" applyFill="1"/>
    <xf numFmtId="1" fontId="26" fillId="27" borderId="8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textRotation="90"/>
    </xf>
    <xf numFmtId="0" fontId="0" fillId="0" borderId="0" xfId="0" applyAlignment="1">
      <alignment textRotation="90"/>
    </xf>
    <xf numFmtId="0" fontId="13" fillId="0" borderId="0" xfId="0" applyFont="1" applyAlignment="1">
      <alignment textRotation="90"/>
    </xf>
    <xf numFmtId="0" fontId="0" fillId="35" borderId="0" xfId="0" applyFill="1"/>
    <xf numFmtId="0" fontId="121" fillId="0" borderId="0" xfId="0" applyFont="1" applyAlignment="1">
      <alignment horizontal="center" vertical="center"/>
    </xf>
    <xf numFmtId="0" fontId="11" fillId="27" borderId="8" xfId="0" applyFont="1" applyFill="1" applyBorder="1" applyAlignment="1">
      <alignment horizontal="center" vertical="center" shrinkToFit="1"/>
    </xf>
    <xf numFmtId="0" fontId="10" fillId="48" borderId="8" xfId="0" applyFont="1" applyFill="1" applyBorder="1" applyProtection="1">
      <protection locked="0"/>
    </xf>
    <xf numFmtId="0" fontId="10" fillId="0" borderId="18" xfId="0" applyFont="1" applyBorder="1" applyAlignment="1" applyProtection="1">
      <alignment horizontal="center" vertical="center" shrinkToFit="1"/>
      <protection locked="0"/>
    </xf>
    <xf numFmtId="0" fontId="10" fillId="0" borderId="74" xfId="0" applyFont="1" applyBorder="1" applyAlignment="1" applyProtection="1">
      <alignment shrinkToFit="1"/>
      <protection locked="0"/>
    </xf>
    <xf numFmtId="0" fontId="10" fillId="0" borderId="75" xfId="0" applyFont="1" applyBorder="1" applyAlignment="1" applyProtection="1">
      <alignment shrinkToFit="1"/>
      <protection locked="0"/>
    </xf>
    <xf numFmtId="0" fontId="10" fillId="0" borderId="76" xfId="0" applyFont="1" applyBorder="1" applyAlignment="1" applyProtection="1">
      <alignment shrinkToFit="1"/>
      <protection locked="0"/>
    </xf>
    <xf numFmtId="0" fontId="10" fillId="0" borderId="77" xfId="0" applyFont="1" applyBorder="1" applyAlignment="1" applyProtection="1">
      <alignment shrinkToFit="1"/>
      <protection locked="0"/>
    </xf>
    <xf numFmtId="0" fontId="10" fillId="48" borderId="14" xfId="0" applyFont="1" applyFill="1" applyBorder="1" applyProtection="1">
      <protection locked="0"/>
    </xf>
    <xf numFmtId="0" fontId="10" fillId="0" borderId="73" xfId="0" applyFont="1" applyBorder="1" applyAlignment="1" applyProtection="1">
      <alignment shrinkToFit="1"/>
      <protection locked="0"/>
    </xf>
    <xf numFmtId="0" fontId="10" fillId="47" borderId="8" xfId="0" applyFont="1" applyFill="1" applyBorder="1" applyAlignment="1">
      <alignment horizontal="left" textRotation="90"/>
    </xf>
    <xf numFmtId="0" fontId="10" fillId="0" borderId="78" xfId="0" applyFont="1" applyBorder="1" applyAlignment="1" applyProtection="1">
      <alignment shrinkToFit="1"/>
      <protection locked="0"/>
    </xf>
    <xf numFmtId="0" fontId="10" fillId="0" borderId="24" xfId="0" applyFont="1" applyBorder="1" applyAlignment="1" applyProtection="1">
      <alignment shrinkToFit="1"/>
      <protection locked="0"/>
    </xf>
    <xf numFmtId="0" fontId="10" fillId="0" borderId="79" xfId="0" applyFont="1" applyBorder="1" applyAlignment="1" applyProtection="1">
      <alignment shrinkToFit="1"/>
      <protection locked="0"/>
    </xf>
    <xf numFmtId="0" fontId="10" fillId="0" borderId="72" xfId="0" applyFont="1" applyBorder="1" applyAlignment="1" applyProtection="1">
      <alignment shrinkToFit="1"/>
      <protection locked="0"/>
    </xf>
    <xf numFmtId="0" fontId="10" fillId="0" borderId="14" xfId="0" applyFont="1" applyBorder="1" applyProtection="1">
      <protection locked="0"/>
    </xf>
    <xf numFmtId="0" fontId="10" fillId="0" borderId="0" xfId="0" applyFont="1" applyAlignment="1">
      <alignment vertical="center" shrinkToFit="1"/>
    </xf>
    <xf numFmtId="0" fontId="28" fillId="0" borderId="0" xfId="0" applyFont="1" applyAlignment="1">
      <alignment horizontal="center" vertical="center" shrinkToFit="1"/>
    </xf>
    <xf numFmtId="0" fontId="30" fillId="0" borderId="0" xfId="0" applyFont="1" applyAlignment="1" applyProtection="1">
      <alignment horizontal="center" vertical="center" shrinkToFit="1"/>
      <protection locked="0"/>
    </xf>
    <xf numFmtId="49" fontId="20" fillId="0" borderId="8" xfId="0" applyNumberFormat="1" applyFont="1" applyBorder="1" applyAlignment="1">
      <alignment horizontal="center" vertical="center" textRotation="90"/>
    </xf>
    <xf numFmtId="0" fontId="10" fillId="0" borderId="0" xfId="0" applyFont="1" applyAlignment="1">
      <alignment horizontal="left"/>
    </xf>
    <xf numFmtId="0" fontId="27" fillId="43" borderId="0" xfId="0" applyFont="1" applyFill="1"/>
    <xf numFmtId="0" fontId="10" fillId="43" borderId="0" xfId="0" applyFont="1" applyFill="1"/>
    <xf numFmtId="0" fontId="27" fillId="43" borderId="0" xfId="0" applyFont="1" applyFill="1" applyAlignment="1">
      <alignment horizontal="center"/>
    </xf>
    <xf numFmtId="0" fontId="10" fillId="43" borderId="0" xfId="0" applyFont="1" applyFill="1" applyAlignment="1">
      <alignment vertical="center"/>
    </xf>
    <xf numFmtId="0" fontId="10" fillId="0" borderId="0" xfId="0" applyFont="1" applyAlignment="1" applyProtection="1">
      <alignment horizontal="center" textRotation="90"/>
      <protection locked="0"/>
    </xf>
    <xf numFmtId="0" fontId="8" fillId="0" borderId="0" xfId="0" applyFont="1" applyAlignment="1">
      <alignment vertical="center" textRotation="90"/>
    </xf>
    <xf numFmtId="0" fontId="0" fillId="0" borderId="0" xfId="0" applyAlignment="1">
      <alignment vertical="center" textRotation="90"/>
    </xf>
    <xf numFmtId="0" fontId="15" fillId="0" borderId="0" xfId="0" applyFont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/>
    </xf>
    <xf numFmtId="0" fontId="10" fillId="27" borderId="0" xfId="0" applyFont="1" applyFill="1" applyAlignment="1">
      <alignment horizontal="center" vertical="center" wrapText="1"/>
    </xf>
    <xf numFmtId="0" fontId="10" fillId="27" borderId="0" xfId="0" applyFont="1" applyFill="1" applyAlignment="1">
      <alignment horizontal="center"/>
    </xf>
    <xf numFmtId="0" fontId="10" fillId="27" borderId="0" xfId="0" applyFont="1" applyFill="1" applyAlignment="1">
      <alignment horizontal="center" vertical="center" shrinkToFit="1"/>
    </xf>
    <xf numFmtId="0" fontId="10" fillId="27" borderId="0" xfId="0" applyFont="1" applyFill="1" applyAlignment="1">
      <alignment shrinkToFit="1"/>
    </xf>
    <xf numFmtId="0" fontId="10" fillId="48" borderId="8" xfId="0" applyFont="1" applyFill="1" applyBorder="1" applyAlignment="1">
      <alignment horizontal="center" vertical="center" shrinkToFit="1"/>
    </xf>
    <xf numFmtId="0" fontId="10" fillId="0" borderId="8" xfId="0" applyFont="1" applyBorder="1" applyAlignment="1" applyProtection="1">
      <alignment horizontal="left" textRotation="90"/>
      <protection locked="0"/>
    </xf>
    <xf numFmtId="0" fontId="14" fillId="47" borderId="8" xfId="0" applyFont="1" applyFill="1" applyBorder="1" applyAlignment="1">
      <alignment horizontal="center" vertical="center" shrinkToFit="1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17" fillId="6" borderId="8" xfId="0" applyFont="1" applyFill="1" applyBorder="1" applyAlignment="1">
      <alignment horizontal="center" vertical="center" textRotation="90"/>
    </xf>
    <xf numFmtId="1" fontId="17" fillId="6" borderId="17" xfId="0" applyNumberFormat="1" applyFont="1" applyFill="1" applyBorder="1" applyAlignment="1">
      <alignment horizontal="center" vertical="center" textRotation="90"/>
    </xf>
    <xf numFmtId="0" fontId="17" fillId="6" borderId="8" xfId="0" applyFont="1" applyFill="1" applyBorder="1" applyAlignment="1">
      <alignment horizontal="center" vertical="center"/>
    </xf>
    <xf numFmtId="1" fontId="17" fillId="6" borderId="8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7" fillId="0" borderId="0" xfId="0" applyFont="1" applyAlignment="1">
      <alignment horizontal="center" vertical="center"/>
    </xf>
    <xf numFmtId="1" fontId="20" fillId="8" borderId="8" xfId="0" applyNumberFormat="1" applyFont="1" applyFill="1" applyBorder="1" applyAlignment="1">
      <alignment horizontal="left" wrapText="1"/>
    </xf>
    <xf numFmtId="0" fontId="91" fillId="0" borderId="0" xfId="0" applyFont="1" applyAlignment="1">
      <alignment vertical="center"/>
    </xf>
    <xf numFmtId="1" fontId="15" fillId="8" borderId="8" xfId="0" applyNumberFormat="1" applyFont="1" applyFill="1" applyBorder="1" applyAlignment="1">
      <alignment horizontal="left" wrapText="1"/>
    </xf>
    <xf numFmtId="0" fontId="11" fillId="24" borderId="0" xfId="0" applyFont="1" applyFill="1"/>
    <xf numFmtId="0" fontId="84" fillId="24" borderId="0" xfId="0" applyFont="1" applyFill="1"/>
    <xf numFmtId="0" fontId="84" fillId="24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center"/>
    </xf>
    <xf numFmtId="0" fontId="123" fillId="24" borderId="0" xfId="0" applyFont="1" applyFill="1"/>
    <xf numFmtId="0" fontId="123" fillId="24" borderId="0" xfId="0" applyFont="1" applyFill="1" applyAlignment="1">
      <alignment horizontal="center" vertical="center"/>
    </xf>
    <xf numFmtId="0" fontId="70" fillId="0" borderId="0" xfId="4" applyFont="1" applyAlignment="1">
      <alignment horizontal="left" vertical="center" shrinkToFit="1"/>
    </xf>
    <xf numFmtId="0" fontId="62" fillId="0" borderId="0" xfId="4" applyFont="1" applyAlignment="1">
      <alignment vertical="center" shrinkToFit="1"/>
    </xf>
    <xf numFmtId="0" fontId="62" fillId="0" borderId="0" xfId="4" applyFont="1" applyAlignment="1">
      <alignment shrinkToFit="1"/>
    </xf>
    <xf numFmtId="2" fontId="70" fillId="0" borderId="0" xfId="4" applyNumberFormat="1" applyFont="1" applyAlignment="1">
      <alignment horizontal="left" vertical="center" shrinkToFit="1"/>
    </xf>
    <xf numFmtId="0" fontId="73" fillId="0" borderId="8" xfId="4" applyFont="1" applyBorder="1" applyAlignment="1">
      <alignment horizontal="center" vertical="center" shrinkToFit="1"/>
    </xf>
    <xf numFmtId="0" fontId="73" fillId="0" borderId="0" xfId="4" applyFont="1" applyAlignment="1">
      <alignment horizontal="center" vertical="center" shrinkToFit="1"/>
    </xf>
    <xf numFmtId="0" fontId="11" fillId="25" borderId="8" xfId="0" applyFont="1" applyFill="1" applyBorder="1" applyAlignment="1">
      <alignment vertical="center" textRotation="90" shrinkToFit="1"/>
    </xf>
    <xf numFmtId="0" fontId="19" fillId="31" borderId="8" xfId="0" applyFont="1" applyFill="1" applyBorder="1" applyAlignment="1">
      <alignment horizontal="center" vertical="center" textRotation="90"/>
    </xf>
    <xf numFmtId="0" fontId="125" fillId="43" borderId="0" xfId="0" applyFont="1" applyFill="1" applyAlignment="1">
      <alignment vertical="center" wrapText="1"/>
    </xf>
    <xf numFmtId="0" fontId="13" fillId="43" borderId="0" xfId="0" applyFont="1" applyFill="1"/>
    <xf numFmtId="1" fontId="10" fillId="27" borderId="18" xfId="0" applyNumberFormat="1" applyFont="1" applyFill="1" applyBorder="1" applyAlignment="1">
      <alignment horizontal="left"/>
    </xf>
    <xf numFmtId="0" fontId="80" fillId="17" borderId="0" xfId="4" applyFont="1" applyFill="1" applyAlignment="1">
      <alignment horizontal="center" vertical="center"/>
    </xf>
    <xf numFmtId="0" fontId="80" fillId="18" borderId="0" xfId="4" applyFont="1" applyFill="1" applyAlignment="1">
      <alignment horizontal="center" vertical="center"/>
    </xf>
    <xf numFmtId="0" fontId="14" fillId="24" borderId="8" xfId="0" applyFont="1" applyFill="1" applyBorder="1" applyAlignment="1">
      <alignment horizontal="center" vertical="center"/>
    </xf>
    <xf numFmtId="0" fontId="14" fillId="24" borderId="14" xfId="0" applyFont="1" applyFill="1" applyBorder="1" applyAlignment="1">
      <alignment horizontal="center" vertical="center"/>
    </xf>
    <xf numFmtId="0" fontId="14" fillId="24" borderId="18" xfId="0" applyFont="1" applyFill="1" applyBorder="1" applyAlignment="1">
      <alignment horizontal="center" vertical="center"/>
    </xf>
    <xf numFmtId="187" fontId="10" fillId="28" borderId="8" xfId="0" applyNumberFormat="1" applyFont="1" applyFill="1" applyBorder="1" applyAlignment="1">
      <alignment horizontal="center" vertical="center"/>
    </xf>
    <xf numFmtId="187" fontId="10" fillId="28" borderId="15" xfId="0" applyNumberFormat="1" applyFont="1" applyFill="1" applyBorder="1" applyAlignment="1" applyProtection="1">
      <alignment horizontal="center" vertical="center"/>
      <protection hidden="1"/>
    </xf>
    <xf numFmtId="2" fontId="14" fillId="42" borderId="8" xfId="0" applyNumberFormat="1" applyFont="1" applyFill="1" applyBorder="1" applyAlignment="1">
      <alignment horizontal="center" vertical="center" shrinkToFit="1"/>
    </xf>
    <xf numFmtId="2" fontId="10" fillId="42" borderId="8" xfId="0" applyNumberFormat="1" applyFont="1" applyFill="1" applyBorder="1" applyAlignment="1">
      <alignment shrinkToFit="1"/>
    </xf>
    <xf numFmtId="0" fontId="28" fillId="27" borderId="8" xfId="4" applyFont="1" applyFill="1" applyBorder="1" applyAlignment="1">
      <alignment horizontal="center" textRotation="90"/>
    </xf>
    <xf numFmtId="0" fontId="13" fillId="0" borderId="0" xfId="0" applyFont="1" applyAlignment="1">
      <alignment horizontal="left" textRotation="90" wrapText="1"/>
    </xf>
    <xf numFmtId="0" fontId="128" fillId="0" borderId="0" xfId="0" applyFont="1" applyAlignment="1">
      <alignment textRotation="90"/>
    </xf>
    <xf numFmtId="0" fontId="129" fillId="0" borderId="0" xfId="0" applyFont="1"/>
    <xf numFmtId="0" fontId="130" fillId="0" borderId="0" xfId="0" applyFont="1" applyAlignment="1">
      <alignment textRotation="90"/>
    </xf>
    <xf numFmtId="0" fontId="17" fillId="6" borderId="17" xfId="0" applyFont="1" applyFill="1" applyBorder="1" applyAlignment="1">
      <alignment horizontal="center" vertical="center" textRotation="90"/>
    </xf>
    <xf numFmtId="0" fontId="10" fillId="27" borderId="18" xfId="0" applyFont="1" applyFill="1" applyBorder="1" applyAlignment="1">
      <alignment horizontal="left" vertical="center"/>
    </xf>
    <xf numFmtId="0" fontId="10" fillId="0" borderId="8" xfId="0" applyFont="1" applyBorder="1" applyAlignment="1" applyProtection="1">
      <alignment vertical="center" shrinkToFit="1"/>
      <protection locked="0"/>
    </xf>
    <xf numFmtId="1" fontId="13" fillId="27" borderId="8" xfId="0" applyNumberFormat="1" applyFont="1" applyFill="1" applyBorder="1" applyAlignment="1">
      <alignment horizontal="center" vertical="center" shrinkToFit="1"/>
    </xf>
    <xf numFmtId="0" fontId="10" fillId="0" borderId="14" xfId="0" applyFont="1" applyBorder="1" applyAlignment="1" applyProtection="1">
      <alignment vertical="center" shrinkToFit="1"/>
      <protection locked="0"/>
    </xf>
    <xf numFmtId="0" fontId="10" fillId="0" borderId="72" xfId="0" applyFont="1" applyBorder="1" applyAlignment="1" applyProtection="1">
      <alignment vertical="center" shrinkToFit="1"/>
      <protection locked="0"/>
    </xf>
    <xf numFmtId="0" fontId="10" fillId="0" borderId="73" xfId="0" applyFont="1" applyBorder="1" applyAlignment="1" applyProtection="1">
      <alignment vertical="center" shrinkToFit="1"/>
      <protection locked="0"/>
    </xf>
    <xf numFmtId="0" fontId="10" fillId="0" borderId="78" xfId="0" applyFont="1" applyBorder="1" applyAlignment="1" applyProtection="1">
      <alignment vertical="center" shrinkToFit="1"/>
      <protection locked="0"/>
    </xf>
    <xf numFmtId="0" fontId="10" fillId="0" borderId="74" xfId="0" applyFont="1" applyBorder="1" applyAlignment="1" applyProtection="1">
      <alignment vertical="center" shrinkToFit="1"/>
      <protection locked="0"/>
    </xf>
    <xf numFmtId="0" fontId="10" fillId="0" borderId="75" xfId="0" applyFont="1" applyBorder="1" applyAlignment="1" applyProtection="1">
      <alignment vertical="center" shrinkToFit="1"/>
      <protection locked="0"/>
    </xf>
    <xf numFmtId="0" fontId="10" fillId="0" borderId="24" xfId="0" applyFont="1" applyBorder="1" applyAlignment="1" applyProtection="1">
      <alignment vertical="center" shrinkToFit="1"/>
      <protection locked="0"/>
    </xf>
    <xf numFmtId="0" fontId="10" fillId="0" borderId="76" xfId="0" applyFont="1" applyBorder="1" applyAlignment="1" applyProtection="1">
      <alignment vertical="center" shrinkToFit="1"/>
      <protection locked="0"/>
    </xf>
    <xf numFmtId="0" fontId="10" fillId="0" borderId="77" xfId="0" applyFont="1" applyBorder="1" applyAlignment="1" applyProtection="1">
      <alignment vertical="center" shrinkToFit="1"/>
      <protection locked="0"/>
    </xf>
    <xf numFmtId="0" fontId="10" fillId="0" borderId="79" xfId="0" applyFont="1" applyBorder="1" applyAlignment="1" applyProtection="1">
      <alignment vertical="center" shrinkToFit="1"/>
      <protection locked="0"/>
    </xf>
    <xf numFmtId="1" fontId="10" fillId="27" borderId="18" xfId="0" applyNumberFormat="1" applyFont="1" applyFill="1" applyBorder="1" applyAlignment="1">
      <alignment horizontal="left" vertical="center"/>
    </xf>
    <xf numFmtId="0" fontId="119" fillId="0" borderId="8" xfId="0" applyFont="1" applyBorder="1" applyAlignment="1" applyProtection="1">
      <alignment vertical="center" shrinkToFit="1"/>
      <protection locked="0"/>
    </xf>
    <xf numFmtId="1" fontId="10" fillId="27" borderId="8" xfId="0" applyNumberFormat="1" applyFont="1" applyFill="1" applyBorder="1" applyAlignment="1">
      <alignment horizontal="center" vertical="center" shrinkToFit="1"/>
    </xf>
    <xf numFmtId="0" fontId="10" fillId="27" borderId="0" xfId="0" applyFont="1" applyFill="1" applyAlignment="1">
      <alignment vertical="center"/>
    </xf>
    <xf numFmtId="0" fontId="18" fillId="49" borderId="0" xfId="0" applyFont="1" applyFill="1" applyAlignment="1">
      <alignment horizontal="center" vertical="center"/>
    </xf>
    <xf numFmtId="0" fontId="86" fillId="36" borderId="0" xfId="0" applyFont="1" applyFill="1" applyAlignment="1" applyProtection="1">
      <alignment horizontal="right" vertical="center"/>
      <protection hidden="1"/>
    </xf>
    <xf numFmtId="0" fontId="62" fillId="0" borderId="8" xfId="0" applyFont="1" applyBorder="1" applyAlignment="1" applyProtection="1">
      <alignment horizontal="center" vertical="center" shrinkToFit="1"/>
      <protection locked="0"/>
    </xf>
    <xf numFmtId="0" fontId="62" fillId="0" borderId="8" xfId="0" applyFont="1" applyBorder="1" applyAlignment="1" applyProtection="1">
      <alignment vertical="center" shrinkToFit="1"/>
      <protection locked="0"/>
    </xf>
    <xf numFmtId="0" fontId="131" fillId="36" borderId="0" xfId="0" applyFont="1" applyFill="1" applyAlignment="1" applyProtection="1">
      <alignment horizontal="right" vertical="center"/>
      <protection hidden="1"/>
    </xf>
    <xf numFmtId="0" fontId="16" fillId="21" borderId="0" xfId="0" applyFont="1" applyFill="1" applyAlignment="1" applyProtection="1">
      <alignment horizontal="center" vertical="center" shrinkToFit="1"/>
      <protection hidden="1"/>
    </xf>
    <xf numFmtId="0" fontId="19" fillId="21" borderId="17" xfId="0" applyFont="1" applyFill="1" applyBorder="1" applyAlignment="1">
      <alignment horizontal="center" vertical="center" shrinkToFit="1"/>
    </xf>
    <xf numFmtId="0" fontId="15" fillId="21" borderId="8" xfId="0" applyFont="1" applyFill="1" applyBorder="1" applyAlignment="1">
      <alignment vertical="center" shrinkToFit="1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8" fillId="26" borderId="0" xfId="0" applyFont="1" applyFill="1"/>
    <xf numFmtId="0" fontId="10" fillId="0" borderId="8" xfId="0" applyFont="1" applyBorder="1" applyAlignment="1" applyProtection="1">
      <alignment vertical="center" shrinkToFit="1"/>
      <protection locked="0" hidden="1"/>
    </xf>
    <xf numFmtId="1" fontId="10" fillId="27" borderId="0" xfId="0" applyNumberFormat="1" applyFont="1" applyFill="1" applyAlignment="1">
      <alignment horizontal="left" vertical="center"/>
    </xf>
    <xf numFmtId="1" fontId="10" fillId="27" borderId="8" xfId="0" applyNumberFormat="1" applyFont="1" applyFill="1" applyBorder="1" applyAlignment="1">
      <alignment horizontal="left" vertical="center"/>
    </xf>
    <xf numFmtId="0" fontId="10" fillId="27" borderId="0" xfId="0" applyFont="1" applyFill="1" applyAlignment="1">
      <alignment horizontal="center" vertical="center"/>
    </xf>
    <xf numFmtId="0" fontId="10" fillId="27" borderId="8" xfId="0" applyFont="1" applyFill="1" applyBorder="1" applyAlignment="1">
      <alignment horizontal="left" vertical="center" textRotation="90"/>
    </xf>
    <xf numFmtId="0" fontId="10" fillId="27" borderId="0" xfId="0" applyFont="1" applyFill="1" applyAlignment="1">
      <alignment vertical="center" shrinkToFit="1"/>
    </xf>
    <xf numFmtId="0" fontId="10" fillId="27" borderId="8" xfId="0" applyFont="1" applyFill="1" applyBorder="1" applyAlignment="1" applyProtection="1">
      <alignment horizontal="left" vertical="center" textRotation="90"/>
      <protection locked="0"/>
    </xf>
    <xf numFmtId="1" fontId="20" fillId="8" borderId="8" xfId="0" applyNumberFormat="1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/>
    </xf>
    <xf numFmtId="1" fontId="10" fillId="8" borderId="8" xfId="0" applyNumberFormat="1" applyFont="1" applyFill="1" applyBorder="1" applyAlignment="1">
      <alignment horizontal="center" vertical="center" shrinkToFit="1"/>
    </xf>
    <xf numFmtId="1" fontId="10" fillId="28" borderId="8" xfId="0" applyNumberFormat="1" applyFont="1" applyFill="1" applyBorder="1" applyAlignment="1">
      <alignment horizontal="center" vertical="center" shrinkToFit="1"/>
    </xf>
    <xf numFmtId="0" fontId="10" fillId="28" borderId="15" xfId="0" applyFont="1" applyFill="1" applyBorder="1" applyAlignment="1" applyProtection="1">
      <alignment horizontal="center" vertical="center" shrinkToFit="1"/>
      <protection hidden="1"/>
    </xf>
    <xf numFmtId="0" fontId="14" fillId="8" borderId="15" xfId="0" applyFont="1" applyFill="1" applyBorder="1" applyAlignment="1" applyProtection="1">
      <alignment horizontal="center" vertical="center" shrinkToFit="1"/>
      <protection hidden="1"/>
    </xf>
    <xf numFmtId="0" fontId="30" fillId="5" borderId="8" xfId="0" applyFont="1" applyFill="1" applyBorder="1" applyAlignment="1">
      <alignment horizontal="center" vertical="center" shrinkToFit="1"/>
    </xf>
    <xf numFmtId="0" fontId="18" fillId="25" borderId="8" xfId="0" applyFont="1" applyFill="1" applyBorder="1" applyAlignment="1">
      <alignment horizontal="center" textRotation="90" shrinkToFit="1"/>
    </xf>
    <xf numFmtId="0" fontId="14" fillId="25" borderId="8" xfId="0" applyFont="1" applyFill="1" applyBorder="1" applyAlignment="1">
      <alignment horizontal="center" textRotation="90" shrinkToFit="1"/>
    </xf>
    <xf numFmtId="0" fontId="14" fillId="32" borderId="8" xfId="0" applyFont="1" applyFill="1" applyBorder="1" applyAlignment="1">
      <alignment horizontal="center" vertical="center" shrinkToFit="1"/>
    </xf>
    <xf numFmtId="0" fontId="10" fillId="3" borderId="0" xfId="0" applyFont="1" applyFill="1" applyAlignment="1">
      <alignment vertical="center" shrinkToFit="1"/>
    </xf>
    <xf numFmtId="0" fontId="10" fillId="0" borderId="0" xfId="0" applyFont="1" applyAlignment="1">
      <alignment vertical="center" textRotation="90" shrinkToFit="1"/>
    </xf>
    <xf numFmtId="0" fontId="134" fillId="22" borderId="8" xfId="0" applyFont="1" applyFill="1" applyBorder="1" applyAlignment="1" applyProtection="1">
      <alignment horizontal="center" vertical="center" shrinkToFit="1"/>
      <protection hidden="1"/>
    </xf>
    <xf numFmtId="2" fontId="118" fillId="42" borderId="8" xfId="0" applyNumberFormat="1" applyFont="1" applyFill="1" applyBorder="1" applyAlignment="1">
      <alignment shrinkToFit="1"/>
    </xf>
    <xf numFmtId="0" fontId="135" fillId="25" borderId="8" xfId="0" applyFont="1" applyFill="1" applyBorder="1" applyAlignment="1">
      <alignment horizontal="center" textRotation="90" shrinkToFit="1"/>
    </xf>
    <xf numFmtId="0" fontId="13" fillId="15" borderId="19" xfId="0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>
      <alignment horizontal="center" vertical="center"/>
    </xf>
    <xf numFmtId="0" fontId="62" fillId="0" borderId="0" xfId="4" applyFont="1" applyAlignment="1">
      <alignment horizontal="left" vertical="center" shrinkToFit="1"/>
    </xf>
    <xf numFmtId="0" fontId="13" fillId="0" borderId="8" xfId="0" applyFont="1" applyBorder="1" applyAlignment="1">
      <alignment horizontal="center" vertical="center"/>
    </xf>
    <xf numFmtId="0" fontId="62" fillId="0" borderId="0" xfId="4" applyFont="1" applyAlignment="1">
      <alignment horizontal="center" vertical="center" shrinkToFit="1"/>
    </xf>
    <xf numFmtId="0" fontId="68" fillId="0" borderId="0" xfId="4" applyFont="1" applyAlignment="1">
      <alignment horizontal="center" vertical="center" shrinkToFit="1"/>
    </xf>
    <xf numFmtId="0" fontId="62" fillId="0" borderId="0" xfId="4" applyFont="1" applyAlignment="1">
      <alignment horizontal="center" vertical="center"/>
    </xf>
    <xf numFmtId="0" fontId="62" fillId="0" borderId="0" xfId="4" applyFont="1" applyAlignment="1">
      <alignment vertical="center"/>
    </xf>
    <xf numFmtId="0" fontId="62" fillId="0" borderId="0" xfId="4" applyFont="1" applyAlignment="1">
      <alignment horizontal="left" vertical="center"/>
    </xf>
    <xf numFmtId="0" fontId="70" fillId="17" borderId="0" xfId="4" applyFont="1" applyFill="1" applyAlignment="1">
      <alignment horizontal="left" vertical="center"/>
    </xf>
    <xf numFmtId="0" fontId="87" fillId="0" borderId="67" xfId="2" applyFont="1" applyBorder="1" applyAlignment="1">
      <alignment vertical="center"/>
    </xf>
    <xf numFmtId="0" fontId="87" fillId="0" borderId="0" xfId="2" applyFont="1" applyAlignment="1">
      <alignment vertical="center"/>
    </xf>
    <xf numFmtId="0" fontId="87" fillId="0" borderId="68" xfId="2" applyFont="1" applyBorder="1" applyAlignment="1">
      <alignment vertical="center"/>
    </xf>
    <xf numFmtId="0" fontId="87" fillId="0" borderId="65" xfId="2" applyFont="1" applyBorder="1" applyAlignment="1">
      <alignment vertical="center"/>
    </xf>
    <xf numFmtId="0" fontId="87" fillId="0" borderId="66" xfId="2" applyFont="1" applyBorder="1" applyAlignment="1">
      <alignment vertical="center"/>
    </xf>
    <xf numFmtId="0" fontId="87" fillId="0" borderId="58" xfId="2" applyFont="1" applyBorder="1" applyAlignment="1">
      <alignment vertical="center"/>
    </xf>
    <xf numFmtId="49" fontId="13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3" fillId="3" borderId="0" xfId="0" applyFont="1" applyFill="1"/>
    <xf numFmtId="0" fontId="13" fillId="7" borderId="0" xfId="0" applyFont="1" applyFill="1"/>
    <xf numFmtId="0" fontId="10" fillId="6" borderId="17" xfId="0" applyFont="1" applyFill="1" applyBorder="1" applyAlignment="1">
      <alignment vertical="center" shrinkToFit="1"/>
    </xf>
    <xf numFmtId="0" fontId="10" fillId="6" borderId="20" xfId="0" applyFont="1" applyFill="1" applyBorder="1" applyAlignment="1">
      <alignment vertical="center" shrinkToFit="1"/>
    </xf>
    <xf numFmtId="0" fontId="10" fillId="6" borderId="11" xfId="0" applyFont="1" applyFill="1" applyBorder="1" applyAlignment="1">
      <alignment vertical="center" shrinkToFit="1"/>
    </xf>
    <xf numFmtId="0" fontId="10" fillId="6" borderId="19" xfId="0" applyFont="1" applyFill="1" applyBorder="1" applyAlignment="1">
      <alignment horizontal="center" vertical="center" shrinkToFit="1"/>
    </xf>
    <xf numFmtId="0" fontId="14" fillId="24" borderId="14" xfId="0" applyFont="1" applyFill="1" applyBorder="1" applyAlignment="1">
      <alignment horizontal="center" vertical="center" shrinkToFit="1"/>
    </xf>
    <xf numFmtId="0" fontId="14" fillId="24" borderId="8" xfId="0" applyFont="1" applyFill="1" applyBorder="1" applyAlignment="1">
      <alignment horizontal="center" vertical="center" shrinkToFit="1"/>
    </xf>
    <xf numFmtId="0" fontId="10" fillId="47" borderId="8" xfId="0" applyFont="1" applyFill="1" applyBorder="1" applyAlignment="1">
      <alignment horizontal="left" textRotation="90" shrinkToFit="1"/>
    </xf>
    <xf numFmtId="0" fontId="10" fillId="27" borderId="8" xfId="0" applyFont="1" applyFill="1" applyBorder="1" applyAlignment="1">
      <alignment horizontal="left" vertical="center" textRotation="90" shrinkToFit="1"/>
    </xf>
    <xf numFmtId="0" fontId="11" fillId="35" borderId="71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textRotation="90"/>
    </xf>
    <xf numFmtId="0" fontId="18" fillId="6" borderId="17" xfId="0" applyFont="1" applyFill="1" applyBorder="1" applyAlignment="1">
      <alignment horizontal="center" vertical="center" textRotation="90"/>
    </xf>
    <xf numFmtId="1" fontId="18" fillId="6" borderId="17" xfId="0" applyNumberFormat="1" applyFont="1" applyFill="1" applyBorder="1" applyAlignment="1">
      <alignment horizontal="center" vertical="center" textRotation="90"/>
    </xf>
    <xf numFmtId="1" fontId="18" fillId="6" borderId="8" xfId="0" applyNumberFormat="1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 textRotation="90" shrinkToFit="1"/>
    </xf>
    <xf numFmtId="0" fontId="17" fillId="6" borderId="17" xfId="0" applyFont="1" applyFill="1" applyBorder="1" applyAlignment="1">
      <alignment horizontal="center" vertical="center" textRotation="90" shrinkToFit="1"/>
    </xf>
    <xf numFmtId="0" fontId="17" fillId="6" borderId="8" xfId="0" applyFont="1" applyFill="1" applyBorder="1" applyAlignment="1">
      <alignment horizontal="center" vertical="center" shrinkToFit="1"/>
    </xf>
    <xf numFmtId="0" fontId="18" fillId="6" borderId="9" xfId="0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" fontId="11" fillId="0" borderId="8" xfId="0" applyNumberFormat="1" applyFont="1" applyBorder="1" applyAlignment="1" applyProtection="1">
      <alignment horizontal="center" vertical="center" shrinkToFit="1"/>
      <protection hidden="1"/>
    </xf>
    <xf numFmtId="0" fontId="30" fillId="0" borderId="8" xfId="0" applyFont="1" applyBorder="1" applyAlignment="1" applyProtection="1">
      <alignment horizontal="center" vertical="center" shrinkToFit="1"/>
      <protection hidden="1"/>
    </xf>
    <xf numFmtId="0" fontId="137" fillId="25" borderId="8" xfId="0" applyFont="1" applyFill="1" applyBorder="1" applyAlignment="1" applyProtection="1">
      <alignment horizontal="center" vertical="center" wrapText="1"/>
      <protection hidden="1"/>
    </xf>
    <xf numFmtId="0" fontId="138" fillId="0" borderId="0" xfId="2" applyFont="1" applyAlignment="1">
      <alignment horizontal="center" vertical="center"/>
    </xf>
    <xf numFmtId="0" fontId="138" fillId="0" borderId="0" xfId="2" applyFont="1"/>
    <xf numFmtId="0" fontId="139" fillId="0" borderId="0" xfId="2" applyFont="1"/>
    <xf numFmtId="0" fontId="138" fillId="0" borderId="0" xfId="2" applyFont="1" applyAlignment="1">
      <alignment horizontal="center"/>
    </xf>
    <xf numFmtId="0" fontId="140" fillId="0" borderId="63" xfId="2" applyFont="1" applyBorder="1" applyAlignment="1">
      <alignment vertical="center"/>
    </xf>
    <xf numFmtId="0" fontId="140" fillId="0" borderId="64" xfId="2" applyFont="1" applyBorder="1" applyAlignment="1">
      <alignment vertical="center"/>
    </xf>
    <xf numFmtId="0" fontId="140" fillId="0" borderId="57" xfId="2" applyFont="1" applyBorder="1" applyAlignment="1">
      <alignment vertical="center"/>
    </xf>
    <xf numFmtId="0" fontId="15" fillId="0" borderId="0" xfId="2" applyFont="1" applyAlignment="1">
      <alignment horizontal="left" vertical="center"/>
    </xf>
    <xf numFmtId="0" fontId="103" fillId="3" borderId="0" xfId="0" applyFont="1" applyFill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3" fillId="4" borderId="0" xfId="0" applyFont="1" applyFill="1" applyAlignment="1">
      <alignment horizontal="center" vertical="center"/>
    </xf>
    <xf numFmtId="0" fontId="18" fillId="22" borderId="8" xfId="0" applyFont="1" applyFill="1" applyBorder="1" applyAlignment="1">
      <alignment horizontal="center" vertical="center"/>
    </xf>
    <xf numFmtId="0" fontId="141" fillId="0" borderId="0" xfId="0" applyFont="1" applyAlignment="1">
      <alignment horizontal="center" vertical="center"/>
    </xf>
    <xf numFmtId="0" fontId="18" fillId="30" borderId="8" xfId="0" applyFont="1" applyFill="1" applyBorder="1" applyAlignment="1">
      <alignment horizontal="center" vertical="center"/>
    </xf>
    <xf numFmtId="1" fontId="14" fillId="30" borderId="8" xfId="0" applyNumberFormat="1" applyFont="1" applyFill="1" applyBorder="1" applyAlignment="1" applyProtection="1">
      <alignment horizontal="center" vertical="center"/>
      <protection hidden="1"/>
    </xf>
    <xf numFmtId="0" fontId="141" fillId="0" borderId="0" xfId="2" applyFont="1"/>
    <xf numFmtId="0" fontId="142" fillId="6" borderId="8" xfId="0" applyFont="1" applyFill="1" applyBorder="1" applyAlignment="1">
      <alignment horizontal="center" vertical="center"/>
    </xf>
    <xf numFmtId="0" fontId="143" fillId="0" borderId="0" xfId="0" applyFont="1" applyAlignment="1">
      <alignment vertical="center"/>
    </xf>
    <xf numFmtId="0" fontId="142" fillId="6" borderId="14" xfId="0" applyFont="1" applyFill="1" applyBorder="1" applyAlignment="1">
      <alignment horizontal="center" vertical="center"/>
    </xf>
    <xf numFmtId="0" fontId="142" fillId="6" borderId="18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33" fillId="25" borderId="8" xfId="0" applyFont="1" applyFill="1" applyBorder="1" applyAlignment="1">
      <alignment horizontal="center" textRotation="90" shrinkToFit="1"/>
    </xf>
    <xf numFmtId="1" fontId="10" fillId="0" borderId="8" xfId="0" applyNumberFormat="1" applyFont="1" applyBorder="1" applyAlignment="1">
      <alignment horizontal="center" vertical="center" shrinkToFit="1"/>
    </xf>
    <xf numFmtId="0" fontId="21" fillId="0" borderId="8" xfId="0" applyFont="1" applyBorder="1" applyAlignment="1">
      <alignment horizontal="left" vertical="center" shrinkToFit="1"/>
    </xf>
    <xf numFmtId="0" fontId="11" fillId="0" borderId="8" xfId="0" applyFont="1" applyBorder="1" applyAlignment="1">
      <alignment horizontal="center" vertical="center" shrinkToFit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45" fillId="0" borderId="8" xfId="0" applyFont="1" applyBorder="1" applyAlignment="1" applyProtection="1">
      <alignment horizontal="center" vertical="center"/>
      <protection locked="0"/>
    </xf>
    <xf numFmtId="0" fontId="10" fillId="5" borderId="8" xfId="0" applyFont="1" applyFill="1" applyBorder="1" applyAlignment="1" applyProtection="1">
      <alignment horizontal="center" vertical="center" shrinkToFit="1"/>
      <protection locked="0" hidden="1"/>
    </xf>
    <xf numFmtId="2" fontId="18" fillId="25" borderId="8" xfId="0" applyNumberFormat="1" applyFont="1" applyFill="1" applyBorder="1" applyAlignment="1">
      <alignment horizontal="center" vertical="center"/>
    </xf>
    <xf numFmtId="2" fontId="18" fillId="25" borderId="10" xfId="0" applyNumberFormat="1" applyFont="1" applyFill="1" applyBorder="1" applyAlignment="1" applyProtection="1">
      <alignment horizontal="center" vertical="center"/>
      <protection hidden="1"/>
    </xf>
    <xf numFmtId="0" fontId="145" fillId="0" borderId="8" xfId="0" applyFont="1" applyBorder="1" applyAlignment="1" applyProtection="1">
      <alignment horizontal="left" vertical="center"/>
      <protection locked="0"/>
    </xf>
    <xf numFmtId="0" fontId="145" fillId="0" borderId="8" xfId="0" applyFont="1" applyBorder="1" applyProtection="1">
      <protection locked="0"/>
    </xf>
    <xf numFmtId="0" fontId="145" fillId="0" borderId="8" xfId="0" applyFont="1" applyBorder="1" applyAlignment="1" applyProtection="1">
      <alignment vertical="center"/>
      <protection locked="0"/>
    </xf>
    <xf numFmtId="0" fontId="145" fillId="0" borderId="8" xfId="0" applyFont="1" applyBorder="1" applyAlignment="1" applyProtection="1">
      <alignment horizontal="center"/>
      <protection locked="0"/>
    </xf>
    <xf numFmtId="0" fontId="147" fillId="0" borderId="8" xfId="0" applyFont="1" applyBorder="1" applyAlignment="1" applyProtection="1">
      <alignment horizontal="center" vertical="center"/>
      <protection locked="0"/>
    </xf>
    <xf numFmtId="1" fontId="147" fillId="0" borderId="10" xfId="0" applyNumberFormat="1" applyFont="1" applyBorder="1" applyAlignment="1" applyProtection="1">
      <alignment horizontal="center" vertical="center" wrapText="1"/>
      <protection locked="0"/>
    </xf>
    <xf numFmtId="0" fontId="148" fillId="0" borderId="8" xfId="0" applyFont="1" applyBorder="1" applyAlignment="1" applyProtection="1">
      <alignment horizontal="center" vertical="center"/>
      <protection locked="0"/>
    </xf>
    <xf numFmtId="1" fontId="148" fillId="0" borderId="10" xfId="0" applyNumberFormat="1" applyFont="1" applyBorder="1" applyAlignment="1" applyProtection="1">
      <alignment horizontal="center" vertical="center" wrapText="1"/>
      <protection locked="0"/>
    </xf>
    <xf numFmtId="190" fontId="148" fillId="0" borderId="8" xfId="0" applyNumberFormat="1" applyFont="1" applyBorder="1" applyAlignment="1" applyProtection="1">
      <alignment horizontal="center" vertical="center"/>
      <protection locked="0"/>
    </xf>
    <xf numFmtId="0" fontId="149" fillId="0" borderId="9" xfId="5" applyFont="1" applyBorder="1" applyAlignment="1" applyProtection="1">
      <alignment horizontal="center" vertical="center"/>
      <protection locked="0"/>
    </xf>
    <xf numFmtId="0" fontId="148" fillId="0" borderId="15" xfId="0" applyFont="1" applyBorder="1" applyAlignment="1" applyProtection="1">
      <alignment horizontal="center" vertical="center"/>
      <protection locked="0"/>
    </xf>
    <xf numFmtId="0" fontId="148" fillId="0" borderId="8" xfId="0" applyFont="1" applyBorder="1" applyAlignment="1" applyProtection="1">
      <alignment horizontal="left" vertical="center"/>
      <protection locked="0"/>
    </xf>
    <xf numFmtId="0" fontId="148" fillId="0" borderId="14" xfId="0" applyFont="1" applyBorder="1" applyAlignment="1" applyProtection="1">
      <alignment horizontal="center" vertical="center"/>
      <protection locked="0"/>
    </xf>
    <xf numFmtId="1" fontId="148" fillId="0" borderId="8" xfId="0" applyNumberFormat="1" applyFont="1" applyBorder="1" applyAlignment="1" applyProtection="1">
      <alignment horizontal="center" vertical="center"/>
      <protection locked="0"/>
    </xf>
    <xf numFmtId="0" fontId="148" fillId="0" borderId="16" xfId="0" applyFont="1" applyBorder="1" applyAlignment="1" applyProtection="1">
      <alignment horizontal="center" vertical="center"/>
      <protection locked="0"/>
    </xf>
    <xf numFmtId="0" fontId="146" fillId="3" borderId="0" xfId="0" applyFont="1" applyFill="1"/>
    <xf numFmtId="0" fontId="146" fillId="0" borderId="0" xfId="0" applyFont="1"/>
    <xf numFmtId="0" fontId="151" fillId="3" borderId="0" xfId="0" applyFont="1" applyFill="1" applyAlignment="1">
      <alignment vertical="center"/>
    </xf>
    <xf numFmtId="0" fontId="151" fillId="0" borderId="0" xfId="0" applyFont="1" applyAlignment="1">
      <alignment vertical="center"/>
    </xf>
    <xf numFmtId="0" fontId="10" fillId="47" borderId="8" xfId="0" applyFont="1" applyFill="1" applyBorder="1" applyAlignment="1" applyProtection="1">
      <alignment horizontal="center" vertical="center"/>
      <protection hidden="1"/>
    </xf>
    <xf numFmtId="0" fontId="10" fillId="25" borderId="8" xfId="0" applyFont="1" applyFill="1" applyBorder="1" applyAlignment="1">
      <alignment horizontal="center" vertical="center"/>
    </xf>
    <xf numFmtId="0" fontId="152" fillId="25" borderId="8" xfId="0" applyFont="1" applyFill="1" applyBorder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hidden="1"/>
    </xf>
    <xf numFmtId="0" fontId="10" fillId="47" borderId="1" xfId="0" applyFont="1" applyFill="1" applyBorder="1"/>
    <xf numFmtId="0" fontId="15" fillId="39" borderId="0" xfId="0" applyFont="1" applyFill="1"/>
    <xf numFmtId="2" fontId="15" fillId="39" borderId="0" xfId="0" applyNumberFormat="1" applyFont="1" applyFill="1"/>
    <xf numFmtId="0" fontId="15" fillId="0" borderId="0" xfId="0" applyFont="1"/>
    <xf numFmtId="0" fontId="15" fillId="5" borderId="8" xfId="0" applyFont="1" applyFill="1" applyBorder="1" applyAlignment="1">
      <alignment horizontal="center"/>
    </xf>
    <xf numFmtId="0" fontId="15" fillId="5" borderId="8" xfId="0" applyFont="1" applyFill="1" applyBorder="1" applyAlignment="1" applyProtection="1">
      <alignment vertical="center" shrinkToFit="1"/>
      <protection hidden="1"/>
    </xf>
    <xf numFmtId="0" fontId="15" fillId="26" borderId="8" xfId="0" applyFont="1" applyFill="1" applyBorder="1" applyAlignment="1" applyProtection="1">
      <alignment vertical="center" shrinkToFit="1"/>
      <protection locked="0" hidden="1"/>
    </xf>
    <xf numFmtId="0" fontId="15" fillId="5" borderId="17" xfId="0" applyFont="1" applyFill="1" applyBorder="1" applyAlignment="1" applyProtection="1">
      <alignment horizontal="center" vertical="center" shrinkToFit="1"/>
      <protection locked="0" hidden="1"/>
    </xf>
    <xf numFmtId="0" fontId="15" fillId="5" borderId="17" xfId="0" applyFont="1" applyFill="1" applyBorder="1" applyAlignment="1" applyProtection="1">
      <alignment vertical="center" shrinkToFit="1"/>
      <protection locked="0" hidden="1"/>
    </xf>
    <xf numFmtId="0" fontId="15" fillId="5" borderId="8" xfId="0" applyFont="1" applyFill="1" applyBorder="1" applyAlignment="1" applyProtection="1">
      <alignment vertical="center" shrinkToFit="1"/>
      <protection locked="0" hidden="1"/>
    </xf>
    <xf numFmtId="0" fontId="89" fillId="5" borderId="8" xfId="0" applyFont="1" applyFill="1" applyBorder="1" applyAlignment="1" applyProtection="1">
      <alignment vertical="center" shrinkToFit="1"/>
      <protection locked="0" hidden="1"/>
    </xf>
    <xf numFmtId="0" fontId="153" fillId="5" borderId="8" xfId="0" applyFont="1" applyFill="1" applyBorder="1" applyAlignment="1" applyProtection="1">
      <alignment vertical="center" shrinkToFit="1"/>
      <protection locked="0" hidden="1"/>
    </xf>
    <xf numFmtId="0" fontId="15" fillId="22" borderId="9" xfId="0" applyFont="1" applyFill="1" applyBorder="1" applyAlignment="1" applyProtection="1">
      <alignment horizontal="center" vertical="center" shrinkToFit="1"/>
      <protection hidden="1"/>
    </xf>
    <xf numFmtId="1" fontId="15" fillId="22" borderId="9" xfId="0" applyNumberFormat="1" applyFont="1" applyFill="1" applyBorder="1" applyAlignment="1" applyProtection="1">
      <alignment horizontal="center" vertical="center" shrinkToFit="1"/>
      <protection hidden="1"/>
    </xf>
    <xf numFmtId="0" fontId="15" fillId="0" borderId="8" xfId="0" applyFont="1" applyBorder="1" applyAlignment="1" applyProtection="1">
      <alignment horizontal="center" vertical="center"/>
      <protection locked="0" hidden="1"/>
    </xf>
    <xf numFmtId="0" fontId="15" fillId="47" borderId="9" xfId="0" applyFont="1" applyFill="1" applyBorder="1" applyAlignment="1" applyProtection="1">
      <alignment horizontal="center" vertical="center"/>
      <protection hidden="1"/>
    </xf>
    <xf numFmtId="0" fontId="15" fillId="0" borderId="8" xfId="0" applyFont="1" applyBorder="1" applyAlignment="1">
      <alignment vertical="center"/>
    </xf>
    <xf numFmtId="2" fontId="15" fillId="0" borderId="0" xfId="0" applyNumberFormat="1" applyFont="1"/>
    <xf numFmtId="0" fontId="15" fillId="39" borderId="0" xfId="0" applyFont="1" applyFill="1" applyAlignment="1">
      <alignment horizontal="center"/>
    </xf>
    <xf numFmtId="0" fontId="15" fillId="5" borderId="8" xfId="0" applyFont="1" applyFill="1" applyBorder="1" applyAlignment="1" applyProtection="1">
      <alignment horizontal="center" vertical="center" shrinkToFit="1"/>
      <protection locked="0" hidden="1"/>
    </xf>
    <xf numFmtId="0" fontId="15" fillId="0" borderId="0" xfId="0" applyFont="1" applyAlignment="1">
      <alignment horizontal="center"/>
    </xf>
    <xf numFmtId="0" fontId="15" fillId="47" borderId="1" xfId="0" applyFont="1" applyFill="1" applyBorder="1"/>
    <xf numFmtId="0" fontId="15" fillId="0" borderId="13" xfId="0" applyFont="1" applyBorder="1"/>
    <xf numFmtId="1" fontId="130" fillId="37" borderId="8" xfId="0" applyNumberFormat="1" applyFont="1" applyFill="1" applyBorder="1" applyAlignment="1" applyProtection="1">
      <alignment horizontal="center" vertical="center" wrapText="1"/>
      <protection locked="0"/>
    </xf>
    <xf numFmtId="1" fontId="130" fillId="0" borderId="8" xfId="0" applyNumberFormat="1" applyFont="1" applyBorder="1" applyAlignment="1" applyProtection="1">
      <alignment horizontal="center" vertical="center" wrapText="1"/>
      <protection locked="0"/>
    </xf>
    <xf numFmtId="0" fontId="130" fillId="0" borderId="8" xfId="4" applyFont="1" applyBorder="1" applyAlignment="1" applyProtection="1">
      <alignment horizontal="center"/>
      <protection locked="0"/>
    </xf>
    <xf numFmtId="1" fontId="149" fillId="37" borderId="8" xfId="0" applyNumberFormat="1" applyFont="1" applyFill="1" applyBorder="1" applyAlignment="1" applyProtection="1">
      <alignment horizontal="center" vertical="center" wrapText="1"/>
      <protection locked="0"/>
    </xf>
    <xf numFmtId="0" fontId="149" fillId="0" borderId="8" xfId="0" applyFont="1" applyBorder="1" applyAlignment="1" applyProtection="1">
      <alignment vertical="center" shrinkToFit="1"/>
      <protection locked="0"/>
    </xf>
    <xf numFmtId="49" fontId="148" fillId="0" borderId="8" xfId="0" applyNumberFormat="1" applyFont="1" applyBorder="1" applyAlignment="1" applyProtection="1">
      <alignment horizontal="center" vertical="center"/>
      <protection locked="0"/>
    </xf>
    <xf numFmtId="0" fontId="148" fillId="0" borderId="9" xfId="0" applyFont="1" applyBorder="1" applyAlignment="1" applyProtection="1">
      <alignment horizontal="left" vertical="center"/>
      <protection locked="0"/>
    </xf>
    <xf numFmtId="0" fontId="148" fillId="0" borderId="9" xfId="0" applyFont="1" applyBorder="1" applyAlignment="1" applyProtection="1">
      <alignment horizontal="center" vertical="center"/>
      <protection locked="0"/>
    </xf>
    <xf numFmtId="1" fontId="148" fillId="0" borderId="9" xfId="0" applyNumberFormat="1" applyFont="1" applyBorder="1" applyAlignment="1" applyProtection="1">
      <alignment horizontal="center" vertical="center"/>
      <protection locked="0"/>
    </xf>
    <xf numFmtId="0" fontId="10" fillId="47" borderId="34" xfId="0" applyFont="1" applyFill="1" applyBorder="1"/>
    <xf numFmtId="0" fontId="15" fillId="47" borderId="34" xfId="0" applyFont="1" applyFill="1" applyBorder="1"/>
    <xf numFmtId="0" fontId="23" fillId="0" borderId="14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154" fillId="0" borderId="0" xfId="4" applyFont="1"/>
    <xf numFmtId="0" fontId="155" fillId="43" borderId="0" xfId="4" applyFont="1" applyFill="1"/>
    <xf numFmtId="0" fontId="155" fillId="0" borderId="0" xfId="4" applyFont="1"/>
    <xf numFmtId="0" fontId="158" fillId="0" borderId="0" xfId="4" applyFont="1"/>
    <xf numFmtId="0" fontId="160" fillId="43" borderId="0" xfId="4" applyFont="1" applyFill="1"/>
    <xf numFmtId="0" fontId="162" fillId="43" borderId="0" xfId="4" applyFont="1" applyFill="1"/>
    <xf numFmtId="0" fontId="163" fillId="43" borderId="0" xfId="4" applyFont="1" applyFill="1" applyAlignment="1">
      <alignment vertical="center" wrapText="1"/>
    </xf>
    <xf numFmtId="0" fontId="162" fillId="0" borderId="0" xfId="4" applyFont="1"/>
    <xf numFmtId="0" fontId="162" fillId="0" borderId="0" xfId="4" applyFont="1" applyAlignment="1">
      <alignment horizontal="left"/>
    </xf>
    <xf numFmtId="0" fontId="165" fillId="0" borderId="0" xfId="4" applyFont="1"/>
    <xf numFmtId="49" fontId="165" fillId="0" borderId="50" xfId="4" applyNumberFormat="1" applyFont="1" applyBorder="1"/>
    <xf numFmtId="0" fontId="162" fillId="0" borderId="0" xfId="4" applyFont="1" applyAlignment="1">
      <alignment horizontal="right"/>
    </xf>
    <xf numFmtId="0" fontId="10" fillId="0" borderId="8" xfId="0" applyFont="1" applyFill="1" applyBorder="1" applyAlignment="1" applyProtection="1">
      <alignment horizontal="center" vertical="center"/>
      <protection locked="0" hidden="1"/>
    </xf>
    <xf numFmtId="0" fontId="136" fillId="0" borderId="0" xfId="0" applyFont="1" applyAlignment="1" applyProtection="1">
      <alignment horizontal="right" vertical="center" shrinkToFit="1"/>
      <protection locked="0" hidden="1"/>
    </xf>
    <xf numFmtId="0" fontId="32" fillId="36" borderId="0" xfId="0" applyFont="1" applyFill="1" applyAlignment="1">
      <alignment horizontal="center" vertical="center"/>
    </xf>
    <xf numFmtId="0" fontId="32" fillId="36" borderId="0" xfId="0" applyFont="1" applyFill="1" applyAlignment="1">
      <alignment horizontal="center" vertical="center" wrapText="1"/>
    </xf>
    <xf numFmtId="0" fontId="106" fillId="21" borderId="70" xfId="0" applyFont="1" applyFill="1" applyBorder="1" applyAlignment="1">
      <alignment horizontal="left"/>
    </xf>
    <xf numFmtId="0" fontId="106" fillId="21" borderId="0" xfId="0" applyFont="1" applyFill="1" applyAlignment="1">
      <alignment horizontal="left"/>
    </xf>
    <xf numFmtId="0" fontId="26" fillId="21" borderId="0" xfId="0" applyFont="1" applyFill="1" applyAlignment="1">
      <alignment horizontal="left" vertical="center"/>
    </xf>
    <xf numFmtId="0" fontId="110" fillId="29" borderId="0" xfId="0" applyFont="1" applyFill="1" applyAlignment="1">
      <alignment horizontal="left" vertical="center" wrapText="1"/>
    </xf>
    <xf numFmtId="0" fontId="109" fillId="29" borderId="0" xfId="0" applyFont="1" applyFill="1" applyAlignment="1">
      <alignment horizontal="left" vertical="top" wrapText="1"/>
    </xf>
    <xf numFmtId="0" fontId="13" fillId="15" borderId="8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02" fillId="31" borderId="0" xfId="0" applyFont="1" applyFill="1" applyAlignment="1">
      <alignment horizontal="left" vertical="center" wrapText="1"/>
    </xf>
    <xf numFmtId="0" fontId="19" fillId="21" borderId="14" xfId="0" applyFont="1" applyFill="1" applyBorder="1" applyAlignment="1">
      <alignment horizontal="center" vertical="center" shrinkToFit="1"/>
    </xf>
    <xf numFmtId="0" fontId="19" fillId="21" borderId="18" xfId="0" applyFont="1" applyFill="1" applyBorder="1" applyAlignment="1">
      <alignment horizontal="center" vertical="center" shrinkToFit="1"/>
    </xf>
    <xf numFmtId="0" fontId="13" fillId="0" borderId="8" xfId="0" applyFont="1" applyBorder="1" applyAlignment="1" applyProtection="1">
      <alignment horizontal="left" vertical="center"/>
      <protection locked="0"/>
    </xf>
    <xf numFmtId="0" fontId="13" fillId="0" borderId="8" xfId="0" applyFont="1" applyBorder="1" applyAlignment="1" applyProtection="1">
      <alignment horizontal="left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9" fillId="21" borderId="14" xfId="0" applyFont="1" applyFill="1" applyBorder="1" applyAlignment="1">
      <alignment horizontal="center" vertical="center"/>
    </xf>
    <xf numFmtId="0" fontId="19" fillId="21" borderId="18" xfId="0" applyFont="1" applyFill="1" applyBorder="1" applyAlignment="1">
      <alignment horizontal="center" vertical="center"/>
    </xf>
    <xf numFmtId="0" fontId="19" fillId="21" borderId="14" xfId="0" applyFont="1" applyFill="1" applyBorder="1" applyAlignment="1">
      <alignment horizontal="center" vertical="center" wrapText="1"/>
    </xf>
    <xf numFmtId="0" fontId="19" fillId="21" borderId="18" xfId="0" applyFont="1" applyFill="1" applyBorder="1" applyAlignment="1">
      <alignment horizontal="center" vertical="center" wrapText="1"/>
    </xf>
    <xf numFmtId="0" fontId="13" fillId="15" borderId="8" xfId="0" applyFont="1" applyFill="1" applyBorder="1" applyAlignment="1" applyProtection="1">
      <alignment horizontal="left" vertical="center"/>
      <protection locked="0"/>
    </xf>
    <xf numFmtId="49" fontId="128" fillId="15" borderId="14" xfId="0" applyNumberFormat="1" applyFont="1" applyFill="1" applyBorder="1" applyAlignment="1" applyProtection="1">
      <alignment horizontal="left" vertical="center"/>
      <protection locked="0"/>
    </xf>
    <xf numFmtId="49" fontId="128" fillId="15" borderId="16" xfId="0" applyNumberFormat="1" applyFont="1" applyFill="1" applyBorder="1" applyAlignment="1" applyProtection="1">
      <alignment horizontal="left" vertical="center"/>
      <protection locked="0"/>
    </xf>
    <xf numFmtId="49" fontId="128" fillId="15" borderId="18" xfId="0" applyNumberFormat="1" applyFont="1" applyFill="1" applyBorder="1" applyAlignment="1" applyProtection="1">
      <alignment horizontal="left" vertical="center"/>
      <protection locked="0"/>
    </xf>
    <xf numFmtId="0" fontId="128" fillId="15" borderId="8" xfId="0" applyFont="1" applyFill="1" applyBorder="1" applyAlignment="1" applyProtection="1">
      <alignment horizontal="left" vertical="center"/>
      <protection locked="0"/>
    </xf>
    <xf numFmtId="0" fontId="83" fillId="24" borderId="12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right" shrinkToFit="1"/>
    </xf>
    <xf numFmtId="0" fontId="86" fillId="24" borderId="8" xfId="0" applyFont="1" applyFill="1" applyBorder="1" applyAlignment="1">
      <alignment horizontal="center" vertical="center"/>
    </xf>
    <xf numFmtId="0" fontId="14" fillId="24" borderId="8" xfId="0" applyFont="1" applyFill="1" applyBorder="1" applyAlignment="1">
      <alignment horizontal="center" vertical="center"/>
    </xf>
    <xf numFmtId="0" fontId="14" fillId="24" borderId="17" xfId="0" applyFont="1" applyFill="1" applyBorder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0" fontId="85" fillId="24" borderId="12" xfId="0" applyFont="1" applyFill="1" applyBorder="1" applyAlignment="1">
      <alignment horizontal="center" vertical="center"/>
    </xf>
    <xf numFmtId="0" fontId="150" fillId="19" borderId="0" xfId="0" applyFont="1" applyFill="1" applyAlignment="1">
      <alignment horizontal="center" vertical="center" wrapText="1"/>
    </xf>
    <xf numFmtId="0" fontId="86" fillId="24" borderId="17" xfId="0" applyFont="1" applyFill="1" applyBorder="1" applyAlignment="1">
      <alignment horizontal="center" vertical="center" textRotation="90"/>
    </xf>
    <xf numFmtId="0" fontId="86" fillId="24" borderId="19" xfId="0" applyFont="1" applyFill="1" applyBorder="1" applyAlignment="1">
      <alignment horizontal="center" vertical="center" textRotation="90"/>
    </xf>
    <xf numFmtId="0" fontId="86" fillId="24" borderId="8" xfId="0" applyFont="1" applyFill="1" applyBorder="1" applyAlignment="1">
      <alignment horizontal="center" vertical="center" textRotation="90"/>
    </xf>
    <xf numFmtId="0" fontId="14" fillId="24" borderId="8" xfId="0" applyFont="1" applyFill="1" applyBorder="1" applyAlignment="1">
      <alignment horizontal="center" vertical="center" wrapText="1"/>
    </xf>
    <xf numFmtId="0" fontId="120" fillId="44" borderId="0" xfId="0" applyFont="1" applyFill="1" applyAlignment="1">
      <alignment horizontal="center" vertical="center"/>
    </xf>
    <xf numFmtId="0" fontId="105" fillId="46" borderId="0" xfId="0" applyFont="1" applyFill="1" applyAlignment="1">
      <alignment horizontal="center" vertical="center" wrapText="1"/>
    </xf>
    <xf numFmtId="0" fontId="111" fillId="29" borderId="13" xfId="4" applyFont="1" applyFill="1" applyBorder="1" applyAlignment="1">
      <alignment horizontal="center" vertical="center"/>
    </xf>
    <xf numFmtId="0" fontId="111" fillId="29" borderId="0" xfId="4" applyFont="1" applyFill="1" applyAlignment="1">
      <alignment horizontal="center" vertical="center"/>
    </xf>
    <xf numFmtId="0" fontId="70" fillId="22" borderId="14" xfId="4" applyFont="1" applyFill="1" applyBorder="1" applyAlignment="1">
      <alignment horizontal="center"/>
    </xf>
    <xf numFmtId="0" fontId="70" fillId="22" borderId="18" xfId="4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 vertical="center" textRotation="90"/>
    </xf>
    <xf numFmtId="0" fontId="18" fillId="3" borderId="9" xfId="3" applyFont="1" applyFill="1" applyBorder="1" applyAlignment="1">
      <alignment horizontal="center" vertical="center" textRotation="90"/>
    </xf>
    <xf numFmtId="0" fontId="18" fillId="3" borderId="17" xfId="3" applyFont="1" applyFill="1" applyBorder="1" applyAlignment="1">
      <alignment horizontal="center" vertical="center"/>
    </xf>
    <xf numFmtId="0" fontId="18" fillId="3" borderId="9" xfId="3" applyFont="1" applyFill="1" applyBorder="1" applyAlignment="1">
      <alignment horizontal="center" vertical="center"/>
    </xf>
    <xf numFmtId="0" fontId="70" fillId="22" borderId="14" xfId="4" applyFont="1" applyFill="1" applyBorder="1" applyAlignment="1">
      <alignment horizontal="center" vertical="center"/>
    </xf>
    <xf numFmtId="0" fontId="70" fillId="22" borderId="18" xfId="4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shrinkToFit="1"/>
    </xf>
    <xf numFmtId="0" fontId="14" fillId="0" borderId="52" xfId="0" applyFont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 shrinkToFit="1"/>
    </xf>
    <xf numFmtId="0" fontId="14" fillId="0" borderId="10" xfId="0" applyFont="1" applyBorder="1" applyAlignment="1">
      <alignment horizontal="center" vertical="center" shrinkToFit="1"/>
    </xf>
    <xf numFmtId="0" fontId="96" fillId="50" borderId="8" xfId="0" applyFont="1" applyFill="1" applyBorder="1" applyAlignment="1">
      <alignment horizontal="left" vertical="center"/>
    </xf>
    <xf numFmtId="0" fontId="96" fillId="50" borderId="8" xfId="0" applyFont="1" applyFill="1" applyBorder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left" vertical="center" shrinkToFit="1"/>
    </xf>
    <xf numFmtId="0" fontId="114" fillId="0" borderId="8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left" vertical="center" shrinkToFit="1"/>
    </xf>
    <xf numFmtId="0" fontId="10" fillId="0" borderId="16" xfId="0" applyFont="1" applyBorder="1" applyAlignment="1">
      <alignment horizontal="left" vertical="center" shrinkToFit="1"/>
    </xf>
    <xf numFmtId="0" fontId="10" fillId="0" borderId="18" xfId="0" applyFont="1" applyBorder="1" applyAlignment="1">
      <alignment horizontal="left" vertical="center" shrinkToFit="1"/>
    </xf>
    <xf numFmtId="0" fontId="14" fillId="0" borderId="0" xfId="0" applyFont="1" applyAlignment="1">
      <alignment horizontal="center"/>
    </xf>
    <xf numFmtId="0" fontId="27" fillId="43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 shrinkToFit="1"/>
    </xf>
    <xf numFmtId="49" fontId="10" fillId="0" borderId="8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0" fillId="0" borderId="12" xfId="0" applyFont="1" applyBorder="1" applyAlignment="1">
      <alignment horizontal="center"/>
    </xf>
    <xf numFmtId="0" fontId="13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0" xfId="0" applyFont="1" applyAlignment="1">
      <alignment horizontal="center" vertical="center" shrinkToFit="1"/>
    </xf>
    <xf numFmtId="0" fontId="14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shrinkToFit="1"/>
    </xf>
    <xf numFmtId="0" fontId="10" fillId="5" borderId="8" xfId="0" applyFont="1" applyFill="1" applyBorder="1" applyAlignment="1" applyProtection="1">
      <alignment horizontal="center" vertical="center" textRotation="90" shrinkToFit="1"/>
      <protection hidden="1"/>
    </xf>
    <xf numFmtId="0" fontId="16" fillId="5" borderId="14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0" fillId="25" borderId="17" xfId="0" applyFont="1" applyFill="1" applyBorder="1" applyAlignment="1">
      <alignment horizontal="center" vertical="center" textRotation="90"/>
    </xf>
    <xf numFmtId="0" fontId="10" fillId="25" borderId="19" xfId="0" applyFont="1" applyFill="1" applyBorder="1" applyAlignment="1">
      <alignment horizontal="center" vertical="center" textRotation="90"/>
    </xf>
    <xf numFmtId="0" fontId="10" fillId="25" borderId="9" xfId="0" applyFont="1" applyFill="1" applyBorder="1" applyAlignment="1">
      <alignment horizontal="center" vertical="center" textRotation="90"/>
    </xf>
    <xf numFmtId="0" fontId="10" fillId="25" borderId="8" xfId="0" applyFont="1" applyFill="1" applyBorder="1" applyAlignment="1" applyProtection="1">
      <alignment horizontal="center" vertical="center"/>
      <protection hidden="1"/>
    </xf>
    <xf numFmtId="0" fontId="10" fillId="25" borderId="8" xfId="0" applyFont="1" applyFill="1" applyBorder="1" applyAlignment="1" applyProtection="1">
      <alignment horizontal="center" vertical="center" textRotation="90" shrinkToFit="1"/>
      <protection hidden="1"/>
    </xf>
    <xf numFmtId="0" fontId="26" fillId="0" borderId="8" xfId="0" applyFont="1" applyBorder="1" applyAlignment="1" applyProtection="1">
      <alignment horizontal="center" vertical="center"/>
      <protection locked="0" hidden="1"/>
    </xf>
    <xf numFmtId="0" fontId="26" fillId="0" borderId="20" xfId="0" applyFont="1" applyBorder="1" applyAlignment="1" applyProtection="1">
      <alignment horizontal="center" vertical="center"/>
      <protection locked="0" hidden="1"/>
    </xf>
    <xf numFmtId="0" fontId="26" fillId="0" borderId="11" xfId="0" applyFont="1" applyBorder="1" applyAlignment="1" applyProtection="1">
      <alignment horizontal="center" vertical="center"/>
      <protection locked="0" hidden="1"/>
    </xf>
    <xf numFmtId="0" fontId="26" fillId="0" borderId="52" xfId="0" applyFont="1" applyBorder="1" applyAlignment="1" applyProtection="1">
      <alignment horizontal="center" vertical="center"/>
      <protection locked="0" hidden="1"/>
    </xf>
    <xf numFmtId="0" fontId="26" fillId="0" borderId="13" xfId="0" applyFont="1" applyBorder="1" applyAlignment="1" applyProtection="1">
      <alignment horizontal="center" vertical="center"/>
      <protection locked="0" hidden="1"/>
    </xf>
    <xf numFmtId="0" fontId="26" fillId="0" borderId="0" xfId="0" applyFont="1" applyAlignment="1" applyProtection="1">
      <alignment horizontal="center" vertical="center"/>
      <protection locked="0" hidden="1"/>
    </xf>
    <xf numFmtId="0" fontId="26" fillId="0" borderId="53" xfId="0" applyFont="1" applyBorder="1" applyAlignment="1" applyProtection="1">
      <alignment horizontal="center" vertical="center"/>
      <protection locked="0" hidden="1"/>
    </xf>
    <xf numFmtId="0" fontId="26" fillId="0" borderId="15" xfId="0" applyFont="1" applyBorder="1" applyAlignment="1" applyProtection="1">
      <alignment horizontal="center" vertical="center"/>
      <protection locked="0" hidden="1"/>
    </xf>
    <xf numFmtId="0" fontId="26" fillId="0" borderId="12" xfId="0" applyFont="1" applyBorder="1" applyAlignment="1" applyProtection="1">
      <alignment horizontal="center" vertical="center"/>
      <protection locked="0" hidden="1"/>
    </xf>
    <xf numFmtId="0" fontId="26" fillId="0" borderId="10" xfId="0" applyFont="1" applyBorder="1" applyAlignment="1" applyProtection="1">
      <alignment horizontal="center" vertical="center"/>
      <protection locked="0" hidden="1"/>
    </xf>
    <xf numFmtId="0" fontId="10" fillId="0" borderId="11" xfId="0" applyFont="1" applyBorder="1" applyAlignment="1" applyProtection="1">
      <alignment horizontal="center" vertical="center"/>
      <protection hidden="1"/>
    </xf>
    <xf numFmtId="0" fontId="16" fillId="5" borderId="8" xfId="0" applyFont="1" applyFill="1" applyBorder="1" applyAlignment="1" applyProtection="1">
      <alignment horizontal="center" vertical="center"/>
      <protection hidden="1"/>
    </xf>
    <xf numFmtId="0" fontId="10" fillId="5" borderId="8" xfId="0" applyFont="1" applyFill="1" applyBorder="1" applyAlignment="1" applyProtection="1">
      <alignment horizontal="center" vertical="center"/>
      <protection hidden="1"/>
    </xf>
    <xf numFmtId="0" fontId="16" fillId="5" borderId="8" xfId="0" applyFont="1" applyFill="1" applyBorder="1" applyAlignment="1">
      <alignment horizontal="center" vertical="center"/>
    </xf>
    <xf numFmtId="0" fontId="16" fillId="5" borderId="14" xfId="0" applyFont="1" applyFill="1" applyBorder="1" applyAlignment="1" applyProtection="1">
      <alignment horizontal="center" vertical="center"/>
      <protection hidden="1"/>
    </xf>
    <xf numFmtId="0" fontId="16" fillId="5" borderId="16" xfId="0" applyFont="1" applyFill="1" applyBorder="1" applyAlignment="1" applyProtection="1">
      <alignment horizontal="center" vertical="center"/>
      <protection hidden="1"/>
    </xf>
    <xf numFmtId="0" fontId="16" fillId="5" borderId="18" xfId="0" applyFont="1" applyFill="1" applyBorder="1" applyAlignment="1" applyProtection="1">
      <alignment horizontal="center" vertical="center"/>
      <protection hidden="1"/>
    </xf>
    <xf numFmtId="0" fontId="10" fillId="5" borderId="8" xfId="0" applyFont="1" applyFill="1" applyBorder="1" applyAlignment="1" applyProtection="1">
      <alignment horizontal="center" vertical="center" textRotation="90" wrapText="1"/>
      <protection hidden="1"/>
    </xf>
    <xf numFmtId="0" fontId="10" fillId="5" borderId="8" xfId="0" applyFont="1" applyFill="1" applyBorder="1" applyAlignment="1">
      <alignment horizontal="center" vertical="center" textRotation="90" wrapText="1"/>
    </xf>
    <xf numFmtId="2" fontId="10" fillId="5" borderId="8" xfId="0" applyNumberFormat="1" applyFont="1" applyFill="1" applyBorder="1" applyAlignment="1" applyProtection="1">
      <alignment horizontal="center" vertical="center" wrapText="1"/>
      <protection hidden="1"/>
    </xf>
    <xf numFmtId="0" fontId="10" fillId="5" borderId="8" xfId="0" applyFont="1" applyFill="1" applyBorder="1" applyAlignment="1" applyProtection="1">
      <alignment horizontal="center" vertical="center" wrapText="1"/>
      <protection hidden="1"/>
    </xf>
    <xf numFmtId="0" fontId="15" fillId="25" borderId="17" xfId="0" applyFont="1" applyFill="1" applyBorder="1" applyAlignment="1">
      <alignment horizontal="center" vertical="center" textRotation="90"/>
    </xf>
    <xf numFmtId="0" fontId="15" fillId="25" borderId="19" xfId="0" applyFont="1" applyFill="1" applyBorder="1" applyAlignment="1">
      <alignment horizontal="center" vertical="center" textRotation="90"/>
    </xf>
    <xf numFmtId="0" fontId="15" fillId="25" borderId="9" xfId="0" applyFont="1" applyFill="1" applyBorder="1" applyAlignment="1">
      <alignment horizontal="center" vertical="center" textRotation="90"/>
    </xf>
    <xf numFmtId="0" fontId="15" fillId="25" borderId="8" xfId="0" applyFont="1" applyFill="1" applyBorder="1" applyAlignment="1" applyProtection="1">
      <alignment horizontal="center" vertical="center" textRotation="90" shrinkToFi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1" fillId="5" borderId="14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0" fontId="15" fillId="25" borderId="8" xfId="0" applyFont="1" applyFill="1" applyBorder="1" applyAlignment="1" applyProtection="1">
      <alignment horizontal="center" vertical="center"/>
      <protection hidden="1"/>
    </xf>
    <xf numFmtId="0" fontId="15" fillId="5" borderId="20" xfId="0" applyFont="1" applyFill="1" applyBorder="1" applyAlignment="1" applyProtection="1">
      <alignment horizontal="center" vertical="center"/>
      <protection hidden="1"/>
    </xf>
    <xf numFmtId="0" fontId="15" fillId="5" borderId="11" xfId="0" applyFont="1" applyFill="1" applyBorder="1" applyAlignment="1" applyProtection="1">
      <alignment horizontal="center" vertical="center"/>
      <protection hidden="1"/>
    </xf>
    <xf numFmtId="0" fontId="15" fillId="5" borderId="52" xfId="0" applyFont="1" applyFill="1" applyBorder="1" applyAlignment="1" applyProtection="1">
      <alignment horizontal="center" vertical="center"/>
      <protection hidden="1"/>
    </xf>
    <xf numFmtId="0" fontId="15" fillId="5" borderId="15" xfId="0" applyFont="1" applyFill="1" applyBorder="1" applyAlignment="1" applyProtection="1">
      <alignment horizontal="center" vertical="center"/>
      <protection hidden="1"/>
    </xf>
    <xf numFmtId="0" fontId="15" fillId="5" borderId="12" xfId="0" applyFont="1" applyFill="1" applyBorder="1" applyAlignment="1" applyProtection="1">
      <alignment horizontal="center" vertical="center"/>
      <protection hidden="1"/>
    </xf>
    <xf numFmtId="0" fontId="15" fillId="5" borderId="10" xfId="0" applyFont="1" applyFill="1" applyBorder="1" applyAlignment="1" applyProtection="1">
      <alignment horizontal="center" vertical="center"/>
      <protection hidden="1"/>
    </xf>
    <xf numFmtId="0" fontId="15" fillId="5" borderId="17" xfId="0" applyFont="1" applyFill="1" applyBorder="1" applyAlignment="1" applyProtection="1">
      <alignment horizontal="center" vertical="center" textRotation="90" shrinkToFit="1"/>
      <protection hidden="1"/>
    </xf>
    <xf numFmtId="0" fontId="15" fillId="5" borderId="9" xfId="0" applyFont="1" applyFill="1" applyBorder="1" applyAlignment="1" applyProtection="1">
      <alignment horizontal="center" vertical="center" textRotation="90" shrinkToFit="1"/>
      <protection hidden="1"/>
    </xf>
    <xf numFmtId="0" fontId="15" fillId="0" borderId="8" xfId="0" applyFont="1" applyBorder="1" applyAlignment="1">
      <alignment horizontal="center" vertical="center" textRotation="90"/>
    </xf>
    <xf numFmtId="0" fontId="11" fillId="5" borderId="8" xfId="0" applyFont="1" applyFill="1" applyBorder="1" applyAlignment="1" applyProtection="1">
      <alignment horizontal="center" vertical="center"/>
      <protection hidden="1"/>
    </xf>
    <xf numFmtId="0" fontId="15" fillId="5" borderId="8" xfId="0" applyFont="1" applyFill="1" applyBorder="1" applyAlignment="1" applyProtection="1">
      <alignment horizontal="center" vertical="center" textRotation="90" shrinkToFit="1"/>
      <protection hidden="1"/>
    </xf>
    <xf numFmtId="0" fontId="11" fillId="5" borderId="8" xfId="0" applyFont="1" applyFill="1" applyBorder="1" applyAlignment="1">
      <alignment horizontal="center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 textRotation="90" shrinkToFit="1"/>
      <protection hidden="1"/>
    </xf>
    <xf numFmtId="0" fontId="15" fillId="5" borderId="17" xfId="0" applyFont="1" applyFill="1" applyBorder="1" applyAlignment="1" applyProtection="1">
      <alignment horizontal="center" vertical="center" textRotation="90" wrapText="1"/>
      <protection hidden="1"/>
    </xf>
    <xf numFmtId="0" fontId="15" fillId="5" borderId="19" xfId="0" applyFont="1" applyFill="1" applyBorder="1" applyAlignment="1" applyProtection="1">
      <alignment horizontal="center" vertical="center" textRotation="90" wrapText="1"/>
      <protection hidden="1"/>
    </xf>
    <xf numFmtId="0" fontId="15" fillId="5" borderId="9" xfId="0" applyFont="1" applyFill="1" applyBorder="1" applyAlignment="1" applyProtection="1">
      <alignment horizontal="center" vertical="center" textRotation="90" wrapText="1"/>
      <protection hidden="1"/>
    </xf>
    <xf numFmtId="0" fontId="15" fillId="5" borderId="20" xfId="0" applyFont="1" applyFill="1" applyBorder="1" applyAlignment="1" applyProtection="1">
      <alignment horizontal="center" vertical="center" wrapText="1"/>
      <protection hidden="1"/>
    </xf>
    <xf numFmtId="0" fontId="15" fillId="5" borderId="13" xfId="0" applyFont="1" applyFill="1" applyBorder="1" applyAlignment="1" applyProtection="1">
      <alignment horizontal="center" vertical="center" wrapText="1"/>
      <protection hidden="1"/>
    </xf>
    <xf numFmtId="0" fontId="15" fillId="5" borderId="15" xfId="0" applyFont="1" applyFill="1" applyBorder="1" applyAlignment="1" applyProtection="1">
      <alignment horizontal="center" vertical="center" wrapText="1"/>
      <protection hidden="1"/>
    </xf>
    <xf numFmtId="2" fontId="15" fillId="5" borderId="17" xfId="0" applyNumberFormat="1" applyFont="1" applyFill="1" applyBorder="1" applyAlignment="1" applyProtection="1">
      <alignment horizontal="center" vertical="center" wrapText="1"/>
      <protection hidden="1"/>
    </xf>
    <xf numFmtId="2" fontId="15" fillId="5" borderId="19" xfId="0" applyNumberFormat="1" applyFont="1" applyFill="1" applyBorder="1" applyAlignment="1" applyProtection="1">
      <alignment horizontal="center" vertical="center" wrapText="1"/>
      <protection hidden="1"/>
    </xf>
    <xf numFmtId="2" fontId="15" fillId="5" borderId="9" xfId="0" applyNumberFormat="1" applyFont="1" applyFill="1" applyBorder="1" applyAlignment="1" applyProtection="1">
      <alignment horizontal="center" vertical="center" wrapText="1"/>
      <protection hidden="1"/>
    </xf>
    <xf numFmtId="0" fontId="15" fillId="5" borderId="17" xfId="0" applyFont="1" applyFill="1" applyBorder="1" applyAlignment="1">
      <alignment horizontal="center" vertical="center" textRotation="90" wrapText="1"/>
    </xf>
    <xf numFmtId="0" fontId="15" fillId="5" borderId="19" xfId="0" applyFont="1" applyFill="1" applyBorder="1" applyAlignment="1">
      <alignment horizontal="center" vertical="center" textRotation="90" wrapText="1"/>
    </xf>
    <xf numFmtId="0" fontId="15" fillId="5" borderId="9" xfId="0" applyFont="1" applyFill="1" applyBorder="1" applyAlignment="1">
      <alignment horizontal="center" vertical="center" textRotation="90" wrapText="1"/>
    </xf>
    <xf numFmtId="0" fontId="15" fillId="5" borderId="8" xfId="0" applyFont="1" applyFill="1" applyBorder="1" applyAlignment="1" applyProtection="1">
      <alignment horizontal="center" vertical="center"/>
      <protection hidden="1"/>
    </xf>
    <xf numFmtId="0" fontId="10" fillId="0" borderId="17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21" fillId="3" borderId="0" xfId="0" applyFont="1" applyFill="1" applyAlignment="1">
      <alignment horizontal="center"/>
    </xf>
    <xf numFmtId="0" fontId="48" fillId="3" borderId="55" xfId="0" applyFont="1" applyFill="1" applyBorder="1" applyAlignment="1">
      <alignment horizontal="center" vertical="center" textRotation="90"/>
    </xf>
    <xf numFmtId="0" fontId="48" fillId="3" borderId="56" xfId="0" applyFont="1" applyFill="1" applyBorder="1" applyAlignment="1">
      <alignment horizontal="center" vertical="center" textRotation="90"/>
    </xf>
    <xf numFmtId="0" fontId="13" fillId="7" borderId="0" xfId="0" applyFont="1" applyFill="1" applyAlignment="1">
      <alignment horizontal="center" vertical="center"/>
    </xf>
    <xf numFmtId="0" fontId="14" fillId="6" borderId="13" xfId="0" applyFont="1" applyFill="1" applyBorder="1" applyAlignment="1">
      <alignment horizontal="center" vertical="center" shrinkToFit="1"/>
    </xf>
    <xf numFmtId="0" fontId="14" fillId="6" borderId="0" xfId="0" applyFont="1" applyFill="1" applyAlignment="1">
      <alignment horizontal="center" vertical="center" shrinkToFit="1"/>
    </xf>
    <xf numFmtId="0" fontId="10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4" fillId="6" borderId="17" xfId="0" applyFont="1" applyFill="1" applyBorder="1" applyAlignment="1">
      <alignment horizontal="center" vertical="center" textRotation="90" shrinkToFit="1"/>
    </xf>
    <xf numFmtId="0" fontId="14" fillId="6" borderId="19" xfId="0" applyFont="1" applyFill="1" applyBorder="1" applyAlignment="1">
      <alignment horizontal="center" vertical="center" textRotation="90" shrinkToFit="1"/>
    </xf>
    <xf numFmtId="0" fontId="14" fillId="24" borderId="14" xfId="0" applyFont="1" applyFill="1" applyBorder="1" applyAlignment="1">
      <alignment horizontal="center" vertical="center" shrinkToFit="1"/>
    </xf>
    <xf numFmtId="0" fontId="14" fillId="24" borderId="16" xfId="0" applyFont="1" applyFill="1" applyBorder="1" applyAlignment="1">
      <alignment horizontal="center" vertical="center" shrinkToFit="1"/>
    </xf>
    <xf numFmtId="0" fontId="13" fillId="7" borderId="12" xfId="0" applyFont="1" applyFill="1" applyBorder="1" applyAlignment="1">
      <alignment horizontal="center" vertical="center"/>
    </xf>
    <xf numFmtId="0" fontId="48" fillId="3" borderId="54" xfId="0" applyFont="1" applyFill="1" applyBorder="1" applyAlignment="1">
      <alignment horizontal="center"/>
    </xf>
    <xf numFmtId="0" fontId="48" fillId="3" borderId="35" xfId="0" applyFont="1" applyFill="1" applyBorder="1" applyAlignment="1">
      <alignment horizontal="center"/>
    </xf>
    <xf numFmtId="0" fontId="48" fillId="3" borderId="46" xfId="0" applyFont="1" applyFill="1" applyBorder="1" applyAlignment="1">
      <alignment horizontal="center"/>
    </xf>
    <xf numFmtId="0" fontId="32" fillId="3" borderId="0" xfId="0" applyFont="1" applyFill="1" applyAlignment="1">
      <alignment horizontal="center" vertical="center"/>
    </xf>
    <xf numFmtId="0" fontId="48" fillId="0" borderId="54" xfId="0" applyFont="1" applyBorder="1" applyAlignment="1">
      <alignment horizontal="center"/>
    </xf>
    <xf numFmtId="0" fontId="48" fillId="0" borderId="35" xfId="0" applyFont="1" applyBorder="1" applyAlignment="1">
      <alignment horizontal="center"/>
    </xf>
    <xf numFmtId="0" fontId="48" fillId="0" borderId="46" xfId="0" applyFont="1" applyBorder="1" applyAlignment="1">
      <alignment horizontal="center"/>
    </xf>
    <xf numFmtId="0" fontId="48" fillId="3" borderId="36" xfId="0" applyFont="1" applyFill="1" applyBorder="1" applyAlignment="1">
      <alignment horizontal="center"/>
    </xf>
    <xf numFmtId="0" fontId="48" fillId="3" borderId="34" xfId="0" applyFont="1" applyFill="1" applyBorder="1" applyAlignment="1">
      <alignment horizontal="center"/>
    </xf>
    <xf numFmtId="0" fontId="14" fillId="24" borderId="8" xfId="0" applyFont="1" applyFill="1" applyBorder="1" applyAlignment="1">
      <alignment horizontal="center" vertical="center" shrinkToFit="1"/>
    </xf>
    <xf numFmtId="0" fontId="15" fillId="3" borderId="0" xfId="0" applyFont="1" applyFill="1" applyAlignment="1" applyProtection="1">
      <alignment horizontal="center" vertical="center"/>
      <protection hidden="1"/>
    </xf>
    <xf numFmtId="1" fontId="10" fillId="27" borderId="14" xfId="0" applyNumberFormat="1" applyFont="1" applyFill="1" applyBorder="1" applyAlignment="1">
      <alignment horizontal="center" vertical="center"/>
    </xf>
    <xf numFmtId="0" fontId="10" fillId="27" borderId="18" xfId="0" applyFont="1" applyFill="1" applyBorder="1" applyAlignment="1">
      <alignment horizontal="center" vertical="center"/>
    </xf>
    <xf numFmtId="1" fontId="10" fillId="27" borderId="18" xfId="0" applyNumberFormat="1" applyFont="1" applyFill="1" applyBorder="1" applyAlignment="1">
      <alignment horizontal="center" vertical="center"/>
    </xf>
    <xf numFmtId="0" fontId="11" fillId="27" borderId="12" xfId="0" applyFont="1" applyFill="1" applyBorder="1" applyAlignment="1">
      <alignment horizontal="center" vertical="center"/>
    </xf>
    <xf numFmtId="0" fontId="11" fillId="27" borderId="14" xfId="0" applyFont="1" applyFill="1" applyBorder="1" applyAlignment="1">
      <alignment horizontal="center" vertical="center" shrinkToFit="1"/>
    </xf>
    <xf numFmtId="0" fontId="11" fillId="27" borderId="16" xfId="0" applyFont="1" applyFill="1" applyBorder="1" applyAlignment="1">
      <alignment horizontal="center" vertical="center" shrinkToFit="1"/>
    </xf>
    <xf numFmtId="0" fontId="11" fillId="27" borderId="18" xfId="0" applyFont="1" applyFill="1" applyBorder="1" applyAlignment="1">
      <alignment horizontal="center" vertical="center" shrinkToFit="1"/>
    </xf>
    <xf numFmtId="0" fontId="10" fillId="0" borderId="17" xfId="0" applyFont="1" applyBorder="1" applyAlignment="1">
      <alignment horizontal="center" textRotation="90" shrinkToFit="1"/>
    </xf>
    <xf numFmtId="0" fontId="10" fillId="0" borderId="9" xfId="0" applyFont="1" applyBorder="1" applyAlignment="1">
      <alignment horizontal="center" textRotation="90" shrinkToFit="1"/>
    </xf>
    <xf numFmtId="0" fontId="11" fillId="29" borderId="17" xfId="0" applyFont="1" applyFill="1" applyBorder="1" applyAlignment="1">
      <alignment horizontal="center" textRotation="90"/>
    </xf>
    <xf numFmtId="0" fontId="11" fillId="29" borderId="9" xfId="0" applyFont="1" applyFill="1" applyBorder="1" applyAlignment="1">
      <alignment horizontal="center" textRotation="90"/>
    </xf>
    <xf numFmtId="0" fontId="18" fillId="47" borderId="8" xfId="0" applyFont="1" applyFill="1" applyBorder="1" applyAlignment="1">
      <alignment horizontal="center" vertical="center" textRotation="90" shrinkToFit="1"/>
    </xf>
    <xf numFmtId="0" fontId="14" fillId="47" borderId="14" xfId="0" applyFont="1" applyFill="1" applyBorder="1" applyAlignment="1">
      <alignment horizontal="center" vertical="center" textRotation="90" shrinkToFit="1"/>
    </xf>
    <xf numFmtId="0" fontId="14" fillId="47" borderId="18" xfId="0" applyFont="1" applyFill="1" applyBorder="1" applyAlignment="1">
      <alignment horizontal="center" vertical="center" textRotation="90" shrinkToFit="1"/>
    </xf>
    <xf numFmtId="0" fontId="118" fillId="47" borderId="20" xfId="0" applyFont="1" applyFill="1" applyBorder="1" applyAlignment="1">
      <alignment horizontal="center" vertical="center" textRotation="90" shrinkToFit="1"/>
    </xf>
    <xf numFmtId="0" fontId="118" fillId="47" borderId="13" xfId="0" applyFont="1" applyFill="1" applyBorder="1" applyAlignment="1">
      <alignment horizontal="center" vertical="center" textRotation="90" shrinkToFit="1"/>
    </xf>
    <xf numFmtId="0" fontId="118" fillId="47" borderId="15" xfId="0" applyFont="1" applyFill="1" applyBorder="1" applyAlignment="1">
      <alignment horizontal="center" vertical="center" textRotation="90" shrinkToFit="1"/>
    </xf>
    <xf numFmtId="0" fontId="11" fillId="27" borderId="20" xfId="0" applyFont="1" applyFill="1" applyBorder="1" applyAlignment="1">
      <alignment horizontal="center" vertical="center" textRotation="90" shrinkToFit="1"/>
    </xf>
    <xf numFmtId="0" fontId="11" fillId="27" borderId="52" xfId="0" applyFont="1" applyFill="1" applyBorder="1" applyAlignment="1">
      <alignment horizontal="center" vertical="center" textRotation="90" shrinkToFit="1"/>
    </xf>
    <xf numFmtId="0" fontId="11" fillId="27" borderId="15" xfId="0" applyFont="1" applyFill="1" applyBorder="1" applyAlignment="1">
      <alignment horizontal="center" vertical="center" textRotation="90" shrinkToFit="1"/>
    </xf>
    <xf numFmtId="0" fontId="11" fillId="27" borderId="10" xfId="0" applyFont="1" applyFill="1" applyBorder="1" applyAlignment="1">
      <alignment horizontal="center" vertical="center" textRotation="90" shrinkToFit="1"/>
    </xf>
    <xf numFmtId="0" fontId="11" fillId="27" borderId="17" xfId="0" applyFont="1" applyFill="1" applyBorder="1" applyAlignment="1">
      <alignment horizontal="center" vertical="center" textRotation="90" shrinkToFit="1"/>
    </xf>
    <xf numFmtId="0" fontId="11" fillId="27" borderId="9" xfId="0" applyFont="1" applyFill="1" applyBorder="1" applyAlignment="1">
      <alignment horizontal="center" vertical="center" textRotation="90" shrinkToFit="1"/>
    </xf>
    <xf numFmtId="0" fontId="10" fillId="47" borderId="17" xfId="0" applyFont="1" applyFill="1" applyBorder="1" applyAlignment="1">
      <alignment horizontal="center" vertical="center" shrinkToFit="1"/>
    </xf>
    <xf numFmtId="0" fontId="10" fillId="47" borderId="9" xfId="0" applyFont="1" applyFill="1" applyBorder="1" applyAlignment="1">
      <alignment horizontal="center" vertical="center" shrinkToFit="1"/>
    </xf>
    <xf numFmtId="0" fontId="14" fillId="29" borderId="14" xfId="0" applyFont="1" applyFill="1" applyBorder="1" applyAlignment="1" applyProtection="1">
      <alignment horizontal="center" vertical="center" shrinkToFit="1"/>
      <protection locked="0"/>
    </xf>
    <xf numFmtId="0" fontId="14" fillId="29" borderId="18" xfId="0" applyFont="1" applyFill="1" applyBorder="1" applyAlignment="1" applyProtection="1">
      <alignment horizontal="center" vertical="center" shrinkToFit="1"/>
      <protection locked="0"/>
    </xf>
    <xf numFmtId="0" fontId="90" fillId="29" borderId="18" xfId="0" applyFont="1" applyFill="1" applyBorder="1" applyAlignment="1">
      <alignment horizontal="center" textRotation="90"/>
    </xf>
    <xf numFmtId="0" fontId="90" fillId="29" borderId="8" xfId="0" applyFont="1" applyFill="1" applyBorder="1" applyAlignment="1">
      <alignment horizontal="center" textRotation="90"/>
    </xf>
    <xf numFmtId="0" fontId="14" fillId="29" borderId="8" xfId="0" applyFont="1" applyFill="1" applyBorder="1" applyAlignment="1">
      <alignment horizontal="center" textRotation="90"/>
    </xf>
    <xf numFmtId="0" fontId="18" fillId="47" borderId="17" xfId="0" applyFont="1" applyFill="1" applyBorder="1" applyAlignment="1">
      <alignment horizontal="center" vertical="center" textRotation="90" shrinkToFit="1"/>
    </xf>
    <xf numFmtId="0" fontId="18" fillId="47" borderId="9" xfId="0" applyFont="1" applyFill="1" applyBorder="1" applyAlignment="1">
      <alignment horizontal="center" vertical="center" textRotation="90" shrinkToFit="1"/>
    </xf>
    <xf numFmtId="0" fontId="15" fillId="0" borderId="17" xfId="0" applyFont="1" applyBorder="1" applyAlignment="1">
      <alignment horizontal="center" textRotation="90"/>
    </xf>
    <xf numFmtId="0" fontId="15" fillId="0" borderId="9" xfId="0" applyFont="1" applyBorder="1" applyAlignment="1">
      <alignment horizontal="center" textRotation="90"/>
    </xf>
    <xf numFmtId="0" fontId="14" fillId="29" borderId="14" xfId="0" applyFont="1" applyFill="1" applyBorder="1" applyAlignment="1">
      <alignment horizontal="center" vertical="center" shrinkToFit="1"/>
    </xf>
    <xf numFmtId="0" fontId="14" fillId="29" borderId="18" xfId="0" applyFont="1" applyFill="1" applyBorder="1" applyAlignment="1">
      <alignment horizontal="center" vertical="center" shrinkToFit="1"/>
    </xf>
    <xf numFmtId="0" fontId="14" fillId="29" borderId="16" xfId="0" applyFont="1" applyFill="1" applyBorder="1" applyAlignment="1">
      <alignment horizontal="center" vertical="center" shrinkToFit="1"/>
    </xf>
    <xf numFmtId="0" fontId="11" fillId="27" borderId="8" xfId="0" applyFont="1" applyFill="1" applyBorder="1" applyAlignment="1">
      <alignment horizontal="center" vertical="center" textRotation="90" shrinkToFit="1"/>
    </xf>
    <xf numFmtId="0" fontId="14" fillId="29" borderId="16" xfId="0" applyFont="1" applyFill="1" applyBorder="1" applyAlignment="1" applyProtection="1">
      <alignment horizontal="center" vertical="center" shrinkToFit="1"/>
      <protection locked="0"/>
    </xf>
    <xf numFmtId="0" fontId="122" fillId="0" borderId="1" xfId="0" applyFont="1" applyBorder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 textRotation="90"/>
    </xf>
    <xf numFmtId="0" fontId="14" fillId="6" borderId="19" xfId="0" applyFont="1" applyFill="1" applyBorder="1" applyAlignment="1">
      <alignment horizontal="center" vertical="center" textRotation="90"/>
    </xf>
    <xf numFmtId="0" fontId="14" fillId="6" borderId="9" xfId="0" applyFont="1" applyFill="1" applyBorder="1" applyAlignment="1">
      <alignment horizontal="center" vertical="center" textRotation="90"/>
    </xf>
    <xf numFmtId="0" fontId="14" fillId="6" borderId="17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 textRotation="90"/>
    </xf>
    <xf numFmtId="0" fontId="11" fillId="6" borderId="19" xfId="0" applyFont="1" applyFill="1" applyBorder="1" applyAlignment="1">
      <alignment horizontal="center" vertical="center" textRotation="90"/>
    </xf>
    <xf numFmtId="0" fontId="11" fillId="6" borderId="9" xfId="0" applyFont="1" applyFill="1" applyBorder="1" applyAlignment="1">
      <alignment horizontal="center" vertical="center" textRotation="90"/>
    </xf>
    <xf numFmtId="0" fontId="14" fillId="6" borderId="20" xfId="0" applyFont="1" applyFill="1" applyBorder="1" applyAlignment="1">
      <alignment horizontal="center" vertical="center" wrapText="1"/>
    </xf>
    <xf numFmtId="0" fontId="14" fillId="6" borderId="52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textRotation="90"/>
    </xf>
    <xf numFmtId="0" fontId="10" fillId="6" borderId="19" xfId="0" applyFont="1" applyFill="1" applyBorder="1" applyAlignment="1">
      <alignment horizontal="center" vertical="center" textRotation="90"/>
    </xf>
    <xf numFmtId="0" fontId="10" fillId="6" borderId="9" xfId="0" applyFont="1" applyFill="1" applyBorder="1" applyAlignment="1">
      <alignment horizontal="center" vertical="center" textRotation="90"/>
    </xf>
    <xf numFmtId="0" fontId="17" fillId="6" borderId="17" xfId="0" applyFont="1" applyFill="1" applyBorder="1" applyAlignment="1">
      <alignment horizontal="center" vertical="center" textRotation="90"/>
    </xf>
    <xf numFmtId="0" fontId="17" fillId="6" borderId="19" xfId="0" applyFont="1" applyFill="1" applyBorder="1" applyAlignment="1">
      <alignment horizontal="center" vertical="center" textRotation="90"/>
    </xf>
    <xf numFmtId="0" fontId="17" fillId="6" borderId="9" xfId="0" applyFont="1" applyFill="1" applyBorder="1" applyAlignment="1">
      <alignment horizontal="center" vertical="center" textRotation="90"/>
    </xf>
    <xf numFmtId="0" fontId="14" fillId="3" borderId="0" xfId="0" applyFont="1" applyFill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 textRotation="90"/>
    </xf>
    <xf numFmtId="0" fontId="18" fillId="6" borderId="9" xfId="0" applyFont="1" applyFill="1" applyBorder="1" applyAlignment="1">
      <alignment horizontal="center" vertical="center" textRotation="90"/>
    </xf>
    <xf numFmtId="0" fontId="18" fillId="6" borderId="19" xfId="0" applyFont="1" applyFill="1" applyBorder="1" applyAlignment="1">
      <alignment horizontal="center" vertical="center" textRotation="90"/>
    </xf>
    <xf numFmtId="0" fontId="14" fillId="3" borderId="0" xfId="0" applyFont="1" applyFill="1" applyAlignment="1">
      <alignment horizontal="center" vertical="center" shrinkToFit="1"/>
    </xf>
    <xf numFmtId="0" fontId="14" fillId="3" borderId="12" xfId="0" applyFont="1" applyFill="1" applyBorder="1" applyAlignment="1">
      <alignment horizontal="center" vertical="center" shrinkToFit="1"/>
    </xf>
    <xf numFmtId="0" fontId="17" fillId="6" borderId="14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 textRotation="90"/>
    </xf>
    <xf numFmtId="0" fontId="15" fillId="6" borderId="19" xfId="0" applyFont="1" applyFill="1" applyBorder="1" applyAlignment="1">
      <alignment horizontal="center" vertical="center" textRotation="90"/>
    </xf>
    <xf numFmtId="0" fontId="15" fillId="6" borderId="9" xfId="0" applyFont="1" applyFill="1" applyBorder="1" applyAlignment="1">
      <alignment horizontal="center" vertical="center" textRotation="90"/>
    </xf>
    <xf numFmtId="0" fontId="18" fillId="6" borderId="17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 wrapText="1"/>
    </xf>
    <xf numFmtId="0" fontId="18" fillId="6" borderId="52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textRotation="90" shrinkToFit="1"/>
    </xf>
    <xf numFmtId="0" fontId="10" fillId="0" borderId="1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13" fillId="15" borderId="0" xfId="0" applyNumberFormat="1" applyFont="1" applyFill="1" applyAlignment="1">
      <alignment horizontal="center" vertical="center"/>
    </xf>
    <xf numFmtId="0" fontId="14" fillId="32" borderId="17" xfId="0" applyFont="1" applyFill="1" applyBorder="1" applyAlignment="1">
      <alignment horizontal="center" vertical="center"/>
    </xf>
    <xf numFmtId="0" fontId="14" fillId="32" borderId="19" xfId="0" applyFont="1" applyFill="1" applyBorder="1" applyAlignment="1">
      <alignment horizontal="center" vertical="center"/>
    </xf>
    <xf numFmtId="0" fontId="14" fillId="32" borderId="9" xfId="0" applyFont="1" applyFill="1" applyBorder="1" applyAlignment="1">
      <alignment horizontal="center" vertical="center"/>
    </xf>
    <xf numFmtId="0" fontId="118" fillId="32" borderId="8" xfId="0" applyFont="1" applyFill="1" applyBorder="1" applyAlignment="1">
      <alignment horizontal="center" vertical="center" shrinkToFit="1"/>
    </xf>
    <xf numFmtId="0" fontId="118" fillId="32" borderId="14" xfId="0" applyFont="1" applyFill="1" applyBorder="1" applyAlignment="1">
      <alignment horizontal="center" vertical="center" shrinkToFit="1"/>
    </xf>
    <xf numFmtId="0" fontId="118" fillId="32" borderId="16" xfId="0" applyFont="1" applyFill="1" applyBorder="1" applyAlignment="1">
      <alignment horizontal="center" vertical="center" shrinkToFit="1"/>
    </xf>
    <xf numFmtId="0" fontId="118" fillId="32" borderId="18" xfId="0" applyFont="1" applyFill="1" applyBorder="1" applyAlignment="1">
      <alignment horizontal="center" vertical="center" shrinkToFit="1"/>
    </xf>
    <xf numFmtId="0" fontId="14" fillId="32" borderId="8" xfId="0" applyFont="1" applyFill="1" applyBorder="1" applyAlignment="1">
      <alignment horizontal="center" vertical="center"/>
    </xf>
    <xf numFmtId="0" fontId="14" fillId="32" borderId="20" xfId="0" applyFont="1" applyFill="1" applyBorder="1" applyAlignment="1">
      <alignment horizontal="center" vertical="center" wrapText="1"/>
    </xf>
    <xf numFmtId="0" fontId="14" fillId="32" borderId="52" xfId="0" applyFont="1" applyFill="1" applyBorder="1" applyAlignment="1">
      <alignment horizontal="center" vertical="center" wrapText="1"/>
    </xf>
    <xf numFmtId="0" fontId="14" fillId="32" borderId="13" xfId="0" applyFont="1" applyFill="1" applyBorder="1" applyAlignment="1">
      <alignment horizontal="center" vertical="center" wrapText="1"/>
    </xf>
    <xf numFmtId="0" fontId="14" fillId="32" borderId="53" xfId="0" applyFont="1" applyFill="1" applyBorder="1" applyAlignment="1">
      <alignment horizontal="center" vertical="center" wrapText="1"/>
    </xf>
    <xf numFmtId="0" fontId="14" fillId="32" borderId="15" xfId="0" applyFont="1" applyFill="1" applyBorder="1" applyAlignment="1">
      <alignment horizontal="center" vertical="center" wrapText="1"/>
    </xf>
    <xf numFmtId="0" fontId="14" fillId="32" borderId="1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/>
    </xf>
    <xf numFmtId="0" fontId="14" fillId="32" borderId="20" xfId="0" applyFont="1" applyFill="1" applyBorder="1" applyAlignment="1">
      <alignment horizontal="center" vertical="center"/>
    </xf>
    <xf numFmtId="0" fontId="14" fillId="32" borderId="11" xfId="0" applyFont="1" applyFill="1" applyBorder="1" applyAlignment="1">
      <alignment horizontal="center" vertical="center"/>
    </xf>
    <xf numFmtId="0" fontId="14" fillId="32" borderId="52" xfId="0" applyFont="1" applyFill="1" applyBorder="1" applyAlignment="1">
      <alignment horizontal="center" vertical="center"/>
    </xf>
    <xf numFmtId="0" fontId="14" fillId="32" borderId="15" xfId="0" applyFont="1" applyFill="1" applyBorder="1" applyAlignment="1">
      <alignment horizontal="center" vertical="center"/>
    </xf>
    <xf numFmtId="0" fontId="14" fillId="32" borderId="12" xfId="0" applyFont="1" applyFill="1" applyBorder="1" applyAlignment="1">
      <alignment horizontal="center" vertical="center"/>
    </xf>
    <xf numFmtId="0" fontId="14" fillId="32" borderId="10" xfId="0" applyFont="1" applyFill="1" applyBorder="1" applyAlignment="1">
      <alignment horizontal="center" vertical="center"/>
    </xf>
    <xf numFmtId="0" fontId="14" fillId="32" borderId="11" xfId="0" applyFont="1" applyFill="1" applyBorder="1" applyAlignment="1">
      <alignment horizontal="center" vertical="center" wrapText="1"/>
    </xf>
    <xf numFmtId="0" fontId="14" fillId="32" borderId="12" xfId="0" applyFont="1" applyFill="1" applyBorder="1" applyAlignment="1">
      <alignment horizontal="center" vertical="center" wrapText="1"/>
    </xf>
    <xf numFmtId="0" fontId="135" fillId="25" borderId="17" xfId="0" applyFont="1" applyFill="1" applyBorder="1" applyAlignment="1" applyProtection="1">
      <alignment horizontal="center" vertical="center" wrapText="1"/>
      <protection hidden="1"/>
    </xf>
    <xf numFmtId="0" fontId="135" fillId="25" borderId="9" xfId="0" applyFont="1" applyFill="1" applyBorder="1" applyAlignment="1" applyProtection="1">
      <alignment horizontal="center" vertical="center" wrapText="1"/>
      <protection hidden="1"/>
    </xf>
    <xf numFmtId="0" fontId="14" fillId="25" borderId="8" xfId="0" applyFont="1" applyFill="1" applyBorder="1" applyAlignment="1">
      <alignment horizontal="center" vertical="center" textRotation="90"/>
    </xf>
    <xf numFmtId="0" fontId="14" fillId="25" borderId="8" xfId="0" applyFont="1" applyFill="1" applyBorder="1" applyAlignment="1">
      <alignment horizontal="center" vertical="center"/>
    </xf>
    <xf numFmtId="0" fontId="135" fillId="25" borderId="8" xfId="0" applyFont="1" applyFill="1" applyBorder="1" applyAlignment="1" applyProtection="1">
      <alignment horizontal="center" vertical="center" wrapText="1"/>
      <protection hidden="1"/>
    </xf>
    <xf numFmtId="0" fontId="136" fillId="25" borderId="8" xfId="0" applyFont="1" applyFill="1" applyBorder="1" applyAlignment="1" applyProtection="1">
      <alignment horizontal="center"/>
      <protection hidden="1"/>
    </xf>
    <xf numFmtId="0" fontId="8" fillId="0" borderId="0" xfId="2" applyAlignment="1">
      <alignment horizontal="center"/>
    </xf>
    <xf numFmtId="0" fontId="138" fillId="13" borderId="0" xfId="2" applyFont="1" applyFill="1" applyAlignment="1">
      <alignment horizontal="center"/>
    </xf>
    <xf numFmtId="0" fontId="36" fillId="9" borderId="8" xfId="2" applyFont="1" applyFill="1" applyBorder="1" applyAlignment="1" applyProtection="1">
      <alignment horizontal="center" vertical="center" textRotation="90" wrapText="1"/>
      <protection hidden="1"/>
    </xf>
    <xf numFmtId="0" fontId="59" fillId="9" borderId="8" xfId="2" applyFont="1" applyFill="1" applyBorder="1" applyAlignment="1" applyProtection="1">
      <alignment horizontal="center" vertical="center" textRotation="90" wrapText="1"/>
      <protection hidden="1"/>
    </xf>
    <xf numFmtId="0" fontId="15" fillId="9" borderId="8" xfId="2" applyFont="1" applyFill="1" applyBorder="1" applyAlignment="1">
      <alignment horizontal="center" vertical="center" textRotation="90"/>
    </xf>
    <xf numFmtId="0" fontId="38" fillId="9" borderId="8" xfId="2" applyFont="1" applyFill="1" applyBorder="1" applyAlignment="1" applyProtection="1">
      <alignment horizontal="center" vertical="center" textRotation="90" wrapText="1"/>
      <protection hidden="1"/>
    </xf>
    <xf numFmtId="0" fontId="34" fillId="9" borderId="8" xfId="2" applyFont="1" applyFill="1" applyBorder="1" applyAlignment="1" applyProtection="1">
      <alignment horizontal="center" vertical="center"/>
      <protection hidden="1"/>
    </xf>
    <xf numFmtId="0" fontId="138" fillId="13" borderId="0" xfId="2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2" applyFont="1" applyAlignment="1">
      <alignment horizontal="center"/>
    </xf>
    <xf numFmtId="0" fontId="13" fillId="13" borderId="0" xfId="2" applyFont="1" applyFill="1" applyAlignment="1">
      <alignment horizontal="center"/>
    </xf>
    <xf numFmtId="0" fontId="34" fillId="0" borderId="0" xfId="2" applyFont="1" applyAlignment="1" applyProtection="1">
      <alignment horizontal="center" vertical="center" shrinkToFit="1"/>
      <protection hidden="1"/>
    </xf>
    <xf numFmtId="0" fontId="37" fillId="9" borderId="8" xfId="2" applyFont="1" applyFill="1" applyBorder="1" applyAlignment="1" applyProtection="1">
      <alignment horizontal="center" vertical="center"/>
      <protection hidden="1"/>
    </xf>
    <xf numFmtId="0" fontId="34" fillId="9" borderId="8" xfId="2" applyFont="1" applyFill="1" applyBorder="1" applyAlignment="1" applyProtection="1">
      <alignment horizontal="center" vertical="center" wrapText="1"/>
      <protection hidden="1"/>
    </xf>
    <xf numFmtId="0" fontId="8" fillId="9" borderId="8" xfId="2" applyFill="1" applyBorder="1"/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8" fillId="3" borderId="0" xfId="0" applyFont="1" applyFill="1" applyAlignment="1">
      <alignment horizontal="center" vertical="center"/>
    </xf>
    <xf numFmtId="0" fontId="10" fillId="22" borderId="8" xfId="0" applyFont="1" applyFill="1" applyBorder="1" applyAlignment="1">
      <alignment horizontal="center" vertical="center" textRotation="90"/>
    </xf>
    <xf numFmtId="0" fontId="14" fillId="22" borderId="8" xfId="0" applyFont="1" applyFill="1" applyBorder="1" applyAlignment="1">
      <alignment horizontal="center" vertical="center"/>
    </xf>
    <xf numFmtId="0" fontId="18" fillId="22" borderId="8" xfId="0" applyFont="1" applyFill="1" applyBorder="1" applyAlignment="1">
      <alignment horizontal="center" vertical="center"/>
    </xf>
    <xf numFmtId="0" fontId="14" fillId="22" borderId="17" xfId="0" applyFont="1" applyFill="1" applyBorder="1" applyAlignment="1">
      <alignment horizontal="center" vertical="center" textRotation="90"/>
    </xf>
    <xf numFmtId="0" fontId="14" fillId="22" borderId="19" xfId="0" applyFont="1" applyFill="1" applyBorder="1" applyAlignment="1">
      <alignment horizontal="center" vertical="center" textRotation="90"/>
    </xf>
    <xf numFmtId="0" fontId="14" fillId="22" borderId="9" xfId="0" applyFont="1" applyFill="1" applyBorder="1" applyAlignment="1">
      <alignment horizontal="center" vertical="center" textRotation="90"/>
    </xf>
    <xf numFmtId="0" fontId="15" fillId="0" borderId="0" xfId="0" applyFont="1" applyAlignment="1">
      <alignment horizontal="center"/>
    </xf>
    <xf numFmtId="0" fontId="18" fillId="22" borderId="8" xfId="0" applyFont="1" applyFill="1" applyBorder="1" applyAlignment="1">
      <alignment horizontal="center" vertical="center" textRotation="90"/>
    </xf>
    <xf numFmtId="0" fontId="14" fillId="22" borderId="8" xfId="0" applyFont="1" applyFill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6" fillId="4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4" fillId="41" borderId="14" xfId="0" applyFont="1" applyFill="1" applyBorder="1" applyAlignment="1">
      <alignment horizontal="center" vertical="center"/>
    </xf>
    <xf numFmtId="0" fontId="114" fillId="41" borderId="18" xfId="0" applyFont="1" applyFill="1" applyBorder="1" applyAlignment="1">
      <alignment horizontal="center" vertical="center"/>
    </xf>
    <xf numFmtId="0" fontId="14" fillId="32" borderId="14" xfId="0" applyFont="1" applyFill="1" applyBorder="1" applyAlignment="1">
      <alignment horizontal="center" vertical="center" shrinkToFit="1"/>
    </xf>
    <xf numFmtId="0" fontId="14" fillId="32" borderId="16" xfId="0" applyFont="1" applyFill="1" applyBorder="1" applyAlignment="1">
      <alignment horizontal="center" vertical="center" shrinkToFit="1"/>
    </xf>
    <xf numFmtId="0" fontId="14" fillId="32" borderId="18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/>
    </xf>
    <xf numFmtId="0" fontId="18" fillId="3" borderId="0" xfId="0" applyFont="1" applyFill="1" applyAlignment="1">
      <alignment horizontal="center" vertical="center" shrinkToFit="1"/>
    </xf>
    <xf numFmtId="0" fontId="18" fillId="3" borderId="12" xfId="0" applyFont="1" applyFill="1" applyBorder="1" applyAlignment="1">
      <alignment horizontal="center" vertical="center" shrinkToFit="1"/>
    </xf>
    <xf numFmtId="0" fontId="10" fillId="32" borderId="17" xfId="0" applyFont="1" applyFill="1" applyBorder="1" applyAlignment="1">
      <alignment horizontal="center" vertical="center" textRotation="90"/>
    </xf>
    <xf numFmtId="0" fontId="10" fillId="32" borderId="19" xfId="0" applyFont="1" applyFill="1" applyBorder="1" applyAlignment="1">
      <alignment horizontal="center" vertical="center" textRotation="90"/>
    </xf>
    <xf numFmtId="0" fontId="10" fillId="32" borderId="9" xfId="0" applyFont="1" applyFill="1" applyBorder="1" applyAlignment="1">
      <alignment horizontal="center" vertical="center" textRotation="90"/>
    </xf>
    <xf numFmtId="0" fontId="14" fillId="32" borderId="8" xfId="0" applyFont="1" applyFill="1" applyBorder="1" applyAlignment="1">
      <alignment horizontal="center" vertical="center" textRotation="90"/>
    </xf>
    <xf numFmtId="0" fontId="14" fillId="32" borderId="8" xfId="0" applyFont="1" applyFill="1" applyBorder="1" applyAlignment="1">
      <alignment horizontal="center" textRotation="90" shrinkToFit="1"/>
    </xf>
    <xf numFmtId="0" fontId="14" fillId="32" borderId="17" xfId="0" applyFont="1" applyFill="1" applyBorder="1" applyAlignment="1">
      <alignment horizontal="center" vertical="center" textRotation="90"/>
    </xf>
    <xf numFmtId="0" fontId="14" fillId="32" borderId="19" xfId="0" applyFont="1" applyFill="1" applyBorder="1" applyAlignment="1">
      <alignment horizontal="center" vertical="center" textRotation="90"/>
    </xf>
    <xf numFmtId="0" fontId="14" fillId="32" borderId="9" xfId="0" applyFont="1" applyFill="1" applyBorder="1" applyAlignment="1">
      <alignment horizontal="center" vertical="center" textRotation="90"/>
    </xf>
    <xf numFmtId="0" fontId="16" fillId="0" borderId="0" xfId="0" applyFont="1" applyAlignment="1">
      <alignment horizontal="center" vertical="center"/>
    </xf>
    <xf numFmtId="0" fontId="60" fillId="33" borderId="0" xfId="0" applyFont="1" applyFill="1" applyAlignment="1">
      <alignment horizontal="center" vertical="center"/>
    </xf>
    <xf numFmtId="0" fontId="143" fillId="26" borderId="0" xfId="0" applyFont="1" applyFill="1" applyAlignment="1">
      <alignment horizontal="center" vertical="center"/>
    </xf>
    <xf numFmtId="0" fontId="16" fillId="28" borderId="8" xfId="0" applyFont="1" applyFill="1" applyBorder="1" applyAlignment="1">
      <alignment horizontal="center" vertical="center"/>
    </xf>
    <xf numFmtId="0" fontId="11" fillId="28" borderId="8" xfId="0" applyFont="1" applyFill="1" applyBorder="1" applyAlignment="1">
      <alignment horizontal="center" vertical="center"/>
    </xf>
    <xf numFmtId="0" fontId="30" fillId="28" borderId="8" xfId="0" applyFont="1" applyFill="1" applyBorder="1" applyAlignment="1" applyProtection="1">
      <alignment horizontal="center" vertical="center"/>
      <protection hidden="1"/>
    </xf>
    <xf numFmtId="0" fontId="13" fillId="6" borderId="8" xfId="0" applyFont="1" applyFill="1" applyBorder="1" applyAlignment="1">
      <alignment horizontal="center" vertical="center" textRotation="90"/>
    </xf>
    <xf numFmtId="0" fontId="14" fillId="6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 textRotation="90"/>
    </xf>
    <xf numFmtId="0" fontId="90" fillId="6" borderId="17" xfId="0" applyFont="1" applyFill="1" applyBorder="1" applyAlignment="1">
      <alignment horizontal="center" vertical="center" textRotation="90"/>
    </xf>
    <xf numFmtId="0" fontId="90" fillId="6" borderId="19" xfId="0" applyFont="1" applyFill="1" applyBorder="1" applyAlignment="1">
      <alignment horizontal="center" vertical="center" textRotation="90"/>
    </xf>
    <xf numFmtId="0" fontId="90" fillId="6" borderId="9" xfId="0" applyFont="1" applyFill="1" applyBorder="1" applyAlignment="1">
      <alignment horizontal="center" vertical="center" textRotation="90"/>
    </xf>
    <xf numFmtId="0" fontId="9" fillId="11" borderId="0" xfId="0" applyFont="1" applyFill="1" applyAlignment="1" applyProtection="1">
      <alignment horizontal="center" vertical="center"/>
      <protection locked="0"/>
    </xf>
    <xf numFmtId="0" fontId="7" fillId="11" borderId="0" xfId="0" applyFont="1" applyFill="1" applyAlignment="1" applyProtection="1">
      <alignment horizontal="center" vertical="center"/>
      <protection locked="0"/>
    </xf>
    <xf numFmtId="0" fontId="92" fillId="0" borderId="8" xfId="0" applyFont="1" applyBorder="1" applyAlignment="1">
      <alignment horizontal="center" vertical="center"/>
    </xf>
    <xf numFmtId="0" fontId="92" fillId="0" borderId="14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/>
    </xf>
    <xf numFmtId="0" fontId="92" fillId="0" borderId="18" xfId="0" applyFont="1" applyBorder="1" applyAlignment="1">
      <alignment horizontal="center" vertical="center"/>
    </xf>
    <xf numFmtId="0" fontId="14" fillId="3" borderId="12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 vertical="center" textRotation="90"/>
    </xf>
    <xf numFmtId="0" fontId="11" fillId="6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4" fillId="28" borderId="8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 textRotation="90"/>
    </xf>
    <xf numFmtId="0" fontId="11" fillId="3" borderId="12" xfId="0" applyFont="1" applyFill="1" applyBorder="1" applyAlignment="1">
      <alignment horizontal="center"/>
    </xf>
    <xf numFmtId="0" fontId="14" fillId="25" borderId="17" xfId="0" applyFont="1" applyFill="1" applyBorder="1" applyAlignment="1">
      <alignment horizontal="center" vertical="center" textRotation="90"/>
    </xf>
    <xf numFmtId="0" fontId="14" fillId="25" borderId="9" xfId="0" applyFont="1" applyFill="1" applyBorder="1" applyAlignment="1">
      <alignment horizontal="center" vertical="center" textRotation="90"/>
    </xf>
    <xf numFmtId="0" fontId="15" fillId="25" borderId="8" xfId="0" applyFont="1" applyFill="1" applyBorder="1" applyAlignment="1">
      <alignment horizontal="center" textRotation="90"/>
    </xf>
    <xf numFmtId="0" fontId="18" fillId="25" borderId="14" xfId="0" applyFont="1" applyFill="1" applyBorder="1" applyAlignment="1">
      <alignment horizontal="center" shrinkToFit="1"/>
    </xf>
    <xf numFmtId="0" fontId="18" fillId="25" borderId="16" xfId="0" applyFont="1" applyFill="1" applyBorder="1" applyAlignment="1">
      <alignment horizontal="center" shrinkToFit="1"/>
    </xf>
    <xf numFmtId="0" fontId="18" fillId="25" borderId="18" xfId="0" applyFont="1" applyFill="1" applyBorder="1" applyAlignment="1">
      <alignment horizontal="center" shrinkToFit="1"/>
    </xf>
    <xf numFmtId="0" fontId="18" fillId="25" borderId="8" xfId="0" applyFont="1" applyFill="1" applyBorder="1" applyAlignment="1">
      <alignment horizontal="center" shrinkToFit="1"/>
    </xf>
    <xf numFmtId="0" fontId="18" fillId="25" borderId="8" xfId="0" applyFont="1" applyFill="1" applyBorder="1" applyAlignment="1">
      <alignment horizontal="center" textRotation="90" shrinkToFit="1"/>
    </xf>
    <xf numFmtId="1" fontId="10" fillId="0" borderId="0" xfId="0" applyNumberFormat="1" applyFont="1" applyAlignment="1">
      <alignment horizontal="center" vertical="center" shrinkToFit="1"/>
    </xf>
    <xf numFmtId="1" fontId="15" fillId="0" borderId="0" xfId="0" applyNumberFormat="1" applyFont="1" applyAlignment="1">
      <alignment horizontal="center" vertical="center"/>
    </xf>
    <xf numFmtId="1" fontId="10" fillId="28" borderId="14" xfId="0" applyNumberFormat="1" applyFont="1" applyFill="1" applyBorder="1" applyAlignment="1">
      <alignment horizontal="left" vertical="center"/>
    </xf>
    <xf numFmtId="1" fontId="10" fillId="28" borderId="16" xfId="0" applyNumberFormat="1" applyFont="1" applyFill="1" applyBorder="1" applyAlignment="1">
      <alignment horizontal="left" vertical="center"/>
    </xf>
    <xf numFmtId="1" fontId="10" fillId="28" borderId="18" xfId="0" applyNumberFormat="1" applyFont="1" applyFill="1" applyBorder="1" applyAlignment="1">
      <alignment horizontal="left" vertical="center"/>
    </xf>
    <xf numFmtId="2" fontId="11" fillId="8" borderId="14" xfId="0" applyNumberFormat="1" applyFont="1" applyFill="1" applyBorder="1" applyAlignment="1">
      <alignment horizontal="center" vertical="center" shrinkToFit="1"/>
    </xf>
    <xf numFmtId="2" fontId="11" fillId="8" borderId="18" xfId="0" applyNumberFormat="1" applyFont="1" applyFill="1" applyBorder="1" applyAlignment="1">
      <alignment horizontal="center" vertical="center" shrinkToFit="1"/>
    </xf>
    <xf numFmtId="0" fontId="14" fillId="0" borderId="1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2" fontId="124" fillId="0" borderId="14" xfId="0" applyNumberFormat="1" applyFont="1" applyBorder="1" applyAlignment="1">
      <alignment horizontal="center" vertical="center" shrinkToFit="1"/>
    </xf>
    <xf numFmtId="0" fontId="124" fillId="0" borderId="18" xfId="0" applyFont="1" applyBorder="1" applyAlignment="1">
      <alignment horizontal="center" vertical="center" shrinkToFit="1"/>
    </xf>
    <xf numFmtId="2" fontId="14" fillId="8" borderId="14" xfId="0" applyNumberFormat="1" applyFont="1" applyFill="1" applyBorder="1" applyAlignment="1">
      <alignment horizontal="center" vertical="center" shrinkToFit="1"/>
    </xf>
    <xf numFmtId="2" fontId="14" fillId="8" borderId="18" xfId="0" applyNumberFormat="1" applyFont="1" applyFill="1" applyBorder="1" applyAlignment="1">
      <alignment horizontal="center" vertical="center" shrinkToFit="1"/>
    </xf>
    <xf numFmtId="0" fontId="14" fillId="25" borderId="20" xfId="0" applyFont="1" applyFill="1" applyBorder="1" applyAlignment="1">
      <alignment horizontal="center" vertical="center"/>
    </xf>
    <xf numFmtId="0" fontId="14" fillId="25" borderId="11" xfId="0" applyFont="1" applyFill="1" applyBorder="1" applyAlignment="1">
      <alignment horizontal="center" vertical="center"/>
    </xf>
    <xf numFmtId="0" fontId="14" fillId="25" borderId="52" xfId="0" applyFont="1" applyFill="1" applyBorder="1" applyAlignment="1">
      <alignment horizontal="center" vertical="center"/>
    </xf>
    <xf numFmtId="0" fontId="11" fillId="25" borderId="8" xfId="0" applyFont="1" applyFill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textRotation="90"/>
    </xf>
    <xf numFmtId="49" fontId="13" fillId="0" borderId="0" xfId="0" applyNumberFormat="1" applyFont="1" applyAlignment="1">
      <alignment horizontal="left" wrapText="1"/>
    </xf>
    <xf numFmtId="49" fontId="13" fillId="0" borderId="3" xfId="0" applyNumberFormat="1" applyFont="1" applyBorder="1" applyAlignment="1">
      <alignment horizontal="left" wrapText="1"/>
    </xf>
    <xf numFmtId="49" fontId="19" fillId="0" borderId="47" xfId="0" applyNumberFormat="1" applyFont="1" applyBorder="1" applyAlignment="1">
      <alignment horizontal="center"/>
    </xf>
    <xf numFmtId="49" fontId="19" fillId="0" borderId="48" xfId="0" applyNumberFormat="1" applyFont="1" applyBorder="1" applyAlignment="1">
      <alignment horizontal="center"/>
    </xf>
    <xf numFmtId="49" fontId="19" fillId="0" borderId="49" xfId="0" applyNumberFormat="1" applyFont="1" applyBorder="1" applyAlignment="1">
      <alignment horizontal="center"/>
    </xf>
    <xf numFmtId="49" fontId="19" fillId="0" borderId="4" xfId="0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49" fontId="19" fillId="0" borderId="3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left"/>
    </xf>
    <xf numFmtId="49" fontId="13" fillId="0" borderId="3" xfId="0" applyNumberFormat="1" applyFont="1" applyBorder="1" applyAlignment="1">
      <alignment horizontal="left"/>
    </xf>
    <xf numFmtId="49" fontId="13" fillId="0" borderId="0" xfId="0" applyNumberFormat="1" applyFont="1"/>
    <xf numFmtId="49" fontId="13" fillId="0" borderId="3" xfId="0" applyNumberFormat="1" applyFont="1" applyBorder="1"/>
    <xf numFmtId="0" fontId="14" fillId="16" borderId="14" xfId="0" applyFont="1" applyFill="1" applyBorder="1" applyAlignment="1" applyProtection="1">
      <alignment horizontal="center" vertical="center"/>
      <protection hidden="1"/>
    </xf>
    <xf numFmtId="0" fontId="14" fillId="16" borderId="18" xfId="0" applyFont="1" applyFill="1" applyBorder="1" applyAlignment="1" applyProtection="1">
      <alignment horizontal="center" vertical="center"/>
      <protection hidden="1"/>
    </xf>
    <xf numFmtId="0" fontId="14" fillId="16" borderId="14" xfId="0" applyFont="1" applyFill="1" applyBorder="1" applyAlignment="1" applyProtection="1">
      <alignment horizontal="center" vertical="center"/>
      <protection locked="0" hidden="1"/>
    </xf>
    <xf numFmtId="0" fontId="14" fillId="16" borderId="18" xfId="0" applyFont="1" applyFill="1" applyBorder="1" applyAlignment="1" applyProtection="1">
      <alignment horizontal="center" vertical="center"/>
      <protection locked="0" hidden="1"/>
    </xf>
    <xf numFmtId="0" fontId="14" fillId="13" borderId="8" xfId="0" applyFont="1" applyFill="1" applyBorder="1" applyAlignment="1" applyProtection="1">
      <alignment horizontal="center" vertical="center" wrapText="1"/>
      <protection hidden="1"/>
    </xf>
    <xf numFmtId="0" fontId="14" fillId="16" borderId="14" xfId="0" applyFont="1" applyFill="1" applyBorder="1" applyAlignment="1" applyProtection="1">
      <alignment horizontal="center" vertical="center" wrapText="1"/>
      <protection hidden="1"/>
    </xf>
    <xf numFmtId="0" fontId="14" fillId="16" borderId="18" xfId="0" applyFont="1" applyFill="1" applyBorder="1" applyAlignment="1" applyProtection="1">
      <alignment horizontal="center" vertical="center" wrapText="1"/>
      <protection hidden="1"/>
    </xf>
    <xf numFmtId="0" fontId="157" fillId="22" borderId="8" xfId="4" applyFont="1" applyFill="1" applyBorder="1" applyAlignment="1">
      <alignment horizontal="center" vertical="center"/>
    </xf>
    <xf numFmtId="0" fontId="159" fillId="0" borderId="0" xfId="4" applyFont="1" applyAlignment="1">
      <alignment horizontal="center" vertical="center"/>
    </xf>
    <xf numFmtId="0" fontId="161" fillId="0" borderId="0" xfId="4" applyFont="1" applyAlignment="1">
      <alignment horizontal="center" vertical="center"/>
    </xf>
    <xf numFmtId="0" fontId="164" fillId="0" borderId="51" xfId="4" applyFont="1" applyBorder="1" applyAlignment="1" applyProtection="1">
      <alignment horizontal="center" shrinkToFit="1"/>
      <protection hidden="1"/>
    </xf>
    <xf numFmtId="0" fontId="162" fillId="0" borderId="0" xfId="4" applyFont="1" applyAlignment="1">
      <alignment horizontal="center"/>
    </xf>
    <xf numFmtId="0" fontId="162" fillId="0" borderId="0" xfId="4" applyFont="1" applyAlignment="1">
      <alignment horizontal="center" vertical="top"/>
    </xf>
    <xf numFmtId="0" fontId="162" fillId="0" borderId="51" xfId="4" applyFont="1" applyBorder="1" applyAlignment="1">
      <alignment horizontal="center"/>
    </xf>
    <xf numFmtId="49" fontId="156" fillId="26" borderId="8" xfId="4" applyNumberFormat="1" applyFont="1" applyFill="1" applyBorder="1" applyAlignment="1" applyProtection="1">
      <alignment horizontal="center" vertical="center" shrinkToFit="1"/>
      <protection hidden="1"/>
    </xf>
    <xf numFmtId="0" fontId="81" fillId="0" borderId="8" xfId="4" applyFont="1" applyBorder="1" applyAlignment="1" applyProtection="1">
      <alignment horizontal="center" vertical="center"/>
      <protection locked="0" hidden="1"/>
    </xf>
    <xf numFmtId="0" fontId="165" fillId="0" borderId="0" xfId="4" applyFont="1" applyAlignment="1">
      <alignment horizontal="left"/>
    </xf>
    <xf numFmtId="0" fontId="165" fillId="0" borderId="51" xfId="4" applyFont="1" applyBorder="1" applyAlignment="1">
      <alignment horizontal="center"/>
    </xf>
    <xf numFmtId="0" fontId="162" fillId="0" borderId="50" xfId="4" applyFont="1" applyBorder="1" applyAlignment="1">
      <alignment horizontal="center"/>
    </xf>
    <xf numFmtId="0" fontId="69" fillId="0" borderId="0" xfId="4" applyFont="1" applyAlignment="1">
      <alignment horizontal="right"/>
    </xf>
    <xf numFmtId="0" fontId="68" fillId="0" borderId="0" xfId="4" applyFont="1" applyAlignment="1">
      <alignment horizontal="center"/>
    </xf>
    <xf numFmtId="0" fontId="66" fillId="0" borderId="0" xfId="4" applyFont="1"/>
    <xf numFmtId="0" fontId="70" fillId="0" borderId="0" xfId="4" applyFont="1"/>
    <xf numFmtId="0" fontId="62" fillId="0" borderId="0" xfId="4" applyFont="1" applyAlignment="1">
      <alignment horizontal="left"/>
    </xf>
    <xf numFmtId="0" fontId="62" fillId="0" borderId="0" xfId="4" applyFont="1"/>
    <xf numFmtId="0" fontId="57" fillId="0" borderId="0" xfId="4" applyFont="1" applyAlignment="1">
      <alignment horizontal="center" vertical="center"/>
    </xf>
    <xf numFmtId="0" fontId="62" fillId="0" borderId="0" xfId="4" applyFont="1" applyAlignment="1">
      <alignment horizontal="center"/>
    </xf>
    <xf numFmtId="0" fontId="62" fillId="0" borderId="51" xfId="4" applyFont="1" applyBorder="1" applyAlignment="1">
      <alignment horizontal="center"/>
    </xf>
    <xf numFmtId="0" fontId="62" fillId="0" borderId="50" xfId="4" applyFont="1" applyBorder="1" applyAlignment="1">
      <alignment horizontal="center"/>
    </xf>
    <xf numFmtId="0" fontId="68" fillId="20" borderId="60" xfId="4" applyFont="1" applyFill="1" applyBorder="1" applyAlignment="1">
      <alignment horizontal="center" vertical="center"/>
    </xf>
    <xf numFmtId="0" fontId="68" fillId="20" borderId="61" xfId="4" applyFont="1" applyFill="1" applyBorder="1" applyAlignment="1">
      <alignment horizontal="center" vertical="center"/>
    </xf>
    <xf numFmtId="0" fontId="68" fillId="20" borderId="62" xfId="4" applyFont="1" applyFill="1" applyBorder="1" applyAlignment="1">
      <alignment horizontal="center" vertical="center"/>
    </xf>
    <xf numFmtId="1" fontId="62" fillId="0" borderId="51" xfId="4" applyNumberFormat="1" applyFont="1" applyBorder="1" applyAlignment="1">
      <alignment horizontal="center"/>
    </xf>
    <xf numFmtId="2" fontId="62" fillId="0" borderId="8" xfId="4" applyNumberFormat="1" applyFont="1" applyBorder="1" applyAlignment="1">
      <alignment horizontal="center" vertical="center"/>
    </xf>
    <xf numFmtId="2" fontId="62" fillId="0" borderId="14" xfId="4" applyNumberFormat="1" applyFont="1" applyBorder="1" applyAlignment="1">
      <alignment horizontal="center" vertical="center"/>
    </xf>
    <xf numFmtId="2" fontId="62" fillId="0" borderId="18" xfId="4" applyNumberFormat="1" applyFont="1" applyBorder="1" applyAlignment="1">
      <alignment horizontal="center" vertical="center"/>
    </xf>
    <xf numFmtId="0" fontId="37" fillId="0" borderId="16" xfId="4" applyFont="1" applyBorder="1" applyAlignment="1">
      <alignment horizontal="center"/>
    </xf>
    <xf numFmtId="0" fontId="37" fillId="0" borderId="18" xfId="4" applyFont="1" applyBorder="1" applyAlignment="1">
      <alignment horizontal="center"/>
    </xf>
    <xf numFmtId="0" fontId="71" fillId="0" borderId="0" xfId="4" applyFont="1" applyAlignment="1">
      <alignment horizontal="left" vertical="center"/>
    </xf>
    <xf numFmtId="0" fontId="72" fillId="0" borderId="12" xfId="4" applyFont="1" applyBorder="1" applyAlignment="1">
      <alignment horizontal="right"/>
    </xf>
    <xf numFmtId="0" fontId="62" fillId="0" borderId="20" xfId="4" applyFont="1" applyBorder="1" applyAlignment="1">
      <alignment horizontal="center" vertical="center"/>
    </xf>
    <xf numFmtId="0" fontId="62" fillId="0" borderId="11" xfId="4" applyFont="1" applyBorder="1" applyAlignment="1">
      <alignment horizontal="center" vertical="center"/>
    </xf>
    <xf numFmtId="0" fontId="62" fillId="0" borderId="52" xfId="4" applyFont="1" applyBorder="1" applyAlignment="1">
      <alignment horizontal="center" vertical="center"/>
    </xf>
    <xf numFmtId="0" fontId="62" fillId="0" borderId="15" xfId="4" applyFont="1" applyBorder="1" applyAlignment="1">
      <alignment horizontal="center" vertical="center"/>
    </xf>
    <xf numFmtId="0" fontId="62" fillId="0" borderId="12" xfId="4" applyFont="1" applyBorder="1" applyAlignment="1">
      <alignment horizontal="center" vertical="center"/>
    </xf>
    <xf numFmtId="0" fontId="62" fillId="0" borderId="10" xfId="4" applyFont="1" applyBorder="1" applyAlignment="1">
      <alignment horizontal="center" vertical="center"/>
    </xf>
    <xf numFmtId="0" fontId="21" fillId="0" borderId="20" xfId="4" applyFont="1" applyBorder="1" applyAlignment="1">
      <alignment horizontal="center" vertical="center"/>
    </xf>
    <xf numFmtId="0" fontId="21" fillId="0" borderId="11" xfId="4" applyFont="1" applyBorder="1" applyAlignment="1">
      <alignment horizontal="center" vertical="center"/>
    </xf>
    <xf numFmtId="0" fontId="21" fillId="0" borderId="52" xfId="4" applyFont="1" applyBorder="1" applyAlignment="1">
      <alignment horizontal="center" vertical="center"/>
    </xf>
    <xf numFmtId="0" fontId="62" fillId="0" borderId="15" xfId="4" applyFont="1" applyBorder="1" applyAlignment="1">
      <alignment horizontal="center"/>
    </xf>
    <xf numFmtId="0" fontId="62" fillId="0" borderId="12" xfId="4" applyFont="1" applyBorder="1" applyAlignment="1">
      <alignment horizontal="center"/>
    </xf>
    <xf numFmtId="0" fontId="62" fillId="0" borderId="10" xfId="4" applyFont="1" applyBorder="1" applyAlignment="1">
      <alignment horizontal="center"/>
    </xf>
    <xf numFmtId="0" fontId="62" fillId="0" borderId="20" xfId="4" applyFont="1" applyBorder="1" applyAlignment="1">
      <alignment horizontal="center"/>
    </xf>
    <xf numFmtId="0" fontId="62" fillId="0" borderId="11" xfId="4" applyFont="1" applyBorder="1" applyAlignment="1">
      <alignment horizontal="center"/>
    </xf>
    <xf numFmtId="0" fontId="62" fillId="0" borderId="52" xfId="4" applyFont="1" applyBorder="1" applyAlignment="1">
      <alignment horizontal="center"/>
    </xf>
    <xf numFmtId="0" fontId="62" fillId="0" borderId="20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21" fillId="0" borderId="15" xfId="4" applyFont="1" applyBorder="1" applyAlignment="1">
      <alignment horizontal="center"/>
    </xf>
    <xf numFmtId="0" fontId="21" fillId="0" borderId="12" xfId="4" applyFont="1" applyBorder="1" applyAlignment="1">
      <alignment horizontal="center"/>
    </xf>
    <xf numFmtId="0" fontId="21" fillId="0" borderId="10" xfId="4" applyFont="1" applyBorder="1" applyAlignment="1">
      <alignment horizontal="center"/>
    </xf>
    <xf numFmtId="0" fontId="37" fillId="0" borderId="8" xfId="4" applyFont="1" applyBorder="1" applyAlignment="1">
      <alignment horizontal="center" vertical="center"/>
    </xf>
    <xf numFmtId="0" fontId="71" fillId="0" borderId="11" xfId="4" applyFont="1" applyBorder="1" applyAlignment="1">
      <alignment horizontal="left"/>
    </xf>
    <xf numFmtId="0" fontId="71" fillId="0" borderId="12" xfId="4" applyFont="1" applyBorder="1" applyAlignment="1">
      <alignment horizontal="left"/>
    </xf>
    <xf numFmtId="0" fontId="37" fillId="0" borderId="8" xfId="4" applyFont="1" applyBorder="1" applyAlignment="1">
      <alignment horizontal="left"/>
    </xf>
    <xf numFmtId="1" fontId="62" fillId="0" borderId="8" xfId="4" applyNumberFormat="1" applyFont="1" applyBorder="1" applyAlignment="1">
      <alignment horizontal="center" vertical="center"/>
    </xf>
    <xf numFmtId="0" fontId="62" fillId="0" borderId="8" xfId="4" applyFont="1" applyBorder="1" applyAlignment="1">
      <alignment horizontal="center" vertical="center"/>
    </xf>
    <xf numFmtId="0" fontId="71" fillId="0" borderId="0" xfId="4" applyFont="1" applyAlignment="1">
      <alignment horizontal="left"/>
    </xf>
    <xf numFmtId="0" fontId="37" fillId="0" borderId="8" xfId="4" applyFont="1" applyBorder="1" applyAlignment="1">
      <alignment horizontal="center" vertical="center" wrapText="1"/>
    </xf>
    <xf numFmtId="1" fontId="62" fillId="0" borderId="14" xfId="4" applyNumberFormat="1" applyFont="1" applyBorder="1" applyAlignment="1">
      <alignment horizontal="center" vertical="center"/>
    </xf>
    <xf numFmtId="1" fontId="62" fillId="0" borderId="18" xfId="4" applyNumberFormat="1" applyFont="1" applyBorder="1" applyAlignment="1">
      <alignment horizontal="center" vertical="center"/>
    </xf>
    <xf numFmtId="0" fontId="62" fillId="0" borderId="14" xfId="4" applyFont="1" applyBorder="1" applyAlignment="1">
      <alignment horizontal="center" vertical="center"/>
    </xf>
    <xf numFmtId="0" fontId="62" fillId="0" borderId="18" xfId="4" applyFont="1" applyBorder="1" applyAlignment="1">
      <alignment horizontal="center" vertical="center"/>
    </xf>
    <xf numFmtId="0" fontId="37" fillId="0" borderId="8" xfId="4" applyFont="1" applyBorder="1" applyAlignment="1">
      <alignment horizontal="left" wrapText="1"/>
    </xf>
    <xf numFmtId="0" fontId="37" fillId="0" borderId="8" xfId="4" applyFont="1" applyBorder="1" applyAlignment="1">
      <alignment horizontal="center"/>
    </xf>
    <xf numFmtId="0" fontId="37" fillId="0" borderId="1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7" fillId="0" borderId="18" xfId="4" applyFont="1" applyBorder="1" applyAlignment="1">
      <alignment horizontal="left"/>
    </xf>
    <xf numFmtId="0" fontId="68" fillId="20" borderId="6" xfId="4" applyFont="1" applyFill="1" applyBorder="1" applyAlignment="1">
      <alignment horizontal="center" vertical="center"/>
    </xf>
    <xf numFmtId="0" fontId="28" fillId="0" borderId="48" xfId="4" applyFont="1" applyBorder="1" applyAlignment="1">
      <alignment horizontal="left" vertical="center"/>
    </xf>
    <xf numFmtId="0" fontId="28" fillId="0" borderId="0" xfId="4" applyFont="1" applyAlignment="1">
      <alignment horizontal="left"/>
    </xf>
    <xf numFmtId="0" fontId="73" fillId="0" borderId="0" xfId="4" applyFont="1" applyAlignment="1">
      <alignment horizontal="center" vertical="center"/>
    </xf>
    <xf numFmtId="0" fontId="73" fillId="0" borderId="12" xfId="4" applyFont="1" applyBorder="1" applyAlignment="1">
      <alignment horizontal="center" vertical="center"/>
    </xf>
    <xf numFmtId="0" fontId="68" fillId="27" borderId="8" xfId="4" applyFont="1" applyFill="1" applyBorder="1" applyAlignment="1">
      <alignment horizontal="center" vertical="center"/>
    </xf>
    <xf numFmtId="0" fontId="67" fillId="27" borderId="8" xfId="4" applyFont="1" applyFill="1" applyBorder="1" applyAlignment="1">
      <alignment horizontal="center" vertical="center"/>
    </xf>
    <xf numFmtId="0" fontId="28" fillId="27" borderId="8" xfId="4" applyFont="1" applyFill="1" applyBorder="1" applyAlignment="1">
      <alignment horizontal="center" textRotation="90"/>
    </xf>
    <xf numFmtId="0" fontId="38" fillId="27" borderId="8" xfId="4" applyFont="1" applyFill="1" applyBorder="1" applyAlignment="1">
      <alignment horizontal="center"/>
    </xf>
    <xf numFmtId="0" fontId="37" fillId="0" borderId="14" xfId="4" applyFont="1" applyBorder="1" applyAlignment="1">
      <alignment horizontal="center" vertical="center"/>
    </xf>
    <xf numFmtId="0" fontId="37" fillId="0" borderId="18" xfId="4" applyFont="1" applyBorder="1" applyAlignment="1">
      <alignment horizontal="center" vertical="center"/>
    </xf>
    <xf numFmtId="0" fontId="37" fillId="0" borderId="20" xfId="4" applyFont="1" applyBorder="1" applyAlignment="1">
      <alignment horizontal="center" vertical="center"/>
    </xf>
    <xf numFmtId="0" fontId="37" fillId="0" borderId="11" xfId="4" applyFont="1" applyBorder="1" applyAlignment="1">
      <alignment horizontal="center" vertical="center"/>
    </xf>
    <xf numFmtId="0" fontId="37" fillId="0" borderId="15" xfId="4" applyFont="1" applyBorder="1" applyAlignment="1">
      <alignment horizontal="center" vertical="center"/>
    </xf>
    <xf numFmtId="0" fontId="37" fillId="0" borderId="12" xfId="4" applyFont="1" applyBorder="1" applyAlignment="1">
      <alignment horizontal="center" vertical="center"/>
    </xf>
    <xf numFmtId="2" fontId="68" fillId="0" borderId="20" xfId="4" applyNumberFormat="1" applyFont="1" applyBorder="1" applyAlignment="1">
      <alignment horizontal="center" vertical="center"/>
    </xf>
    <xf numFmtId="2" fontId="68" fillId="0" borderId="11" xfId="4" applyNumberFormat="1" applyFont="1" applyBorder="1" applyAlignment="1">
      <alignment horizontal="center" vertical="center"/>
    </xf>
    <xf numFmtId="2" fontId="68" fillId="0" borderId="52" xfId="4" applyNumberFormat="1" applyFont="1" applyBorder="1" applyAlignment="1">
      <alignment horizontal="center" vertical="center"/>
    </xf>
    <xf numFmtId="2" fontId="68" fillId="0" borderId="15" xfId="4" applyNumberFormat="1" applyFont="1" applyBorder="1" applyAlignment="1">
      <alignment horizontal="center" vertical="center"/>
    </xf>
    <xf numFmtId="2" fontId="68" fillId="0" borderId="12" xfId="4" applyNumberFormat="1" applyFont="1" applyBorder="1" applyAlignment="1">
      <alignment horizontal="center" vertical="center"/>
    </xf>
    <xf numFmtId="2" fontId="68" fillId="0" borderId="10" xfId="4" applyNumberFormat="1" applyFont="1" applyBorder="1" applyAlignment="1">
      <alignment horizontal="center" vertical="center"/>
    </xf>
    <xf numFmtId="0" fontId="97" fillId="0" borderId="12" xfId="4" applyFont="1" applyBorder="1" applyAlignment="1">
      <alignment horizontal="right" vertical="center"/>
    </xf>
    <xf numFmtId="0" fontId="97" fillId="0" borderId="10" xfId="4" applyFont="1" applyBorder="1" applyAlignment="1">
      <alignment horizontal="right" vertical="center"/>
    </xf>
    <xf numFmtId="0" fontId="64" fillId="0" borderId="8" xfId="4" applyFont="1" applyBorder="1"/>
    <xf numFmtId="0" fontId="100" fillId="0" borderId="14" xfId="4" applyFont="1" applyBorder="1" applyAlignment="1">
      <alignment horizontal="center" vertical="center"/>
    </xf>
    <xf numFmtId="0" fontId="100" fillId="0" borderId="16" xfId="4" applyFont="1" applyBorder="1" applyAlignment="1">
      <alignment horizontal="center" vertical="center"/>
    </xf>
    <xf numFmtId="0" fontId="100" fillId="0" borderId="18" xfId="4" applyFont="1" applyBorder="1" applyAlignment="1">
      <alignment horizontal="center" vertical="center"/>
    </xf>
    <xf numFmtId="0" fontId="98" fillId="0" borderId="14" xfId="4" applyFont="1" applyBorder="1" applyAlignment="1">
      <alignment horizontal="center" vertical="center"/>
    </xf>
    <xf numFmtId="0" fontId="98" fillId="0" borderId="16" xfId="4" applyFont="1" applyBorder="1" applyAlignment="1">
      <alignment horizontal="center" vertical="center"/>
    </xf>
    <xf numFmtId="0" fontId="98" fillId="0" borderId="18" xfId="4" applyFont="1" applyBorder="1" applyAlignment="1">
      <alignment horizontal="center" vertical="center"/>
    </xf>
    <xf numFmtId="0" fontId="101" fillId="0" borderId="14" xfId="4" applyFont="1" applyBorder="1" applyAlignment="1">
      <alignment horizontal="center" vertical="center"/>
    </xf>
    <xf numFmtId="0" fontId="101" fillId="0" borderId="16" xfId="4" applyFont="1" applyBorder="1" applyAlignment="1">
      <alignment horizontal="center" vertical="center"/>
    </xf>
    <xf numFmtId="0" fontId="101" fillId="0" borderId="18" xfId="4" applyFont="1" applyBorder="1" applyAlignment="1">
      <alignment horizontal="center" vertical="center"/>
    </xf>
    <xf numFmtId="0" fontId="23" fillId="0" borderId="8" xfId="4" applyFont="1" applyBorder="1"/>
    <xf numFmtId="0" fontId="67" fillId="0" borderId="0" xfId="4" applyFont="1" applyAlignment="1">
      <alignment horizontal="center" vertical="center"/>
    </xf>
    <xf numFmtId="0" fontId="68" fillId="0" borderId="17" xfId="4" applyFont="1" applyBorder="1" applyAlignment="1">
      <alignment horizontal="center" vertical="center" wrapText="1"/>
    </xf>
    <xf numFmtId="0" fontId="68" fillId="0" borderId="9" xfId="4" applyFont="1" applyBorder="1" applyAlignment="1">
      <alignment horizontal="center" vertical="center" wrapText="1"/>
    </xf>
    <xf numFmtId="0" fontId="68" fillId="0" borderId="20" xfId="4" applyFont="1" applyBorder="1" applyAlignment="1">
      <alignment horizontal="center" vertical="center" wrapText="1"/>
    </xf>
    <xf numFmtId="0" fontId="68" fillId="0" borderId="11" xfId="4" applyFont="1" applyBorder="1" applyAlignment="1">
      <alignment horizontal="center" vertical="center" wrapText="1"/>
    </xf>
    <xf numFmtId="0" fontId="68" fillId="0" borderId="52" xfId="4" applyFont="1" applyBorder="1" applyAlignment="1">
      <alignment horizontal="center" vertical="center" wrapText="1"/>
    </xf>
    <xf numFmtId="0" fontId="68" fillId="0" borderId="15" xfId="4" applyFont="1" applyBorder="1" applyAlignment="1">
      <alignment horizontal="center" vertical="center" wrapText="1"/>
    </xf>
    <xf numFmtId="0" fontId="68" fillId="0" borderId="12" xfId="4" applyFont="1" applyBorder="1" applyAlignment="1">
      <alignment horizontal="center" vertical="center" wrapText="1"/>
    </xf>
    <xf numFmtId="0" fontId="68" fillId="0" borderId="10" xfId="4" applyFont="1" applyBorder="1" applyAlignment="1">
      <alignment horizontal="center" vertical="center" wrapText="1"/>
    </xf>
    <xf numFmtId="0" fontId="62" fillId="0" borderId="8" xfId="4" applyFont="1" applyBorder="1" applyAlignment="1">
      <alignment horizontal="left" vertical="center"/>
    </xf>
    <xf numFmtId="0" fontId="99" fillId="0" borderId="0" xfId="4" applyFont="1" applyAlignment="1">
      <alignment horizontal="right"/>
    </xf>
    <xf numFmtId="0" fontId="70" fillId="14" borderId="8" xfId="4" applyFont="1" applyFill="1" applyBorder="1" applyAlignment="1">
      <alignment horizontal="center" vertical="center"/>
    </xf>
    <xf numFmtId="0" fontId="67" fillId="0" borderId="12" xfId="4" applyFont="1" applyBorder="1" applyAlignment="1">
      <alignment horizontal="center" vertical="center"/>
    </xf>
    <xf numFmtId="0" fontId="70" fillId="14" borderId="14" xfId="4" applyFont="1" applyFill="1" applyBorder="1" applyAlignment="1">
      <alignment horizontal="center" vertical="center"/>
    </xf>
    <xf numFmtId="0" fontId="70" fillId="14" borderId="16" xfId="4" applyFont="1" applyFill="1" applyBorder="1" applyAlignment="1">
      <alignment horizontal="center" vertical="center"/>
    </xf>
    <xf numFmtId="0" fontId="70" fillId="14" borderId="18" xfId="4" applyFont="1" applyFill="1" applyBorder="1" applyAlignment="1">
      <alignment horizontal="center" vertical="center"/>
    </xf>
    <xf numFmtId="0" fontId="70" fillId="14" borderId="14" xfId="4" applyFont="1" applyFill="1" applyBorder="1" applyAlignment="1">
      <alignment horizontal="center" vertical="center" wrapText="1"/>
    </xf>
    <xf numFmtId="0" fontId="70" fillId="14" borderId="16" xfId="4" applyFont="1" applyFill="1" applyBorder="1" applyAlignment="1">
      <alignment horizontal="center" vertical="center" wrapText="1"/>
    </xf>
    <xf numFmtId="0" fontId="70" fillId="14" borderId="18" xfId="4" applyFont="1" applyFill="1" applyBorder="1" applyAlignment="1">
      <alignment horizontal="center" vertical="center" wrapText="1"/>
    </xf>
    <xf numFmtId="0" fontId="38" fillId="14" borderId="14" xfId="4" applyFont="1" applyFill="1" applyBorder="1" applyAlignment="1">
      <alignment horizontal="center" vertical="center" shrinkToFit="1"/>
    </xf>
    <xf numFmtId="0" fontId="38" fillId="14" borderId="16" xfId="4" applyFont="1" applyFill="1" applyBorder="1" applyAlignment="1">
      <alignment horizontal="center" vertical="center" shrinkToFit="1"/>
    </xf>
    <xf numFmtId="0" fontId="38" fillId="14" borderId="18" xfId="4" applyFont="1" applyFill="1" applyBorder="1" applyAlignment="1">
      <alignment horizontal="center" vertical="center" shrinkToFit="1"/>
    </xf>
    <xf numFmtId="0" fontId="75" fillId="0" borderId="17" xfId="4" applyFont="1" applyBorder="1" applyAlignment="1">
      <alignment horizontal="center" vertical="center"/>
    </xf>
    <xf numFmtId="0" fontId="75" fillId="0" borderId="9" xfId="4" applyFont="1" applyBorder="1" applyAlignment="1">
      <alignment horizontal="center" vertical="center"/>
    </xf>
    <xf numFmtId="0" fontId="75" fillId="0" borderId="17" xfId="4" applyFont="1" applyBorder="1" applyAlignment="1" applyProtection="1">
      <alignment horizontal="center" vertical="center"/>
      <protection locked="0"/>
    </xf>
    <xf numFmtId="0" fontId="75" fillId="0" borderId="9" xfId="4" applyFont="1" applyBorder="1" applyAlignment="1" applyProtection="1">
      <alignment horizontal="center" vertical="center"/>
      <protection locked="0"/>
    </xf>
    <xf numFmtId="0" fontId="75" fillId="0" borderId="20" xfId="4" applyFont="1" applyBorder="1" applyAlignment="1" applyProtection="1">
      <alignment horizontal="center" vertical="center"/>
      <protection locked="0"/>
    </xf>
    <xf numFmtId="0" fontId="75" fillId="0" borderId="11" xfId="4" applyFont="1" applyBorder="1" applyAlignment="1" applyProtection="1">
      <alignment horizontal="center" vertical="center"/>
      <protection locked="0"/>
    </xf>
    <xf numFmtId="0" fontId="75" fillId="0" borderId="52" xfId="4" applyFont="1" applyBorder="1" applyAlignment="1" applyProtection="1">
      <alignment horizontal="center" vertical="center"/>
      <protection locked="0"/>
    </xf>
    <xf numFmtId="0" fontId="75" fillId="0" borderId="15" xfId="4" applyFont="1" applyBorder="1" applyAlignment="1" applyProtection="1">
      <alignment horizontal="center" vertical="center"/>
      <protection locked="0"/>
    </xf>
    <xf numFmtId="0" fontId="75" fillId="0" borderId="12" xfId="4" applyFont="1" applyBorder="1" applyAlignment="1" applyProtection="1">
      <alignment horizontal="center" vertical="center"/>
      <protection locked="0"/>
    </xf>
    <xf numFmtId="0" fontId="75" fillId="0" borderId="10" xfId="4" applyFont="1" applyBorder="1" applyAlignment="1" applyProtection="1">
      <alignment horizontal="center" vertical="center"/>
      <protection locked="0"/>
    </xf>
    <xf numFmtId="0" fontId="75" fillId="0" borderId="19" xfId="4" applyFont="1" applyBorder="1" applyAlignment="1">
      <alignment horizontal="center" vertical="center"/>
    </xf>
    <xf numFmtId="0" fontId="75" fillId="0" borderId="19" xfId="4" applyFont="1" applyBorder="1" applyAlignment="1" applyProtection="1">
      <alignment horizontal="center" vertical="center"/>
      <protection locked="0"/>
    </xf>
    <xf numFmtId="0" fontId="75" fillId="0" borderId="13" xfId="4" applyFont="1" applyBorder="1" applyAlignment="1" applyProtection="1">
      <alignment horizontal="center" vertical="center"/>
      <protection locked="0"/>
    </xf>
    <xf numFmtId="0" fontId="75" fillId="0" borderId="0" xfId="4" applyFont="1" applyAlignment="1" applyProtection="1">
      <alignment horizontal="center" vertical="center"/>
      <protection locked="0"/>
    </xf>
    <xf numFmtId="0" fontId="75" fillId="0" borderId="53" xfId="4" applyFont="1" applyBorder="1" applyAlignment="1" applyProtection="1">
      <alignment horizontal="center" vertical="center"/>
      <protection locked="0"/>
    </xf>
    <xf numFmtId="0" fontId="21" fillId="0" borderId="14" xfId="4" applyFont="1" applyBorder="1" applyAlignment="1">
      <alignment horizontal="right"/>
    </xf>
    <xf numFmtId="0" fontId="21" fillId="0" borderId="16" xfId="4" applyFont="1" applyBorder="1" applyAlignment="1">
      <alignment horizontal="right"/>
    </xf>
    <xf numFmtId="0" fontId="21" fillId="0" borderId="18" xfId="4" applyFont="1" applyBorder="1" applyAlignment="1">
      <alignment horizontal="right"/>
    </xf>
    <xf numFmtId="0" fontId="21" fillId="0" borderId="13" xfId="4" applyFont="1" applyBorder="1" applyAlignment="1">
      <alignment horizontal="right"/>
    </xf>
    <xf numFmtId="0" fontId="21" fillId="0" borderId="0" xfId="4" applyFont="1" applyAlignment="1">
      <alignment horizontal="right"/>
    </xf>
    <xf numFmtId="0" fontId="21" fillId="0" borderId="53" xfId="4" applyFont="1" applyBorder="1" applyAlignment="1">
      <alignment horizontal="right"/>
    </xf>
    <xf numFmtId="0" fontId="21" fillId="0" borderId="15" xfId="4" applyFont="1" applyBorder="1" applyAlignment="1">
      <alignment horizontal="right"/>
    </xf>
    <xf numFmtId="0" fontId="21" fillId="0" borderId="12" xfId="4" applyFont="1" applyBorder="1" applyAlignment="1">
      <alignment horizontal="right"/>
    </xf>
    <xf numFmtId="0" fontId="21" fillId="0" borderId="10" xfId="4" applyFont="1" applyBorder="1" applyAlignment="1">
      <alignment horizontal="right"/>
    </xf>
    <xf numFmtId="0" fontId="21" fillId="0" borderId="8" xfId="4" applyFont="1" applyBorder="1" applyAlignment="1">
      <alignment horizontal="right"/>
    </xf>
    <xf numFmtId="0" fontId="76" fillId="0" borderId="17" xfId="4" applyFont="1" applyBorder="1" applyAlignment="1" applyProtection="1">
      <alignment horizontal="center" vertical="center" wrapText="1"/>
      <protection locked="0"/>
    </xf>
    <xf numFmtId="0" fontId="76" fillId="0" borderId="9" xfId="4" applyFont="1" applyBorder="1" applyAlignment="1" applyProtection="1">
      <alignment horizontal="center" vertical="center" wrapText="1"/>
      <protection locked="0"/>
    </xf>
    <xf numFmtId="0" fontId="28" fillId="0" borderId="8" xfId="4" applyFont="1" applyBorder="1" applyAlignment="1">
      <alignment horizontal="center"/>
    </xf>
    <xf numFmtId="0" fontId="64" fillId="0" borderId="8" xfId="4" applyFont="1" applyBorder="1" applyAlignment="1">
      <alignment horizontal="center"/>
    </xf>
    <xf numFmtId="0" fontId="62" fillId="0" borderId="8" xfId="4" applyFont="1" applyBorder="1" applyAlignment="1">
      <alignment horizontal="left"/>
    </xf>
    <xf numFmtId="0" fontId="98" fillId="0" borderId="8" xfId="4" applyFont="1" applyBorder="1" applyAlignment="1">
      <alignment horizontal="center" vertical="center"/>
    </xf>
    <xf numFmtId="0" fontId="68" fillId="0" borderId="12" xfId="4" applyFont="1" applyBorder="1" applyAlignment="1">
      <alignment horizontal="center" vertical="center"/>
    </xf>
    <xf numFmtId="0" fontId="37" fillId="14" borderId="8" xfId="4" applyFont="1" applyFill="1" applyBorder="1" applyAlignment="1">
      <alignment horizontal="center" vertical="center"/>
    </xf>
    <xf numFmtId="0" fontId="37" fillId="14" borderId="20" xfId="4" applyFont="1" applyFill="1" applyBorder="1" applyAlignment="1">
      <alignment horizontal="center" vertical="center" wrapText="1"/>
    </xf>
    <xf numFmtId="0" fontId="37" fillId="14" borderId="52" xfId="4" applyFont="1" applyFill="1" applyBorder="1" applyAlignment="1">
      <alignment horizontal="center" vertical="center" wrapText="1"/>
    </xf>
    <xf numFmtId="0" fontId="37" fillId="14" borderId="15" xfId="4" applyFont="1" applyFill="1" applyBorder="1" applyAlignment="1">
      <alignment horizontal="center" vertical="center" wrapText="1"/>
    </xf>
    <xf numFmtId="0" fontId="37" fillId="14" borderId="10" xfId="4" applyFont="1" applyFill="1" applyBorder="1" applyAlignment="1">
      <alignment horizontal="center" vertical="center" wrapText="1"/>
    </xf>
    <xf numFmtId="0" fontId="37" fillId="14" borderId="20" xfId="4" applyFont="1" applyFill="1" applyBorder="1" applyAlignment="1">
      <alignment horizontal="center" vertical="center" shrinkToFit="1"/>
    </xf>
    <xf numFmtId="0" fontId="37" fillId="14" borderId="52" xfId="4" applyFont="1" applyFill="1" applyBorder="1" applyAlignment="1">
      <alignment horizontal="center" vertical="center" shrinkToFit="1"/>
    </xf>
    <xf numFmtId="0" fontId="37" fillId="14" borderId="15" xfId="4" applyFont="1" applyFill="1" applyBorder="1" applyAlignment="1">
      <alignment horizontal="center" vertical="center" shrinkToFit="1"/>
    </xf>
    <xf numFmtId="0" fontId="37" fillId="14" borderId="10" xfId="4" applyFont="1" applyFill="1" applyBorder="1" applyAlignment="1">
      <alignment horizontal="center" vertical="center" shrinkToFit="1"/>
    </xf>
    <xf numFmtId="0" fontId="28" fillId="0" borderId="14" xfId="4" applyFont="1" applyBorder="1" applyAlignment="1">
      <alignment horizontal="center" vertical="center"/>
    </xf>
    <xf numFmtId="0" fontId="28" fillId="0" borderId="18" xfId="4" applyFont="1" applyBorder="1" applyAlignment="1">
      <alignment horizontal="center" vertical="center"/>
    </xf>
    <xf numFmtId="0" fontId="37" fillId="14" borderId="14" xfId="4" applyFont="1" applyFill="1" applyBorder="1" applyAlignment="1">
      <alignment horizontal="center" vertical="center" wrapText="1"/>
    </xf>
    <xf numFmtId="0" fontId="37" fillId="14" borderId="16" xfId="4" applyFont="1" applyFill="1" applyBorder="1" applyAlignment="1">
      <alignment horizontal="center" vertical="center" wrapText="1"/>
    </xf>
    <xf numFmtId="0" fontId="37" fillId="14" borderId="18" xfId="4" applyFont="1" applyFill="1" applyBorder="1" applyAlignment="1">
      <alignment horizontal="center" vertical="center" wrapText="1"/>
    </xf>
    <xf numFmtId="0" fontId="62" fillId="0" borderId="8" xfId="4" applyFont="1" applyBorder="1" applyAlignment="1">
      <alignment horizontal="center"/>
    </xf>
    <xf numFmtId="0" fontId="98" fillId="0" borderId="8" xfId="4" applyFont="1" applyBorder="1" applyAlignment="1">
      <alignment vertical="center"/>
    </xf>
    <xf numFmtId="0" fontId="64" fillId="0" borderId="0" xfId="4" applyFont="1" applyAlignment="1">
      <alignment horizontal="center"/>
    </xf>
    <xf numFmtId="0" fontId="37" fillId="14" borderId="14" xfId="4" applyFont="1" applyFill="1" applyBorder="1" applyAlignment="1">
      <alignment horizontal="center" vertical="center"/>
    </xf>
    <xf numFmtId="0" fontId="37" fillId="14" borderId="16" xfId="4" applyFont="1" applyFill="1" applyBorder="1" applyAlignment="1">
      <alignment horizontal="center" vertical="center"/>
    </xf>
    <xf numFmtId="0" fontId="37" fillId="14" borderId="18" xfId="4" applyFont="1" applyFill="1" applyBorder="1" applyAlignment="1">
      <alignment horizontal="center" vertical="center"/>
    </xf>
    <xf numFmtId="0" fontId="72" fillId="0" borderId="0" xfId="4" applyFont="1" applyAlignment="1">
      <alignment horizontal="center"/>
    </xf>
    <xf numFmtId="0" fontId="62" fillId="0" borderId="0" xfId="4" applyFont="1" applyAlignment="1">
      <alignment horizontal="center" vertical="top"/>
    </xf>
    <xf numFmtId="0" fontId="59" fillId="14" borderId="14" xfId="4" applyFont="1" applyFill="1" applyBorder="1" applyAlignment="1">
      <alignment horizontal="center" vertical="center" shrinkToFit="1"/>
    </xf>
    <xf numFmtId="0" fontId="59" fillId="14" borderId="16" xfId="4" applyFont="1" applyFill="1" applyBorder="1" applyAlignment="1">
      <alignment horizontal="center" vertical="center" shrinkToFit="1"/>
    </xf>
    <xf numFmtId="0" fontId="59" fillId="14" borderId="18" xfId="4" applyFont="1" applyFill="1" applyBorder="1" applyAlignment="1">
      <alignment horizontal="center" vertical="center" shrinkToFit="1"/>
    </xf>
    <xf numFmtId="0" fontId="28" fillId="0" borderId="50" xfId="4" applyFont="1" applyBorder="1" applyProtection="1">
      <protection locked="0"/>
    </xf>
    <xf numFmtId="0" fontId="70" fillId="0" borderId="0" xfId="4" applyFont="1" applyAlignment="1">
      <alignment horizontal="center" vertical="center"/>
    </xf>
    <xf numFmtId="0" fontId="38" fillId="0" borderId="12" xfId="4" applyFont="1" applyBorder="1" applyAlignment="1">
      <alignment horizontal="center" vertical="center"/>
    </xf>
    <xf numFmtId="0" fontId="28" fillId="0" borderId="14" xfId="4" applyFont="1" applyBorder="1" applyAlignment="1">
      <alignment horizontal="center"/>
    </xf>
    <xf numFmtId="0" fontId="28" fillId="0" borderId="16" xfId="4" applyFont="1" applyBorder="1" applyAlignment="1">
      <alignment horizontal="center"/>
    </xf>
    <xf numFmtId="0" fontId="28" fillId="0" borderId="18" xfId="4" applyFont="1" applyBorder="1" applyAlignment="1">
      <alignment horizontal="center"/>
    </xf>
    <xf numFmtId="0" fontId="28" fillId="0" borderId="51" xfId="4" applyFont="1" applyBorder="1" applyProtection="1">
      <protection locked="0"/>
    </xf>
    <xf numFmtId="0" fontId="28" fillId="0" borderId="59" xfId="4" applyFont="1" applyBorder="1" applyAlignment="1">
      <alignment horizontal="right"/>
    </xf>
    <xf numFmtId="0" fontId="28" fillId="0" borderId="0" xfId="4" applyFont="1" applyAlignment="1">
      <alignment horizontal="right"/>
    </xf>
    <xf numFmtId="0" fontId="28" fillId="0" borderId="50" xfId="4" applyFont="1" applyBorder="1"/>
    <xf numFmtId="0" fontId="28" fillId="0" borderId="51" xfId="4" applyFont="1" applyBorder="1"/>
    <xf numFmtId="0" fontId="28" fillId="0" borderId="0" xfId="4" applyFont="1"/>
    <xf numFmtId="0" fontId="62" fillId="0" borderId="0" xfId="4" applyFont="1" applyAlignment="1" applyProtection="1">
      <alignment horizontal="left"/>
      <protection locked="0"/>
    </xf>
    <xf numFmtId="0" fontId="62" fillId="0" borderId="0" xfId="4" applyFont="1" applyAlignment="1">
      <alignment horizontal="left" vertical="center" shrinkToFit="1"/>
    </xf>
    <xf numFmtId="2" fontId="67" fillId="0" borderId="51" xfId="4" applyNumberFormat="1" applyFont="1" applyBorder="1" applyAlignment="1">
      <alignment horizontal="center" vertical="center" shrinkToFit="1"/>
    </xf>
    <xf numFmtId="0" fontId="67" fillId="0" borderId="51" xfId="4" applyFont="1" applyBorder="1" applyAlignment="1">
      <alignment horizontal="center" vertical="center" shrinkToFit="1"/>
    </xf>
    <xf numFmtId="0" fontId="77" fillId="20" borderId="0" xfId="4" applyFont="1" applyFill="1" applyAlignment="1">
      <alignment horizontal="center" vertical="center"/>
    </xf>
    <xf numFmtId="10" fontId="62" fillId="0" borderId="0" xfId="4" applyNumberFormat="1" applyFont="1" applyAlignment="1">
      <alignment horizontal="center" shrinkToFit="1"/>
    </xf>
    <xf numFmtId="10" fontId="62" fillId="0" borderId="0" xfId="4" applyNumberFormat="1" applyFont="1" applyAlignment="1">
      <alignment horizontal="left" vertical="top" shrinkToFit="1"/>
    </xf>
    <xf numFmtId="10" fontId="62" fillId="0" borderId="0" xfId="4" applyNumberFormat="1" applyFont="1" applyAlignment="1">
      <alignment horizontal="center" vertical="top" shrinkToFit="1"/>
    </xf>
    <xf numFmtId="2" fontId="67" fillId="0" borderId="0" xfId="4" applyNumberFormat="1" applyFont="1" applyAlignment="1">
      <alignment horizontal="center" vertical="center" shrinkToFit="1"/>
    </xf>
    <xf numFmtId="0" fontId="67" fillId="0" borderId="0" xfId="4" applyFont="1" applyAlignment="1">
      <alignment horizontal="center" vertical="center" shrinkToFit="1"/>
    </xf>
    <xf numFmtId="0" fontId="62" fillId="0" borderId="0" xfId="4" applyFont="1" applyAlignment="1">
      <alignment horizontal="left" vertical="center"/>
    </xf>
    <xf numFmtId="10" fontId="62" fillId="0" borderId="0" xfId="4" applyNumberFormat="1" applyFont="1" applyAlignment="1">
      <alignment horizontal="left" shrinkToFit="1"/>
    </xf>
    <xf numFmtId="0" fontId="62" fillId="0" borderId="14" xfId="4" applyFont="1" applyBorder="1" applyAlignment="1">
      <alignment horizontal="center"/>
    </xf>
    <xf numFmtId="0" fontId="62" fillId="0" borderId="18" xfId="4" applyFont="1" applyBorder="1" applyAlignment="1">
      <alignment horizontal="center"/>
    </xf>
    <xf numFmtId="0" fontId="70" fillId="17" borderId="0" xfId="4" applyFont="1" applyFill="1" applyAlignment="1">
      <alignment horizontal="left" vertical="center"/>
    </xf>
    <xf numFmtId="0" fontId="144" fillId="17" borderId="0" xfId="1" applyFont="1" applyFill="1" applyAlignment="1" applyProtection="1">
      <alignment horizontal="center" vertical="center"/>
    </xf>
    <xf numFmtId="0" fontId="126" fillId="18" borderId="0" xfId="4" applyFont="1" applyFill="1" applyAlignment="1">
      <alignment horizontal="center" vertical="center"/>
    </xf>
    <xf numFmtId="0" fontId="68" fillId="17" borderId="0" xfId="4" applyFont="1" applyFill="1" applyAlignment="1">
      <alignment horizontal="center" vertical="center"/>
    </xf>
    <xf numFmtId="0" fontId="127" fillId="17" borderId="0" xfId="1" applyFont="1" applyFill="1" applyAlignment="1" applyProtection="1">
      <alignment horizontal="center" vertical="center"/>
    </xf>
    <xf numFmtId="0" fontId="61" fillId="18" borderId="0" xfId="4" applyFont="1" applyFill="1" applyAlignment="1">
      <alignment horizontal="center" vertical="center"/>
    </xf>
    <xf numFmtId="0" fontId="68" fillId="18" borderId="0" xfId="4" applyFont="1" applyFill="1" applyAlignment="1">
      <alignment horizontal="center" vertical="center"/>
    </xf>
  </cellXfs>
  <cellStyles count="8">
    <cellStyle name="Hyperlink" xfId="7" builtinId="8"/>
    <cellStyle name="Hyperlink 2" xfId="1"/>
    <cellStyle name="Normal 2" xfId="2"/>
    <cellStyle name="Normal 3" xfId="3"/>
    <cellStyle name="Normal 4" xfId="4"/>
    <cellStyle name="Normal_2548 - ม 3 แบบพิมพ์" xfId="5"/>
    <cellStyle name="ปกติ" xfId="0" builtinId="0"/>
    <cellStyle name="ปกติ 2" xfId="6"/>
  </cellStyles>
  <dxfs count="16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u/>
        <color rgb="FFFF0000"/>
      </font>
      <fill>
        <patternFill>
          <bgColor rgb="FFFDF3B9"/>
        </patternFill>
      </fill>
    </dxf>
  </dxfs>
  <tableStyles count="0" defaultTableStyle="TableStyleMedium9" defaultPivotStyle="PivotStyleLight16"/>
  <colors>
    <mruColors>
      <color rgb="FFFF3300"/>
      <color rgb="FFFFFF66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3588;&#3632;&#3649;&#3609;&#3609;&#3605;&#3634;&#3617;&#3605;&#3633;&#3623;&#3594;&#3637;&#3657;&#3623;&#3633;&#3604;!A1"/><Relationship Id="rId13" Type="http://schemas.openxmlformats.org/officeDocument/2006/relationships/hyperlink" Target="#&#3626;&#3619;&#3640;&#3611;&#3609;&#3633;&#3585;&#3648;&#3619;&#3637;&#3618;&#3609;&#3651;&#3609;&#3619;&#3629;&#3610;&#3648;&#3604;&#3639;&#3629;&#3609;!A1"/><Relationship Id="rId18" Type="http://schemas.openxmlformats.org/officeDocument/2006/relationships/hyperlink" Target="#&#3627;&#3609;&#3657;&#3634;2!A1"/><Relationship Id="rId26" Type="http://schemas.openxmlformats.org/officeDocument/2006/relationships/hyperlink" Target="#'&#3627;&#3609;&#3657;&#3634; 10 &#3626;&#3619;&#3640;&#3611;&#3612;&#3621;&#3585;&#3634;&#3619;&#3648;&#3619;&#3637;&#3618;&#3609;'!A1"/><Relationship Id="rId3" Type="http://schemas.openxmlformats.org/officeDocument/2006/relationships/hyperlink" Target="#&#3609;&#3657;&#3635;&#3627;&#3609;&#3633;&#3585;&#3626;&#3656;&#3623;&#3609;&#3626;&#3641;&#3591;!A1"/><Relationship Id="rId21" Type="http://schemas.openxmlformats.org/officeDocument/2006/relationships/hyperlink" Target="#'&#3627;&#3609;&#3657;&#3634; 5'!A1"/><Relationship Id="rId7" Type="http://schemas.openxmlformats.org/officeDocument/2006/relationships/hyperlink" Target="#&#3626;&#3619;&#3640;&#3611;&#3648;&#3623;&#3621;&#3634;&#3648;&#3619;&#3637;&#3618;&#3609;!A1"/><Relationship Id="rId12" Type="http://schemas.openxmlformats.org/officeDocument/2006/relationships/hyperlink" Target="#'&#3629;&#3656;&#3634;&#3609; &#3588;&#3636;&#3604;&#3623;&#3636;&#3648;&#3588;&#3619;&#3634;&#3632;&#3627;&#3660; &#3648;&#3586;&#3637;&#3618;&#3609;'!A1"/><Relationship Id="rId17" Type="http://schemas.openxmlformats.org/officeDocument/2006/relationships/hyperlink" Target="#&#3627;&#3609;&#3657;&#3634;1!A1"/><Relationship Id="rId25" Type="http://schemas.openxmlformats.org/officeDocument/2006/relationships/hyperlink" Target="#'&#3627;&#3609;&#3657;&#3634; 9'!A1"/><Relationship Id="rId2" Type="http://schemas.openxmlformats.org/officeDocument/2006/relationships/hyperlink" Target="#'&#3585;&#3619;&#3629;&#3585;&#3586;&#3657;&#3629;&#3617;&#3641;&#3621; &#3609;&#3619;1'!A1"/><Relationship Id="rId16" Type="http://schemas.openxmlformats.org/officeDocument/2006/relationships/hyperlink" Target="#'&#3611;&#3585; &#3611;&#3614;.6'!A1"/><Relationship Id="rId20" Type="http://schemas.openxmlformats.org/officeDocument/2006/relationships/hyperlink" Target="#&#3627;&#3609;&#3657;&#3634;4!A1"/><Relationship Id="rId29" Type="http://schemas.openxmlformats.org/officeDocument/2006/relationships/hyperlink" Target="#&#3616;&#3634;&#3614;&#3609;&#3633;&#3585;&#3648;&#3619;&#3637;&#3618;&#3609;!A1"/><Relationship Id="rId1" Type="http://schemas.openxmlformats.org/officeDocument/2006/relationships/hyperlink" Target="#&#3586;&#3657;&#3629;&#3617;&#3641;&#3621;&#3614;&#3639;&#3657;&#3609;&#3600;&#3634;&#3609;!A1"/><Relationship Id="rId6" Type="http://schemas.openxmlformats.org/officeDocument/2006/relationships/hyperlink" Target="#&#3648;&#3623;&#3621;&#3634;&#3648;&#3619;&#3637;&#3618;&#3609;2!A1"/><Relationship Id="rId11" Type="http://schemas.openxmlformats.org/officeDocument/2006/relationships/hyperlink" Target="#&#3588;&#3640;&#3603;&#3621;&#3633;&#3585;&#3625;&#3603;&#3632;&#3629;&#3633;&#3609;&#3614;&#3638;&#3591;&#3611;&#3619;&#3632;&#3626;&#3591;&#3588;&#3660;!A1"/><Relationship Id="rId24" Type="http://schemas.openxmlformats.org/officeDocument/2006/relationships/hyperlink" Target="#'&#3627;&#3609;&#3657;&#3634; 8'!A1"/><Relationship Id="rId5" Type="http://schemas.openxmlformats.org/officeDocument/2006/relationships/hyperlink" Target="#&#3648;&#3623;&#3621;&#3634;&#3648;&#3619;&#3637;&#3618;&#3609;1!A1"/><Relationship Id="rId15" Type="http://schemas.openxmlformats.org/officeDocument/2006/relationships/hyperlink" Target="#&#3626;&#3619;&#3640;&#3611;&#3612;&#3621;&#3626;&#3633;&#3617;&#3620;&#3607;&#3642;&#3608;&#3636;&#3660;!A1"/><Relationship Id="rId23" Type="http://schemas.openxmlformats.org/officeDocument/2006/relationships/hyperlink" Target="#'&#3627;&#3609;&#3657;&#3634; 6-7'!A1"/><Relationship Id="rId28" Type="http://schemas.openxmlformats.org/officeDocument/2006/relationships/hyperlink" Target="https://www.youtube.com/channel/UCLQx0f2iORyPR6FF5golyeQ?sub_confirmation=1" TargetMode="External"/><Relationship Id="rId10" Type="http://schemas.openxmlformats.org/officeDocument/2006/relationships/hyperlink" Target="#&#3585;&#3636;&#3592;&#3585;&#3619;&#3619;&#3617;&#3614;&#3633;&#3602;&#3609;&#3612;&#3641;&#3657;&#3648;&#3619;&#3637;&#3618;&#3609;!A1"/><Relationship Id="rId19" Type="http://schemas.openxmlformats.org/officeDocument/2006/relationships/hyperlink" Target="#&#3627;&#3609;&#3657;&#3634;3!A1"/><Relationship Id="rId4" Type="http://schemas.openxmlformats.org/officeDocument/2006/relationships/hyperlink" Target="#'&#3627;&#3609;&#3657;&#3634;&#3611;&#3585; &#3611;&#3614;.5'!A1"/><Relationship Id="rId9" Type="http://schemas.openxmlformats.org/officeDocument/2006/relationships/hyperlink" Target="#&#3626;&#3619;&#3640;&#3611;&#3588;&#3632;&#3649;&#3609;&#3609;&#3607;&#3633;&#3657;&#3591;&#3611;&#3637;!A1"/><Relationship Id="rId14" Type="http://schemas.openxmlformats.org/officeDocument/2006/relationships/hyperlink" Target="#&#3626;&#3619;&#3640;&#3611;&#3612;&#3621;&#3585;&#3634;&#3619;&#3614;&#3633;&#3602;&#3609;&#3634;&#3588;&#3640;&#3603;&#3616;&#3634;&#3614;&#3612;&#3641;&#3657;&#3648;&#3619;&#3637;&#3618;&#3609;!A1"/><Relationship Id="rId22" Type="http://schemas.openxmlformats.org/officeDocument/2006/relationships/hyperlink" Target="#'&#3611;&#3585;&#3627;&#3621;&#3633;&#3591;&#3611;&#3614;.6 &#3588;&#3635;&#3594;&#3637;&#3657;&#3649;&#3592;&#3591;'!A1"/><Relationship Id="rId27" Type="http://schemas.openxmlformats.org/officeDocument/2006/relationships/hyperlink" Target="#about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&#3626;&#3619;&#3640;&#3611;&#3648;&#3623;&#3621;&#3634;&#3648;&#3619;&#3637;&#3618;&#3609;!A1"/><Relationship Id="rId13" Type="http://schemas.openxmlformats.org/officeDocument/2006/relationships/hyperlink" Target="#'&#3629;&#3656;&#3634;&#3609; &#3588;&#3636;&#3604;&#3623;&#3636;&#3648;&#3588;&#3619;&#3634;&#3632;&#3627;&#3660; &#3648;&#3586;&#3637;&#3618;&#3609;'!A1"/><Relationship Id="rId3" Type="http://schemas.openxmlformats.org/officeDocument/2006/relationships/hyperlink" Target="#'&#3585;&#3619;&#3629;&#3585;&#3586;&#3657;&#3629;&#3617;&#3641;&#3621; &#3609;&#3619;1'!A1"/><Relationship Id="rId7" Type="http://schemas.openxmlformats.org/officeDocument/2006/relationships/hyperlink" Target="#&#3648;&#3623;&#3621;&#3634;&#3648;&#3619;&#3637;&#3618;&#3609;2!A1"/><Relationship Id="rId12" Type="http://schemas.openxmlformats.org/officeDocument/2006/relationships/hyperlink" Target="#&#3588;&#3640;&#3603;&#3621;&#3633;&#3585;&#3625;&#3603;&#3632;&#3629;&#3633;&#3609;&#3614;&#3638;&#3591;&#3611;&#3619;&#3632;&#3626;&#3591;&#3588;&#3660;!A1"/><Relationship Id="rId17" Type="http://schemas.openxmlformats.org/officeDocument/2006/relationships/hyperlink" Target="#&#3626;&#3619;&#3640;&#3611;&#3619;&#3623;&#3617;&#3648;&#3585;&#3619;&#3604;!A1"/><Relationship Id="rId2" Type="http://schemas.openxmlformats.org/officeDocument/2006/relationships/hyperlink" Target="#&#3586;&#3657;&#3629;&#3617;&#3641;&#3621;&#3614;&#3639;&#3657;&#3609;&#3600;&#3634;&#3609;!A1"/><Relationship Id="rId16" Type="http://schemas.openxmlformats.org/officeDocument/2006/relationships/hyperlink" Target="#&#3626;&#3619;&#3640;&#3611;&#3612;&#3621;&#3626;&#3633;&#3617;&#3620;&#3607;&#3642;&#3608;&#3636;&#3660;!A1"/><Relationship Id="rId1" Type="http://schemas.openxmlformats.org/officeDocument/2006/relationships/hyperlink" Target="#HOME!A1"/><Relationship Id="rId6" Type="http://schemas.openxmlformats.org/officeDocument/2006/relationships/hyperlink" Target="#&#3648;&#3623;&#3621;&#3634;&#3648;&#3619;&#3637;&#3618;&#3609;1!A1"/><Relationship Id="rId11" Type="http://schemas.openxmlformats.org/officeDocument/2006/relationships/hyperlink" Target="#&#3585;&#3636;&#3592;&#3585;&#3619;&#3619;&#3617;&#3614;&#3633;&#3602;&#3609;&#3612;&#3641;&#3657;&#3648;&#3619;&#3637;&#3618;&#3609;!A1"/><Relationship Id="rId5" Type="http://schemas.openxmlformats.org/officeDocument/2006/relationships/hyperlink" Target="#'&#3627;&#3609;&#3657;&#3634;&#3611;&#3585; &#3611;&#3614;.5'!A1"/><Relationship Id="rId15" Type="http://schemas.openxmlformats.org/officeDocument/2006/relationships/hyperlink" Target="#&#3626;&#3619;&#3640;&#3611;&#3612;&#3621;&#3585;&#3634;&#3619;&#3614;&#3633;&#3602;&#3609;&#3634;&#3588;&#3640;&#3603;&#3616;&#3634;&#3614;&#3612;&#3641;&#3657;&#3648;&#3619;&#3637;&#3618;&#3609;!A1"/><Relationship Id="rId10" Type="http://schemas.openxmlformats.org/officeDocument/2006/relationships/hyperlink" Target="#&#3626;&#3619;&#3640;&#3611;&#3588;&#3632;&#3649;&#3609;&#3609;&#3607;&#3633;&#3657;&#3591;&#3611;&#3637;!A1"/><Relationship Id="rId4" Type="http://schemas.openxmlformats.org/officeDocument/2006/relationships/hyperlink" Target="#&#3609;&#3657;&#3635;&#3627;&#3609;&#3633;&#3585;&#3626;&#3656;&#3623;&#3609;&#3626;&#3641;&#3591;!A1"/><Relationship Id="rId9" Type="http://schemas.openxmlformats.org/officeDocument/2006/relationships/hyperlink" Target="#&#3588;&#3632;&#3649;&#3609;&#3609;&#3619;&#3634;&#3618;&#3623;&#3636;&#3594;&#3634;!A1"/><Relationship Id="rId14" Type="http://schemas.openxmlformats.org/officeDocument/2006/relationships/hyperlink" Target="#&#3626;&#3619;&#3640;&#3611;&#3609;&#3633;&#3585;&#3648;&#3619;&#3637;&#3618;&#3609;&#3651;&#3609;&#3619;&#3629;&#3610;&#3648;&#3604;&#3639;&#3629;&#3609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&#3626;&#3619;&#3640;&#3611;&#3648;&#3623;&#3621;&#3634;&#3648;&#3619;&#3637;&#3618;&#3609;!A1"/><Relationship Id="rId13" Type="http://schemas.openxmlformats.org/officeDocument/2006/relationships/hyperlink" Target="#'&#3629;&#3656;&#3634;&#3609; &#3588;&#3636;&#3604;&#3623;&#3636;&#3648;&#3588;&#3619;&#3634;&#3632;&#3627;&#3660; &#3648;&#3586;&#3637;&#3618;&#3609;'!A1"/><Relationship Id="rId18" Type="http://schemas.openxmlformats.org/officeDocument/2006/relationships/image" Target="../media/image4.png"/><Relationship Id="rId3" Type="http://schemas.openxmlformats.org/officeDocument/2006/relationships/hyperlink" Target="#'&#3585;&#3619;&#3629;&#3585;&#3586;&#3657;&#3629;&#3617;&#3641;&#3621; &#3609;&#3619;1'!A1"/><Relationship Id="rId7" Type="http://schemas.openxmlformats.org/officeDocument/2006/relationships/hyperlink" Target="#&#3648;&#3623;&#3621;&#3634;&#3648;&#3619;&#3637;&#3618;&#3609;2!A1"/><Relationship Id="rId12" Type="http://schemas.openxmlformats.org/officeDocument/2006/relationships/hyperlink" Target="#&#3588;&#3640;&#3603;&#3621;&#3633;&#3585;&#3625;&#3603;&#3632;&#3629;&#3633;&#3609;&#3614;&#3638;&#3591;&#3611;&#3619;&#3632;&#3626;&#3591;&#3588;&#3660;!A1"/><Relationship Id="rId17" Type="http://schemas.openxmlformats.org/officeDocument/2006/relationships/hyperlink" Target="#&#3626;&#3619;&#3640;&#3611;&#3619;&#3623;&#3617;&#3648;&#3585;&#3619;&#3604;!A1"/><Relationship Id="rId2" Type="http://schemas.openxmlformats.org/officeDocument/2006/relationships/hyperlink" Target="#&#3586;&#3657;&#3629;&#3617;&#3641;&#3621;&#3614;&#3639;&#3657;&#3609;&#3600;&#3634;&#3609;!A1"/><Relationship Id="rId16" Type="http://schemas.openxmlformats.org/officeDocument/2006/relationships/hyperlink" Target="#&#3626;&#3619;&#3640;&#3611;&#3612;&#3621;&#3626;&#3633;&#3617;&#3620;&#3607;&#3642;&#3608;&#3636;&#3660;!A1"/><Relationship Id="rId1" Type="http://schemas.openxmlformats.org/officeDocument/2006/relationships/hyperlink" Target="#HOME!A1"/><Relationship Id="rId6" Type="http://schemas.openxmlformats.org/officeDocument/2006/relationships/hyperlink" Target="#&#3648;&#3623;&#3621;&#3634;&#3648;&#3619;&#3637;&#3618;&#3609;1!A1"/><Relationship Id="rId11" Type="http://schemas.openxmlformats.org/officeDocument/2006/relationships/hyperlink" Target="#&#3585;&#3636;&#3592;&#3585;&#3619;&#3619;&#3617;&#3614;&#3633;&#3602;&#3609;&#3612;&#3641;&#3657;&#3648;&#3619;&#3637;&#3618;&#3609;!A1"/><Relationship Id="rId5" Type="http://schemas.openxmlformats.org/officeDocument/2006/relationships/hyperlink" Target="#'&#3627;&#3609;&#3657;&#3634;&#3611;&#3585; &#3611;&#3614;.5'!A1"/><Relationship Id="rId15" Type="http://schemas.openxmlformats.org/officeDocument/2006/relationships/hyperlink" Target="#&#3626;&#3619;&#3640;&#3611;&#3612;&#3621;&#3585;&#3634;&#3619;&#3614;&#3633;&#3602;&#3609;&#3634;&#3588;&#3640;&#3603;&#3616;&#3634;&#3614;&#3612;&#3641;&#3657;&#3648;&#3619;&#3637;&#3618;&#3609;!A1"/><Relationship Id="rId10" Type="http://schemas.openxmlformats.org/officeDocument/2006/relationships/hyperlink" Target="#&#3626;&#3619;&#3640;&#3611;&#3588;&#3632;&#3649;&#3609;&#3609;&#3607;&#3633;&#3657;&#3591;&#3611;&#3637;!A1"/><Relationship Id="rId4" Type="http://schemas.openxmlformats.org/officeDocument/2006/relationships/hyperlink" Target="#&#3609;&#3657;&#3635;&#3627;&#3609;&#3633;&#3585;&#3626;&#3656;&#3623;&#3609;&#3626;&#3641;&#3591;!A1"/><Relationship Id="rId9" Type="http://schemas.openxmlformats.org/officeDocument/2006/relationships/hyperlink" Target="#&#3588;&#3632;&#3649;&#3609;&#3609;&#3619;&#3634;&#3618;&#3623;&#3636;&#3594;&#3634;!A1"/><Relationship Id="rId14" Type="http://schemas.openxmlformats.org/officeDocument/2006/relationships/hyperlink" Target="#&#3626;&#3619;&#3640;&#3611;&#3609;&#3633;&#3585;&#3648;&#3619;&#3637;&#3618;&#3609;&#3651;&#3609;&#3619;&#3629;&#3610;&#3648;&#3604;&#3639;&#3629;&#3609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png"/><Relationship Id="rId1" Type="http://schemas.openxmlformats.org/officeDocument/2006/relationships/hyperlink" Target="#HOME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12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5" Type="http://schemas.openxmlformats.org/officeDocument/2006/relationships/image" Target="../media/image1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4</xdr:row>
      <xdr:rowOff>66675</xdr:rowOff>
    </xdr:from>
    <xdr:to>
      <xdr:col>4</xdr:col>
      <xdr:colOff>666749</xdr:colOff>
      <xdr:row>7</xdr:row>
      <xdr:rowOff>38099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 bwMode="auto">
        <a:xfrm>
          <a:off x="1352550" y="1047750"/>
          <a:ext cx="3124199" cy="800099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TH SarabunPSK" panose="020B0500040200020003" pitchFamily="34" charset="-34"/>
              <a:cs typeface="TH SarabunPSK" panose="020B0500040200020003" pitchFamily="34" charset="-34"/>
            </a:rPr>
            <a:t>ปพ</a:t>
          </a:r>
          <a:r>
            <a:rPr lang="en-US" sz="2800" b="1">
              <a:latin typeface="TH SarabunPSK" panose="020B0500040200020003" pitchFamily="34" charset="-34"/>
              <a:cs typeface="TH SarabunPSK" panose="020B0500040200020003" pitchFamily="34" charset="-34"/>
            </a:rPr>
            <a:t>.5</a:t>
          </a:r>
          <a:r>
            <a:rPr lang="en-US" sz="28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28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ประจำชั้นประถม</a:t>
          </a:r>
          <a:endParaRPr lang="en-US" sz="28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835819</xdr:colOff>
      <xdr:row>7</xdr:row>
      <xdr:rowOff>133350</xdr:rowOff>
    </xdr:from>
    <xdr:to>
      <xdr:col>2</xdr:col>
      <xdr:colOff>730819</xdr:colOff>
      <xdr:row>8</xdr:row>
      <xdr:rowOff>217125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 bwMode="auto">
        <a:xfrm>
          <a:off x="835819" y="1943100"/>
          <a:ext cx="180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กรอกข้อมูลพื้นฐาน</a:t>
          </a:r>
          <a:endParaRPr lang="en-US" sz="20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826294</xdr:colOff>
      <xdr:row>9</xdr:row>
      <xdr:rowOff>66675</xdr:rowOff>
    </xdr:from>
    <xdr:to>
      <xdr:col>2</xdr:col>
      <xdr:colOff>721294</xdr:colOff>
      <xdr:row>10</xdr:row>
      <xdr:rowOff>150450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 bwMode="auto">
        <a:xfrm>
          <a:off x="826294" y="2428875"/>
          <a:ext cx="180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กรอกข้อมูลนักเรียน</a:t>
          </a:r>
          <a:endParaRPr lang="en-US" sz="20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826294</xdr:colOff>
      <xdr:row>11</xdr:row>
      <xdr:rowOff>0</xdr:rowOff>
    </xdr:from>
    <xdr:to>
      <xdr:col>2</xdr:col>
      <xdr:colOff>721294</xdr:colOff>
      <xdr:row>12</xdr:row>
      <xdr:rowOff>83775</xdr:rowOff>
    </xdr:to>
    <xdr:sp macro="" textlink="">
      <xdr:nvSpPr>
        <xdr:cNvPr id="5" name="Rounded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 bwMode="auto">
        <a:xfrm>
          <a:off x="826294" y="2914650"/>
          <a:ext cx="180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ข้อมูลน้ำหนัก/ส่วนสูง</a:t>
          </a:r>
          <a:endParaRPr lang="en-US" sz="20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816769</xdr:colOff>
      <xdr:row>12</xdr:row>
      <xdr:rowOff>200025</xdr:rowOff>
    </xdr:from>
    <xdr:to>
      <xdr:col>2</xdr:col>
      <xdr:colOff>711769</xdr:colOff>
      <xdr:row>14</xdr:row>
      <xdr:rowOff>7575</xdr:rowOff>
    </xdr:to>
    <xdr:sp macro="" textlink="">
      <xdr:nvSpPr>
        <xdr:cNvPr id="6" name="Rounded 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 bwMode="auto">
        <a:xfrm>
          <a:off x="816769" y="3390900"/>
          <a:ext cx="180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latin typeface="TH SarabunPSK" panose="020B0500040200020003" pitchFamily="34" charset="-34"/>
              <a:cs typeface="TH SarabunPSK" panose="020B0500040200020003" pitchFamily="34" charset="-34"/>
            </a:rPr>
            <a:t>ปก</a:t>
          </a:r>
          <a:r>
            <a:rPr lang="th-TH" sz="20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ปพ.</a:t>
          </a:r>
          <a:r>
            <a:rPr lang="en-US" sz="20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5</a:t>
          </a:r>
          <a:endParaRPr lang="en-US" sz="20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828675</xdr:colOff>
      <xdr:row>14</xdr:row>
      <xdr:rowOff>142875</xdr:rowOff>
    </xdr:from>
    <xdr:to>
      <xdr:col>2</xdr:col>
      <xdr:colOff>723675</xdr:colOff>
      <xdr:row>15</xdr:row>
      <xdr:rowOff>226650</xdr:rowOff>
    </xdr:to>
    <xdr:sp macro="" textlink="">
      <xdr:nvSpPr>
        <xdr:cNvPr id="7" name="Rounded 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 bwMode="auto">
        <a:xfrm>
          <a:off x="828675" y="3886200"/>
          <a:ext cx="180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เช็คเวลาเรียนภาคเรียนที่</a:t>
          </a:r>
          <a:r>
            <a:rPr lang="th-TH" sz="1800" b="1" baseline="0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800" b="1" baseline="0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endParaRPr lang="en-US" sz="18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828675</xdr:colOff>
      <xdr:row>16</xdr:row>
      <xdr:rowOff>66675</xdr:rowOff>
    </xdr:from>
    <xdr:to>
      <xdr:col>2</xdr:col>
      <xdr:colOff>723675</xdr:colOff>
      <xdr:row>17</xdr:row>
      <xdr:rowOff>150450</xdr:rowOff>
    </xdr:to>
    <xdr:sp macro="" textlink="">
      <xdr:nvSpPr>
        <xdr:cNvPr id="8" name="Rounded 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 bwMode="auto">
        <a:xfrm>
          <a:off x="828675" y="4362450"/>
          <a:ext cx="180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เช็คเวลาเรียนภาคเรียนที่</a:t>
          </a:r>
          <a:r>
            <a:rPr lang="th-TH" sz="1800" b="1" baseline="0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800" b="1" baseline="0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endParaRPr lang="en-US" sz="18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807244</xdr:colOff>
      <xdr:row>17</xdr:row>
      <xdr:rowOff>257175</xdr:rowOff>
    </xdr:from>
    <xdr:to>
      <xdr:col>2</xdr:col>
      <xdr:colOff>702244</xdr:colOff>
      <xdr:row>19</xdr:row>
      <xdr:rowOff>64725</xdr:rowOff>
    </xdr:to>
    <xdr:sp macro="" textlink="">
      <xdr:nvSpPr>
        <xdr:cNvPr id="9" name="Rounded 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 bwMode="auto">
        <a:xfrm>
          <a:off x="807244" y="4829175"/>
          <a:ext cx="180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TH SarabunPSK" panose="020B0500040200020003" pitchFamily="34" charset="-34"/>
              <a:cs typeface="TH SarabunPSK" panose="020B0500040200020003" pitchFamily="34" charset="-34"/>
            </a:rPr>
            <a:t>สรุปเวลาเรียน</a:t>
          </a:r>
          <a:endParaRPr lang="en-US" sz="24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0</xdr:col>
      <xdr:colOff>809625</xdr:colOff>
      <xdr:row>19</xdr:row>
      <xdr:rowOff>180975</xdr:rowOff>
    </xdr:from>
    <xdr:to>
      <xdr:col>2</xdr:col>
      <xdr:colOff>704625</xdr:colOff>
      <xdr:row>19</xdr:row>
      <xdr:rowOff>540975</xdr:rowOff>
    </xdr:to>
    <xdr:sp macro="" textlink="">
      <xdr:nvSpPr>
        <xdr:cNvPr id="10" name="Rounded 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 bwMode="auto">
        <a:xfrm>
          <a:off x="809625" y="5305425"/>
          <a:ext cx="180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บันทึกคะแนน</a:t>
          </a:r>
          <a:endParaRPr lang="en-US" sz="20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123825</xdr:colOff>
      <xdr:row>14</xdr:row>
      <xdr:rowOff>133350</xdr:rowOff>
    </xdr:from>
    <xdr:to>
      <xdr:col>5</xdr:col>
      <xdr:colOff>18825</xdr:colOff>
      <xdr:row>15</xdr:row>
      <xdr:rowOff>217125</xdr:rowOff>
    </xdr:to>
    <xdr:sp macro="" textlink="">
      <xdr:nvSpPr>
        <xdr:cNvPr id="11" name="Rounded 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 bwMode="auto">
        <a:xfrm>
          <a:off x="2981325" y="3876675"/>
          <a:ext cx="180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latin typeface="EucrosiaUPC" pitchFamily="18" charset="-34"/>
              <a:cs typeface="EucrosiaUPC" pitchFamily="18" charset="-34"/>
            </a:rPr>
            <a:t>สรุปคะแนน</a:t>
          </a:r>
          <a:endParaRPr lang="en-US" sz="20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3</xdr:col>
      <xdr:colOff>142875</xdr:colOff>
      <xdr:row>7</xdr:row>
      <xdr:rowOff>123825</xdr:rowOff>
    </xdr:from>
    <xdr:to>
      <xdr:col>5</xdr:col>
      <xdr:colOff>37875</xdr:colOff>
      <xdr:row>8</xdr:row>
      <xdr:rowOff>207600</xdr:rowOff>
    </xdr:to>
    <xdr:sp macro="" textlink="">
      <xdr:nvSpPr>
        <xdr:cNvPr id="12" name="Rounded Rectangl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/>
      </xdr:nvSpPr>
      <xdr:spPr bwMode="auto">
        <a:xfrm>
          <a:off x="3000375" y="1933575"/>
          <a:ext cx="180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กิจกรรมพัฒนาผู้เรียน</a:t>
          </a:r>
          <a:endParaRPr lang="en-US" sz="20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142875</xdr:colOff>
      <xdr:row>9</xdr:row>
      <xdr:rowOff>57150</xdr:rowOff>
    </xdr:from>
    <xdr:to>
      <xdr:col>5</xdr:col>
      <xdr:colOff>37875</xdr:colOff>
      <xdr:row>10</xdr:row>
      <xdr:rowOff>140925</xdr:rowOff>
    </xdr:to>
    <xdr:sp macro="" textlink="">
      <xdr:nvSpPr>
        <xdr:cNvPr id="13" name="Rounded Rectangle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/>
      </xdr:nvSpPr>
      <xdr:spPr bwMode="auto">
        <a:xfrm>
          <a:off x="3000375" y="2419350"/>
          <a:ext cx="180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คุณลักษณะอันพึงประสงค์</a:t>
          </a:r>
          <a:endParaRPr lang="en-US" sz="18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142875</xdr:colOff>
      <xdr:row>11</xdr:row>
      <xdr:rowOff>0</xdr:rowOff>
    </xdr:from>
    <xdr:to>
      <xdr:col>5</xdr:col>
      <xdr:colOff>37875</xdr:colOff>
      <xdr:row>12</xdr:row>
      <xdr:rowOff>83775</xdr:rowOff>
    </xdr:to>
    <xdr:sp macro="" textlink="">
      <xdr:nvSpPr>
        <xdr:cNvPr id="14" name="Rounded Rectangl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/>
      </xdr:nvSpPr>
      <xdr:spPr bwMode="auto">
        <a:xfrm>
          <a:off x="3000375" y="2914650"/>
          <a:ext cx="180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อ่าน</a:t>
          </a:r>
          <a:r>
            <a:rPr lang="th-TH" sz="1800" b="1" baseline="0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คิด วิเคราะห์และเขียน</a:t>
          </a:r>
          <a:endParaRPr lang="en-US" sz="18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142875</xdr:colOff>
      <xdr:row>12</xdr:row>
      <xdr:rowOff>200025</xdr:rowOff>
    </xdr:from>
    <xdr:to>
      <xdr:col>5</xdr:col>
      <xdr:colOff>37875</xdr:colOff>
      <xdr:row>14</xdr:row>
      <xdr:rowOff>7575</xdr:rowOff>
    </xdr:to>
    <xdr:sp macro="" textlink="">
      <xdr:nvSpPr>
        <xdr:cNvPr id="15" name="Rounded Rectangle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 bwMode="auto">
        <a:xfrm>
          <a:off x="3000375" y="3390900"/>
          <a:ext cx="1800000" cy="360000"/>
        </a:xfrm>
        <a:prstGeom prst="roundRect">
          <a:avLst/>
        </a:prstGeom>
        <a:solidFill>
          <a:srgbClr val="0070C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สรุปจำนวนนักเรียนในแต่ละเดือน</a:t>
          </a:r>
          <a:endParaRPr lang="en-US" sz="14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133350</xdr:colOff>
      <xdr:row>16</xdr:row>
      <xdr:rowOff>57150</xdr:rowOff>
    </xdr:from>
    <xdr:to>
      <xdr:col>5</xdr:col>
      <xdr:colOff>28350</xdr:colOff>
      <xdr:row>17</xdr:row>
      <xdr:rowOff>140925</xdr:rowOff>
    </xdr:to>
    <xdr:sp macro="" textlink="">
      <xdr:nvSpPr>
        <xdr:cNvPr id="16" name="Rounded Rectangle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/>
      </xdr:nvSpPr>
      <xdr:spPr bwMode="auto">
        <a:xfrm>
          <a:off x="2990850" y="4352925"/>
          <a:ext cx="180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ผลสัมฤทธิ์</a:t>
          </a:r>
          <a:r>
            <a:rPr lang="en-US" sz="18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8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เกรดเฉลี่ย</a:t>
          </a:r>
          <a:endParaRPr lang="en-US" sz="18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134938</xdr:colOff>
      <xdr:row>18</xdr:row>
      <xdr:rowOff>7144</xdr:rowOff>
    </xdr:from>
    <xdr:to>
      <xdr:col>5</xdr:col>
      <xdr:colOff>29938</xdr:colOff>
      <xdr:row>19</xdr:row>
      <xdr:rowOff>92506</xdr:rowOff>
    </xdr:to>
    <xdr:sp macro="" textlink="">
      <xdr:nvSpPr>
        <xdr:cNvPr id="17" name="Rounded Rectangle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 bwMode="auto">
        <a:xfrm>
          <a:off x="3000376" y="4753769"/>
          <a:ext cx="1704750" cy="355237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latin typeface="TH SarabunPSK" panose="020B0500040200020003" pitchFamily="34" charset="-34"/>
              <a:cs typeface="TH SarabunPSK" panose="020B0500040200020003" pitchFamily="34" charset="-34"/>
            </a:rPr>
            <a:t>ลำดับที่ผลการเรียน</a:t>
          </a:r>
          <a:endParaRPr lang="en-US" sz="20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</xdr:col>
      <xdr:colOff>907256</xdr:colOff>
      <xdr:row>4</xdr:row>
      <xdr:rowOff>47625</xdr:rowOff>
    </xdr:from>
    <xdr:to>
      <xdr:col>11</xdr:col>
      <xdr:colOff>221455</xdr:colOff>
      <xdr:row>7</xdr:row>
      <xdr:rowOff>19049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/>
      </xdr:nvSpPr>
      <xdr:spPr bwMode="auto">
        <a:xfrm>
          <a:off x="7546181" y="1028700"/>
          <a:ext cx="3124199" cy="800099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3200" b="1">
              <a:latin typeface="TH SarabunPSK" panose="020B0500040200020003" pitchFamily="34" charset="-34"/>
              <a:cs typeface="TH SarabunPSK" panose="020B0500040200020003" pitchFamily="34" charset="-34"/>
            </a:rPr>
            <a:t>ปพ</a:t>
          </a:r>
          <a:r>
            <a:rPr lang="en-US" sz="3200" b="1">
              <a:latin typeface="TH SarabunPSK" panose="020B0500040200020003" pitchFamily="34" charset="-34"/>
              <a:cs typeface="TH SarabunPSK" panose="020B0500040200020003" pitchFamily="34" charset="-34"/>
            </a:rPr>
            <a:t>.6</a:t>
          </a:r>
          <a:r>
            <a:rPr lang="en-US" sz="32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32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ประจำชั้นประถม</a:t>
          </a:r>
          <a:endParaRPr lang="en-US" sz="32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8</xdr:col>
      <xdr:colOff>476250</xdr:colOff>
      <xdr:row>7</xdr:row>
      <xdr:rowOff>114300</xdr:rowOff>
    </xdr:from>
    <xdr:to>
      <xdr:col>10</xdr:col>
      <xdr:colOff>523650</xdr:colOff>
      <xdr:row>8</xdr:row>
      <xdr:rowOff>198075</xdr:rowOff>
    </xdr:to>
    <xdr:sp macro="" textlink="">
      <xdr:nvSpPr>
        <xdr:cNvPr id="20" name="Rounded Rectangle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 bwMode="auto">
        <a:xfrm>
          <a:off x="8067675" y="1924050"/>
          <a:ext cx="19524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ปก</a:t>
          </a:r>
          <a:r>
            <a:rPr lang="th-TH" sz="28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ปพ.</a:t>
          </a:r>
          <a:r>
            <a:rPr lang="en-US" sz="28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</a:t>
          </a:r>
          <a:endParaRPr lang="en-US" sz="28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</xdr:col>
      <xdr:colOff>333375</xdr:colOff>
      <xdr:row>9</xdr:row>
      <xdr:rowOff>47625</xdr:rowOff>
    </xdr:from>
    <xdr:to>
      <xdr:col>9</xdr:col>
      <xdr:colOff>380775</xdr:colOff>
      <xdr:row>10</xdr:row>
      <xdr:rowOff>131400</xdr:rowOff>
    </xdr:to>
    <xdr:sp macro="" textlink="">
      <xdr:nvSpPr>
        <xdr:cNvPr id="21" name="Rounded Rectangle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/>
      </xdr:nvSpPr>
      <xdr:spPr bwMode="auto">
        <a:xfrm>
          <a:off x="7800975" y="2409825"/>
          <a:ext cx="19524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 </a:t>
          </a:r>
          <a:r>
            <a:rPr lang="en-US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 </a:t>
          </a:r>
        </a:p>
      </xdr:txBody>
    </xdr:sp>
    <xdr:clientData/>
  </xdr:twoCellAnchor>
  <xdr:twoCellAnchor>
    <xdr:from>
      <xdr:col>7</xdr:col>
      <xdr:colOff>333375</xdr:colOff>
      <xdr:row>10</xdr:row>
      <xdr:rowOff>257175</xdr:rowOff>
    </xdr:from>
    <xdr:to>
      <xdr:col>9</xdr:col>
      <xdr:colOff>380775</xdr:colOff>
      <xdr:row>12</xdr:row>
      <xdr:rowOff>64725</xdr:rowOff>
    </xdr:to>
    <xdr:sp macro="" textlink="">
      <xdr:nvSpPr>
        <xdr:cNvPr id="22" name="Rounded Rectangle 2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/>
      </xdr:nvSpPr>
      <xdr:spPr bwMode="auto">
        <a:xfrm>
          <a:off x="7800975" y="2895600"/>
          <a:ext cx="19524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</a:t>
          </a:r>
          <a:r>
            <a:rPr lang="th-TH" sz="20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20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20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ข้อมูลประวัติ</a:t>
          </a:r>
          <a:endParaRPr lang="en-US" sz="20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</xdr:col>
      <xdr:colOff>323850</xdr:colOff>
      <xdr:row>12</xdr:row>
      <xdr:rowOff>180975</xdr:rowOff>
    </xdr:from>
    <xdr:to>
      <xdr:col>9</xdr:col>
      <xdr:colOff>371250</xdr:colOff>
      <xdr:row>13</xdr:row>
      <xdr:rowOff>264750</xdr:rowOff>
    </xdr:to>
    <xdr:sp macro="" textlink="">
      <xdr:nvSpPr>
        <xdr:cNvPr id="23" name="Rounded Rectangle 2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 bwMode="auto">
        <a:xfrm>
          <a:off x="7791450" y="3371850"/>
          <a:ext cx="19524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latin typeface="TH SarabunPSK" panose="020B0500040200020003" pitchFamily="34" charset="-34"/>
              <a:cs typeface="TH SarabunPSK" panose="020B0500040200020003" pitchFamily="34" charset="-34"/>
            </a:rPr>
            <a:t>หน้า </a:t>
          </a:r>
          <a:r>
            <a:rPr lang="en-US" sz="2000" b="1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2000" b="1">
              <a:latin typeface="TH SarabunPSK" panose="020B0500040200020003" pitchFamily="34" charset="-34"/>
              <a:cs typeface="TH SarabunPSK" panose="020B0500040200020003" pitchFamily="34" charset="-34"/>
            </a:rPr>
            <a:t> นน./เวลาเรียน</a:t>
          </a:r>
          <a:endParaRPr lang="en-US" sz="20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</xdr:col>
      <xdr:colOff>335756</xdr:colOff>
      <xdr:row>14</xdr:row>
      <xdr:rowOff>123825</xdr:rowOff>
    </xdr:from>
    <xdr:to>
      <xdr:col>9</xdr:col>
      <xdr:colOff>383156</xdr:colOff>
      <xdr:row>15</xdr:row>
      <xdr:rowOff>207600</xdr:rowOff>
    </xdr:to>
    <xdr:sp macro="" textlink="">
      <xdr:nvSpPr>
        <xdr:cNvPr id="24" name="Rounded Rectangle 2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 bwMode="auto">
        <a:xfrm>
          <a:off x="7803356" y="3867150"/>
          <a:ext cx="19524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 </a:t>
          </a:r>
          <a:r>
            <a:rPr lang="en-US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4</a:t>
          </a:r>
          <a:r>
            <a:rPr lang="th-TH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2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คำแนะนำสำหรับผู้ปกครอง</a:t>
          </a:r>
          <a:r>
            <a:rPr lang="en-US" sz="12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en-US" sz="20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7</xdr:col>
      <xdr:colOff>335756</xdr:colOff>
      <xdr:row>16</xdr:row>
      <xdr:rowOff>47625</xdr:rowOff>
    </xdr:from>
    <xdr:to>
      <xdr:col>9</xdr:col>
      <xdr:colOff>383156</xdr:colOff>
      <xdr:row>17</xdr:row>
      <xdr:rowOff>131400</xdr:rowOff>
    </xdr:to>
    <xdr:sp macro="" textlink="">
      <xdr:nvSpPr>
        <xdr:cNvPr id="25" name="Rounded Rectangle 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/>
      </xdr:nvSpPr>
      <xdr:spPr bwMode="auto">
        <a:xfrm>
          <a:off x="7803356" y="4343400"/>
          <a:ext cx="19524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 </a:t>
          </a:r>
          <a:r>
            <a:rPr lang="en-US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 </a:t>
          </a:r>
          <a:r>
            <a:rPr lang="th-TH" sz="20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ผลการเรียน</a:t>
          </a:r>
          <a:endParaRPr lang="en-US" sz="20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9</xdr:col>
      <xdr:colOff>735806</xdr:colOff>
      <xdr:row>16</xdr:row>
      <xdr:rowOff>38100</xdr:rowOff>
    </xdr:from>
    <xdr:to>
      <xdr:col>11</xdr:col>
      <xdr:colOff>630806</xdr:colOff>
      <xdr:row>17</xdr:row>
      <xdr:rowOff>121875</xdr:rowOff>
    </xdr:to>
    <xdr:sp macro="" textlink="">
      <xdr:nvSpPr>
        <xdr:cNvPr id="26" name="Rounded Rectangle 2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 bwMode="auto">
        <a:xfrm>
          <a:off x="9279731" y="4333875"/>
          <a:ext cx="180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latin typeface="TH SarabunPSK" panose="020B0500040200020003" pitchFamily="34" charset="-34"/>
              <a:cs typeface="TH SarabunPSK" panose="020B0500040200020003" pitchFamily="34" charset="-34"/>
            </a:rPr>
            <a:t>ปกหลัง</a:t>
          </a:r>
          <a:r>
            <a:rPr lang="th-TH" sz="1800" b="1" baseline="0">
              <a:latin typeface="TH SarabunPSK" panose="020B0500040200020003" pitchFamily="34" charset="-34"/>
              <a:cs typeface="TH SarabunPSK" panose="020B0500040200020003" pitchFamily="34" charset="-34"/>
            </a:rPr>
            <a:t> คำชี้แจงการบันทึก</a:t>
          </a:r>
          <a:endParaRPr lang="en-US" sz="1800" b="1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9</xdr:col>
      <xdr:colOff>754856</xdr:colOff>
      <xdr:row>9</xdr:row>
      <xdr:rowOff>38100</xdr:rowOff>
    </xdr:from>
    <xdr:to>
      <xdr:col>11</xdr:col>
      <xdr:colOff>649856</xdr:colOff>
      <xdr:row>10</xdr:row>
      <xdr:rowOff>121875</xdr:rowOff>
    </xdr:to>
    <xdr:sp macro="" textlink="">
      <xdr:nvSpPr>
        <xdr:cNvPr id="27" name="Rounded Rectangle 2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 bwMode="auto">
        <a:xfrm>
          <a:off x="9298781" y="2400300"/>
          <a:ext cx="180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 </a:t>
          </a:r>
          <a:r>
            <a:rPr lang="en-US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</a:t>
          </a:r>
          <a:r>
            <a:rPr lang="th-TH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24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7 </a:t>
          </a:r>
        </a:p>
      </xdr:txBody>
    </xdr:sp>
    <xdr:clientData/>
  </xdr:twoCellAnchor>
  <xdr:twoCellAnchor>
    <xdr:from>
      <xdr:col>9</xdr:col>
      <xdr:colOff>754856</xdr:colOff>
      <xdr:row>10</xdr:row>
      <xdr:rowOff>247650</xdr:rowOff>
    </xdr:from>
    <xdr:to>
      <xdr:col>11</xdr:col>
      <xdr:colOff>649856</xdr:colOff>
      <xdr:row>12</xdr:row>
      <xdr:rowOff>55200</xdr:rowOff>
    </xdr:to>
    <xdr:sp macro="" textlink="">
      <xdr:nvSpPr>
        <xdr:cNvPr id="28" name="Rounded Rectangle 2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 bwMode="auto">
        <a:xfrm>
          <a:off x="9298781" y="2886075"/>
          <a:ext cx="1800000" cy="360000"/>
        </a:xfrm>
        <a:prstGeom prst="roundRect">
          <a:avLst/>
        </a:prstGeom>
        <a:solidFill>
          <a:srgbClr val="0070C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 </a:t>
          </a:r>
          <a:r>
            <a:rPr lang="en-US" sz="16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8 </a:t>
          </a:r>
          <a:r>
            <a:rPr lang="th-TH" sz="16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ความเห็นครูประจำชั้น</a:t>
          </a:r>
          <a:endParaRPr lang="en-US" sz="16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9</xdr:col>
      <xdr:colOff>754856</xdr:colOff>
      <xdr:row>12</xdr:row>
      <xdr:rowOff>190500</xdr:rowOff>
    </xdr:from>
    <xdr:to>
      <xdr:col>11</xdr:col>
      <xdr:colOff>649856</xdr:colOff>
      <xdr:row>13</xdr:row>
      <xdr:rowOff>274275</xdr:rowOff>
    </xdr:to>
    <xdr:sp macro="" textlink="">
      <xdr:nvSpPr>
        <xdr:cNvPr id="29" name="Rounded Rectangle 2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 bwMode="auto">
        <a:xfrm>
          <a:off x="9298781" y="3381375"/>
          <a:ext cx="1800000" cy="360000"/>
        </a:xfrm>
        <a:prstGeom prst="roundRect">
          <a:avLst/>
        </a:prstGeom>
        <a:solidFill>
          <a:srgbClr val="0070C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 </a:t>
          </a:r>
          <a:r>
            <a:rPr lang="en-US" sz="16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9 </a:t>
          </a:r>
          <a:r>
            <a:rPr lang="th-TH" sz="16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ความเห็นผู้ปกครอง</a:t>
          </a:r>
          <a:r>
            <a:rPr lang="en-US" sz="16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en-US" sz="20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9</xdr:col>
      <xdr:colOff>754856</xdr:colOff>
      <xdr:row>14</xdr:row>
      <xdr:rowOff>114300</xdr:rowOff>
    </xdr:from>
    <xdr:to>
      <xdr:col>11</xdr:col>
      <xdr:colOff>649856</xdr:colOff>
      <xdr:row>15</xdr:row>
      <xdr:rowOff>198075</xdr:rowOff>
    </xdr:to>
    <xdr:sp macro="" textlink="">
      <xdr:nvSpPr>
        <xdr:cNvPr id="30" name="Rounded Rectangle 2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 bwMode="auto">
        <a:xfrm>
          <a:off x="9298781" y="3857625"/>
          <a:ext cx="180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หน้า</a:t>
          </a:r>
          <a:r>
            <a:rPr lang="th-TH" sz="18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8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10 </a:t>
          </a:r>
          <a:r>
            <a:rPr lang="th-TH" sz="1800" b="1" baseline="0">
              <a:solidFill>
                <a:schemeClr val="bg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สรุปผลการเรียน</a:t>
          </a:r>
          <a:endParaRPr lang="en-US" sz="1800" b="1">
            <a:solidFill>
              <a:schemeClr val="bg1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10</xdr:col>
      <xdr:colOff>645584</xdr:colOff>
      <xdr:row>19</xdr:row>
      <xdr:rowOff>465667</xdr:rowOff>
    </xdr:from>
    <xdr:to>
      <xdr:col>11</xdr:col>
      <xdr:colOff>1778000</xdr:colOff>
      <xdr:row>20</xdr:row>
      <xdr:rowOff>179917</xdr:rowOff>
    </xdr:to>
    <xdr:sp macro="" textlink="">
      <xdr:nvSpPr>
        <xdr:cNvPr id="32" name="Rounded Rectangle 3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 bwMode="auto">
        <a:xfrm>
          <a:off x="10138834" y="5577417"/>
          <a:ext cx="2084916" cy="529167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2800" b="1">
              <a:latin typeface="TH SarabunPSK" panose="020B0500040200020003" pitchFamily="34" charset="-34"/>
              <a:cs typeface="TH SarabunPSK" panose="020B0500040200020003" pitchFamily="34" charset="-34"/>
            </a:rPr>
            <a:t>ABOUT ME</a:t>
          </a:r>
        </a:p>
      </xdr:txBody>
    </xdr:sp>
    <xdr:clientData/>
  </xdr:twoCellAnchor>
  <xdr:twoCellAnchor>
    <xdr:from>
      <xdr:col>10</xdr:col>
      <xdr:colOff>390525</xdr:colOff>
      <xdr:row>0</xdr:row>
      <xdr:rowOff>76199</xdr:rowOff>
    </xdr:from>
    <xdr:to>
      <xdr:col>11</xdr:col>
      <xdr:colOff>1733550</xdr:colOff>
      <xdr:row>2</xdr:row>
      <xdr:rowOff>114300</xdr:rowOff>
    </xdr:to>
    <xdr:sp macro="" textlink="">
      <xdr:nvSpPr>
        <xdr:cNvPr id="33" name="Rounded Rectangle 32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 bwMode="auto">
        <a:xfrm>
          <a:off x="9886950" y="76199"/>
          <a:ext cx="2295525" cy="647701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000" b="1">
              <a:solidFill>
                <a:schemeClr val="bg1"/>
              </a:solidFill>
              <a:latin typeface="TH SarabunPSK" pitchFamily="34" charset="-34"/>
              <a:cs typeface="TH SarabunPSK" pitchFamily="34" charset="-34"/>
            </a:rPr>
            <a:t>วีดีโอคู่มือการใช้งาน  คลิก</a:t>
          </a:r>
        </a:p>
      </xdr:txBody>
    </xdr:sp>
    <xdr:clientData/>
  </xdr:twoCellAnchor>
  <xdr:twoCellAnchor>
    <xdr:from>
      <xdr:col>1</xdr:col>
      <xdr:colOff>859632</xdr:colOff>
      <xdr:row>19</xdr:row>
      <xdr:rowOff>681038</xdr:rowOff>
    </xdr:from>
    <xdr:to>
      <xdr:col>3</xdr:col>
      <xdr:colOff>909413</xdr:colOff>
      <xdr:row>20</xdr:row>
      <xdr:rowOff>229032</xdr:rowOff>
    </xdr:to>
    <xdr:sp macro="" textlink="">
      <xdr:nvSpPr>
        <xdr:cNvPr id="35" name="Rounded Rectangle 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 bwMode="auto">
        <a:xfrm>
          <a:off x="1966913" y="5788819"/>
          <a:ext cx="1954781" cy="357619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solidFill>
                <a:srgbClr val="0000FF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รูปภาพนักเรียน</a:t>
          </a:r>
          <a:endParaRPr lang="en-US" sz="2400" b="1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39700</xdr:colOff>
      <xdr:row>2</xdr:row>
      <xdr:rowOff>15875</xdr:rowOff>
    </xdr:from>
    <xdr:to>
      <xdr:col>9</xdr:col>
      <xdr:colOff>142887</xdr:colOff>
      <xdr:row>4</xdr:row>
      <xdr:rowOff>31750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 bwMode="auto">
        <a:xfrm>
          <a:off x="6003815" y="543413"/>
          <a:ext cx="1663822" cy="506779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89298</xdr:colOff>
      <xdr:row>0</xdr:row>
      <xdr:rowOff>59530</xdr:rowOff>
    </xdr:from>
    <xdr:to>
      <xdr:col>2</xdr:col>
      <xdr:colOff>545704</xdr:colOff>
      <xdr:row>0</xdr:row>
      <xdr:rowOff>515937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 bwMode="auto">
        <a:xfrm>
          <a:off x="89298" y="59530"/>
          <a:ext cx="1508125" cy="456407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</xdr:col>
      <xdr:colOff>679458</xdr:colOff>
      <xdr:row>0</xdr:row>
      <xdr:rowOff>94849</xdr:rowOff>
    </xdr:from>
    <xdr:to>
      <xdr:col>2</xdr:col>
      <xdr:colOff>1759458</xdr:colOff>
      <xdr:row>0</xdr:row>
      <xdr:rowOff>454849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 bwMode="auto">
        <a:xfrm>
          <a:off x="1731177" y="94849"/>
          <a:ext cx="108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กรอกข้อมูลพื้นฐาน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</xdr:col>
      <xdr:colOff>1820871</xdr:colOff>
      <xdr:row>0</xdr:row>
      <xdr:rowOff>112307</xdr:rowOff>
    </xdr:from>
    <xdr:to>
      <xdr:col>3</xdr:col>
      <xdr:colOff>817277</xdr:colOff>
      <xdr:row>0</xdr:row>
      <xdr:rowOff>472307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 bwMode="auto">
        <a:xfrm>
          <a:off x="2872590" y="112307"/>
          <a:ext cx="108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กรอกข้อมูลนักเรียน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3</xdr:col>
      <xdr:colOff>868370</xdr:colOff>
      <xdr:row>0</xdr:row>
      <xdr:rowOff>109921</xdr:rowOff>
    </xdr:from>
    <xdr:to>
      <xdr:col>4</xdr:col>
      <xdr:colOff>519620</xdr:colOff>
      <xdr:row>0</xdr:row>
      <xdr:rowOff>469921</xdr:rowOff>
    </xdr:to>
    <xdr:sp macro="" textlink="">
      <xdr:nvSpPr>
        <xdr:cNvPr id="5" name="Rounded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 bwMode="auto">
        <a:xfrm>
          <a:off x="4003683" y="109921"/>
          <a:ext cx="108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ข้อมูลน้ำหนัก/ส่วนสูง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4</xdr:col>
      <xdr:colOff>581032</xdr:colOff>
      <xdr:row>0</xdr:row>
      <xdr:rowOff>113887</xdr:rowOff>
    </xdr:from>
    <xdr:to>
      <xdr:col>6</xdr:col>
      <xdr:colOff>291814</xdr:colOff>
      <xdr:row>0</xdr:row>
      <xdr:rowOff>473887</xdr:rowOff>
    </xdr:to>
    <xdr:sp macro="" textlink="">
      <xdr:nvSpPr>
        <xdr:cNvPr id="6" name="Rounded 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 bwMode="auto">
        <a:xfrm>
          <a:off x="5145095" y="113887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latin typeface="EucrosiaUPC" pitchFamily="18" charset="-34"/>
              <a:cs typeface="EucrosiaUPC" pitchFamily="18" charset="-34"/>
            </a:rPr>
            <a:t>ปก</a:t>
          </a:r>
          <a:r>
            <a:rPr lang="th-TH" sz="1100" b="1" baseline="0">
              <a:latin typeface="EucrosiaUPC" pitchFamily="18" charset="-34"/>
              <a:cs typeface="EucrosiaUPC" pitchFamily="18" charset="-34"/>
            </a:rPr>
            <a:t> ปพ.</a:t>
          </a:r>
          <a:r>
            <a:rPr lang="en-US" sz="1100" b="1" baseline="0">
              <a:latin typeface="EucrosiaUPC" pitchFamily="18" charset="-34"/>
              <a:cs typeface="EucrosiaUPC" pitchFamily="18" charset="-34"/>
            </a:rPr>
            <a:t>5</a:t>
          </a:r>
          <a:endParaRPr lang="en-US" sz="11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6</xdr:col>
      <xdr:colOff>317111</xdr:colOff>
      <xdr:row>0</xdr:row>
      <xdr:rowOff>103166</xdr:rowOff>
    </xdr:from>
    <xdr:to>
      <xdr:col>8</xdr:col>
      <xdr:colOff>474376</xdr:colOff>
      <xdr:row>0</xdr:row>
      <xdr:rowOff>463166</xdr:rowOff>
    </xdr:to>
    <xdr:sp macro="" textlink="">
      <xdr:nvSpPr>
        <xdr:cNvPr id="7" name="Rounded 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6250392" y="103166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เช็คเวลาเรียนภาคเรียนที่</a:t>
          </a:r>
          <a:r>
            <a:rPr lang="th-TH" sz="11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 </a:t>
          </a:r>
          <a:r>
            <a:rPr lang="en-US" sz="11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1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8</xdr:col>
      <xdr:colOff>523485</xdr:colOff>
      <xdr:row>0</xdr:row>
      <xdr:rowOff>97209</xdr:rowOff>
    </xdr:from>
    <xdr:to>
      <xdr:col>10</xdr:col>
      <xdr:colOff>412860</xdr:colOff>
      <xdr:row>0</xdr:row>
      <xdr:rowOff>457209</xdr:rowOff>
    </xdr:to>
    <xdr:sp macro="" textlink="">
      <xdr:nvSpPr>
        <xdr:cNvPr id="8" name="Rounded 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 bwMode="auto">
        <a:xfrm>
          <a:off x="7379501" y="97209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เช็คเวลาเรียนภาคเรียนที่</a:t>
          </a:r>
          <a:r>
            <a:rPr lang="th-TH" sz="11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 </a:t>
          </a:r>
          <a:r>
            <a:rPr lang="en-US" sz="11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2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10</xdr:col>
      <xdr:colOff>466338</xdr:colOff>
      <xdr:row>0</xdr:row>
      <xdr:rowOff>109509</xdr:rowOff>
    </xdr:from>
    <xdr:to>
      <xdr:col>11</xdr:col>
      <xdr:colOff>951026</xdr:colOff>
      <xdr:row>0</xdr:row>
      <xdr:rowOff>469509</xdr:rowOff>
    </xdr:to>
    <xdr:sp macro="" textlink="">
      <xdr:nvSpPr>
        <xdr:cNvPr id="9" name="Rounded 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 bwMode="auto">
        <a:xfrm>
          <a:off x="8512979" y="109509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latin typeface="EucrosiaUPC" pitchFamily="18" charset="-34"/>
              <a:cs typeface="EucrosiaUPC" pitchFamily="18" charset="-34"/>
            </a:rPr>
            <a:t>สรุปเวลาเรียน</a:t>
          </a:r>
          <a:endParaRPr lang="en-US" sz="11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11</xdr:col>
      <xdr:colOff>998546</xdr:colOff>
      <xdr:row>0</xdr:row>
      <xdr:rowOff>123396</xdr:rowOff>
    </xdr:from>
    <xdr:to>
      <xdr:col>12</xdr:col>
      <xdr:colOff>500968</xdr:colOff>
      <xdr:row>0</xdr:row>
      <xdr:rowOff>483396</xdr:rowOff>
    </xdr:to>
    <xdr:sp macro="" textlink="">
      <xdr:nvSpPr>
        <xdr:cNvPr id="10" name="Rounded 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 bwMode="auto">
        <a:xfrm>
          <a:off x="9640499" y="123396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บันทึกคะแนนรายวิชา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15</xdr:col>
      <xdr:colOff>1570442</xdr:colOff>
      <xdr:row>0</xdr:row>
      <xdr:rowOff>133329</xdr:rowOff>
    </xdr:from>
    <xdr:to>
      <xdr:col>17</xdr:col>
      <xdr:colOff>70754</xdr:colOff>
      <xdr:row>0</xdr:row>
      <xdr:rowOff>493329</xdr:rowOff>
    </xdr:to>
    <xdr:sp macro="" textlink="">
      <xdr:nvSpPr>
        <xdr:cNvPr id="11" name="Rounded 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 bwMode="auto">
        <a:xfrm>
          <a:off x="15371770" y="133329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latin typeface="EucrosiaUPC" pitchFamily="18" charset="-34"/>
              <a:cs typeface="EucrosiaUPC" pitchFamily="18" charset="-34"/>
            </a:rPr>
            <a:t>สรุปคะแนน</a:t>
          </a:r>
          <a:endParaRPr lang="en-US" sz="11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12</xdr:col>
      <xdr:colOff>579446</xdr:colOff>
      <xdr:row>0</xdr:row>
      <xdr:rowOff>126997</xdr:rowOff>
    </xdr:from>
    <xdr:to>
      <xdr:col>13</xdr:col>
      <xdr:colOff>657336</xdr:colOff>
      <xdr:row>0</xdr:row>
      <xdr:rowOff>486997</xdr:rowOff>
    </xdr:to>
    <xdr:sp macro="" textlink="">
      <xdr:nvSpPr>
        <xdr:cNvPr id="12" name="Rounded 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 bwMode="auto">
        <a:xfrm>
          <a:off x="10798977" y="126997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กิจกรรมพัฒนาผู้เรียน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13</xdr:col>
      <xdr:colOff>718351</xdr:colOff>
      <xdr:row>0</xdr:row>
      <xdr:rowOff>124611</xdr:rowOff>
    </xdr:from>
    <xdr:to>
      <xdr:col>14</xdr:col>
      <xdr:colOff>220773</xdr:colOff>
      <xdr:row>0</xdr:row>
      <xdr:rowOff>484611</xdr:rowOff>
    </xdr:to>
    <xdr:sp macro="" textlink="">
      <xdr:nvSpPr>
        <xdr:cNvPr id="13" name="Rounded Rectangl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 bwMode="auto">
        <a:xfrm>
          <a:off x="11939992" y="124611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คุณลักษณะอันพึงประสงค์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14</xdr:col>
      <xdr:colOff>291710</xdr:colOff>
      <xdr:row>0</xdr:row>
      <xdr:rowOff>121828</xdr:rowOff>
    </xdr:from>
    <xdr:to>
      <xdr:col>15</xdr:col>
      <xdr:colOff>369601</xdr:colOff>
      <xdr:row>0</xdr:row>
      <xdr:rowOff>481828</xdr:rowOff>
    </xdr:to>
    <xdr:sp macro="" textlink="">
      <xdr:nvSpPr>
        <xdr:cNvPr id="14" name="Rounded Rectangl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 bwMode="auto">
        <a:xfrm>
          <a:off x="13090929" y="121828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อ่าน</a:t>
          </a:r>
          <a:r>
            <a:rPr lang="th-TH" sz="11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 คิด วิเคราะห์และเขียน</a:t>
          </a:r>
          <a:endParaRPr lang="en-US" sz="11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15</xdr:col>
      <xdr:colOff>440538</xdr:colOff>
      <xdr:row>0</xdr:row>
      <xdr:rowOff>115872</xdr:rowOff>
    </xdr:from>
    <xdr:to>
      <xdr:col>15</xdr:col>
      <xdr:colOff>1520538</xdr:colOff>
      <xdr:row>0</xdr:row>
      <xdr:rowOff>475872</xdr:rowOff>
    </xdr:to>
    <xdr:sp macro="" textlink="">
      <xdr:nvSpPr>
        <xdr:cNvPr id="15" name="Rounded Rectangl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/>
      </xdr:nvSpPr>
      <xdr:spPr bwMode="auto">
        <a:xfrm>
          <a:off x="14241866" y="115872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chemeClr val="bg1"/>
              </a:solidFill>
              <a:latin typeface="EucrosiaUPC" pitchFamily="18" charset="-34"/>
              <a:cs typeface="EucrosiaUPC" pitchFamily="18" charset="-34"/>
            </a:rPr>
            <a:t>สรุปจำนวนนักเรียนในแต่ละเดือน</a:t>
          </a:r>
          <a:endParaRPr lang="en-US" sz="1100" b="1">
            <a:solidFill>
              <a:schemeClr val="bg1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17</xdr:col>
      <xdr:colOff>143279</xdr:colOff>
      <xdr:row>0</xdr:row>
      <xdr:rowOff>139279</xdr:rowOff>
    </xdr:from>
    <xdr:to>
      <xdr:col>18</xdr:col>
      <xdr:colOff>459295</xdr:colOff>
      <xdr:row>0</xdr:row>
      <xdr:rowOff>499279</xdr:rowOff>
    </xdr:to>
    <xdr:sp macro="" textlink="">
      <xdr:nvSpPr>
        <xdr:cNvPr id="16" name="Rounded Rectangl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/>
      </xdr:nvSpPr>
      <xdr:spPr bwMode="auto">
        <a:xfrm>
          <a:off x="16524295" y="139279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solidFill>
                <a:schemeClr val="bg1"/>
              </a:solidFill>
              <a:latin typeface="EucrosiaUPC" pitchFamily="18" charset="-34"/>
              <a:cs typeface="EucrosiaUPC" pitchFamily="18" charset="-34"/>
            </a:rPr>
            <a:t>สรุปผลสัมฤทธิ์ทั้งปี</a:t>
          </a:r>
          <a:endParaRPr lang="en-US" sz="1100" b="1">
            <a:solidFill>
              <a:schemeClr val="bg1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18</xdr:col>
      <xdr:colOff>529836</xdr:colOff>
      <xdr:row>0</xdr:row>
      <xdr:rowOff>133322</xdr:rowOff>
    </xdr:from>
    <xdr:to>
      <xdr:col>20</xdr:col>
      <xdr:colOff>399367</xdr:colOff>
      <xdr:row>0</xdr:row>
      <xdr:rowOff>493322</xdr:rowOff>
    </xdr:to>
    <xdr:sp macro="" textlink="">
      <xdr:nvSpPr>
        <xdr:cNvPr id="17" name="Rounded Rectangl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/>
      </xdr:nvSpPr>
      <xdr:spPr bwMode="auto">
        <a:xfrm>
          <a:off x="17674836" y="133322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latin typeface="EucrosiaUPC" pitchFamily="18" charset="-34"/>
              <a:cs typeface="EucrosiaUPC" pitchFamily="18" charset="-34"/>
            </a:rPr>
            <a:t>ลำดับที่ผลการเรียน</a:t>
          </a:r>
          <a:endParaRPr lang="en-US" sz="11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20</xdr:col>
      <xdr:colOff>458399</xdr:colOff>
      <xdr:row>0</xdr:row>
      <xdr:rowOff>135303</xdr:rowOff>
    </xdr:from>
    <xdr:to>
      <xdr:col>22</xdr:col>
      <xdr:colOff>466837</xdr:colOff>
      <xdr:row>0</xdr:row>
      <xdr:rowOff>495303</xdr:rowOff>
    </xdr:to>
    <xdr:sp macro="" textlink="">
      <xdr:nvSpPr>
        <xdr:cNvPr id="18" name="Rounded Rectangl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/>
      </xdr:nvSpPr>
      <xdr:spPr bwMode="auto">
        <a:xfrm>
          <a:off x="18813868" y="135303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100" b="1">
              <a:latin typeface="EucrosiaUPC" pitchFamily="18" charset="-34"/>
              <a:cs typeface="EucrosiaUPC" pitchFamily="18" charset="-34"/>
            </a:rPr>
            <a:t>สรุปเกรดทั้งชั้น</a:t>
          </a:r>
          <a:endParaRPr lang="en-US" sz="11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5</xdr:col>
      <xdr:colOff>129269</xdr:colOff>
      <xdr:row>1</xdr:row>
      <xdr:rowOff>61232</xdr:rowOff>
    </xdr:from>
    <xdr:to>
      <xdr:col>5</xdr:col>
      <xdr:colOff>653144</xdr:colOff>
      <xdr:row>1</xdr:row>
      <xdr:rowOff>204107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/>
      </xdr:nvSpPr>
      <xdr:spPr bwMode="auto">
        <a:xfrm>
          <a:off x="4857751" y="680357"/>
          <a:ext cx="523875" cy="1428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700"/>
            <a:t>หน้า 1</a:t>
          </a:r>
          <a:endParaRPr lang="en-US" sz="700"/>
        </a:p>
      </xdr:txBody>
    </xdr:sp>
    <xdr:clientData/>
  </xdr:twoCellAnchor>
  <xdr:twoCellAnchor>
    <xdr:from>
      <xdr:col>12</xdr:col>
      <xdr:colOff>537482</xdr:colOff>
      <xdr:row>1</xdr:row>
      <xdr:rowOff>6803</xdr:rowOff>
    </xdr:from>
    <xdr:to>
      <xdr:col>12</xdr:col>
      <xdr:colOff>884465</xdr:colOff>
      <xdr:row>1</xdr:row>
      <xdr:rowOff>156482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/>
      </xdr:nvSpPr>
      <xdr:spPr bwMode="auto">
        <a:xfrm>
          <a:off x="9899196" y="625928"/>
          <a:ext cx="346983" cy="14967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700"/>
            <a:t>หน้า 2</a:t>
          </a:r>
          <a:endParaRPr lang="en-US" sz="700"/>
        </a:p>
      </xdr:txBody>
    </xdr:sp>
    <xdr:clientData/>
  </xdr:twoCellAnchor>
  <xdr:twoCellAnchor>
    <xdr:from>
      <xdr:col>17</xdr:col>
      <xdr:colOff>265340</xdr:colOff>
      <xdr:row>1</xdr:row>
      <xdr:rowOff>54429</xdr:rowOff>
    </xdr:from>
    <xdr:to>
      <xdr:col>17</xdr:col>
      <xdr:colOff>612323</xdr:colOff>
      <xdr:row>1</xdr:row>
      <xdr:rowOff>204108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/>
      </xdr:nvSpPr>
      <xdr:spPr bwMode="auto">
        <a:xfrm>
          <a:off x="15260411" y="673554"/>
          <a:ext cx="346983" cy="14967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700"/>
            <a:t>หน้า 3</a:t>
          </a:r>
          <a:endParaRPr lang="en-US" sz="700"/>
        </a:p>
      </xdr:txBody>
    </xdr:sp>
    <xdr:clientData/>
  </xdr:twoCellAnchor>
  <xdr:twoCellAnchor>
    <xdr:from>
      <xdr:col>25</xdr:col>
      <xdr:colOff>435429</xdr:colOff>
      <xdr:row>1</xdr:row>
      <xdr:rowOff>61232</xdr:rowOff>
    </xdr:from>
    <xdr:to>
      <xdr:col>25</xdr:col>
      <xdr:colOff>782412</xdr:colOff>
      <xdr:row>1</xdr:row>
      <xdr:rowOff>210911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/>
      </xdr:nvSpPr>
      <xdr:spPr bwMode="auto">
        <a:xfrm>
          <a:off x="20655643" y="680357"/>
          <a:ext cx="346983" cy="149679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700"/>
            <a:t>หน้า 4</a:t>
          </a:r>
          <a:endParaRPr lang="en-US" sz="7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4</xdr:row>
      <xdr:rowOff>1</xdr:rowOff>
    </xdr:from>
    <xdr:to>
      <xdr:col>2</xdr:col>
      <xdr:colOff>11526</xdr:colOff>
      <xdr:row>4</xdr:row>
      <xdr:rowOff>16674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981076"/>
          <a:ext cx="11525" cy="16673"/>
        </a:xfrm>
        <a:prstGeom prst="rect">
          <a:avLst/>
        </a:prstGeom>
      </xdr:spPr>
    </xdr:pic>
    <xdr:clientData/>
  </xdr:twoCellAnchor>
  <xdr:twoCellAnchor>
    <xdr:from>
      <xdr:col>3</xdr:col>
      <xdr:colOff>501854</xdr:colOff>
      <xdr:row>4</xdr:row>
      <xdr:rowOff>174112</xdr:rowOff>
    </xdr:from>
    <xdr:to>
      <xdr:col>7</xdr:col>
      <xdr:colOff>184354</xdr:colOff>
      <xdr:row>4</xdr:row>
      <xdr:rowOff>624758</xdr:rowOff>
    </xdr:to>
    <xdr:sp macro="" textlink="">
      <xdr:nvSpPr>
        <xdr:cNvPr id="6" name="สี่เหลี่ยมผืนผ้ามุมมน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SpPr/>
      </xdr:nvSpPr>
      <xdr:spPr bwMode="auto">
        <a:xfrm>
          <a:off x="5807177" y="1310967"/>
          <a:ext cx="2140564" cy="450646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2400">
              <a:latin typeface="TH SarabunPSK" panose="020B0500040200020003" pitchFamily="34" charset="-34"/>
              <a:cs typeface="TH SarabunPSK" panose="020B0500040200020003" pitchFamily="34" charset="-34"/>
            </a:rPr>
            <a:t>กลับหน้า</a:t>
          </a:r>
          <a:r>
            <a:rPr lang="th-TH" sz="24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แรก</a:t>
          </a:r>
          <a:endParaRPr lang="th-TH" sz="24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528202</xdr:colOff>
      <xdr:row>0</xdr:row>
      <xdr:rowOff>311729</xdr:rowOff>
    </xdr:from>
    <xdr:to>
      <xdr:col>13</xdr:col>
      <xdr:colOff>376668</xdr:colOff>
      <xdr:row>2</xdr:row>
      <xdr:rowOff>31031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 bwMode="auto">
        <a:xfrm>
          <a:off x="6996543" y="311729"/>
          <a:ext cx="1666875" cy="515938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149503</xdr:colOff>
      <xdr:row>0</xdr:row>
      <xdr:rowOff>114300</xdr:rowOff>
    </xdr:from>
    <xdr:to>
      <xdr:col>30</xdr:col>
      <xdr:colOff>597178</xdr:colOff>
      <xdr:row>1</xdr:row>
      <xdr:rowOff>344488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/>
      </xdr:nvSpPr>
      <xdr:spPr bwMode="auto">
        <a:xfrm>
          <a:off x="6645553" y="114300"/>
          <a:ext cx="1666875" cy="515938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552450</xdr:colOff>
      <xdr:row>1</xdr:row>
      <xdr:rowOff>426889</xdr:rowOff>
    </xdr:from>
    <xdr:to>
      <xdr:col>29</xdr:col>
      <xdr:colOff>413250</xdr:colOff>
      <xdr:row>2</xdr:row>
      <xdr:rowOff>82039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/>
      </xdr:nvSpPr>
      <xdr:spPr bwMode="auto">
        <a:xfrm>
          <a:off x="6438900" y="712639"/>
          <a:ext cx="108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กรอกข้อมูลพื้นฐาน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551584</xdr:colOff>
      <xdr:row>2</xdr:row>
      <xdr:rowOff>145031</xdr:rowOff>
    </xdr:from>
    <xdr:to>
      <xdr:col>29</xdr:col>
      <xdr:colOff>412384</xdr:colOff>
      <xdr:row>3</xdr:row>
      <xdr:rowOff>238331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6438034" y="1135631"/>
          <a:ext cx="108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กรอกข้อมูลนักเรียน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542925</xdr:colOff>
      <xdr:row>4</xdr:row>
      <xdr:rowOff>45014</xdr:rowOff>
    </xdr:from>
    <xdr:to>
      <xdr:col>29</xdr:col>
      <xdr:colOff>403725</xdr:colOff>
      <xdr:row>5</xdr:row>
      <xdr:rowOff>157364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6429375" y="1549964"/>
          <a:ext cx="1080000" cy="360000"/>
        </a:xfrm>
        <a:prstGeom prst="roundRect">
          <a:avLst/>
        </a:prstGeom>
        <a:solidFill>
          <a:srgbClr val="FFFF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ข้อมูลน้ำหนัก/ส่วนสูง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533400</xdr:colOff>
      <xdr:row>5</xdr:row>
      <xdr:rowOff>218048</xdr:rowOff>
    </xdr:from>
    <xdr:to>
      <xdr:col>29</xdr:col>
      <xdr:colOff>394200</xdr:colOff>
      <xdr:row>7</xdr:row>
      <xdr:rowOff>82748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SpPr/>
      </xdr:nvSpPr>
      <xdr:spPr bwMode="auto">
        <a:xfrm>
          <a:off x="6419850" y="1970648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latin typeface="EucrosiaUPC" pitchFamily="18" charset="-34"/>
              <a:cs typeface="EucrosiaUPC" pitchFamily="18" charset="-34"/>
            </a:rPr>
            <a:t>ปก</a:t>
          </a:r>
          <a:r>
            <a:rPr lang="th-TH" sz="1200" b="1" baseline="0">
              <a:latin typeface="EucrosiaUPC" pitchFamily="18" charset="-34"/>
              <a:cs typeface="EucrosiaUPC" pitchFamily="18" charset="-34"/>
            </a:rPr>
            <a:t> ปพ.</a:t>
          </a:r>
          <a:r>
            <a:rPr lang="en-US" sz="1200" b="1" baseline="0">
              <a:latin typeface="EucrosiaUPC" pitchFamily="18" charset="-34"/>
              <a:cs typeface="EucrosiaUPC" pitchFamily="18" charset="-34"/>
            </a:rPr>
            <a:t>5</a:t>
          </a:r>
          <a:endParaRPr lang="en-US" sz="12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537368</xdr:colOff>
      <xdr:row>7</xdr:row>
      <xdr:rowOff>138668</xdr:rowOff>
    </xdr:from>
    <xdr:to>
      <xdr:col>29</xdr:col>
      <xdr:colOff>398168</xdr:colOff>
      <xdr:row>9</xdr:row>
      <xdr:rowOff>3368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SpPr/>
      </xdr:nvSpPr>
      <xdr:spPr bwMode="auto">
        <a:xfrm>
          <a:off x="6423818" y="2386568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เช็คเวลาเรียนภาคเรียนที่</a:t>
          </a:r>
          <a:r>
            <a:rPr lang="th-TH" sz="12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 </a:t>
          </a:r>
          <a:r>
            <a:rPr lang="en-US" sz="12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1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545306</xdr:colOff>
      <xdr:row>9</xdr:row>
      <xdr:rowOff>64052</xdr:rowOff>
    </xdr:from>
    <xdr:to>
      <xdr:col>29</xdr:col>
      <xdr:colOff>406106</xdr:colOff>
      <xdr:row>10</xdr:row>
      <xdr:rowOff>176402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SpPr/>
      </xdr:nvSpPr>
      <xdr:spPr bwMode="auto">
        <a:xfrm>
          <a:off x="6431756" y="2807252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เช็คเวลาเรียนภาคเรียนที่</a:t>
          </a:r>
          <a:r>
            <a:rPr lang="th-TH" sz="12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 </a:t>
          </a:r>
          <a:r>
            <a:rPr lang="en-US" sz="12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2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547689</xdr:colOff>
      <xdr:row>10</xdr:row>
      <xdr:rowOff>235499</xdr:rowOff>
    </xdr:from>
    <xdr:to>
      <xdr:col>29</xdr:col>
      <xdr:colOff>408489</xdr:colOff>
      <xdr:row>12</xdr:row>
      <xdr:rowOff>71624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SpPr/>
      </xdr:nvSpPr>
      <xdr:spPr bwMode="auto">
        <a:xfrm>
          <a:off x="6434139" y="3226349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latin typeface="EucrosiaUPC" pitchFamily="18" charset="-34"/>
              <a:cs typeface="EucrosiaUPC" pitchFamily="18" charset="-34"/>
            </a:rPr>
            <a:t>สรุปเวลาเรียน</a:t>
          </a:r>
          <a:endParaRPr lang="en-US" sz="12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27</xdr:col>
      <xdr:colOff>542853</xdr:colOff>
      <xdr:row>12</xdr:row>
      <xdr:rowOff>132308</xdr:rowOff>
    </xdr:from>
    <xdr:to>
      <xdr:col>29</xdr:col>
      <xdr:colOff>403653</xdr:colOff>
      <xdr:row>14</xdr:row>
      <xdr:rowOff>35108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SpPr/>
      </xdr:nvSpPr>
      <xdr:spPr bwMode="auto">
        <a:xfrm>
          <a:off x="6429303" y="3647033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บันทึกคะแนนรายวิชา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472281</xdr:colOff>
      <xdr:row>7</xdr:row>
      <xdr:rowOff>129144</xdr:rowOff>
    </xdr:from>
    <xdr:to>
      <xdr:col>31</xdr:col>
      <xdr:colOff>333081</xdr:colOff>
      <xdr:row>8</xdr:row>
      <xdr:rowOff>241494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/>
      </xdr:nvSpPr>
      <xdr:spPr bwMode="auto">
        <a:xfrm>
          <a:off x="7577931" y="2377044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latin typeface="EucrosiaUPC" pitchFamily="18" charset="-34"/>
              <a:cs typeface="EucrosiaUPC" pitchFamily="18" charset="-34"/>
            </a:rPr>
            <a:t>สรุปคะแนน</a:t>
          </a:r>
          <a:endParaRPr lang="en-US" sz="12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483393</xdr:colOff>
      <xdr:row>1</xdr:row>
      <xdr:rowOff>418086</xdr:rowOff>
    </xdr:from>
    <xdr:to>
      <xdr:col>31</xdr:col>
      <xdr:colOff>344193</xdr:colOff>
      <xdr:row>2</xdr:row>
      <xdr:rowOff>73236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SpPr/>
      </xdr:nvSpPr>
      <xdr:spPr bwMode="auto">
        <a:xfrm>
          <a:off x="7589043" y="703836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กิจกรรมพัฒนาผู้เรียน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483393</xdr:colOff>
      <xdr:row>2</xdr:row>
      <xdr:rowOff>127569</xdr:rowOff>
    </xdr:from>
    <xdr:to>
      <xdr:col>31</xdr:col>
      <xdr:colOff>344193</xdr:colOff>
      <xdr:row>3</xdr:row>
      <xdr:rowOff>220869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500-00000F000000}"/>
            </a:ext>
          </a:extLst>
        </xdr:cNvPr>
        <xdr:cNvSpPr/>
      </xdr:nvSpPr>
      <xdr:spPr bwMode="auto">
        <a:xfrm>
          <a:off x="7589043" y="1118169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คุณลักษณะอันพึงประสงค์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483393</xdr:colOff>
      <xdr:row>4</xdr:row>
      <xdr:rowOff>37077</xdr:rowOff>
    </xdr:from>
    <xdr:to>
      <xdr:col>31</xdr:col>
      <xdr:colOff>344193</xdr:colOff>
      <xdr:row>5</xdr:row>
      <xdr:rowOff>149427</xdr:rowOff>
    </xdr:to>
    <xdr:sp macro="" textlink="">
      <xdr:nvSpPr>
        <xdr:cNvPr id="16" name="Rounded Rectangle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500-000010000000}"/>
            </a:ext>
          </a:extLst>
        </xdr:cNvPr>
        <xdr:cNvSpPr/>
      </xdr:nvSpPr>
      <xdr:spPr bwMode="auto">
        <a:xfrm>
          <a:off x="7589043" y="1542027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อ่าน</a:t>
          </a:r>
          <a:r>
            <a:rPr lang="th-TH" sz="1200" b="1" baseline="0">
              <a:solidFill>
                <a:srgbClr val="0000FF"/>
              </a:solidFill>
              <a:latin typeface="EucrosiaUPC" pitchFamily="18" charset="-34"/>
              <a:cs typeface="EucrosiaUPC" pitchFamily="18" charset="-34"/>
            </a:rPr>
            <a:t> คิด วิเคราะห์และเขียน</a:t>
          </a:r>
          <a:endParaRPr lang="en-US" sz="1200" b="1">
            <a:solidFill>
              <a:srgbClr val="0000FF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483393</xdr:colOff>
      <xdr:row>5</xdr:row>
      <xdr:rowOff>210111</xdr:rowOff>
    </xdr:from>
    <xdr:to>
      <xdr:col>31</xdr:col>
      <xdr:colOff>344193</xdr:colOff>
      <xdr:row>7</xdr:row>
      <xdr:rowOff>74811</xdr:rowOff>
    </xdr:to>
    <xdr:sp macro="" textlink="">
      <xdr:nvSpPr>
        <xdr:cNvPr id="17" name="Rounded Rectangle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500-000011000000}"/>
            </a:ext>
          </a:extLst>
        </xdr:cNvPr>
        <xdr:cNvSpPr/>
      </xdr:nvSpPr>
      <xdr:spPr bwMode="auto">
        <a:xfrm>
          <a:off x="7589043" y="1962711"/>
          <a:ext cx="1080000" cy="360000"/>
        </a:xfrm>
        <a:prstGeom prst="roundRect">
          <a:avLst/>
        </a:prstGeom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chemeClr val="bg1"/>
              </a:solidFill>
              <a:latin typeface="EucrosiaUPC" pitchFamily="18" charset="-34"/>
              <a:cs typeface="EucrosiaUPC" pitchFamily="18" charset="-34"/>
            </a:rPr>
            <a:t>สรุปจำนวนนักเรียนในแต่ละเดือน</a:t>
          </a:r>
          <a:endParaRPr lang="en-US" sz="1200" b="1">
            <a:solidFill>
              <a:schemeClr val="bg1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473867</xdr:colOff>
      <xdr:row>9</xdr:row>
      <xdr:rowOff>46590</xdr:rowOff>
    </xdr:from>
    <xdr:to>
      <xdr:col>31</xdr:col>
      <xdr:colOff>334667</xdr:colOff>
      <xdr:row>10</xdr:row>
      <xdr:rowOff>158940</xdr:rowOff>
    </xdr:to>
    <xdr:sp macro="" textlink="">
      <xdr:nvSpPr>
        <xdr:cNvPr id="18" name="Rounded Rectangle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500-000012000000}"/>
            </a:ext>
          </a:extLst>
        </xdr:cNvPr>
        <xdr:cNvSpPr/>
      </xdr:nvSpPr>
      <xdr:spPr bwMode="auto">
        <a:xfrm>
          <a:off x="7579517" y="2789790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solidFill>
                <a:schemeClr val="bg1"/>
              </a:solidFill>
              <a:latin typeface="EucrosiaUPC" pitchFamily="18" charset="-34"/>
              <a:cs typeface="EucrosiaUPC" pitchFamily="18" charset="-34"/>
            </a:rPr>
            <a:t>สรุปผลสัมฤทธิ์ทั้งปี</a:t>
          </a:r>
          <a:endParaRPr lang="en-US" sz="1200" b="1">
            <a:solidFill>
              <a:schemeClr val="bg1"/>
            </a:solidFill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483393</xdr:colOff>
      <xdr:row>10</xdr:row>
      <xdr:rowOff>219624</xdr:rowOff>
    </xdr:from>
    <xdr:to>
      <xdr:col>31</xdr:col>
      <xdr:colOff>344193</xdr:colOff>
      <xdr:row>12</xdr:row>
      <xdr:rowOff>55749</xdr:rowOff>
    </xdr:to>
    <xdr:sp macro="" textlink="">
      <xdr:nvSpPr>
        <xdr:cNvPr id="19" name="Rounded Rectangle 1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SpPr/>
      </xdr:nvSpPr>
      <xdr:spPr bwMode="auto">
        <a:xfrm>
          <a:off x="7589043" y="3210474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latin typeface="EucrosiaUPC" pitchFamily="18" charset="-34"/>
              <a:cs typeface="EucrosiaUPC" pitchFamily="18" charset="-34"/>
            </a:rPr>
            <a:t>ลำดับที่ผลการเรียน</a:t>
          </a:r>
          <a:endParaRPr lang="en-US" sz="12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29</xdr:col>
      <xdr:colOff>491332</xdr:colOff>
      <xdr:row>12</xdr:row>
      <xdr:rowOff>124371</xdr:rowOff>
    </xdr:from>
    <xdr:to>
      <xdr:col>31</xdr:col>
      <xdr:colOff>352132</xdr:colOff>
      <xdr:row>14</xdr:row>
      <xdr:rowOff>27171</xdr:rowOff>
    </xdr:to>
    <xdr:sp macro="" textlink="">
      <xdr:nvSpPr>
        <xdr:cNvPr id="20" name="Rounded Rectangle 1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500-000014000000}"/>
            </a:ext>
          </a:extLst>
        </xdr:cNvPr>
        <xdr:cNvSpPr/>
      </xdr:nvSpPr>
      <xdr:spPr bwMode="auto">
        <a:xfrm>
          <a:off x="7596982" y="3639096"/>
          <a:ext cx="1080000" cy="360000"/>
        </a:xfrm>
        <a:prstGeom prst="roundRect">
          <a:avLst/>
        </a:prstGeom>
        <a:solidFill>
          <a:srgbClr val="FF3300"/>
        </a:solidFill>
        <a:ln>
          <a:noFill/>
          <a:headEnd type="none" w="med" len="med"/>
          <a:tailEnd type="none" w="med" len="med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200" b="1">
              <a:latin typeface="EucrosiaUPC" pitchFamily="18" charset="-34"/>
              <a:cs typeface="EucrosiaUPC" pitchFamily="18" charset="-34"/>
            </a:rPr>
            <a:t>สรุปเกรดทั้งชั้น</a:t>
          </a:r>
          <a:endParaRPr lang="en-US" sz="12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 editAs="oneCell">
    <xdr:from>
      <xdr:col>11</xdr:col>
      <xdr:colOff>228924</xdr:colOff>
      <xdr:row>0</xdr:row>
      <xdr:rowOff>119814</xdr:rowOff>
    </xdr:from>
    <xdr:to>
      <xdr:col>14</xdr:col>
      <xdr:colOff>4070</xdr:colOff>
      <xdr:row>1</xdr:row>
      <xdr:rowOff>428626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xmlns="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76849" y="119814"/>
          <a:ext cx="546671" cy="5564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123825</xdr:colOff>
          <xdr:row>1</xdr:row>
          <xdr:rowOff>9525</xdr:rowOff>
        </xdr:from>
        <xdr:to>
          <xdr:col>26</xdr:col>
          <xdr:colOff>304800</xdr:colOff>
          <xdr:row>1</xdr:row>
          <xdr:rowOff>342900</xdr:rowOff>
        </xdr:to>
        <xdr:sp macro="" textlink="">
          <xdr:nvSpPr>
            <xdr:cNvPr id="10241" name="Command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xmlns="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123825</xdr:colOff>
          <xdr:row>1</xdr:row>
          <xdr:rowOff>390525</xdr:rowOff>
        </xdr:from>
        <xdr:to>
          <xdr:col>26</xdr:col>
          <xdr:colOff>314325</xdr:colOff>
          <xdr:row>2</xdr:row>
          <xdr:rowOff>257175</xdr:rowOff>
        </xdr:to>
        <xdr:sp macro="" textlink="">
          <xdr:nvSpPr>
            <xdr:cNvPr id="10242" name="CommandButton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xmlns="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206666</xdr:colOff>
      <xdr:row>0</xdr:row>
      <xdr:rowOff>53917</xdr:rowOff>
    </xdr:from>
    <xdr:to>
      <xdr:col>2</xdr:col>
      <xdr:colOff>907567</xdr:colOff>
      <xdr:row>0</xdr:row>
      <xdr:rowOff>395379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 bwMode="auto">
        <a:xfrm>
          <a:off x="206666" y="53917"/>
          <a:ext cx="1392811" cy="341462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58</xdr:col>
      <xdr:colOff>64698</xdr:colOff>
      <xdr:row>1</xdr:row>
      <xdr:rowOff>21570</xdr:rowOff>
    </xdr:from>
    <xdr:to>
      <xdr:col>59</xdr:col>
      <xdr:colOff>194094</xdr:colOff>
      <xdr:row>1</xdr:row>
      <xdr:rowOff>150966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/>
      </xdr:nvSpPr>
      <xdr:spPr bwMode="auto">
        <a:xfrm>
          <a:off x="10977113" y="452891"/>
          <a:ext cx="366623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7</a:t>
          </a:r>
          <a:endParaRPr lang="en-US" sz="800"/>
        </a:p>
      </xdr:txBody>
    </xdr:sp>
    <xdr:clientData/>
  </xdr:twoCellAnchor>
  <xdr:twoCellAnchor>
    <xdr:from>
      <xdr:col>128</xdr:col>
      <xdr:colOff>0</xdr:colOff>
      <xdr:row>1</xdr:row>
      <xdr:rowOff>14383</xdr:rowOff>
    </xdr:from>
    <xdr:to>
      <xdr:col>129</xdr:col>
      <xdr:colOff>165340</xdr:colOff>
      <xdr:row>1</xdr:row>
      <xdr:rowOff>143779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22428679" y="445704"/>
          <a:ext cx="366623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9</a:t>
          </a:r>
          <a:endParaRPr lang="en-US" sz="800"/>
        </a:p>
      </xdr:txBody>
    </xdr:sp>
    <xdr:clientData/>
  </xdr:twoCellAnchor>
  <xdr:twoCellAnchor>
    <xdr:from>
      <xdr:col>163</xdr:col>
      <xdr:colOff>43132</xdr:colOff>
      <xdr:row>1</xdr:row>
      <xdr:rowOff>21571</xdr:rowOff>
    </xdr:from>
    <xdr:to>
      <xdr:col>164</xdr:col>
      <xdr:colOff>179717</xdr:colOff>
      <xdr:row>1</xdr:row>
      <xdr:rowOff>150967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SpPr/>
      </xdr:nvSpPr>
      <xdr:spPr bwMode="auto">
        <a:xfrm>
          <a:off x="28107736" y="452892"/>
          <a:ext cx="366623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10</a:t>
          </a:r>
          <a:endParaRPr lang="en-US" sz="800"/>
        </a:p>
      </xdr:txBody>
    </xdr:sp>
    <xdr:clientData/>
  </xdr:twoCellAnchor>
  <xdr:twoCellAnchor>
    <xdr:from>
      <xdr:col>203</xdr:col>
      <xdr:colOff>200204</xdr:colOff>
      <xdr:row>1</xdr:row>
      <xdr:rowOff>27501</xdr:rowOff>
    </xdr:from>
    <xdr:to>
      <xdr:col>204</xdr:col>
      <xdr:colOff>264902</xdr:colOff>
      <xdr:row>1</xdr:row>
      <xdr:rowOff>156897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/>
      </xdr:nvSpPr>
      <xdr:spPr bwMode="auto">
        <a:xfrm>
          <a:off x="42357854" y="465651"/>
          <a:ext cx="359973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11</a:t>
          </a:r>
          <a:endParaRPr lang="en-US" sz="800"/>
        </a:p>
      </xdr:txBody>
    </xdr:sp>
    <xdr:clientData/>
  </xdr:twoCellAnchor>
  <xdr:twoCellAnchor>
    <xdr:from>
      <xdr:col>23</xdr:col>
      <xdr:colOff>64698</xdr:colOff>
      <xdr:row>1</xdr:row>
      <xdr:rowOff>21570</xdr:rowOff>
    </xdr:from>
    <xdr:to>
      <xdr:col>24</xdr:col>
      <xdr:colOff>194094</xdr:colOff>
      <xdr:row>1</xdr:row>
      <xdr:rowOff>150966</xdr:rowOff>
    </xdr:to>
    <xdr:sp macro="" textlink="">
      <xdr:nvSpPr>
        <xdr:cNvPr id="14" name="Rectangle 4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/>
      </xdr:nvSpPr>
      <xdr:spPr bwMode="auto">
        <a:xfrm>
          <a:off x="17146797" y="461877"/>
          <a:ext cx="389986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6</a:t>
          </a:r>
          <a:endParaRPr lang="en-US" sz="800"/>
        </a:p>
      </xdr:txBody>
    </xdr:sp>
    <xdr:clientData/>
  </xdr:twoCellAnchor>
  <xdr:twoCellAnchor>
    <xdr:from>
      <xdr:col>93</xdr:col>
      <xdr:colOff>36123</xdr:colOff>
      <xdr:row>1</xdr:row>
      <xdr:rowOff>21570</xdr:rowOff>
    </xdr:from>
    <xdr:to>
      <xdr:col>94</xdr:col>
      <xdr:colOff>155994</xdr:colOff>
      <xdr:row>1</xdr:row>
      <xdr:rowOff>150966</xdr:rowOff>
    </xdr:to>
    <xdr:sp macro="" textlink="">
      <xdr:nvSpPr>
        <xdr:cNvPr id="10" name="Rectangle 4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/>
      </xdr:nvSpPr>
      <xdr:spPr bwMode="auto">
        <a:xfrm>
          <a:off x="21019698" y="459720"/>
          <a:ext cx="300846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</a:t>
          </a:r>
          <a:r>
            <a:rPr lang="en-US" sz="800"/>
            <a:t>8</a:t>
          </a:r>
        </a:p>
      </xdr:txBody>
    </xdr:sp>
    <xdr:clientData/>
  </xdr:twoCellAnchor>
  <xdr:twoCellAnchor>
    <xdr:from>
      <xdr:col>0</xdr:col>
      <xdr:colOff>152400</xdr:colOff>
      <xdr:row>0</xdr:row>
      <xdr:rowOff>28575</xdr:rowOff>
    </xdr:from>
    <xdr:to>
      <xdr:col>3</xdr:col>
      <xdr:colOff>9525</xdr:colOff>
      <xdr:row>0</xdr:row>
      <xdr:rowOff>419100</xdr:rowOff>
    </xdr:to>
    <xdr:sp macro="" textlink="">
      <xdr:nvSpPr>
        <xdr:cNvPr id="3" name="สี่เหลี่ยมผืนผ้า: มุมมน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 bwMode="auto">
        <a:xfrm>
          <a:off x="152400" y="28575"/>
          <a:ext cx="1552575" cy="390525"/>
        </a:xfrm>
        <a:prstGeom prst="roundRect">
          <a:avLst/>
        </a:prstGeom>
        <a:solidFill>
          <a:srgbClr val="00206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th-TH" sz="1100"/>
        </a:p>
      </xdr:txBody>
    </xdr:sp>
    <xdr:clientData/>
  </xdr:twoCellAnchor>
  <xdr:twoCellAnchor>
    <xdr:from>
      <xdr:col>93</xdr:col>
      <xdr:colOff>64698</xdr:colOff>
      <xdr:row>1</xdr:row>
      <xdr:rowOff>21570</xdr:rowOff>
    </xdr:from>
    <xdr:to>
      <xdr:col>94</xdr:col>
      <xdr:colOff>194094</xdr:colOff>
      <xdr:row>1</xdr:row>
      <xdr:rowOff>150966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xmlns="" id="{796C8554-DA1A-42E3-9A1C-43D9ED2D4C49}"/>
            </a:ext>
          </a:extLst>
        </xdr:cNvPr>
        <xdr:cNvSpPr/>
      </xdr:nvSpPr>
      <xdr:spPr bwMode="auto">
        <a:xfrm>
          <a:off x="13847373" y="459720"/>
          <a:ext cx="348471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7</a:t>
          </a:r>
          <a:endParaRPr lang="en-US" sz="8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47625</xdr:rowOff>
    </xdr:from>
    <xdr:to>
      <xdr:col>2</xdr:col>
      <xdr:colOff>1002286</xdr:colOff>
      <xdr:row>0</xdr:row>
      <xdr:rowOff>379562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/>
      </xdr:nvSpPr>
      <xdr:spPr bwMode="auto">
        <a:xfrm>
          <a:off x="323850" y="47625"/>
          <a:ext cx="1392811" cy="331937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73</xdr:col>
      <xdr:colOff>143740</xdr:colOff>
      <xdr:row>1</xdr:row>
      <xdr:rowOff>41564</xdr:rowOff>
    </xdr:from>
    <xdr:to>
      <xdr:col>74</xdr:col>
      <xdr:colOff>260981</xdr:colOff>
      <xdr:row>1</xdr:row>
      <xdr:rowOff>170960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/>
      </xdr:nvSpPr>
      <xdr:spPr bwMode="auto">
        <a:xfrm>
          <a:off x="15028717" y="448541"/>
          <a:ext cx="411650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13</a:t>
          </a:r>
          <a:endParaRPr lang="en-US" sz="800"/>
        </a:p>
      </xdr:txBody>
    </xdr:sp>
    <xdr:clientData/>
  </xdr:twoCellAnchor>
  <xdr:twoCellAnchor>
    <xdr:from>
      <xdr:col>108</xdr:col>
      <xdr:colOff>138544</xdr:colOff>
      <xdr:row>1</xdr:row>
      <xdr:rowOff>31173</xdr:rowOff>
    </xdr:from>
    <xdr:to>
      <xdr:col>109</xdr:col>
      <xdr:colOff>276567</xdr:colOff>
      <xdr:row>1</xdr:row>
      <xdr:rowOff>160569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/>
      </xdr:nvSpPr>
      <xdr:spPr bwMode="auto">
        <a:xfrm>
          <a:off x="22617544" y="438150"/>
          <a:ext cx="449750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14</a:t>
          </a:r>
          <a:endParaRPr lang="en-US" sz="800"/>
        </a:p>
      </xdr:txBody>
    </xdr:sp>
    <xdr:clientData/>
  </xdr:twoCellAnchor>
  <xdr:twoCellAnchor>
    <xdr:from>
      <xdr:col>143</xdr:col>
      <xdr:colOff>76200</xdr:colOff>
      <xdr:row>1</xdr:row>
      <xdr:rowOff>31172</xdr:rowOff>
    </xdr:from>
    <xdr:to>
      <xdr:col>144</xdr:col>
      <xdr:colOff>214223</xdr:colOff>
      <xdr:row>1</xdr:row>
      <xdr:rowOff>160568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/>
      </xdr:nvSpPr>
      <xdr:spPr bwMode="auto">
        <a:xfrm>
          <a:off x="30391677" y="438149"/>
          <a:ext cx="389137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15</a:t>
          </a:r>
          <a:endParaRPr lang="en-US" sz="800"/>
        </a:p>
      </xdr:txBody>
    </xdr:sp>
    <xdr:clientData/>
  </xdr:twoCellAnchor>
  <xdr:twoCellAnchor>
    <xdr:from>
      <xdr:col>178</xdr:col>
      <xdr:colOff>79663</xdr:colOff>
      <xdr:row>1</xdr:row>
      <xdr:rowOff>31173</xdr:rowOff>
    </xdr:from>
    <xdr:to>
      <xdr:col>179</xdr:col>
      <xdr:colOff>217686</xdr:colOff>
      <xdr:row>1</xdr:row>
      <xdr:rowOff>160569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SpPr/>
      </xdr:nvSpPr>
      <xdr:spPr bwMode="auto">
        <a:xfrm>
          <a:off x="38110390" y="438150"/>
          <a:ext cx="389137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16</a:t>
          </a:r>
          <a:endParaRPr lang="en-US" sz="800"/>
        </a:p>
      </xdr:txBody>
    </xdr:sp>
    <xdr:clientData/>
  </xdr:twoCellAnchor>
  <xdr:twoCellAnchor>
    <xdr:from>
      <xdr:col>224</xdr:col>
      <xdr:colOff>0</xdr:colOff>
      <xdr:row>1</xdr:row>
      <xdr:rowOff>36368</xdr:rowOff>
    </xdr:from>
    <xdr:to>
      <xdr:col>225</xdr:col>
      <xdr:colOff>186514</xdr:colOff>
      <xdr:row>1</xdr:row>
      <xdr:rowOff>165764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SpPr/>
      </xdr:nvSpPr>
      <xdr:spPr bwMode="auto">
        <a:xfrm>
          <a:off x="45590114" y="443345"/>
          <a:ext cx="411650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17</a:t>
          </a:r>
          <a:endParaRPr lang="en-US" sz="800"/>
        </a:p>
      </xdr:txBody>
    </xdr:sp>
    <xdr:clientData/>
  </xdr:twoCellAnchor>
  <xdr:twoCellAnchor>
    <xdr:from>
      <xdr:col>37</xdr:col>
      <xdr:colOff>17319</xdr:colOff>
      <xdr:row>1</xdr:row>
      <xdr:rowOff>17319</xdr:rowOff>
    </xdr:from>
    <xdr:to>
      <xdr:col>39</xdr:col>
      <xdr:colOff>117241</xdr:colOff>
      <xdr:row>1</xdr:row>
      <xdr:rowOff>144983</xdr:rowOff>
    </xdr:to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xmlns="" id="{00000000-0008-0000-0700-00000A000000}"/>
            </a:ext>
          </a:extLst>
        </xdr:cNvPr>
        <xdr:cNvSpPr/>
      </xdr:nvSpPr>
      <xdr:spPr bwMode="auto">
        <a:xfrm>
          <a:off x="7429501" y="424296"/>
          <a:ext cx="394331" cy="12766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12</a:t>
          </a:r>
          <a:endParaRPr lang="en-US" sz="800"/>
        </a:p>
      </xdr:txBody>
    </xdr:sp>
    <xdr:clientData/>
  </xdr:twoCellAnchor>
  <xdr:twoCellAnchor>
    <xdr:from>
      <xdr:col>0</xdr:col>
      <xdr:colOff>138546</xdr:colOff>
      <xdr:row>0</xdr:row>
      <xdr:rowOff>0</xdr:rowOff>
    </xdr:from>
    <xdr:to>
      <xdr:col>3</xdr:col>
      <xdr:colOff>452871</xdr:colOff>
      <xdr:row>0</xdr:row>
      <xdr:rowOff>390525</xdr:rowOff>
    </xdr:to>
    <xdr:sp macro="" textlink="">
      <xdr:nvSpPr>
        <xdr:cNvPr id="11" name="สี่เหลี่ยมผืนผ้า: มุมมน 10"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SpPr/>
      </xdr:nvSpPr>
      <xdr:spPr bwMode="auto">
        <a:xfrm>
          <a:off x="138546" y="0"/>
          <a:ext cx="1552575" cy="390525"/>
        </a:xfrm>
        <a:prstGeom prst="roundRect">
          <a:avLst/>
        </a:prstGeom>
        <a:solidFill>
          <a:srgbClr val="00206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th-TH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134783</xdr:colOff>
      <xdr:row>0</xdr:row>
      <xdr:rowOff>143770</xdr:rowOff>
    </xdr:from>
    <xdr:to>
      <xdr:col>42</xdr:col>
      <xdr:colOff>26952</xdr:colOff>
      <xdr:row>3</xdr:row>
      <xdr:rowOff>8982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 bwMode="auto">
        <a:xfrm>
          <a:off x="6901127" y="143770"/>
          <a:ext cx="1833113" cy="664953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>
    <xdr:from>
      <xdr:col>23</xdr:col>
      <xdr:colOff>150962</xdr:colOff>
      <xdr:row>0</xdr:row>
      <xdr:rowOff>50321</xdr:rowOff>
    </xdr:from>
    <xdr:to>
      <xdr:col>23</xdr:col>
      <xdr:colOff>517585</xdr:colOff>
      <xdr:row>0</xdr:row>
      <xdr:rowOff>179717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 bwMode="auto">
        <a:xfrm>
          <a:off x="5919877" y="50321"/>
          <a:ext cx="366623" cy="129396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th-TH" sz="800"/>
            <a:t>หน้า </a:t>
          </a:r>
          <a:r>
            <a:rPr lang="en-US" sz="800"/>
            <a:t>18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95250</xdr:colOff>
      <xdr:row>0</xdr:row>
      <xdr:rowOff>65943</xdr:rowOff>
    </xdr:from>
    <xdr:to>
      <xdr:col>28</xdr:col>
      <xdr:colOff>109904</xdr:colOff>
      <xdr:row>2</xdr:row>
      <xdr:rowOff>36635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/>
      </xdr:nvSpPr>
      <xdr:spPr bwMode="auto">
        <a:xfrm>
          <a:off x="6455019" y="65943"/>
          <a:ext cx="1626577" cy="542192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200025</xdr:colOff>
      <xdr:row>0</xdr:row>
      <xdr:rowOff>85724</xdr:rowOff>
    </xdr:from>
    <xdr:to>
      <xdr:col>26</xdr:col>
      <xdr:colOff>495300</xdr:colOff>
      <xdr:row>2</xdr:row>
      <xdr:rowOff>209549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/>
      </xdr:nvSpPr>
      <xdr:spPr bwMode="auto">
        <a:xfrm>
          <a:off x="11039475" y="85724"/>
          <a:ext cx="1905000" cy="714375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285750</xdr:colOff>
      <xdr:row>0</xdr:row>
      <xdr:rowOff>114299</xdr:rowOff>
    </xdr:from>
    <xdr:to>
      <xdr:col>45</xdr:col>
      <xdr:colOff>114300</xdr:colOff>
      <xdr:row>2</xdr:row>
      <xdr:rowOff>285749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/>
      </xdr:nvSpPr>
      <xdr:spPr bwMode="auto">
        <a:xfrm>
          <a:off x="6562725" y="114299"/>
          <a:ext cx="2000250" cy="771525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0</xdr:row>
      <xdr:rowOff>171450</xdr:rowOff>
    </xdr:from>
    <xdr:to>
      <xdr:col>18</xdr:col>
      <xdr:colOff>504825</xdr:colOff>
      <xdr:row>3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/>
      </xdr:nvSpPr>
      <xdr:spPr bwMode="auto">
        <a:xfrm>
          <a:off x="6886575" y="171450"/>
          <a:ext cx="2028825" cy="666750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458933</xdr:colOff>
      <xdr:row>1</xdr:row>
      <xdr:rowOff>277090</xdr:rowOff>
    </xdr:from>
    <xdr:to>
      <xdr:col>30</xdr:col>
      <xdr:colOff>406978</xdr:colOff>
      <xdr:row>3</xdr:row>
      <xdr:rowOff>355021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SpPr/>
      </xdr:nvSpPr>
      <xdr:spPr bwMode="auto">
        <a:xfrm>
          <a:off x="7256319" y="545522"/>
          <a:ext cx="1766454" cy="632113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257</xdr:col>
      <xdr:colOff>95250</xdr:colOff>
      <xdr:row>2</xdr:row>
      <xdr:rowOff>190500</xdr:rowOff>
    </xdr:from>
    <xdr:to>
      <xdr:col>257</xdr:col>
      <xdr:colOff>1943100</xdr:colOff>
      <xdr:row>4</xdr:row>
      <xdr:rowOff>161925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SpPr/>
      </xdr:nvSpPr>
      <xdr:spPr bwMode="auto">
        <a:xfrm>
          <a:off x="6143625" y="666750"/>
          <a:ext cx="1847850" cy="600075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304800</xdr:colOff>
      <xdr:row>0</xdr:row>
      <xdr:rowOff>95249</xdr:rowOff>
    </xdr:from>
    <xdr:to>
      <xdr:col>27</xdr:col>
      <xdr:colOff>323850</xdr:colOff>
      <xdr:row>3</xdr:row>
      <xdr:rowOff>47624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/>
      </xdr:nvSpPr>
      <xdr:spPr bwMode="auto">
        <a:xfrm>
          <a:off x="6972300" y="95249"/>
          <a:ext cx="1847850" cy="733425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0</xdr:row>
      <xdr:rowOff>152399</xdr:rowOff>
    </xdr:from>
    <xdr:to>
      <xdr:col>35</xdr:col>
      <xdr:colOff>104775</xdr:colOff>
      <xdr:row>2</xdr:row>
      <xdr:rowOff>333374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SpPr/>
      </xdr:nvSpPr>
      <xdr:spPr bwMode="auto">
        <a:xfrm>
          <a:off x="6791325" y="152399"/>
          <a:ext cx="1933575" cy="771525"/>
        </a:xfrm>
        <a:prstGeom prst="roundRect">
          <a:avLst/>
        </a:prstGeom>
        <a:solidFill>
          <a:srgbClr val="FF000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4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4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256</xdr:col>
      <xdr:colOff>238125</xdr:colOff>
      <xdr:row>0</xdr:row>
      <xdr:rowOff>104775</xdr:rowOff>
    </xdr:from>
    <xdr:to>
      <xdr:col>256</xdr:col>
      <xdr:colOff>2524125</xdr:colOff>
      <xdr:row>1</xdr:row>
      <xdr:rowOff>223308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/>
      </xdr:nvSpPr>
      <xdr:spPr bwMode="auto">
        <a:xfrm>
          <a:off x="6391275" y="104775"/>
          <a:ext cx="22860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74084</xdr:colOff>
      <xdr:row>3</xdr:row>
      <xdr:rowOff>105834</xdr:rowOff>
    </xdr:from>
    <xdr:to>
      <xdr:col>19</xdr:col>
      <xdr:colOff>433918</xdr:colOff>
      <xdr:row>7</xdr:row>
      <xdr:rowOff>10584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SpPr/>
      </xdr:nvSpPr>
      <xdr:spPr bwMode="auto">
        <a:xfrm>
          <a:off x="5175251" y="762001"/>
          <a:ext cx="22860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  <xdr:twoCellAnchor editAs="oneCell">
    <xdr:from>
      <xdr:col>5</xdr:col>
      <xdr:colOff>198436</xdr:colOff>
      <xdr:row>1</xdr:row>
      <xdr:rowOff>21869</xdr:rowOff>
    </xdr:from>
    <xdr:to>
      <xdr:col>8</xdr:col>
      <xdr:colOff>317709</xdr:colOff>
      <xdr:row>6</xdr:row>
      <xdr:rowOff>136668</xdr:rowOff>
    </xdr:to>
    <xdr:pic>
      <xdr:nvPicPr>
        <xdr:cNvPr id="5" name="Picture 110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039936" y="299682"/>
          <a:ext cx="1079711" cy="1099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476244</xdr:colOff>
          <xdr:row>10</xdr:row>
          <xdr:rowOff>47620</xdr:rowOff>
        </xdr:from>
        <xdr:to>
          <xdr:col>9</xdr:col>
          <xdr:colOff>79534</xdr:colOff>
          <xdr:row>19</xdr:row>
          <xdr:rowOff>37870</xdr:rowOff>
        </xdr:to>
        <xdr:pic>
          <xdr:nvPicPr>
            <xdr:cNvPr id="6" name="รูปภาพ 5">
              <a:extLst>
                <a:ext uri="{FF2B5EF4-FFF2-40B4-BE49-F238E27FC236}">
                  <a16:creationId xmlns:a16="http://schemas.microsoft.com/office/drawing/2014/main" xmlns="" id="{00000000-0008-0000-1600-000006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picstuden" spid="_x0000_s24575"/>
                </a:ext>
              </a:extLst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73244" y="2381245"/>
              <a:ext cx="1405103" cy="1800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95250</xdr:colOff>
          <xdr:row>7</xdr:row>
          <xdr:rowOff>123825</xdr:rowOff>
        </xdr:from>
        <xdr:to>
          <xdr:col>17</xdr:col>
          <xdr:colOff>581025</xdr:colOff>
          <xdr:row>8</xdr:row>
          <xdr:rowOff>171450</xdr:rowOff>
        </xdr:to>
        <xdr:sp macro="" textlink="">
          <xdr:nvSpPr>
            <xdr:cNvPr id="23847" name="CommandButton1" hidden="1">
              <a:extLst>
                <a:ext uri="{63B3BB69-23CF-44E3-9099-C40C66FF867C}">
                  <a14:compatExt spid="_x0000_s23847"/>
                </a:ext>
                <a:ext uri="{FF2B5EF4-FFF2-40B4-BE49-F238E27FC236}">
                  <a16:creationId xmlns:a16="http://schemas.microsoft.com/office/drawing/2014/main" xmlns="" id="{00000000-0008-0000-1600-0000275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14</xdr:row>
          <xdr:rowOff>114300</xdr:rowOff>
        </xdr:from>
        <xdr:to>
          <xdr:col>19</xdr:col>
          <xdr:colOff>400050</xdr:colOff>
          <xdr:row>17</xdr:row>
          <xdr:rowOff>85725</xdr:rowOff>
        </xdr:to>
        <xdr:sp macro="" textlink="">
          <xdr:nvSpPr>
            <xdr:cNvPr id="23848" name="CommandButton2" hidden="1">
              <a:extLst>
                <a:ext uri="{63B3BB69-23CF-44E3-9099-C40C66FF867C}">
                  <a14:compatExt spid="_x0000_s23848"/>
                </a:ext>
                <a:ext uri="{FF2B5EF4-FFF2-40B4-BE49-F238E27FC236}">
                  <a16:creationId xmlns:a16="http://schemas.microsoft.com/office/drawing/2014/main" xmlns="" id="{00000000-0008-0000-1600-0000285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8</xdr:row>
          <xdr:rowOff>238125</xdr:rowOff>
        </xdr:from>
        <xdr:to>
          <xdr:col>21</xdr:col>
          <xdr:colOff>95250</xdr:colOff>
          <xdr:row>11</xdr:row>
          <xdr:rowOff>19050</xdr:rowOff>
        </xdr:to>
        <xdr:sp macro="" textlink="">
          <xdr:nvSpPr>
            <xdr:cNvPr id="23849" name="CommandButton3" hidden="1">
              <a:extLst>
                <a:ext uri="{63B3BB69-23CF-44E3-9099-C40C66FF867C}">
                  <a14:compatExt spid="_x0000_s23849"/>
                </a:ext>
                <a:ext uri="{FF2B5EF4-FFF2-40B4-BE49-F238E27FC236}">
                  <a16:creationId xmlns:a16="http://schemas.microsoft.com/office/drawing/2014/main" xmlns="" id="{00000000-0008-0000-1600-0000295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11</xdr:row>
          <xdr:rowOff>66675</xdr:rowOff>
        </xdr:from>
        <xdr:to>
          <xdr:col>19</xdr:col>
          <xdr:colOff>390525</xdr:colOff>
          <xdr:row>14</xdr:row>
          <xdr:rowOff>76200</xdr:rowOff>
        </xdr:to>
        <xdr:sp macro="" textlink="">
          <xdr:nvSpPr>
            <xdr:cNvPr id="23851" name="CommandButton4" hidden="1">
              <a:extLst>
                <a:ext uri="{63B3BB69-23CF-44E3-9099-C40C66FF867C}">
                  <a14:compatExt spid="_x0000_s23851"/>
                </a:ext>
                <a:ext uri="{FF2B5EF4-FFF2-40B4-BE49-F238E27FC236}">
                  <a16:creationId xmlns:a16="http://schemas.microsoft.com/office/drawing/2014/main" xmlns="" id="{00000000-0008-0000-1600-00002B5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261</xdr:col>
      <xdr:colOff>238124</xdr:colOff>
      <xdr:row>0</xdr:row>
      <xdr:rowOff>152400</xdr:rowOff>
    </xdr:from>
    <xdr:to>
      <xdr:col>266</xdr:col>
      <xdr:colOff>19050</xdr:colOff>
      <xdr:row>2</xdr:row>
      <xdr:rowOff>104775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SpPr/>
      </xdr:nvSpPr>
      <xdr:spPr bwMode="auto">
        <a:xfrm>
          <a:off x="6238874" y="152400"/>
          <a:ext cx="1543051" cy="542925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41563</xdr:colOff>
      <xdr:row>16</xdr:row>
      <xdr:rowOff>76200</xdr:rowOff>
    </xdr:from>
    <xdr:to>
      <xdr:col>8</xdr:col>
      <xdr:colOff>259763</xdr:colOff>
      <xdr:row>23</xdr:row>
      <xdr:rowOff>276225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SpPr/>
      </xdr:nvSpPr>
      <xdr:spPr>
        <a:xfrm>
          <a:off x="41563" y="5687291"/>
          <a:ext cx="4833495" cy="2806411"/>
        </a:xfrm>
        <a:prstGeom prst="roundRect">
          <a:avLst/>
        </a:prstGeom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r>
            <a:rPr lang="en-US" sz="1400" b="0" i="0" u="none" strike="noStrike">
              <a:solidFill>
                <a:srgbClr val="000000"/>
              </a:solidFill>
              <a:latin typeface="Cordia New"/>
              <a:cs typeface="Cordia New"/>
            </a:rPr>
            <a:t> </a:t>
          </a:r>
        </a:p>
      </xdr:txBody>
    </xdr:sp>
    <xdr:clientData/>
  </xdr:twoCellAnchor>
  <xdr:twoCellAnchor>
    <xdr:from>
      <xdr:col>260</xdr:col>
      <xdr:colOff>209550</xdr:colOff>
      <xdr:row>0</xdr:row>
      <xdr:rowOff>142875</xdr:rowOff>
    </xdr:from>
    <xdr:to>
      <xdr:col>264</xdr:col>
      <xdr:colOff>123825</xdr:colOff>
      <xdr:row>2</xdr:row>
      <xdr:rowOff>247649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SpPr/>
      </xdr:nvSpPr>
      <xdr:spPr bwMode="auto">
        <a:xfrm>
          <a:off x="6162675" y="142875"/>
          <a:ext cx="2333625" cy="647699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485775</xdr:colOff>
      <xdr:row>0</xdr:row>
      <xdr:rowOff>285750</xdr:rowOff>
    </xdr:from>
    <xdr:to>
      <xdr:col>28</xdr:col>
      <xdr:colOff>409575</xdr:colOff>
      <xdr:row>3</xdr:row>
      <xdr:rowOff>118533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SpPr/>
      </xdr:nvSpPr>
      <xdr:spPr bwMode="auto">
        <a:xfrm>
          <a:off x="5753100" y="285750"/>
          <a:ext cx="22860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0</xdr:row>
      <xdr:rowOff>133350</xdr:rowOff>
    </xdr:from>
    <xdr:to>
      <xdr:col>13</xdr:col>
      <xdr:colOff>381000</xdr:colOff>
      <xdr:row>2</xdr:row>
      <xdr:rowOff>80433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SpPr/>
      </xdr:nvSpPr>
      <xdr:spPr bwMode="auto">
        <a:xfrm>
          <a:off x="6353175" y="133350"/>
          <a:ext cx="22860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23</xdr:col>
      <xdr:colOff>63500</xdr:colOff>
      <xdr:row>3</xdr:row>
      <xdr:rowOff>232833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SpPr/>
      </xdr:nvSpPr>
      <xdr:spPr bwMode="auto">
        <a:xfrm>
          <a:off x="5889625" y="238125"/>
          <a:ext cx="22860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0</xdr:row>
      <xdr:rowOff>104775</xdr:rowOff>
    </xdr:from>
    <xdr:to>
      <xdr:col>30</xdr:col>
      <xdr:colOff>209550</xdr:colOff>
      <xdr:row>1</xdr:row>
      <xdr:rowOff>289983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SpPr/>
      </xdr:nvSpPr>
      <xdr:spPr bwMode="auto">
        <a:xfrm>
          <a:off x="5810250" y="104775"/>
          <a:ext cx="13335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256</xdr:col>
      <xdr:colOff>171450</xdr:colOff>
      <xdr:row>0</xdr:row>
      <xdr:rowOff>180975</xdr:rowOff>
    </xdr:from>
    <xdr:to>
      <xdr:col>262</xdr:col>
      <xdr:colOff>171450</xdr:colOff>
      <xdr:row>3</xdr:row>
      <xdr:rowOff>89958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SpPr/>
      </xdr:nvSpPr>
      <xdr:spPr bwMode="auto">
        <a:xfrm>
          <a:off x="6591300" y="180975"/>
          <a:ext cx="22860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0</xdr:row>
      <xdr:rowOff>123825</xdr:rowOff>
    </xdr:from>
    <xdr:to>
      <xdr:col>15</xdr:col>
      <xdr:colOff>200025</xdr:colOff>
      <xdr:row>3</xdr:row>
      <xdr:rowOff>128058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SpPr/>
      </xdr:nvSpPr>
      <xdr:spPr bwMode="auto">
        <a:xfrm>
          <a:off x="6886575" y="123825"/>
          <a:ext cx="2286000" cy="709083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268</xdr:col>
      <xdr:colOff>133349</xdr:colOff>
      <xdr:row>0</xdr:row>
      <xdr:rowOff>104776</xdr:rowOff>
    </xdr:from>
    <xdr:to>
      <xdr:col>271</xdr:col>
      <xdr:colOff>104775</xdr:colOff>
      <xdr:row>5</xdr:row>
      <xdr:rowOff>85725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SpPr/>
      </xdr:nvSpPr>
      <xdr:spPr bwMode="auto">
        <a:xfrm>
          <a:off x="6810374" y="104776"/>
          <a:ext cx="1419226" cy="1438274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2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2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560225</xdr:colOff>
      <xdr:row>4</xdr:row>
      <xdr:rowOff>7936</xdr:rowOff>
    </xdr:from>
    <xdr:to>
      <xdr:col>8</xdr:col>
      <xdr:colOff>269875</xdr:colOff>
      <xdr:row>8</xdr:row>
      <xdr:rowOff>111125</xdr:rowOff>
    </xdr:to>
    <xdr:pic>
      <xdr:nvPicPr>
        <xdr:cNvPr id="3" name="Picture 2" descr="20160208_175152.jpg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20000" contrast="10000"/>
        </a:blip>
        <a:stretch>
          <a:fillRect/>
        </a:stretch>
      </xdr:blipFill>
      <xdr:spPr>
        <a:xfrm>
          <a:off x="4020975" y="441853"/>
          <a:ext cx="863233" cy="1203855"/>
        </a:xfrm>
        <a:prstGeom prst="rect">
          <a:avLst/>
        </a:prstGeom>
      </xdr:spPr>
    </xdr:pic>
    <xdr:clientData/>
  </xdr:twoCellAnchor>
  <xdr:twoCellAnchor>
    <xdr:from>
      <xdr:col>7</xdr:col>
      <xdr:colOff>39706</xdr:colOff>
      <xdr:row>0</xdr:row>
      <xdr:rowOff>61512</xdr:rowOff>
    </xdr:from>
    <xdr:to>
      <xdr:col>8</xdr:col>
      <xdr:colOff>531829</xdr:colOff>
      <xdr:row>3</xdr:row>
      <xdr:rowOff>134940</xdr:rowOff>
    </xdr:to>
    <xdr:sp macro="" textlink="">
      <xdr:nvSpPr>
        <xdr:cNvPr id="2" name="Rounded 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SpPr/>
      </xdr:nvSpPr>
      <xdr:spPr bwMode="auto">
        <a:xfrm>
          <a:off x="4318019" y="61512"/>
          <a:ext cx="1103310" cy="335366"/>
        </a:xfrm>
        <a:prstGeom prst="roundRect">
          <a:avLst/>
        </a:prstGeom>
        <a:solidFill>
          <a:srgbClr val="7030A0"/>
        </a:solidFill>
        <a:ln>
          <a:noFill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800" b="1">
              <a:latin typeface="EucrosiaUPC" pitchFamily="18" charset="-34"/>
              <a:cs typeface="EucrosiaUPC" pitchFamily="18" charset="-34"/>
            </a:rPr>
            <a:t>กลับหน้าแรก</a:t>
          </a:r>
          <a:endParaRPr lang="en-US" sz="1800" b="1">
            <a:latin typeface="EucrosiaUPC" pitchFamily="18" charset="-34"/>
            <a:cs typeface="EucrosiaUPC" pitchFamily="18" charset="-34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588;&#3619;&#3641;&#3605;&#3637;&#3659;\&#3650;&#3611;&#3619;&#3649;&#3585;&#3619;&#3617;%20&#3611;&#3614;.5%20&#3610;&#3657;&#3634;&#3609;&#3650;&#3611;&#3656;&#3591;&#3648;&#3592;&#3619;&#3636;&#3597;\&#3611;&#3614;%205%20&#3617;&#3633;&#3608;&#3618;&#3617;%20&#3623;&#3636;&#3594;&#3634;%20&#3624;&#3636;&#3621;&#3611;&#3632;%20&#3617;%202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3650;&#3611;&#3619;&#3649;&#3585;&#3619;&#3617;%20&#3611;&#3614;.5%20&#3610;&#3657;&#3634;&#3609;&#3650;&#3611;&#3656;&#3591;&#3648;&#3592;&#3619;&#3636;&#3597;\&#3611;&#3614;%205%20&#3617;&#3633;&#3608;&#3618;&#3617;%20&#3623;&#3636;&#3594;&#3634;%20&#3624;&#3636;&#3621;&#3611;&#3632;%20&#3617;%202-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588;&#3619;&#3641;&#3605;&#3637;&#3659;\&#3650;&#3611;&#3619;&#3649;&#3585;&#3619;&#3617;%20&#3611;&#3614;.5%20&#3610;&#3657;&#3634;&#3609;&#3650;&#3611;&#3656;&#3591;&#3648;&#3592;&#3619;&#3636;&#3597;\&#3611;&#3614;_5_&#3611;&#3619;&#3632;&#3592;&#3635;&#3594;&#3633;&#3657;&#3609;\total_pp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588;&#3619;&#3641;&#3605;&#3637;&#3659;\&#3650;&#3611;&#3619;&#3649;&#3585;&#3619;&#3617;%20&#3611;&#3614;.5%20&#3610;&#3657;&#3634;&#3609;&#3650;&#3611;&#3656;&#3591;&#3648;&#3592;&#3619;&#3636;&#3597;\&#3611;&#3614;%205%20&#3611;&#3619;&#3632;&#3606;&#361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3650;&#3611;&#3619;&#3649;&#3585;&#3619;&#3617;%20&#3611;&#3614;.5%20&#3610;&#3657;&#3634;&#3609;&#3650;&#3611;&#3656;&#3591;&#3648;&#3592;&#3619;&#3636;&#3597;\&#3611;&#3614;%205%20&#3611;&#3619;&#3632;&#3606;&#361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11;&#3614;%20%20&#3611;&#3619;&#3632;&#3606;&#3617;&#3624;&#3638;&#3585;&#3625;&#3634;&#3611;&#3637;&#3607;&#3637;&#3656;%201-3\&#3611;&#3614;%205%20&#3611;&#3619;&#3632;&#3606;&#361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panussaya\Desktop\&#3650;&#3611;&#3619;&#3649;&#3585;&#3619;&#3617;%20&#3611;&#3614;.5%20&#3611;&#3619;&#3632;&#3606;&#361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panussaya\Desktop\&#3650;&#3611;&#3619;&#3649;&#3585;&#3619;&#3617;%20&#3611;&#3614;.5%20&#3611;&#3619;&#3632;&#3606;&#3617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588;&#3619;&#3641;&#3605;&#3637;&#3659;\&#3650;&#3611;&#3619;&#3649;&#3585;&#3619;&#3617;%20&#3611;&#3614;.5%20&#3610;&#3657;&#3634;&#3609;&#3650;&#3611;&#3656;&#3591;&#3648;&#3592;&#3619;&#3636;&#3597;\&#3650;&#3611;&#3619;&#3649;&#3585;&#3619;&#3617;%20&#3611;&#3614;.5%20&#3611;&#3619;&#3632;&#3606;&#361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11;&#3614;%20%20&#3611;&#3619;&#3632;&#3606;&#3617;&#3624;&#3638;&#3585;&#3625;&#3634;&#3611;&#3637;&#3607;&#3637;&#3656;%201-3\&#3650;&#3611;&#3619;&#3649;&#3585;&#3619;&#3617;%20&#3611;&#3614;.5%20&#3611;&#3619;&#3632;&#3606;&#3617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3650;&#3611;&#3619;&#3649;&#3585;&#3619;&#3617;%20&#3611;&#3614;.5%20&#3610;&#3657;&#3634;&#3609;&#3650;&#3611;&#3656;&#3591;&#3648;&#3592;&#3619;&#3636;&#3597;\&#3650;&#3611;&#3619;&#3649;&#3585;&#3619;&#3617;%20&#3611;&#3614;.5%20&#3611;&#3619;&#3632;&#3606;&#3617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588;&#3619;&#3641;&#3605;&#3637;&#3659;\&#3650;&#3611;&#3619;&#3649;&#3585;&#3619;&#3617;%20&#3611;&#3614;.5%20&#3610;&#3657;&#3634;&#3609;&#3650;&#3611;&#3656;&#3591;&#3648;&#3592;&#3619;&#3636;&#3597;\&#3611;&#3614;%205%20&#3626;&#3635;&#3627;&#3619;&#3633;&#3610;&#3588;&#3619;&#3641;&#3611;&#3619;&#3632;&#3592;&#3635;&#3623;&#3636;&#3594;&#3634;&#3617;&#3633;&#3608;&#3618;&#3617;%20o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11;&#3614;%20%20&#3611;&#3619;&#3632;&#3606;&#3617;&#3624;&#3638;&#3585;&#3625;&#3634;&#3611;&#3637;&#3607;&#3637;&#3656;%201-3\&#3611;&#3614;%205%20&#3626;&#3635;&#3627;&#3619;&#3633;&#3610;&#3588;&#3619;&#3641;&#3611;&#3619;&#3632;&#3592;&#3635;&#3623;&#3636;&#3594;&#3634;&#3617;&#3633;&#3608;&#3618;&#3617;%20ok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11;&#3614;%206%20&#3617;&#3633;&#3608;&#3618;&#3617;&#3624;&#3638;&#3585;&#3625;&#3634;&#3611;&#3637;&#3607;&#3637;&#3656;%2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3650;&#3611;&#3619;&#3649;&#3585;&#3619;&#3617;%20&#3611;&#3614;.5%20&#3610;&#3657;&#3634;&#3609;&#3650;&#3611;&#3656;&#3591;&#3648;&#3592;&#3619;&#3636;&#3597;\&#3611;&#3614;%205%20&#3626;&#3635;&#3627;&#3619;&#3633;&#3610;&#3588;&#3619;&#3641;&#3611;&#3619;&#3632;&#3592;&#3635;&#3623;&#3636;&#3594;&#3634;&#3617;&#3633;&#3608;&#3618;&#3617;%20ok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50;&#3611;&#3619;&#3649;&#3585;&#3619;&#3617;%20&#3611;&#3614;.5%20&#3610;&#3657;&#3634;&#3609;&#3650;&#3611;&#3656;&#3591;&#3648;&#3592;&#3619;&#3636;&#3597;\&#3611;&#3614;%20%20&#3611;&#3619;&#3632;&#3606;&#3617;&#3624;&#3638;&#3585;&#3625;&#3634;&#3611;&#3637;&#3607;&#3637;&#3656;%206-2\&#3611;&#3614;%205%20&#3626;&#3635;&#3627;&#3619;&#3633;&#3610;&#3588;&#3619;&#3641;&#3611;&#3619;&#3632;&#3592;&#3635;&#3594;&#3633;&#3657;&#3609;%20&#3611;%203-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50;&#3611;&#3619;&#3649;&#3585;&#3619;&#3617;%20&#3611;&#3614;.5%20&#3610;&#3657;&#3634;&#3609;&#3650;&#3611;&#3656;&#3591;&#3648;&#3592;&#3619;&#3636;&#3597;\&#3611;&#3614;%20%20&#3611;&#3619;&#3632;&#3606;&#3617;&#3624;&#3638;&#3585;&#3625;&#3634;&#3611;&#3637;&#3607;&#3637;&#3656;%206-2\&#3611;&#3614;%205%20&#3626;&#3635;&#3627;&#3619;&#3633;&#3610;&#3588;&#3619;&#3641;&#3611;&#3619;&#3632;&#3592;&#3635;&#3623;&#3636;&#3594;&#3634;&#3611;&#3619;&#3632;&#3606;&#3617;&#3624;&#3638;&#3585;&#3625;&#3634;%20ok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3650;&#3611;&#3619;&#3649;&#3585;&#3619;&#3617;%20&#3611;&#3614;.5%20&#3610;&#3657;&#3634;&#3609;&#3650;&#3611;&#3656;&#3591;&#3648;&#3592;&#3619;&#3636;&#3597;\&#3611;&#3614;%205%20&#3626;&#3635;&#3627;&#3619;&#3633;&#3610;&#3588;&#3619;&#3641;&#3611;&#3619;&#3632;&#3592;&#3635;&#3623;&#3636;&#3594;&#3634;&#3611;&#3619;&#3632;&#3606;&#3617;&#3624;&#3638;&#3585;&#3625;&#3634;%20ok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11;&#3614;%20%20&#3611;&#3619;&#3632;&#3606;&#3617;&#3624;&#3638;&#3585;&#3625;&#3634;&#3611;&#3637;&#3607;&#3637;&#3656;%201-3\&#3611;&#3614;%205%20&#3626;&#3635;&#3627;&#3619;&#3633;&#3610;&#3588;&#3619;&#3641;&#3611;&#3619;&#3632;&#3592;&#3635;&#3623;&#3636;&#3594;&#3634;&#3611;&#3619;&#3632;&#3606;&#3617;&#3624;&#3638;&#3585;&#3625;&#3634;%20ok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50;&#3611;&#3619;&#3649;&#3585;&#3619;&#3617;%20&#3611;&#3614;.5%20&#3610;&#3657;&#3634;&#3609;&#3650;&#3611;&#3656;&#3591;&#3648;&#3592;&#3619;&#3636;&#3597;\&#3611;&#3614;%205%20&#3594;&#3633;&#3657;&#3609;%20&#3617;%20..%20&#3623;&#3636;&#3594;&#3634;.....&#3616;&#3634;&#3588;&#3648;&#3619;&#3637;&#3618;&#3609;&#3607;&#3637;&#3656;..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"/>
      <sheetName val="สรุป"/>
      <sheetName val="ผลรวม"/>
      <sheetName val="อ่านเขียน"/>
      <sheetName val="คุณลักษณะ"/>
      <sheetName val="แจ้งผู้ปกครอง"/>
      <sheetName val="ที่อยู่"/>
      <sheetName val="ผลรวม_กลาง"/>
      <sheetName val="แจ้ง_กลาง"/>
      <sheetName val="ที่อยู่_กลาง"/>
      <sheetName val="ปพ6_ปก"/>
      <sheetName val="ปพ6_ปก รอง"/>
      <sheetName val="ปพ6_กลาง"/>
      <sheetName val="ปพ6_ผล"/>
      <sheetName val="ปพ6_ความเห็น"/>
      <sheetName val="คำแนะนำ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หน้าปก"/>
      <sheetName val="เวลาเรียน1"/>
      <sheetName val="ตัวชี้วัด"/>
      <sheetName val="คะแนนตัวชี้วัด"/>
      <sheetName val="คุณลักษณะอันพึงประสงค์"/>
      <sheetName val="อ่าน คิดวิเคราะห์ เขียนส่ง"/>
      <sheetName val="ส่งวิชาการ"/>
      <sheetName val="ตัวชี้วัดคุณลักษณะอันพึงประสงค์"/>
      <sheetName val="คำชี้แจง"/>
      <sheetName val="เกี่ยวกับ"/>
    </sheetNames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กรอกข้อมูล นร1"/>
      <sheetName val="หน้าปก"/>
      <sheetName val="เวลาเรียน1"/>
      <sheetName val="ตัวชี้วัด"/>
      <sheetName val="คะแนนตัวชี้วัด"/>
      <sheetName val="คุณลักษณะอันพึงประสงค์"/>
      <sheetName val="อ่าน คิดวิเคราะห์ เขียนส่ง"/>
      <sheetName val="ส่งวิชาการ"/>
      <sheetName val="ตัวชี้วัดคุณลักษณะอันพึงประสงค์"/>
      <sheetName val="คำชี้แจง"/>
      <sheetName val="เกี่ยวกับ"/>
    </sheetNames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นักเรียน"/>
      <sheetName val="กรอกความเจริญเติบโต"/>
      <sheetName val="เวลาเรียน"/>
      <sheetName val="คะแนน 1"/>
      <sheetName val="คะแนน 2"/>
      <sheetName val="ส่งคุณลักษณะ"/>
      <sheetName val="ส่งอ่านฯ"/>
      <sheetName val="ส่งสรุปเกรด"/>
      <sheetName val="ส่งสรุป"/>
      <sheetName val="ปก ปพ.6"/>
      <sheetName val="หน้า1"/>
      <sheetName val="ประวัติ"/>
      <sheetName val="ความเจริญเติบโต"/>
      <sheetName val="คำแนะนำ"/>
      <sheetName val="ประเมินผล1"/>
      <sheetName val="ประเมินผล2"/>
      <sheetName val="พัฒนาผู้เรียน-คุณลักษณะ"/>
      <sheetName val="ผลตชว."/>
      <sheetName val="อ่าน คิด วิเคราะห์"/>
      <sheetName val="ครูที่ปรึกษา"/>
      <sheetName val="ผู้ปกครอง"/>
      <sheetName val="สรุปผล"/>
      <sheetName val="ตชว.คุณลักษณะฯ,อ่านฯ"/>
      <sheetName val="about"/>
    </sheetNames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กรอกข้อมูล นร1"/>
      <sheetName val="หน้าปก"/>
      <sheetName val="เวลาเรียน1"/>
      <sheetName val="ตัวชี้วัด"/>
      <sheetName val="คะแนนตัวชี้วัด"/>
      <sheetName val="คุณลักษณะอันพึงประสงค์"/>
      <sheetName val="อ่าน คิดวิเคราะห์ เขียนส่ง"/>
      <sheetName val="ส่งวิชาการ"/>
      <sheetName val="ตัวชี้วัดคุณลักษณะอันพึงประสงค์"/>
      <sheetName val="คำชี้แจง"/>
      <sheetName val="เกี่ยวกับ"/>
    </sheetNames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หน้าปก"/>
      <sheetName val="กรอกข้อมูล นร1"/>
      <sheetName val="เวลาเรียน1"/>
      <sheetName val="เวลาเรียน2"/>
      <sheetName val="สรุปจำนวนนักเรียนและเวลาเรียน"/>
      <sheetName val="สรุปเวลาเรียน"/>
      <sheetName val="บันทึกคะแนนรายวิชา"/>
      <sheetName val="สรุปคะแนนทั้งปี"/>
      <sheetName val="สรุปผลสัมฤทฺธิ์"/>
      <sheetName val="คุณลักษณะอันพึงประสงค์"/>
      <sheetName val="อ่าน คิดวิเคราะห์ เขียน"/>
      <sheetName val="กิจกรรมพัฒนผู้เรียน"/>
      <sheetName val="สรุปผลการพัฒนาคุณภาพผู้เรียน"/>
      <sheetName val="ตชว.คุณลักษณะฯ,อ่านฯ"/>
      <sheetName val="คำชี้แจง"/>
      <sheetName val="เกี่ยวกับ"/>
    </sheetNames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กรอกข้อมูล นร1"/>
      <sheetName val="หน้าปก"/>
      <sheetName val="เวลาเรียน1"/>
      <sheetName val="ตัวชี้วัด"/>
      <sheetName val="ตัวชี้วัด 2"/>
      <sheetName val="คะแนนตัวชี้วัด1"/>
      <sheetName val="คะแนนตัวชี้วัด2"/>
      <sheetName val="คุณลักษณะอันพึงประสงค์"/>
      <sheetName val="อ่าน คิดวิเคราะห์ เขียนส่ง"/>
      <sheetName val="ส่งวิชาการ"/>
      <sheetName val="เกี่ยวกับ"/>
      <sheetName val="ตัวชี้วัดคุณลักษณะอันพึงประสงค์"/>
      <sheetName val="คำชี้แจง"/>
    </sheetNames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กรอกข้อมูล นร1"/>
      <sheetName val="หน้าปก"/>
      <sheetName val="เวลาเรียน1"/>
      <sheetName val="ตัวชี้วัด"/>
      <sheetName val="ตัวชี้วัด 2"/>
      <sheetName val="คะแนนตัวชี้วัด1"/>
      <sheetName val="คะแนนตัวชี้วัด2"/>
      <sheetName val="คุณลักษณะอันพึงประสงค์"/>
      <sheetName val="อ่าน คิดวิเคราะห์ เขียนส่ง"/>
      <sheetName val="ส่งวิชาการ"/>
      <sheetName val="เกี่ยวกับ"/>
      <sheetName val="ตัวชี้วัดคุณลักษณะอันพึงประสงค์"/>
      <sheetName val="คำชี้แจง"/>
    </sheetNames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กรอกข้อมูล นร1"/>
      <sheetName val="หน้าปก"/>
      <sheetName val="เวลาเรียน1"/>
      <sheetName val="ตัวชี้วัด"/>
      <sheetName val="ตัวชี้วัด 2"/>
      <sheetName val="คะแนนตัวชี้วัด1"/>
      <sheetName val="คะแนนตัวชี้วัด2"/>
      <sheetName val="คุณลักษณะอันพึงประสงค์"/>
      <sheetName val="อ่าน คิดวิเคราะห์ เขียนส่ง"/>
      <sheetName val="ส่งวิชาการ"/>
      <sheetName val="เกี่ยวกับ"/>
      <sheetName val="ตัวชี้วัดคุณลักษณะอันพึงประสงค์"/>
      <sheetName val="คำชี้แจง"/>
    </sheetNames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กรอกข้อมูล"/>
      <sheetName val="กรอกข้อมูล นร1"/>
      <sheetName val="หน้าปก"/>
      <sheetName val="เวลาเรียน1"/>
      <sheetName val="ตัวชี้วัด"/>
      <sheetName val="คะแนนตัวชี้วัด"/>
      <sheetName val="คุณลักษณะอันพึงประสงค์"/>
      <sheetName val="อ่าน คิดวิเคราะห์ เขียนส่ง"/>
      <sheetName val="คำชี้แจง"/>
      <sheetName val="ส่งวิชาการ"/>
      <sheetName val="ตชว.คุณลักษณะฯ,อ่านฯ"/>
      <sheetName val="about"/>
    </sheetNames>
  </externalBook>
</externalLink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6.emf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Relationship Id="rId6" Type="http://schemas.openxmlformats.org/officeDocument/2006/relationships/control" Target="../activeX/activeX4.xml"/><Relationship Id="rId11" Type="http://schemas.openxmlformats.org/officeDocument/2006/relationships/image" Target="../media/image8.emf"/><Relationship Id="rId5" Type="http://schemas.openxmlformats.org/officeDocument/2006/relationships/image" Target="../media/image5.emf"/><Relationship Id="rId10" Type="http://schemas.openxmlformats.org/officeDocument/2006/relationships/control" Target="../activeX/activeX6.xml"/><Relationship Id="rId4" Type="http://schemas.openxmlformats.org/officeDocument/2006/relationships/control" Target="../activeX/activeX3.xml"/><Relationship Id="rId9" Type="http://schemas.openxmlformats.org/officeDocument/2006/relationships/image" Target="../media/image7.emf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FF00"/>
  </sheetPr>
  <dimension ref="A1:L30"/>
  <sheetViews>
    <sheetView zoomScale="80" zoomScaleNormal="80" workbookViewId="0">
      <selection activeCell="C23" sqref="C23:F23"/>
    </sheetView>
  </sheetViews>
  <sheetFormatPr defaultColWidth="0" defaultRowHeight="24.75" customHeight="1" zeroHeight="1"/>
  <cols>
    <col min="1" max="1" width="16.59765625" customWidth="1"/>
    <col min="2" max="5" width="14.09765625" customWidth="1"/>
    <col min="6" max="6" width="16.09765625" customWidth="1"/>
    <col min="7" max="7" width="9.69921875" customWidth="1"/>
    <col min="8" max="11" width="14.09765625" customWidth="1"/>
    <col min="12" max="12" width="30.59765625" customWidth="1"/>
    <col min="13" max="16384" width="9.09765625" hidden="1"/>
  </cols>
  <sheetData>
    <row r="1" spans="1:12" s="366" customFormat="1" ht="24" customHeight="1">
      <c r="A1" s="701" t="s">
        <v>546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</row>
    <row r="2" spans="1:12" s="366" customFormat="1" ht="24" customHeight="1">
      <c r="A2" s="702" t="s">
        <v>1681</v>
      </c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</row>
    <row r="3" spans="1:12" s="366" customFormat="1" ht="24" customHeight="1">
      <c r="A3" s="702" t="s">
        <v>1618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</row>
    <row r="4" spans="1:12" ht="5.25" customHeight="1">
      <c r="A4" s="365"/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</row>
    <row r="5" spans="1:12" ht="20.25">
      <c r="A5" s="368"/>
      <c r="B5" s="368"/>
      <c r="C5" s="368"/>
      <c r="D5" s="368"/>
      <c r="E5" s="368"/>
      <c r="F5" s="368"/>
      <c r="G5" s="367"/>
      <c r="H5" s="367"/>
      <c r="I5" s="367"/>
      <c r="J5" s="367"/>
      <c r="K5" s="367"/>
      <c r="L5" s="367"/>
    </row>
    <row r="6" spans="1:12" ht="20.25">
      <c r="A6" s="368"/>
      <c r="B6" s="368"/>
      <c r="C6" s="368"/>
      <c r="D6" s="368"/>
      <c r="E6" s="368"/>
      <c r="F6" s="368"/>
      <c r="G6" s="367"/>
      <c r="H6" s="367"/>
      <c r="I6" s="367"/>
      <c r="J6" s="367"/>
      <c r="K6" s="367"/>
      <c r="L6" s="367"/>
    </row>
    <row r="7" spans="1:12" ht="20.25">
      <c r="A7" s="368"/>
      <c r="B7" s="368"/>
      <c r="C7" s="368"/>
      <c r="D7" s="368"/>
      <c r="E7" s="368"/>
      <c r="F7" s="368"/>
      <c r="G7" s="367"/>
      <c r="H7" s="367"/>
      <c r="I7" s="367"/>
      <c r="J7" s="367"/>
      <c r="K7" s="367"/>
      <c r="L7" s="367"/>
    </row>
    <row r="8" spans="1:12" ht="20.25">
      <c r="A8" s="368"/>
      <c r="B8" s="368"/>
      <c r="C8" s="368"/>
      <c r="D8" s="368"/>
      <c r="E8" s="368"/>
      <c r="F8" s="368"/>
      <c r="G8" s="367"/>
      <c r="H8" s="367"/>
      <c r="I8" s="367"/>
      <c r="J8" s="367"/>
      <c r="K8" s="367"/>
      <c r="L8" s="367"/>
    </row>
    <row r="9" spans="1:12" ht="20.25">
      <c r="A9" s="368"/>
      <c r="B9" s="368"/>
      <c r="C9" s="368"/>
      <c r="D9" s="368"/>
      <c r="E9" s="368"/>
      <c r="F9" s="368"/>
      <c r="G9" s="367"/>
      <c r="H9" s="367"/>
      <c r="I9" s="367"/>
      <c r="J9" s="367"/>
      <c r="K9" s="367"/>
      <c r="L9" s="367"/>
    </row>
    <row r="10" spans="1:12" ht="20.25">
      <c r="A10" s="368"/>
      <c r="B10" s="368"/>
      <c r="C10" s="368"/>
      <c r="D10" s="368"/>
      <c r="E10" s="368"/>
      <c r="F10" s="368"/>
      <c r="G10" s="367"/>
      <c r="H10" s="367"/>
      <c r="I10" s="367"/>
      <c r="J10" s="367"/>
      <c r="K10" s="367"/>
      <c r="L10" s="367"/>
    </row>
    <row r="11" spans="1:12" ht="20.25">
      <c r="A11" s="368"/>
      <c r="B11" s="368"/>
      <c r="C11" s="368"/>
      <c r="D11" s="368"/>
      <c r="E11" s="368"/>
      <c r="F11" s="368"/>
      <c r="G11" s="367"/>
      <c r="H11" s="367"/>
      <c r="I11" s="367"/>
      <c r="J11" s="367"/>
      <c r="K11" s="367"/>
      <c r="L11" s="367"/>
    </row>
    <row r="12" spans="1:12" ht="20.25">
      <c r="A12" s="368"/>
      <c r="B12" s="368"/>
      <c r="C12" s="368"/>
      <c r="D12" s="368"/>
      <c r="E12" s="368"/>
      <c r="F12" s="368"/>
      <c r="G12" s="367"/>
      <c r="H12" s="367"/>
      <c r="I12" s="367"/>
      <c r="J12" s="367"/>
      <c r="K12" s="367"/>
      <c r="L12" s="367"/>
    </row>
    <row r="13" spans="1:12" ht="20.25">
      <c r="A13" s="368"/>
      <c r="B13" s="368"/>
      <c r="C13" s="368"/>
      <c r="D13" s="368"/>
      <c r="E13" s="368"/>
      <c r="F13" s="368"/>
      <c r="G13" s="367"/>
      <c r="H13" s="367"/>
      <c r="I13" s="367"/>
      <c r="J13" s="367"/>
      <c r="K13" s="367"/>
      <c r="L13" s="367"/>
    </row>
    <row r="14" spans="1:12" ht="20.25">
      <c r="A14" s="368"/>
      <c r="B14" s="368"/>
      <c r="C14" s="368"/>
      <c r="D14" s="368"/>
      <c r="E14" s="368"/>
      <c r="F14" s="368"/>
      <c r="G14" s="367"/>
      <c r="H14" s="367"/>
      <c r="I14" s="367"/>
      <c r="J14" s="367"/>
      <c r="K14" s="367"/>
      <c r="L14" s="367"/>
    </row>
    <row r="15" spans="1:12" ht="20.25">
      <c r="A15" s="368"/>
      <c r="B15" s="368"/>
      <c r="C15" s="368"/>
      <c r="D15" s="368"/>
      <c r="E15" s="368"/>
      <c r="F15" s="368"/>
      <c r="G15" s="367"/>
      <c r="H15" s="367"/>
      <c r="I15" s="367"/>
      <c r="J15" s="367"/>
      <c r="K15" s="367"/>
      <c r="L15" s="367"/>
    </row>
    <row r="16" spans="1:12" ht="20.25">
      <c r="A16" s="368"/>
      <c r="B16" s="368"/>
      <c r="C16" s="368"/>
      <c r="D16" s="368"/>
      <c r="E16" s="368"/>
      <c r="F16" s="368"/>
      <c r="G16" s="367"/>
      <c r="H16" s="367"/>
      <c r="I16" s="367"/>
      <c r="J16" s="367"/>
      <c r="K16" s="367"/>
      <c r="L16" s="367"/>
    </row>
    <row r="17" spans="1:12" ht="20.25">
      <c r="A17" s="368"/>
      <c r="B17" s="368"/>
      <c r="C17" s="368"/>
      <c r="D17" s="368"/>
      <c r="E17" s="368"/>
      <c r="F17" s="368"/>
      <c r="G17" s="367"/>
      <c r="H17" s="367"/>
      <c r="I17" s="367"/>
      <c r="J17" s="367"/>
      <c r="K17" s="367"/>
      <c r="L17" s="367"/>
    </row>
    <row r="18" spans="1:12" ht="20.25">
      <c r="A18" s="368"/>
      <c r="B18" s="368"/>
      <c r="C18" s="368"/>
      <c r="D18" s="368"/>
      <c r="E18" s="368"/>
      <c r="F18" s="368"/>
      <c r="G18" s="367"/>
      <c r="H18" s="367"/>
      <c r="I18" s="367"/>
      <c r="J18" s="367"/>
      <c r="K18" s="367"/>
      <c r="L18" s="367"/>
    </row>
    <row r="19" spans="1:12" ht="20.25">
      <c r="A19" s="368"/>
      <c r="B19" s="368"/>
      <c r="C19" s="368"/>
      <c r="D19" s="368"/>
      <c r="E19" s="368"/>
      <c r="F19" s="368"/>
      <c r="G19" s="367"/>
      <c r="H19" s="367"/>
      <c r="I19" s="367"/>
      <c r="J19" s="367"/>
      <c r="K19" s="367"/>
      <c r="L19" s="367"/>
    </row>
    <row r="20" spans="1:12" ht="63.75" customHeight="1">
      <c r="A20" s="368"/>
      <c r="B20" s="368"/>
      <c r="C20" s="368"/>
      <c r="D20" s="368"/>
      <c r="E20" s="368"/>
      <c r="F20" s="368"/>
      <c r="G20" s="367"/>
      <c r="H20" s="384"/>
      <c r="I20" s="367"/>
      <c r="J20" s="367"/>
      <c r="K20" s="367"/>
      <c r="L20" s="367"/>
    </row>
    <row r="21" spans="1:12" ht="24.75" customHeight="1">
      <c r="A21" s="368"/>
      <c r="B21" s="368"/>
      <c r="C21" s="368"/>
      <c r="D21" s="368"/>
      <c r="E21" s="368"/>
      <c r="F21" s="368"/>
      <c r="G21" s="367"/>
      <c r="H21" s="367"/>
      <c r="I21" s="367"/>
      <c r="J21" s="367"/>
      <c r="K21" s="367"/>
      <c r="L21" s="367"/>
    </row>
    <row r="22" spans="1:12" ht="24.75" customHeight="1" thickBot="1">
      <c r="A22" s="377" t="s">
        <v>61</v>
      </c>
      <c r="B22" s="705" t="s">
        <v>548</v>
      </c>
      <c r="C22" s="705"/>
      <c r="D22" s="705"/>
      <c r="E22" s="705"/>
      <c r="F22" s="705"/>
      <c r="G22" s="706"/>
      <c r="H22" s="706"/>
      <c r="I22" s="706"/>
      <c r="J22" s="706"/>
      <c r="K22" s="706"/>
      <c r="L22" s="706"/>
    </row>
    <row r="23" spans="1:12" ht="24.75" customHeight="1" thickTop="1" thickBot="1">
      <c r="A23" s="375"/>
      <c r="B23" s="370"/>
      <c r="C23" s="703" t="s">
        <v>547</v>
      </c>
      <c r="D23" s="704"/>
      <c r="E23" s="704"/>
      <c r="F23" s="704"/>
      <c r="G23" s="706"/>
      <c r="H23" s="706"/>
      <c r="I23" s="706"/>
      <c r="J23" s="706"/>
      <c r="K23" s="706"/>
      <c r="L23" s="706"/>
    </row>
    <row r="24" spans="1:12" ht="24.75" customHeight="1" thickTop="1" thickBot="1">
      <c r="A24" s="375"/>
      <c r="B24" s="371"/>
      <c r="C24" s="703" t="s">
        <v>549</v>
      </c>
      <c r="D24" s="704"/>
      <c r="E24" s="704"/>
      <c r="F24" s="704"/>
      <c r="G24" s="707"/>
      <c r="H24" s="707"/>
      <c r="I24" s="707"/>
      <c r="J24" s="707"/>
      <c r="K24" s="707"/>
      <c r="L24" s="707"/>
    </row>
    <row r="25" spans="1:12" ht="24.75" customHeight="1" thickTop="1" thickBot="1">
      <c r="A25" s="375"/>
      <c r="B25" s="372"/>
      <c r="C25" s="703" t="s">
        <v>552</v>
      </c>
      <c r="D25" s="704"/>
      <c r="E25" s="704"/>
      <c r="F25" s="704"/>
      <c r="G25" s="707"/>
      <c r="H25" s="707"/>
      <c r="I25" s="707"/>
      <c r="J25" s="707"/>
      <c r="K25" s="707"/>
      <c r="L25" s="707"/>
    </row>
    <row r="26" spans="1:12" ht="24.75" customHeight="1" thickTop="1" thickBot="1">
      <c r="A26" s="375"/>
      <c r="B26" s="373"/>
      <c r="C26" s="703" t="s">
        <v>555</v>
      </c>
      <c r="D26" s="704"/>
      <c r="E26" s="704"/>
      <c r="F26" s="704"/>
      <c r="G26" s="707"/>
      <c r="H26" s="707"/>
      <c r="I26" s="707"/>
      <c r="J26" s="707"/>
      <c r="K26" s="707"/>
      <c r="L26" s="707"/>
    </row>
    <row r="27" spans="1:12" ht="24.75" customHeight="1" thickTop="1">
      <c r="A27" s="375"/>
      <c r="B27" s="375"/>
      <c r="C27" s="375"/>
      <c r="D27" s="375"/>
      <c r="E27" s="375"/>
      <c r="F27" s="375"/>
      <c r="G27" s="707"/>
      <c r="H27" s="707"/>
      <c r="I27" s="707"/>
      <c r="J27" s="707"/>
      <c r="K27" s="707"/>
      <c r="L27" s="707"/>
    </row>
    <row r="28" spans="1:12" ht="24.75" customHeight="1">
      <c r="A28" s="375"/>
      <c r="B28" s="375"/>
      <c r="C28" s="375"/>
      <c r="D28" s="375"/>
      <c r="E28" s="375"/>
      <c r="F28" s="375"/>
      <c r="G28" s="707"/>
      <c r="H28" s="707"/>
      <c r="I28" s="707"/>
      <c r="J28" s="707"/>
      <c r="K28" s="707"/>
      <c r="L28" s="707"/>
    </row>
    <row r="29" spans="1:12" ht="24.75" customHeight="1">
      <c r="A29" s="375"/>
      <c r="B29" s="375"/>
      <c r="C29" s="375"/>
      <c r="D29" s="375"/>
      <c r="E29" s="375"/>
      <c r="F29" s="375"/>
      <c r="G29" s="707"/>
      <c r="H29" s="707"/>
      <c r="I29" s="707"/>
      <c r="J29" s="707"/>
      <c r="K29" s="707"/>
      <c r="L29" s="707"/>
    </row>
    <row r="30" spans="1:12" ht="24.75" customHeight="1">
      <c r="A30" s="375"/>
      <c r="B30" s="375"/>
      <c r="C30" s="375"/>
      <c r="D30" s="375"/>
      <c r="E30" s="375"/>
      <c r="F30" s="375"/>
      <c r="G30" s="707"/>
      <c r="H30" s="707"/>
      <c r="I30" s="707"/>
      <c r="J30" s="707"/>
      <c r="K30" s="707"/>
      <c r="L30" s="707"/>
    </row>
  </sheetData>
  <sheetProtection algorithmName="SHA-512" hashValue="8Qc9Hu0MwyOPs0bdVEFgwwt/dz9VkWipoYBfuNyAapVp8AhkcMmbH/DNScylnTpfk83iaHDXWpc27ChU36HK/A==" saltValue="K7oA3O33LUFSrAi0/b6fMw==" spinCount="100000" sheet="1" formatCells="0" selectLockedCells="1"/>
  <mergeCells count="10">
    <mergeCell ref="C25:F25"/>
    <mergeCell ref="C26:F26"/>
    <mergeCell ref="B22:F22"/>
    <mergeCell ref="G22:L23"/>
    <mergeCell ref="G24:L30"/>
    <mergeCell ref="A1:L1"/>
    <mergeCell ref="A2:L2"/>
    <mergeCell ref="A3:L3"/>
    <mergeCell ref="C23:F23"/>
    <mergeCell ref="C24:F2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IV38"/>
  <sheetViews>
    <sheetView tabSelected="1" zoomScale="98" zoomScaleNormal="98" zoomScaleSheetLayoutView="110" workbookViewId="0">
      <selection activeCell="G18" sqref="G18"/>
    </sheetView>
  </sheetViews>
  <sheetFormatPr defaultColWidth="0" defaultRowHeight="15.75" customHeight="1" zeroHeight="1"/>
  <cols>
    <col min="1" max="1" width="32.09765625" style="2" customWidth="1"/>
    <col min="2" max="2" width="21.8984375" style="30" customWidth="1"/>
    <col min="3" max="3" width="7.8984375" style="2" customWidth="1"/>
    <col min="4" max="8" width="9.09765625" style="2" customWidth="1"/>
    <col min="9" max="9" width="5.09765625" style="9" customWidth="1"/>
    <col min="10" max="10" width="13.69921875" style="2" customWidth="1"/>
    <col min="11" max="11" width="5.8984375" style="9" customWidth="1"/>
    <col min="12" max="12" width="8.8984375" style="2" customWidth="1"/>
    <col min="13" max="256" width="9.59765625" style="2" hidden="1" customWidth="1"/>
    <col min="257" max="16384" width="4.8984375" style="2" hidden="1"/>
  </cols>
  <sheetData>
    <row r="1" spans="1:12" ht="21" customHeight="1">
      <c r="A1" s="710" t="s">
        <v>1489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</row>
    <row r="2" spans="1:12" ht="21" customHeight="1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</row>
    <row r="3" spans="1:12" ht="21">
      <c r="A3" s="524" t="s">
        <v>72</v>
      </c>
      <c r="B3" s="714" t="s">
        <v>1726</v>
      </c>
      <c r="C3" s="714"/>
      <c r="D3" s="714"/>
      <c r="E3" s="714"/>
      <c r="F3" s="714"/>
      <c r="G3" s="473"/>
      <c r="H3" s="474"/>
      <c r="I3" s="475"/>
      <c r="J3" s="478"/>
      <c r="K3" s="479" t="s">
        <v>104</v>
      </c>
      <c r="L3" s="478"/>
    </row>
    <row r="4" spans="1:12" ht="18" customHeight="1">
      <c r="A4" s="524" t="s">
        <v>73</v>
      </c>
      <c r="B4" s="713" t="s">
        <v>1723</v>
      </c>
      <c r="C4" s="713"/>
      <c r="D4" s="713"/>
      <c r="E4" s="713"/>
      <c r="F4" s="713"/>
      <c r="G4" s="473"/>
      <c r="H4" s="473"/>
      <c r="I4" s="476"/>
      <c r="J4" s="478"/>
      <c r="K4" s="479" t="s">
        <v>558</v>
      </c>
      <c r="L4" s="478"/>
    </row>
    <row r="5" spans="1:12" ht="18" customHeight="1">
      <c r="A5" s="524" t="s">
        <v>19</v>
      </c>
      <c r="B5" s="715" t="s">
        <v>1724</v>
      </c>
      <c r="C5" s="715"/>
      <c r="D5" s="715"/>
      <c r="E5" s="715"/>
      <c r="F5" s="715"/>
      <c r="G5" s="478"/>
      <c r="H5" s="478" t="s">
        <v>110</v>
      </c>
      <c r="I5" s="479" t="s">
        <v>79</v>
      </c>
      <c r="J5" s="478"/>
      <c r="K5" s="479" t="s">
        <v>811</v>
      </c>
      <c r="L5" s="478"/>
    </row>
    <row r="6" spans="1:12" ht="18" customHeight="1">
      <c r="A6" s="524" t="s">
        <v>7</v>
      </c>
      <c r="B6" s="715" t="s">
        <v>1724</v>
      </c>
      <c r="C6" s="715"/>
      <c r="D6" s="715"/>
      <c r="E6" s="715"/>
      <c r="F6" s="715"/>
      <c r="G6" s="478"/>
      <c r="H6" s="478" t="s">
        <v>24</v>
      </c>
      <c r="I6" s="479" t="s">
        <v>82</v>
      </c>
      <c r="J6" s="478"/>
      <c r="K6" s="479"/>
      <c r="L6" s="478"/>
    </row>
    <row r="7" spans="1:12" ht="18" customHeight="1">
      <c r="A7" s="524" t="s">
        <v>20</v>
      </c>
      <c r="B7" s="715" t="s">
        <v>1725</v>
      </c>
      <c r="C7" s="715"/>
      <c r="D7" s="715"/>
      <c r="E7" s="715"/>
      <c r="F7" s="715"/>
      <c r="G7" s="478"/>
      <c r="H7" s="478" t="s">
        <v>25</v>
      </c>
      <c r="I7" s="479" t="s">
        <v>83</v>
      </c>
      <c r="J7" s="478"/>
      <c r="K7" s="479"/>
      <c r="L7" s="478"/>
    </row>
    <row r="8" spans="1:12" ht="18" customHeight="1">
      <c r="A8" s="524" t="s">
        <v>74</v>
      </c>
      <c r="B8" s="720">
        <v>2565</v>
      </c>
      <c r="C8" s="720"/>
      <c r="D8" s="720"/>
      <c r="E8" s="720"/>
      <c r="F8" s="720"/>
      <c r="G8" s="478"/>
      <c r="H8" s="478" t="s">
        <v>111</v>
      </c>
      <c r="I8" s="479" t="s">
        <v>84</v>
      </c>
      <c r="J8" s="478"/>
      <c r="K8" s="479"/>
      <c r="L8" s="478"/>
    </row>
    <row r="9" spans="1:12" ht="18" customHeight="1">
      <c r="A9" s="524" t="s">
        <v>77</v>
      </c>
      <c r="B9" s="721"/>
      <c r="C9" s="722"/>
      <c r="D9" s="722"/>
      <c r="E9" s="722"/>
      <c r="F9" s="723"/>
      <c r="G9" s="478"/>
      <c r="H9" s="478"/>
      <c r="I9" s="479"/>
      <c r="J9" s="474"/>
      <c r="K9" s="476"/>
      <c r="L9" s="473"/>
    </row>
    <row r="10" spans="1:12" ht="18" customHeight="1">
      <c r="A10" s="524" t="s">
        <v>71</v>
      </c>
      <c r="B10" s="724"/>
      <c r="C10" s="724"/>
      <c r="D10" s="708"/>
      <c r="E10" s="708"/>
      <c r="F10" s="708"/>
      <c r="G10" s="473"/>
      <c r="H10" s="474"/>
      <c r="I10" s="475"/>
      <c r="J10" s="474"/>
      <c r="K10" s="476"/>
      <c r="L10" s="473"/>
    </row>
    <row r="11" spans="1:12" ht="18" customHeight="1">
      <c r="A11" s="527" t="s">
        <v>1617</v>
      </c>
      <c r="B11" s="720"/>
      <c r="C11" s="720"/>
      <c r="D11" s="720"/>
      <c r="E11" s="720"/>
      <c r="F11" s="720"/>
      <c r="G11" s="523" t="s">
        <v>1615</v>
      </c>
      <c r="H11" s="709" t="s">
        <v>1705</v>
      </c>
      <c r="I11" s="709"/>
      <c r="J11" s="709"/>
      <c r="K11" s="476"/>
      <c r="L11" s="473"/>
    </row>
    <row r="12" spans="1:12" ht="18" customHeight="1">
      <c r="A12" s="700" t="s">
        <v>104</v>
      </c>
      <c r="B12" s="713"/>
      <c r="C12" s="713"/>
      <c r="D12" s="713"/>
      <c r="E12" s="713"/>
      <c r="F12" s="713"/>
      <c r="G12" s="473"/>
      <c r="H12" s="473"/>
      <c r="I12" s="476"/>
      <c r="J12" s="473"/>
      <c r="K12" s="476"/>
      <c r="L12" s="473"/>
    </row>
    <row r="13" spans="1:12" ht="18" customHeight="1">
      <c r="A13" s="524" t="s">
        <v>80</v>
      </c>
      <c r="B13" s="556"/>
      <c r="C13" s="557" t="s">
        <v>75</v>
      </c>
      <c r="D13" s="556"/>
      <c r="E13" s="557" t="s">
        <v>81</v>
      </c>
      <c r="F13" s="556"/>
      <c r="G13" s="477"/>
      <c r="H13" s="473"/>
      <c r="I13" s="476"/>
      <c r="J13" s="473"/>
      <c r="K13" s="476"/>
      <c r="L13" s="473"/>
    </row>
    <row r="14" spans="1:12" ht="31.5" customHeight="1">
      <c r="A14" s="267" t="s">
        <v>440</v>
      </c>
      <c r="B14" s="379" t="s">
        <v>512</v>
      </c>
      <c r="C14" s="379" t="s">
        <v>112</v>
      </c>
      <c r="D14" s="716" t="s">
        <v>514</v>
      </c>
      <c r="E14" s="717"/>
      <c r="F14" s="718" t="s">
        <v>515</v>
      </c>
      <c r="G14" s="719"/>
      <c r="H14" s="380" t="s">
        <v>516</v>
      </c>
      <c r="I14" s="5"/>
      <c r="J14" s="5"/>
      <c r="K14" s="8"/>
      <c r="L14" s="5"/>
    </row>
    <row r="15" spans="1:12" ht="18" customHeight="1">
      <c r="A15" s="268" t="s">
        <v>54</v>
      </c>
      <c r="B15" s="628"/>
      <c r="C15" s="629"/>
      <c r="D15" s="624">
        <v>70</v>
      </c>
      <c r="E15" s="624">
        <v>30</v>
      </c>
      <c r="F15" s="624"/>
      <c r="G15" s="624"/>
      <c r="H15" s="631"/>
      <c r="I15" s="5"/>
      <c r="J15" s="5"/>
      <c r="K15" s="8"/>
      <c r="L15" s="5"/>
    </row>
    <row r="16" spans="1:12" ht="18" customHeight="1">
      <c r="A16" s="268" t="s">
        <v>55</v>
      </c>
      <c r="B16" s="628"/>
      <c r="C16" s="629"/>
      <c r="D16" s="624">
        <v>70</v>
      </c>
      <c r="E16" s="624">
        <v>30</v>
      </c>
      <c r="F16" s="624"/>
      <c r="G16" s="624"/>
      <c r="H16" s="631"/>
      <c r="I16" s="5"/>
      <c r="J16" s="5"/>
      <c r="K16" s="8"/>
      <c r="L16" s="5"/>
    </row>
    <row r="17" spans="1:12" ht="18" customHeight="1">
      <c r="A17" s="268" t="s">
        <v>1685</v>
      </c>
      <c r="B17" s="628"/>
      <c r="C17" s="629"/>
      <c r="D17" s="624">
        <v>70</v>
      </c>
      <c r="E17" s="624">
        <v>30</v>
      </c>
      <c r="F17" s="624"/>
      <c r="G17" s="624"/>
      <c r="H17" s="631"/>
      <c r="I17" s="5"/>
      <c r="J17" s="5"/>
      <c r="K17" s="8"/>
      <c r="L17" s="5"/>
    </row>
    <row r="18" spans="1:12" ht="18" customHeight="1">
      <c r="A18" s="268" t="s">
        <v>1736</v>
      </c>
      <c r="B18" s="628"/>
      <c r="C18" s="629"/>
      <c r="D18" s="624">
        <v>70</v>
      </c>
      <c r="E18" s="624">
        <v>30</v>
      </c>
      <c r="F18" s="624"/>
      <c r="G18" s="624"/>
      <c r="H18" s="631"/>
      <c r="I18" s="5"/>
      <c r="J18" s="5"/>
      <c r="K18" s="8"/>
      <c r="L18" s="5"/>
    </row>
    <row r="19" spans="1:12" ht="18" customHeight="1">
      <c r="A19" s="268" t="s">
        <v>57</v>
      </c>
      <c r="B19" s="628"/>
      <c r="C19" s="629"/>
      <c r="D19" s="624">
        <v>80</v>
      </c>
      <c r="E19" s="624">
        <v>20</v>
      </c>
      <c r="F19" s="624"/>
      <c r="G19" s="624"/>
      <c r="H19" s="631"/>
      <c r="I19" s="5"/>
      <c r="J19" s="5"/>
      <c r="K19" s="8"/>
      <c r="L19" s="5"/>
    </row>
    <row r="20" spans="1:12" ht="18" customHeight="1">
      <c r="A20" s="31" t="s">
        <v>58</v>
      </c>
      <c r="B20" s="628"/>
      <c r="C20" s="629"/>
      <c r="D20" s="624">
        <v>80</v>
      </c>
      <c r="E20" s="624">
        <v>20</v>
      </c>
      <c r="F20" s="624"/>
      <c r="G20" s="624"/>
      <c r="H20" s="631"/>
      <c r="I20" s="5"/>
      <c r="J20" s="5"/>
      <c r="K20" s="8"/>
      <c r="L20" s="5"/>
    </row>
    <row r="21" spans="1:12" ht="18" customHeight="1">
      <c r="A21" s="31" t="s">
        <v>59</v>
      </c>
      <c r="B21" s="628"/>
      <c r="C21" s="629"/>
      <c r="D21" s="624">
        <v>80</v>
      </c>
      <c r="E21" s="624">
        <v>20</v>
      </c>
      <c r="F21" s="624"/>
      <c r="G21" s="624"/>
      <c r="H21" s="631"/>
      <c r="I21" s="5"/>
      <c r="J21" s="5"/>
      <c r="K21" s="8"/>
      <c r="L21" s="5"/>
    </row>
    <row r="22" spans="1:12" ht="18" customHeight="1">
      <c r="A22" s="31" t="s">
        <v>1679</v>
      </c>
      <c r="B22" s="628"/>
      <c r="C22" s="629"/>
      <c r="D22" s="624">
        <v>80</v>
      </c>
      <c r="E22" s="624">
        <v>20</v>
      </c>
      <c r="F22" s="624"/>
      <c r="G22" s="624"/>
      <c r="H22" s="631"/>
      <c r="I22" s="5"/>
      <c r="J22" s="5"/>
      <c r="K22" s="8"/>
      <c r="L22" s="5"/>
    </row>
    <row r="23" spans="1:12" ht="15.75" customHeight="1">
      <c r="A23" s="31" t="s">
        <v>60</v>
      </c>
      <c r="B23" s="628"/>
      <c r="C23" s="630"/>
      <c r="D23" s="624">
        <v>70</v>
      </c>
      <c r="E23" s="624">
        <v>30</v>
      </c>
      <c r="F23" s="624"/>
      <c r="G23" s="624"/>
      <c r="H23" s="631"/>
      <c r="I23" s="5"/>
      <c r="J23" s="5"/>
      <c r="K23" s="8"/>
      <c r="L23" s="5"/>
    </row>
    <row r="24" spans="1:12" ht="31.5" customHeight="1">
      <c r="A24" s="528" t="s">
        <v>518</v>
      </c>
      <c r="B24" s="529" t="s">
        <v>512</v>
      </c>
      <c r="C24" s="529" t="s">
        <v>112</v>
      </c>
      <c r="D24" s="711" t="s">
        <v>514</v>
      </c>
      <c r="E24" s="712"/>
      <c r="F24" s="711" t="s">
        <v>515</v>
      </c>
      <c r="G24" s="712"/>
      <c r="H24" s="530" t="s">
        <v>516</v>
      </c>
      <c r="I24" s="5"/>
      <c r="J24" s="5"/>
      <c r="K24" s="8"/>
      <c r="L24" s="5"/>
    </row>
    <row r="25" spans="1:12" ht="15.6" customHeight="1">
      <c r="A25" s="265" t="s">
        <v>1727</v>
      </c>
      <c r="B25" s="628"/>
      <c r="C25" s="630"/>
      <c r="D25" s="624">
        <v>80</v>
      </c>
      <c r="E25" s="624">
        <v>20</v>
      </c>
      <c r="F25" s="624"/>
      <c r="G25" s="624"/>
      <c r="H25" s="624"/>
      <c r="I25" s="5"/>
      <c r="J25" s="5"/>
      <c r="K25" s="8"/>
      <c r="L25" s="5"/>
    </row>
    <row r="26" spans="1:12" ht="15.6" customHeight="1">
      <c r="A26" s="265"/>
      <c r="B26" s="140"/>
      <c r="C26" s="140"/>
      <c r="D26" s="31"/>
      <c r="E26" s="31"/>
      <c r="F26" s="31"/>
      <c r="G26" s="31"/>
      <c r="H26" s="31"/>
      <c r="I26" s="5"/>
      <c r="J26" s="5"/>
      <c r="K26" s="8"/>
      <c r="L26" s="5"/>
    </row>
    <row r="27" spans="1:12" ht="15.6" customHeight="1">
      <c r="A27" s="265"/>
      <c r="B27" s="140"/>
      <c r="C27" s="140"/>
      <c r="D27" s="31"/>
      <c r="E27" s="31"/>
      <c r="F27" s="31"/>
      <c r="G27" s="31"/>
      <c r="H27" s="31"/>
      <c r="I27" s="5"/>
      <c r="J27" s="5"/>
      <c r="K27" s="8"/>
      <c r="L27" s="5"/>
    </row>
    <row r="28" spans="1:12" ht="15.6" customHeight="1">
      <c r="A28" s="265"/>
      <c r="B28" s="140"/>
      <c r="C28" s="140"/>
      <c r="D28" s="31"/>
      <c r="E28" s="31"/>
      <c r="F28" s="31"/>
      <c r="G28" s="31"/>
      <c r="H28" s="31"/>
      <c r="I28" s="5"/>
      <c r="J28" s="5"/>
      <c r="K28" s="8"/>
      <c r="L28" s="5"/>
    </row>
    <row r="29" spans="1:12" ht="15.6" customHeight="1">
      <c r="A29" s="265"/>
      <c r="B29" s="140"/>
      <c r="C29" s="140"/>
      <c r="D29" s="31"/>
      <c r="E29" s="31"/>
      <c r="F29" s="31"/>
      <c r="G29" s="31"/>
      <c r="H29" s="31"/>
      <c r="I29" s="5"/>
      <c r="J29" s="5"/>
      <c r="K29" s="8"/>
      <c r="L29" s="5"/>
    </row>
    <row r="30" spans="1:12" ht="15.75" customHeight="1">
      <c r="A30" s="265"/>
      <c r="B30" s="140"/>
      <c r="C30" s="140"/>
      <c r="D30" s="31"/>
      <c r="E30" s="31"/>
      <c r="F30" s="31"/>
      <c r="G30" s="31"/>
      <c r="H30" s="31"/>
      <c r="I30" s="5"/>
      <c r="J30" s="5"/>
      <c r="K30" s="8"/>
      <c r="L30" s="5"/>
    </row>
    <row r="31" spans="1:12" ht="15.75" customHeight="1">
      <c r="A31" s="265"/>
      <c r="B31" s="140"/>
      <c r="C31" s="140"/>
      <c r="D31" s="31"/>
      <c r="E31" s="31"/>
      <c r="F31" s="31"/>
      <c r="G31" s="31"/>
      <c r="H31" s="31"/>
      <c r="I31" s="5"/>
      <c r="J31" s="5"/>
      <c r="K31" s="8"/>
      <c r="L31" s="5"/>
    </row>
    <row r="32" spans="1:12" ht="15.75" customHeight="1">
      <c r="A32" s="265"/>
      <c r="B32" s="140"/>
      <c r="C32" s="140"/>
      <c r="D32" s="31"/>
      <c r="E32" s="31"/>
      <c r="F32" s="31"/>
      <c r="G32" s="31"/>
      <c r="H32" s="31"/>
      <c r="I32" s="5"/>
      <c r="J32" s="5"/>
      <c r="K32" s="8"/>
      <c r="L32" s="5"/>
    </row>
    <row r="33" spans="1:12" ht="15.75" customHeight="1">
      <c r="A33" s="265"/>
      <c r="B33" s="140"/>
      <c r="C33" s="140"/>
      <c r="D33" s="31"/>
      <c r="E33" s="31"/>
      <c r="F33" s="31"/>
      <c r="G33" s="31"/>
      <c r="H33" s="31"/>
      <c r="I33" s="5"/>
      <c r="J33" s="5"/>
      <c r="K33" s="8"/>
      <c r="L33" s="5"/>
    </row>
    <row r="34" spans="1:12" ht="15.75" customHeight="1">
      <c r="A34" s="265"/>
      <c r="B34" s="140"/>
      <c r="C34" s="140"/>
      <c r="D34" s="31"/>
      <c r="E34" s="31"/>
      <c r="F34" s="31"/>
      <c r="G34" s="31"/>
      <c r="H34" s="31"/>
      <c r="I34" s="5"/>
      <c r="J34" s="5"/>
      <c r="K34" s="8"/>
      <c r="L34" s="5"/>
    </row>
    <row r="35" spans="1:12" ht="15.75" customHeight="1">
      <c r="A35" s="265"/>
      <c r="B35" s="140"/>
      <c r="C35" s="140"/>
      <c r="D35" s="31"/>
      <c r="E35" s="31"/>
      <c r="F35" s="31"/>
      <c r="G35" s="31"/>
      <c r="H35" s="31"/>
      <c r="I35" s="5"/>
      <c r="J35" s="5"/>
      <c r="K35" s="8"/>
      <c r="L35" s="5"/>
    </row>
    <row r="36" spans="1:12" ht="15.75" customHeight="1">
      <c r="A36" s="265"/>
      <c r="B36" s="140"/>
      <c r="C36" s="140"/>
      <c r="D36" s="31"/>
      <c r="E36" s="31"/>
      <c r="F36" s="31"/>
      <c r="G36" s="31"/>
      <c r="H36" s="31"/>
      <c r="I36" s="5"/>
      <c r="J36" s="5"/>
      <c r="K36" s="8"/>
      <c r="L36" s="5"/>
    </row>
    <row r="37" spans="1:12" ht="15.75" customHeight="1">
      <c r="A37" s="5"/>
      <c r="B37" s="5"/>
      <c r="C37" s="5"/>
      <c r="D37" s="5"/>
      <c r="E37" s="5"/>
      <c r="F37" s="5"/>
      <c r="G37" s="5"/>
      <c r="H37" s="5">
        <f>SUM(H15:H36)</f>
        <v>0</v>
      </c>
      <c r="I37" s="5"/>
      <c r="J37" s="5"/>
      <c r="K37" s="8"/>
      <c r="L37" s="5"/>
    </row>
    <row r="38" spans="1:12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8"/>
      <c r="L38" s="5"/>
    </row>
  </sheetData>
  <sheetProtection algorithmName="SHA-512" hashValue="6mUNOuX5Wa/p4Z4dlxg1+bVdhTXZuytyb0A6QAjL0fTYK3Vx9Mp3oDuRmnDO7I1T8zTzs1tXPojUGzSTZnPJbQ==" saltValue="XXSwXU0yAFc5X7SE/jhW+g==" spinCount="100000" sheet="1" formatCells="0" selectLockedCells="1"/>
  <mergeCells count="17">
    <mergeCell ref="B10:C10"/>
    <mergeCell ref="D10:F10"/>
    <mergeCell ref="H11:J11"/>
    <mergeCell ref="A1:L2"/>
    <mergeCell ref="D24:E24"/>
    <mergeCell ref="F24:G24"/>
    <mergeCell ref="B4:F4"/>
    <mergeCell ref="B3:F3"/>
    <mergeCell ref="B5:F5"/>
    <mergeCell ref="B6:F6"/>
    <mergeCell ref="B12:F12"/>
    <mergeCell ref="D14:E14"/>
    <mergeCell ref="F14:G14"/>
    <mergeCell ref="B7:F7"/>
    <mergeCell ref="B8:F8"/>
    <mergeCell ref="B9:F9"/>
    <mergeCell ref="B11:F11"/>
  </mergeCells>
  <phoneticPr fontId="0" type="noConversion"/>
  <dataValidations count="1">
    <dataValidation type="list" allowBlank="1" showInputMessage="1" showErrorMessage="1" sqref="A12">
      <formula1>$K$3:$K$7</formula1>
    </dataValidation>
  </dataValidations>
  <pageMargins left="0.7" right="0.7" top="0.75" bottom="0.812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A1:AH91"/>
  <sheetViews>
    <sheetView topLeftCell="Q4" zoomScale="82" zoomScaleNormal="82" zoomScaleSheetLayoutView="112" workbookViewId="0">
      <selection activeCell="Z19" sqref="Z19"/>
    </sheetView>
  </sheetViews>
  <sheetFormatPr defaultColWidth="0" defaultRowHeight="18.75" customHeight="1"/>
  <cols>
    <col min="1" max="1" width="4.69921875" customWidth="1"/>
    <col min="2" max="2" width="11" customWidth="1"/>
    <col min="3" max="3" width="31.09765625" customWidth="1"/>
    <col min="4" max="4" width="21.3984375" bestFit="1" customWidth="1"/>
    <col min="5" max="5" width="9" customWidth="1"/>
    <col min="6" max="6" width="11.59765625" customWidth="1"/>
    <col min="7" max="7" width="4.8984375" customWidth="1"/>
    <col min="8" max="11" width="8.8984375" customWidth="1"/>
    <col min="12" max="12" width="23.69921875" customWidth="1"/>
    <col min="13" max="13" width="15" customWidth="1"/>
    <col min="14" max="14" width="23.69921875" customWidth="1"/>
    <col min="15" max="15" width="15" customWidth="1"/>
    <col min="16" max="16" width="23.69921875" customWidth="1"/>
    <col min="17" max="17" width="15" customWidth="1"/>
    <col min="18" max="18" width="11.3984375" customWidth="1"/>
    <col min="19" max="21" width="9.09765625" customWidth="1"/>
    <col min="22" max="22" width="7" customWidth="1"/>
    <col min="23" max="25" width="13.09765625" customWidth="1"/>
    <col min="26" max="26" width="14.09765625" customWidth="1"/>
    <col min="27" max="30" width="7.09765625" customWidth="1"/>
    <col min="31" max="34" width="9.09765625" customWidth="1"/>
    <col min="35" max="50" width="0" hidden="1" customWidth="1"/>
  </cols>
  <sheetData>
    <row r="1" spans="1:34" ht="48.75" customHeight="1">
      <c r="A1" s="368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</row>
    <row r="2" spans="1:34" s="7" customFormat="1" ht="27.75" customHeight="1">
      <c r="A2" s="725" t="str">
        <f>"ข้อมูลเกี่ยวข้องกับนักเรียนชั้นประถมศึกษาปีที่  "&amp;ข้อมูลพื้นฐาน!B9&amp;"    ปีการศึกษา  "&amp;ข้อมูลพื้นฐาน!B8</f>
        <v>ข้อมูลเกี่ยวข้องกับนักเรียนชั้นประถมศึกษาปีที่      ปีการศึกษา  2565</v>
      </c>
      <c r="B2" s="725"/>
      <c r="C2" s="725"/>
      <c r="D2" s="725"/>
      <c r="E2" s="725"/>
      <c r="F2" s="725"/>
      <c r="G2" s="725" t="str">
        <f>"ข้อมูลเกี่ยวข้องกับนักเรียนชั้นประถมศึกษาปีที่  "&amp;ข้อมูลพื้นฐาน!B9&amp;"    ปีการศึกษา  "&amp;ข้อมูลพื้นฐาน!B8</f>
        <v>ข้อมูลเกี่ยวข้องกับนักเรียนชั้นประถมศึกษาปีที่      ปีการศึกษา  2565</v>
      </c>
      <c r="H2" s="725"/>
      <c r="I2" s="725"/>
      <c r="J2" s="725"/>
      <c r="K2" s="725"/>
      <c r="L2" s="725"/>
      <c r="M2" s="725"/>
      <c r="N2" s="725" t="str">
        <f>G2</f>
        <v>ข้อมูลเกี่ยวข้องกับนักเรียนชั้นประถมศึกษาปีที่      ปีการศึกษา  2565</v>
      </c>
      <c r="O2" s="725"/>
      <c r="P2" s="725"/>
      <c r="Q2" s="725"/>
      <c r="R2" s="725"/>
      <c r="S2" s="731" t="str">
        <f>N2</f>
        <v>ข้อมูลเกี่ยวข้องกับนักเรียนชั้นประถมศึกษาปีที่      ปีการศึกษา  2565</v>
      </c>
      <c r="T2" s="731"/>
      <c r="U2" s="731"/>
      <c r="V2" s="731"/>
      <c r="W2" s="731"/>
      <c r="X2" s="731"/>
      <c r="Y2" s="731"/>
      <c r="Z2" s="731"/>
      <c r="AA2" s="29"/>
      <c r="AB2" s="29"/>
      <c r="AC2" s="29"/>
      <c r="AD2" s="29"/>
      <c r="AE2" s="29"/>
      <c r="AF2" s="29"/>
      <c r="AG2" s="29"/>
      <c r="AH2" s="29"/>
    </row>
    <row r="3" spans="1:34" ht="20.100000000000001" customHeight="1">
      <c r="A3" s="733" t="s">
        <v>38</v>
      </c>
      <c r="B3" s="300" t="s">
        <v>0</v>
      </c>
      <c r="C3" s="727" t="s">
        <v>68</v>
      </c>
      <c r="D3" s="727" t="s">
        <v>11</v>
      </c>
      <c r="E3" s="727"/>
      <c r="F3" s="727"/>
      <c r="G3" s="735" t="s">
        <v>38</v>
      </c>
      <c r="H3" s="729" t="s">
        <v>333</v>
      </c>
      <c r="I3" s="729" t="s">
        <v>334</v>
      </c>
      <c r="J3" s="729" t="s">
        <v>335</v>
      </c>
      <c r="K3" s="729" t="s">
        <v>336</v>
      </c>
      <c r="L3" s="728" t="s">
        <v>12</v>
      </c>
      <c r="M3" s="729" t="s">
        <v>14</v>
      </c>
      <c r="N3" s="728" t="s">
        <v>13</v>
      </c>
      <c r="O3" s="736" t="s">
        <v>14</v>
      </c>
      <c r="P3" s="736" t="s">
        <v>15</v>
      </c>
      <c r="Q3" s="736" t="s">
        <v>14</v>
      </c>
      <c r="R3" s="736" t="s">
        <v>16</v>
      </c>
      <c r="S3" s="728" t="s">
        <v>18</v>
      </c>
      <c r="T3" s="728"/>
      <c r="U3" s="728"/>
      <c r="V3" s="728"/>
      <c r="W3" s="728"/>
      <c r="X3" s="728"/>
      <c r="Y3" s="728"/>
      <c r="Z3" s="728"/>
      <c r="AA3" s="17"/>
      <c r="AB3" s="17"/>
      <c r="AC3" s="17"/>
      <c r="AD3" s="17"/>
      <c r="AE3" s="17"/>
      <c r="AF3" s="17"/>
      <c r="AG3" s="17"/>
      <c r="AH3" s="17"/>
    </row>
    <row r="4" spans="1:34" ht="27.75" customHeight="1">
      <c r="A4" s="734"/>
      <c r="B4" s="300" t="s">
        <v>3</v>
      </c>
      <c r="C4" s="727"/>
      <c r="D4" s="269" t="s">
        <v>9</v>
      </c>
      <c r="E4" s="270" t="s">
        <v>520</v>
      </c>
      <c r="F4" s="271" t="s">
        <v>10</v>
      </c>
      <c r="G4" s="735"/>
      <c r="H4" s="730"/>
      <c r="I4" s="730"/>
      <c r="J4" s="730"/>
      <c r="K4" s="730"/>
      <c r="L4" s="728"/>
      <c r="M4" s="730"/>
      <c r="N4" s="728"/>
      <c r="O4" s="736"/>
      <c r="P4" s="736"/>
      <c r="Q4" s="736"/>
      <c r="R4" s="736"/>
      <c r="S4" s="493" t="s">
        <v>36</v>
      </c>
      <c r="T4" s="494" t="s">
        <v>337</v>
      </c>
      <c r="U4" s="493" t="s">
        <v>338</v>
      </c>
      <c r="V4" s="495" t="s">
        <v>17</v>
      </c>
      <c r="W4" s="493" t="s">
        <v>19</v>
      </c>
      <c r="X4" s="493" t="s">
        <v>7</v>
      </c>
      <c r="Y4" s="494" t="s">
        <v>20</v>
      </c>
      <c r="Z4" s="493" t="s">
        <v>339</v>
      </c>
      <c r="AA4" s="17"/>
      <c r="AB4" s="17"/>
      <c r="AC4" s="17"/>
      <c r="AD4" s="17"/>
      <c r="AE4" s="17"/>
      <c r="AF4" s="17"/>
      <c r="AG4" s="17"/>
      <c r="AH4" s="17"/>
    </row>
    <row r="5" spans="1:34" s="646" customFormat="1" ht="17.100000000000001" customHeight="1">
      <c r="A5" s="634">
        <v>1</v>
      </c>
      <c r="B5" s="677"/>
      <c r="C5" s="678"/>
      <c r="D5" s="679"/>
      <c r="E5" s="633"/>
      <c r="F5" s="636"/>
      <c r="G5" s="273">
        <f t="shared" ref="G5:G16" si="0">IF(A5,A5,"")</f>
        <v>1</v>
      </c>
      <c r="H5" s="637"/>
      <c r="I5" s="637"/>
      <c r="J5" s="637"/>
      <c r="K5" s="637"/>
      <c r="L5" s="680"/>
      <c r="M5" s="681"/>
      <c r="N5" s="680"/>
      <c r="O5" s="638"/>
      <c r="P5" s="680"/>
      <c r="Q5" s="681"/>
      <c r="R5" s="682"/>
      <c r="S5" s="634"/>
      <c r="T5" s="634"/>
      <c r="U5" s="634"/>
      <c r="V5" s="634"/>
      <c r="W5" s="634"/>
      <c r="X5" s="634"/>
      <c r="Y5" s="634"/>
      <c r="Z5" s="632"/>
      <c r="AA5" s="645"/>
      <c r="AB5" s="645"/>
      <c r="AC5" s="645"/>
      <c r="AD5" s="645"/>
      <c r="AE5" s="645"/>
      <c r="AF5" s="645"/>
      <c r="AG5" s="645"/>
      <c r="AH5" s="645"/>
    </row>
    <row r="6" spans="1:34" s="644" customFormat="1" ht="17.100000000000001" customHeight="1">
      <c r="A6" s="31"/>
      <c r="B6" s="674"/>
      <c r="C6" s="526"/>
      <c r="D6" s="301"/>
      <c r="E6" s="635"/>
      <c r="F6" s="636"/>
      <c r="G6" s="273" t="str">
        <f t="shared" si="0"/>
        <v/>
      </c>
      <c r="H6" s="637"/>
      <c r="I6" s="637"/>
      <c r="J6" s="637"/>
      <c r="K6" s="637"/>
      <c r="L6" s="639"/>
      <c r="M6" s="634"/>
      <c r="N6" s="639"/>
      <c r="O6" s="640"/>
      <c r="P6" s="639"/>
      <c r="Q6" s="634"/>
      <c r="R6" s="641"/>
      <c r="S6" s="634"/>
      <c r="T6" s="634"/>
      <c r="U6" s="634"/>
      <c r="V6" s="642"/>
      <c r="W6" s="640"/>
      <c r="X6" s="640"/>
      <c r="Y6" s="640"/>
      <c r="Z6" s="634"/>
      <c r="AA6" s="643"/>
      <c r="AB6" s="643"/>
      <c r="AC6" s="643"/>
      <c r="AD6" s="732"/>
      <c r="AE6" s="732"/>
      <c r="AF6" s="732"/>
      <c r="AG6" s="732"/>
      <c r="AH6" s="732"/>
    </row>
    <row r="7" spans="1:34" s="644" customFormat="1" ht="17.100000000000001" customHeight="1">
      <c r="A7" s="31"/>
      <c r="B7" s="674"/>
      <c r="C7" s="526"/>
      <c r="D7" s="301"/>
      <c r="E7" s="635"/>
      <c r="F7" s="636"/>
      <c r="G7" s="273" t="str">
        <f t="shared" si="0"/>
        <v/>
      </c>
      <c r="H7" s="637"/>
      <c r="I7" s="637"/>
      <c r="J7" s="637"/>
      <c r="K7" s="637"/>
      <c r="L7" s="639"/>
      <c r="M7" s="634"/>
      <c r="N7" s="639"/>
      <c r="O7" s="640"/>
      <c r="P7" s="639"/>
      <c r="Q7" s="640"/>
      <c r="R7" s="641"/>
      <c r="S7" s="634"/>
      <c r="T7" s="634"/>
      <c r="U7" s="634"/>
      <c r="V7" s="642"/>
      <c r="W7" s="640"/>
      <c r="X7" s="640"/>
      <c r="Y7" s="640"/>
      <c r="Z7" s="634"/>
      <c r="AA7" s="643"/>
      <c r="AB7" s="643"/>
      <c r="AC7" s="643"/>
      <c r="AD7" s="732"/>
      <c r="AE7" s="732"/>
      <c r="AF7" s="732"/>
      <c r="AG7" s="732"/>
      <c r="AH7" s="732"/>
    </row>
    <row r="8" spans="1:34" s="644" customFormat="1" ht="17.100000000000001" customHeight="1">
      <c r="A8" s="31"/>
      <c r="B8" s="674"/>
      <c r="C8" s="526"/>
      <c r="D8" s="301"/>
      <c r="E8" s="635"/>
      <c r="F8" s="636"/>
      <c r="G8" s="273" t="str">
        <f t="shared" si="0"/>
        <v/>
      </c>
      <c r="H8" s="637"/>
      <c r="I8" s="637"/>
      <c r="J8" s="637"/>
      <c r="K8" s="637"/>
      <c r="L8" s="639"/>
      <c r="M8" s="634"/>
      <c r="N8" s="639"/>
      <c r="O8" s="640"/>
      <c r="P8" s="639"/>
      <c r="Q8" s="640"/>
      <c r="R8" s="641"/>
      <c r="S8" s="634"/>
      <c r="T8" s="634"/>
      <c r="U8" s="634"/>
      <c r="V8" s="642"/>
      <c r="W8" s="640"/>
      <c r="X8" s="640"/>
      <c r="Y8" s="640"/>
      <c r="Z8" s="634"/>
      <c r="AA8" s="643"/>
      <c r="AB8" s="643"/>
      <c r="AC8" s="643"/>
      <c r="AD8" s="732"/>
      <c r="AE8" s="732"/>
      <c r="AF8" s="732"/>
      <c r="AG8" s="732"/>
      <c r="AH8" s="732"/>
    </row>
    <row r="9" spans="1:34" s="644" customFormat="1" ht="17.100000000000001" customHeight="1">
      <c r="A9" s="31"/>
      <c r="B9" s="674"/>
      <c r="C9" s="526"/>
      <c r="D9" s="301"/>
      <c r="E9" s="635"/>
      <c r="F9" s="636"/>
      <c r="G9" s="273" t="str">
        <f t="shared" si="0"/>
        <v/>
      </c>
      <c r="H9" s="637"/>
      <c r="I9" s="637"/>
      <c r="J9" s="637"/>
      <c r="K9" s="637"/>
      <c r="L9" s="639"/>
      <c r="M9" s="634"/>
      <c r="N9" s="639"/>
      <c r="O9" s="640"/>
      <c r="P9" s="639"/>
      <c r="Q9" s="634"/>
      <c r="R9" s="641"/>
      <c r="S9" s="634"/>
      <c r="T9" s="634"/>
      <c r="U9" s="634"/>
      <c r="V9" s="642"/>
      <c r="W9" s="640"/>
      <c r="X9" s="640"/>
      <c r="Y9" s="640"/>
      <c r="Z9" s="634"/>
      <c r="AA9" s="643"/>
      <c r="AB9" s="643"/>
      <c r="AC9" s="643"/>
      <c r="AD9" s="732"/>
      <c r="AE9" s="732"/>
      <c r="AF9" s="732"/>
      <c r="AG9" s="732"/>
      <c r="AH9" s="732"/>
    </row>
    <row r="10" spans="1:34" s="644" customFormat="1" ht="17.100000000000001" customHeight="1">
      <c r="A10" s="31"/>
      <c r="B10" s="675"/>
      <c r="C10" s="526"/>
      <c r="D10" s="301"/>
      <c r="E10" s="635"/>
      <c r="F10" s="636"/>
      <c r="G10" s="273" t="str">
        <f t="shared" si="0"/>
        <v/>
      </c>
      <c r="H10" s="637"/>
      <c r="I10" s="637"/>
      <c r="J10" s="637"/>
      <c r="K10" s="637"/>
      <c r="L10" s="639"/>
      <c r="M10" s="634"/>
      <c r="N10" s="639"/>
      <c r="O10" s="640"/>
      <c r="P10" s="639"/>
      <c r="Q10" s="640"/>
      <c r="R10" s="641"/>
      <c r="S10" s="634"/>
      <c r="T10" s="634"/>
      <c r="U10" s="634"/>
      <c r="V10" s="642"/>
      <c r="W10" s="640"/>
      <c r="X10" s="640"/>
      <c r="Y10" s="640"/>
      <c r="Z10" s="634"/>
      <c r="AA10" s="643"/>
      <c r="AB10" s="643"/>
      <c r="AC10" s="643"/>
      <c r="AD10" s="732"/>
      <c r="AE10" s="732"/>
      <c r="AF10" s="732"/>
      <c r="AG10" s="732"/>
      <c r="AH10" s="732"/>
    </row>
    <row r="11" spans="1:34" s="644" customFormat="1" ht="17.100000000000001" customHeight="1">
      <c r="A11" s="31"/>
      <c r="B11" s="674"/>
      <c r="C11" s="526"/>
      <c r="D11" s="301"/>
      <c r="E11" s="635"/>
      <c r="F11" s="636"/>
      <c r="G11" s="273" t="str">
        <f t="shared" si="0"/>
        <v/>
      </c>
      <c r="H11" s="637"/>
      <c r="I11" s="637"/>
      <c r="J11" s="637"/>
      <c r="K11" s="637"/>
      <c r="L11" s="639"/>
      <c r="M11" s="634"/>
      <c r="N11" s="639"/>
      <c r="O11" s="640"/>
      <c r="P11" s="639"/>
      <c r="Q11" s="640"/>
      <c r="R11" s="641"/>
      <c r="S11" s="634"/>
      <c r="T11" s="634"/>
      <c r="U11" s="634"/>
      <c r="V11" s="642"/>
      <c r="W11" s="640"/>
      <c r="X11" s="640"/>
      <c r="Y11" s="640"/>
      <c r="Z11" s="634"/>
      <c r="AA11" s="643"/>
      <c r="AB11" s="643"/>
      <c r="AC11" s="643"/>
      <c r="AD11" s="643"/>
      <c r="AE11" s="643"/>
      <c r="AF11" s="643"/>
      <c r="AG11" s="643"/>
      <c r="AH11" s="643"/>
    </row>
    <row r="12" spans="1:34" s="644" customFormat="1" ht="17.100000000000001" customHeight="1">
      <c r="A12" s="31"/>
      <c r="B12" s="674"/>
      <c r="C12" s="526"/>
      <c r="D12" s="301"/>
      <c r="E12" s="635"/>
      <c r="F12" s="636"/>
      <c r="G12" s="273" t="str">
        <f t="shared" si="0"/>
        <v/>
      </c>
      <c r="H12" s="637"/>
      <c r="I12" s="637"/>
      <c r="J12" s="637"/>
      <c r="K12" s="637"/>
      <c r="L12" s="639"/>
      <c r="M12" s="634"/>
      <c r="N12" s="639"/>
      <c r="O12" s="638"/>
      <c r="P12" s="639"/>
      <c r="Q12" s="638"/>
      <c r="R12" s="641"/>
      <c r="S12" s="634"/>
      <c r="T12" s="634"/>
      <c r="U12" s="634"/>
      <c r="V12" s="642"/>
      <c r="W12" s="640"/>
      <c r="X12" s="640"/>
      <c r="Y12" s="640"/>
      <c r="Z12" s="634"/>
      <c r="AA12" s="643"/>
      <c r="AB12" s="643"/>
      <c r="AC12" s="643"/>
      <c r="AD12" s="643"/>
      <c r="AE12" s="643"/>
      <c r="AF12" s="643"/>
      <c r="AG12" s="643"/>
      <c r="AH12" s="643"/>
    </row>
    <row r="13" spans="1:34" s="644" customFormat="1" ht="17.100000000000001" customHeight="1">
      <c r="A13" s="31"/>
      <c r="B13" s="675"/>
      <c r="C13" s="526"/>
      <c r="D13" s="301"/>
      <c r="E13" s="635"/>
      <c r="F13" s="636"/>
      <c r="G13" s="273" t="str">
        <f t="shared" si="0"/>
        <v/>
      </c>
      <c r="H13" s="637"/>
      <c r="I13" s="637"/>
      <c r="J13" s="637"/>
      <c r="K13" s="637"/>
      <c r="L13" s="639"/>
      <c r="M13" s="634"/>
      <c r="N13" s="639"/>
      <c r="O13" s="640"/>
      <c r="P13" s="639"/>
      <c r="Q13" s="640"/>
      <c r="R13" s="641"/>
      <c r="S13" s="634"/>
      <c r="T13" s="634"/>
      <c r="U13" s="634"/>
      <c r="V13" s="642"/>
      <c r="W13" s="640"/>
      <c r="X13" s="640"/>
      <c r="Y13" s="640"/>
      <c r="Z13" s="634"/>
      <c r="AA13" s="643"/>
      <c r="AB13" s="643"/>
      <c r="AC13" s="643"/>
      <c r="AD13" s="643"/>
      <c r="AE13" s="643"/>
      <c r="AF13" s="643"/>
      <c r="AG13" s="643"/>
      <c r="AH13" s="643"/>
    </row>
    <row r="14" spans="1:34" s="644" customFormat="1" ht="17.100000000000001" customHeight="1">
      <c r="A14" s="31"/>
      <c r="B14" s="674"/>
      <c r="C14" s="526"/>
      <c r="D14" s="301"/>
      <c r="E14" s="635"/>
      <c r="F14" s="636"/>
      <c r="G14" s="273" t="str">
        <f t="shared" si="0"/>
        <v/>
      </c>
      <c r="H14" s="637"/>
      <c r="I14" s="637"/>
      <c r="J14" s="637"/>
      <c r="K14" s="637"/>
      <c r="L14" s="639"/>
      <c r="M14" s="634"/>
      <c r="N14" s="639"/>
      <c r="O14" s="640"/>
      <c r="P14" s="639"/>
      <c r="Q14" s="640"/>
      <c r="R14" s="641"/>
      <c r="S14" s="634"/>
      <c r="T14" s="634"/>
      <c r="U14" s="634"/>
      <c r="V14" s="642"/>
      <c r="W14" s="640"/>
      <c r="X14" s="640"/>
      <c r="Y14" s="640"/>
      <c r="Z14" s="634"/>
      <c r="AA14" s="643"/>
      <c r="AB14" s="643"/>
      <c r="AC14" s="643"/>
      <c r="AD14" s="643"/>
      <c r="AE14" s="643"/>
      <c r="AF14" s="643"/>
      <c r="AG14" s="643"/>
      <c r="AH14" s="643"/>
    </row>
    <row r="15" spans="1:34" s="644" customFormat="1" ht="17.100000000000001" customHeight="1">
      <c r="A15" s="31"/>
      <c r="B15" s="674"/>
      <c r="C15" s="526"/>
      <c r="D15" s="301"/>
      <c r="E15" s="635"/>
      <c r="F15" s="636"/>
      <c r="G15" s="273" t="str">
        <f t="shared" si="0"/>
        <v/>
      </c>
      <c r="H15" s="637"/>
      <c r="I15" s="637"/>
      <c r="J15" s="637"/>
      <c r="K15" s="637"/>
      <c r="L15" s="639"/>
      <c r="M15" s="634"/>
      <c r="N15" s="639"/>
      <c r="O15" s="638"/>
      <c r="P15" s="639"/>
      <c r="Q15" s="638"/>
      <c r="R15" s="641"/>
      <c r="S15" s="634"/>
      <c r="T15" s="634"/>
      <c r="U15" s="634"/>
      <c r="V15" s="642"/>
      <c r="W15" s="640"/>
      <c r="X15" s="640"/>
      <c r="Y15" s="640"/>
      <c r="Z15" s="634"/>
      <c r="AA15" s="643"/>
      <c r="AB15" s="643"/>
      <c r="AC15" s="643"/>
      <c r="AD15" s="643"/>
      <c r="AE15" s="643"/>
      <c r="AF15" s="643"/>
      <c r="AG15" s="643"/>
      <c r="AH15" s="643"/>
    </row>
    <row r="16" spans="1:34" s="644" customFormat="1" ht="17.100000000000001" customHeight="1">
      <c r="A16" s="31"/>
      <c r="B16" s="675"/>
      <c r="C16" s="526"/>
      <c r="D16" s="301"/>
      <c r="E16" s="635"/>
      <c r="F16" s="636"/>
      <c r="G16" s="273" t="str">
        <f t="shared" si="0"/>
        <v/>
      </c>
      <c r="H16" s="637"/>
      <c r="I16" s="637"/>
      <c r="J16" s="637"/>
      <c r="K16" s="637"/>
      <c r="L16" s="639"/>
      <c r="M16" s="634"/>
      <c r="N16" s="639"/>
      <c r="O16" s="640"/>
      <c r="P16" s="639"/>
      <c r="Q16" s="640"/>
      <c r="R16" s="641"/>
      <c r="S16" s="634"/>
      <c r="T16" s="634"/>
      <c r="U16" s="634"/>
      <c r="V16" s="642"/>
      <c r="W16" s="640"/>
      <c r="X16" s="640"/>
      <c r="Y16" s="640"/>
      <c r="Z16" s="634"/>
      <c r="AA16" s="643"/>
      <c r="AB16" s="643"/>
      <c r="AC16" s="643"/>
      <c r="AD16" s="643"/>
      <c r="AE16" s="643"/>
      <c r="AF16" s="643"/>
      <c r="AG16" s="643"/>
      <c r="AH16" s="643"/>
    </row>
    <row r="17" spans="1:34" ht="17.100000000000001" customHeight="1">
      <c r="A17" s="634"/>
      <c r="B17" s="525"/>
      <c r="C17" s="526"/>
      <c r="D17" s="301"/>
      <c r="E17" s="272"/>
      <c r="F17" s="277"/>
      <c r="G17" s="273" t="str">
        <f t="shared" ref="G17:G44" si="1">IF(A17,A17,"")</f>
        <v/>
      </c>
      <c r="H17" s="274"/>
      <c r="I17" s="274"/>
      <c r="J17" s="274"/>
      <c r="K17" s="274"/>
      <c r="L17" s="279"/>
      <c r="M17" s="31"/>
      <c r="N17" s="279"/>
      <c r="O17" s="250"/>
      <c r="P17" s="31"/>
      <c r="Q17" s="31"/>
      <c r="R17" s="280"/>
      <c r="S17" s="31"/>
      <c r="T17" s="281"/>
      <c r="U17" s="31"/>
      <c r="V17" s="281"/>
      <c r="W17" s="250"/>
      <c r="X17" s="250"/>
      <c r="Y17" s="250"/>
      <c r="Z17" s="31"/>
      <c r="AA17" s="17"/>
      <c r="AB17" s="17"/>
      <c r="AC17" s="17"/>
      <c r="AD17" s="17"/>
      <c r="AE17" s="17"/>
      <c r="AF17" s="17"/>
      <c r="AG17" s="17"/>
      <c r="AH17" s="17"/>
    </row>
    <row r="18" spans="1:34" ht="17.100000000000001" customHeight="1">
      <c r="A18" s="634"/>
      <c r="B18" s="525"/>
      <c r="C18" s="526"/>
      <c r="D18" s="301"/>
      <c r="E18" s="272"/>
      <c r="F18" s="277"/>
      <c r="G18" s="273" t="str">
        <f t="shared" si="1"/>
        <v/>
      </c>
      <c r="H18" s="274"/>
      <c r="I18" s="274"/>
      <c r="J18" s="274"/>
      <c r="K18" s="274"/>
      <c r="L18" s="279"/>
      <c r="M18" s="31"/>
      <c r="N18" s="279"/>
      <c r="O18" s="250"/>
      <c r="P18" s="31"/>
      <c r="Q18" s="31"/>
      <c r="R18" s="280"/>
      <c r="S18" s="31"/>
      <c r="T18" s="281"/>
      <c r="U18" s="31"/>
      <c r="V18" s="281"/>
      <c r="W18" s="250"/>
      <c r="X18" s="250"/>
      <c r="Y18" s="250"/>
      <c r="Z18" s="31"/>
      <c r="AA18" s="17"/>
      <c r="AB18" s="17"/>
      <c r="AC18" s="17"/>
      <c r="AD18" s="17"/>
      <c r="AE18" s="17"/>
      <c r="AF18" s="17"/>
      <c r="AG18" s="17"/>
      <c r="AH18" s="17"/>
    </row>
    <row r="19" spans="1:34" ht="17.100000000000001" customHeight="1">
      <c r="A19" s="634"/>
      <c r="B19" s="525"/>
      <c r="C19" s="526"/>
      <c r="D19" s="301"/>
      <c r="E19" s="272"/>
      <c r="F19" s="282"/>
      <c r="G19" s="273" t="str">
        <f t="shared" si="1"/>
        <v/>
      </c>
      <c r="H19" s="274"/>
      <c r="I19" s="274"/>
      <c r="J19" s="274"/>
      <c r="K19" s="274"/>
      <c r="L19" s="279"/>
      <c r="M19" s="31"/>
      <c r="N19" s="279"/>
      <c r="O19" s="250"/>
      <c r="P19" s="31"/>
      <c r="Q19" s="31"/>
      <c r="R19" s="280"/>
      <c r="S19" s="31"/>
      <c r="T19" s="281"/>
      <c r="U19" s="31"/>
      <c r="V19" s="281"/>
      <c r="W19" s="250"/>
      <c r="X19" s="250"/>
      <c r="Y19" s="250"/>
      <c r="Z19" s="31"/>
      <c r="AA19" s="17"/>
      <c r="AB19" s="17"/>
      <c r="AC19" s="17"/>
      <c r="AD19" s="17"/>
      <c r="AE19" s="17"/>
      <c r="AF19" s="17"/>
      <c r="AG19" s="17"/>
      <c r="AH19" s="17"/>
    </row>
    <row r="20" spans="1:34" ht="17.100000000000001" customHeight="1">
      <c r="A20" s="634"/>
      <c r="B20" s="525"/>
      <c r="C20" s="526"/>
      <c r="D20" s="301"/>
      <c r="E20" s="272"/>
      <c r="F20" s="283"/>
      <c r="G20" s="273" t="str">
        <f t="shared" si="1"/>
        <v/>
      </c>
      <c r="H20" s="274"/>
      <c r="I20" s="274"/>
      <c r="J20" s="274"/>
      <c r="K20" s="274"/>
      <c r="L20" s="279"/>
      <c r="M20" s="31"/>
      <c r="N20" s="279"/>
      <c r="O20" s="275"/>
      <c r="P20" s="31"/>
      <c r="Q20" s="31"/>
      <c r="R20" s="280"/>
      <c r="S20" s="31"/>
      <c r="T20" s="281"/>
      <c r="U20" s="31"/>
      <c r="V20" s="281"/>
      <c r="W20" s="250"/>
      <c r="X20" s="250"/>
      <c r="Y20" s="250"/>
      <c r="Z20" s="31"/>
      <c r="AA20" s="17"/>
      <c r="AB20" s="17"/>
      <c r="AC20" s="17"/>
      <c r="AD20" s="17"/>
      <c r="AE20" s="17"/>
      <c r="AF20" s="17"/>
      <c r="AG20" s="17"/>
      <c r="AH20" s="17"/>
    </row>
    <row r="21" spans="1:34" ht="17.100000000000001" customHeight="1">
      <c r="A21" s="634"/>
      <c r="B21" s="525"/>
      <c r="C21" s="526"/>
      <c r="D21" s="301"/>
      <c r="E21" s="272"/>
      <c r="F21" s="283"/>
      <c r="G21" s="273" t="str">
        <f t="shared" si="1"/>
        <v/>
      </c>
      <c r="H21" s="274"/>
      <c r="I21" s="274"/>
      <c r="J21" s="274"/>
      <c r="K21" s="274"/>
      <c r="L21" s="279"/>
      <c r="M21" s="31"/>
      <c r="N21" s="279"/>
      <c r="O21" s="250"/>
      <c r="P21" s="31"/>
      <c r="Q21" s="31"/>
      <c r="R21" s="280"/>
      <c r="S21" s="31"/>
      <c r="T21" s="281"/>
      <c r="U21" s="31"/>
      <c r="V21" s="281"/>
      <c r="W21" s="250"/>
      <c r="X21" s="250"/>
      <c r="Y21" s="250"/>
      <c r="Z21" s="31"/>
      <c r="AA21" s="17"/>
      <c r="AB21" s="17"/>
      <c r="AC21" s="17"/>
      <c r="AD21" s="17"/>
      <c r="AE21" s="17"/>
      <c r="AF21" s="17"/>
      <c r="AG21" s="17"/>
      <c r="AH21" s="17"/>
    </row>
    <row r="22" spans="1:34" ht="17.100000000000001" customHeight="1">
      <c r="A22" s="634"/>
      <c r="B22" s="525"/>
      <c r="C22" s="526"/>
      <c r="D22" s="301"/>
      <c r="E22" s="272"/>
      <c r="F22" s="283"/>
      <c r="G22" s="273" t="str">
        <f t="shared" si="1"/>
        <v/>
      </c>
      <c r="H22" s="274"/>
      <c r="I22" s="274"/>
      <c r="J22" s="274"/>
      <c r="K22" s="274"/>
      <c r="L22" s="279"/>
      <c r="M22" s="31"/>
      <c r="N22" s="279"/>
      <c r="O22" s="250"/>
      <c r="P22" s="31"/>
      <c r="Q22" s="31"/>
      <c r="R22" s="280"/>
      <c r="S22" s="31"/>
      <c r="T22" s="281"/>
      <c r="U22" s="31"/>
      <c r="V22" s="281"/>
      <c r="W22" s="250"/>
      <c r="X22" s="250"/>
      <c r="Y22" s="250"/>
      <c r="Z22" s="31"/>
      <c r="AA22" s="17"/>
      <c r="AB22" s="17"/>
      <c r="AC22" s="17"/>
      <c r="AD22" s="17"/>
      <c r="AE22" s="17"/>
      <c r="AF22" s="17"/>
      <c r="AG22" s="17"/>
      <c r="AH22" s="17"/>
    </row>
    <row r="23" spans="1:34" ht="17.100000000000001" customHeight="1">
      <c r="A23" s="634"/>
      <c r="B23" s="525"/>
      <c r="C23" s="526"/>
      <c r="D23" s="301"/>
      <c r="E23" s="272"/>
      <c r="F23" s="283"/>
      <c r="G23" s="273" t="str">
        <f t="shared" si="1"/>
        <v/>
      </c>
      <c r="H23" s="274"/>
      <c r="I23" s="274"/>
      <c r="J23" s="274"/>
      <c r="K23" s="274"/>
      <c r="L23" s="279"/>
      <c r="M23" s="31"/>
      <c r="N23" s="279"/>
      <c r="O23" s="250"/>
      <c r="P23" s="31"/>
      <c r="Q23" s="31"/>
      <c r="R23" s="280"/>
      <c r="S23" s="31"/>
      <c r="T23" s="281"/>
      <c r="U23" s="31"/>
      <c r="V23" s="281"/>
      <c r="W23" s="250"/>
      <c r="X23" s="250"/>
      <c r="Y23" s="250"/>
      <c r="Z23" s="31"/>
      <c r="AA23" s="17"/>
      <c r="AB23" s="17"/>
      <c r="AC23" s="17"/>
      <c r="AD23" s="17"/>
      <c r="AE23" s="17"/>
      <c r="AF23" s="17"/>
      <c r="AG23" s="17"/>
      <c r="AH23" s="17"/>
    </row>
    <row r="24" spans="1:34" ht="17.100000000000001" customHeight="1">
      <c r="A24" s="634"/>
      <c r="B24" s="525"/>
      <c r="C24" s="526"/>
      <c r="D24" s="301"/>
      <c r="E24" s="272"/>
      <c r="F24" s="283"/>
      <c r="G24" s="273" t="str">
        <f t="shared" si="1"/>
        <v/>
      </c>
      <c r="H24" s="274"/>
      <c r="I24" s="274"/>
      <c r="J24" s="274"/>
      <c r="K24" s="274"/>
      <c r="L24" s="279"/>
      <c r="M24" s="31"/>
      <c r="N24" s="279"/>
      <c r="O24" s="250"/>
      <c r="P24" s="31"/>
      <c r="Q24" s="31"/>
      <c r="R24" s="280"/>
      <c r="S24" s="31"/>
      <c r="T24" s="281"/>
      <c r="U24" s="31"/>
      <c r="V24" s="281"/>
      <c r="W24" s="250"/>
      <c r="X24" s="250"/>
      <c r="Y24" s="250"/>
      <c r="Z24" s="31"/>
      <c r="AA24" s="17"/>
      <c r="AB24" s="17"/>
      <c r="AC24" s="17"/>
      <c r="AD24" s="17"/>
      <c r="AE24" s="17"/>
      <c r="AF24" s="17"/>
      <c r="AG24" s="17"/>
      <c r="AH24" s="17"/>
    </row>
    <row r="25" spans="1:34" ht="17.100000000000001" customHeight="1">
      <c r="A25" s="634"/>
      <c r="B25" s="525"/>
      <c r="C25" s="526"/>
      <c r="D25" s="301"/>
      <c r="E25" s="272"/>
      <c r="F25" s="283"/>
      <c r="G25" s="273" t="str">
        <f t="shared" si="1"/>
        <v/>
      </c>
      <c r="H25" s="274"/>
      <c r="I25" s="274"/>
      <c r="J25" s="274"/>
      <c r="K25" s="274"/>
      <c r="L25" s="279"/>
      <c r="M25" s="31"/>
      <c r="N25" s="279"/>
      <c r="O25" s="250"/>
      <c r="P25" s="31"/>
      <c r="Q25" s="31"/>
      <c r="R25" s="31"/>
      <c r="S25" s="31"/>
      <c r="T25" s="281"/>
      <c r="U25" s="31"/>
      <c r="V25" s="281"/>
      <c r="W25" s="250"/>
      <c r="X25" s="250"/>
      <c r="Y25" s="250"/>
      <c r="Z25" s="31"/>
      <c r="AA25" s="17"/>
      <c r="AB25" s="17"/>
      <c r="AC25" s="17"/>
      <c r="AD25" s="17"/>
      <c r="AE25" s="17"/>
      <c r="AF25" s="17"/>
      <c r="AG25" s="17"/>
      <c r="AH25" s="17"/>
    </row>
    <row r="26" spans="1:34" ht="17.100000000000001" customHeight="1">
      <c r="A26" s="634"/>
      <c r="B26" s="525"/>
      <c r="C26" s="526"/>
      <c r="D26" s="301"/>
      <c r="E26" s="272"/>
      <c r="F26" s="283"/>
      <c r="G26" s="273" t="str">
        <f t="shared" si="1"/>
        <v/>
      </c>
      <c r="H26" s="274"/>
      <c r="I26" s="274"/>
      <c r="J26" s="274"/>
      <c r="K26" s="274"/>
      <c r="L26" s="279"/>
      <c r="M26" s="31"/>
      <c r="N26" s="279"/>
      <c r="O26" s="250"/>
      <c r="P26" s="31"/>
      <c r="Q26" s="31"/>
      <c r="R26" s="31"/>
      <c r="S26" s="31"/>
      <c r="T26" s="281"/>
      <c r="U26" s="31"/>
      <c r="V26" s="281"/>
      <c r="W26" s="250"/>
      <c r="X26" s="250"/>
      <c r="Y26" s="250"/>
      <c r="Z26" s="31"/>
      <c r="AA26" s="17"/>
      <c r="AB26" s="17"/>
      <c r="AC26" s="17"/>
      <c r="AD26" s="17"/>
      <c r="AE26" s="17"/>
      <c r="AF26" s="17"/>
      <c r="AG26" s="17"/>
      <c r="AH26" s="17"/>
    </row>
    <row r="27" spans="1:34" ht="17.100000000000001" customHeight="1">
      <c r="A27" s="634"/>
      <c r="B27" s="525"/>
      <c r="C27" s="526"/>
      <c r="D27" s="301"/>
      <c r="E27" s="272"/>
      <c r="F27" s="283"/>
      <c r="G27" s="273" t="str">
        <f t="shared" si="1"/>
        <v/>
      </c>
      <c r="H27" s="274"/>
      <c r="I27" s="274"/>
      <c r="J27" s="274"/>
      <c r="K27" s="274"/>
      <c r="L27" s="279"/>
      <c r="M27" s="31"/>
      <c r="N27" s="279"/>
      <c r="O27" s="250"/>
      <c r="P27" s="31"/>
      <c r="Q27" s="31"/>
      <c r="R27" s="31"/>
      <c r="S27" s="31"/>
      <c r="T27" s="281"/>
      <c r="U27" s="31"/>
      <c r="V27" s="281"/>
      <c r="W27" s="250"/>
      <c r="X27" s="250"/>
      <c r="Y27" s="250"/>
      <c r="Z27" s="31"/>
      <c r="AA27" s="17"/>
      <c r="AB27" s="17"/>
      <c r="AC27" s="17"/>
      <c r="AD27" s="17"/>
      <c r="AE27" s="17"/>
      <c r="AF27" s="17"/>
      <c r="AG27" s="17"/>
      <c r="AH27" s="17"/>
    </row>
    <row r="28" spans="1:34" ht="17.100000000000001" customHeight="1">
      <c r="A28" s="634"/>
      <c r="B28" s="525"/>
      <c r="C28" s="526"/>
      <c r="D28" s="301"/>
      <c r="E28" s="272"/>
      <c r="F28" s="283"/>
      <c r="G28" s="273" t="str">
        <f t="shared" si="1"/>
        <v/>
      </c>
      <c r="H28" s="274"/>
      <c r="I28" s="274"/>
      <c r="J28" s="274"/>
      <c r="K28" s="274"/>
      <c r="L28" s="279"/>
      <c r="M28" s="31"/>
      <c r="N28" s="279"/>
      <c r="O28" s="250"/>
      <c r="P28" s="31"/>
      <c r="Q28" s="31"/>
      <c r="R28" s="31"/>
      <c r="S28" s="31"/>
      <c r="T28" s="281"/>
      <c r="U28" s="31"/>
      <c r="V28" s="281"/>
      <c r="W28" s="250"/>
      <c r="X28" s="250"/>
      <c r="Y28" s="250"/>
      <c r="Z28" s="31"/>
      <c r="AA28" s="17"/>
      <c r="AB28" s="17"/>
      <c r="AC28" s="17"/>
      <c r="AD28" s="17"/>
      <c r="AE28" s="17"/>
      <c r="AF28" s="17"/>
      <c r="AG28" s="17"/>
      <c r="AH28" s="17"/>
    </row>
    <row r="29" spans="1:34" ht="17.100000000000001" customHeight="1">
      <c r="A29" s="634"/>
      <c r="B29" s="525"/>
      <c r="C29" s="526"/>
      <c r="D29" s="301"/>
      <c r="E29" s="272"/>
      <c r="F29" s="283"/>
      <c r="G29" s="273" t="str">
        <f>IF(A29,A29,"")</f>
        <v/>
      </c>
      <c r="H29" s="274"/>
      <c r="I29" s="274"/>
      <c r="J29" s="274"/>
      <c r="K29" s="274"/>
      <c r="L29" s="279"/>
      <c r="M29" s="31"/>
      <c r="N29" s="279"/>
      <c r="O29" s="250"/>
      <c r="P29" s="31"/>
      <c r="Q29" s="31"/>
      <c r="R29" s="31"/>
      <c r="S29" s="31"/>
      <c r="T29" s="281"/>
      <c r="U29" s="31"/>
      <c r="V29" s="281"/>
      <c r="W29" s="250"/>
      <c r="X29" s="250"/>
      <c r="Y29" s="250"/>
      <c r="Z29" s="31"/>
      <c r="AA29" s="17"/>
      <c r="AB29" s="17"/>
      <c r="AC29" s="17"/>
      <c r="AD29" s="17"/>
      <c r="AE29" s="17"/>
      <c r="AF29" s="17"/>
      <c r="AG29" s="17"/>
      <c r="AH29" s="17"/>
    </row>
    <row r="30" spans="1:34" ht="17.100000000000001" customHeight="1">
      <c r="A30" s="634"/>
      <c r="B30" s="525"/>
      <c r="C30" s="526"/>
      <c r="D30" s="301"/>
      <c r="E30" s="276"/>
      <c r="F30" s="283"/>
      <c r="G30" s="273" t="str">
        <f>IF(A30,A30,"")</f>
        <v/>
      </c>
      <c r="H30" s="274"/>
      <c r="I30" s="274"/>
      <c r="J30" s="274"/>
      <c r="K30" s="274"/>
      <c r="L30" s="279"/>
      <c r="M30" s="278"/>
      <c r="N30" s="279"/>
      <c r="O30" s="250"/>
      <c r="P30" s="31"/>
      <c r="Q30" s="31"/>
      <c r="R30" s="31"/>
      <c r="S30" s="31"/>
      <c r="T30" s="281"/>
      <c r="U30" s="31"/>
      <c r="V30" s="281"/>
      <c r="W30" s="250"/>
      <c r="X30" s="250"/>
      <c r="Y30" s="250"/>
      <c r="Z30" s="31"/>
      <c r="AA30" s="17"/>
      <c r="AB30" s="17"/>
      <c r="AC30" s="17"/>
      <c r="AD30" s="17"/>
      <c r="AE30" s="17"/>
      <c r="AF30" s="17"/>
      <c r="AG30" s="17"/>
      <c r="AH30" s="17"/>
    </row>
    <row r="31" spans="1:34" ht="17.100000000000001" customHeight="1">
      <c r="A31" s="634"/>
      <c r="B31" s="525"/>
      <c r="C31" s="526"/>
      <c r="D31" s="301"/>
      <c r="E31" s="276"/>
      <c r="F31" s="283"/>
      <c r="G31" s="273" t="str">
        <f t="shared" si="1"/>
        <v/>
      </c>
      <c r="H31" s="274"/>
      <c r="I31" s="274"/>
      <c r="J31" s="274"/>
      <c r="K31" s="274"/>
      <c r="L31" s="278"/>
      <c r="M31" s="278"/>
      <c r="N31" s="279"/>
      <c r="O31" s="250"/>
      <c r="P31" s="31"/>
      <c r="Q31" s="31"/>
      <c r="R31" s="31"/>
      <c r="S31" s="31"/>
      <c r="T31" s="281"/>
      <c r="U31" s="31"/>
      <c r="V31" s="281"/>
      <c r="W31" s="250"/>
      <c r="X31" s="250"/>
      <c r="Y31" s="250"/>
      <c r="Z31" s="31"/>
      <c r="AA31" s="17"/>
      <c r="AB31" s="17"/>
      <c r="AC31" s="17"/>
      <c r="AD31" s="17"/>
      <c r="AE31" s="17"/>
      <c r="AF31" s="17"/>
      <c r="AG31" s="17"/>
      <c r="AH31" s="17"/>
    </row>
    <row r="32" spans="1:34" ht="17.100000000000001" customHeight="1">
      <c r="A32" s="634"/>
      <c r="B32" s="525"/>
      <c r="C32" s="526"/>
      <c r="D32" s="301"/>
      <c r="E32" s="276"/>
      <c r="F32" s="283"/>
      <c r="G32" s="273" t="str">
        <f t="shared" si="1"/>
        <v/>
      </c>
      <c r="H32" s="274"/>
      <c r="I32" s="274"/>
      <c r="J32" s="274"/>
      <c r="K32" s="274"/>
      <c r="L32" s="278"/>
      <c r="M32" s="278"/>
      <c r="N32" s="279"/>
      <c r="O32" s="250"/>
      <c r="P32" s="31"/>
      <c r="Q32" s="31"/>
      <c r="R32" s="280"/>
      <c r="S32" s="31"/>
      <c r="T32" s="281"/>
      <c r="U32" s="31"/>
      <c r="V32" s="281"/>
      <c r="W32" s="250"/>
      <c r="X32" s="250"/>
      <c r="Y32" s="250"/>
      <c r="Z32" s="31"/>
      <c r="AA32" s="17"/>
      <c r="AB32" s="17"/>
      <c r="AC32" s="17"/>
      <c r="AD32" s="17"/>
      <c r="AE32" s="17"/>
      <c r="AF32" s="17"/>
      <c r="AG32" s="17"/>
      <c r="AH32" s="17"/>
    </row>
    <row r="33" spans="1:34" ht="17.100000000000001" customHeight="1">
      <c r="A33" s="634"/>
      <c r="B33" s="525"/>
      <c r="C33" s="526"/>
      <c r="D33" s="301"/>
      <c r="E33" s="276"/>
      <c r="F33" s="283"/>
      <c r="G33" s="273" t="str">
        <f t="shared" si="1"/>
        <v/>
      </c>
      <c r="H33" s="274"/>
      <c r="I33" s="274"/>
      <c r="J33" s="274"/>
      <c r="K33" s="274"/>
      <c r="L33" s="278"/>
      <c r="M33" s="278"/>
      <c r="N33" s="279"/>
      <c r="O33" s="250"/>
      <c r="P33" s="31"/>
      <c r="Q33" s="31"/>
      <c r="R33" s="280"/>
      <c r="S33" s="31"/>
      <c r="T33" s="281"/>
      <c r="U33" s="31"/>
      <c r="V33" s="281"/>
      <c r="W33" s="250"/>
      <c r="X33" s="250"/>
      <c r="Y33" s="250"/>
      <c r="Z33" s="31"/>
      <c r="AA33" s="17"/>
      <c r="AB33" s="17"/>
      <c r="AC33" s="17"/>
      <c r="AD33" s="17"/>
      <c r="AE33" s="17"/>
      <c r="AF33" s="17"/>
      <c r="AG33" s="17"/>
      <c r="AH33" s="17"/>
    </row>
    <row r="34" spans="1:34" ht="17.100000000000001" customHeight="1">
      <c r="A34" s="634"/>
      <c r="B34" s="525"/>
      <c r="C34" s="526"/>
      <c r="D34" s="301"/>
      <c r="E34" s="276"/>
      <c r="F34" s="283"/>
      <c r="G34" s="273" t="str">
        <f t="shared" si="1"/>
        <v/>
      </c>
      <c r="H34" s="274"/>
      <c r="I34" s="274"/>
      <c r="J34" s="274"/>
      <c r="K34" s="274"/>
      <c r="L34" s="278"/>
      <c r="M34" s="278"/>
      <c r="N34" s="279"/>
      <c r="O34" s="250"/>
      <c r="P34" s="31"/>
      <c r="Q34" s="31"/>
      <c r="R34" s="280"/>
      <c r="S34" s="31"/>
      <c r="T34" s="281"/>
      <c r="U34" s="31"/>
      <c r="V34" s="281"/>
      <c r="W34" s="250"/>
      <c r="X34" s="250"/>
      <c r="Y34" s="250"/>
      <c r="Z34" s="31"/>
      <c r="AA34" s="17"/>
      <c r="AB34" s="17"/>
      <c r="AC34" s="17"/>
      <c r="AD34" s="17"/>
      <c r="AE34" s="17"/>
      <c r="AF34" s="17"/>
      <c r="AG34" s="17"/>
      <c r="AH34" s="17"/>
    </row>
    <row r="35" spans="1:34" ht="17.100000000000001" customHeight="1">
      <c r="A35" s="634"/>
      <c r="B35" s="525"/>
      <c r="C35" s="526"/>
      <c r="D35" s="301"/>
      <c r="E35" s="276"/>
      <c r="F35" s="283"/>
      <c r="G35" s="273" t="str">
        <f t="shared" si="1"/>
        <v/>
      </c>
      <c r="H35" s="274"/>
      <c r="I35" s="274"/>
      <c r="J35" s="274"/>
      <c r="K35" s="274"/>
      <c r="L35" s="278"/>
      <c r="M35" s="278"/>
      <c r="N35" s="279"/>
      <c r="O35" s="250"/>
      <c r="P35" s="31"/>
      <c r="Q35" s="31"/>
      <c r="R35" s="31"/>
      <c r="S35" s="31"/>
      <c r="T35" s="281"/>
      <c r="U35" s="31"/>
      <c r="V35" s="281"/>
      <c r="W35" s="250"/>
      <c r="X35" s="250"/>
      <c r="Y35" s="250"/>
      <c r="Z35" s="31"/>
      <c r="AA35" s="17"/>
      <c r="AB35" s="17"/>
      <c r="AC35" s="17"/>
      <c r="AD35" s="17"/>
      <c r="AE35" s="17"/>
      <c r="AF35" s="17"/>
      <c r="AG35" s="17"/>
      <c r="AH35" s="17"/>
    </row>
    <row r="36" spans="1:34" ht="17.100000000000001" customHeight="1">
      <c r="A36" s="634"/>
      <c r="B36" s="525"/>
      <c r="C36" s="526"/>
      <c r="D36" s="301"/>
      <c r="E36" s="276"/>
      <c r="F36" s="283"/>
      <c r="G36" s="273" t="str">
        <f t="shared" si="1"/>
        <v/>
      </c>
      <c r="H36" s="274"/>
      <c r="I36" s="274"/>
      <c r="J36" s="274"/>
      <c r="K36" s="274"/>
      <c r="L36" s="278"/>
      <c r="M36" s="278"/>
      <c r="N36" s="279"/>
      <c r="O36" s="250"/>
      <c r="P36" s="31"/>
      <c r="Q36" s="31"/>
      <c r="R36" s="31"/>
      <c r="S36" s="31"/>
      <c r="T36" s="281"/>
      <c r="U36" s="31"/>
      <c r="V36" s="281"/>
      <c r="W36" s="250"/>
      <c r="X36" s="250"/>
      <c r="Y36" s="250"/>
      <c r="Z36" s="31"/>
      <c r="AA36" s="17"/>
      <c r="AB36" s="17"/>
      <c r="AC36" s="17"/>
      <c r="AD36" s="17"/>
      <c r="AE36" s="17"/>
      <c r="AF36" s="17"/>
      <c r="AG36" s="17"/>
      <c r="AH36" s="17"/>
    </row>
    <row r="37" spans="1:34" ht="17.100000000000001" customHeight="1">
      <c r="A37" s="634"/>
      <c r="B37" s="525"/>
      <c r="C37" s="526"/>
      <c r="D37" s="301"/>
      <c r="E37" s="276"/>
      <c r="F37" s="283"/>
      <c r="G37" s="273" t="str">
        <f t="shared" si="1"/>
        <v/>
      </c>
      <c r="H37" s="274"/>
      <c r="I37" s="274"/>
      <c r="J37" s="274"/>
      <c r="K37" s="274"/>
      <c r="L37" s="278"/>
      <c r="M37" s="278"/>
      <c r="N37" s="279"/>
      <c r="O37" s="250"/>
      <c r="P37" s="31"/>
      <c r="Q37" s="31"/>
      <c r="R37" s="31"/>
      <c r="S37" s="31"/>
      <c r="T37" s="281"/>
      <c r="U37" s="31"/>
      <c r="V37" s="281"/>
      <c r="W37" s="250"/>
      <c r="X37" s="250"/>
      <c r="Y37" s="250"/>
      <c r="Z37" s="31"/>
      <c r="AA37" s="17"/>
      <c r="AB37" s="17"/>
      <c r="AC37" s="17"/>
      <c r="AD37" s="17"/>
      <c r="AE37" s="17"/>
      <c r="AF37" s="17"/>
      <c r="AG37" s="17"/>
      <c r="AH37" s="17"/>
    </row>
    <row r="38" spans="1:34" ht="17.100000000000001" customHeight="1">
      <c r="A38" s="634"/>
      <c r="B38" s="525"/>
      <c r="C38" s="526"/>
      <c r="D38" s="301"/>
      <c r="E38" s="276"/>
      <c r="F38" s="283"/>
      <c r="G38" s="273" t="str">
        <f t="shared" si="1"/>
        <v/>
      </c>
      <c r="H38" s="274"/>
      <c r="I38" s="274"/>
      <c r="J38" s="274"/>
      <c r="K38" s="274"/>
      <c r="L38" s="278"/>
      <c r="M38" s="278"/>
      <c r="N38" s="279"/>
      <c r="O38" s="250"/>
      <c r="P38" s="31"/>
      <c r="Q38" s="31"/>
      <c r="R38" s="31"/>
      <c r="S38" s="31"/>
      <c r="T38" s="281"/>
      <c r="U38" s="31"/>
      <c r="V38" s="281"/>
      <c r="W38" s="250"/>
      <c r="X38" s="250"/>
      <c r="Y38" s="250"/>
      <c r="Z38" s="31"/>
      <c r="AA38" s="17"/>
      <c r="AB38" s="17"/>
      <c r="AC38" s="17"/>
      <c r="AD38" s="17"/>
      <c r="AE38" s="17"/>
      <c r="AF38" s="17"/>
      <c r="AG38" s="17"/>
      <c r="AH38" s="17"/>
    </row>
    <row r="39" spans="1:34" ht="17.100000000000001" customHeight="1">
      <c r="A39" s="634"/>
      <c r="B39" s="525"/>
      <c r="C39" s="526"/>
      <c r="D39" s="301"/>
      <c r="E39" s="276"/>
      <c r="F39" s="283"/>
      <c r="G39" s="273" t="str">
        <f t="shared" si="1"/>
        <v/>
      </c>
      <c r="H39" s="274"/>
      <c r="I39" s="274"/>
      <c r="J39" s="274"/>
      <c r="K39" s="274"/>
      <c r="L39" s="278"/>
      <c r="M39" s="278"/>
      <c r="N39" s="279"/>
      <c r="O39" s="250"/>
      <c r="P39" s="31"/>
      <c r="Q39" s="31"/>
      <c r="R39" s="31"/>
      <c r="S39" s="31"/>
      <c r="T39" s="281"/>
      <c r="U39" s="31"/>
      <c r="V39" s="281"/>
      <c r="W39" s="250"/>
      <c r="X39" s="250"/>
      <c r="Y39" s="250"/>
      <c r="Z39" s="31"/>
      <c r="AA39" s="17"/>
      <c r="AB39" s="17"/>
      <c r="AC39" s="17"/>
      <c r="AD39" s="17"/>
      <c r="AE39" s="17"/>
      <c r="AF39" s="17"/>
      <c r="AG39" s="17"/>
      <c r="AH39" s="17"/>
    </row>
    <row r="40" spans="1:34" ht="17.100000000000001" customHeight="1">
      <c r="A40" s="634"/>
      <c r="B40" s="525"/>
      <c r="C40" s="526"/>
      <c r="D40" s="301"/>
      <c r="E40" s="276"/>
      <c r="F40" s="283"/>
      <c r="G40" s="273" t="str">
        <f t="shared" si="1"/>
        <v/>
      </c>
      <c r="H40" s="274"/>
      <c r="I40" s="274"/>
      <c r="J40" s="274"/>
      <c r="K40" s="274"/>
      <c r="L40" s="278"/>
      <c r="M40" s="278"/>
      <c r="N40" s="279"/>
      <c r="O40" s="250"/>
      <c r="P40" s="31"/>
      <c r="Q40" s="31"/>
      <c r="R40" s="31"/>
      <c r="S40" s="31"/>
      <c r="T40" s="281"/>
      <c r="U40" s="31"/>
      <c r="V40" s="281"/>
      <c r="W40" s="250"/>
      <c r="X40" s="250"/>
      <c r="Y40" s="250"/>
      <c r="Z40" s="31"/>
      <c r="AA40" s="17"/>
      <c r="AB40" s="17"/>
      <c r="AC40" s="17"/>
      <c r="AD40" s="17"/>
      <c r="AE40" s="17"/>
      <c r="AF40" s="17"/>
      <c r="AG40" s="17"/>
      <c r="AH40" s="17"/>
    </row>
    <row r="41" spans="1:34" ht="17.100000000000001" customHeight="1">
      <c r="A41" s="634"/>
      <c r="B41" s="525"/>
      <c r="C41" s="526"/>
      <c r="D41" s="301"/>
      <c r="E41" s="276"/>
      <c r="F41" s="283"/>
      <c r="G41" s="273" t="str">
        <f t="shared" si="1"/>
        <v/>
      </c>
      <c r="H41" s="274"/>
      <c r="I41" s="274"/>
      <c r="J41" s="274"/>
      <c r="K41" s="274"/>
      <c r="L41" s="278"/>
      <c r="M41" s="278"/>
      <c r="N41" s="279"/>
      <c r="O41" s="250"/>
      <c r="P41" s="31"/>
      <c r="Q41" s="31"/>
      <c r="R41" s="31"/>
      <c r="S41" s="31"/>
      <c r="T41" s="281"/>
      <c r="U41" s="31"/>
      <c r="V41" s="281"/>
      <c r="W41" s="250"/>
      <c r="X41" s="250"/>
      <c r="Y41" s="250"/>
      <c r="Z41" s="31"/>
      <c r="AA41" s="17"/>
      <c r="AB41" s="17"/>
      <c r="AC41" s="17"/>
      <c r="AD41" s="17"/>
      <c r="AE41" s="17"/>
      <c r="AF41" s="17"/>
      <c r="AG41" s="17"/>
      <c r="AH41" s="17"/>
    </row>
    <row r="42" spans="1:34" ht="17.100000000000001" customHeight="1">
      <c r="A42" s="634"/>
      <c r="B42" s="525"/>
      <c r="C42" s="526"/>
      <c r="D42" s="301"/>
      <c r="E42" s="276"/>
      <c r="F42" s="283"/>
      <c r="G42" s="273" t="str">
        <f t="shared" si="1"/>
        <v/>
      </c>
      <c r="H42" s="274"/>
      <c r="I42" s="274"/>
      <c r="J42" s="274"/>
      <c r="K42" s="274"/>
      <c r="L42" s="278"/>
      <c r="M42" s="278"/>
      <c r="N42" s="279"/>
      <c r="O42" s="250"/>
      <c r="P42" s="31"/>
      <c r="Q42" s="31"/>
      <c r="R42" s="280"/>
      <c r="S42" s="31"/>
      <c r="T42" s="281"/>
      <c r="U42" s="31"/>
      <c r="V42" s="281"/>
      <c r="W42" s="250"/>
      <c r="X42" s="250"/>
      <c r="Y42" s="250"/>
      <c r="Z42" s="31"/>
      <c r="AA42" s="17"/>
      <c r="AB42" s="17"/>
      <c r="AC42" s="17"/>
      <c r="AD42" s="17"/>
      <c r="AE42" s="17"/>
      <c r="AF42" s="17"/>
      <c r="AG42" s="17"/>
      <c r="AH42" s="17"/>
    </row>
    <row r="43" spans="1:34" ht="17.100000000000001" customHeight="1">
      <c r="A43" s="634"/>
      <c r="B43" s="525"/>
      <c r="C43" s="526"/>
      <c r="D43" s="301"/>
      <c r="E43" s="276"/>
      <c r="F43" s="283"/>
      <c r="G43" s="273" t="str">
        <f>IF(A43,A43,"")</f>
        <v/>
      </c>
      <c r="H43" s="274"/>
      <c r="I43" s="274"/>
      <c r="J43" s="274"/>
      <c r="K43" s="274"/>
      <c r="L43" s="278"/>
      <c r="M43" s="278"/>
      <c r="N43" s="279"/>
      <c r="O43" s="250"/>
      <c r="P43" s="31"/>
      <c r="Q43" s="31"/>
      <c r="R43" s="280"/>
      <c r="S43" s="31"/>
      <c r="T43" s="281"/>
      <c r="U43" s="31"/>
      <c r="V43" s="281"/>
      <c r="W43" s="250"/>
      <c r="X43" s="250"/>
      <c r="Y43" s="250"/>
      <c r="Z43" s="31"/>
      <c r="AA43" s="17"/>
      <c r="AB43" s="17"/>
      <c r="AC43" s="17"/>
      <c r="AD43" s="17"/>
      <c r="AE43" s="17"/>
      <c r="AF43" s="17"/>
      <c r="AG43" s="17"/>
      <c r="AH43" s="17"/>
    </row>
    <row r="44" spans="1:34" ht="16.7" customHeight="1">
      <c r="A44" s="634"/>
      <c r="B44" s="525"/>
      <c r="C44" s="526"/>
      <c r="D44" s="301"/>
      <c r="E44" s="276"/>
      <c r="F44" s="306"/>
      <c r="G44" s="273" t="str">
        <f t="shared" si="1"/>
        <v/>
      </c>
      <c r="H44" s="274"/>
      <c r="I44" s="274"/>
      <c r="J44" s="274"/>
      <c r="K44" s="274"/>
      <c r="L44" s="278"/>
      <c r="M44" s="278"/>
      <c r="N44" s="279"/>
      <c r="O44" s="250"/>
      <c r="P44" s="31"/>
      <c r="Q44" s="31"/>
      <c r="R44" s="280"/>
      <c r="S44" s="31"/>
      <c r="T44" s="281"/>
      <c r="U44" s="31"/>
      <c r="V44" s="281"/>
      <c r="W44" s="250"/>
      <c r="X44" s="250"/>
      <c r="Y44" s="250"/>
      <c r="Z44" s="31"/>
      <c r="AA44" s="17"/>
      <c r="AB44" s="17"/>
      <c r="AC44" s="17"/>
      <c r="AD44" s="17"/>
      <c r="AE44" s="17"/>
      <c r="AF44" s="17"/>
      <c r="AG44" s="17"/>
      <c r="AH44" s="17"/>
    </row>
    <row r="45" spans="1:34" ht="17.100000000000001" customHeight="1">
      <c r="A45" s="634"/>
      <c r="B45" s="525"/>
      <c r="C45" s="526"/>
      <c r="D45" s="301"/>
      <c r="E45" s="276"/>
      <c r="F45" s="283"/>
      <c r="G45" s="273" t="str">
        <f t="shared" ref="G45:G53" si="2">IF(A45,A45,"")</f>
        <v/>
      </c>
      <c r="H45" s="274"/>
      <c r="I45" s="274"/>
      <c r="J45" s="274"/>
      <c r="K45" s="274"/>
      <c r="L45" s="278"/>
      <c r="M45" s="278"/>
      <c r="N45" s="279"/>
      <c r="O45" s="250"/>
      <c r="P45" s="31"/>
      <c r="Q45" s="31"/>
      <c r="R45" s="280"/>
      <c r="S45" s="31"/>
      <c r="T45" s="281"/>
      <c r="U45" s="31"/>
      <c r="V45" s="281"/>
      <c r="W45" s="250"/>
      <c r="X45" s="250"/>
      <c r="Y45" s="250"/>
      <c r="Z45" s="31"/>
      <c r="AA45" s="17"/>
      <c r="AB45" s="17"/>
      <c r="AC45" s="17"/>
      <c r="AD45" s="17"/>
      <c r="AE45" s="17"/>
      <c r="AF45" s="17"/>
      <c r="AG45" s="17"/>
      <c r="AH45" s="17"/>
    </row>
    <row r="46" spans="1:34" ht="17.100000000000001" customHeight="1">
      <c r="A46" s="634"/>
      <c r="B46" s="525"/>
      <c r="C46" s="526"/>
      <c r="D46" s="301"/>
      <c r="E46" s="276"/>
      <c r="F46" s="283"/>
      <c r="G46" s="273" t="str">
        <f t="shared" si="2"/>
        <v/>
      </c>
      <c r="H46" s="274"/>
      <c r="I46" s="274"/>
      <c r="J46" s="274"/>
      <c r="K46" s="274"/>
      <c r="L46" s="278"/>
      <c r="M46" s="278"/>
      <c r="N46" s="279"/>
      <c r="O46" s="250"/>
      <c r="P46" s="31"/>
      <c r="Q46" s="31"/>
      <c r="R46" s="31"/>
      <c r="S46" s="31"/>
      <c r="T46" s="281"/>
      <c r="U46" s="31"/>
      <c r="V46" s="281"/>
      <c r="W46" s="250"/>
      <c r="X46" s="250"/>
      <c r="Y46" s="250"/>
      <c r="Z46" s="31"/>
      <c r="AA46" s="17"/>
      <c r="AB46" s="17"/>
      <c r="AC46" s="17"/>
      <c r="AD46" s="17"/>
      <c r="AE46" s="17"/>
      <c r="AF46" s="17"/>
      <c r="AG46" s="17"/>
      <c r="AH46" s="17"/>
    </row>
    <row r="47" spans="1:34" ht="17.100000000000001" customHeight="1">
      <c r="A47" s="634"/>
      <c r="B47" s="525"/>
      <c r="C47" s="526"/>
      <c r="D47" s="301"/>
      <c r="E47" s="276"/>
      <c r="F47" s="283"/>
      <c r="G47" s="273" t="str">
        <f t="shared" si="2"/>
        <v/>
      </c>
      <c r="H47" s="274"/>
      <c r="I47" s="274"/>
      <c r="J47" s="274"/>
      <c r="K47" s="274"/>
      <c r="L47" s="278"/>
      <c r="M47" s="278"/>
      <c r="N47" s="279"/>
      <c r="O47" s="250"/>
      <c r="P47" s="31"/>
      <c r="Q47" s="31"/>
      <c r="R47" s="31"/>
      <c r="S47" s="31"/>
      <c r="T47" s="281"/>
      <c r="U47" s="31"/>
      <c r="V47" s="281"/>
      <c r="W47" s="250"/>
      <c r="X47" s="250"/>
      <c r="Y47" s="250"/>
      <c r="Z47" s="31"/>
      <c r="AA47" s="17"/>
      <c r="AB47" s="17"/>
      <c r="AC47" s="17"/>
      <c r="AD47" s="17"/>
      <c r="AE47" s="17"/>
      <c r="AF47" s="17"/>
      <c r="AG47" s="17"/>
      <c r="AH47" s="17"/>
    </row>
    <row r="48" spans="1:34" ht="17.100000000000001" customHeight="1">
      <c r="A48" s="634"/>
      <c r="B48" s="525"/>
      <c r="C48" s="526"/>
      <c r="D48" s="301"/>
      <c r="E48" s="276"/>
      <c r="F48" s="283"/>
      <c r="G48" s="273" t="str">
        <f t="shared" si="2"/>
        <v/>
      </c>
      <c r="H48" s="274"/>
      <c r="I48" s="274"/>
      <c r="J48" s="274"/>
      <c r="K48" s="274"/>
      <c r="L48" s="278"/>
      <c r="M48" s="278"/>
      <c r="N48" s="279"/>
      <c r="O48" s="250"/>
      <c r="P48" s="31"/>
      <c r="Q48" s="31"/>
      <c r="R48" s="31"/>
      <c r="S48" s="31"/>
      <c r="T48" s="281"/>
      <c r="U48" s="31"/>
      <c r="V48" s="281"/>
      <c r="W48" s="250"/>
      <c r="X48" s="250"/>
      <c r="Y48" s="250"/>
      <c r="Z48" s="31"/>
      <c r="AA48" s="17"/>
      <c r="AB48" s="17"/>
      <c r="AC48" s="17"/>
      <c r="AD48" s="17"/>
      <c r="AE48" s="17"/>
      <c r="AF48" s="17"/>
      <c r="AG48" s="17"/>
      <c r="AH48" s="17"/>
    </row>
    <row r="49" spans="1:34" ht="17.100000000000001" customHeight="1">
      <c r="A49" s="634"/>
      <c r="B49" s="525"/>
      <c r="C49" s="526"/>
      <c r="D49" s="301"/>
      <c r="E49" s="276"/>
      <c r="F49" s="283"/>
      <c r="G49" s="273" t="str">
        <f t="shared" si="2"/>
        <v/>
      </c>
      <c r="H49" s="274"/>
      <c r="I49" s="274"/>
      <c r="J49" s="274"/>
      <c r="K49" s="274"/>
      <c r="L49" s="278"/>
      <c r="M49" s="278"/>
      <c r="N49" s="279"/>
      <c r="O49" s="250"/>
      <c r="P49" s="31"/>
      <c r="Q49" s="31"/>
      <c r="R49" s="31"/>
      <c r="S49" s="31"/>
      <c r="T49" s="281"/>
      <c r="U49" s="31"/>
      <c r="V49" s="281"/>
      <c r="W49" s="250"/>
      <c r="X49" s="250"/>
      <c r="Y49" s="250"/>
      <c r="Z49" s="31"/>
      <c r="AA49" s="17"/>
      <c r="AB49" s="17"/>
      <c r="AC49" s="17"/>
      <c r="AD49" s="17"/>
      <c r="AE49" s="17"/>
      <c r="AF49" s="17"/>
      <c r="AG49" s="17"/>
      <c r="AH49" s="17"/>
    </row>
    <row r="50" spans="1:34" ht="17.100000000000001" customHeight="1">
      <c r="A50" s="634"/>
      <c r="B50" s="525"/>
      <c r="C50" s="526"/>
      <c r="D50" s="301"/>
      <c r="E50" s="276"/>
      <c r="F50" s="283"/>
      <c r="G50" s="273" t="str">
        <f t="shared" si="2"/>
        <v/>
      </c>
      <c r="H50" s="274"/>
      <c r="I50" s="274"/>
      <c r="J50" s="274"/>
      <c r="K50" s="274"/>
      <c r="L50" s="278"/>
      <c r="M50" s="278"/>
      <c r="N50" s="279"/>
      <c r="O50" s="250"/>
      <c r="P50" s="31"/>
      <c r="Q50" s="31"/>
      <c r="R50" s="31"/>
      <c r="S50" s="31"/>
      <c r="T50" s="281"/>
      <c r="U50" s="31"/>
      <c r="V50" s="281"/>
      <c r="W50" s="250"/>
      <c r="X50" s="250"/>
      <c r="Y50" s="250"/>
      <c r="Z50" s="31"/>
      <c r="AA50" s="17"/>
      <c r="AB50" s="17"/>
      <c r="AC50" s="17"/>
      <c r="AD50" s="17"/>
      <c r="AE50" s="17"/>
      <c r="AF50" s="17"/>
      <c r="AG50" s="17"/>
      <c r="AH50" s="17"/>
    </row>
    <row r="51" spans="1:34" ht="17.100000000000001" customHeight="1">
      <c r="A51" s="634"/>
      <c r="B51" s="525"/>
      <c r="C51" s="526"/>
      <c r="D51" s="301"/>
      <c r="E51" s="276"/>
      <c r="F51" s="283"/>
      <c r="G51" s="273" t="str">
        <f t="shared" si="2"/>
        <v/>
      </c>
      <c r="H51" s="274"/>
      <c r="I51" s="274"/>
      <c r="J51" s="274"/>
      <c r="K51" s="274"/>
      <c r="L51" s="278"/>
      <c r="M51" s="278"/>
      <c r="N51" s="279"/>
      <c r="O51" s="250"/>
      <c r="P51" s="31"/>
      <c r="Q51" s="31"/>
      <c r="R51" s="31"/>
      <c r="S51" s="31"/>
      <c r="T51" s="281"/>
      <c r="U51" s="31"/>
      <c r="V51" s="281"/>
      <c r="W51" s="250"/>
      <c r="X51" s="250"/>
      <c r="Y51" s="250"/>
      <c r="Z51" s="31"/>
      <c r="AA51" s="17"/>
      <c r="AB51" s="17"/>
      <c r="AC51" s="17"/>
      <c r="AD51" s="17"/>
      <c r="AE51" s="17"/>
      <c r="AF51" s="17"/>
      <c r="AG51" s="17"/>
      <c r="AH51" s="17"/>
    </row>
    <row r="52" spans="1:34" ht="17.100000000000001" customHeight="1">
      <c r="A52" s="634"/>
      <c r="B52" s="525"/>
      <c r="C52" s="526"/>
      <c r="D52" s="301"/>
      <c r="E52" s="276"/>
      <c r="F52" s="283"/>
      <c r="G52" s="273" t="str">
        <f t="shared" si="2"/>
        <v/>
      </c>
      <c r="H52" s="274"/>
      <c r="I52" s="274"/>
      <c r="J52" s="274"/>
      <c r="K52" s="274"/>
      <c r="L52" s="278"/>
      <c r="M52" s="278"/>
      <c r="N52" s="279"/>
      <c r="O52" s="250"/>
      <c r="P52" s="31"/>
      <c r="Q52" s="31"/>
      <c r="R52" s="31"/>
      <c r="S52" s="31"/>
      <c r="T52" s="281"/>
      <c r="U52" s="31"/>
      <c r="V52" s="281"/>
      <c r="W52" s="250"/>
      <c r="X52" s="250"/>
      <c r="Y52" s="250"/>
      <c r="Z52" s="31"/>
      <c r="AA52" s="17"/>
      <c r="AB52" s="17"/>
      <c r="AC52" s="17"/>
      <c r="AD52" s="17"/>
      <c r="AE52" s="17"/>
      <c r="AF52" s="17"/>
      <c r="AG52" s="17"/>
      <c r="AH52" s="17"/>
    </row>
    <row r="53" spans="1:34" ht="17.100000000000001" customHeight="1">
      <c r="A53" s="634"/>
      <c r="B53" s="525"/>
      <c r="C53" s="526"/>
      <c r="D53" s="301"/>
      <c r="E53" s="276"/>
      <c r="F53" s="283"/>
      <c r="G53" s="273" t="str">
        <f t="shared" si="2"/>
        <v/>
      </c>
      <c r="H53" s="274"/>
      <c r="I53" s="274"/>
      <c r="J53" s="274"/>
      <c r="K53" s="274"/>
      <c r="L53" s="278"/>
      <c r="M53" s="278"/>
      <c r="N53" s="279"/>
      <c r="O53" s="250"/>
      <c r="P53" s="31"/>
      <c r="Q53" s="31"/>
      <c r="R53" s="280"/>
      <c r="S53" s="31"/>
      <c r="T53" s="281"/>
      <c r="U53" s="31"/>
      <c r="V53" s="281"/>
      <c r="W53" s="250"/>
      <c r="X53" s="250"/>
      <c r="Y53" s="250"/>
      <c r="Z53" s="31"/>
      <c r="AA53" s="17"/>
      <c r="AB53" s="17"/>
      <c r="AC53" s="17"/>
      <c r="AD53" s="17"/>
      <c r="AE53" s="17"/>
      <c r="AF53" s="17"/>
      <c r="AG53" s="17"/>
      <c r="AH53" s="17"/>
    </row>
    <row r="54" spans="1:34" ht="17.100000000000001" customHeight="1">
      <c r="A54" s="634"/>
      <c r="B54" s="525"/>
      <c r="C54" s="526"/>
      <c r="D54" s="301"/>
      <c r="E54" s="276"/>
      <c r="F54" s="283"/>
      <c r="G54" s="273" t="str">
        <f>IF(A54,A54,"")</f>
        <v/>
      </c>
      <c r="H54" s="274"/>
      <c r="I54" s="274"/>
      <c r="J54" s="274"/>
      <c r="K54" s="274"/>
      <c r="L54" s="278"/>
      <c r="M54" s="278"/>
      <c r="N54" s="279"/>
      <c r="O54" s="250"/>
      <c r="P54" s="31"/>
      <c r="Q54" s="31"/>
      <c r="R54" s="280"/>
      <c r="S54" s="31"/>
      <c r="T54" s="281"/>
      <c r="U54" s="31"/>
      <c r="V54" s="281"/>
      <c r="W54" s="250"/>
      <c r="X54" s="250"/>
      <c r="Y54" s="250"/>
      <c r="Z54" s="31"/>
      <c r="AA54" s="17"/>
      <c r="AB54" s="17"/>
      <c r="AC54" s="17"/>
      <c r="AD54" s="17"/>
      <c r="AE54" s="17"/>
      <c r="AF54" s="17"/>
      <c r="AG54" s="17"/>
      <c r="AH54" s="17"/>
    </row>
    <row r="55" spans="1:34" ht="16.7" customHeight="1">
      <c r="A55" s="21"/>
      <c r="B55" s="21"/>
      <c r="C55" s="21"/>
      <c r="D55" s="21"/>
      <c r="E55" s="21"/>
      <c r="F55" s="2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17"/>
      <c r="AB55" s="17"/>
      <c r="AC55" s="17"/>
      <c r="AD55" s="17"/>
      <c r="AE55" s="17"/>
      <c r="AF55" s="17"/>
      <c r="AG55" s="17"/>
      <c r="AH55" s="17"/>
    </row>
    <row r="56" spans="1:34" ht="17.100000000000001" customHeight="1">
      <c r="A56" s="21"/>
      <c r="B56" s="21"/>
      <c r="C56" s="21"/>
      <c r="D56" s="21"/>
      <c r="E56" s="21"/>
      <c r="F56" s="2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17"/>
      <c r="AB56" s="17"/>
      <c r="AC56" s="17"/>
      <c r="AD56" s="17"/>
      <c r="AE56" s="17"/>
      <c r="AF56" s="17"/>
      <c r="AG56" s="17"/>
      <c r="AH56" s="17"/>
    </row>
    <row r="57" spans="1:34" ht="17.100000000000001" customHeight="1">
      <c r="A57" s="21"/>
      <c r="B57" s="21"/>
      <c r="C57" s="21"/>
      <c r="D57" s="21"/>
      <c r="E57" s="21"/>
      <c r="F57" s="2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17"/>
      <c r="AB57" s="17"/>
      <c r="AC57" s="17"/>
      <c r="AD57" s="17"/>
      <c r="AE57" s="17"/>
      <c r="AF57" s="17"/>
      <c r="AG57" s="17"/>
      <c r="AH57" s="17"/>
    </row>
    <row r="58" spans="1:34" s="18" customFormat="1" ht="36" customHeight="1">
      <c r="A58" s="23"/>
      <c r="B58" s="24"/>
      <c r="C58" s="24"/>
      <c r="D58" s="24"/>
      <c r="E58" s="726" t="s">
        <v>164</v>
      </c>
      <c r="F58" s="726"/>
      <c r="G58" s="726"/>
      <c r="H58" s="726"/>
      <c r="I58" s="726"/>
      <c r="J58" s="726"/>
      <c r="K58" s="726"/>
      <c r="L58" s="726"/>
      <c r="M58" s="25"/>
      <c r="N58" s="25" t="str">
        <f>IF(COUNTA(C5:C54),COUNTA(C5:C54),"-")</f>
        <v>-</v>
      </c>
      <c r="O58" s="25" t="s">
        <v>87</v>
      </c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4" s="18" customFormat="1" ht="36" customHeight="1">
      <c r="A59" s="23"/>
      <c r="B59" s="24"/>
      <c r="C59" s="24"/>
      <c r="D59" s="24"/>
      <c r="E59" s="726" t="s">
        <v>165</v>
      </c>
      <c r="F59" s="726"/>
      <c r="G59" s="726"/>
      <c r="H59" s="726"/>
      <c r="I59" s="726"/>
      <c r="J59" s="726"/>
      <c r="K59" s="726"/>
      <c r="L59" s="726"/>
      <c r="M59" s="136"/>
      <c r="N59" s="25" t="str">
        <f>IF(COUNTIF(E5:E54,"ย้าย"),COUNTIF(E5:E54,"ย้าย"),"0")</f>
        <v>0</v>
      </c>
      <c r="O59" s="25" t="s">
        <v>87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spans="1:34" s="18" customFormat="1" ht="22.5" customHeight="1">
      <c r="A60" s="23"/>
      <c r="B60" s="24"/>
      <c r="C60" s="24"/>
      <c r="D60" s="24"/>
      <c r="E60" s="726" t="s">
        <v>166</v>
      </c>
      <c r="F60" s="726"/>
      <c r="G60" s="726"/>
      <c r="H60" s="726"/>
      <c r="I60" s="726"/>
      <c r="J60" s="726"/>
      <c r="K60" s="726"/>
      <c r="L60" s="726"/>
      <c r="M60" s="136"/>
      <c r="N60" s="25" t="e">
        <f>N58-N59</f>
        <v>#VALUE!</v>
      </c>
      <c r="O60" s="25" t="s">
        <v>87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spans="1:34" ht="22.5" customHeight="1">
      <c r="A61" s="26"/>
      <c r="B61" s="26"/>
      <c r="C61" s="26"/>
      <c r="D61" s="26"/>
      <c r="E61" s="26"/>
      <c r="F61" s="2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spans="1:34" ht="22.5" customHeight="1">
      <c r="A62" s="26"/>
      <c r="B62" s="26"/>
      <c r="C62" s="26"/>
      <c r="D62" s="26"/>
      <c r="E62" s="26"/>
      <c r="F62" s="2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spans="1:34" ht="22.5" customHeight="1">
      <c r="A63" s="26"/>
      <c r="B63" s="26"/>
      <c r="C63" s="26"/>
      <c r="D63" s="26"/>
      <c r="E63" s="26"/>
      <c r="F63" s="2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spans="1:34" ht="22.5" customHeight="1">
      <c r="A64" s="26"/>
      <c r="B64" s="26"/>
      <c r="C64" s="27" t="s">
        <v>520</v>
      </c>
      <c r="D64" s="26"/>
      <c r="E64" s="26"/>
      <c r="F64" s="2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spans="1:34" ht="22.5" customHeight="1">
      <c r="A65" s="28"/>
      <c r="B65" s="28"/>
      <c r="C65" s="28"/>
      <c r="D65" s="28"/>
      <c r="E65" s="28"/>
      <c r="F65" s="28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spans="1:34" ht="22.5" customHeight="1">
      <c r="A66" s="28"/>
      <c r="B66" s="28"/>
      <c r="C66" s="28"/>
      <c r="D66" s="28"/>
      <c r="E66" s="28"/>
      <c r="F66" s="28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spans="1:34" ht="22.5" customHeight="1">
      <c r="A67" s="28"/>
      <c r="B67" s="28"/>
      <c r="C67" s="28"/>
      <c r="D67" s="28"/>
      <c r="E67" s="28"/>
      <c r="F67" s="28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spans="1:34" ht="18.75" customHeight="1">
      <c r="A68" s="28"/>
      <c r="B68" s="28"/>
      <c r="C68" s="28"/>
      <c r="D68" s="28"/>
      <c r="E68" s="28"/>
      <c r="F68" s="28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spans="1:34" ht="18.75" customHeight="1">
      <c r="A69" s="3"/>
      <c r="B69" s="3"/>
      <c r="C69" s="3"/>
      <c r="D69" s="3"/>
      <c r="E69" s="3"/>
      <c r="F69" s="3"/>
    </row>
    <row r="70" spans="1:34" ht="18.75" customHeight="1">
      <c r="A70" s="3"/>
      <c r="B70" s="3"/>
      <c r="C70" s="3"/>
      <c r="D70" s="3"/>
      <c r="E70" s="3"/>
      <c r="F70" s="3"/>
    </row>
    <row r="71" spans="1:34" ht="18.75" customHeight="1">
      <c r="A71" s="3"/>
      <c r="B71" s="3"/>
      <c r="C71" s="3"/>
      <c r="D71" s="3"/>
      <c r="E71" s="3"/>
      <c r="F71" s="3"/>
    </row>
    <row r="72" spans="1:34" ht="18.75" customHeight="1">
      <c r="A72" s="3"/>
      <c r="B72" s="3"/>
      <c r="C72" s="3"/>
      <c r="D72" s="3"/>
      <c r="E72" s="3"/>
      <c r="F72" s="3"/>
    </row>
    <row r="73" spans="1:34" ht="18.75" customHeight="1">
      <c r="A73" s="3"/>
      <c r="B73" s="3"/>
      <c r="C73" s="3"/>
      <c r="D73" s="3"/>
      <c r="E73" s="3"/>
      <c r="F73" s="3"/>
    </row>
    <row r="74" spans="1:34" ht="18.75" customHeight="1">
      <c r="A74" s="3"/>
      <c r="B74" s="3"/>
      <c r="C74" s="3"/>
      <c r="D74" s="3"/>
      <c r="E74" s="3"/>
      <c r="F74" s="3"/>
    </row>
    <row r="75" spans="1:34" ht="18.75" customHeight="1">
      <c r="A75" s="3"/>
      <c r="B75" s="3"/>
      <c r="C75" s="3"/>
      <c r="D75" s="3"/>
      <c r="E75" s="3"/>
      <c r="F75" s="3"/>
    </row>
    <row r="76" spans="1:34" ht="18.75" customHeight="1">
      <c r="A76" s="3"/>
      <c r="B76" s="3"/>
      <c r="C76" s="3"/>
      <c r="D76" s="3"/>
      <c r="E76" s="3"/>
      <c r="F76" s="3"/>
    </row>
    <row r="77" spans="1:34" ht="18.75" customHeight="1">
      <c r="A77" s="3"/>
      <c r="B77" s="3"/>
      <c r="C77" s="3"/>
      <c r="D77" s="3"/>
      <c r="E77" s="3"/>
      <c r="F77" s="3"/>
    </row>
    <row r="78" spans="1:34" ht="18.75" customHeight="1">
      <c r="A78" s="3"/>
      <c r="B78" s="3"/>
      <c r="C78" s="3"/>
      <c r="D78" s="3"/>
      <c r="E78" s="3"/>
      <c r="F78" s="3"/>
    </row>
    <row r="79" spans="1:34" ht="18.75" customHeight="1">
      <c r="A79" s="3"/>
      <c r="B79" s="3"/>
      <c r="C79" s="3"/>
      <c r="D79" s="3"/>
      <c r="E79" s="3"/>
      <c r="F79" s="3"/>
    </row>
    <row r="80" spans="1:34" ht="18.75" customHeight="1">
      <c r="A80" s="3"/>
      <c r="B80" s="3"/>
      <c r="C80" s="3"/>
      <c r="D80" s="3"/>
      <c r="E80" s="3"/>
      <c r="F80" s="3"/>
    </row>
    <row r="81" spans="1:6" ht="18.75" customHeight="1">
      <c r="A81" s="3"/>
      <c r="B81" s="3"/>
      <c r="C81" s="3"/>
      <c r="D81" s="3"/>
      <c r="E81" s="3"/>
      <c r="F81" s="3"/>
    </row>
    <row r="82" spans="1:6" ht="18.75" customHeight="1">
      <c r="A82" s="3"/>
      <c r="B82" s="3"/>
      <c r="C82" s="3"/>
      <c r="D82" s="3"/>
      <c r="E82" s="3"/>
      <c r="F82" s="3"/>
    </row>
    <row r="83" spans="1:6" ht="18.75" customHeight="1">
      <c r="A83" s="3"/>
      <c r="B83" s="3"/>
      <c r="C83" s="3"/>
      <c r="D83" s="3"/>
      <c r="E83" s="3"/>
      <c r="F83" s="3"/>
    </row>
    <row r="84" spans="1:6" ht="18.75" customHeight="1">
      <c r="A84" s="3"/>
      <c r="B84" s="3"/>
      <c r="C84" s="3"/>
      <c r="D84" s="3"/>
      <c r="E84" s="3"/>
      <c r="F84" s="3"/>
    </row>
    <row r="85" spans="1:6" ht="18.75" customHeight="1">
      <c r="A85" s="3"/>
      <c r="B85" s="3"/>
      <c r="C85" s="3"/>
      <c r="D85" s="3"/>
      <c r="E85" s="3"/>
      <c r="F85" s="3"/>
    </row>
    <row r="86" spans="1:6" ht="18.75" customHeight="1">
      <c r="A86" s="3"/>
      <c r="B86" s="3"/>
      <c r="C86" s="3"/>
      <c r="D86" s="3"/>
      <c r="E86" s="3"/>
      <c r="F86" s="3"/>
    </row>
    <row r="87" spans="1:6" ht="18.75" customHeight="1">
      <c r="A87" s="3"/>
      <c r="B87" s="3"/>
      <c r="C87" s="3"/>
      <c r="D87" s="3"/>
      <c r="E87" s="3"/>
      <c r="F87" s="3"/>
    </row>
    <row r="88" spans="1:6" ht="18.75" customHeight="1">
      <c r="A88" s="3"/>
      <c r="B88" s="3"/>
      <c r="C88" s="3"/>
      <c r="D88" s="3"/>
      <c r="E88" s="3"/>
      <c r="F88" s="3"/>
    </row>
    <row r="89" spans="1:6" ht="18.75" customHeight="1">
      <c r="A89" s="3"/>
      <c r="B89" s="3"/>
      <c r="C89" s="3"/>
      <c r="D89" s="3"/>
      <c r="E89" s="3"/>
      <c r="F89" s="3"/>
    </row>
    <row r="90" spans="1:6" ht="18.75" customHeight="1">
      <c r="A90" s="3"/>
      <c r="B90" s="3"/>
      <c r="C90" s="3"/>
      <c r="D90" s="3"/>
      <c r="E90" s="3"/>
      <c r="F90" s="3"/>
    </row>
    <row r="91" spans="1:6" ht="18.75" customHeight="1">
      <c r="A91" s="3"/>
      <c r="B91" s="3"/>
      <c r="C91" s="3"/>
      <c r="D91" s="3"/>
      <c r="E91" s="3"/>
      <c r="F91" s="3"/>
    </row>
  </sheetData>
  <sheetProtection algorithmName="SHA-512" hashValue="ahFgdO4DZA8EBpyX+KAAjCeY3OjCfsctFJEFWX6jdU2Qw91PGL6vgEmSwosoECq6lb90uYosct7dqfRmF9PtYg==" saltValue="tVnj4lJN/UqrAbXVQcigwQ==" spinCount="100000" sheet="1" formatCells="0" selectLockedCells="1"/>
  <mergeCells count="24">
    <mergeCell ref="S2:Z2"/>
    <mergeCell ref="AD6:AH10"/>
    <mergeCell ref="A3:A4"/>
    <mergeCell ref="S3:Z3"/>
    <mergeCell ref="C3:C4"/>
    <mergeCell ref="G3:G4"/>
    <mergeCell ref="I3:I4"/>
    <mergeCell ref="M3:M4"/>
    <mergeCell ref="N3:N4"/>
    <mergeCell ref="O3:O4"/>
    <mergeCell ref="A2:F2"/>
    <mergeCell ref="P3:P4"/>
    <mergeCell ref="Q3:Q4"/>
    <mergeCell ref="H3:H4"/>
    <mergeCell ref="R3:R4"/>
    <mergeCell ref="J3:J4"/>
    <mergeCell ref="G2:M2"/>
    <mergeCell ref="N2:R2"/>
    <mergeCell ref="E60:L60"/>
    <mergeCell ref="E58:L58"/>
    <mergeCell ref="E59:L59"/>
    <mergeCell ref="D3:F3"/>
    <mergeCell ref="L3:L4"/>
    <mergeCell ref="K3:K4"/>
  </mergeCells>
  <phoneticPr fontId="4" type="noConversion"/>
  <dataValidations count="1">
    <dataValidation type="list" allowBlank="1" showInputMessage="1" showErrorMessage="1" sqref="E5:E54">
      <formula1>$C$63:$C$64</formula1>
    </dataValidation>
  </dataValidations>
  <printOptions horizontalCentered="1"/>
  <pageMargins left="0.98425196850393704" right="0.74803149606299213" top="0.78740157480314965" bottom="0.39370078740157483" header="0.51181102362204722" footer="0.51181102362204722"/>
  <pageSetup paperSize="9" orientation="portrait" blackAndWhite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FFFF00"/>
  </sheetPr>
  <dimension ref="A1:H57"/>
  <sheetViews>
    <sheetView showGridLines="0" zoomScale="60" zoomScaleNormal="60" workbookViewId="0">
      <selection activeCell="C11" sqref="C11"/>
    </sheetView>
  </sheetViews>
  <sheetFormatPr defaultColWidth="0" defaultRowHeight="18.75" zeroHeight="1"/>
  <cols>
    <col min="1" max="1" width="9" style="56" customWidth="1"/>
    <col min="2" max="2" width="48.09765625" style="56" customWidth="1"/>
    <col min="3" max="3" width="22.09765625" style="56" customWidth="1"/>
    <col min="4" max="8" width="9.09765625" style="56" customWidth="1"/>
    <col min="9" max="16384" width="9.09765625" style="56" hidden="1"/>
  </cols>
  <sheetData>
    <row r="1" spans="1:8" ht="21.75" customHeight="1">
      <c r="A1" s="737" t="s">
        <v>597</v>
      </c>
      <c r="B1" s="737"/>
      <c r="C1" s="737"/>
      <c r="D1" s="738" t="s">
        <v>598</v>
      </c>
      <c r="E1" s="738"/>
      <c r="F1" s="738"/>
      <c r="G1" s="738"/>
      <c r="H1" s="738"/>
    </row>
    <row r="2" spans="1:8">
      <c r="A2" s="737"/>
      <c r="B2" s="737"/>
      <c r="C2" s="737"/>
      <c r="D2" s="738"/>
      <c r="E2" s="738"/>
      <c r="F2" s="738"/>
      <c r="G2" s="738"/>
      <c r="H2" s="738"/>
    </row>
    <row r="3" spans="1:8">
      <c r="A3" s="737"/>
      <c r="B3" s="737"/>
      <c r="C3" s="737"/>
      <c r="D3" s="738"/>
      <c r="E3" s="738"/>
      <c r="F3" s="738"/>
      <c r="G3" s="738"/>
      <c r="H3" s="738"/>
    </row>
    <row r="4" spans="1:8" ht="30.75" customHeight="1">
      <c r="A4" s="412" t="s">
        <v>38</v>
      </c>
      <c r="B4" s="412" t="s">
        <v>39</v>
      </c>
      <c r="C4" s="413" t="s">
        <v>596</v>
      </c>
      <c r="D4" s="738"/>
      <c r="E4" s="738"/>
      <c r="F4" s="738"/>
      <c r="G4" s="738"/>
      <c r="H4" s="738"/>
    </row>
    <row r="5" spans="1:8" ht="145.5" customHeight="1">
      <c r="A5" s="414">
        <f>น้ำหนักส่วนสูง!A3</f>
        <v>1</v>
      </c>
      <c r="B5" s="416" t="str">
        <f>น้ำหนักส่วนสูง!B3</f>
        <v/>
      </c>
      <c r="C5" s="405"/>
      <c r="D5" s="415"/>
      <c r="E5" s="415"/>
      <c r="F5" s="415"/>
      <c r="G5" s="415"/>
      <c r="H5" s="415"/>
    </row>
    <row r="6" spans="1:8" ht="145.5" customHeight="1">
      <c r="A6" s="414">
        <f>น้ำหนักส่วนสูง!A4</f>
        <v>2</v>
      </c>
      <c r="B6" s="416" t="str">
        <f>น้ำหนักส่วนสูง!B4</f>
        <v/>
      </c>
      <c r="C6" s="405"/>
      <c r="D6" s="415"/>
      <c r="E6" s="415"/>
      <c r="F6" s="415"/>
      <c r="G6" s="415"/>
      <c r="H6" s="415"/>
    </row>
    <row r="7" spans="1:8" ht="145.5" customHeight="1">
      <c r="A7" s="414">
        <f>น้ำหนักส่วนสูง!A5</f>
        <v>3</v>
      </c>
      <c r="B7" s="416" t="str">
        <f>น้ำหนักส่วนสูง!B5</f>
        <v/>
      </c>
      <c r="C7" s="405"/>
      <c r="D7" s="415"/>
      <c r="E7" s="415"/>
      <c r="F7" s="415"/>
      <c r="G7" s="415"/>
      <c r="H7" s="415"/>
    </row>
    <row r="8" spans="1:8" ht="145.5" customHeight="1">
      <c r="A8" s="414">
        <f>น้ำหนักส่วนสูง!A6</f>
        <v>4</v>
      </c>
      <c r="B8" s="416" t="str">
        <f>น้ำหนักส่วนสูง!B6</f>
        <v/>
      </c>
      <c r="C8" s="405"/>
      <c r="D8" s="415"/>
      <c r="E8" s="415"/>
      <c r="F8" s="415"/>
      <c r="G8" s="415"/>
      <c r="H8" s="415"/>
    </row>
    <row r="9" spans="1:8" ht="145.5" customHeight="1">
      <c r="A9" s="414">
        <f>น้ำหนักส่วนสูง!A7</f>
        <v>5</v>
      </c>
      <c r="B9" s="416" t="str">
        <f>น้ำหนักส่วนสูง!B7</f>
        <v/>
      </c>
      <c r="C9" s="405"/>
      <c r="D9" s="415"/>
      <c r="E9" s="415"/>
      <c r="F9" s="415"/>
      <c r="G9" s="415"/>
      <c r="H9" s="415"/>
    </row>
    <row r="10" spans="1:8" ht="145.5" customHeight="1">
      <c r="A10" s="414">
        <f>น้ำหนักส่วนสูง!A8</f>
        <v>6</v>
      </c>
      <c r="B10" s="416" t="str">
        <f>น้ำหนักส่วนสูง!B8</f>
        <v/>
      </c>
      <c r="C10" s="405"/>
      <c r="D10" s="415"/>
      <c r="E10" s="415"/>
      <c r="F10" s="415"/>
      <c r="G10" s="415"/>
      <c r="H10" s="415"/>
    </row>
    <row r="11" spans="1:8" ht="145.5" customHeight="1">
      <c r="A11" s="414">
        <f>น้ำหนักส่วนสูง!A9</f>
        <v>7</v>
      </c>
      <c r="B11" s="416" t="str">
        <f>น้ำหนักส่วนสูง!B9</f>
        <v/>
      </c>
      <c r="C11" s="405"/>
      <c r="D11" s="415"/>
      <c r="E11" s="415"/>
      <c r="F11" s="415"/>
      <c r="G11" s="415"/>
      <c r="H11" s="415"/>
    </row>
    <row r="12" spans="1:8" ht="145.5" customHeight="1">
      <c r="A12" s="414">
        <f>น้ำหนักส่วนสูง!A10</f>
        <v>8</v>
      </c>
      <c r="B12" s="416" t="str">
        <f>น้ำหนักส่วนสูง!B10</f>
        <v/>
      </c>
      <c r="C12" s="405"/>
      <c r="D12" s="415"/>
      <c r="E12" s="415"/>
      <c r="F12" s="415"/>
      <c r="G12" s="415"/>
      <c r="H12" s="415"/>
    </row>
    <row r="13" spans="1:8" ht="145.5" customHeight="1">
      <c r="A13" s="414">
        <f>น้ำหนักส่วนสูง!A11</f>
        <v>9</v>
      </c>
      <c r="B13" s="416" t="str">
        <f>น้ำหนักส่วนสูง!B11</f>
        <v/>
      </c>
      <c r="C13" s="405"/>
      <c r="D13" s="415"/>
      <c r="E13" s="415"/>
      <c r="F13" s="415"/>
      <c r="G13" s="415"/>
      <c r="H13" s="415"/>
    </row>
    <row r="14" spans="1:8" ht="145.5" customHeight="1">
      <c r="A14" s="414">
        <f>น้ำหนักส่วนสูง!A12</f>
        <v>10</v>
      </c>
      <c r="B14" s="416" t="str">
        <f>น้ำหนักส่วนสูง!B12</f>
        <v/>
      </c>
      <c r="C14" s="405"/>
      <c r="D14" s="415"/>
      <c r="E14" s="415"/>
      <c r="F14" s="415"/>
      <c r="G14" s="415"/>
      <c r="H14" s="415"/>
    </row>
    <row r="15" spans="1:8" ht="145.5" customHeight="1">
      <c r="A15" s="414">
        <f>น้ำหนักส่วนสูง!A13</f>
        <v>11</v>
      </c>
      <c r="B15" s="416" t="str">
        <f>น้ำหนักส่วนสูง!B13</f>
        <v/>
      </c>
      <c r="C15" s="405"/>
      <c r="D15" s="415"/>
      <c r="E15" s="415"/>
      <c r="F15" s="415"/>
      <c r="G15" s="415"/>
      <c r="H15" s="415"/>
    </row>
    <row r="16" spans="1:8" ht="145.5" customHeight="1">
      <c r="A16" s="414">
        <f>น้ำหนักส่วนสูง!A14</f>
        <v>12</v>
      </c>
      <c r="B16" s="416" t="str">
        <f>น้ำหนักส่วนสูง!B14</f>
        <v/>
      </c>
      <c r="C16" s="405"/>
      <c r="D16" s="415"/>
      <c r="E16" s="415"/>
      <c r="F16" s="415"/>
      <c r="G16" s="415"/>
      <c r="H16" s="415"/>
    </row>
    <row r="17" spans="1:8" ht="145.5" customHeight="1">
      <c r="A17" s="414">
        <f>น้ำหนักส่วนสูง!A15</f>
        <v>13</v>
      </c>
      <c r="B17" s="416" t="str">
        <f>น้ำหนักส่วนสูง!B15</f>
        <v/>
      </c>
      <c r="C17" s="405"/>
      <c r="D17" s="415"/>
      <c r="E17" s="415"/>
      <c r="F17" s="415"/>
      <c r="G17" s="415"/>
      <c r="H17" s="415"/>
    </row>
    <row r="18" spans="1:8" ht="145.5" customHeight="1">
      <c r="A18" s="414">
        <f>น้ำหนักส่วนสูง!A16</f>
        <v>14</v>
      </c>
      <c r="B18" s="416" t="str">
        <f>น้ำหนักส่วนสูง!B16</f>
        <v/>
      </c>
      <c r="C18" s="405"/>
      <c r="D18" s="415"/>
      <c r="E18" s="415"/>
      <c r="F18" s="415"/>
      <c r="G18" s="415"/>
      <c r="H18" s="415"/>
    </row>
    <row r="19" spans="1:8" ht="145.5" customHeight="1">
      <c r="A19" s="414">
        <f>น้ำหนักส่วนสูง!A17</f>
        <v>15</v>
      </c>
      <c r="B19" s="416" t="str">
        <f>น้ำหนักส่วนสูง!B17</f>
        <v/>
      </c>
      <c r="C19" s="405"/>
      <c r="D19" s="415"/>
      <c r="E19" s="415"/>
      <c r="F19" s="415"/>
      <c r="G19" s="415"/>
      <c r="H19" s="415"/>
    </row>
    <row r="20" spans="1:8" ht="145.5" customHeight="1">
      <c r="A20" s="414">
        <f>น้ำหนักส่วนสูง!A18</f>
        <v>16</v>
      </c>
      <c r="B20" s="416" t="str">
        <f>น้ำหนักส่วนสูง!B18</f>
        <v/>
      </c>
      <c r="C20" s="405"/>
      <c r="D20" s="415"/>
      <c r="E20" s="415"/>
      <c r="F20" s="415"/>
      <c r="G20" s="415"/>
      <c r="H20" s="415"/>
    </row>
    <row r="21" spans="1:8" ht="145.5" customHeight="1">
      <c r="A21" s="414">
        <f>น้ำหนักส่วนสูง!A19</f>
        <v>17</v>
      </c>
      <c r="B21" s="416" t="str">
        <f>น้ำหนักส่วนสูง!B19</f>
        <v/>
      </c>
      <c r="C21" s="405"/>
      <c r="D21" s="415"/>
      <c r="E21" s="415"/>
      <c r="F21" s="415"/>
      <c r="G21" s="415"/>
      <c r="H21" s="415"/>
    </row>
    <row r="22" spans="1:8" ht="145.5" customHeight="1">
      <c r="A22" s="414">
        <f>น้ำหนักส่วนสูง!A20</f>
        <v>18</v>
      </c>
      <c r="B22" s="416" t="str">
        <f>น้ำหนักส่วนสูง!B20</f>
        <v/>
      </c>
      <c r="C22" s="405"/>
      <c r="D22" s="415"/>
      <c r="E22" s="415"/>
      <c r="F22" s="415"/>
      <c r="G22" s="415"/>
      <c r="H22" s="415"/>
    </row>
    <row r="23" spans="1:8" ht="145.5" customHeight="1">
      <c r="A23" s="414">
        <f>น้ำหนักส่วนสูง!A21</f>
        <v>19</v>
      </c>
      <c r="B23" s="416" t="str">
        <f>น้ำหนักส่วนสูง!B21</f>
        <v/>
      </c>
      <c r="C23" s="405"/>
      <c r="D23" s="415"/>
      <c r="E23" s="415"/>
      <c r="F23" s="415"/>
      <c r="G23" s="415"/>
      <c r="H23" s="415"/>
    </row>
    <row r="24" spans="1:8" ht="145.5" customHeight="1">
      <c r="A24" s="414">
        <f>น้ำหนักส่วนสูง!A22</f>
        <v>20</v>
      </c>
      <c r="B24" s="416" t="str">
        <f>น้ำหนักส่วนสูง!B22</f>
        <v/>
      </c>
      <c r="C24" s="405"/>
      <c r="D24" s="415"/>
      <c r="E24" s="415"/>
      <c r="F24" s="415"/>
      <c r="G24" s="415"/>
      <c r="H24" s="415"/>
    </row>
    <row r="25" spans="1:8" ht="145.5" customHeight="1">
      <c r="A25" s="414">
        <f>น้ำหนักส่วนสูง!A23</f>
        <v>21</v>
      </c>
      <c r="B25" s="416" t="str">
        <f>น้ำหนักส่วนสูง!B23</f>
        <v/>
      </c>
      <c r="C25" s="405"/>
      <c r="D25" s="415"/>
      <c r="E25" s="415"/>
      <c r="F25" s="415"/>
      <c r="G25" s="415"/>
      <c r="H25" s="415"/>
    </row>
    <row r="26" spans="1:8" ht="145.5" customHeight="1">
      <c r="A26" s="414">
        <f>น้ำหนักส่วนสูง!A24</f>
        <v>22</v>
      </c>
      <c r="B26" s="416" t="str">
        <f>น้ำหนักส่วนสูง!B24</f>
        <v/>
      </c>
      <c r="C26" s="405"/>
      <c r="D26" s="415"/>
      <c r="E26" s="415"/>
      <c r="F26" s="415"/>
      <c r="G26" s="415"/>
      <c r="H26" s="415"/>
    </row>
    <row r="27" spans="1:8" ht="145.5" customHeight="1">
      <c r="A27" s="414">
        <f>น้ำหนักส่วนสูง!A25</f>
        <v>23</v>
      </c>
      <c r="B27" s="416" t="str">
        <f>น้ำหนักส่วนสูง!B25</f>
        <v/>
      </c>
      <c r="C27" s="405"/>
      <c r="D27" s="415"/>
      <c r="E27" s="415"/>
      <c r="F27" s="415"/>
      <c r="G27" s="415"/>
      <c r="H27" s="415"/>
    </row>
    <row r="28" spans="1:8" ht="145.5" customHeight="1">
      <c r="A28" s="414">
        <f>น้ำหนักส่วนสูง!A26</f>
        <v>24</v>
      </c>
      <c r="B28" s="416" t="str">
        <f>น้ำหนักส่วนสูง!B26</f>
        <v/>
      </c>
      <c r="C28" s="405"/>
      <c r="D28" s="415"/>
      <c r="E28" s="415"/>
      <c r="F28" s="415"/>
      <c r="G28" s="415"/>
      <c r="H28" s="415"/>
    </row>
    <row r="29" spans="1:8" ht="145.5" customHeight="1">
      <c r="A29" s="414">
        <f>น้ำหนักส่วนสูง!A27</f>
        <v>25</v>
      </c>
      <c r="B29" s="416" t="str">
        <f>น้ำหนักส่วนสูง!B27</f>
        <v/>
      </c>
      <c r="C29" s="405"/>
      <c r="D29" s="415"/>
      <c r="E29" s="415"/>
      <c r="F29" s="415"/>
      <c r="G29" s="415"/>
      <c r="H29" s="415"/>
    </row>
    <row r="30" spans="1:8" ht="145.5" customHeight="1">
      <c r="A30" s="414">
        <f>น้ำหนักส่วนสูง!A28</f>
        <v>26</v>
      </c>
      <c r="B30" s="416" t="str">
        <f>น้ำหนักส่วนสูง!B28</f>
        <v/>
      </c>
      <c r="C30" s="405"/>
      <c r="D30" s="415"/>
      <c r="E30" s="415"/>
      <c r="F30" s="415"/>
      <c r="G30" s="415"/>
      <c r="H30" s="415"/>
    </row>
    <row r="31" spans="1:8" ht="145.5" customHeight="1">
      <c r="A31" s="414">
        <f>น้ำหนักส่วนสูง!A29</f>
        <v>27</v>
      </c>
      <c r="B31" s="416" t="str">
        <f>น้ำหนักส่วนสูง!B29</f>
        <v/>
      </c>
      <c r="C31" s="405"/>
      <c r="D31" s="415"/>
      <c r="E31" s="415"/>
      <c r="F31" s="415"/>
      <c r="G31" s="415"/>
      <c r="H31" s="415"/>
    </row>
    <row r="32" spans="1:8" ht="145.5" customHeight="1">
      <c r="A32" s="414">
        <f>น้ำหนักส่วนสูง!A30</f>
        <v>28</v>
      </c>
      <c r="B32" s="416" t="str">
        <f>น้ำหนักส่วนสูง!B30</f>
        <v/>
      </c>
      <c r="C32" s="405"/>
      <c r="D32" s="415"/>
      <c r="E32" s="415"/>
      <c r="F32" s="415"/>
      <c r="G32" s="415"/>
      <c r="H32" s="415"/>
    </row>
    <row r="33" spans="1:8" ht="145.5" customHeight="1">
      <c r="A33" s="414">
        <f>น้ำหนักส่วนสูง!A31</f>
        <v>29</v>
      </c>
      <c r="B33" s="416" t="str">
        <f>น้ำหนักส่วนสูง!B31</f>
        <v/>
      </c>
      <c r="C33" s="405"/>
      <c r="D33" s="415"/>
      <c r="E33" s="415"/>
      <c r="F33" s="415"/>
      <c r="G33" s="415"/>
      <c r="H33" s="415"/>
    </row>
    <row r="34" spans="1:8" ht="145.5" customHeight="1">
      <c r="A34" s="414">
        <f>น้ำหนักส่วนสูง!A32</f>
        <v>30</v>
      </c>
      <c r="B34" s="416" t="str">
        <f>น้ำหนักส่วนสูง!B32</f>
        <v/>
      </c>
      <c r="C34" s="405"/>
      <c r="D34" s="415"/>
      <c r="E34" s="415"/>
      <c r="F34" s="415"/>
      <c r="G34" s="415"/>
      <c r="H34" s="415"/>
    </row>
    <row r="35" spans="1:8" ht="145.5" customHeight="1">
      <c r="A35" s="414">
        <f>น้ำหนักส่วนสูง!A33</f>
        <v>31</v>
      </c>
      <c r="B35" s="416" t="str">
        <f>น้ำหนักส่วนสูง!B33</f>
        <v/>
      </c>
      <c r="C35" s="405"/>
      <c r="D35" s="415"/>
      <c r="E35" s="415"/>
      <c r="F35" s="415"/>
      <c r="G35" s="415"/>
      <c r="H35" s="415"/>
    </row>
    <row r="36" spans="1:8" ht="145.5" customHeight="1">
      <c r="A36" s="414">
        <f>น้ำหนักส่วนสูง!A34</f>
        <v>32</v>
      </c>
      <c r="B36" s="416" t="str">
        <f>น้ำหนักส่วนสูง!B34</f>
        <v/>
      </c>
      <c r="C36" s="405"/>
      <c r="D36" s="415"/>
      <c r="E36" s="415"/>
      <c r="F36" s="415"/>
      <c r="G36" s="415"/>
      <c r="H36" s="415"/>
    </row>
    <row r="37" spans="1:8" ht="145.5" customHeight="1">
      <c r="A37" s="414">
        <f>น้ำหนักส่วนสูง!A35</f>
        <v>33</v>
      </c>
      <c r="B37" s="416" t="str">
        <f>น้ำหนักส่วนสูง!B35</f>
        <v/>
      </c>
      <c r="C37" s="405"/>
      <c r="D37" s="415"/>
      <c r="E37" s="415"/>
      <c r="F37" s="415"/>
      <c r="G37" s="415"/>
      <c r="H37" s="415"/>
    </row>
    <row r="38" spans="1:8" ht="145.5" customHeight="1">
      <c r="A38" s="414">
        <f>น้ำหนักส่วนสูง!A36</f>
        <v>34</v>
      </c>
      <c r="B38" s="416" t="str">
        <f>น้ำหนักส่วนสูง!B36</f>
        <v/>
      </c>
      <c r="C38" s="405"/>
      <c r="D38" s="415"/>
      <c r="E38" s="415"/>
      <c r="F38" s="415"/>
      <c r="G38" s="415"/>
      <c r="H38" s="415"/>
    </row>
    <row r="39" spans="1:8" ht="145.5" customHeight="1">
      <c r="A39" s="414">
        <f>น้ำหนักส่วนสูง!A37</f>
        <v>35</v>
      </c>
      <c r="B39" s="416" t="str">
        <f>น้ำหนักส่วนสูง!B37</f>
        <v/>
      </c>
      <c r="C39" s="405"/>
      <c r="D39" s="415"/>
      <c r="E39" s="415"/>
      <c r="F39" s="415"/>
      <c r="G39" s="415"/>
      <c r="H39" s="415"/>
    </row>
    <row r="40" spans="1:8" ht="145.5" customHeight="1">
      <c r="A40" s="414">
        <f>น้ำหนักส่วนสูง!A38</f>
        <v>36</v>
      </c>
      <c r="B40" s="416" t="str">
        <f>น้ำหนักส่วนสูง!B38</f>
        <v/>
      </c>
      <c r="C40" s="405"/>
      <c r="D40" s="415"/>
      <c r="E40" s="415"/>
      <c r="F40" s="415"/>
      <c r="G40" s="415"/>
      <c r="H40" s="415"/>
    </row>
    <row r="41" spans="1:8" ht="145.5" customHeight="1">
      <c r="A41" s="414">
        <f>น้ำหนักส่วนสูง!A39</f>
        <v>37</v>
      </c>
      <c r="B41" s="416" t="str">
        <f>น้ำหนักส่วนสูง!B39</f>
        <v/>
      </c>
      <c r="C41" s="405"/>
      <c r="D41" s="415"/>
      <c r="E41" s="415"/>
      <c r="F41" s="415"/>
      <c r="G41" s="415"/>
      <c r="H41" s="415"/>
    </row>
    <row r="42" spans="1:8" ht="145.5" customHeight="1">
      <c r="A42" s="414">
        <f>น้ำหนักส่วนสูง!A40</f>
        <v>38</v>
      </c>
      <c r="B42" s="416" t="str">
        <f>น้ำหนักส่วนสูง!B40</f>
        <v/>
      </c>
      <c r="C42" s="405"/>
      <c r="D42" s="415"/>
      <c r="E42" s="415"/>
      <c r="F42" s="415"/>
      <c r="G42" s="415"/>
      <c r="H42" s="415"/>
    </row>
    <row r="43" spans="1:8" ht="145.5" customHeight="1">
      <c r="A43" s="414">
        <f>น้ำหนักส่วนสูง!A41</f>
        <v>39</v>
      </c>
      <c r="B43" s="416" t="str">
        <f>น้ำหนักส่วนสูง!B41</f>
        <v/>
      </c>
      <c r="C43" s="405"/>
      <c r="D43" s="415"/>
      <c r="E43" s="415"/>
      <c r="F43" s="415"/>
      <c r="G43" s="415"/>
      <c r="H43" s="415"/>
    </row>
    <row r="44" spans="1:8" ht="145.5" customHeight="1">
      <c r="A44" s="414">
        <f>น้ำหนักส่วนสูง!A42</f>
        <v>40</v>
      </c>
      <c r="B44" s="416" t="str">
        <f>น้ำหนักส่วนสูง!B42</f>
        <v/>
      </c>
      <c r="C44" s="405"/>
      <c r="D44" s="415"/>
      <c r="E44" s="415"/>
      <c r="F44" s="415"/>
      <c r="G44" s="415"/>
      <c r="H44" s="415"/>
    </row>
    <row r="45" spans="1:8" ht="145.5" customHeight="1">
      <c r="A45" s="414">
        <f>น้ำหนักส่วนสูง!A43</f>
        <v>41</v>
      </c>
      <c r="B45" s="416" t="str">
        <f>น้ำหนักส่วนสูง!B43</f>
        <v/>
      </c>
      <c r="C45" s="405"/>
      <c r="D45" s="415"/>
      <c r="E45" s="415"/>
      <c r="F45" s="415"/>
      <c r="G45" s="415"/>
      <c r="H45" s="415"/>
    </row>
    <row r="46" spans="1:8" ht="145.5" customHeight="1">
      <c r="A46" s="414">
        <f>น้ำหนักส่วนสูง!A44</f>
        <v>42</v>
      </c>
      <c r="B46" s="416" t="str">
        <f>น้ำหนักส่วนสูง!B44</f>
        <v/>
      </c>
      <c r="C46" s="405"/>
      <c r="D46" s="415"/>
      <c r="E46" s="415"/>
      <c r="F46" s="415"/>
      <c r="G46" s="415"/>
      <c r="H46" s="415"/>
    </row>
    <row r="47" spans="1:8" ht="145.5" customHeight="1">
      <c r="A47" s="414">
        <f>น้ำหนักส่วนสูง!A45</f>
        <v>43</v>
      </c>
      <c r="B47" s="416" t="str">
        <f>น้ำหนักส่วนสูง!B45</f>
        <v/>
      </c>
      <c r="C47" s="405"/>
      <c r="D47" s="415"/>
      <c r="E47" s="415"/>
      <c r="F47" s="415"/>
      <c r="G47" s="415"/>
      <c r="H47" s="415"/>
    </row>
    <row r="48" spans="1:8" ht="145.5" customHeight="1">
      <c r="A48" s="414">
        <f>น้ำหนักส่วนสูง!A46</f>
        <v>44</v>
      </c>
      <c r="B48" s="416" t="str">
        <f>น้ำหนักส่วนสูง!B46</f>
        <v/>
      </c>
      <c r="C48" s="405"/>
      <c r="D48" s="415"/>
      <c r="E48" s="415"/>
      <c r="F48" s="415"/>
      <c r="G48" s="415"/>
      <c r="H48" s="415"/>
    </row>
    <row r="49" spans="1:8" ht="145.5" customHeight="1">
      <c r="A49" s="414">
        <f>น้ำหนักส่วนสูง!A47</f>
        <v>45</v>
      </c>
      <c r="B49" s="416" t="str">
        <f>น้ำหนักส่วนสูง!B47</f>
        <v/>
      </c>
      <c r="C49" s="405"/>
      <c r="D49" s="415"/>
      <c r="E49" s="415"/>
      <c r="F49" s="415"/>
      <c r="G49" s="415"/>
      <c r="H49" s="415"/>
    </row>
    <row r="50" spans="1:8" ht="145.5" customHeight="1">
      <c r="A50" s="414">
        <f>น้ำหนักส่วนสูง!A48</f>
        <v>46</v>
      </c>
      <c r="B50" s="416" t="str">
        <f>น้ำหนักส่วนสูง!B48</f>
        <v/>
      </c>
      <c r="C50" s="405"/>
      <c r="D50" s="415"/>
      <c r="E50" s="415"/>
      <c r="F50" s="415"/>
      <c r="G50" s="415"/>
      <c r="H50" s="415"/>
    </row>
    <row r="51" spans="1:8" ht="145.5" customHeight="1">
      <c r="A51" s="414">
        <f>น้ำหนักส่วนสูง!A49</f>
        <v>47</v>
      </c>
      <c r="B51" s="416" t="str">
        <f>น้ำหนักส่วนสูง!B49</f>
        <v/>
      </c>
      <c r="C51" s="405"/>
      <c r="D51" s="415"/>
      <c r="E51" s="415"/>
      <c r="F51" s="415"/>
      <c r="G51" s="415"/>
      <c r="H51" s="415"/>
    </row>
    <row r="52" spans="1:8" ht="145.5" customHeight="1">
      <c r="A52" s="414">
        <f>น้ำหนักส่วนสูง!A50</f>
        <v>48</v>
      </c>
      <c r="B52" s="416" t="str">
        <f>น้ำหนักส่วนสูง!B50</f>
        <v/>
      </c>
      <c r="C52" s="405"/>
      <c r="D52" s="415"/>
      <c r="E52" s="415"/>
      <c r="F52" s="415"/>
      <c r="G52" s="415"/>
      <c r="H52" s="415"/>
    </row>
    <row r="53" spans="1:8" ht="145.5" customHeight="1">
      <c r="A53" s="414">
        <f>น้ำหนักส่วนสูง!A51</f>
        <v>49</v>
      </c>
      <c r="B53" s="416" t="str">
        <f>น้ำหนักส่วนสูง!B51</f>
        <v/>
      </c>
      <c r="C53" s="405"/>
      <c r="D53" s="415"/>
      <c r="E53" s="415"/>
      <c r="F53" s="415"/>
      <c r="G53" s="415"/>
      <c r="H53" s="415"/>
    </row>
    <row r="54" spans="1:8" ht="145.5" customHeight="1">
      <c r="A54" s="414">
        <f>น้ำหนักส่วนสูง!A52</f>
        <v>50</v>
      </c>
      <c r="B54" s="416" t="str">
        <f>น้ำหนักส่วนสูง!B52</f>
        <v/>
      </c>
      <c r="C54" s="405"/>
      <c r="D54" s="415"/>
      <c r="E54" s="415"/>
      <c r="F54" s="415"/>
      <c r="G54" s="415"/>
      <c r="H54" s="415"/>
    </row>
    <row r="55" spans="1:8">
      <c r="B55" s="415"/>
      <c r="C55" s="415"/>
      <c r="D55" s="415"/>
      <c r="E55" s="415"/>
      <c r="F55" s="415"/>
      <c r="G55" s="415"/>
      <c r="H55" s="415"/>
    </row>
    <row r="56" spans="1:8">
      <c r="B56" s="415"/>
      <c r="C56" s="415"/>
      <c r="D56" s="415"/>
      <c r="E56" s="415"/>
      <c r="F56" s="415"/>
      <c r="G56" s="415"/>
      <c r="H56" s="415"/>
    </row>
    <row r="57" spans="1:8">
      <c r="B57" s="415"/>
      <c r="C57" s="415"/>
      <c r="D57" s="415"/>
      <c r="E57" s="415"/>
      <c r="F57" s="415"/>
      <c r="G57" s="415"/>
      <c r="H57" s="415"/>
    </row>
  </sheetData>
  <sheetProtection algorithmName="SHA-512" hashValue="xMf0E5+nCjVwRS3y4l92Wb5GJswca/fOLYEoL1kMGXbZBtwuiQiBwCnrZ7716YCLNxEw9IeZoCQyLHYcMHZ9Mw==" saltValue="wskIawWjPccWo/IN3KQ9hQ==" spinCount="100000" sheet="1" selectLockedCells="1"/>
  <mergeCells count="2">
    <mergeCell ref="A1:C3"/>
    <mergeCell ref="D1:H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FFF66"/>
  </sheetPr>
  <dimension ref="A1:N53"/>
  <sheetViews>
    <sheetView zoomScale="110" zoomScaleNormal="110" workbookViewId="0">
      <selection activeCell="F3" sqref="F3"/>
    </sheetView>
  </sheetViews>
  <sheetFormatPr defaultColWidth="9.09765625" defaultRowHeight="18" customHeight="1"/>
  <cols>
    <col min="1" max="1" width="6.09765625" style="245" customWidth="1"/>
    <col min="2" max="2" width="23.3984375" style="245" customWidth="1"/>
    <col min="3" max="10" width="8.3984375" style="245" customWidth="1"/>
    <col min="11" max="13" width="9.09765625" style="245" customWidth="1"/>
    <col min="14" max="16384" width="9.09765625" style="245"/>
  </cols>
  <sheetData>
    <row r="1" spans="1:14" ht="41.25" customHeight="1">
      <c r="A1" s="743" t="s">
        <v>38</v>
      </c>
      <c r="B1" s="745" t="s">
        <v>68</v>
      </c>
      <c r="C1" s="302" t="s">
        <v>358</v>
      </c>
      <c r="D1" s="302" t="s">
        <v>359</v>
      </c>
      <c r="E1" s="302" t="s">
        <v>358</v>
      </c>
      <c r="F1" s="302" t="s">
        <v>359</v>
      </c>
      <c r="G1" s="302" t="s">
        <v>358</v>
      </c>
      <c r="H1" s="302" t="s">
        <v>359</v>
      </c>
      <c r="I1" s="302" t="s">
        <v>358</v>
      </c>
      <c r="J1" s="302" t="s">
        <v>359</v>
      </c>
      <c r="K1" s="284"/>
      <c r="L1" s="284"/>
      <c r="M1" s="284"/>
      <c r="N1" s="284"/>
    </row>
    <row r="2" spans="1:14" ht="21" customHeight="1">
      <c r="A2" s="744"/>
      <c r="B2" s="746"/>
      <c r="C2" s="747" t="s">
        <v>23</v>
      </c>
      <c r="D2" s="748"/>
      <c r="E2" s="747" t="s">
        <v>28</v>
      </c>
      <c r="F2" s="748"/>
      <c r="G2" s="747" t="s">
        <v>31</v>
      </c>
      <c r="H2" s="748"/>
      <c r="I2" s="741" t="s">
        <v>34</v>
      </c>
      <c r="J2" s="742"/>
      <c r="K2" s="284"/>
      <c r="L2" s="284"/>
      <c r="M2" s="284"/>
      <c r="N2" s="284"/>
    </row>
    <row r="3" spans="1:14" ht="21" customHeight="1">
      <c r="A3" s="285">
        <v>1</v>
      </c>
      <c r="B3" s="286" t="str">
        <f>เวลาเรียน1!D7&amp;""</f>
        <v/>
      </c>
      <c r="C3" s="676"/>
      <c r="D3" s="676"/>
      <c r="E3" s="676"/>
      <c r="F3" s="676"/>
      <c r="G3" s="287"/>
      <c r="H3" s="287"/>
      <c r="I3" s="287"/>
      <c r="J3" s="287"/>
      <c r="K3" s="284"/>
      <c r="L3" s="284"/>
      <c r="M3" s="284"/>
      <c r="N3" s="284"/>
    </row>
    <row r="4" spans="1:14" ht="21" customHeight="1">
      <c r="A4" s="285">
        <v>2</v>
      </c>
      <c r="B4" s="286" t="str">
        <f>เวลาเรียน1!D8&amp;""</f>
        <v/>
      </c>
      <c r="C4" s="287"/>
      <c r="D4" s="287"/>
      <c r="E4" s="287"/>
      <c r="F4" s="287"/>
      <c r="G4" s="287"/>
      <c r="H4" s="287"/>
      <c r="I4" s="287"/>
      <c r="J4" s="287"/>
      <c r="K4" s="739" t="s">
        <v>554</v>
      </c>
      <c r="L4" s="740"/>
      <c r="M4" s="740"/>
      <c r="N4" s="740"/>
    </row>
    <row r="5" spans="1:14" ht="21" customHeight="1">
      <c r="A5" s="285">
        <v>3</v>
      </c>
      <c r="B5" s="286" t="str">
        <f>เวลาเรียน1!D9&amp;""</f>
        <v/>
      </c>
      <c r="C5" s="287"/>
      <c r="D5" s="287"/>
      <c r="E5" s="287"/>
      <c r="F5" s="287"/>
      <c r="G5" s="287"/>
      <c r="H5" s="287"/>
      <c r="I5" s="287"/>
      <c r="J5" s="287"/>
      <c r="K5" s="739"/>
      <c r="L5" s="740"/>
      <c r="M5" s="740"/>
      <c r="N5" s="740"/>
    </row>
    <row r="6" spans="1:14" ht="21" customHeight="1">
      <c r="A6" s="285">
        <v>4</v>
      </c>
      <c r="B6" s="286" t="str">
        <f>เวลาเรียน1!D10&amp;""</f>
        <v/>
      </c>
      <c r="C6" s="287"/>
      <c r="D6" s="287"/>
      <c r="E6" s="287"/>
      <c r="F6" s="287"/>
      <c r="G6" s="287"/>
      <c r="H6" s="287"/>
      <c r="I6" s="287"/>
      <c r="J6" s="287"/>
      <c r="K6" s="284"/>
      <c r="L6" s="284"/>
      <c r="M6" s="284"/>
      <c r="N6" s="284"/>
    </row>
    <row r="7" spans="1:14" ht="21" customHeight="1">
      <c r="A7" s="285">
        <v>5</v>
      </c>
      <c r="B7" s="286" t="str">
        <f>เวลาเรียน1!D11&amp;""</f>
        <v/>
      </c>
      <c r="C7" s="287"/>
      <c r="D7" s="287"/>
      <c r="E7" s="287"/>
      <c r="F7" s="287"/>
      <c r="G7" s="287"/>
      <c r="H7" s="287"/>
      <c r="I7" s="287"/>
      <c r="J7" s="287"/>
      <c r="K7" s="284"/>
      <c r="L7" s="284"/>
      <c r="M7" s="284"/>
      <c r="N7" s="284"/>
    </row>
    <row r="8" spans="1:14" ht="21" customHeight="1">
      <c r="A8" s="285">
        <v>6</v>
      </c>
      <c r="B8" s="286" t="str">
        <f>เวลาเรียน1!D12&amp;""</f>
        <v/>
      </c>
      <c r="C8" s="287"/>
      <c r="D8" s="287"/>
      <c r="E8" s="287"/>
      <c r="F8" s="287"/>
      <c r="G8" s="287"/>
      <c r="H8" s="287"/>
      <c r="I8" s="287"/>
      <c r="J8" s="287"/>
      <c r="K8" s="284"/>
      <c r="L8" s="284"/>
      <c r="M8" s="284"/>
      <c r="N8" s="284"/>
    </row>
    <row r="9" spans="1:14" ht="21" customHeight="1">
      <c r="A9" s="285">
        <v>7</v>
      </c>
      <c r="B9" s="286" t="str">
        <f>เวลาเรียน1!D13&amp;""</f>
        <v/>
      </c>
      <c r="C9" s="287"/>
      <c r="D9" s="287"/>
      <c r="E9" s="287"/>
      <c r="F9" s="287"/>
      <c r="G9" s="287"/>
      <c r="H9" s="287"/>
      <c r="I9" s="287"/>
      <c r="J9" s="287"/>
      <c r="K9" s="284"/>
      <c r="L9" s="284"/>
      <c r="M9" s="284"/>
      <c r="N9" s="284"/>
    </row>
    <row r="10" spans="1:14" ht="21">
      <c r="A10" s="285">
        <v>8</v>
      </c>
      <c r="B10" s="286" t="str">
        <f>เวลาเรียน1!D14&amp;""</f>
        <v/>
      </c>
      <c r="C10" s="287"/>
      <c r="D10" s="287"/>
      <c r="E10" s="287"/>
      <c r="F10" s="287"/>
      <c r="G10" s="287"/>
      <c r="H10" s="287"/>
      <c r="I10" s="287"/>
      <c r="J10" s="287"/>
      <c r="K10" s="284"/>
      <c r="L10" s="284"/>
      <c r="M10" s="284"/>
      <c r="N10" s="284"/>
    </row>
    <row r="11" spans="1:14" ht="21">
      <c r="A11" s="285">
        <v>9</v>
      </c>
      <c r="B11" s="286" t="str">
        <f>เวลาเรียน1!D15&amp;""</f>
        <v/>
      </c>
      <c r="C11" s="287"/>
      <c r="D11" s="287"/>
      <c r="E11" s="287"/>
      <c r="F11" s="287"/>
      <c r="G11" s="287"/>
      <c r="H11" s="287"/>
      <c r="I11" s="287"/>
      <c r="J11" s="287"/>
      <c r="K11" s="284"/>
      <c r="L11" s="284"/>
      <c r="M11" s="284"/>
      <c r="N11" s="284"/>
    </row>
    <row r="12" spans="1:14" ht="21">
      <c r="A12" s="285">
        <v>10</v>
      </c>
      <c r="B12" s="286" t="str">
        <f>เวลาเรียน1!D16&amp;""</f>
        <v/>
      </c>
      <c r="C12" s="287"/>
      <c r="D12" s="287"/>
      <c r="E12" s="287"/>
      <c r="F12" s="287"/>
      <c r="G12" s="287"/>
      <c r="H12" s="287"/>
      <c r="I12" s="287"/>
      <c r="J12" s="287"/>
      <c r="K12" s="284"/>
      <c r="L12" s="284"/>
      <c r="M12" s="284"/>
      <c r="N12" s="284"/>
    </row>
    <row r="13" spans="1:14" ht="21">
      <c r="A13" s="285">
        <v>11</v>
      </c>
      <c r="B13" s="286" t="str">
        <f>เวลาเรียน1!D17&amp;""</f>
        <v/>
      </c>
      <c r="C13" s="287"/>
      <c r="D13" s="287"/>
      <c r="E13" s="287"/>
      <c r="F13" s="287"/>
      <c r="G13" s="287"/>
      <c r="H13" s="287"/>
      <c r="I13" s="287"/>
      <c r="J13" s="287"/>
      <c r="K13" s="284"/>
      <c r="L13" s="284"/>
      <c r="M13" s="284"/>
      <c r="N13" s="284"/>
    </row>
    <row r="14" spans="1:14" ht="21">
      <c r="A14" s="285">
        <v>12</v>
      </c>
      <c r="B14" s="286" t="str">
        <f>เวลาเรียน1!D18&amp;""</f>
        <v/>
      </c>
      <c r="C14" s="287"/>
      <c r="D14" s="287"/>
      <c r="E14" s="287"/>
      <c r="F14" s="287"/>
      <c r="G14" s="287"/>
      <c r="H14" s="287"/>
      <c r="I14" s="287"/>
      <c r="J14" s="287"/>
      <c r="K14" s="284"/>
      <c r="L14" s="284"/>
      <c r="M14" s="284"/>
      <c r="N14" s="284"/>
    </row>
    <row r="15" spans="1:14" ht="21">
      <c r="A15" s="285">
        <v>13</v>
      </c>
      <c r="B15" s="286" t="str">
        <f>เวลาเรียน1!D19&amp;""</f>
        <v/>
      </c>
      <c r="C15" s="287"/>
      <c r="D15" s="287"/>
      <c r="E15" s="287"/>
      <c r="F15" s="287"/>
      <c r="G15" s="287"/>
      <c r="H15" s="287"/>
      <c r="I15" s="287"/>
      <c r="J15" s="287"/>
      <c r="K15" s="284"/>
      <c r="L15" s="284"/>
      <c r="M15" s="284"/>
      <c r="N15" s="284"/>
    </row>
    <row r="16" spans="1:14" ht="21">
      <c r="A16" s="285">
        <v>14</v>
      </c>
      <c r="B16" s="286" t="str">
        <f>เวลาเรียน1!D20&amp;""</f>
        <v/>
      </c>
      <c r="C16" s="287"/>
      <c r="D16" s="287"/>
      <c r="E16" s="287"/>
      <c r="F16" s="287"/>
      <c r="G16" s="287"/>
      <c r="H16" s="287"/>
      <c r="I16" s="287"/>
      <c r="J16" s="287"/>
      <c r="K16" s="284"/>
      <c r="L16" s="284"/>
      <c r="M16" s="284"/>
      <c r="N16" s="284"/>
    </row>
    <row r="17" spans="1:14" ht="21">
      <c r="A17" s="285">
        <v>15</v>
      </c>
      <c r="B17" s="286" t="str">
        <f>เวลาเรียน1!D21&amp;""</f>
        <v/>
      </c>
      <c r="C17" s="287"/>
      <c r="D17" s="287"/>
      <c r="E17" s="287"/>
      <c r="F17" s="287"/>
      <c r="G17" s="287"/>
      <c r="H17" s="287"/>
      <c r="I17" s="287"/>
      <c r="J17" s="287"/>
      <c r="K17" s="284"/>
      <c r="L17" s="284"/>
      <c r="M17" s="284"/>
      <c r="N17" s="284"/>
    </row>
    <row r="18" spans="1:14" ht="21">
      <c r="A18" s="285">
        <v>16</v>
      </c>
      <c r="B18" s="286" t="str">
        <f>เวลาเรียน1!D22&amp;""</f>
        <v/>
      </c>
      <c r="C18" s="287"/>
      <c r="D18" s="287"/>
      <c r="E18" s="287"/>
      <c r="F18" s="287"/>
      <c r="G18" s="287"/>
      <c r="H18" s="287"/>
      <c r="I18" s="287"/>
      <c r="J18" s="287"/>
      <c r="K18" s="284"/>
      <c r="L18" s="284"/>
      <c r="M18" s="284"/>
      <c r="N18" s="284"/>
    </row>
    <row r="19" spans="1:14" ht="21">
      <c r="A19" s="285">
        <v>17</v>
      </c>
      <c r="B19" s="286" t="str">
        <f>เวลาเรียน1!D23&amp;""</f>
        <v/>
      </c>
      <c r="C19" s="287"/>
      <c r="D19" s="287"/>
      <c r="E19" s="287"/>
      <c r="F19" s="287"/>
      <c r="G19" s="287"/>
      <c r="H19" s="287"/>
      <c r="I19" s="287"/>
      <c r="J19" s="287"/>
      <c r="K19" s="284"/>
      <c r="L19" s="284"/>
      <c r="M19" s="284"/>
      <c r="N19" s="284"/>
    </row>
    <row r="20" spans="1:14" ht="21">
      <c r="A20" s="285">
        <v>18</v>
      </c>
      <c r="B20" s="286" t="str">
        <f>เวลาเรียน1!D24&amp;""</f>
        <v/>
      </c>
      <c r="C20" s="287"/>
      <c r="D20" s="287"/>
      <c r="E20" s="287"/>
      <c r="F20" s="287"/>
      <c r="G20" s="287"/>
      <c r="H20" s="287"/>
      <c r="I20" s="287"/>
      <c r="J20" s="287"/>
      <c r="K20" s="284"/>
      <c r="L20" s="284"/>
      <c r="M20" s="284"/>
      <c r="N20" s="284"/>
    </row>
    <row r="21" spans="1:14" ht="21">
      <c r="A21" s="285">
        <v>19</v>
      </c>
      <c r="B21" s="286" t="str">
        <f>เวลาเรียน1!D25&amp;""</f>
        <v/>
      </c>
      <c r="C21" s="287"/>
      <c r="D21" s="287"/>
      <c r="E21" s="287"/>
      <c r="F21" s="287"/>
      <c r="G21" s="287"/>
      <c r="H21" s="287"/>
      <c r="I21" s="287"/>
      <c r="J21" s="287"/>
      <c r="K21" s="284"/>
      <c r="L21" s="284"/>
      <c r="M21" s="284"/>
      <c r="N21" s="284"/>
    </row>
    <row r="22" spans="1:14" ht="21">
      <c r="A22" s="285">
        <v>20</v>
      </c>
      <c r="B22" s="286" t="str">
        <f>เวลาเรียน1!D26&amp;""</f>
        <v/>
      </c>
      <c r="C22" s="287"/>
      <c r="D22" s="287"/>
      <c r="E22" s="287"/>
      <c r="F22" s="287"/>
      <c r="G22" s="287"/>
      <c r="H22" s="287"/>
      <c r="I22" s="287"/>
      <c r="J22" s="287"/>
      <c r="K22" s="284"/>
      <c r="L22" s="284"/>
      <c r="M22" s="284"/>
      <c r="N22" s="284"/>
    </row>
    <row r="23" spans="1:14" ht="21">
      <c r="A23" s="285">
        <v>21</v>
      </c>
      <c r="B23" s="286" t="str">
        <f>เวลาเรียน1!D27&amp;""</f>
        <v/>
      </c>
      <c r="C23" s="287"/>
      <c r="D23" s="287"/>
      <c r="E23" s="287"/>
      <c r="F23" s="287"/>
      <c r="G23" s="287"/>
      <c r="H23" s="287"/>
      <c r="I23" s="287"/>
      <c r="J23" s="287"/>
      <c r="K23" s="284"/>
      <c r="L23" s="284"/>
      <c r="M23" s="284"/>
      <c r="N23" s="284"/>
    </row>
    <row r="24" spans="1:14" ht="21">
      <c r="A24" s="285">
        <v>22</v>
      </c>
      <c r="B24" s="286" t="str">
        <f>เวลาเรียน1!D28&amp;""</f>
        <v/>
      </c>
      <c r="C24" s="287"/>
      <c r="D24" s="287"/>
      <c r="E24" s="287"/>
      <c r="F24" s="287"/>
      <c r="G24" s="287"/>
      <c r="H24" s="287"/>
      <c r="I24" s="287"/>
      <c r="J24" s="287"/>
      <c r="K24" s="284"/>
      <c r="L24" s="284"/>
      <c r="M24" s="284"/>
      <c r="N24" s="284"/>
    </row>
    <row r="25" spans="1:14" ht="21">
      <c r="A25" s="285">
        <v>23</v>
      </c>
      <c r="B25" s="286" t="str">
        <f>เวลาเรียน1!D29&amp;""</f>
        <v/>
      </c>
      <c r="C25" s="287"/>
      <c r="D25" s="287"/>
      <c r="E25" s="287"/>
      <c r="F25" s="287"/>
      <c r="G25" s="287"/>
      <c r="H25" s="287"/>
      <c r="I25" s="287"/>
      <c r="J25" s="287"/>
      <c r="K25" s="284"/>
      <c r="L25" s="284"/>
      <c r="M25" s="284"/>
      <c r="N25" s="284"/>
    </row>
    <row r="26" spans="1:14" ht="21">
      <c r="A26" s="285">
        <v>24</v>
      </c>
      <c r="B26" s="286" t="str">
        <f>เวลาเรียน1!D30&amp;""</f>
        <v/>
      </c>
      <c r="C26" s="287"/>
      <c r="D26" s="287"/>
      <c r="E26" s="287"/>
      <c r="F26" s="287"/>
      <c r="G26" s="287"/>
      <c r="H26" s="287"/>
      <c r="I26" s="287"/>
      <c r="J26" s="287"/>
      <c r="K26" s="284"/>
      <c r="L26" s="284"/>
      <c r="M26" s="284"/>
      <c r="N26" s="284"/>
    </row>
    <row r="27" spans="1:14" ht="21">
      <c r="A27" s="285">
        <v>25</v>
      </c>
      <c r="B27" s="286" t="str">
        <f>เวลาเรียน1!D31&amp;""</f>
        <v/>
      </c>
      <c r="C27" s="287"/>
      <c r="D27" s="287"/>
      <c r="E27" s="287"/>
      <c r="F27" s="287"/>
      <c r="G27" s="287"/>
      <c r="H27" s="287"/>
      <c r="I27" s="287"/>
      <c r="J27" s="287"/>
      <c r="K27" s="284"/>
      <c r="L27" s="284"/>
      <c r="M27" s="284"/>
      <c r="N27" s="284"/>
    </row>
    <row r="28" spans="1:14" ht="21">
      <c r="A28" s="285">
        <v>26</v>
      </c>
      <c r="B28" s="286" t="str">
        <f>เวลาเรียน1!D32&amp;""</f>
        <v/>
      </c>
      <c r="C28" s="287"/>
      <c r="D28" s="287"/>
      <c r="E28" s="287"/>
      <c r="F28" s="287"/>
      <c r="G28" s="287"/>
      <c r="H28" s="287"/>
      <c r="I28" s="287"/>
      <c r="J28" s="287"/>
      <c r="K28" s="284"/>
      <c r="L28" s="284"/>
      <c r="M28" s="284"/>
      <c r="N28" s="284"/>
    </row>
    <row r="29" spans="1:14" ht="21">
      <c r="A29" s="285">
        <v>27</v>
      </c>
      <c r="B29" s="286" t="str">
        <f>เวลาเรียน1!D33&amp;""</f>
        <v/>
      </c>
      <c r="C29" s="287"/>
      <c r="D29" s="287"/>
      <c r="E29" s="287"/>
      <c r="F29" s="287"/>
      <c r="G29" s="287"/>
      <c r="H29" s="287"/>
      <c r="I29" s="287"/>
      <c r="J29" s="287"/>
      <c r="K29" s="284"/>
      <c r="L29" s="284"/>
      <c r="M29" s="284"/>
      <c r="N29" s="284"/>
    </row>
    <row r="30" spans="1:14" ht="21">
      <c r="A30" s="285">
        <v>28</v>
      </c>
      <c r="B30" s="286" t="str">
        <f>เวลาเรียน1!D34&amp;""</f>
        <v/>
      </c>
      <c r="C30" s="287"/>
      <c r="D30" s="287"/>
      <c r="E30" s="287"/>
      <c r="F30" s="287"/>
      <c r="G30" s="287"/>
      <c r="H30" s="287"/>
      <c r="I30" s="287"/>
      <c r="J30" s="287"/>
      <c r="K30" s="284"/>
      <c r="L30" s="284"/>
      <c r="M30" s="284"/>
      <c r="N30" s="284"/>
    </row>
    <row r="31" spans="1:14" ht="21">
      <c r="A31" s="285">
        <v>29</v>
      </c>
      <c r="B31" s="286" t="str">
        <f>เวลาเรียน1!D35&amp;""</f>
        <v/>
      </c>
      <c r="C31" s="287"/>
      <c r="D31" s="287"/>
      <c r="E31" s="287"/>
      <c r="F31" s="287"/>
      <c r="G31" s="287"/>
      <c r="H31" s="287"/>
      <c r="I31" s="287"/>
      <c r="J31" s="287"/>
      <c r="K31" s="284"/>
      <c r="L31" s="284"/>
      <c r="M31" s="284"/>
      <c r="N31" s="284"/>
    </row>
    <row r="32" spans="1:14" ht="21">
      <c r="A32" s="285">
        <v>30</v>
      </c>
      <c r="B32" s="286" t="str">
        <f>เวลาเรียน1!D36&amp;""</f>
        <v/>
      </c>
      <c r="C32" s="287"/>
      <c r="D32" s="287"/>
      <c r="E32" s="287"/>
      <c r="F32" s="287"/>
      <c r="G32" s="287"/>
      <c r="H32" s="287"/>
      <c r="I32" s="287"/>
      <c r="J32" s="287"/>
      <c r="K32" s="284"/>
      <c r="L32" s="284"/>
      <c r="M32" s="284"/>
      <c r="N32" s="284"/>
    </row>
    <row r="33" spans="1:14" ht="21">
      <c r="A33" s="285">
        <v>31</v>
      </c>
      <c r="B33" s="286" t="str">
        <f>เวลาเรียน1!D37&amp;""</f>
        <v/>
      </c>
      <c r="C33" s="287"/>
      <c r="D33" s="287"/>
      <c r="E33" s="287"/>
      <c r="F33" s="287"/>
      <c r="G33" s="287"/>
      <c r="H33" s="287"/>
      <c r="I33" s="287"/>
      <c r="J33" s="287"/>
      <c r="K33" s="284"/>
      <c r="L33" s="284"/>
      <c r="M33" s="284"/>
      <c r="N33" s="284"/>
    </row>
    <row r="34" spans="1:14" ht="21">
      <c r="A34" s="285">
        <v>32</v>
      </c>
      <c r="B34" s="286" t="str">
        <f>เวลาเรียน1!D38&amp;""</f>
        <v/>
      </c>
      <c r="C34" s="287"/>
      <c r="D34" s="287"/>
      <c r="E34" s="287"/>
      <c r="F34" s="287"/>
      <c r="G34" s="287"/>
      <c r="H34" s="287"/>
      <c r="I34" s="287"/>
      <c r="J34" s="287"/>
      <c r="K34" s="284"/>
      <c r="L34" s="284"/>
      <c r="M34" s="284"/>
      <c r="N34" s="284"/>
    </row>
    <row r="35" spans="1:14" ht="21">
      <c r="A35" s="285">
        <v>33</v>
      </c>
      <c r="B35" s="286" t="str">
        <f>เวลาเรียน1!D39&amp;""</f>
        <v/>
      </c>
      <c r="C35" s="287"/>
      <c r="D35" s="287"/>
      <c r="E35" s="287"/>
      <c r="F35" s="287"/>
      <c r="G35" s="287"/>
      <c r="H35" s="287"/>
      <c r="I35" s="287"/>
      <c r="J35" s="287"/>
      <c r="K35" s="284"/>
      <c r="L35" s="284"/>
      <c r="M35" s="284"/>
      <c r="N35" s="284"/>
    </row>
    <row r="36" spans="1:14" ht="21">
      <c r="A36" s="285">
        <v>34</v>
      </c>
      <c r="B36" s="286" t="str">
        <f>เวลาเรียน1!D40&amp;""</f>
        <v/>
      </c>
      <c r="C36" s="287"/>
      <c r="D36" s="287"/>
      <c r="E36" s="287"/>
      <c r="F36" s="287"/>
      <c r="G36" s="287"/>
      <c r="H36" s="287"/>
      <c r="I36" s="287"/>
      <c r="J36" s="287"/>
      <c r="K36" s="284"/>
      <c r="L36" s="284"/>
      <c r="M36" s="284"/>
      <c r="N36" s="284"/>
    </row>
    <row r="37" spans="1:14" ht="21">
      <c r="A37" s="285">
        <v>35</v>
      </c>
      <c r="B37" s="286" t="str">
        <f>เวลาเรียน1!D41&amp;""</f>
        <v/>
      </c>
      <c r="C37" s="287"/>
      <c r="D37" s="287"/>
      <c r="E37" s="287"/>
      <c r="F37" s="287"/>
      <c r="G37" s="287"/>
      <c r="H37" s="287"/>
      <c r="I37" s="287"/>
      <c r="J37" s="287"/>
      <c r="K37" s="284"/>
      <c r="L37" s="284"/>
      <c r="M37" s="284"/>
      <c r="N37" s="284"/>
    </row>
    <row r="38" spans="1:14" ht="21">
      <c r="A38" s="285">
        <v>36</v>
      </c>
      <c r="B38" s="286" t="str">
        <f>เวลาเรียน1!D42&amp;""</f>
        <v/>
      </c>
      <c r="C38" s="287"/>
      <c r="D38" s="287"/>
      <c r="E38" s="287"/>
      <c r="F38" s="287"/>
      <c r="G38" s="287"/>
      <c r="H38" s="287"/>
      <c r="I38" s="287"/>
      <c r="J38" s="287"/>
      <c r="K38" s="284"/>
      <c r="L38" s="284"/>
      <c r="M38" s="284"/>
      <c r="N38" s="284"/>
    </row>
    <row r="39" spans="1:14" ht="21">
      <c r="A39" s="285">
        <v>37</v>
      </c>
      <c r="B39" s="286" t="str">
        <f>เวลาเรียน1!D43&amp;""</f>
        <v/>
      </c>
      <c r="C39" s="287"/>
      <c r="D39" s="287"/>
      <c r="E39" s="287"/>
      <c r="F39" s="287"/>
      <c r="G39" s="287"/>
      <c r="H39" s="287"/>
      <c r="I39" s="287"/>
      <c r="J39" s="287"/>
      <c r="K39" s="284"/>
      <c r="L39" s="284"/>
      <c r="M39" s="284"/>
      <c r="N39" s="284"/>
    </row>
    <row r="40" spans="1:14" ht="21">
      <c r="A40" s="285">
        <v>38</v>
      </c>
      <c r="B40" s="286" t="str">
        <f>เวลาเรียน1!D44&amp;""</f>
        <v/>
      </c>
      <c r="C40" s="287"/>
      <c r="D40" s="287"/>
      <c r="E40" s="287"/>
      <c r="F40" s="287"/>
      <c r="G40" s="287"/>
      <c r="H40" s="287"/>
      <c r="I40" s="287"/>
      <c r="J40" s="287"/>
      <c r="K40" s="284"/>
      <c r="L40" s="284"/>
      <c r="M40" s="284"/>
      <c r="N40" s="284"/>
    </row>
    <row r="41" spans="1:14" ht="18" customHeight="1">
      <c r="A41" s="285">
        <v>39</v>
      </c>
      <c r="B41" s="286" t="str">
        <f>เวลาเรียน1!D45&amp;""</f>
        <v/>
      </c>
      <c r="C41" s="287"/>
      <c r="D41" s="287"/>
      <c r="E41" s="287"/>
      <c r="F41" s="287"/>
      <c r="G41" s="287"/>
      <c r="H41" s="287"/>
      <c r="I41" s="287"/>
      <c r="J41" s="287"/>
      <c r="K41" s="284"/>
      <c r="L41" s="284"/>
      <c r="M41" s="284"/>
      <c r="N41" s="284"/>
    </row>
    <row r="42" spans="1:14" ht="18" customHeight="1">
      <c r="A42" s="285">
        <v>40</v>
      </c>
      <c r="B42" s="286" t="str">
        <f>เวลาเรียน1!D46&amp;""</f>
        <v/>
      </c>
      <c r="C42" s="287"/>
      <c r="D42" s="287"/>
      <c r="E42" s="287"/>
      <c r="F42" s="287"/>
      <c r="G42" s="287"/>
      <c r="H42" s="287"/>
      <c r="I42" s="287"/>
      <c r="J42" s="287"/>
      <c r="K42" s="284"/>
      <c r="L42" s="284"/>
      <c r="M42" s="284"/>
      <c r="N42" s="284"/>
    </row>
    <row r="43" spans="1:14" ht="21">
      <c r="A43" s="285">
        <v>41</v>
      </c>
      <c r="B43" s="286" t="str">
        <f>เวลาเรียน1!D47&amp;""</f>
        <v/>
      </c>
      <c r="C43" s="287"/>
      <c r="D43" s="287"/>
      <c r="E43" s="287"/>
      <c r="F43" s="287"/>
      <c r="G43" s="287"/>
      <c r="H43" s="287"/>
      <c r="I43" s="287"/>
      <c r="J43" s="287"/>
      <c r="K43" s="284"/>
      <c r="L43" s="284"/>
      <c r="M43" s="284"/>
      <c r="N43" s="284"/>
    </row>
    <row r="44" spans="1:14" ht="21">
      <c r="A44" s="285">
        <v>42</v>
      </c>
      <c r="B44" s="286" t="str">
        <f>เวลาเรียน1!D48&amp;""</f>
        <v/>
      </c>
      <c r="C44" s="287"/>
      <c r="D44" s="287"/>
      <c r="E44" s="287"/>
      <c r="F44" s="287"/>
      <c r="G44" s="287"/>
      <c r="H44" s="287"/>
      <c r="I44" s="287"/>
      <c r="J44" s="287"/>
      <c r="K44" s="284"/>
      <c r="L44" s="284"/>
      <c r="M44" s="284"/>
      <c r="N44" s="284"/>
    </row>
    <row r="45" spans="1:14" ht="21">
      <c r="A45" s="285">
        <v>43</v>
      </c>
      <c r="B45" s="286" t="str">
        <f>เวลาเรียน1!D49&amp;""</f>
        <v/>
      </c>
      <c r="C45" s="287"/>
      <c r="D45" s="287"/>
      <c r="E45" s="287"/>
      <c r="F45" s="287"/>
      <c r="G45" s="287"/>
      <c r="H45" s="287"/>
      <c r="I45" s="287"/>
      <c r="J45" s="287"/>
      <c r="K45" s="284"/>
      <c r="L45" s="284"/>
      <c r="M45" s="284"/>
      <c r="N45" s="284"/>
    </row>
    <row r="46" spans="1:14" ht="21">
      <c r="A46" s="285">
        <v>44</v>
      </c>
      <c r="B46" s="286" t="str">
        <f>เวลาเรียน1!D50&amp;""</f>
        <v/>
      </c>
      <c r="C46" s="287"/>
      <c r="D46" s="287"/>
      <c r="E46" s="287"/>
      <c r="F46" s="287"/>
      <c r="G46" s="287"/>
      <c r="H46" s="287"/>
      <c r="I46" s="287"/>
      <c r="J46" s="287"/>
      <c r="K46" s="284"/>
      <c r="L46" s="284"/>
      <c r="M46" s="284"/>
      <c r="N46" s="284"/>
    </row>
    <row r="47" spans="1:14" ht="21">
      <c r="A47" s="285">
        <v>45</v>
      </c>
      <c r="B47" s="286" t="str">
        <f>เวลาเรียน1!D51&amp;""</f>
        <v/>
      </c>
      <c r="C47" s="287"/>
      <c r="D47" s="287"/>
      <c r="E47" s="287"/>
      <c r="F47" s="287"/>
      <c r="G47" s="287"/>
      <c r="H47" s="287"/>
      <c r="I47" s="287"/>
      <c r="J47" s="287"/>
      <c r="K47" s="284"/>
      <c r="L47" s="284"/>
      <c r="M47" s="284"/>
      <c r="N47" s="284"/>
    </row>
    <row r="48" spans="1:14" ht="21">
      <c r="A48" s="285">
        <v>46</v>
      </c>
      <c r="B48" s="286" t="str">
        <f>เวลาเรียน1!D52&amp;""</f>
        <v/>
      </c>
      <c r="C48" s="287"/>
      <c r="D48" s="287"/>
      <c r="E48" s="287"/>
      <c r="F48" s="287"/>
      <c r="G48" s="287"/>
      <c r="H48" s="287"/>
      <c r="I48" s="287"/>
      <c r="J48" s="287"/>
      <c r="K48" s="284"/>
      <c r="L48" s="284"/>
      <c r="M48" s="284"/>
      <c r="N48" s="284"/>
    </row>
    <row r="49" spans="1:14" ht="21">
      <c r="A49" s="285">
        <v>47</v>
      </c>
      <c r="B49" s="286" t="str">
        <f>เวลาเรียน1!D53&amp;""</f>
        <v/>
      </c>
      <c r="C49" s="287"/>
      <c r="D49" s="287"/>
      <c r="E49" s="287"/>
      <c r="F49" s="287"/>
      <c r="G49" s="287"/>
      <c r="H49" s="287"/>
      <c r="I49" s="287"/>
      <c r="J49" s="287"/>
      <c r="K49" s="284"/>
      <c r="L49" s="284"/>
      <c r="M49" s="284"/>
      <c r="N49" s="284"/>
    </row>
    <row r="50" spans="1:14" ht="21">
      <c r="A50" s="285">
        <v>48</v>
      </c>
      <c r="B50" s="286" t="str">
        <f>เวลาเรียน1!D54&amp;""</f>
        <v/>
      </c>
      <c r="C50" s="287"/>
      <c r="D50" s="287"/>
      <c r="E50" s="287"/>
      <c r="F50" s="287"/>
      <c r="G50" s="287"/>
      <c r="H50" s="287"/>
      <c r="I50" s="287"/>
      <c r="J50" s="287"/>
      <c r="K50" s="284"/>
      <c r="L50" s="284"/>
      <c r="M50" s="284"/>
      <c r="N50" s="284"/>
    </row>
    <row r="51" spans="1:14" ht="18" customHeight="1">
      <c r="A51" s="285">
        <v>49</v>
      </c>
      <c r="B51" s="286" t="str">
        <f>เวลาเรียน1!D55&amp;""</f>
        <v/>
      </c>
      <c r="C51" s="287"/>
      <c r="D51" s="287"/>
      <c r="E51" s="287"/>
      <c r="F51" s="287"/>
      <c r="G51" s="287"/>
      <c r="H51" s="287"/>
      <c r="I51" s="287"/>
      <c r="J51" s="287"/>
      <c r="K51" s="284"/>
      <c r="L51" s="284"/>
      <c r="M51" s="284"/>
      <c r="N51" s="284"/>
    </row>
    <row r="52" spans="1:14" ht="18" customHeight="1">
      <c r="A52" s="285">
        <v>50</v>
      </c>
      <c r="B52" s="286" t="str">
        <f>เวลาเรียน1!D56&amp;""</f>
        <v/>
      </c>
      <c r="C52" s="287"/>
      <c r="D52" s="287"/>
      <c r="E52" s="287"/>
      <c r="F52" s="287"/>
      <c r="G52" s="287"/>
      <c r="H52" s="287"/>
      <c r="I52" s="287"/>
      <c r="J52" s="287"/>
      <c r="K52" s="284"/>
      <c r="L52" s="284"/>
      <c r="M52" s="284"/>
      <c r="N52" s="284"/>
    </row>
    <row r="53" spans="1:14" ht="18" customHeight="1">
      <c r="A53" s="284"/>
      <c r="B53" s="284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</row>
  </sheetData>
  <sheetProtection algorithmName="SHA-512" hashValue="FowHbU7fIvo2jGKo+a7Oe860KcXMBM9LWHSh6puPM8mpJT1fGS+40blyPy0xxKWEd/50WvyWMdLH3Da9xmVWYQ==" saltValue="24FKizmuBifp9topk3BFZQ==" spinCount="100000" sheet="1" formatCells="0" selectLockedCells="1"/>
  <mergeCells count="7">
    <mergeCell ref="K4:N5"/>
    <mergeCell ref="I2:J2"/>
    <mergeCell ref="A1:A2"/>
    <mergeCell ref="B1:B2"/>
    <mergeCell ref="C2:D2"/>
    <mergeCell ref="E2:F2"/>
    <mergeCell ref="G2:H2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C00000"/>
  </sheetPr>
  <dimension ref="A1:AF63"/>
  <sheetViews>
    <sheetView showGridLines="0" topLeftCell="A23" zoomScaleNormal="100" zoomScaleSheetLayoutView="110" workbookViewId="0">
      <selection activeCell="U36" sqref="U36:V36"/>
    </sheetView>
  </sheetViews>
  <sheetFormatPr defaultColWidth="0" defaultRowHeight="0" customHeight="1" zeroHeight="1"/>
  <cols>
    <col min="1" max="8" width="3.09765625" style="56" customWidth="1"/>
    <col min="9" max="18" width="3.8984375" style="56" customWidth="1"/>
    <col min="19" max="23" width="4" style="56" customWidth="1"/>
    <col min="24" max="24" width="4.59765625" style="56" customWidth="1"/>
    <col min="25" max="26" width="5.09765625" style="56" customWidth="1"/>
    <col min="27" max="28" width="5.59765625" style="56" customWidth="1"/>
    <col min="29" max="32" width="9.09765625" style="56" customWidth="1"/>
    <col min="33" max="16384" width="0" style="56" hidden="1"/>
  </cols>
  <sheetData>
    <row r="1" spans="1:32" ht="20.100000000000001" customHeight="1">
      <c r="I1" s="56" t="s">
        <v>4</v>
      </c>
      <c r="W1" s="767" t="s">
        <v>8</v>
      </c>
      <c r="X1" s="767"/>
      <c r="Y1" s="445"/>
      <c r="Z1" s="445"/>
      <c r="AA1" s="445"/>
      <c r="AB1" s="445"/>
      <c r="AC1" s="445"/>
      <c r="AD1" s="445"/>
      <c r="AE1" s="445"/>
      <c r="AF1" s="445"/>
    </row>
    <row r="2" spans="1:32" ht="34.5" customHeight="1">
      <c r="Y2" s="489"/>
      <c r="Z2" s="489"/>
      <c r="AA2" s="489"/>
      <c r="AB2" s="488"/>
      <c r="AC2" s="445"/>
      <c r="AD2" s="445"/>
      <c r="AE2" s="445"/>
      <c r="AF2" s="445"/>
    </row>
    <row r="3" spans="1:32" ht="21" customHeight="1">
      <c r="A3" s="780" t="s">
        <v>5</v>
      </c>
      <c r="B3" s="780"/>
      <c r="C3" s="780"/>
      <c r="D3" s="780"/>
      <c r="E3" s="780"/>
      <c r="F3" s="780"/>
      <c r="G3" s="780"/>
      <c r="H3" s="780"/>
      <c r="I3" s="780"/>
      <c r="J3" s="780"/>
      <c r="K3" s="780"/>
      <c r="L3" s="780"/>
      <c r="M3" s="780"/>
      <c r="N3" s="780"/>
      <c r="O3" s="780"/>
      <c r="P3" s="780"/>
      <c r="Q3" s="780"/>
      <c r="R3" s="780"/>
      <c r="S3" s="780"/>
      <c r="T3" s="780"/>
      <c r="U3" s="780"/>
      <c r="V3" s="780"/>
      <c r="W3" s="780"/>
      <c r="X3" s="780"/>
      <c r="Y3" s="489"/>
      <c r="Z3" s="489"/>
      <c r="AA3" s="489"/>
      <c r="AB3" s="488"/>
      <c r="AC3" s="445"/>
      <c r="AD3" s="445"/>
      <c r="AE3" s="445"/>
      <c r="AF3" s="445"/>
    </row>
    <row r="4" spans="1:32" s="30" customFormat="1" ht="17.45" customHeight="1">
      <c r="A4" s="778" t="str">
        <f>"โรงเรียน"&amp;ข้อมูลพื้นฐาน!B3&amp;"    "&amp;ข้อมูลพื้นฐาน!B4</f>
        <v>โรงเรียนบ้านคลองน้ำโจน สาขาบ้านสระหลวง    สำนักงานเขตพื้นที่การศึกษาประถมศึกษา นครสวรรค์ เขต 2</v>
      </c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8"/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488"/>
      <c r="Z4" s="488"/>
      <c r="AA4" s="488"/>
      <c r="AB4" s="488"/>
      <c r="AC4" s="489"/>
      <c r="AD4" s="489"/>
      <c r="AE4" s="489"/>
      <c r="AF4" s="489"/>
    </row>
    <row r="5" spans="1:32" s="30" customFormat="1" ht="17.45" customHeight="1">
      <c r="A5" s="778" t="str">
        <f>"ตำบล"&amp;ข้อมูลพื้นฐาน!B5&amp;"    อำเภอ"&amp;ข้อมูลพื้นฐาน!B6&amp;"    จังหวัด"&amp;ข้อมูลพื้นฐาน!B7</f>
        <v>ตำบลแม่วงก์    อำเภอแม่วงก์    จังหวัดนครสวรรค์</v>
      </c>
      <c r="B5" s="778"/>
      <c r="C5" s="778"/>
      <c r="D5" s="778"/>
      <c r="E5" s="778"/>
      <c r="F5" s="778"/>
      <c r="G5" s="778"/>
      <c r="H5" s="778"/>
      <c r="I5" s="778"/>
      <c r="J5" s="778"/>
      <c r="K5" s="778"/>
      <c r="L5" s="778"/>
      <c r="M5" s="778"/>
      <c r="N5" s="778"/>
      <c r="O5" s="778"/>
      <c r="P5" s="778"/>
      <c r="Q5" s="778"/>
      <c r="R5" s="778"/>
      <c r="S5" s="778"/>
      <c r="T5" s="778"/>
      <c r="U5" s="778"/>
      <c r="V5" s="778"/>
      <c r="W5" s="778"/>
      <c r="X5" s="778"/>
      <c r="Y5" s="489"/>
      <c r="Z5" s="489"/>
      <c r="AA5" s="489"/>
      <c r="AB5" s="489"/>
      <c r="AC5" s="489"/>
      <c r="AD5" s="489"/>
      <c r="AE5" s="489"/>
      <c r="AF5" s="489"/>
    </row>
    <row r="6" spans="1:32" s="30" customFormat="1" ht="17.45" customHeight="1">
      <c r="A6" s="778" t="str">
        <f>"ระดับชั้นประถมศึกษาปีที่  "&amp;ข้อมูลพื้นฐาน!B9&amp;"    ปีการศึกษา  "&amp;ข้อมูลพื้นฐาน!B8</f>
        <v>ระดับชั้นประถมศึกษาปีที่      ปีการศึกษา  2565</v>
      </c>
      <c r="B6" s="778"/>
      <c r="C6" s="778"/>
      <c r="D6" s="778"/>
      <c r="E6" s="778"/>
      <c r="F6" s="778"/>
      <c r="G6" s="778"/>
      <c r="H6" s="778"/>
      <c r="I6" s="778"/>
      <c r="J6" s="778"/>
      <c r="K6" s="778"/>
      <c r="L6" s="778"/>
      <c r="M6" s="778"/>
      <c r="N6" s="778"/>
      <c r="O6" s="778"/>
      <c r="P6" s="778"/>
      <c r="Q6" s="778"/>
      <c r="R6" s="778"/>
      <c r="S6" s="778"/>
      <c r="T6" s="778"/>
      <c r="U6" s="778"/>
      <c r="V6" s="778"/>
      <c r="W6" s="778"/>
      <c r="X6" s="778"/>
      <c r="Y6" s="489"/>
      <c r="Z6" s="489"/>
      <c r="AA6" s="489"/>
      <c r="AB6" s="489"/>
      <c r="AC6" s="489"/>
      <c r="AD6" s="489"/>
      <c r="AE6" s="489"/>
      <c r="AF6" s="489"/>
    </row>
    <row r="7" spans="1:32" s="30" customFormat="1" ht="17.45" customHeight="1">
      <c r="A7" s="778" t="str">
        <f>"ครูประจำชั้น    "&amp;ข้อมูลพื้นฐาน!B10    &amp;"        "&amp;ข้อมูลพื้นฐาน!D10</f>
        <v xml:space="preserve">ครูประจำชั้น            </v>
      </c>
      <c r="B7" s="778"/>
      <c r="C7" s="778"/>
      <c r="D7" s="778"/>
      <c r="E7" s="778"/>
      <c r="F7" s="778"/>
      <c r="G7" s="778"/>
      <c r="H7" s="778"/>
      <c r="I7" s="778"/>
      <c r="J7" s="778"/>
      <c r="K7" s="778"/>
      <c r="L7" s="778"/>
      <c r="M7" s="778"/>
      <c r="N7" s="778"/>
      <c r="O7" s="778"/>
      <c r="P7" s="778"/>
      <c r="Q7" s="778"/>
      <c r="R7" s="778"/>
      <c r="S7" s="778"/>
      <c r="T7" s="778"/>
      <c r="U7" s="778"/>
      <c r="V7" s="778"/>
      <c r="W7" s="778"/>
      <c r="X7" s="778"/>
      <c r="Y7" s="489"/>
      <c r="Z7" s="489"/>
      <c r="AA7" s="489"/>
      <c r="AB7" s="489"/>
      <c r="AC7" s="489"/>
      <c r="AD7" s="489"/>
      <c r="AE7" s="489"/>
      <c r="AF7" s="489"/>
    </row>
    <row r="8" spans="1:32" s="30" customFormat="1" ht="17.45" customHeight="1">
      <c r="A8" s="778" t="str">
        <f>"ผู้อำนวยการโรงเรียน      "&amp;ข้อมูลพื้นฐาน!B11</f>
        <v xml:space="preserve">ผู้อำนวยการโรงเรียน      </v>
      </c>
      <c r="B8" s="778"/>
      <c r="C8" s="778"/>
      <c r="D8" s="778"/>
      <c r="E8" s="778"/>
      <c r="F8" s="778"/>
      <c r="G8" s="778"/>
      <c r="H8" s="778"/>
      <c r="I8" s="778"/>
      <c r="J8" s="778"/>
      <c r="K8" s="778"/>
      <c r="L8" s="778"/>
      <c r="M8" s="778"/>
      <c r="N8" s="778"/>
      <c r="O8" s="778"/>
      <c r="P8" s="778"/>
      <c r="Q8" s="778"/>
      <c r="R8" s="778"/>
      <c r="S8" s="778"/>
      <c r="T8" s="778"/>
      <c r="U8" s="778"/>
      <c r="V8" s="778"/>
      <c r="W8" s="778"/>
      <c r="X8" s="778"/>
      <c r="Y8" s="489"/>
      <c r="Z8" s="489"/>
      <c r="AA8" s="489"/>
      <c r="AB8" s="489"/>
      <c r="AC8" s="489"/>
      <c r="AD8" s="489"/>
      <c r="AE8" s="489"/>
      <c r="AF8" s="489"/>
    </row>
    <row r="9" spans="1:32" ht="17.45" customHeight="1">
      <c r="A9" s="439"/>
      <c r="B9" s="439"/>
      <c r="C9" s="439"/>
      <c r="D9" s="439"/>
      <c r="E9" s="439"/>
      <c r="F9" s="439"/>
      <c r="G9" s="439"/>
      <c r="H9" s="771" t="s">
        <v>86</v>
      </c>
      <c r="I9" s="771"/>
      <c r="J9" s="771"/>
      <c r="K9" s="771"/>
      <c r="L9" s="771"/>
      <c r="M9" s="771"/>
      <c r="N9" s="771"/>
      <c r="O9" s="771"/>
      <c r="P9" s="771"/>
      <c r="Q9" s="440" t="e">
        <f>'กรอกข้อมูล นร1'!N60</f>
        <v>#VALUE!</v>
      </c>
      <c r="R9" s="532" t="s">
        <v>87</v>
      </c>
      <c r="S9" s="439"/>
      <c r="T9" s="441"/>
      <c r="U9" s="439"/>
      <c r="V9" s="439"/>
      <c r="W9" s="439"/>
      <c r="X9" s="439"/>
      <c r="Y9" s="489"/>
      <c r="Z9" s="489"/>
      <c r="AA9" s="489"/>
      <c r="AB9" s="489"/>
      <c r="AC9" s="445"/>
      <c r="AD9" s="445"/>
      <c r="AE9" s="445"/>
      <c r="AF9" s="445"/>
    </row>
    <row r="10" spans="1:32" ht="17.45" customHeight="1">
      <c r="A10" s="439"/>
      <c r="B10" s="439"/>
      <c r="C10" s="439"/>
      <c r="D10" s="439"/>
      <c r="E10" s="439"/>
      <c r="F10" s="439"/>
      <c r="G10" s="439"/>
      <c r="H10" s="439"/>
      <c r="I10" s="771" t="s">
        <v>85</v>
      </c>
      <c r="J10" s="771"/>
      <c r="K10" s="771"/>
      <c r="L10" s="771"/>
      <c r="M10" s="771"/>
      <c r="N10" s="771"/>
      <c r="O10" s="771"/>
      <c r="P10" s="440" t="str">
        <f>สรุปคะแนนทั้งปี!F354</f>
        <v/>
      </c>
      <c r="Q10" s="532" t="s">
        <v>87</v>
      </c>
      <c r="R10" s="532"/>
      <c r="S10" s="441"/>
      <c r="T10" s="439"/>
      <c r="U10" s="439"/>
      <c r="V10" s="439"/>
      <c r="W10" s="439"/>
      <c r="X10" s="439"/>
      <c r="Y10" s="489"/>
      <c r="Z10" s="489"/>
      <c r="AA10" s="489"/>
      <c r="AB10" s="489"/>
      <c r="AC10" s="445"/>
      <c r="AD10" s="445"/>
      <c r="AE10" s="445"/>
      <c r="AF10" s="445"/>
    </row>
    <row r="11" spans="1:32" ht="21" customHeight="1">
      <c r="A11" s="775" t="s">
        <v>96</v>
      </c>
      <c r="B11" s="775"/>
      <c r="C11" s="775"/>
      <c r="D11" s="775"/>
      <c r="E11" s="775"/>
      <c r="F11" s="775"/>
      <c r="G11" s="775"/>
      <c r="H11" s="775"/>
      <c r="I11" s="779" t="s">
        <v>88</v>
      </c>
      <c r="J11" s="779"/>
      <c r="K11" s="779"/>
      <c r="L11" s="779"/>
      <c r="M11" s="779"/>
      <c r="N11" s="779"/>
      <c r="O11" s="779"/>
      <c r="P11" s="779"/>
      <c r="Q11" s="779"/>
      <c r="R11" s="779"/>
      <c r="S11" s="758" t="s">
        <v>1682</v>
      </c>
      <c r="T11" s="758"/>
      <c r="U11" s="758"/>
      <c r="V11" s="758"/>
      <c r="W11" s="758"/>
      <c r="X11" s="758"/>
      <c r="Y11" s="489"/>
      <c r="Z11" s="489"/>
      <c r="AA11" s="489"/>
      <c r="AB11" s="489"/>
      <c r="AC11" s="445"/>
      <c r="AD11" s="445"/>
      <c r="AE11" s="445"/>
      <c r="AF11" s="445"/>
    </row>
    <row r="12" spans="1:32" ht="25.5" customHeight="1">
      <c r="A12" s="775"/>
      <c r="B12" s="775"/>
      <c r="C12" s="775"/>
      <c r="D12" s="775"/>
      <c r="E12" s="775"/>
      <c r="F12" s="775"/>
      <c r="G12" s="775"/>
      <c r="H12" s="775"/>
      <c r="I12" s="572">
        <v>4</v>
      </c>
      <c r="J12" s="572" t="s">
        <v>89</v>
      </c>
      <c r="K12" s="572">
        <v>3</v>
      </c>
      <c r="L12" s="572" t="s">
        <v>90</v>
      </c>
      <c r="M12" s="573" t="s">
        <v>91</v>
      </c>
      <c r="N12" s="572" t="s">
        <v>92</v>
      </c>
      <c r="O12" s="572" t="s">
        <v>93</v>
      </c>
      <c r="P12" s="572" t="s">
        <v>94</v>
      </c>
      <c r="Q12" s="442" t="s">
        <v>50</v>
      </c>
      <c r="R12" s="442" t="s">
        <v>51</v>
      </c>
      <c r="S12" s="760" t="s">
        <v>64</v>
      </c>
      <c r="T12" s="760"/>
      <c r="U12" s="760" t="s">
        <v>65</v>
      </c>
      <c r="V12" s="760"/>
      <c r="W12" s="760" t="s">
        <v>50</v>
      </c>
      <c r="X12" s="760"/>
      <c r="Y12" s="489"/>
      <c r="Z12" s="489"/>
      <c r="AA12" s="489"/>
      <c r="AB12" s="489"/>
      <c r="AC12" s="445"/>
      <c r="AD12" s="445"/>
      <c r="AE12" s="445"/>
      <c r="AF12" s="445"/>
    </row>
    <row r="13" spans="1:32" ht="5.25" hidden="1" customHeight="1">
      <c r="A13" s="755"/>
      <c r="B13" s="755"/>
      <c r="C13" s="755"/>
      <c r="D13" s="755"/>
      <c r="E13" s="755"/>
      <c r="F13" s="755"/>
      <c r="G13" s="755"/>
      <c r="H13" s="755"/>
      <c r="I13" s="755"/>
      <c r="J13" s="755"/>
      <c r="K13" s="755"/>
      <c r="L13" s="755"/>
      <c r="M13" s="755"/>
      <c r="N13" s="755"/>
      <c r="O13" s="755"/>
      <c r="P13" s="755"/>
      <c r="Q13" s="755"/>
      <c r="R13" s="755"/>
      <c r="S13" s="755"/>
      <c r="T13" s="755"/>
      <c r="U13" s="755"/>
      <c r="V13" s="755"/>
      <c r="W13" s="755"/>
      <c r="X13" s="755"/>
      <c r="Y13" s="489"/>
      <c r="Z13" s="489"/>
      <c r="AA13" s="489"/>
      <c r="AB13" s="489"/>
      <c r="AC13" s="445"/>
      <c r="AD13" s="445"/>
      <c r="AE13" s="445"/>
      <c r="AF13" s="445"/>
    </row>
    <row r="14" spans="1:32" ht="15.95" customHeight="1">
      <c r="A14" s="759" t="str">
        <f>ข้อมูลพื้นฐาน!A15</f>
        <v>ภาษาไทย</v>
      </c>
      <c r="B14" s="759"/>
      <c r="C14" s="759"/>
      <c r="D14" s="759"/>
      <c r="E14" s="759"/>
      <c r="F14" s="759"/>
      <c r="G14" s="759"/>
      <c r="H14" s="759"/>
      <c r="I14" s="559" t="str">
        <f>IF(COUNTIF(สรุปคะแนนทั้งปี!$E$8:$E$57,"4"),COUNTIF(สรุปคะแนนทั้งปี!$E$8:$E$57,"4"),"-")</f>
        <v>-</v>
      </c>
      <c r="J14" s="559" t="str">
        <f>IF(COUNTIF(สรุปคะแนนทั้งปี!$E$8:$E$57,"3.5"),COUNTIF(สรุปคะแนนทั้งปี!$E$8:$E$57,"3.5"),"-")</f>
        <v>-</v>
      </c>
      <c r="K14" s="559" t="str">
        <f>IF(COUNTIF(สรุปคะแนนทั้งปี!$E$8:$E$57,"3"),COUNTIF(สรุปคะแนนทั้งปี!$E$8:$E$57,"3"),"-")</f>
        <v>-</v>
      </c>
      <c r="L14" s="559" t="str">
        <f>IF(COUNTIF(สรุปคะแนนทั้งปี!$E$8:$E$57,"2.5"),COUNTIF(สรุปคะแนนทั้งปี!$E$8:$E$57,"2.5"),"-")</f>
        <v>-</v>
      </c>
      <c r="M14" s="559" t="str">
        <f>IF(COUNTIF(สรุปคะแนนทั้งปี!$E$8:$E$57,"2"),COUNTIF(สรุปคะแนนทั้งปี!$E$8:$E$57,"2"),"-")</f>
        <v>-</v>
      </c>
      <c r="N14" s="559" t="str">
        <f>IF(COUNTIF(สรุปคะแนนทั้งปี!$E$8:$E$57,"1.5"),COUNTIF(สรุปคะแนนทั้งปี!$E$8:$E$57,"1.5"),"-")</f>
        <v>-</v>
      </c>
      <c r="O14" s="559" t="str">
        <f>IF(COUNTIF(สรุปคะแนนทั้งปี!$E$8:$E$57,"1"),COUNTIF(สรุปคะแนนทั้งปี!$E$8:$E$57,"1"),"-")</f>
        <v>-</v>
      </c>
      <c r="P14" s="559">
        <f>IF(COUNTIF(สรุปคะแนนทั้งปี!$E$8:$E$57,"0"),COUNTIF(สรุปคะแนนทั้งปี!$E$8:$E$57,"0"),"-")</f>
        <v>1</v>
      </c>
      <c r="Q14" s="559" t="str">
        <f>IF(SUM(I14:O14),SUM(I14:O14),"-")</f>
        <v>-</v>
      </c>
      <c r="R14" s="559">
        <f>IF(SUM(P14),SUM(P14),"-")</f>
        <v>1</v>
      </c>
      <c r="S14" s="758" t="s">
        <v>1683</v>
      </c>
      <c r="T14" s="758"/>
      <c r="U14" s="758" t="s">
        <v>1683</v>
      </c>
      <c r="V14" s="758"/>
      <c r="W14" s="758" t="s">
        <v>1683</v>
      </c>
      <c r="X14" s="758"/>
      <c r="Y14" s="489"/>
      <c r="Z14" s="489"/>
      <c r="AA14" s="445"/>
      <c r="AB14" s="445"/>
      <c r="AC14" s="445"/>
      <c r="AD14" s="445"/>
      <c r="AE14" s="445"/>
      <c r="AF14" s="445"/>
    </row>
    <row r="15" spans="1:32" ht="15.95" customHeight="1">
      <c r="A15" s="759" t="str">
        <f>ข้อมูลพื้นฐาน!A16</f>
        <v>คณิตศาสตร์</v>
      </c>
      <c r="B15" s="759"/>
      <c r="C15" s="759"/>
      <c r="D15" s="759"/>
      <c r="E15" s="759"/>
      <c r="F15" s="759"/>
      <c r="G15" s="759"/>
      <c r="H15" s="759"/>
      <c r="I15" s="559" t="str">
        <f>IF(COUNTIF(สรุปคะแนนทั้งปี!I8:I57,"4"),COUNTIF(สรุปคะแนนทั้งปี!I8:I57,"4"),"-")</f>
        <v>-</v>
      </c>
      <c r="J15" s="559" t="str">
        <f>IF(COUNTIF(สรุปคะแนนทั้งปี!I8:I57,"3.5"),COUNTIF(สรุปคะแนนทั้งปี!I8:I57,"3.5"),"-")</f>
        <v>-</v>
      </c>
      <c r="K15" s="559" t="str">
        <f>IF(COUNTIF(สรุปคะแนนทั้งปี!I8:I57,"3"),COUNTIF(สรุปคะแนนทั้งปี!I8:I57,"3"),"-")</f>
        <v>-</v>
      </c>
      <c r="L15" s="559" t="str">
        <f>IF(COUNTIF(สรุปคะแนนทั้งปี!I8:I57,"2.5"),COUNTIF(สรุปคะแนนทั้งปี!I8:I57,"2.5"),"-")</f>
        <v>-</v>
      </c>
      <c r="M15" s="559" t="str">
        <f>IF(COUNTIF(สรุปคะแนนทั้งปี!I8:I57,"2"),COUNTIF(สรุปคะแนนทั้งปี!I8:I57,"2"),"-")</f>
        <v>-</v>
      </c>
      <c r="N15" s="559" t="str">
        <f>IF(COUNTIF(สรุปคะแนนทั้งปี!I8:I57,"1.5"),COUNTIF(สรุปคะแนนทั้งปี!I8:I57,"1.5"),"-")</f>
        <v>-</v>
      </c>
      <c r="O15" s="559" t="str">
        <f>IF(COUNTIF(สรุปคะแนนทั้งปี!I8:I57,"1"),COUNTIF(สรุปคะแนนทั้งปี!I8:I57,"1"),"-")</f>
        <v>-</v>
      </c>
      <c r="P15" s="559">
        <f>IF(COUNTIF(สรุปคะแนนทั้งปี!I8:I57,"0"),COUNTIF(สรุปคะแนนทั้งปี!I8:I57,"0"),"-")</f>
        <v>1</v>
      </c>
      <c r="Q15" s="559" t="str">
        <f t="shared" ref="Q15:Q22" si="0">IF(SUM(I15:O15),SUM(I15:O15),"-")</f>
        <v>-</v>
      </c>
      <c r="R15" s="559">
        <f t="shared" ref="R15:R35" si="1">IF(SUM(P15),SUM(P15),"-")</f>
        <v>1</v>
      </c>
      <c r="S15" s="758" t="s">
        <v>1683</v>
      </c>
      <c r="T15" s="758"/>
      <c r="U15" s="758" t="s">
        <v>1683</v>
      </c>
      <c r="V15" s="758"/>
      <c r="W15" s="758" t="s">
        <v>1683</v>
      </c>
      <c r="X15" s="758"/>
      <c r="Y15" s="489"/>
      <c r="Z15" s="489"/>
      <c r="AA15" s="445"/>
      <c r="AB15" s="445"/>
      <c r="AC15" s="445"/>
      <c r="AD15" s="445"/>
      <c r="AE15" s="445"/>
      <c r="AF15" s="445"/>
    </row>
    <row r="16" spans="1:32" ht="15.95" customHeight="1">
      <c r="A16" s="759" t="str">
        <f>ข้อมูลพื้นฐาน!A17</f>
        <v>วิทยาศาสตร์และเทคโนโลยี</v>
      </c>
      <c r="B16" s="759"/>
      <c r="C16" s="759"/>
      <c r="D16" s="759"/>
      <c r="E16" s="759"/>
      <c r="F16" s="759"/>
      <c r="G16" s="759"/>
      <c r="H16" s="759"/>
      <c r="I16" s="559" t="str">
        <f>IF(COUNTIF(สรุปคะแนนทั้งปี!M8:M57,"4"),COUNTIF(สรุปคะแนนทั้งปี!M8:M57,"4"),"-")</f>
        <v>-</v>
      </c>
      <c r="J16" s="559" t="str">
        <f>IF(COUNTIF(สรุปคะแนนทั้งปี!M8:M57,"3.5"),COUNTIF(สรุปคะแนนทั้งปี!M8:M57,"3.5"),"-")</f>
        <v>-</v>
      </c>
      <c r="K16" s="559" t="str">
        <f>IF(COUNTIF(สรุปคะแนนทั้งปี!M8:M57,"3"),COUNTIF(สรุปคะแนนทั้งปี!M8:M57,"3"),"-")</f>
        <v>-</v>
      </c>
      <c r="L16" s="559" t="str">
        <f>IF(COUNTIF(สรุปคะแนนทั้งปี!M8:M57,"2.5"),COUNTIF(สรุปคะแนนทั้งปี!M8:M57,"2.5"),"-")</f>
        <v>-</v>
      </c>
      <c r="M16" s="559" t="str">
        <f>IF(COUNTIF(สรุปคะแนนทั้งปี!M8:M57,"2"),COUNTIF(สรุปคะแนนทั้งปี!M8:M57,"2"),"-")</f>
        <v>-</v>
      </c>
      <c r="N16" s="559" t="str">
        <f>IF(COUNTIF(สรุปคะแนนทั้งปี!M8:M57,"1.5"),COUNTIF(สรุปคะแนนทั้งปี!M8:M57,"1.5"),"-")</f>
        <v>-</v>
      </c>
      <c r="O16" s="559" t="str">
        <f>IF(COUNTIF(สรุปคะแนนทั้งปี!M8:M57,"1"),COUNTIF(สรุปคะแนนทั้งปี!M8:M57,"1"),"-")</f>
        <v>-</v>
      </c>
      <c r="P16" s="559">
        <f>IF(COUNTIF(สรุปคะแนนทั้งปี!M8:M57,"0"),COUNTIF(สรุปคะแนนทั้งปี!M8:M57,"0"),"-")</f>
        <v>1</v>
      </c>
      <c r="Q16" s="559" t="str">
        <f t="shared" si="0"/>
        <v>-</v>
      </c>
      <c r="R16" s="559">
        <f>IF(SUM(P16),SUM(P16),"-")</f>
        <v>1</v>
      </c>
      <c r="S16" s="758" t="s">
        <v>1683</v>
      </c>
      <c r="T16" s="758"/>
      <c r="U16" s="758" t="s">
        <v>1683</v>
      </c>
      <c r="V16" s="758"/>
      <c r="W16" s="758" t="s">
        <v>1683</v>
      </c>
      <c r="X16" s="758"/>
      <c r="Y16" s="489"/>
      <c r="Z16" s="489"/>
      <c r="AA16" s="445"/>
      <c r="AB16" s="445"/>
      <c r="AC16" s="445"/>
      <c r="AD16" s="445"/>
      <c r="AE16" s="445"/>
      <c r="AF16" s="445"/>
    </row>
    <row r="17" spans="1:32" ht="15.95" customHeight="1">
      <c r="A17" s="759" t="str">
        <f>ข้อมูลพื้นฐาน!A18</f>
        <v>สังคมศึกษา ศาสนา และวัฒนธรรม</v>
      </c>
      <c r="B17" s="759"/>
      <c r="C17" s="759"/>
      <c r="D17" s="759"/>
      <c r="E17" s="759"/>
      <c r="F17" s="759"/>
      <c r="G17" s="759"/>
      <c r="H17" s="759"/>
      <c r="I17" s="559" t="str">
        <f>IF(COUNTIF(สรุปคะแนนทั้งปี!Q8:Q57,"4"),COUNTIF(สรุปคะแนนทั้งปี!Q8:Q57,"4"),"-")</f>
        <v>-</v>
      </c>
      <c r="J17" s="559" t="str">
        <f>IF(COUNTIF(สรุปคะแนนทั้งปี!Q8:Q57,"3.5"),COUNTIF(สรุปคะแนนทั้งปี!Q8:Q57,"3.5"),"-")</f>
        <v>-</v>
      </c>
      <c r="K17" s="559" t="str">
        <f>IF(COUNTIF(สรุปคะแนนทั้งปี!Q8:Q57,"3"),COUNTIF(สรุปคะแนนทั้งปี!Q8:Q57,"3"),"-")</f>
        <v>-</v>
      </c>
      <c r="L17" s="559" t="str">
        <f>IF(COUNTIF(สรุปคะแนนทั้งปี!Q8:Q57,"2.5"),COUNTIF(สรุปคะแนนทั้งปี!Q8:Q57,"2.5"),"-")</f>
        <v>-</v>
      </c>
      <c r="M17" s="559" t="str">
        <f>IF(COUNTIF(สรุปคะแนนทั้งปี!Q8:Q57,"2"),COUNTIF(สรุปคะแนนทั้งปี!Q8:Q57,"2"),"-")</f>
        <v>-</v>
      </c>
      <c r="N17" s="559" t="str">
        <f>IF(COUNTIF(สรุปคะแนนทั้งปี!Q8:Q57,"1.5"),COUNTIF(สรุปคะแนนทั้งปี!Q8:Q57,"1.5"),"-")</f>
        <v>-</v>
      </c>
      <c r="O17" s="559" t="str">
        <f>IF(COUNTIF(สรุปคะแนนทั้งปี!Q8:Q57,"1"),COUNTIF(สรุปคะแนนทั้งปี!Q8:Q57,"1"),"-")</f>
        <v>-</v>
      </c>
      <c r="P17" s="559">
        <f>IF(COUNTIF(สรุปคะแนนทั้งปี!Q8:Q57,"0"),COUNTIF(สรุปคะแนนทั้งปี!Q8:Q57,"0"),"-")</f>
        <v>1</v>
      </c>
      <c r="Q17" s="559" t="str">
        <f t="shared" si="0"/>
        <v>-</v>
      </c>
      <c r="R17" s="559">
        <f t="shared" si="1"/>
        <v>1</v>
      </c>
      <c r="S17" s="758" t="s">
        <v>1683</v>
      </c>
      <c r="T17" s="758"/>
      <c r="U17" s="758" t="s">
        <v>1683</v>
      </c>
      <c r="V17" s="758"/>
      <c r="W17" s="758" t="s">
        <v>1683</v>
      </c>
      <c r="X17" s="758"/>
      <c r="Y17" s="489"/>
      <c r="Z17" s="489"/>
      <c r="AA17" s="445"/>
      <c r="AB17" s="445"/>
      <c r="AC17" s="445"/>
      <c r="AD17" s="445"/>
      <c r="AE17" s="445"/>
      <c r="AF17" s="445"/>
    </row>
    <row r="18" spans="1:32" ht="15.95" customHeight="1">
      <c r="A18" s="759" t="str">
        <f>ข้อมูลพื้นฐาน!A19</f>
        <v>ประวัติศาสตร์</v>
      </c>
      <c r="B18" s="759"/>
      <c r="C18" s="759"/>
      <c r="D18" s="759"/>
      <c r="E18" s="759"/>
      <c r="F18" s="759"/>
      <c r="G18" s="759"/>
      <c r="H18" s="759"/>
      <c r="I18" s="559" t="str">
        <f>IF(COUNTIF(สรุปคะแนนทั้งปี!E68:E117,"4"),COUNTIF(สรุปคะแนนทั้งปี!E68:E117,"4"),"-")</f>
        <v>-</v>
      </c>
      <c r="J18" s="559" t="str">
        <f>IF(COUNTIF(สรุปคะแนนทั้งปี!E68:E117,"3.5"),COUNTIF(สรุปคะแนนทั้งปี!E68:E117,"3.5"),"-")</f>
        <v>-</v>
      </c>
      <c r="K18" s="559" t="str">
        <f>IF(COUNTIF(สรุปคะแนนทั้งปี!E68:E117,"3"),COUNTIF(สรุปคะแนนทั้งปี!E68:E117,"3"),"-")</f>
        <v>-</v>
      </c>
      <c r="L18" s="559" t="str">
        <f>IF(COUNTIF(สรุปคะแนนทั้งปี!E68:E117,"2.5"),COUNTIF(สรุปคะแนนทั้งปี!E68:E117,"2.5"),"-")</f>
        <v>-</v>
      </c>
      <c r="M18" s="559" t="str">
        <f>IF(COUNTIF(สรุปคะแนนทั้งปี!E68:E117,"2"),COUNTIF(สรุปคะแนนทั้งปี!E68:E117,"2"),"-")</f>
        <v>-</v>
      </c>
      <c r="N18" s="559" t="str">
        <f>IF(COUNTIF(สรุปคะแนนทั้งปี!E68:E117,"1.5"),COUNTIF(สรุปคะแนนทั้งปี!E68:E117,"1.5"),"-")</f>
        <v>-</v>
      </c>
      <c r="O18" s="559" t="str">
        <f>IF(COUNTIF(สรุปคะแนนทั้งปี!E68:E117,"1"),COUNTIF(สรุปคะแนนทั้งปี!E68:E117,"1"),"-")</f>
        <v>-</v>
      </c>
      <c r="P18" s="559">
        <f>IF(COUNTIF(สรุปคะแนนทั้งปี!E68:E117,"0"),COUNTIF(สรุปคะแนนทั้งปี!E68:E117,"0"),"-")</f>
        <v>1</v>
      </c>
      <c r="Q18" s="559" t="str">
        <f t="shared" si="0"/>
        <v>-</v>
      </c>
      <c r="R18" s="559">
        <f t="shared" si="1"/>
        <v>1</v>
      </c>
      <c r="S18" s="758" t="s">
        <v>1683</v>
      </c>
      <c r="T18" s="758"/>
      <c r="U18" s="758" t="s">
        <v>1683</v>
      </c>
      <c r="V18" s="758"/>
      <c r="W18" s="758" t="s">
        <v>1683</v>
      </c>
      <c r="X18" s="758"/>
      <c r="Y18" s="489"/>
      <c r="Z18" s="489"/>
      <c r="AA18" s="445"/>
      <c r="AB18" s="445"/>
      <c r="AC18" s="445"/>
      <c r="AD18" s="445"/>
      <c r="AE18" s="445"/>
      <c r="AF18" s="445"/>
    </row>
    <row r="19" spans="1:32" ht="15.95" customHeight="1">
      <c r="A19" s="759" t="str">
        <f>ข้อมูลพื้นฐาน!A20</f>
        <v>สุขศึกษาและพลศึกษา</v>
      </c>
      <c r="B19" s="759"/>
      <c r="C19" s="759"/>
      <c r="D19" s="759"/>
      <c r="E19" s="759"/>
      <c r="F19" s="759"/>
      <c r="G19" s="759"/>
      <c r="H19" s="759"/>
      <c r="I19" s="559" t="str">
        <f>IF(COUNTIF(สรุปคะแนนทั้งปี!I68:I117,"4"),COUNTIF(สรุปคะแนนทั้งปี!I68:I117,"4"),"-")</f>
        <v>-</v>
      </c>
      <c r="J19" s="559" t="str">
        <f>IF(COUNTIF(สรุปคะแนนทั้งปี!I68:I117,"3.5"),COUNTIF(สรุปคะแนนทั้งปี!I68:I117,"3.5"),"-")</f>
        <v>-</v>
      </c>
      <c r="K19" s="559" t="str">
        <f>IF(COUNTIF(สรุปคะแนนทั้งปี!I68:I117,"3"),COUNTIF(สรุปคะแนนทั้งปี!I68:I117,"3"),"-")</f>
        <v>-</v>
      </c>
      <c r="L19" s="559" t="str">
        <f>IF(COUNTIF(สรุปคะแนนทั้งปี!I68:I117,"2.5"),COUNTIF(สรุปคะแนนทั้งปี!I68:I117,"2.5"),"-")</f>
        <v>-</v>
      </c>
      <c r="M19" s="559" t="str">
        <f>IF(COUNTIF(สรุปคะแนนทั้งปี!I68:I117,"2"),COUNTIF(สรุปคะแนนทั้งปี!I68:I117,"2"),"-")</f>
        <v>-</v>
      </c>
      <c r="N19" s="559" t="str">
        <f>IF(COUNTIF(สรุปคะแนนทั้งปี!I68:I117,"1.5"),COUNTIF(สรุปคะแนนทั้งปี!I68:I117,"1.5"),"-")</f>
        <v>-</v>
      </c>
      <c r="O19" s="559" t="str">
        <f>IF(COUNTIF(สรุปคะแนนทั้งปี!I68:I117,"1"),COUNTIF(สรุปคะแนนทั้งปี!I68:I117,"1"),"-")</f>
        <v>-</v>
      </c>
      <c r="P19" s="559">
        <f>IF(COUNTIF(สรุปคะแนนทั้งปี!I68:I117,"0"),COUNTIF(สรุปคะแนนทั้งปี!I68:I117,"0"),"-")</f>
        <v>1</v>
      </c>
      <c r="Q19" s="559" t="str">
        <f t="shared" si="0"/>
        <v>-</v>
      </c>
      <c r="R19" s="559">
        <f t="shared" si="1"/>
        <v>1</v>
      </c>
      <c r="S19" s="758" t="s">
        <v>1683</v>
      </c>
      <c r="T19" s="758"/>
      <c r="U19" s="758" t="s">
        <v>1683</v>
      </c>
      <c r="V19" s="758"/>
      <c r="W19" s="758" t="s">
        <v>1683</v>
      </c>
      <c r="X19" s="758"/>
      <c r="Y19" s="489"/>
      <c r="Z19" s="489"/>
      <c r="AA19" s="445"/>
      <c r="AB19" s="445"/>
      <c r="AC19" s="445"/>
      <c r="AD19" s="445"/>
      <c r="AE19" s="445"/>
      <c r="AF19" s="445"/>
    </row>
    <row r="20" spans="1:32" ht="15.95" customHeight="1">
      <c r="A20" s="759" t="str">
        <f>ข้อมูลพื้นฐาน!A21</f>
        <v>ศิลปะ</v>
      </c>
      <c r="B20" s="759"/>
      <c r="C20" s="759"/>
      <c r="D20" s="759"/>
      <c r="E20" s="759"/>
      <c r="F20" s="759"/>
      <c r="G20" s="759"/>
      <c r="H20" s="759"/>
      <c r="I20" s="559" t="str">
        <f>IF(COUNTIF(สรุปคะแนนทั้งปี!M68:M117,"4"),COUNTIF(สรุปคะแนนทั้งปี!M68:M117,"4"),"-")</f>
        <v>-</v>
      </c>
      <c r="J20" s="559" t="str">
        <f>IF(COUNTIF(สรุปคะแนนทั้งปี!M68:M117,"3.5"),COUNTIF(สรุปคะแนนทั้งปี!M68:M117,"3.5"),"-")</f>
        <v>-</v>
      </c>
      <c r="K20" s="559" t="str">
        <f>IF(COUNTIF(สรุปคะแนนทั้งปี!M68:M117,"3"),COUNTIF(สรุปคะแนนทั้งปี!M68:M117,"3"),"-")</f>
        <v>-</v>
      </c>
      <c r="L20" s="559" t="str">
        <f>IF(COUNTIF(สรุปคะแนนทั้งปี!M68:M117,"2.5"),COUNTIF(สรุปคะแนนทั้งปี!M68:M117,"2.5"),"-")</f>
        <v>-</v>
      </c>
      <c r="M20" s="559" t="str">
        <f>IF(COUNTIF(สรุปคะแนนทั้งปี!M68:M117,"2"),COUNTIF(สรุปคะแนนทั้งปี!M68:M117,"2"),"-")</f>
        <v>-</v>
      </c>
      <c r="N20" s="559" t="str">
        <f>IF(COUNTIF(สรุปคะแนนทั้งปี!M68:M117,"1.5"),COUNTIF(สรุปคะแนนทั้งปี!M68:M117,"1.5"),"-")</f>
        <v>-</v>
      </c>
      <c r="O20" s="559" t="str">
        <f>IF(COUNTIF(สรุปคะแนนทั้งปี!M68:M117,"1"),COUNTIF(สรุปคะแนนทั้งปี!M68:M117,"1"),"-")</f>
        <v>-</v>
      </c>
      <c r="P20" s="559">
        <f>IF(COUNTIF(สรุปคะแนนทั้งปี!M68:M117,"0"),COUNTIF(สรุปคะแนนทั้งปี!M68:M117,"0"),"-")</f>
        <v>1</v>
      </c>
      <c r="Q20" s="559" t="str">
        <f t="shared" si="0"/>
        <v>-</v>
      </c>
      <c r="R20" s="559">
        <f t="shared" si="1"/>
        <v>1</v>
      </c>
      <c r="S20" s="758" t="s">
        <v>1683</v>
      </c>
      <c r="T20" s="758"/>
      <c r="U20" s="758" t="s">
        <v>1683</v>
      </c>
      <c r="V20" s="758"/>
      <c r="W20" s="758" t="s">
        <v>1683</v>
      </c>
      <c r="X20" s="758"/>
      <c r="Y20" s="489"/>
      <c r="Z20" s="489"/>
      <c r="AA20" s="445"/>
      <c r="AB20" s="445"/>
      <c r="AC20" s="445"/>
      <c r="AD20" s="445"/>
      <c r="AE20" s="445"/>
      <c r="AF20" s="445"/>
    </row>
    <row r="21" spans="1:32" ht="15.95" customHeight="1">
      <c r="A21" s="759" t="str">
        <f>ข้อมูลพื้นฐาน!A22</f>
        <v>การงานอาชีพ</v>
      </c>
      <c r="B21" s="759"/>
      <c r="C21" s="759"/>
      <c r="D21" s="759"/>
      <c r="E21" s="759"/>
      <c r="F21" s="759"/>
      <c r="G21" s="759"/>
      <c r="H21" s="759"/>
      <c r="I21" s="559" t="str">
        <f>IF(COUNTIF(สรุปคะแนนทั้งปี!Q68:Q117,"4"),COUNTIF(สรุปคะแนนทั้งปี!Q68:Q117,"4"),"-")</f>
        <v>-</v>
      </c>
      <c r="J21" s="559" t="str">
        <f>IF(COUNTIF(สรุปคะแนนทั้งปี!Q68:Q117,"3.5"),COUNTIF(สรุปคะแนนทั้งปี!Q68:Q117,"3.5"),"-")</f>
        <v>-</v>
      </c>
      <c r="K21" s="559" t="str">
        <f>IF(COUNTIF(สรุปคะแนนทั้งปี!Q68:Q117,"3"),COUNTIF(สรุปคะแนนทั้งปี!Q68:Q117,"3"),"-")</f>
        <v>-</v>
      </c>
      <c r="L21" s="559" t="str">
        <f>IF(COUNTIF(สรุปคะแนนทั้งปี!Q68:Q117,"2.5"),COUNTIF(สรุปคะแนนทั้งปี!Q68:Q117,"2.5"),"-")</f>
        <v>-</v>
      </c>
      <c r="M21" s="559" t="str">
        <f>IF(COUNTIF(สรุปคะแนนทั้งปี!Q68:Q117,"2"),COUNTIF(สรุปคะแนนทั้งปี!Q68:Q117,"2"),"-")</f>
        <v>-</v>
      </c>
      <c r="N21" s="559" t="str">
        <f>IF(COUNTIF(สรุปคะแนนทั้งปี!Q68:Q117,"1.5"),COUNTIF(สรุปคะแนนทั้งปี!Q68:Q117,"1.5"),"-")</f>
        <v>-</v>
      </c>
      <c r="O21" s="559" t="str">
        <f>IF(COUNTIF(สรุปคะแนนทั้งปี!Q68:Q117,"1"),COUNTIF(สรุปคะแนนทั้งปี!Q68:Q117,"1"),"-")</f>
        <v>-</v>
      </c>
      <c r="P21" s="559">
        <f>IF(COUNTIF(สรุปคะแนนทั้งปี!Q68:Q117,"0"),COUNTIF(สรุปคะแนนทั้งปี!Q68:Q117,"0"),"-")</f>
        <v>1</v>
      </c>
      <c r="Q21" s="559" t="str">
        <f t="shared" si="0"/>
        <v>-</v>
      </c>
      <c r="R21" s="559">
        <f t="shared" si="1"/>
        <v>1</v>
      </c>
      <c r="S21" s="758" t="s">
        <v>1683</v>
      </c>
      <c r="T21" s="758"/>
      <c r="U21" s="758" t="s">
        <v>1683</v>
      </c>
      <c r="V21" s="758"/>
      <c r="W21" s="758" t="s">
        <v>1683</v>
      </c>
      <c r="X21" s="758"/>
      <c r="Y21" s="489"/>
      <c r="Z21" s="489"/>
      <c r="AA21" s="445"/>
      <c r="AB21" s="445"/>
      <c r="AC21" s="445"/>
      <c r="AD21" s="445"/>
      <c r="AE21" s="445"/>
      <c r="AF21" s="445"/>
    </row>
    <row r="22" spans="1:32" ht="17.25" customHeight="1">
      <c r="A22" s="759" t="str">
        <f>ข้อมูลพื้นฐาน!A23</f>
        <v>ภาษาอังกฤษ</v>
      </c>
      <c r="B22" s="759"/>
      <c r="C22" s="759"/>
      <c r="D22" s="759"/>
      <c r="E22" s="759"/>
      <c r="F22" s="759"/>
      <c r="G22" s="759"/>
      <c r="H22" s="759"/>
      <c r="I22" s="559" t="str">
        <f>IF(COUNTIF(สรุปคะแนนทั้งปี!E128:E177,"4"),COUNTIF(สรุปคะแนนทั้งปี!E128:E177,"4"),"-")</f>
        <v>-</v>
      </c>
      <c r="J22" s="559" t="str">
        <f>IF(COUNTIF(สรุปคะแนนทั้งปี!E128:E177,"3.5"),COUNTIF(สรุปคะแนนทั้งปี!E128:E177,"3.5"),"-")</f>
        <v>-</v>
      </c>
      <c r="K22" s="559" t="str">
        <f>IF(COUNTIF(สรุปคะแนนทั้งปี!E128:E177,"3"),COUNTIF(สรุปคะแนนทั้งปี!E128:E177,"3"),"-")</f>
        <v>-</v>
      </c>
      <c r="L22" s="559" t="str">
        <f>IF(COUNTIF(สรุปคะแนนทั้งปี!E128:E177,"2.5"),COUNTIF(สรุปคะแนนทั้งปี!E128:E177,"2.5"),"-")</f>
        <v>-</v>
      </c>
      <c r="M22" s="559" t="str">
        <f>IF(COUNTIF(สรุปคะแนนทั้งปี!E128:E177,"2"),COUNTIF(สรุปคะแนนทั้งปี!E128:E177,"2"),"-")</f>
        <v>-</v>
      </c>
      <c r="N22" s="559" t="str">
        <f>IF(COUNTIF(สรุปคะแนนทั้งปี!E128:E177,"1.5"),COUNTIF(สรุปคะแนนทั้งปี!E128:E177,"1.5"),"-")</f>
        <v>-</v>
      </c>
      <c r="O22" s="559" t="str">
        <f>IF(COUNTIF(สรุปคะแนนทั้งปี!E128:E177,"1"),COUNTIF(สรุปคะแนนทั้งปี!E128:E177,"1"),"-")</f>
        <v>-</v>
      </c>
      <c r="P22" s="559">
        <f>IF(COUNTIF(สรุปคะแนนทั้งปี!E128:E177,"0"),COUNTIF(สรุปคะแนนทั้งปี!E128:E177,"0"),"-")</f>
        <v>1</v>
      </c>
      <c r="Q22" s="559" t="str">
        <f t="shared" si="0"/>
        <v>-</v>
      </c>
      <c r="R22" s="559">
        <f t="shared" si="1"/>
        <v>1</v>
      </c>
      <c r="S22" s="758" t="s">
        <v>1683</v>
      </c>
      <c r="T22" s="758"/>
      <c r="U22" s="758" t="s">
        <v>1683</v>
      </c>
      <c r="V22" s="758"/>
      <c r="W22" s="758" t="s">
        <v>1683</v>
      </c>
      <c r="X22" s="758"/>
      <c r="Y22" s="489"/>
      <c r="Z22" s="489"/>
      <c r="AA22" s="445"/>
      <c r="AB22" s="445"/>
      <c r="AC22" s="445"/>
      <c r="AD22" s="445"/>
      <c r="AE22" s="445"/>
      <c r="AF22" s="445"/>
    </row>
    <row r="23" spans="1:32" ht="17.25" customHeight="1">
      <c r="A23" s="756" t="s">
        <v>95</v>
      </c>
      <c r="B23" s="756"/>
      <c r="C23" s="756"/>
      <c r="D23" s="756"/>
      <c r="E23" s="756"/>
      <c r="F23" s="756"/>
      <c r="G23" s="756"/>
      <c r="H23" s="756"/>
      <c r="I23" s="756"/>
      <c r="J23" s="756"/>
      <c r="K23" s="756"/>
      <c r="L23" s="756"/>
      <c r="M23" s="756"/>
      <c r="N23" s="756"/>
      <c r="O23" s="756"/>
      <c r="P23" s="756"/>
      <c r="Q23" s="756"/>
      <c r="R23" s="756"/>
      <c r="S23" s="756"/>
      <c r="T23" s="756"/>
      <c r="U23" s="756"/>
      <c r="V23" s="756"/>
      <c r="W23" s="756"/>
      <c r="X23" s="756"/>
      <c r="Y23" s="489"/>
      <c r="Z23" s="489"/>
      <c r="AA23" s="445"/>
      <c r="AB23" s="445"/>
      <c r="AC23" s="445"/>
      <c r="AD23" s="445"/>
      <c r="AE23" s="445"/>
      <c r="AF23" s="445"/>
    </row>
    <row r="24" spans="1:32" ht="15.95" customHeight="1">
      <c r="A24" s="759" t="str">
        <f>ข้อมูลพื้นฐาน!A25&amp;""</f>
        <v>ภาษาอังกฤษเพื่อการสื่อสาร</v>
      </c>
      <c r="B24" s="759"/>
      <c r="C24" s="759"/>
      <c r="D24" s="759"/>
      <c r="E24" s="759"/>
      <c r="F24" s="759"/>
      <c r="G24" s="759"/>
      <c r="H24" s="759"/>
      <c r="I24" s="559" t="str">
        <f>IF(COUNTIF(สรุปคะแนนทั้งปี!I128:I177,"4"),COUNTIF(สรุปคะแนนทั้งปี!I128:I177,"4"),"-")</f>
        <v>-</v>
      </c>
      <c r="J24" s="559" t="str">
        <f>IF(COUNTIF(สรุปคะแนนทั้งปี!I128:I177,"3.5"),COUNTIF(สรุปคะแนนทั้งปี!I128:I177,"3.5"),"-")</f>
        <v>-</v>
      </c>
      <c r="K24" s="559" t="str">
        <f>IF(COUNTIF(สรุปคะแนนทั้งปี!I128:I177,"3"),COUNTIF(สรุปคะแนนทั้งปี!I128:I177,"3"),"-")</f>
        <v>-</v>
      </c>
      <c r="L24" s="559" t="str">
        <f>IF(COUNTIF(สรุปคะแนนทั้งปี!I128:I177,"2.5"),COUNTIF(สรุปคะแนนทั้งปี!I128:I177,"2.5"),"-")</f>
        <v>-</v>
      </c>
      <c r="M24" s="559" t="str">
        <f>IF(COUNTIF(สรุปคะแนนทั้งปี!I128:I177,"2"),COUNTIF(สรุปคะแนนทั้งปี!I128:I177,"2"),"-")</f>
        <v>-</v>
      </c>
      <c r="N24" s="559" t="str">
        <f>IF(COUNTIF(สรุปคะแนนทั้งปี!I128:I177,"1.5"),COUNTIF(สรุปคะแนนทั้งปี!I128:I177,"1.5"),"-")</f>
        <v>-</v>
      </c>
      <c r="O24" s="559" t="str">
        <f>IF(COUNTIF(สรุปคะแนนทั้งปี!I128:I177,"1"),COUNTIF(สรุปคะแนนทั้งปี!I128:I177,"1"),"-")</f>
        <v>-</v>
      </c>
      <c r="P24" s="559">
        <f>IF(COUNTIF(สรุปคะแนนทั้งปี!I128:I177,"0"),COUNTIF(สรุปคะแนนทั้งปี!I128:I177,"0"),"-")</f>
        <v>1</v>
      </c>
      <c r="Q24" s="559" t="str">
        <f>IF(SUM(I24:O24),SUM(I24:O24),"-")</f>
        <v>-</v>
      </c>
      <c r="R24" s="559">
        <f t="shared" si="1"/>
        <v>1</v>
      </c>
      <c r="S24" s="758" t="s">
        <v>1683</v>
      </c>
      <c r="T24" s="758"/>
      <c r="U24" s="758" t="s">
        <v>1683</v>
      </c>
      <c r="V24" s="758"/>
      <c r="W24" s="758" t="s">
        <v>1683</v>
      </c>
      <c r="X24" s="758"/>
      <c r="Y24" s="489"/>
      <c r="Z24" s="489"/>
      <c r="AA24" s="445"/>
      <c r="AB24" s="445"/>
      <c r="AC24" s="445"/>
      <c r="AD24" s="445"/>
      <c r="AE24" s="445"/>
      <c r="AF24" s="445"/>
    </row>
    <row r="25" spans="1:32" ht="15.95" customHeight="1">
      <c r="A25" s="761" t="str">
        <f>ข้อมูลพื้นฐาน!A26&amp;""</f>
        <v/>
      </c>
      <c r="B25" s="762"/>
      <c r="C25" s="762"/>
      <c r="D25" s="762"/>
      <c r="E25" s="762"/>
      <c r="F25" s="762"/>
      <c r="G25" s="762"/>
      <c r="H25" s="763"/>
      <c r="I25" s="559" t="str">
        <f>IF(COUNTIF(สรุปคะแนนทั้งปี!M128:M177,"4"),COUNTIF(สรุปคะแนนทั้งปี!M128:M177,"4"),"-")</f>
        <v>-</v>
      </c>
      <c r="J25" s="559" t="str">
        <f>IF(COUNTIF(สรุปคะแนนทั้งปี!M128:M177,"3.5"),COUNTIF(สรุปคะแนนทั้งปี!M128:M177,"3.5"),"-")</f>
        <v>-</v>
      </c>
      <c r="K25" s="559" t="str">
        <f>IF(COUNTIF(สรุปคะแนนทั้งปี!M128:M177,"3"),COUNTIF(สรุปคะแนนทั้งปี!M128:M177,"3"),"-")</f>
        <v>-</v>
      </c>
      <c r="L25" s="559" t="str">
        <f>IF(COUNTIF(สรุปคะแนนทั้งปี!M128:M177,"2.5"),COUNTIF(สรุปคะแนนทั้งปี!M128:M177,"2.5"),"-")</f>
        <v>-</v>
      </c>
      <c r="M25" s="559" t="str">
        <f>IF(COUNTIF(สรุปคะแนนทั้งปี!M128:M177,"2"),COUNTIF(สรุปคะแนนทั้งปี!M128:M177,"2"),"-")</f>
        <v>-</v>
      </c>
      <c r="N25" s="559" t="str">
        <f>IF(COUNTIF(สรุปคะแนนทั้งปี!M128:M177,"1.5"),COUNTIF(สรุปคะแนนทั้งปี!M128:M177,"1.5"),"-")</f>
        <v>-</v>
      </c>
      <c r="O25" s="559" t="str">
        <f>IF(COUNTIF(สรุปคะแนนทั้งปี!M128:M177,"1"),COUNTIF(สรุปคะแนนทั้งปี!M128:M177,"1"),"-")</f>
        <v>-</v>
      </c>
      <c r="P25" s="559" t="str">
        <f>IF(COUNTIF(สรุปคะแนนทั้งปี!M128:M177,"0"),COUNTIF(สรุปคะแนนทั้งปี!M128:M177,"0"),"-")</f>
        <v>-</v>
      </c>
      <c r="Q25" s="559" t="str">
        <f t="shared" ref="Q25:Q35" si="2">IF(SUM(I25:O25),SUM(I25:O25),"-")</f>
        <v>-</v>
      </c>
      <c r="R25" s="559" t="str">
        <f t="shared" si="1"/>
        <v>-</v>
      </c>
      <c r="S25" s="758" t="s">
        <v>1683</v>
      </c>
      <c r="T25" s="758"/>
      <c r="U25" s="758" t="s">
        <v>1683</v>
      </c>
      <c r="V25" s="758"/>
      <c r="W25" s="758" t="s">
        <v>1683</v>
      </c>
      <c r="X25" s="758"/>
      <c r="Y25" s="489"/>
      <c r="Z25" s="489"/>
      <c r="AA25" s="445"/>
      <c r="AB25" s="445"/>
      <c r="AC25" s="445"/>
      <c r="AD25" s="445"/>
      <c r="AE25" s="445"/>
      <c r="AF25" s="445"/>
    </row>
    <row r="26" spans="1:32" ht="15.95" customHeight="1">
      <c r="A26" s="759" t="str">
        <f>ข้อมูลพื้นฐาน!A27&amp;""</f>
        <v/>
      </c>
      <c r="B26" s="759"/>
      <c r="C26" s="759"/>
      <c r="D26" s="759"/>
      <c r="E26" s="759"/>
      <c r="F26" s="759"/>
      <c r="G26" s="759"/>
      <c r="H26" s="759"/>
      <c r="I26" s="559" t="str">
        <f>IF(COUNTIF(สรุปคะแนนทั้งปี!Q128:Q177,"4"),COUNTIF(สรุปคะแนนทั้งปี!Q128:Q177,"4"),"-")</f>
        <v>-</v>
      </c>
      <c r="J26" s="559" t="str">
        <f>IF(COUNTIF(สรุปคะแนนทั้งปี!Q128:Q177,"3.5"),COUNTIF(สรุปคะแนนทั้งปี!Q128:Q177,"3.5"),"-")</f>
        <v>-</v>
      </c>
      <c r="K26" s="559" t="str">
        <f>IF(COUNTIF(สรุปคะแนนทั้งปี!Q128:Q177,"3"),COUNTIF(สรุปคะแนนทั้งปี!Q128:Q177,"3"),"-")</f>
        <v>-</v>
      </c>
      <c r="L26" s="559" t="str">
        <f>IF(COUNTIF(สรุปคะแนนทั้งปี!Q128:Q177,"2.5"),COUNTIF(สรุปคะแนนทั้งปี!Q128:Q177,"2.5"),"-")</f>
        <v>-</v>
      </c>
      <c r="M26" s="559" t="str">
        <f>IF(COUNTIF(สรุปคะแนนทั้งปี!Q128:Q177,"2"),COUNTIF(สรุปคะแนนทั้งปี!Q128:Q177,"2"),"-")</f>
        <v>-</v>
      </c>
      <c r="N26" s="559" t="str">
        <f>IF(COUNTIF(สรุปคะแนนทั้งปี!Q128:Q177,"1.5"),COUNTIF(สรุปคะแนนทั้งปี!Q128:Q177,"1.5"),"-")</f>
        <v>-</v>
      </c>
      <c r="O26" s="559" t="str">
        <f>IF(COUNTIF(สรุปคะแนนทั้งปี!Q128:Q177,"1"),COUNTIF(สรุปคะแนนทั้งปี!Q128:Q177,"1"),"-")</f>
        <v>-</v>
      </c>
      <c r="P26" s="559" t="str">
        <f>IF(COUNTIF(สรุปคะแนนทั้งปี!Q128:Q177,"0"),COUNTIF(สรุปคะแนนทั้งปี!Q128:Q177,"0"),"-")</f>
        <v>-</v>
      </c>
      <c r="Q26" s="559" t="str">
        <f t="shared" si="2"/>
        <v>-</v>
      </c>
      <c r="R26" s="559" t="str">
        <f t="shared" si="1"/>
        <v>-</v>
      </c>
      <c r="S26" s="758" t="s">
        <v>1683</v>
      </c>
      <c r="T26" s="758"/>
      <c r="U26" s="758" t="s">
        <v>1683</v>
      </c>
      <c r="V26" s="758"/>
      <c r="W26" s="758" t="s">
        <v>1683</v>
      </c>
      <c r="X26" s="758"/>
      <c r="Y26" s="489"/>
      <c r="Z26" s="489"/>
      <c r="AA26" s="445"/>
      <c r="AB26" s="445"/>
      <c r="AC26" s="445"/>
      <c r="AD26" s="445"/>
      <c r="AE26" s="445"/>
      <c r="AF26" s="445"/>
    </row>
    <row r="27" spans="1:32" ht="15.95" customHeight="1">
      <c r="A27" s="759" t="str">
        <f>ข้อมูลพื้นฐาน!A28&amp;""</f>
        <v/>
      </c>
      <c r="B27" s="759"/>
      <c r="C27" s="759"/>
      <c r="D27" s="759"/>
      <c r="E27" s="759"/>
      <c r="F27" s="759"/>
      <c r="G27" s="759"/>
      <c r="H27" s="759"/>
      <c r="I27" s="559" t="str">
        <f>IF(COUNTIF(สรุปคะแนนทั้งปี!E189:E238,"4"),COUNTIF(สรุปคะแนนทั้งปี!E189:E238,"4"),"-")</f>
        <v>-</v>
      </c>
      <c r="J27" s="559" t="str">
        <f>IF(COUNTIF(สรุปคะแนนทั้งปี!E189:E238,"3.5"),COUNTIF(สรุปคะแนนทั้งปี!E189:E238,"3.5"),"-")</f>
        <v>-</v>
      </c>
      <c r="K27" s="559" t="str">
        <f>IF(COUNTIF(สรุปคะแนนทั้งปี!E189:E238,"3"),COUNTIF(สรุปคะแนนทั้งปี!E189:E238,"3"),"-")</f>
        <v>-</v>
      </c>
      <c r="L27" s="559" t="str">
        <f>IF(COUNTIF(สรุปคะแนนทั้งปี!E189:E238,"2.5"),COUNTIF(สรุปคะแนนทั้งปี!E189:E238,"2.5"),"-")</f>
        <v>-</v>
      </c>
      <c r="M27" s="559" t="str">
        <f>IF(COUNTIF(สรุปคะแนนทั้งปี!E189:E238,"2"),COUNTIF(สรุปคะแนนทั้งปี!E189:E238,"2"),"-")</f>
        <v>-</v>
      </c>
      <c r="N27" s="559" t="str">
        <f>IF(COUNTIF(สรุปคะแนนทั้งปี!E189:E238,"1.5"),COUNTIF(สรุปคะแนนทั้งปี!E189:E238,"1.5"),"-")</f>
        <v>-</v>
      </c>
      <c r="O27" s="559" t="str">
        <f>IF(COUNTIF(สรุปคะแนนทั้งปี!E189:E238,"1"),COUNTIF(สรุปคะแนนทั้งปี!E189:E238,"1"),"-")</f>
        <v>-</v>
      </c>
      <c r="P27" s="559" t="str">
        <f>IF(COUNTIF(สรุปคะแนนทั้งปี!E189:E238,"0"),COUNTIF(สรุปคะแนนทั้งปี!E189:E238,"0"),"-")</f>
        <v>-</v>
      </c>
      <c r="Q27" s="559" t="str">
        <f t="shared" si="2"/>
        <v>-</v>
      </c>
      <c r="R27" s="559" t="str">
        <f t="shared" si="1"/>
        <v>-</v>
      </c>
      <c r="S27" s="758" t="s">
        <v>1683</v>
      </c>
      <c r="T27" s="758"/>
      <c r="U27" s="758" t="s">
        <v>1683</v>
      </c>
      <c r="V27" s="758"/>
      <c r="W27" s="758" t="s">
        <v>1683</v>
      </c>
      <c r="X27" s="758"/>
      <c r="Y27" s="489"/>
      <c r="Z27" s="489"/>
      <c r="AA27" s="445"/>
      <c r="AB27" s="445"/>
      <c r="AC27" s="445"/>
      <c r="AD27" s="445"/>
      <c r="AE27" s="445"/>
      <c r="AF27" s="445"/>
    </row>
    <row r="28" spans="1:32" ht="15.95" customHeight="1">
      <c r="A28" s="759" t="str">
        <f>ข้อมูลพื้นฐาน!A29&amp;""</f>
        <v/>
      </c>
      <c r="B28" s="759"/>
      <c r="C28" s="759"/>
      <c r="D28" s="759"/>
      <c r="E28" s="759"/>
      <c r="F28" s="759"/>
      <c r="G28" s="759"/>
      <c r="H28" s="759"/>
      <c r="I28" s="559" t="str">
        <f>IF(COUNTIF(สรุปคะแนนทั้งปี!I189:I238,"4"),COUNTIF(สรุปคะแนนทั้งปี!I189:I238,"4"),"-")</f>
        <v>-</v>
      </c>
      <c r="J28" s="559" t="str">
        <f>IF(COUNTIF(สรุปคะแนนทั้งปี!I189:I238,"3.5"),COUNTIF(สรุปคะแนนทั้งปี!I189:I238,"3.5"),"-")</f>
        <v>-</v>
      </c>
      <c r="K28" s="559" t="str">
        <f>IF(COUNTIF(สรุปคะแนนทั้งปี!I189:I238,"3"),COUNTIF(สรุปคะแนนทั้งปี!I189:I238,"3"),"-")</f>
        <v>-</v>
      </c>
      <c r="L28" s="559" t="str">
        <f>IF(COUNTIF(สรุปคะแนนทั้งปี!I189:I238,"2.5"),COUNTIF(สรุปคะแนนทั้งปี!I189:I238,"2.5"),"-")</f>
        <v>-</v>
      </c>
      <c r="M28" s="559" t="str">
        <f>IF(COUNTIF(สรุปคะแนนทั้งปี!I189:I238,"2"),COUNTIF(สรุปคะแนนทั้งปี!I189:I238,"2"),"-")</f>
        <v>-</v>
      </c>
      <c r="N28" s="559" t="str">
        <f>IF(COUNTIF(สรุปคะแนนทั้งปี!I189:I238,"1.5"),COUNTIF(สรุปคะแนนทั้งปี!I189:I238,"1.5"),"-")</f>
        <v>-</v>
      </c>
      <c r="O28" s="559" t="str">
        <f>IF(COUNTIF(สรุปคะแนนทั้งปี!I189:I238,"1"),COUNTIF(สรุปคะแนนทั้งปี!I189:I238,"1"),"-")</f>
        <v>-</v>
      </c>
      <c r="P28" s="559" t="str">
        <f>IF(COUNTIF(สรุปคะแนนทั้งปี!I189:I238,"0"),COUNTIF(สรุปคะแนนทั้งปี!I189:I238,"0"),"-")</f>
        <v>-</v>
      </c>
      <c r="Q28" s="559" t="str">
        <f t="shared" si="2"/>
        <v>-</v>
      </c>
      <c r="R28" s="559" t="str">
        <f t="shared" si="1"/>
        <v>-</v>
      </c>
      <c r="S28" s="758" t="s">
        <v>1683</v>
      </c>
      <c r="T28" s="758"/>
      <c r="U28" s="758" t="s">
        <v>1683</v>
      </c>
      <c r="V28" s="758"/>
      <c r="W28" s="758" t="s">
        <v>1683</v>
      </c>
      <c r="X28" s="758"/>
      <c r="Y28" s="489"/>
      <c r="Z28" s="489"/>
      <c r="AA28" s="445"/>
      <c r="AB28" s="445"/>
      <c r="AC28" s="445"/>
      <c r="AD28" s="445"/>
      <c r="AE28" s="445"/>
      <c r="AF28" s="445"/>
    </row>
    <row r="29" spans="1:32" ht="15.95" customHeight="1">
      <c r="A29" s="759" t="str">
        <f>ข้อมูลพื้นฐาน!A30&amp;""</f>
        <v/>
      </c>
      <c r="B29" s="759"/>
      <c r="C29" s="759"/>
      <c r="D29" s="759"/>
      <c r="E29" s="759"/>
      <c r="F29" s="759"/>
      <c r="G29" s="759"/>
      <c r="H29" s="759"/>
      <c r="I29" s="559" t="str">
        <f>IF(COUNTIF(สรุปคะแนนทั้งปี!M189:M238,"4"),COUNTIF(สรุปคะแนนทั้งปี!M189:M238,"4"),"-")</f>
        <v>-</v>
      </c>
      <c r="J29" s="559" t="str">
        <f>IF(COUNTIF(สรุปคะแนนทั้งปี!M189:M238,"3.5"),COUNTIF(สรุปคะแนนทั้งปี!M189:M238,"3.5"),"-")</f>
        <v>-</v>
      </c>
      <c r="K29" s="559" t="str">
        <f>IF(COUNTIF(สรุปคะแนนทั้งปี!M189:M238,"3"),COUNTIF(สรุปคะแนนทั้งปี!M189:M238,"3"),"-")</f>
        <v>-</v>
      </c>
      <c r="L29" s="559" t="str">
        <f>IF(COUNTIF(สรุปคะแนนทั้งปี!M189:M238,"2.5"),COUNTIF(สรุปคะแนนทั้งปี!M189:M238,"2.5"),"-")</f>
        <v>-</v>
      </c>
      <c r="M29" s="559" t="str">
        <f>IF(COUNTIF(สรุปคะแนนทั้งปี!M189:M238,"2"),COUNTIF(สรุปคะแนนทั้งปี!M189:M238,"2"),"-")</f>
        <v>-</v>
      </c>
      <c r="N29" s="559" t="str">
        <f>IF(COUNTIF(สรุปคะแนนทั้งปี!M189:M238,"1.5"),COUNTIF(สรุปคะแนนทั้งปี!M189:M238,"1.5"),"-")</f>
        <v>-</v>
      </c>
      <c r="O29" s="559" t="str">
        <f>IF(COUNTIF(สรุปคะแนนทั้งปี!M189:M238,"1"),COUNTIF(สรุปคะแนนทั้งปี!M189:M238,"1"),"-")</f>
        <v>-</v>
      </c>
      <c r="P29" s="559" t="str">
        <f>IF(COUNTIF(สรุปคะแนนทั้งปี!M189:M238,"0"),COUNTIF(สรุปคะแนนทั้งปี!M189:M238,"0"),"-")</f>
        <v>-</v>
      </c>
      <c r="Q29" s="559" t="str">
        <f t="shared" si="2"/>
        <v>-</v>
      </c>
      <c r="R29" s="559" t="str">
        <f t="shared" si="1"/>
        <v>-</v>
      </c>
      <c r="S29" s="758" t="s">
        <v>1683</v>
      </c>
      <c r="T29" s="758"/>
      <c r="U29" s="758" t="s">
        <v>1683</v>
      </c>
      <c r="V29" s="758"/>
      <c r="W29" s="758" t="s">
        <v>1683</v>
      </c>
      <c r="X29" s="758"/>
      <c r="Y29" s="489"/>
      <c r="Z29" s="489"/>
      <c r="AA29" s="445"/>
      <c r="AB29" s="445"/>
      <c r="AC29" s="445"/>
      <c r="AD29" s="445"/>
      <c r="AE29" s="445"/>
      <c r="AF29" s="445"/>
    </row>
    <row r="30" spans="1:32" ht="15.95" customHeight="1">
      <c r="A30" s="759" t="str">
        <f>ข้อมูลพื้นฐาน!A31&amp;""</f>
        <v/>
      </c>
      <c r="B30" s="759"/>
      <c r="C30" s="759"/>
      <c r="D30" s="759"/>
      <c r="E30" s="759"/>
      <c r="F30" s="759"/>
      <c r="G30" s="759"/>
      <c r="H30" s="759"/>
      <c r="I30" s="559" t="str">
        <f>IF(COUNTIF(สรุปคะแนนทั้งปี!Q189:Q238,"4"),COUNTIF(สรุปคะแนนทั้งปี!Q189:Q238,"4"),"-")</f>
        <v>-</v>
      </c>
      <c r="J30" s="559" t="str">
        <f>IF(COUNTIF(สรุปคะแนนทั้งปี!Q189:Q238,"3.5"),COUNTIF(สรุปคะแนนทั้งปี!Q189:Q238,"3.5"),"-")</f>
        <v>-</v>
      </c>
      <c r="K30" s="559" t="str">
        <f>IF(COUNTIF(สรุปคะแนนทั้งปี!Q189:Q238,"3"),COUNTIF(สรุปคะแนนทั้งปี!Q189:Q238,"3"),"-")</f>
        <v>-</v>
      </c>
      <c r="L30" s="559" t="str">
        <f>IF(COUNTIF(สรุปคะแนนทั้งปี!Q189:Q238,"2.5"),COUNTIF(สรุปคะแนนทั้งปี!Q189:Q238,"2.5"),"-")</f>
        <v>-</v>
      </c>
      <c r="M30" s="559" t="str">
        <f>IF(COUNTIF(สรุปคะแนนทั้งปี!Q189:Q238,"2"),COUNTIF(สรุปคะแนนทั้งปี!Q189:Q238,"2"),"-")</f>
        <v>-</v>
      </c>
      <c r="N30" s="559" t="str">
        <f>IF(COUNTIF(สรุปคะแนนทั้งปี!Q189:Q238,"1.5"),COUNTIF(สรุปคะแนนทั้งปี!Q189:Q238,"1.5"),"-")</f>
        <v>-</v>
      </c>
      <c r="O30" s="559" t="str">
        <f>IF(COUNTIF(สรุปคะแนนทั้งปี!Q189:Q238,"1"),COUNTIF(สรุปคะแนนทั้งปี!Q189:Q238,"1"),"-")</f>
        <v>-</v>
      </c>
      <c r="P30" s="559" t="str">
        <f>IF(COUNTIF(สรุปคะแนนทั้งปี!Q189:Q238,"0"),COUNTIF(สรุปคะแนนทั้งปี!Q189:Q238,"0"),"-")</f>
        <v>-</v>
      </c>
      <c r="Q30" s="559" t="str">
        <f t="shared" si="2"/>
        <v>-</v>
      </c>
      <c r="R30" s="559" t="str">
        <f t="shared" si="1"/>
        <v>-</v>
      </c>
      <c r="S30" s="758" t="s">
        <v>1683</v>
      </c>
      <c r="T30" s="758"/>
      <c r="U30" s="758" t="s">
        <v>1683</v>
      </c>
      <c r="V30" s="758"/>
      <c r="W30" s="758" t="s">
        <v>1683</v>
      </c>
      <c r="X30" s="758"/>
      <c r="Y30" s="489"/>
      <c r="Z30" s="489"/>
      <c r="AA30" s="445"/>
      <c r="AB30" s="445"/>
      <c r="AC30" s="445"/>
      <c r="AD30" s="445"/>
      <c r="AE30" s="445"/>
      <c r="AF30" s="445"/>
    </row>
    <row r="31" spans="1:32" ht="15.95" customHeight="1">
      <c r="A31" s="759" t="str">
        <f>ข้อมูลพื้นฐาน!A32&amp;""</f>
        <v/>
      </c>
      <c r="B31" s="759"/>
      <c r="C31" s="759"/>
      <c r="D31" s="759"/>
      <c r="E31" s="759"/>
      <c r="F31" s="759"/>
      <c r="G31" s="759"/>
      <c r="H31" s="759"/>
      <c r="I31" s="559" t="str">
        <f>IF(COUNTIF(สรุปคะแนนทั้งปี!E247:E296,"4"),COUNTIF(สรุปคะแนนทั้งปี!E247:E296,"4"),"-")</f>
        <v>-</v>
      </c>
      <c r="J31" s="559" t="str">
        <f>IF(COUNTIF(สรุปคะแนนทั้งปี!E247:E296,"3.5"),COUNTIF(สรุปคะแนนทั้งปี!E247:E296,"4"),"-")</f>
        <v>-</v>
      </c>
      <c r="K31" s="559" t="str">
        <f>IF(COUNTIF(สรุปคะแนนทั้งปี!E247:E296,"3"),COUNTIF(สรุปคะแนนทั้งปี!E247:E296,"3"),"-")</f>
        <v>-</v>
      </c>
      <c r="L31" s="559" t="str">
        <f>IF(COUNTIF(สรุปคะแนนทั้งปี!E247:E296,"2.5"),COUNTIF(สรุปคะแนนทั้งปี!E247:E296,"2.5"),"-")</f>
        <v>-</v>
      </c>
      <c r="M31" s="559" t="str">
        <f>IF(COUNTIF(สรุปคะแนนทั้งปี!E247:E296,"2"),COUNTIF(สรุปคะแนนทั้งปี!E247:E296,"2"),"-")</f>
        <v>-</v>
      </c>
      <c r="N31" s="559" t="str">
        <f>IF(COUNTIF(สรุปคะแนนทั้งปี!E247:E296,"1.5"),COUNTIF(สรุปคะแนนทั้งปี!E247:E296,"1.5"),"-")</f>
        <v>-</v>
      </c>
      <c r="O31" s="559" t="str">
        <f>IF(COUNTIF(สรุปคะแนนทั้งปี!E247:E296,"1"),COUNTIF(สรุปคะแนนทั้งปี!E247:E296,"1"),"-")</f>
        <v>-</v>
      </c>
      <c r="P31" s="559" t="str">
        <f>IF(COUNTIF(สรุปคะแนนทั้งปี!E247:E296,"0"),COUNTIF(สรุปคะแนนทั้งปี!E247:E296,"0"),"-")</f>
        <v>-</v>
      </c>
      <c r="Q31" s="559" t="str">
        <f t="shared" si="2"/>
        <v>-</v>
      </c>
      <c r="R31" s="559" t="str">
        <f t="shared" si="1"/>
        <v>-</v>
      </c>
      <c r="S31" s="758" t="s">
        <v>1683</v>
      </c>
      <c r="T31" s="758"/>
      <c r="U31" s="758" t="s">
        <v>1683</v>
      </c>
      <c r="V31" s="758"/>
      <c r="W31" s="758" t="s">
        <v>1683</v>
      </c>
      <c r="X31" s="758"/>
      <c r="Y31" s="489"/>
      <c r="Z31" s="489"/>
      <c r="AA31" s="445"/>
      <c r="AB31" s="445"/>
      <c r="AC31" s="445"/>
      <c r="AD31" s="445"/>
      <c r="AE31" s="445"/>
      <c r="AF31" s="445"/>
    </row>
    <row r="32" spans="1:32" ht="15.95" customHeight="1">
      <c r="A32" s="759" t="str">
        <f>ข้อมูลพื้นฐาน!A33&amp;""</f>
        <v/>
      </c>
      <c r="B32" s="759"/>
      <c r="C32" s="759"/>
      <c r="D32" s="759"/>
      <c r="E32" s="759"/>
      <c r="F32" s="759"/>
      <c r="G32" s="759"/>
      <c r="H32" s="759"/>
      <c r="I32" s="559" t="str">
        <f>IF(COUNTIF(สรุปคะแนนทั้งปี!I247:I296,"4"),COUNTIF(สรุปคะแนนทั้งปี!I247:I296,"4"),"-")</f>
        <v>-</v>
      </c>
      <c r="J32" s="559" t="str">
        <f>IF(COUNTIF(สรุปคะแนนทั้งปี!I247:I296,"3.5"),COUNTIF(สรุปคะแนนทั้งปี!I247:I296,"3.5"),"-")</f>
        <v>-</v>
      </c>
      <c r="K32" s="559" t="str">
        <f>IF(COUNTIF(สรุปคะแนนทั้งปี!I247:I296,"3"),COUNTIF(สรุปคะแนนทั้งปี!I247:I296,"3"),"-")</f>
        <v>-</v>
      </c>
      <c r="L32" s="559" t="str">
        <f>IF(COUNTIF(สรุปคะแนนทั้งปี!I247:I296,"2.5"),COUNTIF(สรุปคะแนนทั้งปี!I247:I296,"2.5"),"-")</f>
        <v>-</v>
      </c>
      <c r="M32" s="559" t="str">
        <f>IF(COUNTIF(สรุปคะแนนทั้งปี!I247:I296,"2"),COUNTIF(สรุปคะแนนทั้งปี!I247:I296,"2"),"-")</f>
        <v>-</v>
      </c>
      <c r="N32" s="559" t="str">
        <f>IF(COUNTIF(สรุปคะแนนทั้งปี!I247:I296,"1.5"),COUNTIF(สรุปคะแนนทั้งปี!I247:I296,"1.5"),"-")</f>
        <v>-</v>
      </c>
      <c r="O32" s="559" t="str">
        <f>IF(COUNTIF(สรุปคะแนนทั้งปี!I247:I296,"1"),COUNTIF(สรุปคะแนนทั้งปี!I247:I296,"1"),"-")</f>
        <v>-</v>
      </c>
      <c r="P32" s="559" t="str">
        <f>IF(COUNTIF(สรุปคะแนนทั้งปี!I247:I296,"0"),COUNTIF(สรุปคะแนนทั้งปี!I247:I296,"0"),"-")</f>
        <v>-</v>
      </c>
      <c r="Q32" s="559" t="str">
        <f t="shared" si="2"/>
        <v>-</v>
      </c>
      <c r="R32" s="559" t="str">
        <f t="shared" si="1"/>
        <v>-</v>
      </c>
      <c r="S32" s="758" t="s">
        <v>1683</v>
      </c>
      <c r="T32" s="758"/>
      <c r="U32" s="758" t="s">
        <v>1683</v>
      </c>
      <c r="V32" s="758"/>
      <c r="W32" s="758" t="s">
        <v>1683</v>
      </c>
      <c r="X32" s="758"/>
      <c r="Y32" s="489"/>
      <c r="Z32" s="489"/>
      <c r="AA32" s="445"/>
      <c r="AB32" s="445"/>
      <c r="AC32" s="445"/>
      <c r="AD32" s="445"/>
      <c r="AE32" s="445"/>
      <c r="AF32" s="445"/>
    </row>
    <row r="33" spans="1:32" ht="15.95" customHeight="1">
      <c r="A33" s="759" t="str">
        <f>ข้อมูลพื้นฐาน!A34&amp;""</f>
        <v/>
      </c>
      <c r="B33" s="759"/>
      <c r="C33" s="759"/>
      <c r="D33" s="759"/>
      <c r="E33" s="759"/>
      <c r="F33" s="759"/>
      <c r="G33" s="759"/>
      <c r="H33" s="759"/>
      <c r="I33" s="559" t="str">
        <f>IF(COUNTIF(สรุปคะแนนทั้งปี!M247:M296,"4"),COUNTIF(สรุปคะแนนทั้งปี!M247:M296,"4"),"-")</f>
        <v>-</v>
      </c>
      <c r="J33" s="559" t="str">
        <f>IF(COUNTIF(สรุปคะแนนทั้งปี!M247:M296,"3.5"),COUNTIF(สรุปคะแนนทั้งปี!M247:M296,"3.5"),"-")</f>
        <v>-</v>
      </c>
      <c r="K33" s="559" t="str">
        <f>IF(COUNTIF(สรุปคะแนนทั้งปี!M247:M296,"3"),COUNTIF(สรุปคะแนนทั้งปี!M247:M296,"3"),"-")</f>
        <v>-</v>
      </c>
      <c r="L33" s="559" t="str">
        <f>IF(COUNTIF(สรุปคะแนนทั้งปี!M247:M296,"2.5"),COUNTIF(สรุปคะแนนทั้งปี!M247:M296,"2.5"),"-")</f>
        <v>-</v>
      </c>
      <c r="M33" s="559" t="str">
        <f>IF(COUNTIF(สรุปคะแนนทั้งปี!M247:M296,"2"),COUNTIF(สรุปคะแนนทั้งปี!M247:M296,"2"),"-")</f>
        <v>-</v>
      </c>
      <c r="N33" s="559" t="str">
        <f>IF(COUNTIF(สรุปคะแนนทั้งปี!M247:M296,"1.5"),COUNTIF(สรุปคะแนนทั้งปี!M247:M296,"1.5"),"-")</f>
        <v>-</v>
      </c>
      <c r="O33" s="559" t="str">
        <f>IF(COUNTIF(สรุปคะแนนทั้งปี!M247:M296,"1"),COUNTIF(สรุปคะแนนทั้งปี!M247:M296,"1"),"-")</f>
        <v>-</v>
      </c>
      <c r="P33" s="559" t="str">
        <f>IF(COUNTIF(สรุปคะแนนทั้งปี!M247:M296,"0"),COUNTIF(สรุปคะแนนทั้งปี!M247:M296,"0"),"-")</f>
        <v>-</v>
      </c>
      <c r="Q33" s="559" t="str">
        <f t="shared" si="2"/>
        <v>-</v>
      </c>
      <c r="R33" s="559" t="str">
        <f t="shared" si="1"/>
        <v>-</v>
      </c>
      <c r="S33" s="758" t="s">
        <v>1683</v>
      </c>
      <c r="T33" s="758"/>
      <c r="U33" s="758" t="s">
        <v>1683</v>
      </c>
      <c r="V33" s="758"/>
      <c r="W33" s="758" t="s">
        <v>1683</v>
      </c>
      <c r="X33" s="758"/>
      <c r="Y33" s="489"/>
      <c r="Z33" s="489"/>
      <c r="AA33" s="445"/>
      <c r="AB33" s="445"/>
      <c r="AC33" s="445"/>
      <c r="AD33" s="445"/>
      <c r="AE33" s="445"/>
      <c r="AF33" s="445"/>
    </row>
    <row r="34" spans="1:32" ht="15.95" customHeight="1">
      <c r="A34" s="759" t="str">
        <f>ข้อมูลพื้นฐาน!A35&amp;""</f>
        <v/>
      </c>
      <c r="B34" s="759"/>
      <c r="C34" s="759"/>
      <c r="D34" s="759"/>
      <c r="E34" s="759"/>
      <c r="F34" s="759"/>
      <c r="G34" s="759"/>
      <c r="H34" s="759"/>
      <c r="I34" s="559" t="str">
        <f>IF(COUNTIF(สรุปคะแนนทั้งปี!Q247:Q296,"4"),COUNTIF(สรุปคะแนนทั้งปี!Q247:Q296,"4"),"-")</f>
        <v>-</v>
      </c>
      <c r="J34" s="559" t="str">
        <f>IF(COUNTIF(สรุปคะแนนทั้งปี!Q247:Q296,"3.5"),COUNTIF(สรุปคะแนนทั้งปี!Q247:Q296,"3.5"),"-")</f>
        <v>-</v>
      </c>
      <c r="K34" s="559" t="str">
        <f>IF(COUNTIF(สรุปคะแนนทั้งปี!Q247:Q296,"3"),COUNTIF(สรุปคะแนนทั้งปี!Q247:Q296,"3"),"-")</f>
        <v>-</v>
      </c>
      <c r="L34" s="559" t="str">
        <f>IF(COUNTIF(สรุปคะแนนทั้งปี!Q247:Q296,"2.5"),COUNTIF(สรุปคะแนนทั้งปี!Q247:Q296,"2.5"),"-")</f>
        <v>-</v>
      </c>
      <c r="M34" s="559" t="str">
        <f>IF(COUNTIF(สรุปคะแนนทั้งปี!Q247:Q296,"2"),COUNTIF(สรุปคะแนนทั้งปี!Q247:Q296,"2"),"-")</f>
        <v>-</v>
      </c>
      <c r="N34" s="559" t="str">
        <f>IF(COUNTIF(สรุปคะแนนทั้งปี!Q247:Q296,"1.5"),COUNTIF(สรุปคะแนนทั้งปี!Q247:Q296,"1.5"),"-")</f>
        <v>-</v>
      </c>
      <c r="O34" s="559" t="str">
        <f>IF(COUNTIF(สรุปคะแนนทั้งปี!Q247:Q296,"1"),COUNTIF(สรุปคะแนนทั้งปี!Q247:Q296,"1"),"-")</f>
        <v>-</v>
      </c>
      <c r="P34" s="559" t="str">
        <f>IF(COUNTIF(สรุปคะแนนทั้งปี!Q247:Q296,"0"),COUNTIF(สรุปคะแนนทั้งปี!Q247:Q296,"0"),"-")</f>
        <v>-</v>
      </c>
      <c r="Q34" s="559" t="str">
        <f t="shared" si="2"/>
        <v>-</v>
      </c>
      <c r="R34" s="559" t="str">
        <f t="shared" si="1"/>
        <v>-</v>
      </c>
      <c r="S34" s="758" t="s">
        <v>1683</v>
      </c>
      <c r="T34" s="758"/>
      <c r="U34" s="758" t="s">
        <v>1683</v>
      </c>
      <c r="V34" s="758"/>
      <c r="W34" s="758" t="s">
        <v>1683</v>
      </c>
      <c r="X34" s="758"/>
      <c r="Y34" s="489"/>
      <c r="Z34" s="489"/>
      <c r="AA34" s="445"/>
      <c r="AB34" s="445"/>
      <c r="AC34" s="445"/>
      <c r="AD34" s="445"/>
      <c r="AE34" s="445"/>
      <c r="AF34" s="445"/>
    </row>
    <row r="35" spans="1:32" ht="15.95" customHeight="1">
      <c r="A35" s="759" t="str">
        <f>ข้อมูลพื้นฐาน!A36&amp;""</f>
        <v/>
      </c>
      <c r="B35" s="759"/>
      <c r="C35" s="759"/>
      <c r="D35" s="759"/>
      <c r="E35" s="759"/>
      <c r="F35" s="759"/>
      <c r="G35" s="759"/>
      <c r="H35" s="759"/>
      <c r="I35" s="559" t="str">
        <f>IF(COUNTIF(สรุปคะแนนทั้งปี!E304:E353,"4"),COUNTIF(สรุปคะแนนทั้งปี!E304:E353,"4"),"-")</f>
        <v>-</v>
      </c>
      <c r="J35" s="559" t="str">
        <f>IF(COUNTIF(สรุปคะแนนทั้งปี!E304:E353,"3.5"),COUNTIF(สรุปคะแนนทั้งปี!E304:E353,"3.5"),"-")</f>
        <v>-</v>
      </c>
      <c r="K35" s="559" t="str">
        <f>IF(COUNTIF(สรุปคะแนนทั้งปี!E304:E353,"3"),COUNTIF(สรุปคะแนนทั้งปี!E304:E353,"3"),"-")</f>
        <v>-</v>
      </c>
      <c r="L35" s="559" t="str">
        <f>IF(COUNTIF(สรุปคะแนนทั้งปี!E304:E353,"2.5"),COUNTIF(สรุปคะแนนทั้งปี!E304:E353,"2.5"),"-")</f>
        <v>-</v>
      </c>
      <c r="M35" s="559" t="str">
        <f>IF(COUNTIF(สรุปคะแนนทั้งปี!E304:E353,"2"),COUNTIF(สรุปคะแนนทั้งปี!E304:E353,"2"),"-")</f>
        <v>-</v>
      </c>
      <c r="N35" s="559" t="str">
        <f>IF(COUNTIF(สรุปคะแนนทั้งปี!E304:E353,"1.5"),COUNTIF(สรุปคะแนนทั้งปี!E304:E353,"1.5"),"-")</f>
        <v>-</v>
      </c>
      <c r="O35" s="559" t="str">
        <f>IF(COUNTIF(สรุปคะแนนทั้งปี!E304:E353,"1"),COUNTIF(สรุปคะแนนทั้งปี!E304:E353,"1"),"-")</f>
        <v>-</v>
      </c>
      <c r="P35" s="559" t="str">
        <f>IF(COUNTIF(สรุปคะแนนทั้งปี!E304:E353,"0"),COUNTIF(สรุปคะแนนทั้งปี!E304:E353,"0"),"-")</f>
        <v>-</v>
      </c>
      <c r="Q35" s="559" t="str">
        <f t="shared" si="2"/>
        <v>-</v>
      </c>
      <c r="R35" s="559" t="str">
        <f t="shared" si="1"/>
        <v>-</v>
      </c>
      <c r="S35" s="758" t="s">
        <v>1683</v>
      </c>
      <c r="T35" s="758"/>
      <c r="U35" s="758" t="s">
        <v>1683</v>
      </c>
      <c r="V35" s="758"/>
      <c r="W35" s="758" t="s">
        <v>1683</v>
      </c>
      <c r="X35" s="758"/>
      <c r="Y35" s="489"/>
      <c r="Z35" s="489"/>
      <c r="AA35" s="445"/>
      <c r="AB35" s="445"/>
      <c r="AC35" s="445"/>
      <c r="AD35" s="445"/>
      <c r="AE35" s="445"/>
      <c r="AF35" s="445"/>
    </row>
    <row r="36" spans="1:32" ht="18" customHeight="1">
      <c r="A36" s="777" t="s">
        <v>97</v>
      </c>
      <c r="B36" s="777"/>
      <c r="C36" s="777"/>
      <c r="D36" s="777"/>
      <c r="E36" s="777"/>
      <c r="F36" s="777"/>
      <c r="G36" s="777"/>
      <c r="H36" s="777"/>
      <c r="I36" s="776" t="s">
        <v>62</v>
      </c>
      <c r="J36" s="776"/>
      <c r="K36" s="776"/>
      <c r="L36" s="776"/>
      <c r="M36" s="776"/>
      <c r="N36" s="776"/>
      <c r="O36" s="776"/>
      <c r="P36" s="776"/>
      <c r="Q36" s="559">
        <f>IF(COUNTIF(กิจกรรมพัฒนผู้เรียน!C6:C55,"ผ"),COUNTIF(กิจกรรมพัฒนผู้เรียน!C6:C55,"ผ"),"")</f>
        <v>1</v>
      </c>
      <c r="R36" s="559" t="str">
        <f>IF(COUNTIF(กิจกรรมพัฒนผู้เรียน!C6:C55,"มผ"),COUNTIF(กิจกรรมพัฒนผู้เรียน!C6:C55,"มผ"),"-")</f>
        <v>-</v>
      </c>
      <c r="S36" s="758" t="s">
        <v>1683</v>
      </c>
      <c r="T36" s="758"/>
      <c r="U36" s="758" t="s">
        <v>1683</v>
      </c>
      <c r="V36" s="758"/>
      <c r="W36" s="758" t="s">
        <v>1683</v>
      </c>
      <c r="X36" s="758"/>
      <c r="Y36" s="489"/>
      <c r="Z36" s="489"/>
      <c r="AA36" s="445"/>
      <c r="AB36" s="445"/>
      <c r="AC36" s="445"/>
      <c r="AD36" s="445"/>
      <c r="AE36" s="445"/>
      <c r="AF36" s="445"/>
    </row>
    <row r="37" spans="1:32" ht="15.95" customHeight="1">
      <c r="A37" s="773"/>
      <c r="B37" s="773"/>
      <c r="C37" s="773"/>
      <c r="D37" s="773"/>
      <c r="E37" s="773"/>
      <c r="F37" s="773"/>
      <c r="G37" s="773"/>
      <c r="H37" s="773"/>
      <c r="I37" s="773" t="s">
        <v>98</v>
      </c>
      <c r="J37" s="773"/>
      <c r="K37" s="773"/>
      <c r="L37" s="773"/>
      <c r="M37" s="772" t="s">
        <v>101</v>
      </c>
      <c r="N37" s="772"/>
      <c r="O37" s="772"/>
      <c r="P37" s="772"/>
      <c r="Q37" s="559">
        <f>IF(COUNTIF(กิจกรรมพัฒนผู้เรียน!F6:F55,"ผ"),COUNTIF(กิจกรรมพัฒนผู้เรียน!F6:F55,"ผ"),"")</f>
        <v>1</v>
      </c>
      <c r="R37" s="559" t="str">
        <f>IF(COUNTIF(กิจกรรมพัฒนผู้เรียน!F6:F55,"มผ"),COUNTIF(กิจกรรมพัฒนผู้เรียน!F6:F55,"มผ"),"-")</f>
        <v>-</v>
      </c>
      <c r="S37" s="758" t="s">
        <v>1683</v>
      </c>
      <c r="T37" s="758"/>
      <c r="U37" s="758" t="s">
        <v>1683</v>
      </c>
      <c r="V37" s="758"/>
      <c r="W37" s="758" t="s">
        <v>1683</v>
      </c>
      <c r="X37" s="758"/>
      <c r="Y37" s="489"/>
      <c r="Z37" s="489"/>
      <c r="AA37" s="445"/>
      <c r="AB37" s="445"/>
      <c r="AC37" s="445"/>
      <c r="AD37" s="445"/>
      <c r="AE37" s="445"/>
      <c r="AF37" s="445"/>
    </row>
    <row r="38" spans="1:32" ht="15.95" customHeight="1">
      <c r="A38" s="773"/>
      <c r="B38" s="773"/>
      <c r="C38" s="773"/>
      <c r="D38" s="773"/>
      <c r="E38" s="773"/>
      <c r="F38" s="773"/>
      <c r="G38" s="773"/>
      <c r="H38" s="773"/>
      <c r="I38" s="773"/>
      <c r="J38" s="773"/>
      <c r="K38" s="773"/>
      <c r="L38" s="773"/>
      <c r="M38" s="772" t="s">
        <v>100</v>
      </c>
      <c r="N38" s="772"/>
      <c r="O38" s="772"/>
      <c r="P38" s="772"/>
      <c r="Q38" s="559">
        <f>IF(COUNTIF(กิจกรรมพัฒนผู้เรียน!I6:I55,"ผ"),COUNTIF(กิจกรรมพัฒนผู้เรียน!I6:I55,"ผ"),"")</f>
        <v>1</v>
      </c>
      <c r="R38" s="559" t="str">
        <f>IF(COUNTIF(กิจกรรมพัฒนผู้เรียน!I6:I55,"มผ"),COUNTIF(กิจกรรมพัฒนผู้เรียน!I6:I55,"มผ"),"-")</f>
        <v>-</v>
      </c>
      <c r="S38" s="758" t="s">
        <v>1683</v>
      </c>
      <c r="T38" s="758"/>
      <c r="U38" s="758" t="s">
        <v>1683</v>
      </c>
      <c r="V38" s="758"/>
      <c r="W38" s="758" t="s">
        <v>1683</v>
      </c>
      <c r="X38" s="758"/>
      <c r="Y38" s="489"/>
      <c r="Z38" s="489"/>
      <c r="AA38" s="445"/>
      <c r="AB38" s="445"/>
      <c r="AC38" s="445"/>
      <c r="AD38" s="445"/>
      <c r="AE38" s="445"/>
      <c r="AF38" s="445"/>
    </row>
    <row r="39" spans="1:32" ht="15.95" customHeight="1">
      <c r="A39" s="773"/>
      <c r="B39" s="773"/>
      <c r="C39" s="773"/>
      <c r="D39" s="773"/>
      <c r="E39" s="773"/>
      <c r="F39" s="773"/>
      <c r="G39" s="773"/>
      <c r="H39" s="773"/>
      <c r="I39" s="776" t="s">
        <v>99</v>
      </c>
      <c r="J39" s="776"/>
      <c r="K39" s="776"/>
      <c r="L39" s="776"/>
      <c r="M39" s="776"/>
      <c r="N39" s="776"/>
      <c r="O39" s="776"/>
      <c r="P39" s="776"/>
      <c r="Q39" s="559">
        <f>IF(COUNTIF(กิจกรรมพัฒนผู้เรียน!U6:V55,"ผ"),COUNTIF(กิจกรรมพัฒนผู้เรียน!U6:V55,"ผ"),"")</f>
        <v>1</v>
      </c>
      <c r="R39" s="559" t="str">
        <f>IF(COUNTIF(กิจกรรมพัฒนผู้เรียน!U6:V55,"มผ"),COUNTIF(กิจกรรมพัฒนผู้เรียน!U6:V55,"มผ"),"-")</f>
        <v>-</v>
      </c>
      <c r="S39" s="758" t="s">
        <v>1683</v>
      </c>
      <c r="T39" s="758"/>
      <c r="U39" s="758" t="s">
        <v>1683</v>
      </c>
      <c r="V39" s="758"/>
      <c r="W39" s="758" t="s">
        <v>1683</v>
      </c>
      <c r="X39" s="758"/>
      <c r="Y39" s="489"/>
      <c r="Z39" s="489"/>
      <c r="AA39" s="445"/>
      <c r="AB39" s="445"/>
      <c r="AC39" s="445"/>
      <c r="AD39" s="445"/>
      <c r="AE39" s="445"/>
      <c r="AF39" s="445"/>
    </row>
    <row r="40" spans="1:32" ht="15.95" customHeight="1">
      <c r="A40" s="775" t="s">
        <v>102</v>
      </c>
      <c r="B40" s="775"/>
      <c r="C40" s="775"/>
      <c r="D40" s="775"/>
      <c r="E40" s="775"/>
      <c r="F40" s="775"/>
      <c r="G40" s="775"/>
      <c r="H40" s="775"/>
      <c r="I40" s="775"/>
      <c r="J40" s="775"/>
      <c r="K40" s="775"/>
      <c r="L40" s="775"/>
      <c r="M40" s="775"/>
      <c r="N40" s="775"/>
      <c r="O40" s="775"/>
      <c r="P40" s="775"/>
      <c r="Q40" s="559">
        <f>SUM(S40:X40)</f>
        <v>0</v>
      </c>
      <c r="R40" s="559" t="str">
        <f>IF(COUNTIF(คุณลักษณะอันพึงประสงค์!V8:V57,"มผ"),COUNTIF(คุณลักษณะอันพึงประสงค์!V8:V57,"มผ"),"-")</f>
        <v>-</v>
      </c>
      <c r="S40" s="758">
        <f>IF(COUNTIF(คุณลักษณะอันพึงประสงค์!V8:V57,""),COUNTIF(คุณลักษณะอันพึงประสงค์!V8:V57,"ดย"),"-")</f>
        <v>0</v>
      </c>
      <c r="T40" s="758"/>
      <c r="U40" s="758" t="str">
        <f>IF(COUNTIF(คุณลักษณะอันพึงประสงค์!V8:V57,"ด"),COUNTIF(คุณลักษณะอันพึงประสงค์!V8:V57,"ด"),"-")</f>
        <v>-</v>
      </c>
      <c r="V40" s="758"/>
      <c r="W40" s="758" t="str">
        <f>IF(COUNTIF(คุณลักษณะอันพึงประสงค์!V8:V57,"ผ"),COUNTIF(คุณลักษณะอันพึงประสงค์!V8:V57,"ผ"),"-")</f>
        <v>-</v>
      </c>
      <c r="X40" s="758"/>
      <c r="Y40" s="489"/>
      <c r="Z40" s="489"/>
      <c r="AA40" s="445"/>
      <c r="AB40" s="445"/>
      <c r="AC40" s="445"/>
      <c r="AD40" s="445"/>
      <c r="AE40" s="445"/>
      <c r="AF40" s="445"/>
    </row>
    <row r="41" spans="1:32" ht="15.95" customHeight="1">
      <c r="A41" s="775" t="s">
        <v>523</v>
      </c>
      <c r="B41" s="775"/>
      <c r="C41" s="775"/>
      <c r="D41" s="775"/>
      <c r="E41" s="775"/>
      <c r="F41" s="775"/>
      <c r="G41" s="775"/>
      <c r="H41" s="775"/>
      <c r="I41" s="775"/>
      <c r="J41" s="775"/>
      <c r="K41" s="775"/>
      <c r="L41" s="775"/>
      <c r="M41" s="775"/>
      <c r="N41" s="775"/>
      <c r="O41" s="775"/>
      <c r="P41" s="775"/>
      <c r="Q41" s="559">
        <f>SUM(S41:X41)</f>
        <v>0</v>
      </c>
      <c r="R41" s="559" t="str">
        <f>IF(COUNTIF('อ่าน คิดวิเคราะห์ เขียน'!I6:I55,"มผ"),COUNTIF('อ่าน คิดวิเคราะห์ เขียน'!I6:I55,"มผ"),"-")</f>
        <v>-</v>
      </c>
      <c r="S41" s="758" t="str">
        <f>IF(COUNTIF('อ่าน คิดวิเคราะห์ เขียน'!I6:I55,"ดย"),COUNTIF('อ่าน คิดวิเคราะห์ เขียน'!I6:I55,"ดย"),"-")</f>
        <v>-</v>
      </c>
      <c r="T41" s="758"/>
      <c r="U41" s="758" t="str">
        <f>IF(COUNTIF('อ่าน คิดวิเคราะห์ เขียน'!I6:I55,"ด"),COUNTIF('อ่าน คิดวิเคราะห์ เขียน'!I6:I55,"ด"),"-")</f>
        <v>-</v>
      </c>
      <c r="V41" s="758"/>
      <c r="W41" s="758" t="str">
        <f>IF(COUNTIF('อ่าน คิดวิเคราะห์ เขียน'!I6:I55,"ผ"),COUNTIF('อ่าน คิดวิเคราะห์ เขียน'!I6:I55,"ผ"),"-")</f>
        <v>-</v>
      </c>
      <c r="X41" s="758"/>
      <c r="Y41" s="489"/>
      <c r="Z41" s="489"/>
      <c r="AA41" s="445"/>
      <c r="AB41" s="445"/>
      <c r="AC41" s="445"/>
      <c r="AD41" s="445"/>
      <c r="AE41" s="445"/>
      <c r="AF41" s="445"/>
    </row>
    <row r="42" spans="1:32" ht="7.5" customHeight="1">
      <c r="A42" s="775" t="s">
        <v>1616</v>
      </c>
      <c r="B42" s="775"/>
      <c r="C42" s="775"/>
      <c r="D42" s="775"/>
      <c r="E42" s="775"/>
      <c r="F42" s="775"/>
      <c r="G42" s="775"/>
      <c r="H42" s="775"/>
      <c r="I42" s="775"/>
      <c r="J42" s="775"/>
      <c r="K42" s="775"/>
      <c r="L42" s="775"/>
      <c r="M42" s="775"/>
      <c r="N42" s="775"/>
      <c r="O42" s="775"/>
      <c r="P42" s="775"/>
      <c r="Q42" s="749">
        <f>SUM(S42:X42)</f>
        <v>0</v>
      </c>
      <c r="R42" s="749" t="str">
        <f>IF(COUNTIF(สมรรถนะ!I5:I54,"มผ"),COUNTIF(สมรรถนะ!I5:I54,"มผ"),"-")</f>
        <v>-</v>
      </c>
      <c r="S42" s="751" t="str">
        <f>IF(COUNTIF(สมรรถนะ!I5:I54,"ดย"),COUNTIF(สมรรถนะ!I5:I54,"ดย"),"-")</f>
        <v>-</v>
      </c>
      <c r="T42" s="752"/>
      <c r="U42" s="751" t="str">
        <f>IF(COUNTIF(สมรรถนะ!I5:I54,"ด"),COUNTIF(สมรรถนะ!I5:I54,"ด"),"-")</f>
        <v>-</v>
      </c>
      <c r="V42" s="752"/>
      <c r="W42" s="751" t="str">
        <f>IF(COUNTIF(สมรรถนะ!I5:I54,"ผ"),COUNTIF(สมรรถนะ!I5:I54,"ผ"),"-")</f>
        <v>-</v>
      </c>
      <c r="X42" s="752"/>
      <c r="Y42" s="489"/>
      <c r="Z42" s="489"/>
      <c r="AA42" s="445"/>
      <c r="AB42" s="445"/>
      <c r="AC42" s="445"/>
      <c r="AD42" s="445"/>
      <c r="AE42" s="445"/>
      <c r="AF42" s="445"/>
    </row>
    <row r="43" spans="1:32" ht="8.4499999999999993" customHeight="1">
      <c r="A43" s="775"/>
      <c r="B43" s="775"/>
      <c r="C43" s="775"/>
      <c r="D43" s="775"/>
      <c r="E43" s="775"/>
      <c r="F43" s="775"/>
      <c r="G43" s="775"/>
      <c r="H43" s="775"/>
      <c r="I43" s="775"/>
      <c r="J43" s="775"/>
      <c r="K43" s="775"/>
      <c r="L43" s="775"/>
      <c r="M43" s="775"/>
      <c r="N43" s="775"/>
      <c r="O43" s="775"/>
      <c r="P43" s="775"/>
      <c r="Q43" s="750"/>
      <c r="R43" s="750"/>
      <c r="S43" s="753"/>
      <c r="T43" s="754"/>
      <c r="U43" s="753"/>
      <c r="V43" s="754"/>
      <c r="W43" s="753"/>
      <c r="X43" s="754"/>
      <c r="Y43" s="489"/>
      <c r="Z43" s="489"/>
      <c r="AA43" s="445"/>
      <c r="AB43" s="445"/>
      <c r="AC43" s="445"/>
      <c r="AD43" s="445"/>
      <c r="AE43" s="445"/>
      <c r="AF43" s="445"/>
    </row>
    <row r="44" spans="1:32" ht="19.5" hidden="1" customHeight="1">
      <c r="A44" s="531"/>
      <c r="B44" s="531"/>
      <c r="C44" s="531"/>
      <c r="D44" s="531"/>
      <c r="E44" s="531"/>
      <c r="F44" s="531"/>
      <c r="G44" s="531"/>
      <c r="H44" s="531"/>
      <c r="I44" s="531"/>
      <c r="J44" s="531"/>
      <c r="K44" s="531"/>
      <c r="L44" s="531"/>
      <c r="M44" s="531"/>
      <c r="N44" s="531"/>
      <c r="O44" s="531"/>
      <c r="P44" s="531"/>
      <c r="Q44" s="42"/>
      <c r="R44" s="42"/>
      <c r="S44" s="439"/>
      <c r="T44" s="439"/>
      <c r="U44" s="439"/>
      <c r="V44" s="439"/>
      <c r="W44" s="439"/>
      <c r="X44" s="439"/>
      <c r="Y44" s="489"/>
      <c r="Z44" s="489"/>
      <c r="AA44" s="445"/>
      <c r="AB44" s="445"/>
      <c r="AC44" s="445"/>
      <c r="AD44" s="445"/>
      <c r="AE44" s="445"/>
      <c r="AF44" s="445"/>
    </row>
    <row r="45" spans="1:32" ht="19.5" hidden="1" customHeight="1">
      <c r="A45" s="531"/>
      <c r="B45" s="531"/>
      <c r="C45" s="531"/>
      <c r="D45" s="531"/>
      <c r="E45" s="531"/>
      <c r="F45" s="531"/>
      <c r="G45" s="531"/>
      <c r="H45" s="531"/>
      <c r="I45" s="531"/>
      <c r="J45" s="531"/>
      <c r="K45" s="531"/>
      <c r="L45" s="531"/>
      <c r="M45" s="531"/>
      <c r="N45" s="531"/>
      <c r="O45" s="531"/>
      <c r="P45" s="531"/>
      <c r="Q45" s="42"/>
      <c r="R45" s="42"/>
      <c r="S45" s="44"/>
      <c r="T45" s="44"/>
      <c r="U45" s="44"/>
      <c r="V45" s="44"/>
      <c r="W45" s="44"/>
      <c r="X45" s="44"/>
      <c r="Y45" s="445"/>
      <c r="Z45" s="445"/>
      <c r="AA45" s="445"/>
      <c r="AB45" s="445"/>
      <c r="AC45" s="445"/>
      <c r="AD45" s="445"/>
      <c r="AE45" s="445"/>
      <c r="AF45" s="445"/>
    </row>
    <row r="46" spans="1:32" ht="19.5" hidden="1" customHeight="1">
      <c r="A46" s="531"/>
      <c r="B46" s="531"/>
      <c r="C46" s="531"/>
      <c r="D46" s="531"/>
      <c r="E46" s="531"/>
      <c r="F46" s="531"/>
      <c r="G46" s="531"/>
      <c r="H46" s="531"/>
      <c r="I46" s="531"/>
      <c r="J46" s="531"/>
      <c r="K46" s="531"/>
      <c r="L46" s="531"/>
      <c r="M46" s="531"/>
      <c r="N46" s="531"/>
      <c r="O46" s="531"/>
      <c r="P46" s="531"/>
      <c r="Q46" s="42"/>
      <c r="R46" s="42"/>
      <c r="S46" s="44"/>
      <c r="T46" s="44"/>
      <c r="U46" s="44"/>
      <c r="V46" s="44"/>
      <c r="W46" s="44"/>
      <c r="X46" s="44"/>
      <c r="Y46" s="445"/>
      <c r="Z46" s="445"/>
      <c r="AA46" s="445"/>
      <c r="AB46" s="445"/>
      <c r="AC46" s="445"/>
      <c r="AD46" s="445"/>
      <c r="AE46" s="445"/>
      <c r="AF46" s="445"/>
    </row>
    <row r="47" spans="1:32" ht="20.45" customHeight="1">
      <c r="A47" s="443"/>
      <c r="B47" s="443"/>
      <c r="C47" s="443"/>
      <c r="D47" s="443"/>
      <c r="E47" s="443"/>
      <c r="F47" s="768" t="s">
        <v>103</v>
      </c>
      <c r="G47" s="768"/>
      <c r="H47" s="769"/>
      <c r="I47" s="769"/>
      <c r="J47" s="769"/>
      <c r="K47" s="769"/>
      <c r="L47" s="769"/>
      <c r="M47" s="769"/>
      <c r="N47" s="769"/>
      <c r="O47" s="769"/>
      <c r="P47" s="769"/>
      <c r="Q47" s="770" t="s">
        <v>71</v>
      </c>
      <c r="R47" s="770"/>
      <c r="S47" s="770"/>
      <c r="T47" s="411"/>
      <c r="U47" s="411"/>
      <c r="V47" s="411"/>
      <c r="W47" s="411"/>
      <c r="X47" s="411"/>
      <c r="Y47" s="445"/>
      <c r="Z47" s="445"/>
      <c r="AA47" s="445"/>
      <c r="AB47" s="445"/>
      <c r="AC47" s="445"/>
      <c r="AD47" s="445"/>
      <c r="AE47" s="445"/>
      <c r="AF47" s="445"/>
    </row>
    <row r="48" spans="1:32" ht="20.45" customHeight="1">
      <c r="A48" s="443"/>
      <c r="B48" s="443"/>
      <c r="C48" s="443"/>
      <c r="D48" s="443"/>
      <c r="E48" s="443"/>
      <c r="F48" s="411"/>
      <c r="G48" s="411"/>
      <c r="H48" s="768" t="str">
        <f>IF(ข้อมูลพื้นฐาน!B10="","","("&amp;ข้อมูลพื้นฐาน!B10&amp;")")</f>
        <v/>
      </c>
      <c r="I48" s="768"/>
      <c r="J48" s="768"/>
      <c r="K48" s="768"/>
      <c r="L48" s="768"/>
      <c r="M48" s="768"/>
      <c r="N48" s="768"/>
      <c r="O48" s="768"/>
      <c r="P48" s="768"/>
      <c r="Q48" s="768"/>
      <c r="R48" s="411"/>
      <c r="S48" s="411"/>
      <c r="T48" s="411"/>
      <c r="U48" s="411"/>
      <c r="V48" s="411"/>
      <c r="W48" s="411"/>
      <c r="X48" s="411"/>
      <c r="Y48" s="445"/>
      <c r="Z48" s="445"/>
      <c r="AA48" s="445"/>
      <c r="AB48" s="445"/>
      <c r="AC48" s="445"/>
      <c r="AD48" s="445"/>
      <c r="AE48" s="445"/>
      <c r="AF48" s="445"/>
    </row>
    <row r="49" spans="1:32" ht="20.45" customHeight="1">
      <c r="A49" s="443"/>
      <c r="B49" s="443"/>
      <c r="C49" s="443"/>
      <c r="D49" s="443"/>
      <c r="E49" s="443"/>
      <c r="F49" s="768" t="s">
        <v>103</v>
      </c>
      <c r="G49" s="768"/>
      <c r="H49" s="774"/>
      <c r="I49" s="774"/>
      <c r="J49" s="774"/>
      <c r="K49" s="774"/>
      <c r="L49" s="774"/>
      <c r="M49" s="774"/>
      <c r="N49" s="774"/>
      <c r="O49" s="774"/>
      <c r="P49" s="774"/>
      <c r="Q49" s="770" t="str">
        <f>ข้อมูลพื้นฐาน!A12</f>
        <v>นายทะเบียนวัดและประเมินผล</v>
      </c>
      <c r="R49" s="770"/>
      <c r="S49" s="770"/>
      <c r="T49" s="770"/>
      <c r="U49" s="770"/>
      <c r="V49" s="770"/>
      <c r="W49" s="770"/>
      <c r="X49" s="443"/>
      <c r="Y49" s="445"/>
      <c r="Z49" s="445"/>
      <c r="AA49" s="445"/>
      <c r="AB49" s="445"/>
      <c r="AC49" s="445"/>
      <c r="AD49" s="445"/>
      <c r="AE49" s="445"/>
      <c r="AF49" s="445"/>
    </row>
    <row r="50" spans="1:32" ht="20.45" customHeight="1">
      <c r="A50" s="443"/>
      <c r="B50" s="443"/>
      <c r="C50" s="443"/>
      <c r="D50" s="443"/>
      <c r="E50" s="443"/>
      <c r="F50" s="411"/>
      <c r="G50" s="411"/>
      <c r="H50" s="768" t="str">
        <f>IF(ข้อมูลพื้นฐาน!B12="","","("&amp;ข้อมูลพื้นฐาน!B12&amp;")")</f>
        <v/>
      </c>
      <c r="I50" s="768"/>
      <c r="J50" s="768"/>
      <c r="K50" s="768"/>
      <c r="L50" s="768"/>
      <c r="M50" s="768"/>
      <c r="N50" s="768"/>
      <c r="O50" s="768"/>
      <c r="P50" s="768"/>
      <c r="Q50" s="768"/>
      <c r="R50" s="411"/>
      <c r="S50" s="411"/>
      <c r="T50" s="411"/>
      <c r="U50" s="411"/>
      <c r="V50" s="411"/>
      <c r="W50" s="411"/>
      <c r="X50" s="411"/>
      <c r="Y50" s="445"/>
      <c r="Z50" s="445"/>
      <c r="AA50" s="445"/>
      <c r="AB50" s="445"/>
      <c r="AC50" s="445"/>
      <c r="AD50" s="445"/>
      <c r="AE50" s="445"/>
      <c r="AF50" s="445"/>
    </row>
    <row r="51" spans="1:32" s="35" customFormat="1" ht="20.45" customHeight="1">
      <c r="A51" s="757" t="str">
        <f>"อนุมัติผลการเรียนเมื่อวันที่  "&amp;ข้อมูลพื้นฐาน!B13&amp;"    เดือน  "&amp;ข้อมูลพื้นฐาน!D13&amp;"    พ.ศ.  "&amp;ข้อมูลพื้นฐาน!F13</f>
        <v xml:space="preserve">อนุมัติผลการเรียนเมื่อวันที่      เดือน      พ.ศ.  </v>
      </c>
      <c r="B51" s="757"/>
      <c r="C51" s="757"/>
      <c r="D51" s="757"/>
      <c r="E51" s="757"/>
      <c r="F51" s="757"/>
      <c r="G51" s="757"/>
      <c r="H51" s="757"/>
      <c r="I51" s="757"/>
      <c r="J51" s="757"/>
      <c r="K51" s="757"/>
      <c r="L51" s="757"/>
      <c r="M51" s="757"/>
      <c r="N51" s="757"/>
      <c r="O51" s="757"/>
      <c r="P51" s="757"/>
      <c r="Q51" s="757"/>
      <c r="R51" s="757"/>
      <c r="S51" s="757"/>
      <c r="T51" s="757"/>
      <c r="U51" s="757"/>
      <c r="V51" s="757"/>
      <c r="W51" s="757"/>
      <c r="X51" s="757"/>
      <c r="Y51" s="447"/>
      <c r="Z51" s="447"/>
      <c r="AA51" s="447"/>
      <c r="AB51" s="447"/>
      <c r="AC51" s="447"/>
      <c r="AD51" s="447"/>
      <c r="AE51" s="447"/>
      <c r="AF51" s="447"/>
    </row>
    <row r="52" spans="1:32" ht="20.45" customHeight="1">
      <c r="F52" s="768" t="s">
        <v>103</v>
      </c>
      <c r="G52" s="768"/>
      <c r="H52" s="769"/>
      <c r="I52" s="769"/>
      <c r="J52" s="769"/>
      <c r="K52" s="769"/>
      <c r="L52" s="769"/>
      <c r="M52" s="769"/>
      <c r="N52" s="769"/>
      <c r="O52" s="769"/>
      <c r="P52" s="769"/>
      <c r="Q52" s="770" t="s">
        <v>105</v>
      </c>
      <c r="R52" s="770"/>
      <c r="S52" s="770"/>
      <c r="Y52" s="445"/>
      <c r="Z52" s="445"/>
      <c r="AA52" s="445"/>
      <c r="AB52" s="445"/>
      <c r="AC52" s="445"/>
      <c r="AD52" s="445"/>
      <c r="AE52" s="445"/>
      <c r="AF52" s="445"/>
    </row>
    <row r="53" spans="1:32" ht="20.45" customHeight="1">
      <c r="H53" s="757" t="str">
        <f>IF(ข้อมูลพื้นฐาน!B11="","","("&amp;ข้อมูลพื้นฐาน!B11&amp;")")</f>
        <v/>
      </c>
      <c r="I53" s="757"/>
      <c r="J53" s="757"/>
      <c r="K53" s="757"/>
      <c r="L53" s="757"/>
      <c r="M53" s="757"/>
      <c r="N53" s="757"/>
      <c r="O53" s="757"/>
      <c r="P53" s="757"/>
      <c r="Q53" s="757"/>
      <c r="R53" s="35"/>
      <c r="S53" s="35"/>
      <c r="T53" s="35"/>
      <c r="Y53" s="445"/>
      <c r="Z53" s="445"/>
      <c r="AA53" s="445"/>
      <c r="AB53" s="445"/>
      <c r="AC53" s="445"/>
      <c r="AD53" s="445"/>
      <c r="AE53" s="445"/>
      <c r="AF53" s="445"/>
    </row>
    <row r="54" spans="1:32" ht="18" customHeight="1">
      <c r="B54" s="771" t="str">
        <f>ข้อมูลพื้นฐาน!H11&amp;ข้อมูลพื้นฐาน!A3&amp;ข้อมูลพื้นฐาน!B3</f>
        <v>ผู้อำนวยการโรงเรียนบ้านคลองน้ำโจน สาขาบ้านสระหลวง</v>
      </c>
      <c r="C54" s="771"/>
      <c r="D54" s="771"/>
      <c r="E54" s="771"/>
      <c r="F54" s="771"/>
      <c r="G54" s="771"/>
      <c r="H54" s="771"/>
      <c r="I54" s="771"/>
      <c r="J54" s="771"/>
      <c r="K54" s="771"/>
      <c r="L54" s="771"/>
      <c r="M54" s="771"/>
      <c r="N54" s="771"/>
      <c r="O54" s="771"/>
      <c r="P54" s="771"/>
      <c r="Q54" s="771"/>
      <c r="R54" s="771"/>
      <c r="S54" s="771"/>
      <c r="T54" s="771"/>
      <c r="U54" s="771"/>
      <c r="V54" s="771"/>
      <c r="W54" s="439"/>
      <c r="X54" s="439"/>
      <c r="Y54" s="445"/>
      <c r="Z54" s="445"/>
      <c r="AA54" s="445"/>
      <c r="AB54" s="445"/>
      <c r="AC54" s="445"/>
      <c r="AD54" s="445"/>
      <c r="AE54" s="445"/>
      <c r="AF54" s="445"/>
    </row>
    <row r="55" spans="1:32" ht="21.6" hidden="1" customHeight="1">
      <c r="A55" s="288"/>
      <c r="B55" s="288"/>
      <c r="C55" s="288"/>
      <c r="D55" s="288"/>
      <c r="E55" s="288"/>
      <c r="F55" s="288"/>
      <c r="G55" s="288"/>
      <c r="H55" s="766"/>
      <c r="I55" s="766"/>
      <c r="J55" s="766"/>
      <c r="K55" s="766"/>
      <c r="L55" s="766"/>
      <c r="M55" s="766"/>
      <c r="N55" s="766"/>
      <c r="O55" s="766"/>
      <c r="P55" s="766"/>
      <c r="Q55" s="766"/>
      <c r="R55" s="288"/>
      <c r="S55" s="288"/>
      <c r="T55" s="288"/>
      <c r="U55" s="288"/>
      <c r="V55" s="288"/>
      <c r="W55" s="288"/>
      <c r="X55" s="288"/>
      <c r="Y55" s="444"/>
      <c r="Z55" s="444"/>
      <c r="AA55" s="445"/>
      <c r="AB55" s="445"/>
      <c r="AC55" s="445"/>
      <c r="AD55" s="445"/>
      <c r="AE55" s="445"/>
      <c r="AF55" s="445"/>
    </row>
    <row r="56" spans="1:32" ht="21.75" customHeight="1">
      <c r="A56" s="444"/>
      <c r="B56" s="444"/>
      <c r="C56" s="444"/>
      <c r="D56" s="444"/>
      <c r="E56" s="444"/>
      <c r="F56" s="444"/>
      <c r="G56" s="444"/>
      <c r="H56" s="444"/>
      <c r="I56" s="765"/>
      <c r="J56" s="765"/>
      <c r="K56" s="765"/>
      <c r="L56" s="765"/>
      <c r="M56" s="765"/>
      <c r="N56" s="765"/>
      <c r="O56" s="765"/>
      <c r="P56" s="765"/>
      <c r="Q56" s="765"/>
      <c r="R56" s="765"/>
      <c r="S56" s="765"/>
      <c r="T56" s="765"/>
      <c r="U56" s="765"/>
      <c r="V56" s="765"/>
      <c r="W56" s="765"/>
      <c r="X56" s="765"/>
      <c r="Y56" s="765"/>
      <c r="Z56" s="444"/>
      <c r="AA56" s="445"/>
      <c r="AB56" s="445"/>
      <c r="AC56" s="445"/>
      <c r="AD56" s="445"/>
      <c r="AE56" s="445"/>
      <c r="AF56" s="445"/>
    </row>
    <row r="57" spans="1:32" ht="21.75" customHeight="1">
      <c r="A57" s="444"/>
      <c r="B57" s="444"/>
      <c r="C57" s="444"/>
      <c r="D57" s="444"/>
      <c r="E57" s="444"/>
      <c r="F57" s="444"/>
      <c r="G57" s="444"/>
      <c r="H57" s="444"/>
      <c r="I57" s="444"/>
      <c r="J57" s="444"/>
      <c r="K57" s="765"/>
      <c r="L57" s="765"/>
      <c r="M57" s="765"/>
      <c r="N57" s="765"/>
      <c r="O57" s="765"/>
      <c r="P57" s="765"/>
      <c r="Q57" s="765"/>
      <c r="R57" s="765"/>
      <c r="S57" s="765"/>
      <c r="T57" s="765"/>
      <c r="U57" s="765"/>
      <c r="V57" s="446"/>
      <c r="W57" s="444"/>
      <c r="X57" s="444"/>
      <c r="Y57" s="444"/>
      <c r="Z57" s="444"/>
      <c r="AA57" s="445"/>
      <c r="AB57" s="445"/>
      <c r="AC57" s="445"/>
      <c r="AD57" s="445"/>
      <c r="AE57" s="445"/>
      <c r="AF57" s="445"/>
    </row>
    <row r="58" spans="1:32" ht="20.25" hidden="1" customHeight="1">
      <c r="A58" s="288"/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766"/>
      <c r="M58" s="766"/>
      <c r="N58" s="766"/>
      <c r="O58" s="766"/>
      <c r="P58" s="766"/>
      <c r="Q58" s="766"/>
      <c r="R58" s="766"/>
      <c r="S58" s="766"/>
      <c r="T58" s="766"/>
      <c r="U58" s="766"/>
      <c r="V58" s="289"/>
      <c r="W58" s="288"/>
      <c r="X58" s="288"/>
      <c r="Y58" s="288"/>
      <c r="Z58" s="288"/>
    </row>
    <row r="61" spans="1:32" ht="20.25" hidden="1" customHeight="1">
      <c r="A61" s="767"/>
      <c r="B61" s="767"/>
      <c r="C61" s="767"/>
      <c r="D61" s="767"/>
      <c r="E61" s="767"/>
      <c r="F61" s="767"/>
      <c r="G61" s="767"/>
      <c r="H61" s="767"/>
      <c r="I61" s="764"/>
      <c r="J61" s="764"/>
      <c r="K61" s="764"/>
      <c r="L61" s="764"/>
      <c r="M61" s="764"/>
      <c r="N61" s="764"/>
      <c r="O61" s="764"/>
      <c r="P61" s="764"/>
      <c r="Q61" s="764"/>
      <c r="R61" s="764"/>
      <c r="S61" s="764"/>
      <c r="T61" s="764"/>
      <c r="U61" s="764"/>
      <c r="V61" s="764"/>
      <c r="W61" s="764"/>
      <c r="X61" s="764"/>
      <c r="Y61" s="764"/>
      <c r="Z61" s="764"/>
    </row>
    <row r="63" spans="1:32" ht="20.25" hidden="1" customHeight="1">
      <c r="A63" s="764"/>
      <c r="B63" s="764"/>
      <c r="C63" s="764"/>
      <c r="D63" s="764"/>
      <c r="E63" s="764"/>
      <c r="F63" s="764"/>
      <c r="G63" s="764"/>
      <c r="H63" s="764"/>
      <c r="I63" s="764"/>
      <c r="J63" s="764"/>
      <c r="K63" s="764"/>
      <c r="L63" s="764"/>
      <c r="M63" s="764"/>
      <c r="N63" s="764"/>
      <c r="O63" s="764"/>
      <c r="P63" s="764"/>
      <c r="Q63" s="764"/>
      <c r="R63" s="764"/>
      <c r="S63" s="764"/>
      <c r="T63" s="764"/>
      <c r="U63" s="764"/>
      <c r="V63" s="764"/>
      <c r="W63" s="764"/>
      <c r="X63" s="764"/>
      <c r="Y63" s="764"/>
      <c r="Z63" s="764"/>
    </row>
  </sheetData>
  <sheetProtection formatCells="0" selectLockedCells="1"/>
  <dataConsolidate/>
  <mergeCells count="157">
    <mergeCell ref="A34:H34"/>
    <mergeCell ref="S28:T28"/>
    <mergeCell ref="U28:V28"/>
    <mergeCell ref="W1:X1"/>
    <mergeCell ref="S11:X11"/>
    <mergeCell ref="A18:H18"/>
    <mergeCell ref="A19:H19"/>
    <mergeCell ref="A4:X4"/>
    <mergeCell ref="S14:T14"/>
    <mergeCell ref="A8:X8"/>
    <mergeCell ref="A11:H12"/>
    <mergeCell ref="I11:R11"/>
    <mergeCell ref="I10:O10"/>
    <mergeCell ref="A5:X5"/>
    <mergeCell ref="A6:X6"/>
    <mergeCell ref="A7:X7"/>
    <mergeCell ref="H9:P9"/>
    <mergeCell ref="W15:X15"/>
    <mergeCell ref="U14:V14"/>
    <mergeCell ref="S19:T19"/>
    <mergeCell ref="U19:V19"/>
    <mergeCell ref="A3:X3"/>
    <mergeCell ref="A14:H14"/>
    <mergeCell ref="A15:H15"/>
    <mergeCell ref="A16:H16"/>
    <mergeCell ref="A17:H17"/>
    <mergeCell ref="H48:Q48"/>
    <mergeCell ref="M37:P37"/>
    <mergeCell ref="A39:H39"/>
    <mergeCell ref="A38:H38"/>
    <mergeCell ref="Q47:S47"/>
    <mergeCell ref="H50:Q50"/>
    <mergeCell ref="F47:G47"/>
    <mergeCell ref="I37:L37"/>
    <mergeCell ref="H49:P49"/>
    <mergeCell ref="A41:P41"/>
    <mergeCell ref="A37:H37"/>
    <mergeCell ref="I38:L38"/>
    <mergeCell ref="M38:P38"/>
    <mergeCell ref="H47:P47"/>
    <mergeCell ref="I39:P39"/>
    <mergeCell ref="F49:G49"/>
    <mergeCell ref="Q49:W49"/>
    <mergeCell ref="A42:P43"/>
    <mergeCell ref="I36:P36"/>
    <mergeCell ref="A20:H20"/>
    <mergeCell ref="A40:P40"/>
    <mergeCell ref="A36:H36"/>
    <mergeCell ref="A63:Z63"/>
    <mergeCell ref="I56:Y56"/>
    <mergeCell ref="K57:U57"/>
    <mergeCell ref="L58:U58"/>
    <mergeCell ref="A61:Z61"/>
    <mergeCell ref="F52:G52"/>
    <mergeCell ref="H52:P52"/>
    <mergeCell ref="H53:Q53"/>
    <mergeCell ref="Q52:S52"/>
    <mergeCell ref="H55:Q55"/>
    <mergeCell ref="B54:V54"/>
    <mergeCell ref="A24:H24"/>
    <mergeCell ref="U20:V20"/>
    <mergeCell ref="S24:T24"/>
    <mergeCell ref="U24:V24"/>
    <mergeCell ref="S27:T27"/>
    <mergeCell ref="U27:V27"/>
    <mergeCell ref="A33:H33"/>
    <mergeCell ref="A25:H25"/>
    <mergeCell ref="A26:H26"/>
    <mergeCell ref="A27:H27"/>
    <mergeCell ref="A28:H28"/>
    <mergeCell ref="A29:H29"/>
    <mergeCell ref="S20:T20"/>
    <mergeCell ref="A22:H22"/>
    <mergeCell ref="A21:H21"/>
    <mergeCell ref="A30:H30"/>
    <mergeCell ref="A31:H31"/>
    <mergeCell ref="A32:H32"/>
    <mergeCell ref="A35:H35"/>
    <mergeCell ref="S12:T12"/>
    <mergeCell ref="U12:V12"/>
    <mergeCell ref="W12:X12"/>
    <mergeCell ref="S15:T15"/>
    <mergeCell ref="U15:V15"/>
    <mergeCell ref="W31:X31"/>
    <mergeCell ref="W36:X36"/>
    <mergeCell ref="W14:X14"/>
    <mergeCell ref="W19:X19"/>
    <mergeCell ref="S16:T16"/>
    <mergeCell ref="U16:V16"/>
    <mergeCell ref="W22:X22"/>
    <mergeCell ref="W26:X26"/>
    <mergeCell ref="S22:T22"/>
    <mergeCell ref="U22:V22"/>
    <mergeCell ref="W24:X24"/>
    <mergeCell ref="S25:T25"/>
    <mergeCell ref="U25:V25"/>
    <mergeCell ref="W25:X25"/>
    <mergeCell ref="S26:T26"/>
    <mergeCell ref="U26:V26"/>
    <mergeCell ref="W16:X16"/>
    <mergeCell ref="S17:T17"/>
    <mergeCell ref="U17:V17"/>
    <mergeCell ref="W17:X17"/>
    <mergeCell ref="S18:T18"/>
    <mergeCell ref="U18:V18"/>
    <mergeCell ref="W18:X18"/>
    <mergeCell ref="W20:X20"/>
    <mergeCell ref="S21:T21"/>
    <mergeCell ref="U21:V21"/>
    <mergeCell ref="W21:X21"/>
    <mergeCell ref="W27:X27"/>
    <mergeCell ref="W28:X28"/>
    <mergeCell ref="S29:T29"/>
    <mergeCell ref="U29:V29"/>
    <mergeCell ref="W29:X29"/>
    <mergeCell ref="S30:T30"/>
    <mergeCell ref="U30:V30"/>
    <mergeCell ref="W30:X30"/>
    <mergeCell ref="S31:T31"/>
    <mergeCell ref="U31:V31"/>
    <mergeCell ref="W37:X37"/>
    <mergeCell ref="S38:T38"/>
    <mergeCell ref="U38:V38"/>
    <mergeCell ref="W38:X38"/>
    <mergeCell ref="S32:T32"/>
    <mergeCell ref="U32:V32"/>
    <mergeCell ref="W32:X32"/>
    <mergeCell ref="S33:T33"/>
    <mergeCell ref="U33:V33"/>
    <mergeCell ref="W33:X33"/>
    <mergeCell ref="S34:T34"/>
    <mergeCell ref="U34:V34"/>
    <mergeCell ref="W34:X34"/>
    <mergeCell ref="Q42:Q43"/>
    <mergeCell ref="R42:R43"/>
    <mergeCell ref="S42:T43"/>
    <mergeCell ref="U42:V43"/>
    <mergeCell ref="W42:X43"/>
    <mergeCell ref="A13:X13"/>
    <mergeCell ref="A23:X23"/>
    <mergeCell ref="A51:X51"/>
    <mergeCell ref="S39:T39"/>
    <mergeCell ref="U39:V39"/>
    <mergeCell ref="W39:X39"/>
    <mergeCell ref="S40:T40"/>
    <mergeCell ref="U40:V40"/>
    <mergeCell ref="W40:X40"/>
    <mergeCell ref="S41:T41"/>
    <mergeCell ref="U41:V41"/>
    <mergeCell ref="W41:X41"/>
    <mergeCell ref="S35:T35"/>
    <mergeCell ref="U35:V35"/>
    <mergeCell ref="W35:X35"/>
    <mergeCell ref="S36:T36"/>
    <mergeCell ref="U36:V36"/>
    <mergeCell ref="S37:T37"/>
    <mergeCell ref="U37:V37"/>
  </mergeCells>
  <phoneticPr fontId="4" type="noConversion"/>
  <printOptions horizontalCentered="1" verticalCentered="1"/>
  <pageMargins left="0.78740157480314965" right="0.74803149606299213" top="0.19685039370078741" bottom="0.19685039370078741" header="0.51181102362204722" footer="0.51181102362204722"/>
  <pageSetup paperSize="9" orientation="portrait" horizontalDpi="360" verticalDpi="36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ommandButton2">
          <controlPr defaultSize="0" autoLine="0" r:id="rId5">
            <anchor moveWithCells="1">
              <from>
                <xdr:col>24</xdr:col>
                <xdr:colOff>123825</xdr:colOff>
                <xdr:row>1</xdr:row>
                <xdr:rowOff>390525</xdr:rowOff>
              </from>
              <to>
                <xdr:col>26</xdr:col>
                <xdr:colOff>314325</xdr:colOff>
                <xdr:row>2</xdr:row>
                <xdr:rowOff>257175</xdr:rowOff>
              </to>
            </anchor>
          </controlPr>
        </control>
      </mc:Choice>
      <mc:Fallback>
        <control shapeId="10242" r:id="rId4" name="CommandButton2"/>
      </mc:Fallback>
    </mc:AlternateContent>
    <mc:AlternateContent xmlns:mc="http://schemas.openxmlformats.org/markup-compatibility/2006">
      <mc:Choice Requires="x14">
        <control shapeId="10241" r:id="rId6" name="CommandButton1">
          <controlPr defaultSize="0" autoLine="0" r:id="rId7">
            <anchor moveWithCells="1">
              <from>
                <xdr:col>24</xdr:col>
                <xdr:colOff>123825</xdr:colOff>
                <xdr:row>1</xdr:row>
                <xdr:rowOff>9525</xdr:rowOff>
              </from>
              <to>
                <xdr:col>26</xdr:col>
                <xdr:colOff>304800</xdr:colOff>
                <xdr:row>1</xdr:row>
                <xdr:rowOff>342900</xdr:rowOff>
              </to>
            </anchor>
          </controlPr>
        </control>
      </mc:Choice>
      <mc:Fallback>
        <control shapeId="10241" r:id="rId6" name="Command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rgb="FF00B050"/>
  </sheetPr>
  <dimension ref="A1:GW65"/>
  <sheetViews>
    <sheetView showGridLines="0" zoomScaleNormal="100" zoomScaleSheetLayoutView="100" zoomScalePageLayoutView="112" workbookViewId="0">
      <selection activeCell="GS7" sqref="GS7"/>
    </sheetView>
  </sheetViews>
  <sheetFormatPr defaultColWidth="3.3984375" defaultRowHeight="13.35" customHeight="1"/>
  <cols>
    <col min="1" max="1" width="4.69921875" style="56" customWidth="1"/>
    <col min="2" max="2" width="5.69921875" style="56" customWidth="1"/>
    <col min="3" max="3" width="15" style="298" customWidth="1"/>
    <col min="4" max="4" width="22" style="56" customWidth="1"/>
    <col min="5" max="5" width="6.59765625" style="56" customWidth="1"/>
    <col min="6" max="21" width="2.59765625" style="56" customWidth="1"/>
    <col min="22" max="56" width="3" style="56" customWidth="1"/>
    <col min="57" max="60" width="3.296875" style="56" customWidth="1"/>
    <col min="61" max="65" width="2.8984375" style="56" customWidth="1"/>
    <col min="66" max="91" width="3.09765625" style="56" customWidth="1"/>
    <col min="92" max="95" width="2.69921875" style="56" customWidth="1"/>
    <col min="96" max="126" width="3" style="56" customWidth="1"/>
    <col min="127" max="130" width="3.3984375" style="56" customWidth="1"/>
    <col min="131" max="161" width="3" style="56" customWidth="1"/>
    <col min="162" max="165" width="3.296875" style="56" customWidth="1"/>
    <col min="166" max="196" width="2.3984375" style="56" customWidth="1"/>
    <col min="197" max="200" width="3.296875" style="56" customWidth="1"/>
    <col min="201" max="201" width="4" style="56" customWidth="1"/>
    <col min="202" max="203" width="3.3984375" style="56"/>
    <col min="204" max="205" width="4.3984375" style="56" customWidth="1"/>
    <col min="206" max="16384" width="3.3984375" style="56"/>
  </cols>
  <sheetData>
    <row r="1" spans="1:205" ht="34.5" customHeight="1" thickBot="1">
      <c r="A1" s="369"/>
      <c r="B1" s="369"/>
      <c r="C1" s="374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369"/>
      <c r="BS1" s="369"/>
      <c r="BT1" s="369"/>
      <c r="BU1" s="369"/>
      <c r="BV1" s="369"/>
      <c r="BW1" s="369"/>
      <c r="BX1" s="369"/>
      <c r="BY1" s="369"/>
      <c r="BZ1" s="369"/>
      <c r="CA1" s="369"/>
      <c r="CB1" s="369"/>
      <c r="CC1" s="369"/>
      <c r="CD1" s="369"/>
      <c r="CE1" s="369"/>
      <c r="CF1" s="369"/>
      <c r="CG1" s="369"/>
      <c r="CH1" s="369"/>
      <c r="CI1" s="369"/>
      <c r="CJ1" s="369"/>
      <c r="CK1" s="369"/>
      <c r="CL1" s="369"/>
      <c r="CM1" s="369"/>
      <c r="CN1" s="369"/>
      <c r="CO1" s="369"/>
      <c r="CP1" s="369"/>
      <c r="CQ1" s="369"/>
      <c r="CR1" s="369"/>
      <c r="CS1" s="369"/>
      <c r="CT1" s="369"/>
      <c r="CU1" s="369"/>
      <c r="CV1" s="369"/>
      <c r="CW1" s="369"/>
      <c r="CX1" s="369"/>
      <c r="CY1" s="369"/>
      <c r="CZ1" s="369"/>
      <c r="DA1" s="369"/>
      <c r="DB1" s="369"/>
      <c r="DC1" s="369"/>
      <c r="DD1" s="369"/>
      <c r="DE1" s="369"/>
      <c r="DF1" s="369"/>
      <c r="DG1" s="369"/>
      <c r="DH1" s="369"/>
      <c r="DI1" s="369"/>
      <c r="DJ1" s="369"/>
      <c r="DK1" s="369"/>
      <c r="DL1" s="369"/>
      <c r="DM1" s="369"/>
      <c r="DN1" s="369"/>
      <c r="DO1" s="369"/>
      <c r="DP1" s="369"/>
      <c r="DQ1" s="369"/>
      <c r="DR1" s="369"/>
      <c r="DS1" s="369"/>
      <c r="DT1" s="369"/>
      <c r="DU1" s="369"/>
      <c r="DV1" s="369"/>
      <c r="DW1" s="369"/>
      <c r="DX1" s="369"/>
      <c r="DY1" s="369"/>
      <c r="DZ1" s="369"/>
      <c r="EA1" s="369"/>
      <c r="EB1" s="369"/>
      <c r="EC1" s="369"/>
      <c r="ED1" s="369"/>
      <c r="EE1" s="369"/>
      <c r="EF1" s="369"/>
      <c r="EG1" s="369"/>
      <c r="EH1" s="369"/>
      <c r="EI1" s="369"/>
      <c r="EJ1" s="369"/>
      <c r="EK1" s="369"/>
      <c r="EL1" s="369"/>
      <c r="EM1" s="369"/>
      <c r="EN1" s="369"/>
      <c r="EO1" s="369"/>
      <c r="EP1" s="369"/>
      <c r="EQ1" s="369"/>
      <c r="ER1" s="369"/>
      <c r="ES1" s="369"/>
      <c r="ET1" s="369"/>
      <c r="EU1" s="369"/>
      <c r="EV1" s="369"/>
      <c r="EW1" s="369"/>
      <c r="EX1" s="369"/>
      <c r="EY1" s="369"/>
      <c r="EZ1" s="369"/>
      <c r="FA1" s="369"/>
      <c r="FB1" s="369"/>
      <c r="FC1" s="369"/>
      <c r="FD1" s="369"/>
      <c r="FE1" s="369"/>
      <c r="FF1" s="369"/>
      <c r="FG1" s="369"/>
      <c r="FH1" s="369"/>
      <c r="FI1" s="369"/>
      <c r="FJ1" s="369"/>
      <c r="FK1" s="369"/>
      <c r="FL1" s="369"/>
      <c r="FM1" s="369"/>
      <c r="FN1" s="369"/>
      <c r="FO1" s="369"/>
      <c r="FP1" s="369"/>
      <c r="FQ1" s="369"/>
      <c r="FR1" s="369"/>
      <c r="FS1" s="369"/>
      <c r="FT1" s="369"/>
      <c r="FU1" s="369"/>
      <c r="FV1" s="369"/>
      <c r="FW1" s="369"/>
      <c r="FX1" s="369"/>
      <c r="FY1" s="369"/>
      <c r="FZ1" s="369"/>
      <c r="GA1" s="369"/>
      <c r="GB1" s="369"/>
      <c r="GC1" s="369"/>
      <c r="GD1" s="369"/>
      <c r="GE1" s="369"/>
      <c r="GF1" s="369"/>
      <c r="GG1" s="369"/>
      <c r="GH1" s="369"/>
      <c r="GI1" s="369"/>
      <c r="GJ1" s="369"/>
      <c r="GK1" s="369"/>
      <c r="GL1" s="369"/>
      <c r="GM1" s="369"/>
      <c r="GN1" s="369"/>
      <c r="GO1" s="369"/>
      <c r="GP1" s="369"/>
      <c r="GQ1" s="369"/>
      <c r="GR1" s="369"/>
      <c r="GS1" s="369"/>
      <c r="GT1" s="369"/>
      <c r="GU1" s="369"/>
      <c r="GV1" s="369"/>
      <c r="GW1" s="369"/>
    </row>
    <row r="2" spans="1:205" s="291" customFormat="1" ht="21" customHeight="1">
      <c r="A2" s="807" t="s">
        <v>38</v>
      </c>
      <c r="B2" s="808" t="s">
        <v>78</v>
      </c>
      <c r="C2" s="809" t="s">
        <v>9</v>
      </c>
      <c r="D2" s="810" t="s">
        <v>39</v>
      </c>
      <c r="E2" s="290" t="s">
        <v>106</v>
      </c>
      <c r="F2" s="782">
        <v>2565</v>
      </c>
      <c r="G2" s="783"/>
      <c r="H2" s="783"/>
      <c r="I2" s="783"/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  <c r="Y2" s="784"/>
      <c r="Z2" s="803">
        <f>F2</f>
        <v>2565</v>
      </c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  <c r="AV2" s="803"/>
      <c r="AW2" s="803"/>
      <c r="AX2" s="803"/>
      <c r="AY2" s="803"/>
      <c r="AZ2" s="803"/>
      <c r="BA2" s="803"/>
      <c r="BB2" s="803"/>
      <c r="BC2" s="803"/>
      <c r="BD2" s="803"/>
      <c r="BE2" s="803"/>
      <c r="BF2" s="803"/>
      <c r="BG2" s="803"/>
      <c r="BH2" s="803"/>
      <c r="BI2" s="803">
        <f>F2</f>
        <v>2565</v>
      </c>
      <c r="BJ2" s="803"/>
      <c r="BK2" s="803"/>
      <c r="BL2" s="803"/>
      <c r="BM2" s="803"/>
      <c r="BN2" s="803"/>
      <c r="BO2" s="803"/>
      <c r="BP2" s="803"/>
      <c r="BQ2" s="803"/>
      <c r="BR2" s="803"/>
      <c r="BS2" s="803"/>
      <c r="BT2" s="803"/>
      <c r="BU2" s="803"/>
      <c r="BV2" s="803"/>
      <c r="BW2" s="803"/>
      <c r="BX2" s="803"/>
      <c r="BY2" s="803"/>
      <c r="BZ2" s="803"/>
      <c r="CA2" s="803"/>
      <c r="CB2" s="803"/>
      <c r="CC2" s="803"/>
      <c r="CD2" s="803"/>
      <c r="CE2" s="803"/>
      <c r="CF2" s="803"/>
      <c r="CG2" s="803"/>
      <c r="CH2" s="803"/>
      <c r="CI2" s="803"/>
      <c r="CJ2" s="803"/>
      <c r="CK2" s="803"/>
      <c r="CL2" s="803"/>
      <c r="CM2" s="803"/>
      <c r="CN2" s="803"/>
      <c r="CO2" s="803"/>
      <c r="CP2" s="803"/>
      <c r="CQ2" s="803"/>
      <c r="CR2" s="804">
        <f>F2</f>
        <v>2565</v>
      </c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  <c r="DG2" s="805"/>
      <c r="DH2" s="805"/>
      <c r="DI2" s="805"/>
      <c r="DJ2" s="805"/>
      <c r="DK2" s="805"/>
      <c r="DL2" s="805"/>
      <c r="DM2" s="805"/>
      <c r="DN2" s="805"/>
      <c r="DO2" s="805"/>
      <c r="DP2" s="805"/>
      <c r="DQ2" s="805"/>
      <c r="DR2" s="805"/>
      <c r="DS2" s="805"/>
      <c r="DT2" s="805"/>
      <c r="DU2" s="805"/>
      <c r="DV2" s="805"/>
      <c r="DW2" s="805"/>
      <c r="DX2" s="805"/>
      <c r="DY2" s="805"/>
      <c r="DZ2" s="806"/>
      <c r="EA2" s="801">
        <f>F2</f>
        <v>2565</v>
      </c>
      <c r="EB2" s="801"/>
      <c r="EC2" s="801"/>
      <c r="ED2" s="801"/>
      <c r="EE2" s="801"/>
      <c r="EF2" s="801"/>
      <c r="EG2" s="801"/>
      <c r="EH2" s="801"/>
      <c r="EI2" s="801"/>
      <c r="EJ2" s="801"/>
      <c r="EK2" s="801"/>
      <c r="EL2" s="801"/>
      <c r="EM2" s="801"/>
      <c r="EN2" s="801"/>
      <c r="EO2" s="801"/>
      <c r="EP2" s="801"/>
      <c r="EQ2" s="801"/>
      <c r="ER2" s="801"/>
      <c r="ES2" s="801"/>
      <c r="ET2" s="801"/>
      <c r="EU2" s="801"/>
      <c r="EV2" s="801"/>
      <c r="EW2" s="801"/>
      <c r="EX2" s="801"/>
      <c r="EY2" s="801"/>
      <c r="EZ2" s="801"/>
      <c r="FA2" s="801"/>
      <c r="FB2" s="801"/>
      <c r="FC2" s="801"/>
      <c r="FD2" s="801"/>
      <c r="FE2" s="801"/>
      <c r="FF2" s="801"/>
      <c r="FG2" s="801"/>
      <c r="FH2" s="801"/>
      <c r="FI2" s="801"/>
      <c r="FJ2" s="801">
        <f>F2</f>
        <v>2565</v>
      </c>
      <c r="FK2" s="801"/>
      <c r="FL2" s="801"/>
      <c r="FM2" s="801"/>
      <c r="FN2" s="801"/>
      <c r="FO2" s="801"/>
      <c r="FP2" s="801"/>
      <c r="FQ2" s="801"/>
      <c r="FR2" s="801"/>
      <c r="FS2" s="801"/>
      <c r="FT2" s="801"/>
      <c r="FU2" s="801"/>
      <c r="FV2" s="801"/>
      <c r="FW2" s="801"/>
      <c r="FX2" s="801"/>
      <c r="FY2" s="801"/>
      <c r="FZ2" s="801"/>
      <c r="GA2" s="801"/>
      <c r="GB2" s="801"/>
      <c r="GC2" s="801"/>
      <c r="GD2" s="801"/>
      <c r="GE2" s="801"/>
      <c r="GF2" s="801"/>
      <c r="GG2" s="801"/>
      <c r="GH2" s="801"/>
      <c r="GI2" s="801"/>
      <c r="GJ2" s="801"/>
      <c r="GK2" s="801"/>
      <c r="GL2" s="801"/>
      <c r="GM2" s="801"/>
      <c r="GN2" s="801"/>
      <c r="GO2" s="801"/>
      <c r="GP2" s="801"/>
      <c r="GQ2" s="801"/>
      <c r="GR2" s="801"/>
      <c r="GS2" s="651"/>
      <c r="GT2" s="651"/>
      <c r="GU2" s="651"/>
      <c r="GV2" s="651"/>
      <c r="GW2" s="683"/>
    </row>
    <row r="3" spans="1:205" ht="21" customHeight="1">
      <c r="A3" s="807"/>
      <c r="B3" s="808"/>
      <c r="C3" s="809"/>
      <c r="D3" s="810"/>
      <c r="E3" s="802" t="s">
        <v>75</v>
      </c>
      <c r="F3" s="790" t="s">
        <v>23</v>
      </c>
      <c r="G3" s="790"/>
      <c r="H3" s="790"/>
      <c r="I3" s="790"/>
      <c r="J3" s="790"/>
      <c r="K3" s="790"/>
      <c r="L3" s="790"/>
      <c r="M3" s="790"/>
      <c r="N3" s="790"/>
      <c r="O3" s="790"/>
      <c r="P3" s="790"/>
      <c r="Q3" s="790"/>
      <c r="R3" s="790"/>
      <c r="S3" s="790"/>
      <c r="T3" s="790"/>
      <c r="U3" s="790"/>
      <c r="V3" s="802" t="s">
        <v>1</v>
      </c>
      <c r="W3" s="802"/>
      <c r="X3" s="802"/>
      <c r="Y3" s="802"/>
      <c r="Z3" s="790" t="s">
        <v>27</v>
      </c>
      <c r="AA3" s="790"/>
      <c r="AB3" s="790"/>
      <c r="AC3" s="790"/>
      <c r="AD3" s="790"/>
      <c r="AE3" s="790"/>
      <c r="AF3" s="790"/>
      <c r="AG3" s="790"/>
      <c r="AH3" s="790"/>
      <c r="AI3" s="790"/>
      <c r="AJ3" s="790"/>
      <c r="AK3" s="790"/>
      <c r="AL3" s="790"/>
      <c r="AM3" s="790"/>
      <c r="AN3" s="790"/>
      <c r="AO3" s="790"/>
      <c r="AP3" s="790"/>
      <c r="AQ3" s="790"/>
      <c r="AR3" s="790"/>
      <c r="AS3" s="790"/>
      <c r="AT3" s="790"/>
      <c r="AU3" s="790"/>
      <c r="AV3" s="790"/>
      <c r="AW3" s="790"/>
      <c r="AX3" s="790"/>
      <c r="AY3" s="790"/>
      <c r="AZ3" s="790"/>
      <c r="BA3" s="790"/>
      <c r="BB3" s="790"/>
      <c r="BC3" s="790"/>
      <c r="BD3" s="790"/>
      <c r="BE3" s="802" t="s">
        <v>1</v>
      </c>
      <c r="BF3" s="802"/>
      <c r="BG3" s="802"/>
      <c r="BH3" s="802"/>
      <c r="BI3" s="791" t="s">
        <v>107</v>
      </c>
      <c r="BJ3" s="792"/>
      <c r="BK3" s="792"/>
      <c r="BL3" s="792"/>
      <c r="BM3" s="792"/>
      <c r="BN3" s="792"/>
      <c r="BO3" s="792"/>
      <c r="BP3" s="792"/>
      <c r="BQ3" s="792"/>
      <c r="BR3" s="792"/>
      <c r="BS3" s="792"/>
      <c r="BT3" s="792"/>
      <c r="BU3" s="792"/>
      <c r="BV3" s="792"/>
      <c r="BW3" s="792"/>
      <c r="BX3" s="792"/>
      <c r="BY3" s="792"/>
      <c r="BZ3" s="792"/>
      <c r="CA3" s="792"/>
      <c r="CB3" s="792"/>
      <c r="CC3" s="792"/>
      <c r="CD3" s="792"/>
      <c r="CE3" s="792"/>
      <c r="CF3" s="792"/>
      <c r="CG3" s="792"/>
      <c r="CH3" s="792"/>
      <c r="CI3" s="792"/>
      <c r="CJ3" s="792"/>
      <c r="CK3" s="792"/>
      <c r="CL3" s="792"/>
      <c r="CM3" s="793"/>
      <c r="CN3" s="802" t="s">
        <v>1</v>
      </c>
      <c r="CO3" s="802"/>
      <c r="CP3" s="802"/>
      <c r="CQ3" s="802"/>
      <c r="CR3" s="790" t="s">
        <v>28</v>
      </c>
      <c r="CS3" s="790"/>
      <c r="CT3" s="790"/>
      <c r="CU3" s="790"/>
      <c r="CV3" s="790"/>
      <c r="CW3" s="790"/>
      <c r="CX3" s="790"/>
      <c r="CY3" s="790"/>
      <c r="CZ3" s="790"/>
      <c r="DA3" s="790"/>
      <c r="DB3" s="790"/>
      <c r="DC3" s="790"/>
      <c r="DD3" s="790"/>
      <c r="DE3" s="790"/>
      <c r="DF3" s="790"/>
      <c r="DG3" s="790"/>
      <c r="DH3" s="790"/>
      <c r="DI3" s="790"/>
      <c r="DJ3" s="790"/>
      <c r="DK3" s="790"/>
      <c r="DL3" s="790"/>
      <c r="DM3" s="790"/>
      <c r="DN3" s="790"/>
      <c r="DO3" s="790"/>
      <c r="DP3" s="790"/>
      <c r="DQ3" s="790"/>
      <c r="DR3" s="790"/>
      <c r="DS3" s="790"/>
      <c r="DT3" s="790"/>
      <c r="DU3" s="790"/>
      <c r="DV3" s="790"/>
      <c r="DW3" s="802" t="s">
        <v>1</v>
      </c>
      <c r="DX3" s="802"/>
      <c r="DY3" s="802"/>
      <c r="DZ3" s="802"/>
      <c r="EA3" s="790" t="s">
        <v>29</v>
      </c>
      <c r="EB3" s="790"/>
      <c r="EC3" s="790"/>
      <c r="ED3" s="790"/>
      <c r="EE3" s="790"/>
      <c r="EF3" s="790"/>
      <c r="EG3" s="790"/>
      <c r="EH3" s="790"/>
      <c r="EI3" s="790"/>
      <c r="EJ3" s="790"/>
      <c r="EK3" s="790"/>
      <c r="EL3" s="790"/>
      <c r="EM3" s="790"/>
      <c r="EN3" s="790"/>
      <c r="EO3" s="790"/>
      <c r="EP3" s="790"/>
      <c r="EQ3" s="790"/>
      <c r="ER3" s="790"/>
      <c r="ES3" s="790"/>
      <c r="ET3" s="790"/>
      <c r="EU3" s="790"/>
      <c r="EV3" s="790"/>
      <c r="EW3" s="790"/>
      <c r="EX3" s="790"/>
      <c r="EY3" s="790"/>
      <c r="EZ3" s="790"/>
      <c r="FA3" s="790"/>
      <c r="FB3" s="790"/>
      <c r="FC3" s="790"/>
      <c r="FD3" s="790"/>
      <c r="FE3" s="790"/>
      <c r="FF3" s="802" t="s">
        <v>1</v>
      </c>
      <c r="FG3" s="802"/>
      <c r="FH3" s="802"/>
      <c r="FI3" s="802"/>
      <c r="FJ3" s="790" t="s">
        <v>30</v>
      </c>
      <c r="FK3" s="790"/>
      <c r="FL3" s="790"/>
      <c r="FM3" s="790"/>
      <c r="FN3" s="790"/>
      <c r="FO3" s="790"/>
      <c r="FP3" s="790"/>
      <c r="FQ3" s="790"/>
      <c r="FR3" s="790"/>
      <c r="FS3" s="790"/>
      <c r="FT3" s="790"/>
      <c r="FU3" s="790"/>
      <c r="FV3" s="790"/>
      <c r="FW3" s="790"/>
      <c r="FX3" s="790"/>
      <c r="FY3" s="790"/>
      <c r="FZ3" s="790"/>
      <c r="GA3" s="790"/>
      <c r="GB3" s="790"/>
      <c r="GC3" s="790"/>
      <c r="GD3" s="790"/>
      <c r="GE3" s="790"/>
      <c r="GF3" s="790"/>
      <c r="GG3" s="790"/>
      <c r="GH3" s="790"/>
      <c r="GI3" s="790"/>
      <c r="GJ3" s="790"/>
      <c r="GK3" s="790"/>
      <c r="GL3" s="790"/>
      <c r="GM3" s="790"/>
      <c r="GN3" s="790"/>
      <c r="GO3" s="802" t="s">
        <v>1</v>
      </c>
      <c r="GP3" s="802"/>
      <c r="GQ3" s="802"/>
      <c r="GR3" s="802"/>
      <c r="GS3" s="788" t="s">
        <v>519</v>
      </c>
      <c r="GT3" s="788"/>
      <c r="GU3" s="788"/>
      <c r="GV3" s="788"/>
      <c r="GW3" s="785" t="s">
        <v>1</v>
      </c>
    </row>
    <row r="4" spans="1:205" ht="21" customHeight="1">
      <c r="A4" s="807"/>
      <c r="B4" s="808"/>
      <c r="C4" s="809"/>
      <c r="D4" s="810"/>
      <c r="E4" s="802"/>
      <c r="F4" s="790"/>
      <c r="G4" s="790"/>
      <c r="H4" s="790"/>
      <c r="I4" s="790"/>
      <c r="J4" s="790"/>
      <c r="K4" s="790"/>
      <c r="L4" s="790"/>
      <c r="M4" s="790"/>
      <c r="N4" s="790"/>
      <c r="O4" s="790"/>
      <c r="P4" s="790"/>
      <c r="Q4" s="790"/>
      <c r="R4" s="790"/>
      <c r="S4" s="790"/>
      <c r="T4" s="790"/>
      <c r="U4" s="790"/>
      <c r="V4" s="802"/>
      <c r="W4" s="802"/>
      <c r="X4" s="802"/>
      <c r="Y4" s="802"/>
      <c r="Z4" s="790"/>
      <c r="AA4" s="790"/>
      <c r="AB4" s="790"/>
      <c r="AC4" s="790"/>
      <c r="AD4" s="790"/>
      <c r="AE4" s="790"/>
      <c r="AF4" s="790"/>
      <c r="AG4" s="790"/>
      <c r="AH4" s="790"/>
      <c r="AI4" s="790"/>
      <c r="AJ4" s="790"/>
      <c r="AK4" s="790"/>
      <c r="AL4" s="790"/>
      <c r="AM4" s="790"/>
      <c r="AN4" s="790"/>
      <c r="AO4" s="790"/>
      <c r="AP4" s="790"/>
      <c r="AQ4" s="790"/>
      <c r="AR4" s="790"/>
      <c r="AS4" s="790"/>
      <c r="AT4" s="790"/>
      <c r="AU4" s="790"/>
      <c r="AV4" s="790"/>
      <c r="AW4" s="790"/>
      <c r="AX4" s="790"/>
      <c r="AY4" s="790"/>
      <c r="AZ4" s="790"/>
      <c r="BA4" s="790"/>
      <c r="BB4" s="790"/>
      <c r="BC4" s="790"/>
      <c r="BD4" s="790"/>
      <c r="BE4" s="802"/>
      <c r="BF4" s="802"/>
      <c r="BG4" s="802"/>
      <c r="BH4" s="802"/>
      <c r="BI4" s="794"/>
      <c r="BJ4" s="795"/>
      <c r="BK4" s="795"/>
      <c r="BL4" s="795"/>
      <c r="BM4" s="795"/>
      <c r="BN4" s="795"/>
      <c r="BO4" s="795"/>
      <c r="BP4" s="795"/>
      <c r="BQ4" s="795"/>
      <c r="BR4" s="795"/>
      <c r="BS4" s="795"/>
      <c r="BT4" s="795"/>
      <c r="BU4" s="795"/>
      <c r="BV4" s="795"/>
      <c r="BW4" s="795"/>
      <c r="BX4" s="795"/>
      <c r="BY4" s="795"/>
      <c r="BZ4" s="795"/>
      <c r="CA4" s="795"/>
      <c r="CB4" s="795"/>
      <c r="CC4" s="795"/>
      <c r="CD4" s="795"/>
      <c r="CE4" s="795"/>
      <c r="CF4" s="795"/>
      <c r="CG4" s="795"/>
      <c r="CH4" s="795"/>
      <c r="CI4" s="795"/>
      <c r="CJ4" s="795"/>
      <c r="CK4" s="795"/>
      <c r="CL4" s="795"/>
      <c r="CM4" s="796"/>
      <c r="CN4" s="802"/>
      <c r="CO4" s="802"/>
      <c r="CP4" s="802"/>
      <c r="CQ4" s="802"/>
      <c r="CR4" s="790"/>
      <c r="CS4" s="790"/>
      <c r="CT4" s="790"/>
      <c r="CU4" s="790"/>
      <c r="CV4" s="790"/>
      <c r="CW4" s="790"/>
      <c r="CX4" s="790"/>
      <c r="CY4" s="790"/>
      <c r="CZ4" s="790"/>
      <c r="DA4" s="790"/>
      <c r="DB4" s="790"/>
      <c r="DC4" s="790"/>
      <c r="DD4" s="790"/>
      <c r="DE4" s="790"/>
      <c r="DF4" s="790"/>
      <c r="DG4" s="790"/>
      <c r="DH4" s="790"/>
      <c r="DI4" s="790"/>
      <c r="DJ4" s="790"/>
      <c r="DK4" s="790"/>
      <c r="DL4" s="790"/>
      <c r="DM4" s="790"/>
      <c r="DN4" s="790"/>
      <c r="DO4" s="790"/>
      <c r="DP4" s="790"/>
      <c r="DQ4" s="790"/>
      <c r="DR4" s="790"/>
      <c r="DS4" s="790"/>
      <c r="DT4" s="790"/>
      <c r="DU4" s="790"/>
      <c r="DV4" s="790"/>
      <c r="DW4" s="802"/>
      <c r="DX4" s="802"/>
      <c r="DY4" s="802"/>
      <c r="DZ4" s="802"/>
      <c r="EA4" s="790"/>
      <c r="EB4" s="790"/>
      <c r="EC4" s="790"/>
      <c r="ED4" s="790"/>
      <c r="EE4" s="790"/>
      <c r="EF4" s="790"/>
      <c r="EG4" s="790"/>
      <c r="EH4" s="790"/>
      <c r="EI4" s="790"/>
      <c r="EJ4" s="790"/>
      <c r="EK4" s="790"/>
      <c r="EL4" s="790"/>
      <c r="EM4" s="790"/>
      <c r="EN4" s="790"/>
      <c r="EO4" s="790"/>
      <c r="EP4" s="790"/>
      <c r="EQ4" s="790"/>
      <c r="ER4" s="790"/>
      <c r="ES4" s="790"/>
      <c r="ET4" s="790"/>
      <c r="EU4" s="790"/>
      <c r="EV4" s="790"/>
      <c r="EW4" s="790"/>
      <c r="EX4" s="790"/>
      <c r="EY4" s="790"/>
      <c r="EZ4" s="790"/>
      <c r="FA4" s="790"/>
      <c r="FB4" s="790"/>
      <c r="FC4" s="790"/>
      <c r="FD4" s="790"/>
      <c r="FE4" s="790"/>
      <c r="FF4" s="802"/>
      <c r="FG4" s="802"/>
      <c r="FH4" s="802"/>
      <c r="FI4" s="802"/>
      <c r="FJ4" s="790"/>
      <c r="FK4" s="790"/>
      <c r="FL4" s="790"/>
      <c r="FM4" s="790"/>
      <c r="FN4" s="790"/>
      <c r="FO4" s="790"/>
      <c r="FP4" s="790"/>
      <c r="FQ4" s="790"/>
      <c r="FR4" s="790"/>
      <c r="FS4" s="790"/>
      <c r="FT4" s="790"/>
      <c r="FU4" s="790"/>
      <c r="FV4" s="790"/>
      <c r="FW4" s="790"/>
      <c r="FX4" s="790"/>
      <c r="FY4" s="790"/>
      <c r="FZ4" s="790"/>
      <c r="GA4" s="790"/>
      <c r="GB4" s="790"/>
      <c r="GC4" s="790"/>
      <c r="GD4" s="790"/>
      <c r="GE4" s="790"/>
      <c r="GF4" s="790"/>
      <c r="GG4" s="790"/>
      <c r="GH4" s="790"/>
      <c r="GI4" s="790"/>
      <c r="GJ4" s="790"/>
      <c r="GK4" s="790"/>
      <c r="GL4" s="790"/>
      <c r="GM4" s="790"/>
      <c r="GN4" s="790"/>
      <c r="GO4" s="802"/>
      <c r="GP4" s="802"/>
      <c r="GQ4" s="802"/>
      <c r="GR4" s="802"/>
      <c r="GS4" s="788"/>
      <c r="GT4" s="788"/>
      <c r="GU4" s="788"/>
      <c r="GV4" s="788"/>
      <c r="GW4" s="786"/>
    </row>
    <row r="5" spans="1:205" ht="21" customHeight="1">
      <c r="A5" s="807"/>
      <c r="B5" s="808"/>
      <c r="C5" s="809"/>
      <c r="D5" s="810"/>
      <c r="E5" s="303" t="s">
        <v>170</v>
      </c>
      <c r="F5" s="790"/>
      <c r="G5" s="790"/>
      <c r="H5" s="790"/>
      <c r="I5" s="790"/>
      <c r="J5" s="790"/>
      <c r="K5" s="790"/>
      <c r="L5" s="790"/>
      <c r="M5" s="790"/>
      <c r="N5" s="790"/>
      <c r="O5" s="790"/>
      <c r="P5" s="790"/>
      <c r="Q5" s="790"/>
      <c r="R5" s="790"/>
      <c r="S5" s="790"/>
      <c r="T5" s="790"/>
      <c r="U5" s="790"/>
      <c r="V5" s="781" t="s">
        <v>22</v>
      </c>
      <c r="W5" s="781" t="s">
        <v>24</v>
      </c>
      <c r="X5" s="781" t="s">
        <v>25</v>
      </c>
      <c r="Y5" s="781" t="s">
        <v>26</v>
      </c>
      <c r="Z5" s="790"/>
      <c r="AA5" s="790"/>
      <c r="AB5" s="790"/>
      <c r="AC5" s="790"/>
      <c r="AD5" s="790"/>
      <c r="AE5" s="790"/>
      <c r="AF5" s="790"/>
      <c r="AG5" s="790"/>
      <c r="AH5" s="790"/>
      <c r="AI5" s="790"/>
      <c r="AJ5" s="790"/>
      <c r="AK5" s="790"/>
      <c r="AL5" s="790"/>
      <c r="AM5" s="790"/>
      <c r="AN5" s="790"/>
      <c r="AO5" s="790"/>
      <c r="AP5" s="790"/>
      <c r="AQ5" s="790"/>
      <c r="AR5" s="790"/>
      <c r="AS5" s="790"/>
      <c r="AT5" s="790"/>
      <c r="AU5" s="790"/>
      <c r="AV5" s="790"/>
      <c r="AW5" s="790"/>
      <c r="AX5" s="790"/>
      <c r="AY5" s="790"/>
      <c r="AZ5" s="790"/>
      <c r="BA5" s="790"/>
      <c r="BB5" s="790"/>
      <c r="BC5" s="790"/>
      <c r="BD5" s="790"/>
      <c r="BE5" s="781" t="s">
        <v>22</v>
      </c>
      <c r="BF5" s="781" t="s">
        <v>24</v>
      </c>
      <c r="BG5" s="781" t="s">
        <v>25</v>
      </c>
      <c r="BH5" s="781" t="s">
        <v>26</v>
      </c>
      <c r="BI5" s="797"/>
      <c r="BJ5" s="798"/>
      <c r="BK5" s="798"/>
      <c r="BL5" s="798"/>
      <c r="BM5" s="798"/>
      <c r="BN5" s="798"/>
      <c r="BO5" s="798"/>
      <c r="BP5" s="798"/>
      <c r="BQ5" s="798"/>
      <c r="BR5" s="798"/>
      <c r="BS5" s="798"/>
      <c r="BT5" s="798"/>
      <c r="BU5" s="798"/>
      <c r="BV5" s="798"/>
      <c r="BW5" s="798"/>
      <c r="BX5" s="798"/>
      <c r="BY5" s="798"/>
      <c r="BZ5" s="798"/>
      <c r="CA5" s="798"/>
      <c r="CB5" s="798"/>
      <c r="CC5" s="798"/>
      <c r="CD5" s="798"/>
      <c r="CE5" s="798"/>
      <c r="CF5" s="798"/>
      <c r="CG5" s="798"/>
      <c r="CH5" s="798"/>
      <c r="CI5" s="798"/>
      <c r="CJ5" s="798"/>
      <c r="CK5" s="798"/>
      <c r="CL5" s="798"/>
      <c r="CM5" s="799"/>
      <c r="CN5" s="781" t="s">
        <v>22</v>
      </c>
      <c r="CO5" s="781" t="s">
        <v>24</v>
      </c>
      <c r="CP5" s="781" t="s">
        <v>25</v>
      </c>
      <c r="CQ5" s="781" t="s">
        <v>26</v>
      </c>
      <c r="CR5" s="790"/>
      <c r="CS5" s="790"/>
      <c r="CT5" s="790"/>
      <c r="CU5" s="790"/>
      <c r="CV5" s="790"/>
      <c r="CW5" s="790"/>
      <c r="CX5" s="790"/>
      <c r="CY5" s="790"/>
      <c r="CZ5" s="790"/>
      <c r="DA5" s="790"/>
      <c r="DB5" s="790"/>
      <c r="DC5" s="790"/>
      <c r="DD5" s="790"/>
      <c r="DE5" s="790"/>
      <c r="DF5" s="790"/>
      <c r="DG5" s="790"/>
      <c r="DH5" s="790"/>
      <c r="DI5" s="790"/>
      <c r="DJ5" s="790"/>
      <c r="DK5" s="790"/>
      <c r="DL5" s="790"/>
      <c r="DM5" s="790"/>
      <c r="DN5" s="790"/>
      <c r="DO5" s="790"/>
      <c r="DP5" s="790"/>
      <c r="DQ5" s="790"/>
      <c r="DR5" s="790"/>
      <c r="DS5" s="790"/>
      <c r="DT5" s="790"/>
      <c r="DU5" s="790"/>
      <c r="DV5" s="790"/>
      <c r="DW5" s="781" t="s">
        <v>22</v>
      </c>
      <c r="DX5" s="781" t="s">
        <v>24</v>
      </c>
      <c r="DY5" s="781" t="s">
        <v>25</v>
      </c>
      <c r="DZ5" s="781" t="s">
        <v>26</v>
      </c>
      <c r="EA5" s="790"/>
      <c r="EB5" s="790"/>
      <c r="EC5" s="790"/>
      <c r="ED5" s="790"/>
      <c r="EE5" s="790"/>
      <c r="EF5" s="790"/>
      <c r="EG5" s="790"/>
      <c r="EH5" s="790"/>
      <c r="EI5" s="790"/>
      <c r="EJ5" s="790"/>
      <c r="EK5" s="790"/>
      <c r="EL5" s="790"/>
      <c r="EM5" s="790"/>
      <c r="EN5" s="790"/>
      <c r="EO5" s="790"/>
      <c r="EP5" s="790"/>
      <c r="EQ5" s="790"/>
      <c r="ER5" s="790"/>
      <c r="ES5" s="790"/>
      <c r="ET5" s="790"/>
      <c r="EU5" s="790"/>
      <c r="EV5" s="790"/>
      <c r="EW5" s="790"/>
      <c r="EX5" s="790"/>
      <c r="EY5" s="790"/>
      <c r="EZ5" s="790"/>
      <c r="FA5" s="790"/>
      <c r="FB5" s="790"/>
      <c r="FC5" s="790"/>
      <c r="FD5" s="790"/>
      <c r="FE5" s="790"/>
      <c r="FF5" s="781" t="s">
        <v>22</v>
      </c>
      <c r="FG5" s="781" t="s">
        <v>24</v>
      </c>
      <c r="FH5" s="781" t="s">
        <v>25</v>
      </c>
      <c r="FI5" s="781" t="s">
        <v>26</v>
      </c>
      <c r="FJ5" s="790"/>
      <c r="FK5" s="790"/>
      <c r="FL5" s="790"/>
      <c r="FM5" s="790"/>
      <c r="FN5" s="790"/>
      <c r="FO5" s="790"/>
      <c r="FP5" s="790"/>
      <c r="FQ5" s="790"/>
      <c r="FR5" s="790"/>
      <c r="FS5" s="790"/>
      <c r="FT5" s="790"/>
      <c r="FU5" s="790"/>
      <c r="FV5" s="790"/>
      <c r="FW5" s="790"/>
      <c r="FX5" s="790"/>
      <c r="FY5" s="790"/>
      <c r="FZ5" s="790"/>
      <c r="GA5" s="790"/>
      <c r="GB5" s="790"/>
      <c r="GC5" s="790"/>
      <c r="GD5" s="790"/>
      <c r="GE5" s="790"/>
      <c r="GF5" s="790"/>
      <c r="GG5" s="790"/>
      <c r="GH5" s="790"/>
      <c r="GI5" s="790"/>
      <c r="GJ5" s="790"/>
      <c r="GK5" s="790"/>
      <c r="GL5" s="790"/>
      <c r="GM5" s="790"/>
      <c r="GN5" s="790"/>
      <c r="GO5" s="781" t="s">
        <v>22</v>
      </c>
      <c r="GP5" s="781" t="s">
        <v>24</v>
      </c>
      <c r="GQ5" s="781" t="s">
        <v>25</v>
      </c>
      <c r="GR5" s="781" t="s">
        <v>26</v>
      </c>
      <c r="GS5" s="789" t="s">
        <v>22</v>
      </c>
      <c r="GT5" s="789" t="s">
        <v>24</v>
      </c>
      <c r="GU5" s="789" t="s">
        <v>25</v>
      </c>
      <c r="GV5" s="789" t="s">
        <v>26</v>
      </c>
      <c r="GW5" s="786"/>
    </row>
    <row r="6" spans="1:205" s="294" customFormat="1" ht="13.5" customHeight="1" thickBot="1">
      <c r="A6" s="807"/>
      <c r="B6" s="808"/>
      <c r="C6" s="809"/>
      <c r="D6" s="810"/>
      <c r="E6" s="381">
        <v>100</v>
      </c>
      <c r="F6" s="625">
        <v>16</v>
      </c>
      <c r="G6" s="625">
        <v>17</v>
      </c>
      <c r="H6" s="625">
        <v>18</v>
      </c>
      <c r="I6" s="625">
        <v>19</v>
      </c>
      <c r="J6" s="625">
        <v>20</v>
      </c>
      <c r="K6" s="625">
        <v>21</v>
      </c>
      <c r="L6" s="625">
        <v>22</v>
      </c>
      <c r="M6" s="625">
        <v>23</v>
      </c>
      <c r="N6" s="625">
        <v>24</v>
      </c>
      <c r="O6" s="625">
        <v>25</v>
      </c>
      <c r="P6" s="625">
        <v>26</v>
      </c>
      <c r="Q6" s="625">
        <v>27</v>
      </c>
      <c r="R6" s="625">
        <v>28</v>
      </c>
      <c r="S6" s="625">
        <v>29</v>
      </c>
      <c r="T6" s="625">
        <v>30</v>
      </c>
      <c r="U6" s="625">
        <v>31</v>
      </c>
      <c r="V6" s="781"/>
      <c r="W6" s="781"/>
      <c r="X6" s="781"/>
      <c r="Y6" s="781"/>
      <c r="Z6" s="625">
        <v>1</v>
      </c>
      <c r="AA6" s="625">
        <v>2</v>
      </c>
      <c r="AB6" s="625">
        <v>3</v>
      </c>
      <c r="AC6" s="625">
        <v>4</v>
      </c>
      <c r="AD6" s="625">
        <v>5</v>
      </c>
      <c r="AE6" s="625">
        <v>6</v>
      </c>
      <c r="AF6" s="625">
        <v>7</v>
      </c>
      <c r="AG6" s="625">
        <v>8</v>
      </c>
      <c r="AH6" s="625">
        <v>9</v>
      </c>
      <c r="AI6" s="625">
        <v>10</v>
      </c>
      <c r="AJ6" s="625">
        <v>11</v>
      </c>
      <c r="AK6" s="625">
        <v>12</v>
      </c>
      <c r="AL6" s="625">
        <v>13</v>
      </c>
      <c r="AM6" s="625">
        <v>14</v>
      </c>
      <c r="AN6" s="625">
        <v>15</v>
      </c>
      <c r="AO6" s="625">
        <v>16</v>
      </c>
      <c r="AP6" s="625">
        <v>17</v>
      </c>
      <c r="AQ6" s="625">
        <v>18</v>
      </c>
      <c r="AR6" s="625">
        <v>19</v>
      </c>
      <c r="AS6" s="625">
        <v>20</v>
      </c>
      <c r="AT6" s="625">
        <v>21</v>
      </c>
      <c r="AU6" s="625">
        <v>22</v>
      </c>
      <c r="AV6" s="625">
        <v>23</v>
      </c>
      <c r="AW6" s="625">
        <v>24</v>
      </c>
      <c r="AX6" s="625">
        <v>25</v>
      </c>
      <c r="AY6" s="625">
        <v>26</v>
      </c>
      <c r="AZ6" s="625">
        <v>27</v>
      </c>
      <c r="BA6" s="625">
        <v>28</v>
      </c>
      <c r="BB6" s="625">
        <v>29</v>
      </c>
      <c r="BC6" s="625">
        <v>30</v>
      </c>
      <c r="BD6" s="534"/>
      <c r="BE6" s="781"/>
      <c r="BF6" s="781"/>
      <c r="BG6" s="781"/>
      <c r="BH6" s="781"/>
      <c r="BI6" s="625">
        <v>1</v>
      </c>
      <c r="BJ6" s="625">
        <v>2</v>
      </c>
      <c r="BK6" s="625">
        <v>3</v>
      </c>
      <c r="BL6" s="625">
        <v>4</v>
      </c>
      <c r="BM6" s="625">
        <v>5</v>
      </c>
      <c r="BN6" s="625">
        <v>6</v>
      </c>
      <c r="BO6" s="625">
        <v>7</v>
      </c>
      <c r="BP6" s="625">
        <v>8</v>
      </c>
      <c r="BQ6" s="625">
        <v>9</v>
      </c>
      <c r="BR6" s="625">
        <v>10</v>
      </c>
      <c r="BS6" s="625">
        <v>11</v>
      </c>
      <c r="BT6" s="625">
        <v>12</v>
      </c>
      <c r="BU6" s="625">
        <v>13</v>
      </c>
      <c r="BV6" s="625">
        <v>14</v>
      </c>
      <c r="BW6" s="625">
        <v>15</v>
      </c>
      <c r="BX6" s="625">
        <v>16</v>
      </c>
      <c r="BY6" s="625">
        <v>17</v>
      </c>
      <c r="BZ6" s="625">
        <v>18</v>
      </c>
      <c r="CA6" s="625">
        <v>19</v>
      </c>
      <c r="CB6" s="625">
        <v>20</v>
      </c>
      <c r="CC6" s="625">
        <v>21</v>
      </c>
      <c r="CD6" s="625">
        <v>22</v>
      </c>
      <c r="CE6" s="625">
        <v>23</v>
      </c>
      <c r="CF6" s="625">
        <v>24</v>
      </c>
      <c r="CG6" s="625">
        <v>25</v>
      </c>
      <c r="CH6" s="625">
        <v>26</v>
      </c>
      <c r="CI6" s="625">
        <v>27</v>
      </c>
      <c r="CJ6" s="625">
        <v>28</v>
      </c>
      <c r="CK6" s="625">
        <v>29</v>
      </c>
      <c r="CL6" s="625">
        <v>30</v>
      </c>
      <c r="CM6" s="625">
        <v>31</v>
      </c>
      <c r="CN6" s="781"/>
      <c r="CO6" s="781"/>
      <c r="CP6" s="781"/>
      <c r="CQ6" s="781"/>
      <c r="CR6" s="292">
        <v>1</v>
      </c>
      <c r="CS6" s="292">
        <v>2</v>
      </c>
      <c r="CT6" s="292">
        <v>3</v>
      </c>
      <c r="CU6" s="292">
        <v>4</v>
      </c>
      <c r="CV6" s="292">
        <v>5</v>
      </c>
      <c r="CW6" s="292">
        <v>6</v>
      </c>
      <c r="CX6" s="292">
        <v>7</v>
      </c>
      <c r="CY6" s="292">
        <v>8</v>
      </c>
      <c r="CZ6" s="292">
        <v>9</v>
      </c>
      <c r="DA6" s="292">
        <v>10</v>
      </c>
      <c r="DB6" s="292">
        <v>11</v>
      </c>
      <c r="DC6" s="292">
        <v>12</v>
      </c>
      <c r="DD6" s="292">
        <v>13</v>
      </c>
      <c r="DE6" s="292">
        <v>14</v>
      </c>
      <c r="DF6" s="292">
        <v>15</v>
      </c>
      <c r="DG6" s="292">
        <v>16</v>
      </c>
      <c r="DH6" s="292">
        <v>17</v>
      </c>
      <c r="DI6" s="292">
        <v>18</v>
      </c>
      <c r="DJ6" s="292">
        <v>19</v>
      </c>
      <c r="DK6" s="292">
        <v>20</v>
      </c>
      <c r="DL6" s="292">
        <v>21</v>
      </c>
      <c r="DM6" s="292">
        <v>22</v>
      </c>
      <c r="DN6" s="292">
        <v>23</v>
      </c>
      <c r="DO6" s="292">
        <v>24</v>
      </c>
      <c r="DP6" s="292">
        <v>25</v>
      </c>
      <c r="DQ6" s="292">
        <v>26</v>
      </c>
      <c r="DR6" s="292">
        <v>27</v>
      </c>
      <c r="DS6" s="292">
        <v>28</v>
      </c>
      <c r="DT6" s="292">
        <v>29</v>
      </c>
      <c r="DU6" s="292">
        <v>30</v>
      </c>
      <c r="DV6" s="292">
        <v>31</v>
      </c>
      <c r="DW6" s="781"/>
      <c r="DX6" s="781"/>
      <c r="DY6" s="781"/>
      <c r="DZ6" s="781"/>
      <c r="EA6" s="292">
        <v>1</v>
      </c>
      <c r="EB6" s="292">
        <v>2</v>
      </c>
      <c r="EC6" s="292">
        <v>3</v>
      </c>
      <c r="ED6" s="292">
        <v>4</v>
      </c>
      <c r="EE6" s="292">
        <v>5</v>
      </c>
      <c r="EF6" s="292">
        <v>6</v>
      </c>
      <c r="EG6" s="292">
        <v>7</v>
      </c>
      <c r="EH6" s="292">
        <v>8</v>
      </c>
      <c r="EI6" s="292">
        <v>9</v>
      </c>
      <c r="EJ6" s="292">
        <v>10</v>
      </c>
      <c r="EK6" s="292">
        <v>11</v>
      </c>
      <c r="EL6" s="292">
        <v>12</v>
      </c>
      <c r="EM6" s="292">
        <v>13</v>
      </c>
      <c r="EN6" s="292">
        <v>14</v>
      </c>
      <c r="EO6" s="292">
        <v>15</v>
      </c>
      <c r="EP6" s="292">
        <v>16</v>
      </c>
      <c r="EQ6" s="292">
        <v>17</v>
      </c>
      <c r="ER6" s="292">
        <v>18</v>
      </c>
      <c r="ES6" s="292">
        <v>19</v>
      </c>
      <c r="ET6" s="292">
        <v>20</v>
      </c>
      <c r="EU6" s="292">
        <v>21</v>
      </c>
      <c r="EV6" s="292">
        <v>22</v>
      </c>
      <c r="EW6" s="292">
        <v>23</v>
      </c>
      <c r="EX6" s="292">
        <v>24</v>
      </c>
      <c r="EY6" s="292">
        <v>25</v>
      </c>
      <c r="EZ6" s="292">
        <v>26</v>
      </c>
      <c r="FA6" s="292">
        <v>27</v>
      </c>
      <c r="FB6" s="292">
        <v>28</v>
      </c>
      <c r="FC6" s="292">
        <v>29</v>
      </c>
      <c r="FD6" s="292">
        <v>30</v>
      </c>
      <c r="FE6" s="292"/>
      <c r="FF6" s="781"/>
      <c r="FG6" s="781"/>
      <c r="FH6" s="781"/>
      <c r="FI6" s="781"/>
      <c r="FJ6" s="293">
        <v>1</v>
      </c>
      <c r="FK6" s="293">
        <v>2</v>
      </c>
      <c r="FL6" s="293">
        <v>3</v>
      </c>
      <c r="FM6" s="293">
        <v>4</v>
      </c>
      <c r="FN6" s="293">
        <v>5</v>
      </c>
      <c r="FO6" s="293">
        <v>6</v>
      </c>
      <c r="FP6" s="293">
        <v>7</v>
      </c>
      <c r="FQ6" s="293">
        <v>8</v>
      </c>
      <c r="FR6" s="293">
        <v>9</v>
      </c>
      <c r="FS6" s="293">
        <v>10</v>
      </c>
      <c r="FT6" s="293">
        <v>11</v>
      </c>
      <c r="FU6" s="293">
        <v>12</v>
      </c>
      <c r="FV6" s="293">
        <v>13</v>
      </c>
      <c r="FW6" s="293">
        <v>14</v>
      </c>
      <c r="FX6" s="293">
        <v>15</v>
      </c>
      <c r="FY6" s="293">
        <v>16</v>
      </c>
      <c r="FZ6" s="293">
        <v>17</v>
      </c>
      <c r="GA6" s="293">
        <v>18</v>
      </c>
      <c r="GB6" s="293">
        <v>19</v>
      </c>
      <c r="GC6" s="293">
        <v>20</v>
      </c>
      <c r="GD6" s="293">
        <v>21</v>
      </c>
      <c r="GE6" s="293">
        <v>22</v>
      </c>
      <c r="GF6" s="293">
        <v>23</v>
      </c>
      <c r="GG6" s="293">
        <v>24</v>
      </c>
      <c r="GH6" s="293">
        <v>25</v>
      </c>
      <c r="GI6" s="293">
        <v>26</v>
      </c>
      <c r="GJ6" s="293">
        <v>27</v>
      </c>
      <c r="GK6" s="293">
        <v>28</v>
      </c>
      <c r="GL6" s="293">
        <v>29</v>
      </c>
      <c r="GM6" s="293">
        <v>30</v>
      </c>
      <c r="GN6" s="293">
        <v>31</v>
      </c>
      <c r="GO6" s="781"/>
      <c r="GP6" s="781"/>
      <c r="GQ6" s="781"/>
      <c r="GR6" s="781"/>
      <c r="GS6" s="789"/>
      <c r="GT6" s="789"/>
      <c r="GU6" s="789"/>
      <c r="GV6" s="789"/>
      <c r="GW6" s="787"/>
    </row>
    <row r="7" spans="1:205" ht="14.1" customHeight="1">
      <c r="A7" s="295">
        <f>IF('กรอกข้อมูล นร1'!A5,'กรอกข้อมูล นร1'!A5,"")</f>
        <v>1</v>
      </c>
      <c r="B7" s="295" t="str">
        <f>'กรอกข้อมูล นร1'!B5&amp;""</f>
        <v/>
      </c>
      <c r="C7" s="295" t="str">
        <f>'กรอกข้อมูล นร1'!D5&amp;""</f>
        <v/>
      </c>
      <c r="D7" s="296" t="str">
        <f>IF('กรอกข้อมูล นร1'!C5="","",'กรอกข้อมูล นร1'!C5)</f>
        <v/>
      </c>
      <c r="E7" s="304">
        <f>IF(A7="","",$E$6)</f>
        <v>100</v>
      </c>
      <c r="F7" s="699"/>
      <c r="G7" s="699" t="s">
        <v>79</v>
      </c>
      <c r="H7" s="699" t="s">
        <v>79</v>
      </c>
      <c r="I7" s="699" t="s">
        <v>79</v>
      </c>
      <c r="J7" s="699" t="s">
        <v>79</v>
      </c>
      <c r="K7" s="699"/>
      <c r="L7" s="699"/>
      <c r="M7" s="699" t="s">
        <v>79</v>
      </c>
      <c r="N7" s="699" t="s">
        <v>79</v>
      </c>
      <c r="O7" s="699" t="s">
        <v>79</v>
      </c>
      <c r="P7" s="699" t="s">
        <v>79</v>
      </c>
      <c r="Q7" s="699" t="s">
        <v>79</v>
      </c>
      <c r="R7" s="699"/>
      <c r="S7" s="699"/>
      <c r="T7" s="699" t="s">
        <v>79</v>
      </c>
      <c r="U7" s="699" t="s">
        <v>79</v>
      </c>
      <c r="V7" s="647">
        <f>IF(COUNTIF($F7:$U7," /"),COUNTIF($F7:$U7," /"),"")</f>
        <v>11</v>
      </c>
      <c r="W7" s="647" t="str">
        <f>IF(COUNTIF($F7:$U7,"ป"),COUNTIF($F7:$U7,"ป"),"")</f>
        <v/>
      </c>
      <c r="X7" s="647" t="str">
        <f>IF(COUNTIF($F7:$U7,"ล"),COUNTIF($F7:$U7,"ล"),"")</f>
        <v/>
      </c>
      <c r="Y7" s="647" t="str">
        <f>IF(COUNTIF($F7:$U7,"ข"),COUNTIF($F7:$U7,"ข"),"")</f>
        <v/>
      </c>
      <c r="Z7" s="699" t="s">
        <v>79</v>
      </c>
      <c r="AA7" s="699" t="s">
        <v>79</v>
      </c>
      <c r="AB7" s="699"/>
      <c r="AC7" s="699"/>
      <c r="AD7" s="699"/>
      <c r="AE7" s="699" t="s">
        <v>79</v>
      </c>
      <c r="AF7" s="699" t="s">
        <v>79</v>
      </c>
      <c r="AG7" s="699" t="s">
        <v>79</v>
      </c>
      <c r="AH7" s="699" t="s">
        <v>79</v>
      </c>
      <c r="AI7" s="699" t="s">
        <v>79</v>
      </c>
      <c r="AJ7" s="699"/>
      <c r="AK7" s="699"/>
      <c r="AL7" s="699" t="s">
        <v>79</v>
      </c>
      <c r="AM7" s="699" t="s">
        <v>79</v>
      </c>
      <c r="AN7" s="699" t="s">
        <v>79</v>
      </c>
      <c r="AO7" s="699" t="s">
        <v>79</v>
      </c>
      <c r="AP7" s="699" t="s">
        <v>79</v>
      </c>
      <c r="AQ7" s="699"/>
      <c r="AR7" s="699"/>
      <c r="AS7" s="699" t="s">
        <v>79</v>
      </c>
      <c r="AT7" s="699" t="s">
        <v>79</v>
      </c>
      <c r="AU7" s="699" t="s">
        <v>79</v>
      </c>
      <c r="AV7" s="699" t="s">
        <v>79</v>
      </c>
      <c r="AW7" s="699" t="s">
        <v>79</v>
      </c>
      <c r="AX7" s="699"/>
      <c r="AY7" s="699"/>
      <c r="AZ7" s="699" t="s">
        <v>79</v>
      </c>
      <c r="BA7" s="699" t="s">
        <v>79</v>
      </c>
      <c r="BB7" s="699" t="s">
        <v>79</v>
      </c>
      <c r="BC7" s="699" t="s">
        <v>79</v>
      </c>
      <c r="BD7" s="268"/>
      <c r="BE7" s="647">
        <f>IF(COUNTIF($Z7:$BD7," /"),COUNTIF($Z7:$BD7," /"),"")</f>
        <v>21</v>
      </c>
      <c r="BF7" s="647" t="str">
        <f>IF(COUNTIF($Z7:$BD7,"ป"),COUNTIF($Z7:$BD7,"ป"),"")</f>
        <v/>
      </c>
      <c r="BG7" s="647" t="str">
        <f>IF(COUNTIF($Z7:$BD7,"ล"),COUNTIF($Z7:$BD7,"ล"),"")</f>
        <v/>
      </c>
      <c r="BH7" s="647" t="str">
        <f>IF(COUNTIF($Z7:$BD7,"ข"),COUNTIF($Z7:$BD7,"ข"),"")</f>
        <v/>
      </c>
      <c r="BI7" s="699" t="s">
        <v>79</v>
      </c>
      <c r="BJ7" s="699"/>
      <c r="BK7" s="699"/>
      <c r="BL7" s="699" t="s">
        <v>79</v>
      </c>
      <c r="BM7" s="699" t="s">
        <v>79</v>
      </c>
      <c r="BN7" s="699" t="s">
        <v>79</v>
      </c>
      <c r="BO7" s="699" t="s">
        <v>79</v>
      </c>
      <c r="BP7" s="699" t="s">
        <v>79</v>
      </c>
      <c r="BQ7" s="699"/>
      <c r="BR7" s="699"/>
      <c r="BS7" s="699" t="s">
        <v>79</v>
      </c>
      <c r="BT7" s="699" t="s">
        <v>79</v>
      </c>
      <c r="BU7" s="699"/>
      <c r="BV7" s="699"/>
      <c r="BW7" s="699"/>
      <c r="BX7" s="699"/>
      <c r="BY7" s="699"/>
      <c r="BZ7" s="699" t="s">
        <v>79</v>
      </c>
      <c r="CA7" s="699" t="s">
        <v>79</v>
      </c>
      <c r="CB7" s="699" t="s">
        <v>79</v>
      </c>
      <c r="CC7" s="699" t="s">
        <v>79</v>
      </c>
      <c r="CD7" s="699" t="s">
        <v>79</v>
      </c>
      <c r="CE7" s="699"/>
      <c r="CF7" s="699"/>
      <c r="CG7" s="699" t="s">
        <v>79</v>
      </c>
      <c r="CH7" s="699" t="s">
        <v>79</v>
      </c>
      <c r="CI7" s="699" t="s">
        <v>79</v>
      </c>
      <c r="CJ7" s="699"/>
      <c r="CK7" s="699"/>
      <c r="CL7" s="699"/>
      <c r="CM7" s="268"/>
      <c r="CN7" s="647">
        <f>IF(COUNTIF($BI7:$CM7," /"),COUNTIF($BI7:$CM7," /"),"")</f>
        <v>16</v>
      </c>
      <c r="CO7" s="647" t="str">
        <f>IF(COUNTIF($BI7:$CM7,"ป"),COUNTIF($BI7:$CM7,"ป"),"")</f>
        <v/>
      </c>
      <c r="CP7" s="647" t="str">
        <f>IF(COUNTIF($BI7:$CM7,"ล"),COUNTIF($BI7:$CM7,"ล"),"")</f>
        <v/>
      </c>
      <c r="CQ7" s="647" t="str">
        <f>IF(COUNTIF($BI7:$CM7,"ข"),COUNTIF($BI7:$CM7,"ข"),"")</f>
        <v/>
      </c>
      <c r="CR7" s="699" t="s">
        <v>79</v>
      </c>
      <c r="CS7" s="699" t="s">
        <v>79</v>
      </c>
      <c r="CT7" s="699" t="s">
        <v>79</v>
      </c>
      <c r="CU7" s="699" t="s">
        <v>79</v>
      </c>
      <c r="CV7" s="699" t="s">
        <v>79</v>
      </c>
      <c r="CW7" s="699"/>
      <c r="CX7" s="699"/>
      <c r="CY7" s="699" t="s">
        <v>79</v>
      </c>
      <c r="CZ7" s="699" t="s">
        <v>79</v>
      </c>
      <c r="DA7" s="699" t="s">
        <v>79</v>
      </c>
      <c r="DB7" s="699" t="s">
        <v>79</v>
      </c>
      <c r="DC7" s="699"/>
      <c r="DD7" s="699"/>
      <c r="DE7" s="699"/>
      <c r="DF7" s="699" t="s">
        <v>79</v>
      </c>
      <c r="DG7" s="699" t="s">
        <v>79</v>
      </c>
      <c r="DH7" s="699" t="s">
        <v>79</v>
      </c>
      <c r="DI7" s="699" t="s">
        <v>79</v>
      </c>
      <c r="DJ7" s="699" t="s">
        <v>79</v>
      </c>
      <c r="DK7" s="699"/>
      <c r="DL7" s="699"/>
      <c r="DM7" s="699" t="s">
        <v>79</v>
      </c>
      <c r="DN7" s="699" t="s">
        <v>79</v>
      </c>
      <c r="DO7" s="699" t="s">
        <v>79</v>
      </c>
      <c r="DP7" s="699" t="s">
        <v>79</v>
      </c>
      <c r="DQ7" s="699" t="s">
        <v>79</v>
      </c>
      <c r="DR7" s="699"/>
      <c r="DS7" s="699"/>
      <c r="DT7" s="699" t="s">
        <v>79</v>
      </c>
      <c r="DU7" s="699" t="s">
        <v>79</v>
      </c>
      <c r="DV7" s="699" t="s">
        <v>79</v>
      </c>
      <c r="DW7" s="647">
        <f t="shared" ref="DW7:DW56" si="0">IF(COUNTIF($CR7:$DV7," /"),COUNTIF($CR7:$DV7," /"),"")</f>
        <v>22</v>
      </c>
      <c r="DX7" s="647" t="str">
        <f t="shared" ref="DX7:DX56" si="1">IF(COUNTIF($CR7:$DV7,"ป"),COUNTIF($CR7:$DV7,"ป"),"")</f>
        <v/>
      </c>
      <c r="DY7" s="647" t="str">
        <f t="shared" ref="DY7:DY56" si="2">IF(COUNTIF($CR7:$DV7,"ล"),COUNTIF($CR7:$DV7,"ล"),"")</f>
        <v/>
      </c>
      <c r="DZ7" s="647" t="str">
        <f t="shared" ref="DZ7:DZ56" si="3">IF(COUNTIF($CR7:$DV7,"ข"),COUNTIF($CR7:$DV7,"ข"),"")</f>
        <v/>
      </c>
      <c r="EA7" s="699" t="s">
        <v>79</v>
      </c>
      <c r="EB7" s="699" t="s">
        <v>79</v>
      </c>
      <c r="EC7" s="699"/>
      <c r="ED7" s="699"/>
      <c r="EE7" s="699" t="s">
        <v>79</v>
      </c>
      <c r="EF7" s="699" t="s">
        <v>79</v>
      </c>
      <c r="EG7" s="699" t="s">
        <v>79</v>
      </c>
      <c r="EH7" s="699" t="s">
        <v>79</v>
      </c>
      <c r="EI7" s="699" t="s">
        <v>79</v>
      </c>
      <c r="EJ7" s="699"/>
      <c r="EK7" s="699"/>
      <c r="EL7" s="699" t="s">
        <v>79</v>
      </c>
      <c r="EM7" s="699" t="s">
        <v>79</v>
      </c>
      <c r="EN7" s="699" t="s">
        <v>79</v>
      </c>
      <c r="EO7" s="699" t="s">
        <v>79</v>
      </c>
      <c r="EP7" s="699" t="s">
        <v>79</v>
      </c>
      <c r="EQ7" s="699"/>
      <c r="ER7" s="699"/>
      <c r="ES7" s="699" t="s">
        <v>79</v>
      </c>
      <c r="ET7" s="699" t="s">
        <v>79</v>
      </c>
      <c r="EU7" s="699" t="s">
        <v>79</v>
      </c>
      <c r="EV7" s="699" t="s">
        <v>79</v>
      </c>
      <c r="EW7" s="699" t="s">
        <v>79</v>
      </c>
      <c r="EX7" s="699"/>
      <c r="EY7" s="699"/>
      <c r="EZ7" s="699" t="s">
        <v>79</v>
      </c>
      <c r="FA7" s="699" t="s">
        <v>79</v>
      </c>
      <c r="FB7" s="699" t="s">
        <v>79</v>
      </c>
      <c r="FC7" s="699" t="s">
        <v>79</v>
      </c>
      <c r="FD7" s="699" t="s">
        <v>79</v>
      </c>
      <c r="FE7" s="268"/>
      <c r="FF7" s="647">
        <f t="shared" ref="FF7:FF56" si="4">IF(COUNTIF($EA7:$FE7," /"),COUNTIF($EA7:$FE7," /"),"")</f>
        <v>22</v>
      </c>
      <c r="FG7" s="647" t="str">
        <f t="shared" ref="FG7:FG56" si="5">IF(COUNTIF($EA7:$FE7,"ป"),COUNTIF($EA7:$FE7,"ป"),"")</f>
        <v/>
      </c>
      <c r="FH7" s="647" t="str">
        <f t="shared" ref="FH7:FH56" si="6">IF(COUNTIF($EA7:$FE7,"ล"),COUNTIF($EA7:$FE7,"ล"),"")</f>
        <v/>
      </c>
      <c r="FI7" s="647" t="str">
        <f t="shared" ref="FI7:FI56" si="7">IF(COUNTIF($EA7:$FE7,"ข"),COUNTIF($EA7:$FE7,"ข"),"")</f>
        <v/>
      </c>
      <c r="FJ7" s="699"/>
      <c r="FK7" s="699"/>
      <c r="FL7" s="699" t="s">
        <v>79</v>
      </c>
      <c r="FM7" s="699" t="s">
        <v>79</v>
      </c>
      <c r="FN7" s="699" t="s">
        <v>79</v>
      </c>
      <c r="FO7" s="699" t="s">
        <v>79</v>
      </c>
      <c r="FP7" s="699" t="s">
        <v>79</v>
      </c>
      <c r="FQ7" s="699"/>
      <c r="FR7" s="699"/>
      <c r="FS7" s="699" t="s">
        <v>79</v>
      </c>
      <c r="FT7" s="699" t="s">
        <v>79</v>
      </c>
      <c r="FU7" s="699" t="s">
        <v>79</v>
      </c>
      <c r="FV7" s="699"/>
      <c r="FW7" s="699"/>
      <c r="FX7" s="699"/>
      <c r="FY7" s="699"/>
      <c r="FZ7" s="699"/>
      <c r="GA7" s="699"/>
      <c r="GB7" s="699"/>
      <c r="GC7" s="699"/>
      <c r="GD7" s="699"/>
      <c r="GE7" s="699"/>
      <c r="GF7" s="699"/>
      <c r="GG7" s="699"/>
      <c r="GH7" s="699"/>
      <c r="GI7" s="699"/>
      <c r="GJ7" s="699"/>
      <c r="GK7" s="699"/>
      <c r="GL7" s="699"/>
      <c r="GM7" s="699"/>
      <c r="GN7" s="699"/>
      <c r="GO7" s="647">
        <f>IF(COUNTIF($FJ7:$GN7," /"),COUNTIF($FJ7:$GN7," /"),"")</f>
        <v>8</v>
      </c>
      <c r="GP7" s="647" t="str">
        <f t="shared" ref="GP7:GP56" si="8">IF(COUNTIF($FJ7:$GN7,"ป"),COUNTIF($FJ7:$GN7,"ป"),"")</f>
        <v/>
      </c>
      <c r="GQ7" s="647" t="str">
        <f t="shared" ref="GQ7:GQ56" si="9">IF(COUNTIF($FJ7:$GN7,"ล"),COUNTIF($FJ7:$GN7,"ล"),"")</f>
        <v/>
      </c>
      <c r="GR7" s="647" t="str">
        <f t="shared" ref="GR7:GR56" si="10">IF(COUNTIF($FJ7:$GN7,"ข"),COUNTIF($FJ7:$GN7,"ข"),"")</f>
        <v/>
      </c>
      <c r="GS7" s="648">
        <f>IF(A7="","",SUM(V7,BE7,CN7,DW7,FF7,GO7))</f>
        <v>100</v>
      </c>
      <c r="GT7" s="648">
        <f>IF(A7="","",SUM(W7,BF7,CO7,DX7,FG7,GP7))</f>
        <v>0</v>
      </c>
      <c r="GU7" s="648">
        <f>IF(A7="","",SUM(X7,BG7,CP7,DY7,FH7,GQ7))</f>
        <v>0</v>
      </c>
      <c r="GV7" s="648">
        <f t="shared" ref="GV7:GV38" si="11">IF(A7="","",SUM(Y7,ZX7,BH7,CQ7,DZ7,FI7,GR7))</f>
        <v>0</v>
      </c>
      <c r="GW7" s="648">
        <f>IF(A7="","",SUM(GS7,GT7,GU7,GV7))</f>
        <v>100</v>
      </c>
    </row>
    <row r="8" spans="1:205" ht="14.1" customHeight="1">
      <c r="A8" s="295" t="str">
        <f>IF('กรอกข้อมูล นร1'!A6,'กรอกข้อมูล นร1'!A6,"")</f>
        <v/>
      </c>
      <c r="B8" s="295" t="str">
        <f>'กรอกข้อมูล นร1'!B6&amp;""</f>
        <v/>
      </c>
      <c r="C8" s="295" t="str">
        <f>'กรอกข้อมูล นร1'!D6&amp;""</f>
        <v/>
      </c>
      <c r="D8" s="296" t="str">
        <f>IF('กรอกข้อมูล นร1'!C6="","",'กรอกข้อมูล นร1'!C6)</f>
        <v/>
      </c>
      <c r="E8" s="304" t="str">
        <f t="shared" ref="E8:E56" si="12">IF(A8="","",$E$6)</f>
        <v/>
      </c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647" t="str">
        <f t="shared" ref="V8:V56" si="13">IF(COUNTIF($F8:$U8," /"),COUNTIF($F8:$U8," /"),"")</f>
        <v/>
      </c>
      <c r="W8" s="647" t="str">
        <f t="shared" ref="W8:W56" si="14">IF(COUNTIF($F8:$U8,"ป"),COUNTIF($F8:$U8,"ป"),"")</f>
        <v/>
      </c>
      <c r="X8" s="647" t="str">
        <f t="shared" ref="X8:X56" si="15">IF(COUNTIF($F8:$U8,"ล"),COUNTIF($F8:$U8,"ล"),"")</f>
        <v/>
      </c>
      <c r="Y8" s="647" t="str">
        <f t="shared" ref="Y8:Y56" si="16">IF(COUNTIF($F8:$U8,"ข"),COUNTIF($F8:$U8,"ข"),"")</f>
        <v/>
      </c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647" t="str">
        <f>IF(COUNTIF($Z8:$BD8," /"),COUNTIF($Z8:$BD8," /"),"")</f>
        <v/>
      </c>
      <c r="BF8" s="647" t="str">
        <f t="shared" ref="BF8:BF56" si="17">IF(COUNTIF($Z8:$BD8,"ป"),COUNTIF($Z8:$BD8,"ป"),"")</f>
        <v/>
      </c>
      <c r="BG8" s="647" t="str">
        <f t="shared" ref="BG8:BG56" si="18">IF(COUNTIF($Z8:$BD8,"ล"),COUNTIF($Z8:$BD8,"ล"),"")</f>
        <v/>
      </c>
      <c r="BH8" s="647" t="str">
        <f t="shared" ref="BH8:BH56" si="19">IF(COUNTIF($Z8:$BD8,"ข"),COUNTIF($Z8:$BD8,"ข"),"")</f>
        <v/>
      </c>
      <c r="BI8" s="268"/>
      <c r="BJ8" s="268"/>
      <c r="BK8" s="268"/>
      <c r="BL8" s="268"/>
      <c r="BM8" s="268"/>
      <c r="BN8" s="268"/>
      <c r="BO8" s="268"/>
      <c r="BP8" s="268"/>
      <c r="BQ8" s="268"/>
      <c r="BR8" s="268"/>
      <c r="BS8" s="268"/>
      <c r="BT8" s="268"/>
      <c r="BU8" s="268"/>
      <c r="BV8" s="268"/>
      <c r="BW8" s="268"/>
      <c r="BX8" s="268"/>
      <c r="BY8" s="268"/>
      <c r="BZ8" s="268"/>
      <c r="CA8" s="268"/>
      <c r="CB8" s="268"/>
      <c r="CC8" s="268"/>
      <c r="CD8" s="268"/>
      <c r="CE8" s="268"/>
      <c r="CF8" s="268"/>
      <c r="CG8" s="268"/>
      <c r="CH8" s="268"/>
      <c r="CI8" s="268"/>
      <c r="CJ8" s="268"/>
      <c r="CK8" s="268"/>
      <c r="CL8" s="268"/>
      <c r="CM8" s="268"/>
      <c r="CN8" s="647" t="str">
        <f t="shared" ref="CN8:CN56" si="20">IF(COUNTIF($BI8:$CM8," /"),COUNTIF($BI8:$CM8," /"),"")</f>
        <v/>
      </c>
      <c r="CO8" s="647" t="str">
        <f t="shared" ref="CO8:CO56" si="21">IF(COUNTIF($BI8:$CM8,"ป"),COUNTIF($BI8:$CM8,"ป"),"")</f>
        <v/>
      </c>
      <c r="CP8" s="647" t="str">
        <f t="shared" ref="CP8:CP56" si="22">IF(COUNTIF($BI8:$CM8,"ล"),COUNTIF($BI8:$CM8,"ล"),"")</f>
        <v/>
      </c>
      <c r="CQ8" s="647" t="str">
        <f t="shared" ref="CQ8:CQ56" si="23">IF(COUNTIF($BI8:$CM8,"ข"),COUNTIF($BI8:$CM8,"ข"),"")</f>
        <v/>
      </c>
      <c r="CR8" s="268"/>
      <c r="CS8" s="268"/>
      <c r="CT8" s="268"/>
      <c r="CU8" s="268"/>
      <c r="CV8" s="268"/>
      <c r="CW8" s="268"/>
      <c r="CX8" s="268"/>
      <c r="CY8" s="268"/>
      <c r="CZ8" s="268"/>
      <c r="DA8" s="268"/>
      <c r="DB8" s="268"/>
      <c r="DC8" s="268"/>
      <c r="DD8" s="268"/>
      <c r="DE8" s="268"/>
      <c r="DF8" s="268"/>
      <c r="DG8" s="268"/>
      <c r="DH8" s="268"/>
      <c r="DI8" s="268"/>
      <c r="DJ8" s="268"/>
      <c r="DK8" s="268"/>
      <c r="DL8" s="268"/>
      <c r="DM8" s="268"/>
      <c r="DN8" s="268"/>
      <c r="DO8" s="268"/>
      <c r="DP8" s="268"/>
      <c r="DQ8" s="268"/>
      <c r="DR8" s="268"/>
      <c r="DS8" s="268"/>
      <c r="DT8" s="268"/>
      <c r="DU8" s="268"/>
      <c r="DV8" s="268"/>
      <c r="DW8" s="647" t="str">
        <f t="shared" si="0"/>
        <v/>
      </c>
      <c r="DX8" s="647" t="str">
        <f t="shared" si="1"/>
        <v/>
      </c>
      <c r="DY8" s="647" t="str">
        <f t="shared" si="2"/>
        <v/>
      </c>
      <c r="DZ8" s="647" t="str">
        <f t="shared" si="3"/>
        <v/>
      </c>
      <c r="EA8" s="268"/>
      <c r="EB8" s="268"/>
      <c r="EC8" s="268"/>
      <c r="ED8" s="268"/>
      <c r="EE8" s="268"/>
      <c r="EF8" s="268"/>
      <c r="EG8" s="268"/>
      <c r="EH8" s="268"/>
      <c r="EI8" s="268"/>
      <c r="EJ8" s="268"/>
      <c r="EK8" s="268"/>
      <c r="EL8" s="268"/>
      <c r="EM8" s="268"/>
      <c r="EN8" s="268"/>
      <c r="EO8" s="268"/>
      <c r="EP8" s="268"/>
      <c r="EQ8" s="268"/>
      <c r="ER8" s="268"/>
      <c r="ES8" s="268"/>
      <c r="ET8" s="268"/>
      <c r="EU8" s="268"/>
      <c r="EV8" s="268"/>
      <c r="EW8" s="268"/>
      <c r="EX8" s="268"/>
      <c r="EY8" s="268"/>
      <c r="EZ8" s="268"/>
      <c r="FA8" s="268"/>
      <c r="FB8" s="268"/>
      <c r="FC8" s="268"/>
      <c r="FD8" s="268"/>
      <c r="FE8" s="268"/>
      <c r="FF8" s="647" t="str">
        <f t="shared" si="4"/>
        <v/>
      </c>
      <c r="FG8" s="647" t="str">
        <f t="shared" si="5"/>
        <v/>
      </c>
      <c r="FH8" s="647" t="str">
        <f t="shared" si="6"/>
        <v/>
      </c>
      <c r="FI8" s="647" t="str">
        <f t="shared" si="7"/>
        <v/>
      </c>
      <c r="FJ8" s="268"/>
      <c r="FK8" s="268"/>
      <c r="FL8" s="268"/>
      <c r="FM8" s="268"/>
      <c r="FN8" s="268"/>
      <c r="FO8" s="268"/>
      <c r="FP8" s="268"/>
      <c r="FQ8" s="268"/>
      <c r="FR8" s="268"/>
      <c r="FS8" s="268"/>
      <c r="FT8" s="268"/>
      <c r="FU8" s="268"/>
      <c r="FV8" s="268"/>
      <c r="FW8" s="268"/>
      <c r="FX8" s="268"/>
      <c r="FY8" s="268"/>
      <c r="FZ8" s="268"/>
      <c r="GA8" s="268"/>
      <c r="GB8" s="268"/>
      <c r="GC8" s="268"/>
      <c r="GD8" s="268"/>
      <c r="GE8" s="268"/>
      <c r="GF8" s="268"/>
      <c r="GG8" s="268"/>
      <c r="GH8" s="268"/>
      <c r="GI8" s="268"/>
      <c r="GJ8" s="268"/>
      <c r="GK8" s="268"/>
      <c r="GL8" s="268"/>
      <c r="GM8" s="268"/>
      <c r="GN8" s="268"/>
      <c r="GO8" s="647" t="str">
        <f t="shared" ref="GO8:GO56" si="24">IF(COUNTIF($FJ8:$GN8," /"),COUNTIF($FJ8:$GN8," /"),"")</f>
        <v/>
      </c>
      <c r="GP8" s="647" t="str">
        <f t="shared" si="8"/>
        <v/>
      </c>
      <c r="GQ8" s="647" t="str">
        <f t="shared" si="9"/>
        <v/>
      </c>
      <c r="GR8" s="647" t="str">
        <f t="shared" si="10"/>
        <v/>
      </c>
      <c r="GS8" s="648" t="str">
        <f t="shared" ref="GS8:GS56" si="25">IF(A8="","",SUM(V8,BE8,CN8,DW8,FF8,GO8))</f>
        <v/>
      </c>
      <c r="GT8" s="648" t="str">
        <f t="shared" ref="GT8:GT56" si="26">IF(A8="","",SUM(W8,BF8,CO8,DX8,FG8,GP8))</f>
        <v/>
      </c>
      <c r="GU8" s="648" t="str">
        <f t="shared" ref="GU8:GU56" si="27">IF(A8="","",SUM(X8,BG8,CP8,DY8,FH8,GQ8))</f>
        <v/>
      </c>
      <c r="GV8" s="648" t="str">
        <f t="shared" si="11"/>
        <v/>
      </c>
      <c r="GW8" s="648" t="str">
        <f t="shared" ref="GW8:GW56" si="28">IF(A8="","",SUM(GS8,GT8,GU8,GV8))</f>
        <v/>
      </c>
    </row>
    <row r="9" spans="1:205" ht="14.1" customHeight="1">
      <c r="A9" s="295" t="str">
        <f>IF('กรอกข้อมูล นร1'!A7,'กรอกข้อมูล นร1'!A7,"")</f>
        <v/>
      </c>
      <c r="B9" s="295" t="str">
        <f>'กรอกข้อมูล นร1'!B7&amp;""</f>
        <v/>
      </c>
      <c r="C9" s="295" t="str">
        <f>'กรอกข้อมูล นร1'!D7&amp;""</f>
        <v/>
      </c>
      <c r="D9" s="296" t="str">
        <f>IF('กรอกข้อมูล นร1'!C7="","",'กรอกข้อมูล นร1'!C7)</f>
        <v/>
      </c>
      <c r="E9" s="304" t="str">
        <f t="shared" si="12"/>
        <v/>
      </c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647" t="str">
        <f t="shared" si="13"/>
        <v/>
      </c>
      <c r="W9" s="647" t="str">
        <f t="shared" si="14"/>
        <v/>
      </c>
      <c r="X9" s="647" t="str">
        <f t="shared" si="15"/>
        <v/>
      </c>
      <c r="Y9" s="647" t="str">
        <f t="shared" si="16"/>
        <v/>
      </c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268"/>
      <c r="BD9" s="268"/>
      <c r="BE9" s="647" t="str">
        <f t="shared" ref="BE9:BE56" si="29">IF(COUNTIF($Z9:$BD9," /"),COUNTIF($Z9:$BD9," /"),"")</f>
        <v/>
      </c>
      <c r="BF9" s="647" t="str">
        <f t="shared" si="17"/>
        <v/>
      </c>
      <c r="BG9" s="647" t="str">
        <f t="shared" si="18"/>
        <v/>
      </c>
      <c r="BH9" s="647" t="str">
        <f t="shared" si="19"/>
        <v/>
      </c>
      <c r="BI9" s="268"/>
      <c r="BJ9" s="268"/>
      <c r="BK9" s="268"/>
      <c r="BL9" s="268"/>
      <c r="BM9" s="268"/>
      <c r="BN9" s="268"/>
      <c r="BO9" s="268"/>
      <c r="BP9" s="268"/>
      <c r="BQ9" s="268"/>
      <c r="BR9" s="268"/>
      <c r="BS9" s="268"/>
      <c r="BT9" s="268"/>
      <c r="BU9" s="268"/>
      <c r="BV9" s="268"/>
      <c r="BW9" s="268"/>
      <c r="BX9" s="268"/>
      <c r="BY9" s="268"/>
      <c r="BZ9" s="268"/>
      <c r="CA9" s="268"/>
      <c r="CB9" s="268"/>
      <c r="CC9" s="268"/>
      <c r="CD9" s="268"/>
      <c r="CE9" s="268"/>
      <c r="CF9" s="268"/>
      <c r="CG9" s="268"/>
      <c r="CH9" s="268"/>
      <c r="CI9" s="268"/>
      <c r="CJ9" s="268"/>
      <c r="CK9" s="268"/>
      <c r="CL9" s="268"/>
      <c r="CM9" s="268"/>
      <c r="CN9" s="647" t="str">
        <f t="shared" si="20"/>
        <v/>
      </c>
      <c r="CO9" s="647" t="str">
        <f t="shared" si="21"/>
        <v/>
      </c>
      <c r="CP9" s="647" t="str">
        <f t="shared" si="22"/>
        <v/>
      </c>
      <c r="CQ9" s="647" t="str">
        <f t="shared" si="23"/>
        <v/>
      </c>
      <c r="CR9" s="268"/>
      <c r="CS9" s="268"/>
      <c r="CT9" s="268"/>
      <c r="CU9" s="268"/>
      <c r="CV9" s="268"/>
      <c r="CW9" s="268"/>
      <c r="CX9" s="268"/>
      <c r="CY9" s="268"/>
      <c r="CZ9" s="268"/>
      <c r="DA9" s="268"/>
      <c r="DB9" s="268"/>
      <c r="DC9" s="268"/>
      <c r="DD9" s="268"/>
      <c r="DE9" s="268"/>
      <c r="DF9" s="268"/>
      <c r="DG9" s="268"/>
      <c r="DH9" s="268"/>
      <c r="DI9" s="268"/>
      <c r="DJ9" s="268"/>
      <c r="DK9" s="268"/>
      <c r="DL9" s="268"/>
      <c r="DM9" s="268"/>
      <c r="DN9" s="268"/>
      <c r="DO9" s="268"/>
      <c r="DP9" s="268"/>
      <c r="DQ9" s="268"/>
      <c r="DR9" s="268"/>
      <c r="DS9" s="268"/>
      <c r="DT9" s="268"/>
      <c r="DU9" s="268"/>
      <c r="DV9" s="268"/>
      <c r="DW9" s="647" t="str">
        <f t="shared" si="0"/>
        <v/>
      </c>
      <c r="DX9" s="647" t="str">
        <f t="shared" si="1"/>
        <v/>
      </c>
      <c r="DY9" s="647" t="str">
        <f t="shared" si="2"/>
        <v/>
      </c>
      <c r="DZ9" s="647" t="str">
        <f t="shared" si="3"/>
        <v/>
      </c>
      <c r="EA9" s="268"/>
      <c r="EB9" s="268"/>
      <c r="EC9" s="268"/>
      <c r="ED9" s="268"/>
      <c r="EE9" s="268"/>
      <c r="EF9" s="268"/>
      <c r="EG9" s="268"/>
      <c r="EH9" s="268"/>
      <c r="EI9" s="268"/>
      <c r="EJ9" s="268"/>
      <c r="EK9" s="268"/>
      <c r="EL9" s="268"/>
      <c r="EM9" s="268"/>
      <c r="EN9" s="268"/>
      <c r="EO9" s="268"/>
      <c r="EP9" s="268"/>
      <c r="EQ9" s="268"/>
      <c r="ER9" s="268"/>
      <c r="ES9" s="268"/>
      <c r="ET9" s="268"/>
      <c r="EU9" s="268"/>
      <c r="EV9" s="268"/>
      <c r="EW9" s="268"/>
      <c r="EX9" s="268"/>
      <c r="EY9" s="268"/>
      <c r="EZ9" s="268"/>
      <c r="FA9" s="268"/>
      <c r="FB9" s="268"/>
      <c r="FC9" s="268"/>
      <c r="FD9" s="268"/>
      <c r="FE9" s="268"/>
      <c r="FF9" s="647" t="str">
        <f t="shared" si="4"/>
        <v/>
      </c>
      <c r="FG9" s="647" t="str">
        <f t="shared" si="5"/>
        <v/>
      </c>
      <c r="FH9" s="647" t="str">
        <f t="shared" si="6"/>
        <v/>
      </c>
      <c r="FI9" s="647" t="str">
        <f t="shared" si="7"/>
        <v/>
      </c>
      <c r="FJ9" s="268"/>
      <c r="FK9" s="268"/>
      <c r="FL9" s="268"/>
      <c r="FM9" s="268"/>
      <c r="FN9" s="268"/>
      <c r="FO9" s="268"/>
      <c r="FP9" s="268"/>
      <c r="FQ9" s="268"/>
      <c r="FR9" s="268"/>
      <c r="FS9" s="268"/>
      <c r="FT9" s="268"/>
      <c r="FU9" s="268"/>
      <c r="FV9" s="268"/>
      <c r="FW9" s="268"/>
      <c r="FX9" s="268"/>
      <c r="FY9" s="268"/>
      <c r="FZ9" s="268"/>
      <c r="GA9" s="268"/>
      <c r="GB9" s="268"/>
      <c r="GC9" s="268"/>
      <c r="GD9" s="268"/>
      <c r="GE9" s="268"/>
      <c r="GF9" s="268"/>
      <c r="GG9" s="268"/>
      <c r="GH9" s="268"/>
      <c r="GI9" s="268"/>
      <c r="GJ9" s="268"/>
      <c r="GK9" s="268"/>
      <c r="GL9" s="268"/>
      <c r="GM9" s="268"/>
      <c r="GN9" s="268"/>
      <c r="GO9" s="647" t="str">
        <f t="shared" si="24"/>
        <v/>
      </c>
      <c r="GP9" s="647" t="str">
        <f t="shared" si="8"/>
        <v/>
      </c>
      <c r="GQ9" s="647" t="str">
        <f t="shared" si="9"/>
        <v/>
      </c>
      <c r="GR9" s="647" t="str">
        <f t="shared" si="10"/>
        <v/>
      </c>
      <c r="GS9" s="648" t="str">
        <f t="shared" si="25"/>
        <v/>
      </c>
      <c r="GT9" s="648" t="str">
        <f t="shared" si="26"/>
        <v/>
      </c>
      <c r="GU9" s="648" t="str">
        <f t="shared" si="27"/>
        <v/>
      </c>
      <c r="GV9" s="648" t="str">
        <f t="shared" si="11"/>
        <v/>
      </c>
      <c r="GW9" s="648" t="str">
        <f t="shared" si="28"/>
        <v/>
      </c>
    </row>
    <row r="10" spans="1:205" ht="14.1" customHeight="1">
      <c r="A10" s="295" t="str">
        <f>IF('กรอกข้อมูล นร1'!A8,'กรอกข้อมูล นร1'!A8,"")</f>
        <v/>
      </c>
      <c r="B10" s="295" t="str">
        <f>'กรอกข้อมูล นร1'!B8&amp;""</f>
        <v/>
      </c>
      <c r="C10" s="295" t="str">
        <f>'กรอกข้อมูล นร1'!D8&amp;""</f>
        <v/>
      </c>
      <c r="D10" s="296" t="str">
        <f>IF('กรอกข้อมูล นร1'!C8="","",'กรอกข้อมูล นร1'!C8)</f>
        <v/>
      </c>
      <c r="E10" s="304" t="str">
        <f t="shared" si="12"/>
        <v/>
      </c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647" t="str">
        <f t="shared" si="13"/>
        <v/>
      </c>
      <c r="W10" s="647" t="str">
        <f t="shared" si="14"/>
        <v/>
      </c>
      <c r="X10" s="647" t="str">
        <f t="shared" si="15"/>
        <v/>
      </c>
      <c r="Y10" s="647" t="str">
        <f t="shared" si="16"/>
        <v/>
      </c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268"/>
      <c r="BD10" s="268"/>
      <c r="BE10" s="647" t="str">
        <f t="shared" si="29"/>
        <v/>
      </c>
      <c r="BF10" s="647" t="str">
        <f t="shared" si="17"/>
        <v/>
      </c>
      <c r="BG10" s="647" t="str">
        <f t="shared" si="18"/>
        <v/>
      </c>
      <c r="BH10" s="647" t="str">
        <f t="shared" si="19"/>
        <v/>
      </c>
      <c r="BI10" s="268"/>
      <c r="BJ10" s="268"/>
      <c r="BK10" s="268"/>
      <c r="BL10" s="268"/>
      <c r="BM10" s="268"/>
      <c r="BN10" s="268"/>
      <c r="BO10" s="268"/>
      <c r="BP10" s="268"/>
      <c r="BQ10" s="268"/>
      <c r="BR10" s="268"/>
      <c r="BS10" s="268"/>
      <c r="BT10" s="268"/>
      <c r="BU10" s="268"/>
      <c r="BV10" s="268"/>
      <c r="BW10" s="268"/>
      <c r="BX10" s="268"/>
      <c r="BY10" s="268"/>
      <c r="BZ10" s="268"/>
      <c r="CA10" s="268"/>
      <c r="CB10" s="268"/>
      <c r="CC10" s="268"/>
      <c r="CD10" s="268"/>
      <c r="CE10" s="268"/>
      <c r="CF10" s="268"/>
      <c r="CG10" s="268"/>
      <c r="CH10" s="268"/>
      <c r="CI10" s="268"/>
      <c r="CJ10" s="268"/>
      <c r="CK10" s="268"/>
      <c r="CL10" s="268"/>
      <c r="CM10" s="268"/>
      <c r="CN10" s="647" t="str">
        <f t="shared" si="20"/>
        <v/>
      </c>
      <c r="CO10" s="647" t="str">
        <f t="shared" si="21"/>
        <v/>
      </c>
      <c r="CP10" s="647" t="str">
        <f t="shared" si="22"/>
        <v/>
      </c>
      <c r="CQ10" s="647" t="str">
        <f t="shared" si="23"/>
        <v/>
      </c>
      <c r="CR10" s="268"/>
      <c r="CS10" s="268"/>
      <c r="CT10" s="268"/>
      <c r="CU10" s="268"/>
      <c r="CV10" s="268"/>
      <c r="CW10" s="268"/>
      <c r="CX10" s="268"/>
      <c r="CY10" s="268"/>
      <c r="CZ10" s="268"/>
      <c r="DA10" s="268"/>
      <c r="DB10" s="268"/>
      <c r="DC10" s="268"/>
      <c r="DD10" s="268"/>
      <c r="DE10" s="268"/>
      <c r="DF10" s="268"/>
      <c r="DG10" s="268"/>
      <c r="DH10" s="268"/>
      <c r="DI10" s="268"/>
      <c r="DJ10" s="268"/>
      <c r="DK10" s="268"/>
      <c r="DL10" s="268"/>
      <c r="DM10" s="268"/>
      <c r="DN10" s="268"/>
      <c r="DO10" s="268"/>
      <c r="DP10" s="268"/>
      <c r="DQ10" s="268"/>
      <c r="DR10" s="268"/>
      <c r="DS10" s="268"/>
      <c r="DT10" s="268"/>
      <c r="DU10" s="268"/>
      <c r="DV10" s="268"/>
      <c r="DW10" s="647" t="str">
        <f t="shared" si="0"/>
        <v/>
      </c>
      <c r="DX10" s="647" t="str">
        <f t="shared" si="1"/>
        <v/>
      </c>
      <c r="DY10" s="647" t="str">
        <f t="shared" si="2"/>
        <v/>
      </c>
      <c r="DZ10" s="647" t="str">
        <f t="shared" si="3"/>
        <v/>
      </c>
      <c r="EA10" s="268"/>
      <c r="EB10" s="268"/>
      <c r="EC10" s="268"/>
      <c r="ED10" s="268"/>
      <c r="EE10" s="268"/>
      <c r="EF10" s="268"/>
      <c r="EG10" s="268"/>
      <c r="EH10" s="268"/>
      <c r="EI10" s="268"/>
      <c r="EJ10" s="268"/>
      <c r="EK10" s="268"/>
      <c r="EL10" s="268"/>
      <c r="EM10" s="268"/>
      <c r="EN10" s="268"/>
      <c r="EO10" s="268"/>
      <c r="EP10" s="268"/>
      <c r="EQ10" s="268"/>
      <c r="ER10" s="268"/>
      <c r="ES10" s="268"/>
      <c r="ET10" s="268"/>
      <c r="EU10" s="268"/>
      <c r="EV10" s="268"/>
      <c r="EW10" s="268"/>
      <c r="EX10" s="268"/>
      <c r="EY10" s="268"/>
      <c r="EZ10" s="268"/>
      <c r="FA10" s="268"/>
      <c r="FB10" s="268"/>
      <c r="FC10" s="268"/>
      <c r="FD10" s="268"/>
      <c r="FE10" s="268"/>
      <c r="FF10" s="647" t="str">
        <f t="shared" si="4"/>
        <v/>
      </c>
      <c r="FG10" s="647" t="str">
        <f t="shared" si="5"/>
        <v/>
      </c>
      <c r="FH10" s="647" t="str">
        <f t="shared" si="6"/>
        <v/>
      </c>
      <c r="FI10" s="647" t="str">
        <f t="shared" si="7"/>
        <v/>
      </c>
      <c r="FJ10" s="268"/>
      <c r="FK10" s="268"/>
      <c r="FL10" s="268"/>
      <c r="FM10" s="268"/>
      <c r="FN10" s="268"/>
      <c r="FO10" s="268"/>
      <c r="FP10" s="268"/>
      <c r="FQ10" s="268"/>
      <c r="FR10" s="268"/>
      <c r="FS10" s="268"/>
      <c r="FT10" s="268"/>
      <c r="FU10" s="268"/>
      <c r="FV10" s="268"/>
      <c r="FW10" s="268"/>
      <c r="FX10" s="268"/>
      <c r="FY10" s="268"/>
      <c r="FZ10" s="268"/>
      <c r="GA10" s="268"/>
      <c r="GB10" s="268"/>
      <c r="GC10" s="268"/>
      <c r="GD10" s="268"/>
      <c r="GE10" s="268"/>
      <c r="GF10" s="268"/>
      <c r="GG10" s="268"/>
      <c r="GH10" s="268"/>
      <c r="GI10" s="268"/>
      <c r="GJ10" s="268"/>
      <c r="GK10" s="268"/>
      <c r="GL10" s="268"/>
      <c r="GM10" s="268"/>
      <c r="GN10" s="268"/>
      <c r="GO10" s="647" t="str">
        <f t="shared" si="24"/>
        <v/>
      </c>
      <c r="GP10" s="647" t="str">
        <f t="shared" si="8"/>
        <v/>
      </c>
      <c r="GQ10" s="647" t="str">
        <f t="shared" si="9"/>
        <v/>
      </c>
      <c r="GR10" s="647" t="str">
        <f t="shared" si="10"/>
        <v/>
      </c>
      <c r="GS10" s="648" t="str">
        <f t="shared" si="25"/>
        <v/>
      </c>
      <c r="GT10" s="648" t="str">
        <f t="shared" si="26"/>
        <v/>
      </c>
      <c r="GU10" s="648" t="str">
        <f t="shared" si="27"/>
        <v/>
      </c>
      <c r="GV10" s="648" t="str">
        <f t="shared" si="11"/>
        <v/>
      </c>
      <c r="GW10" s="648" t="str">
        <f t="shared" si="28"/>
        <v/>
      </c>
    </row>
    <row r="11" spans="1:205" ht="14.1" customHeight="1">
      <c r="A11" s="295" t="str">
        <f>IF('กรอกข้อมูล นร1'!A9,'กรอกข้อมูล นร1'!A9,"")</f>
        <v/>
      </c>
      <c r="B11" s="295" t="str">
        <f>'กรอกข้อมูล นร1'!B9&amp;""</f>
        <v/>
      </c>
      <c r="C11" s="295" t="str">
        <f>'กรอกข้อมูล นร1'!D9&amp;""</f>
        <v/>
      </c>
      <c r="D11" s="296" t="str">
        <f>IF('กรอกข้อมูล นร1'!C9="","",'กรอกข้อมูล นร1'!C9)</f>
        <v/>
      </c>
      <c r="E11" s="304" t="str">
        <f t="shared" si="12"/>
        <v/>
      </c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647" t="str">
        <f t="shared" si="13"/>
        <v/>
      </c>
      <c r="W11" s="647" t="str">
        <f t="shared" si="14"/>
        <v/>
      </c>
      <c r="X11" s="647" t="str">
        <f t="shared" si="15"/>
        <v/>
      </c>
      <c r="Y11" s="647" t="str">
        <f t="shared" si="16"/>
        <v/>
      </c>
      <c r="Z11" s="268"/>
      <c r="AA11" s="268"/>
      <c r="AB11" s="268"/>
      <c r="AC11" s="268"/>
      <c r="AD11" s="268"/>
      <c r="AE11" s="268"/>
      <c r="AF11" s="268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268"/>
      <c r="BA11" s="268"/>
      <c r="BB11" s="268"/>
      <c r="BC11" s="268"/>
      <c r="BD11" s="268"/>
      <c r="BE11" s="647" t="str">
        <f t="shared" si="29"/>
        <v/>
      </c>
      <c r="BF11" s="647" t="str">
        <f t="shared" si="17"/>
        <v/>
      </c>
      <c r="BG11" s="647" t="str">
        <f t="shared" si="18"/>
        <v/>
      </c>
      <c r="BH11" s="647" t="str">
        <f t="shared" si="19"/>
        <v/>
      </c>
      <c r="BI11" s="268"/>
      <c r="BJ11" s="268"/>
      <c r="BK11" s="268"/>
      <c r="BL11" s="268"/>
      <c r="BM11" s="268"/>
      <c r="BN11" s="268"/>
      <c r="BO11" s="268"/>
      <c r="BP11" s="268"/>
      <c r="BQ11" s="268"/>
      <c r="BR11" s="268"/>
      <c r="BS11" s="268"/>
      <c r="BT11" s="268"/>
      <c r="BU11" s="268"/>
      <c r="BV11" s="268"/>
      <c r="BW11" s="268"/>
      <c r="BX11" s="268"/>
      <c r="BY11" s="268"/>
      <c r="BZ11" s="268"/>
      <c r="CA11" s="268"/>
      <c r="CB11" s="268"/>
      <c r="CC11" s="268"/>
      <c r="CD11" s="268"/>
      <c r="CE11" s="268"/>
      <c r="CF11" s="268"/>
      <c r="CG11" s="268"/>
      <c r="CH11" s="268"/>
      <c r="CI11" s="268"/>
      <c r="CJ11" s="268"/>
      <c r="CK11" s="268"/>
      <c r="CL11" s="268"/>
      <c r="CM11" s="268"/>
      <c r="CN11" s="647" t="str">
        <f t="shared" si="20"/>
        <v/>
      </c>
      <c r="CO11" s="647" t="str">
        <f t="shared" si="21"/>
        <v/>
      </c>
      <c r="CP11" s="647" t="str">
        <f t="shared" si="22"/>
        <v/>
      </c>
      <c r="CQ11" s="647" t="str">
        <f t="shared" si="23"/>
        <v/>
      </c>
      <c r="CR11" s="268"/>
      <c r="CS11" s="268"/>
      <c r="CT11" s="268"/>
      <c r="CU11" s="268"/>
      <c r="CV11" s="268"/>
      <c r="CW11" s="268"/>
      <c r="CX11" s="268"/>
      <c r="CY11" s="268"/>
      <c r="CZ11" s="268"/>
      <c r="DA11" s="268"/>
      <c r="DB11" s="268"/>
      <c r="DC11" s="268"/>
      <c r="DD11" s="268"/>
      <c r="DE11" s="268"/>
      <c r="DF11" s="268"/>
      <c r="DG11" s="268"/>
      <c r="DH11" s="268"/>
      <c r="DI11" s="268"/>
      <c r="DJ11" s="268"/>
      <c r="DK11" s="268"/>
      <c r="DL11" s="268"/>
      <c r="DM11" s="268"/>
      <c r="DN11" s="268"/>
      <c r="DO11" s="268"/>
      <c r="DP11" s="268"/>
      <c r="DQ11" s="268"/>
      <c r="DR11" s="268"/>
      <c r="DS11" s="268"/>
      <c r="DT11" s="268"/>
      <c r="DU11" s="268"/>
      <c r="DV11" s="268"/>
      <c r="DW11" s="647" t="str">
        <f t="shared" si="0"/>
        <v/>
      </c>
      <c r="DX11" s="647" t="str">
        <f t="shared" si="1"/>
        <v/>
      </c>
      <c r="DY11" s="647" t="str">
        <f t="shared" si="2"/>
        <v/>
      </c>
      <c r="DZ11" s="647" t="str">
        <f t="shared" si="3"/>
        <v/>
      </c>
      <c r="EA11" s="268"/>
      <c r="EB11" s="268"/>
      <c r="EC11" s="268"/>
      <c r="ED11" s="268"/>
      <c r="EE11" s="268"/>
      <c r="EF11" s="268"/>
      <c r="EG11" s="268"/>
      <c r="EH11" s="268"/>
      <c r="EI11" s="268"/>
      <c r="EJ11" s="268"/>
      <c r="EK11" s="268"/>
      <c r="EL11" s="268"/>
      <c r="EM11" s="268"/>
      <c r="EN11" s="268"/>
      <c r="EO11" s="268"/>
      <c r="EP11" s="268"/>
      <c r="EQ11" s="268"/>
      <c r="ER11" s="268"/>
      <c r="ES11" s="268"/>
      <c r="ET11" s="268"/>
      <c r="EU11" s="268"/>
      <c r="EV11" s="268"/>
      <c r="EW11" s="268"/>
      <c r="EX11" s="268"/>
      <c r="EY11" s="268"/>
      <c r="EZ11" s="268"/>
      <c r="FA11" s="268"/>
      <c r="FB11" s="268"/>
      <c r="FC11" s="268"/>
      <c r="FD11" s="268"/>
      <c r="FE11" s="268"/>
      <c r="FF11" s="647" t="str">
        <f t="shared" si="4"/>
        <v/>
      </c>
      <c r="FG11" s="647" t="str">
        <f t="shared" si="5"/>
        <v/>
      </c>
      <c r="FH11" s="647" t="str">
        <f t="shared" si="6"/>
        <v/>
      </c>
      <c r="FI11" s="647" t="str">
        <f t="shared" si="7"/>
        <v/>
      </c>
      <c r="FJ11" s="268"/>
      <c r="FK11" s="268"/>
      <c r="FL11" s="268"/>
      <c r="FM11" s="268"/>
      <c r="FN11" s="268"/>
      <c r="FO11" s="268"/>
      <c r="FP11" s="268"/>
      <c r="FQ11" s="268"/>
      <c r="FR11" s="268"/>
      <c r="FS11" s="268"/>
      <c r="FT11" s="268"/>
      <c r="FU11" s="268"/>
      <c r="FV11" s="268"/>
      <c r="FW11" s="268"/>
      <c r="FX11" s="268"/>
      <c r="FY11" s="268"/>
      <c r="FZ11" s="268"/>
      <c r="GA11" s="268"/>
      <c r="GB11" s="268"/>
      <c r="GC11" s="268"/>
      <c r="GD11" s="268"/>
      <c r="GE11" s="268"/>
      <c r="GF11" s="268"/>
      <c r="GG11" s="268"/>
      <c r="GH11" s="268"/>
      <c r="GI11" s="268"/>
      <c r="GJ11" s="268"/>
      <c r="GK11" s="268"/>
      <c r="GL11" s="268"/>
      <c r="GM11" s="268"/>
      <c r="GN11" s="268"/>
      <c r="GO11" s="647" t="str">
        <f t="shared" si="24"/>
        <v/>
      </c>
      <c r="GP11" s="647" t="str">
        <f t="shared" si="8"/>
        <v/>
      </c>
      <c r="GQ11" s="647" t="str">
        <f t="shared" si="9"/>
        <v/>
      </c>
      <c r="GR11" s="647" t="str">
        <f t="shared" si="10"/>
        <v/>
      </c>
      <c r="GS11" s="648" t="str">
        <f t="shared" si="25"/>
        <v/>
      </c>
      <c r="GT11" s="648" t="str">
        <f t="shared" si="26"/>
        <v/>
      </c>
      <c r="GU11" s="648" t="str">
        <f t="shared" si="27"/>
        <v/>
      </c>
      <c r="GV11" s="648" t="str">
        <f t="shared" si="11"/>
        <v/>
      </c>
      <c r="GW11" s="648" t="str">
        <f t="shared" si="28"/>
        <v/>
      </c>
    </row>
    <row r="12" spans="1:205" ht="14.1" customHeight="1">
      <c r="A12" s="295" t="str">
        <f>IF('กรอกข้อมูล นร1'!A10,'กรอกข้อมูล นร1'!A10,"")</f>
        <v/>
      </c>
      <c r="B12" s="295" t="str">
        <f>'กรอกข้อมูล นร1'!B10&amp;""</f>
        <v/>
      </c>
      <c r="C12" s="295" t="str">
        <f>'กรอกข้อมูล นร1'!D10&amp;""</f>
        <v/>
      </c>
      <c r="D12" s="296" t="str">
        <f>IF('กรอกข้อมูล นร1'!C10="","",'กรอกข้อมูล นร1'!C10)</f>
        <v/>
      </c>
      <c r="E12" s="304" t="str">
        <f t="shared" si="12"/>
        <v/>
      </c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647" t="str">
        <f t="shared" si="13"/>
        <v/>
      </c>
      <c r="W12" s="647" t="str">
        <f t="shared" si="14"/>
        <v/>
      </c>
      <c r="X12" s="647" t="str">
        <f t="shared" si="15"/>
        <v/>
      </c>
      <c r="Y12" s="647" t="str">
        <f t="shared" si="16"/>
        <v/>
      </c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8"/>
      <c r="BD12" s="268"/>
      <c r="BE12" s="647" t="str">
        <f t="shared" si="29"/>
        <v/>
      </c>
      <c r="BF12" s="647" t="str">
        <f t="shared" si="17"/>
        <v/>
      </c>
      <c r="BG12" s="647" t="str">
        <f t="shared" si="18"/>
        <v/>
      </c>
      <c r="BH12" s="647" t="str">
        <f t="shared" si="19"/>
        <v/>
      </c>
      <c r="BI12" s="268"/>
      <c r="BJ12" s="268"/>
      <c r="BK12" s="268"/>
      <c r="BL12" s="268"/>
      <c r="BM12" s="268"/>
      <c r="BN12" s="268"/>
      <c r="BO12" s="268"/>
      <c r="BP12" s="268"/>
      <c r="BQ12" s="268"/>
      <c r="BR12" s="268"/>
      <c r="BS12" s="268"/>
      <c r="BT12" s="268"/>
      <c r="BU12" s="268"/>
      <c r="BV12" s="268"/>
      <c r="BW12" s="268"/>
      <c r="BX12" s="268"/>
      <c r="BY12" s="268"/>
      <c r="BZ12" s="268"/>
      <c r="CA12" s="268"/>
      <c r="CB12" s="268"/>
      <c r="CC12" s="268"/>
      <c r="CD12" s="268"/>
      <c r="CE12" s="268"/>
      <c r="CF12" s="268"/>
      <c r="CG12" s="268"/>
      <c r="CH12" s="268"/>
      <c r="CI12" s="268"/>
      <c r="CJ12" s="268"/>
      <c r="CK12" s="268"/>
      <c r="CL12" s="268"/>
      <c r="CM12" s="268"/>
      <c r="CN12" s="647" t="str">
        <f t="shared" si="20"/>
        <v/>
      </c>
      <c r="CO12" s="647" t="str">
        <f t="shared" si="21"/>
        <v/>
      </c>
      <c r="CP12" s="647" t="str">
        <f t="shared" si="22"/>
        <v/>
      </c>
      <c r="CQ12" s="647" t="str">
        <f t="shared" si="23"/>
        <v/>
      </c>
      <c r="CR12" s="268"/>
      <c r="CS12" s="268"/>
      <c r="CT12" s="268"/>
      <c r="CU12" s="268"/>
      <c r="CV12" s="268"/>
      <c r="CW12" s="268"/>
      <c r="CX12" s="268"/>
      <c r="CY12" s="268"/>
      <c r="CZ12" s="268"/>
      <c r="DA12" s="268"/>
      <c r="DB12" s="268"/>
      <c r="DC12" s="268"/>
      <c r="DD12" s="268"/>
      <c r="DE12" s="268"/>
      <c r="DF12" s="268"/>
      <c r="DG12" s="268"/>
      <c r="DH12" s="268"/>
      <c r="DI12" s="268"/>
      <c r="DJ12" s="268"/>
      <c r="DK12" s="268"/>
      <c r="DL12" s="268"/>
      <c r="DM12" s="268"/>
      <c r="DN12" s="268"/>
      <c r="DO12" s="268"/>
      <c r="DP12" s="268"/>
      <c r="DQ12" s="268"/>
      <c r="DR12" s="268"/>
      <c r="DS12" s="268"/>
      <c r="DT12" s="268"/>
      <c r="DU12" s="268"/>
      <c r="DV12" s="268"/>
      <c r="DW12" s="647" t="str">
        <f t="shared" si="0"/>
        <v/>
      </c>
      <c r="DX12" s="647" t="str">
        <f t="shared" si="1"/>
        <v/>
      </c>
      <c r="DY12" s="647" t="str">
        <f t="shared" si="2"/>
        <v/>
      </c>
      <c r="DZ12" s="647" t="str">
        <f t="shared" si="3"/>
        <v/>
      </c>
      <c r="EA12" s="268"/>
      <c r="EB12" s="268"/>
      <c r="EC12" s="268"/>
      <c r="ED12" s="268"/>
      <c r="EE12" s="268"/>
      <c r="EF12" s="268"/>
      <c r="EG12" s="268"/>
      <c r="EH12" s="268"/>
      <c r="EI12" s="268"/>
      <c r="EJ12" s="268"/>
      <c r="EK12" s="268"/>
      <c r="EL12" s="268"/>
      <c r="EM12" s="268"/>
      <c r="EN12" s="268"/>
      <c r="EO12" s="268"/>
      <c r="EP12" s="268"/>
      <c r="EQ12" s="268"/>
      <c r="ER12" s="268"/>
      <c r="ES12" s="268"/>
      <c r="ET12" s="268"/>
      <c r="EU12" s="268"/>
      <c r="EV12" s="268"/>
      <c r="EW12" s="268"/>
      <c r="EX12" s="268"/>
      <c r="EY12" s="268"/>
      <c r="EZ12" s="268"/>
      <c r="FA12" s="268"/>
      <c r="FB12" s="268"/>
      <c r="FC12" s="268"/>
      <c r="FD12" s="268"/>
      <c r="FE12" s="268"/>
      <c r="FF12" s="647" t="str">
        <f t="shared" si="4"/>
        <v/>
      </c>
      <c r="FG12" s="647" t="str">
        <f t="shared" si="5"/>
        <v/>
      </c>
      <c r="FH12" s="647" t="str">
        <f t="shared" si="6"/>
        <v/>
      </c>
      <c r="FI12" s="647" t="str">
        <f t="shared" si="7"/>
        <v/>
      </c>
      <c r="FJ12" s="268"/>
      <c r="FK12" s="268"/>
      <c r="FL12" s="268"/>
      <c r="FM12" s="268"/>
      <c r="FN12" s="268"/>
      <c r="FO12" s="268"/>
      <c r="FP12" s="268"/>
      <c r="FQ12" s="268"/>
      <c r="FR12" s="268"/>
      <c r="FS12" s="268"/>
      <c r="FT12" s="268"/>
      <c r="FU12" s="268"/>
      <c r="FV12" s="268"/>
      <c r="FW12" s="268"/>
      <c r="FX12" s="268"/>
      <c r="FY12" s="268"/>
      <c r="FZ12" s="268"/>
      <c r="GA12" s="268"/>
      <c r="GB12" s="268"/>
      <c r="GC12" s="268"/>
      <c r="GD12" s="268"/>
      <c r="GE12" s="268"/>
      <c r="GF12" s="268"/>
      <c r="GG12" s="268"/>
      <c r="GH12" s="268"/>
      <c r="GI12" s="268"/>
      <c r="GJ12" s="268"/>
      <c r="GK12" s="268"/>
      <c r="GL12" s="268"/>
      <c r="GM12" s="268"/>
      <c r="GN12" s="268"/>
      <c r="GO12" s="647" t="str">
        <f t="shared" si="24"/>
        <v/>
      </c>
      <c r="GP12" s="647" t="str">
        <f t="shared" si="8"/>
        <v/>
      </c>
      <c r="GQ12" s="647" t="str">
        <f t="shared" si="9"/>
        <v/>
      </c>
      <c r="GR12" s="647" t="str">
        <f t="shared" si="10"/>
        <v/>
      </c>
      <c r="GS12" s="648" t="str">
        <f t="shared" si="25"/>
        <v/>
      </c>
      <c r="GT12" s="648" t="str">
        <f t="shared" si="26"/>
        <v/>
      </c>
      <c r="GU12" s="648" t="str">
        <f t="shared" si="27"/>
        <v/>
      </c>
      <c r="GV12" s="648" t="str">
        <f t="shared" si="11"/>
        <v/>
      </c>
      <c r="GW12" s="648" t="str">
        <f t="shared" si="28"/>
        <v/>
      </c>
    </row>
    <row r="13" spans="1:205" ht="14.1" customHeight="1">
      <c r="A13" s="295" t="str">
        <f>IF('กรอกข้อมูล นร1'!A11,'กรอกข้อมูล นร1'!A11,"")</f>
        <v/>
      </c>
      <c r="B13" s="295" t="str">
        <f>'กรอกข้อมูล นร1'!B11&amp;""</f>
        <v/>
      </c>
      <c r="C13" s="295" t="str">
        <f>'กรอกข้อมูล นร1'!D11&amp;""</f>
        <v/>
      </c>
      <c r="D13" s="296" t="str">
        <f>IF('กรอกข้อมูล นร1'!C11="","",'กรอกข้อมูล นร1'!C11)</f>
        <v/>
      </c>
      <c r="E13" s="304" t="str">
        <f t="shared" si="12"/>
        <v/>
      </c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647" t="str">
        <f t="shared" si="13"/>
        <v/>
      </c>
      <c r="W13" s="647" t="str">
        <f t="shared" si="14"/>
        <v/>
      </c>
      <c r="X13" s="647" t="str">
        <f t="shared" si="15"/>
        <v/>
      </c>
      <c r="Y13" s="647" t="str">
        <f t="shared" si="16"/>
        <v/>
      </c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8"/>
      <c r="BD13" s="268"/>
      <c r="BE13" s="647" t="str">
        <f t="shared" si="29"/>
        <v/>
      </c>
      <c r="BF13" s="647" t="str">
        <f t="shared" si="17"/>
        <v/>
      </c>
      <c r="BG13" s="647" t="str">
        <f t="shared" si="18"/>
        <v/>
      </c>
      <c r="BH13" s="647" t="str">
        <f t="shared" si="19"/>
        <v/>
      </c>
      <c r="BI13" s="268"/>
      <c r="BJ13" s="268"/>
      <c r="BK13" s="268"/>
      <c r="BL13" s="268"/>
      <c r="BM13" s="268"/>
      <c r="BN13" s="268"/>
      <c r="BO13" s="268"/>
      <c r="BP13" s="268"/>
      <c r="BQ13" s="268"/>
      <c r="BR13" s="268"/>
      <c r="BS13" s="268"/>
      <c r="BT13" s="268"/>
      <c r="BU13" s="268"/>
      <c r="BV13" s="268"/>
      <c r="BW13" s="268"/>
      <c r="BX13" s="268"/>
      <c r="BY13" s="268"/>
      <c r="BZ13" s="268"/>
      <c r="CA13" s="268"/>
      <c r="CB13" s="268"/>
      <c r="CC13" s="268"/>
      <c r="CD13" s="268"/>
      <c r="CE13" s="268"/>
      <c r="CF13" s="268"/>
      <c r="CG13" s="268"/>
      <c r="CH13" s="268"/>
      <c r="CI13" s="268"/>
      <c r="CJ13" s="268"/>
      <c r="CK13" s="268"/>
      <c r="CL13" s="268"/>
      <c r="CM13" s="268"/>
      <c r="CN13" s="647" t="str">
        <f t="shared" si="20"/>
        <v/>
      </c>
      <c r="CO13" s="647" t="str">
        <f t="shared" si="21"/>
        <v/>
      </c>
      <c r="CP13" s="647" t="str">
        <f t="shared" si="22"/>
        <v/>
      </c>
      <c r="CQ13" s="647" t="str">
        <f t="shared" si="23"/>
        <v/>
      </c>
      <c r="CR13" s="268"/>
      <c r="CS13" s="268"/>
      <c r="CT13" s="268"/>
      <c r="CU13" s="268"/>
      <c r="CV13" s="268"/>
      <c r="CW13" s="268"/>
      <c r="CX13" s="268"/>
      <c r="CY13" s="268"/>
      <c r="CZ13" s="268"/>
      <c r="DA13" s="268"/>
      <c r="DB13" s="268"/>
      <c r="DC13" s="268"/>
      <c r="DD13" s="268"/>
      <c r="DE13" s="268"/>
      <c r="DF13" s="268"/>
      <c r="DG13" s="268"/>
      <c r="DH13" s="268"/>
      <c r="DI13" s="268"/>
      <c r="DJ13" s="268"/>
      <c r="DK13" s="268"/>
      <c r="DL13" s="268"/>
      <c r="DM13" s="268"/>
      <c r="DN13" s="268"/>
      <c r="DO13" s="268"/>
      <c r="DP13" s="268"/>
      <c r="DQ13" s="268"/>
      <c r="DR13" s="268"/>
      <c r="DS13" s="268"/>
      <c r="DT13" s="268"/>
      <c r="DU13" s="268"/>
      <c r="DV13" s="268"/>
      <c r="DW13" s="647" t="str">
        <f t="shared" si="0"/>
        <v/>
      </c>
      <c r="DX13" s="647" t="str">
        <f t="shared" si="1"/>
        <v/>
      </c>
      <c r="DY13" s="647" t="str">
        <f t="shared" si="2"/>
        <v/>
      </c>
      <c r="DZ13" s="647" t="str">
        <f t="shared" si="3"/>
        <v/>
      </c>
      <c r="EA13" s="268"/>
      <c r="EB13" s="268"/>
      <c r="EC13" s="268"/>
      <c r="ED13" s="268"/>
      <c r="EE13" s="268"/>
      <c r="EF13" s="268"/>
      <c r="EG13" s="268"/>
      <c r="EH13" s="268"/>
      <c r="EI13" s="268"/>
      <c r="EJ13" s="268"/>
      <c r="EK13" s="268"/>
      <c r="EL13" s="268"/>
      <c r="EM13" s="268"/>
      <c r="EN13" s="268"/>
      <c r="EO13" s="268"/>
      <c r="EP13" s="268"/>
      <c r="EQ13" s="268"/>
      <c r="ER13" s="268"/>
      <c r="ES13" s="268"/>
      <c r="ET13" s="268"/>
      <c r="EU13" s="268"/>
      <c r="EV13" s="268"/>
      <c r="EW13" s="268"/>
      <c r="EX13" s="268"/>
      <c r="EY13" s="268"/>
      <c r="EZ13" s="268"/>
      <c r="FA13" s="268"/>
      <c r="FB13" s="268"/>
      <c r="FC13" s="268"/>
      <c r="FD13" s="268"/>
      <c r="FE13" s="268"/>
      <c r="FF13" s="647" t="str">
        <f t="shared" si="4"/>
        <v/>
      </c>
      <c r="FG13" s="647" t="str">
        <f t="shared" si="5"/>
        <v/>
      </c>
      <c r="FH13" s="647" t="str">
        <f t="shared" si="6"/>
        <v/>
      </c>
      <c r="FI13" s="647" t="str">
        <f t="shared" si="7"/>
        <v/>
      </c>
      <c r="FJ13" s="268"/>
      <c r="FK13" s="268"/>
      <c r="FL13" s="268"/>
      <c r="FM13" s="268"/>
      <c r="FN13" s="268"/>
      <c r="FO13" s="268"/>
      <c r="FP13" s="268"/>
      <c r="FQ13" s="268"/>
      <c r="FR13" s="268"/>
      <c r="FS13" s="268"/>
      <c r="FT13" s="268"/>
      <c r="FU13" s="268"/>
      <c r="FV13" s="268"/>
      <c r="FW13" s="268"/>
      <c r="FX13" s="268"/>
      <c r="FY13" s="268"/>
      <c r="FZ13" s="268"/>
      <c r="GA13" s="268"/>
      <c r="GB13" s="268"/>
      <c r="GC13" s="268"/>
      <c r="GD13" s="268"/>
      <c r="GE13" s="268"/>
      <c r="GF13" s="268"/>
      <c r="GG13" s="268"/>
      <c r="GH13" s="268"/>
      <c r="GI13" s="268"/>
      <c r="GJ13" s="268"/>
      <c r="GK13" s="268"/>
      <c r="GL13" s="268"/>
      <c r="GM13" s="268"/>
      <c r="GN13" s="268"/>
      <c r="GO13" s="647" t="str">
        <f t="shared" si="24"/>
        <v/>
      </c>
      <c r="GP13" s="647" t="str">
        <f t="shared" si="8"/>
        <v/>
      </c>
      <c r="GQ13" s="647" t="str">
        <f t="shared" si="9"/>
        <v/>
      </c>
      <c r="GR13" s="647" t="str">
        <f t="shared" si="10"/>
        <v/>
      </c>
      <c r="GS13" s="648" t="str">
        <f t="shared" si="25"/>
        <v/>
      </c>
      <c r="GT13" s="648" t="str">
        <f t="shared" si="26"/>
        <v/>
      </c>
      <c r="GU13" s="648" t="str">
        <f t="shared" si="27"/>
        <v/>
      </c>
      <c r="GV13" s="648" t="str">
        <f t="shared" si="11"/>
        <v/>
      </c>
      <c r="GW13" s="648" t="str">
        <f t="shared" si="28"/>
        <v/>
      </c>
    </row>
    <row r="14" spans="1:205" ht="14.1" customHeight="1">
      <c r="A14" s="295" t="str">
        <f>IF('กรอกข้อมูล นร1'!A12,'กรอกข้อมูล นร1'!A12,"")</f>
        <v/>
      </c>
      <c r="B14" s="295" t="str">
        <f>'กรอกข้อมูล นร1'!B12&amp;""</f>
        <v/>
      </c>
      <c r="C14" s="295" t="str">
        <f>'กรอกข้อมูล นร1'!D12&amp;""</f>
        <v/>
      </c>
      <c r="D14" s="296" t="str">
        <f>IF('กรอกข้อมูล นร1'!C12="","",'กรอกข้อมูล นร1'!C12)</f>
        <v/>
      </c>
      <c r="E14" s="304" t="str">
        <f t="shared" si="12"/>
        <v/>
      </c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647" t="str">
        <f t="shared" si="13"/>
        <v/>
      </c>
      <c r="W14" s="647" t="str">
        <f t="shared" si="14"/>
        <v/>
      </c>
      <c r="X14" s="647" t="str">
        <f t="shared" si="15"/>
        <v/>
      </c>
      <c r="Y14" s="647" t="str">
        <f t="shared" si="16"/>
        <v/>
      </c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647" t="str">
        <f t="shared" si="29"/>
        <v/>
      </c>
      <c r="BF14" s="647" t="str">
        <f t="shared" si="17"/>
        <v/>
      </c>
      <c r="BG14" s="647" t="str">
        <f t="shared" si="18"/>
        <v/>
      </c>
      <c r="BH14" s="647" t="str">
        <f t="shared" si="19"/>
        <v/>
      </c>
      <c r="BI14" s="268"/>
      <c r="BJ14" s="268"/>
      <c r="BK14" s="268"/>
      <c r="BL14" s="268"/>
      <c r="BM14" s="268"/>
      <c r="BN14" s="268"/>
      <c r="BO14" s="268"/>
      <c r="BP14" s="268"/>
      <c r="BQ14" s="268"/>
      <c r="BR14" s="268"/>
      <c r="BS14" s="268"/>
      <c r="BT14" s="268"/>
      <c r="BU14" s="268"/>
      <c r="BV14" s="268"/>
      <c r="BW14" s="268"/>
      <c r="BX14" s="268"/>
      <c r="BY14" s="268"/>
      <c r="BZ14" s="268"/>
      <c r="CA14" s="268"/>
      <c r="CB14" s="268"/>
      <c r="CC14" s="268"/>
      <c r="CD14" s="268"/>
      <c r="CE14" s="268"/>
      <c r="CF14" s="268"/>
      <c r="CG14" s="268"/>
      <c r="CH14" s="268"/>
      <c r="CI14" s="268"/>
      <c r="CJ14" s="268"/>
      <c r="CK14" s="268"/>
      <c r="CL14" s="268"/>
      <c r="CM14" s="268"/>
      <c r="CN14" s="647" t="str">
        <f t="shared" si="20"/>
        <v/>
      </c>
      <c r="CO14" s="647" t="str">
        <f t="shared" si="21"/>
        <v/>
      </c>
      <c r="CP14" s="647" t="str">
        <f t="shared" si="22"/>
        <v/>
      </c>
      <c r="CQ14" s="647" t="str">
        <f t="shared" si="23"/>
        <v/>
      </c>
      <c r="CR14" s="268"/>
      <c r="CS14" s="268"/>
      <c r="CT14" s="268"/>
      <c r="CU14" s="268"/>
      <c r="CV14" s="268"/>
      <c r="CW14" s="268"/>
      <c r="CX14" s="268"/>
      <c r="CY14" s="268"/>
      <c r="CZ14" s="268"/>
      <c r="DA14" s="268"/>
      <c r="DB14" s="268"/>
      <c r="DC14" s="268"/>
      <c r="DD14" s="268"/>
      <c r="DE14" s="268"/>
      <c r="DF14" s="268"/>
      <c r="DG14" s="268"/>
      <c r="DH14" s="268"/>
      <c r="DI14" s="268"/>
      <c r="DJ14" s="268"/>
      <c r="DK14" s="268"/>
      <c r="DL14" s="268"/>
      <c r="DM14" s="268"/>
      <c r="DN14" s="268"/>
      <c r="DO14" s="268"/>
      <c r="DP14" s="268"/>
      <c r="DQ14" s="268"/>
      <c r="DR14" s="268"/>
      <c r="DS14" s="268"/>
      <c r="DT14" s="268"/>
      <c r="DU14" s="268"/>
      <c r="DV14" s="268"/>
      <c r="DW14" s="647" t="str">
        <f t="shared" si="0"/>
        <v/>
      </c>
      <c r="DX14" s="647" t="str">
        <f t="shared" si="1"/>
        <v/>
      </c>
      <c r="DY14" s="647" t="str">
        <f t="shared" si="2"/>
        <v/>
      </c>
      <c r="DZ14" s="647" t="str">
        <f t="shared" si="3"/>
        <v/>
      </c>
      <c r="EA14" s="268"/>
      <c r="EB14" s="268"/>
      <c r="EC14" s="268"/>
      <c r="ED14" s="268"/>
      <c r="EE14" s="268"/>
      <c r="EF14" s="268"/>
      <c r="EG14" s="268"/>
      <c r="EH14" s="268"/>
      <c r="EI14" s="268"/>
      <c r="EJ14" s="268"/>
      <c r="EK14" s="268"/>
      <c r="EL14" s="268"/>
      <c r="EM14" s="268"/>
      <c r="EN14" s="268"/>
      <c r="EO14" s="268"/>
      <c r="EP14" s="268"/>
      <c r="EQ14" s="268"/>
      <c r="ER14" s="268"/>
      <c r="ES14" s="268"/>
      <c r="ET14" s="268"/>
      <c r="EU14" s="268"/>
      <c r="EV14" s="268"/>
      <c r="EW14" s="268"/>
      <c r="EX14" s="268"/>
      <c r="EY14" s="268"/>
      <c r="EZ14" s="268"/>
      <c r="FA14" s="268"/>
      <c r="FB14" s="268"/>
      <c r="FC14" s="268"/>
      <c r="FD14" s="268"/>
      <c r="FE14" s="268"/>
      <c r="FF14" s="647" t="str">
        <f t="shared" si="4"/>
        <v/>
      </c>
      <c r="FG14" s="647" t="str">
        <f t="shared" si="5"/>
        <v/>
      </c>
      <c r="FH14" s="647" t="str">
        <f t="shared" si="6"/>
        <v/>
      </c>
      <c r="FI14" s="647" t="str">
        <f t="shared" si="7"/>
        <v/>
      </c>
      <c r="FJ14" s="268"/>
      <c r="FK14" s="268"/>
      <c r="FL14" s="268"/>
      <c r="FM14" s="268"/>
      <c r="FN14" s="268"/>
      <c r="FO14" s="268"/>
      <c r="FP14" s="268"/>
      <c r="FQ14" s="268"/>
      <c r="FR14" s="268"/>
      <c r="FS14" s="268"/>
      <c r="FT14" s="268"/>
      <c r="FU14" s="268"/>
      <c r="FV14" s="268"/>
      <c r="FW14" s="268"/>
      <c r="FX14" s="268"/>
      <c r="FY14" s="268"/>
      <c r="FZ14" s="268"/>
      <c r="GA14" s="268"/>
      <c r="GB14" s="268"/>
      <c r="GC14" s="268"/>
      <c r="GD14" s="268"/>
      <c r="GE14" s="268"/>
      <c r="GF14" s="268"/>
      <c r="GG14" s="268"/>
      <c r="GH14" s="268"/>
      <c r="GI14" s="268"/>
      <c r="GJ14" s="268"/>
      <c r="GK14" s="268"/>
      <c r="GL14" s="268"/>
      <c r="GM14" s="268"/>
      <c r="GN14" s="268"/>
      <c r="GO14" s="647" t="str">
        <f t="shared" si="24"/>
        <v/>
      </c>
      <c r="GP14" s="647" t="str">
        <f t="shared" si="8"/>
        <v/>
      </c>
      <c r="GQ14" s="647" t="str">
        <f t="shared" si="9"/>
        <v/>
      </c>
      <c r="GR14" s="647" t="str">
        <f t="shared" si="10"/>
        <v/>
      </c>
      <c r="GS14" s="648" t="str">
        <f t="shared" si="25"/>
        <v/>
      </c>
      <c r="GT14" s="648" t="str">
        <f t="shared" si="26"/>
        <v/>
      </c>
      <c r="GU14" s="648" t="str">
        <f t="shared" si="27"/>
        <v/>
      </c>
      <c r="GV14" s="648" t="str">
        <f t="shared" si="11"/>
        <v/>
      </c>
      <c r="GW14" s="648" t="str">
        <f t="shared" si="28"/>
        <v/>
      </c>
    </row>
    <row r="15" spans="1:205" ht="14.1" customHeight="1">
      <c r="A15" s="295" t="str">
        <f>IF('กรอกข้อมูล นร1'!A13,'กรอกข้อมูล นร1'!A13,"")</f>
        <v/>
      </c>
      <c r="B15" s="295" t="str">
        <f>'กรอกข้อมูล นร1'!B13&amp;""</f>
        <v/>
      </c>
      <c r="C15" s="295" t="str">
        <f>'กรอกข้อมูล นร1'!D13&amp;""</f>
        <v/>
      </c>
      <c r="D15" s="296" t="str">
        <f>IF('กรอกข้อมูล นร1'!C13="","",'กรอกข้อมูล นร1'!C13)</f>
        <v/>
      </c>
      <c r="E15" s="304" t="str">
        <f t="shared" si="12"/>
        <v/>
      </c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647" t="str">
        <f t="shared" si="13"/>
        <v/>
      </c>
      <c r="W15" s="647" t="str">
        <f t="shared" si="14"/>
        <v/>
      </c>
      <c r="X15" s="647" t="str">
        <f t="shared" si="15"/>
        <v/>
      </c>
      <c r="Y15" s="647" t="str">
        <f t="shared" si="16"/>
        <v/>
      </c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647" t="str">
        <f t="shared" si="29"/>
        <v/>
      </c>
      <c r="BF15" s="647" t="str">
        <f t="shared" si="17"/>
        <v/>
      </c>
      <c r="BG15" s="647" t="str">
        <f t="shared" si="18"/>
        <v/>
      </c>
      <c r="BH15" s="647" t="str">
        <f t="shared" si="19"/>
        <v/>
      </c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8"/>
      <c r="BZ15" s="268"/>
      <c r="CA15" s="268"/>
      <c r="CB15" s="268"/>
      <c r="CC15" s="268"/>
      <c r="CD15" s="268"/>
      <c r="CE15" s="268"/>
      <c r="CF15" s="268"/>
      <c r="CG15" s="268"/>
      <c r="CH15" s="268"/>
      <c r="CI15" s="268"/>
      <c r="CJ15" s="268"/>
      <c r="CK15" s="268"/>
      <c r="CL15" s="268"/>
      <c r="CM15" s="268"/>
      <c r="CN15" s="647" t="str">
        <f t="shared" si="20"/>
        <v/>
      </c>
      <c r="CO15" s="647" t="str">
        <f t="shared" si="21"/>
        <v/>
      </c>
      <c r="CP15" s="647" t="str">
        <f t="shared" si="22"/>
        <v/>
      </c>
      <c r="CQ15" s="647" t="str">
        <f t="shared" si="23"/>
        <v/>
      </c>
      <c r="CR15" s="268"/>
      <c r="CS15" s="268"/>
      <c r="CT15" s="268"/>
      <c r="CU15" s="268"/>
      <c r="CV15" s="268"/>
      <c r="CW15" s="268"/>
      <c r="CX15" s="268"/>
      <c r="CY15" s="268"/>
      <c r="CZ15" s="268"/>
      <c r="DA15" s="268"/>
      <c r="DB15" s="268"/>
      <c r="DC15" s="268"/>
      <c r="DD15" s="268"/>
      <c r="DE15" s="268"/>
      <c r="DF15" s="268"/>
      <c r="DG15" s="268"/>
      <c r="DH15" s="268"/>
      <c r="DI15" s="268"/>
      <c r="DJ15" s="268"/>
      <c r="DK15" s="268"/>
      <c r="DL15" s="268"/>
      <c r="DM15" s="268"/>
      <c r="DN15" s="268"/>
      <c r="DO15" s="268"/>
      <c r="DP15" s="268"/>
      <c r="DQ15" s="268"/>
      <c r="DR15" s="268"/>
      <c r="DS15" s="268"/>
      <c r="DT15" s="268"/>
      <c r="DU15" s="268"/>
      <c r="DV15" s="268"/>
      <c r="DW15" s="647" t="str">
        <f t="shared" si="0"/>
        <v/>
      </c>
      <c r="DX15" s="647" t="str">
        <f t="shared" si="1"/>
        <v/>
      </c>
      <c r="DY15" s="647" t="str">
        <f t="shared" si="2"/>
        <v/>
      </c>
      <c r="DZ15" s="647" t="str">
        <f t="shared" si="3"/>
        <v/>
      </c>
      <c r="EA15" s="268"/>
      <c r="EB15" s="268"/>
      <c r="EC15" s="268"/>
      <c r="ED15" s="268"/>
      <c r="EE15" s="268"/>
      <c r="EF15" s="268"/>
      <c r="EG15" s="268"/>
      <c r="EH15" s="268"/>
      <c r="EI15" s="268"/>
      <c r="EJ15" s="268"/>
      <c r="EK15" s="268"/>
      <c r="EL15" s="268"/>
      <c r="EM15" s="268"/>
      <c r="EN15" s="268"/>
      <c r="EO15" s="268"/>
      <c r="EP15" s="268"/>
      <c r="EQ15" s="268"/>
      <c r="ER15" s="268"/>
      <c r="ES15" s="268"/>
      <c r="ET15" s="268"/>
      <c r="EU15" s="268"/>
      <c r="EV15" s="268"/>
      <c r="EW15" s="268"/>
      <c r="EX15" s="268"/>
      <c r="EY15" s="268"/>
      <c r="EZ15" s="268"/>
      <c r="FA15" s="268"/>
      <c r="FB15" s="268"/>
      <c r="FC15" s="268"/>
      <c r="FD15" s="268"/>
      <c r="FE15" s="268"/>
      <c r="FF15" s="647" t="str">
        <f t="shared" si="4"/>
        <v/>
      </c>
      <c r="FG15" s="647" t="str">
        <f t="shared" si="5"/>
        <v/>
      </c>
      <c r="FH15" s="647" t="str">
        <f t="shared" si="6"/>
        <v/>
      </c>
      <c r="FI15" s="647" t="str">
        <f t="shared" si="7"/>
        <v/>
      </c>
      <c r="FJ15" s="268"/>
      <c r="FK15" s="268"/>
      <c r="FL15" s="268"/>
      <c r="FM15" s="268"/>
      <c r="FN15" s="268"/>
      <c r="FO15" s="268"/>
      <c r="FP15" s="268"/>
      <c r="FQ15" s="268"/>
      <c r="FR15" s="268"/>
      <c r="FS15" s="268"/>
      <c r="FT15" s="268"/>
      <c r="FU15" s="268"/>
      <c r="FV15" s="268"/>
      <c r="FW15" s="268"/>
      <c r="FX15" s="268"/>
      <c r="FY15" s="268"/>
      <c r="FZ15" s="268"/>
      <c r="GA15" s="268"/>
      <c r="GB15" s="268"/>
      <c r="GC15" s="268"/>
      <c r="GD15" s="268"/>
      <c r="GE15" s="268"/>
      <c r="GF15" s="268"/>
      <c r="GG15" s="268"/>
      <c r="GH15" s="268"/>
      <c r="GI15" s="268"/>
      <c r="GJ15" s="268"/>
      <c r="GK15" s="268"/>
      <c r="GL15" s="268"/>
      <c r="GM15" s="268"/>
      <c r="GN15" s="268"/>
      <c r="GO15" s="647" t="str">
        <f t="shared" si="24"/>
        <v/>
      </c>
      <c r="GP15" s="647" t="str">
        <f t="shared" si="8"/>
        <v/>
      </c>
      <c r="GQ15" s="647" t="str">
        <f t="shared" si="9"/>
        <v/>
      </c>
      <c r="GR15" s="647" t="str">
        <f t="shared" si="10"/>
        <v/>
      </c>
      <c r="GS15" s="648" t="str">
        <f t="shared" si="25"/>
        <v/>
      </c>
      <c r="GT15" s="648" t="str">
        <f t="shared" si="26"/>
        <v/>
      </c>
      <c r="GU15" s="648" t="str">
        <f t="shared" si="27"/>
        <v/>
      </c>
      <c r="GV15" s="648" t="str">
        <f t="shared" si="11"/>
        <v/>
      </c>
      <c r="GW15" s="648" t="str">
        <f t="shared" si="28"/>
        <v/>
      </c>
    </row>
    <row r="16" spans="1:205" ht="14.1" customHeight="1">
      <c r="A16" s="295" t="str">
        <f>IF('กรอกข้อมูล นร1'!A14,'กรอกข้อมูล นร1'!A14,"")</f>
        <v/>
      </c>
      <c r="B16" s="295" t="str">
        <f>'กรอกข้อมูล นร1'!B14&amp;""</f>
        <v/>
      </c>
      <c r="C16" s="295" t="str">
        <f>'กรอกข้อมูล นร1'!D14&amp;""</f>
        <v/>
      </c>
      <c r="D16" s="296" t="str">
        <f>IF('กรอกข้อมูล นร1'!C14="","",'กรอกข้อมูล นร1'!C14)</f>
        <v/>
      </c>
      <c r="E16" s="304" t="str">
        <f t="shared" si="12"/>
        <v/>
      </c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647" t="str">
        <f t="shared" si="13"/>
        <v/>
      </c>
      <c r="W16" s="647" t="str">
        <f t="shared" si="14"/>
        <v/>
      </c>
      <c r="X16" s="647" t="str">
        <f t="shared" si="15"/>
        <v/>
      </c>
      <c r="Y16" s="647" t="str">
        <f t="shared" si="16"/>
        <v/>
      </c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  <c r="BD16" s="268"/>
      <c r="BE16" s="647" t="str">
        <f t="shared" si="29"/>
        <v/>
      </c>
      <c r="BF16" s="647" t="str">
        <f t="shared" si="17"/>
        <v/>
      </c>
      <c r="BG16" s="647" t="str">
        <f t="shared" si="18"/>
        <v/>
      </c>
      <c r="BH16" s="647" t="str">
        <f t="shared" si="19"/>
        <v/>
      </c>
      <c r="BI16" s="268"/>
      <c r="BJ16" s="268"/>
      <c r="BK16" s="268"/>
      <c r="BL16" s="268"/>
      <c r="BM16" s="268"/>
      <c r="BN16" s="268"/>
      <c r="BO16" s="268"/>
      <c r="BP16" s="268"/>
      <c r="BQ16" s="268"/>
      <c r="BR16" s="268"/>
      <c r="BS16" s="268"/>
      <c r="BT16" s="268"/>
      <c r="BU16" s="268"/>
      <c r="BV16" s="268"/>
      <c r="BW16" s="268"/>
      <c r="BX16" s="268"/>
      <c r="BY16" s="268"/>
      <c r="BZ16" s="268"/>
      <c r="CA16" s="268"/>
      <c r="CB16" s="268"/>
      <c r="CC16" s="268"/>
      <c r="CD16" s="268"/>
      <c r="CE16" s="268"/>
      <c r="CF16" s="268"/>
      <c r="CG16" s="268"/>
      <c r="CH16" s="268"/>
      <c r="CI16" s="268"/>
      <c r="CJ16" s="268"/>
      <c r="CK16" s="268"/>
      <c r="CL16" s="268"/>
      <c r="CM16" s="268"/>
      <c r="CN16" s="647" t="str">
        <f t="shared" si="20"/>
        <v/>
      </c>
      <c r="CO16" s="647" t="str">
        <f t="shared" si="21"/>
        <v/>
      </c>
      <c r="CP16" s="647" t="str">
        <f t="shared" si="22"/>
        <v/>
      </c>
      <c r="CQ16" s="647" t="str">
        <f t="shared" si="23"/>
        <v/>
      </c>
      <c r="CR16" s="268"/>
      <c r="CS16" s="268"/>
      <c r="CT16" s="268"/>
      <c r="CU16" s="268"/>
      <c r="CV16" s="268"/>
      <c r="CW16" s="268"/>
      <c r="CX16" s="268"/>
      <c r="CY16" s="268"/>
      <c r="CZ16" s="268"/>
      <c r="DA16" s="268"/>
      <c r="DB16" s="268"/>
      <c r="DC16" s="268"/>
      <c r="DD16" s="268"/>
      <c r="DE16" s="268"/>
      <c r="DF16" s="268"/>
      <c r="DG16" s="268"/>
      <c r="DH16" s="268"/>
      <c r="DI16" s="268"/>
      <c r="DJ16" s="268"/>
      <c r="DK16" s="268"/>
      <c r="DL16" s="268"/>
      <c r="DM16" s="268"/>
      <c r="DN16" s="268"/>
      <c r="DO16" s="268"/>
      <c r="DP16" s="268"/>
      <c r="DQ16" s="268"/>
      <c r="DR16" s="268"/>
      <c r="DS16" s="268"/>
      <c r="DT16" s="268"/>
      <c r="DU16" s="268"/>
      <c r="DV16" s="268"/>
      <c r="DW16" s="647" t="str">
        <f t="shared" si="0"/>
        <v/>
      </c>
      <c r="DX16" s="647" t="str">
        <f t="shared" si="1"/>
        <v/>
      </c>
      <c r="DY16" s="647" t="str">
        <f t="shared" si="2"/>
        <v/>
      </c>
      <c r="DZ16" s="647" t="str">
        <f t="shared" si="3"/>
        <v/>
      </c>
      <c r="EA16" s="268"/>
      <c r="EB16" s="268"/>
      <c r="EC16" s="268"/>
      <c r="ED16" s="268"/>
      <c r="EE16" s="268"/>
      <c r="EF16" s="268"/>
      <c r="EG16" s="268"/>
      <c r="EH16" s="268"/>
      <c r="EI16" s="268"/>
      <c r="EJ16" s="268"/>
      <c r="EK16" s="268"/>
      <c r="EL16" s="268"/>
      <c r="EM16" s="268"/>
      <c r="EN16" s="268"/>
      <c r="EO16" s="268"/>
      <c r="EP16" s="268"/>
      <c r="EQ16" s="268"/>
      <c r="ER16" s="268"/>
      <c r="ES16" s="268"/>
      <c r="ET16" s="268"/>
      <c r="EU16" s="268"/>
      <c r="EV16" s="268"/>
      <c r="EW16" s="268"/>
      <c r="EX16" s="268"/>
      <c r="EY16" s="268"/>
      <c r="EZ16" s="268"/>
      <c r="FA16" s="268"/>
      <c r="FB16" s="268"/>
      <c r="FC16" s="268"/>
      <c r="FD16" s="268"/>
      <c r="FE16" s="268"/>
      <c r="FF16" s="647" t="str">
        <f t="shared" si="4"/>
        <v/>
      </c>
      <c r="FG16" s="647" t="str">
        <f t="shared" si="5"/>
        <v/>
      </c>
      <c r="FH16" s="647" t="str">
        <f t="shared" si="6"/>
        <v/>
      </c>
      <c r="FI16" s="647" t="str">
        <f t="shared" si="7"/>
        <v/>
      </c>
      <c r="FJ16" s="268"/>
      <c r="FK16" s="268"/>
      <c r="FL16" s="268"/>
      <c r="FM16" s="268"/>
      <c r="FN16" s="268"/>
      <c r="FO16" s="268"/>
      <c r="FP16" s="268"/>
      <c r="FQ16" s="268"/>
      <c r="FR16" s="268"/>
      <c r="FS16" s="268"/>
      <c r="FT16" s="268"/>
      <c r="FU16" s="268"/>
      <c r="FV16" s="268"/>
      <c r="FW16" s="268"/>
      <c r="FX16" s="268"/>
      <c r="FY16" s="268"/>
      <c r="FZ16" s="268"/>
      <c r="GA16" s="268"/>
      <c r="GB16" s="268"/>
      <c r="GC16" s="268"/>
      <c r="GD16" s="268"/>
      <c r="GE16" s="268"/>
      <c r="GF16" s="268"/>
      <c r="GG16" s="268"/>
      <c r="GH16" s="268"/>
      <c r="GI16" s="268"/>
      <c r="GJ16" s="268"/>
      <c r="GK16" s="268"/>
      <c r="GL16" s="268"/>
      <c r="GM16" s="268"/>
      <c r="GN16" s="268"/>
      <c r="GO16" s="647" t="str">
        <f t="shared" si="24"/>
        <v/>
      </c>
      <c r="GP16" s="647" t="str">
        <f t="shared" si="8"/>
        <v/>
      </c>
      <c r="GQ16" s="647" t="str">
        <f t="shared" si="9"/>
        <v/>
      </c>
      <c r="GR16" s="647" t="str">
        <f t="shared" si="10"/>
        <v/>
      </c>
      <c r="GS16" s="648" t="str">
        <f t="shared" si="25"/>
        <v/>
      </c>
      <c r="GT16" s="648" t="str">
        <f t="shared" si="26"/>
        <v/>
      </c>
      <c r="GU16" s="648" t="str">
        <f t="shared" si="27"/>
        <v/>
      </c>
      <c r="GV16" s="648" t="str">
        <f t="shared" si="11"/>
        <v/>
      </c>
      <c r="GW16" s="648" t="str">
        <f t="shared" si="28"/>
        <v/>
      </c>
    </row>
    <row r="17" spans="1:205" ht="14.1" customHeight="1">
      <c r="A17" s="295" t="str">
        <f>IF('กรอกข้อมูล นร1'!A15,'กรอกข้อมูล นร1'!A15,"")</f>
        <v/>
      </c>
      <c r="B17" s="295" t="str">
        <f>'กรอกข้อมูล นร1'!B15&amp;""</f>
        <v/>
      </c>
      <c r="C17" s="295" t="str">
        <f>'กรอกข้อมูล นร1'!D15&amp;""</f>
        <v/>
      </c>
      <c r="D17" s="296" t="str">
        <f>IF('กรอกข้อมูล นร1'!C15="","",'กรอกข้อมูล นร1'!C15)</f>
        <v/>
      </c>
      <c r="E17" s="304" t="str">
        <f t="shared" si="12"/>
        <v/>
      </c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647" t="str">
        <f t="shared" si="13"/>
        <v/>
      </c>
      <c r="W17" s="647" t="str">
        <f t="shared" si="14"/>
        <v/>
      </c>
      <c r="X17" s="647" t="str">
        <f t="shared" si="15"/>
        <v/>
      </c>
      <c r="Y17" s="647" t="str">
        <f t="shared" si="16"/>
        <v/>
      </c>
      <c r="Z17" s="268"/>
      <c r="AA17" s="268"/>
      <c r="AB17" s="268"/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647" t="str">
        <f t="shared" si="29"/>
        <v/>
      </c>
      <c r="BF17" s="647" t="str">
        <f t="shared" si="17"/>
        <v/>
      </c>
      <c r="BG17" s="647" t="str">
        <f t="shared" si="18"/>
        <v/>
      </c>
      <c r="BH17" s="647" t="str">
        <f t="shared" si="19"/>
        <v/>
      </c>
      <c r="BI17" s="268"/>
      <c r="BJ17" s="268"/>
      <c r="BK17" s="268"/>
      <c r="BL17" s="268"/>
      <c r="BM17" s="268"/>
      <c r="BN17" s="268"/>
      <c r="BO17" s="268"/>
      <c r="BP17" s="268"/>
      <c r="BQ17" s="268"/>
      <c r="BR17" s="268"/>
      <c r="BS17" s="268"/>
      <c r="BT17" s="268"/>
      <c r="BU17" s="268"/>
      <c r="BV17" s="268"/>
      <c r="BW17" s="268"/>
      <c r="BX17" s="268"/>
      <c r="BY17" s="268"/>
      <c r="BZ17" s="268"/>
      <c r="CA17" s="268"/>
      <c r="CB17" s="268"/>
      <c r="CC17" s="268"/>
      <c r="CD17" s="268"/>
      <c r="CE17" s="268"/>
      <c r="CF17" s="268"/>
      <c r="CG17" s="268"/>
      <c r="CH17" s="268"/>
      <c r="CI17" s="268"/>
      <c r="CJ17" s="268"/>
      <c r="CK17" s="268"/>
      <c r="CL17" s="268"/>
      <c r="CM17" s="268"/>
      <c r="CN17" s="647" t="str">
        <f t="shared" si="20"/>
        <v/>
      </c>
      <c r="CO17" s="647" t="str">
        <f t="shared" si="21"/>
        <v/>
      </c>
      <c r="CP17" s="647" t="str">
        <f t="shared" si="22"/>
        <v/>
      </c>
      <c r="CQ17" s="647" t="str">
        <f t="shared" si="23"/>
        <v/>
      </c>
      <c r="CR17" s="268"/>
      <c r="CS17" s="268"/>
      <c r="CT17" s="268"/>
      <c r="CU17" s="268"/>
      <c r="CV17" s="268"/>
      <c r="CW17" s="268"/>
      <c r="CX17" s="268"/>
      <c r="CY17" s="268"/>
      <c r="CZ17" s="268"/>
      <c r="DA17" s="268"/>
      <c r="DB17" s="268"/>
      <c r="DC17" s="268"/>
      <c r="DD17" s="268"/>
      <c r="DE17" s="268"/>
      <c r="DF17" s="268"/>
      <c r="DG17" s="268"/>
      <c r="DH17" s="268"/>
      <c r="DI17" s="268"/>
      <c r="DJ17" s="268"/>
      <c r="DK17" s="268"/>
      <c r="DL17" s="268"/>
      <c r="DM17" s="268"/>
      <c r="DN17" s="268"/>
      <c r="DO17" s="268"/>
      <c r="DP17" s="268"/>
      <c r="DQ17" s="268"/>
      <c r="DR17" s="268"/>
      <c r="DS17" s="268"/>
      <c r="DT17" s="268"/>
      <c r="DU17" s="268"/>
      <c r="DV17" s="268"/>
      <c r="DW17" s="647" t="str">
        <f t="shared" si="0"/>
        <v/>
      </c>
      <c r="DX17" s="647" t="str">
        <f t="shared" si="1"/>
        <v/>
      </c>
      <c r="DY17" s="647" t="str">
        <f t="shared" si="2"/>
        <v/>
      </c>
      <c r="DZ17" s="647" t="str">
        <f t="shared" si="3"/>
        <v/>
      </c>
      <c r="EA17" s="268"/>
      <c r="EB17" s="268"/>
      <c r="EC17" s="268"/>
      <c r="ED17" s="268"/>
      <c r="EE17" s="268"/>
      <c r="EF17" s="268"/>
      <c r="EG17" s="268"/>
      <c r="EH17" s="268"/>
      <c r="EI17" s="268"/>
      <c r="EJ17" s="268"/>
      <c r="EK17" s="268"/>
      <c r="EL17" s="268"/>
      <c r="EM17" s="268"/>
      <c r="EN17" s="268"/>
      <c r="EO17" s="268"/>
      <c r="EP17" s="268"/>
      <c r="EQ17" s="268"/>
      <c r="ER17" s="268"/>
      <c r="ES17" s="268"/>
      <c r="ET17" s="268"/>
      <c r="EU17" s="268"/>
      <c r="EV17" s="268"/>
      <c r="EW17" s="268"/>
      <c r="EX17" s="268"/>
      <c r="EY17" s="268"/>
      <c r="EZ17" s="268"/>
      <c r="FA17" s="268"/>
      <c r="FB17" s="268"/>
      <c r="FC17" s="268"/>
      <c r="FD17" s="268"/>
      <c r="FE17" s="268"/>
      <c r="FF17" s="647" t="str">
        <f t="shared" si="4"/>
        <v/>
      </c>
      <c r="FG17" s="647" t="str">
        <f t="shared" si="5"/>
        <v/>
      </c>
      <c r="FH17" s="647" t="str">
        <f t="shared" si="6"/>
        <v/>
      </c>
      <c r="FI17" s="647" t="str">
        <f t="shared" si="7"/>
        <v/>
      </c>
      <c r="FJ17" s="268"/>
      <c r="FK17" s="268"/>
      <c r="FL17" s="268"/>
      <c r="FM17" s="268"/>
      <c r="FN17" s="268"/>
      <c r="FO17" s="268"/>
      <c r="FP17" s="268"/>
      <c r="FQ17" s="268"/>
      <c r="FR17" s="268"/>
      <c r="FS17" s="268"/>
      <c r="FT17" s="268"/>
      <c r="FU17" s="268"/>
      <c r="FV17" s="268"/>
      <c r="FW17" s="268"/>
      <c r="FX17" s="268"/>
      <c r="FY17" s="268"/>
      <c r="FZ17" s="268"/>
      <c r="GA17" s="268"/>
      <c r="GB17" s="268"/>
      <c r="GC17" s="268"/>
      <c r="GD17" s="268"/>
      <c r="GE17" s="268"/>
      <c r="GF17" s="268"/>
      <c r="GG17" s="268"/>
      <c r="GH17" s="268"/>
      <c r="GI17" s="268"/>
      <c r="GJ17" s="268"/>
      <c r="GK17" s="268"/>
      <c r="GL17" s="268"/>
      <c r="GM17" s="268"/>
      <c r="GN17" s="268"/>
      <c r="GO17" s="647" t="str">
        <f t="shared" si="24"/>
        <v/>
      </c>
      <c r="GP17" s="647" t="str">
        <f t="shared" si="8"/>
        <v/>
      </c>
      <c r="GQ17" s="647" t="str">
        <f t="shared" si="9"/>
        <v/>
      </c>
      <c r="GR17" s="647" t="str">
        <f t="shared" si="10"/>
        <v/>
      </c>
      <c r="GS17" s="648" t="str">
        <f t="shared" si="25"/>
        <v/>
      </c>
      <c r="GT17" s="648" t="str">
        <f t="shared" si="26"/>
        <v/>
      </c>
      <c r="GU17" s="648" t="str">
        <f t="shared" si="27"/>
        <v/>
      </c>
      <c r="GV17" s="648" t="str">
        <f t="shared" si="11"/>
        <v/>
      </c>
      <c r="GW17" s="648" t="str">
        <f t="shared" si="28"/>
        <v/>
      </c>
    </row>
    <row r="18" spans="1:205" ht="14.1" customHeight="1">
      <c r="A18" s="295" t="str">
        <f>IF('กรอกข้อมูล นร1'!A16,'กรอกข้อมูล นร1'!A16,"")</f>
        <v/>
      </c>
      <c r="B18" s="295" t="str">
        <f>'กรอกข้อมูล นร1'!B16&amp;""</f>
        <v/>
      </c>
      <c r="C18" s="295" t="str">
        <f>'กรอกข้อมูล นร1'!D16&amp;""</f>
        <v/>
      </c>
      <c r="D18" s="296" t="str">
        <f>IF('กรอกข้อมูล นร1'!C16="","",'กรอกข้อมูล นร1'!C16)</f>
        <v/>
      </c>
      <c r="E18" s="304" t="str">
        <f t="shared" si="12"/>
        <v/>
      </c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647" t="str">
        <f t="shared" si="13"/>
        <v/>
      </c>
      <c r="W18" s="647" t="str">
        <f t="shared" si="14"/>
        <v/>
      </c>
      <c r="X18" s="647" t="str">
        <f t="shared" si="15"/>
        <v/>
      </c>
      <c r="Y18" s="647" t="str">
        <f t="shared" si="16"/>
        <v/>
      </c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  <c r="AY18" s="268"/>
      <c r="AZ18" s="268"/>
      <c r="BA18" s="268"/>
      <c r="BB18" s="268"/>
      <c r="BC18" s="268"/>
      <c r="BD18" s="268"/>
      <c r="BE18" s="647" t="str">
        <f t="shared" si="29"/>
        <v/>
      </c>
      <c r="BF18" s="647" t="str">
        <f t="shared" si="17"/>
        <v/>
      </c>
      <c r="BG18" s="647" t="str">
        <f t="shared" si="18"/>
        <v/>
      </c>
      <c r="BH18" s="647" t="str">
        <f t="shared" si="19"/>
        <v/>
      </c>
      <c r="BI18" s="268"/>
      <c r="BJ18" s="268"/>
      <c r="BK18" s="268"/>
      <c r="BL18" s="268"/>
      <c r="BM18" s="268"/>
      <c r="BN18" s="268"/>
      <c r="BO18" s="268"/>
      <c r="BP18" s="268"/>
      <c r="BQ18" s="268"/>
      <c r="BR18" s="268"/>
      <c r="BS18" s="268"/>
      <c r="BT18" s="268"/>
      <c r="BU18" s="268"/>
      <c r="BV18" s="268"/>
      <c r="BW18" s="268"/>
      <c r="BX18" s="268"/>
      <c r="BY18" s="268"/>
      <c r="BZ18" s="268"/>
      <c r="CA18" s="268"/>
      <c r="CB18" s="268"/>
      <c r="CC18" s="268"/>
      <c r="CD18" s="268"/>
      <c r="CE18" s="268"/>
      <c r="CF18" s="268"/>
      <c r="CG18" s="268"/>
      <c r="CH18" s="268"/>
      <c r="CI18" s="268"/>
      <c r="CJ18" s="268"/>
      <c r="CK18" s="268"/>
      <c r="CL18" s="268"/>
      <c r="CM18" s="268"/>
      <c r="CN18" s="647" t="str">
        <f t="shared" si="20"/>
        <v/>
      </c>
      <c r="CO18" s="647" t="str">
        <f t="shared" si="21"/>
        <v/>
      </c>
      <c r="CP18" s="647" t="str">
        <f t="shared" si="22"/>
        <v/>
      </c>
      <c r="CQ18" s="647" t="str">
        <f t="shared" si="23"/>
        <v/>
      </c>
      <c r="CR18" s="268"/>
      <c r="CS18" s="268"/>
      <c r="CT18" s="268"/>
      <c r="CU18" s="268"/>
      <c r="CV18" s="268"/>
      <c r="CW18" s="268"/>
      <c r="CX18" s="268"/>
      <c r="CY18" s="268"/>
      <c r="CZ18" s="268"/>
      <c r="DA18" s="268"/>
      <c r="DB18" s="268"/>
      <c r="DC18" s="268"/>
      <c r="DD18" s="268"/>
      <c r="DE18" s="268"/>
      <c r="DF18" s="268"/>
      <c r="DG18" s="268"/>
      <c r="DH18" s="268"/>
      <c r="DI18" s="268"/>
      <c r="DJ18" s="268"/>
      <c r="DK18" s="268"/>
      <c r="DL18" s="268"/>
      <c r="DM18" s="268"/>
      <c r="DN18" s="268"/>
      <c r="DO18" s="268"/>
      <c r="DP18" s="268"/>
      <c r="DQ18" s="268"/>
      <c r="DR18" s="268"/>
      <c r="DS18" s="268"/>
      <c r="DT18" s="268"/>
      <c r="DU18" s="268"/>
      <c r="DV18" s="268"/>
      <c r="DW18" s="647" t="str">
        <f t="shared" si="0"/>
        <v/>
      </c>
      <c r="DX18" s="647" t="str">
        <f t="shared" si="1"/>
        <v/>
      </c>
      <c r="DY18" s="647" t="str">
        <f t="shared" si="2"/>
        <v/>
      </c>
      <c r="DZ18" s="647" t="str">
        <f t="shared" si="3"/>
        <v/>
      </c>
      <c r="EA18" s="268"/>
      <c r="EB18" s="268"/>
      <c r="EC18" s="268"/>
      <c r="ED18" s="268"/>
      <c r="EE18" s="268"/>
      <c r="EF18" s="268"/>
      <c r="EG18" s="268"/>
      <c r="EH18" s="268"/>
      <c r="EI18" s="268"/>
      <c r="EJ18" s="268"/>
      <c r="EK18" s="268"/>
      <c r="EL18" s="268"/>
      <c r="EM18" s="268"/>
      <c r="EN18" s="268"/>
      <c r="EO18" s="268"/>
      <c r="EP18" s="268"/>
      <c r="EQ18" s="268"/>
      <c r="ER18" s="268"/>
      <c r="ES18" s="268"/>
      <c r="ET18" s="268"/>
      <c r="EU18" s="268"/>
      <c r="EV18" s="268"/>
      <c r="EW18" s="268"/>
      <c r="EX18" s="268"/>
      <c r="EY18" s="268"/>
      <c r="EZ18" s="268"/>
      <c r="FA18" s="268"/>
      <c r="FB18" s="268"/>
      <c r="FC18" s="268"/>
      <c r="FD18" s="268"/>
      <c r="FE18" s="268"/>
      <c r="FF18" s="647" t="str">
        <f t="shared" si="4"/>
        <v/>
      </c>
      <c r="FG18" s="647" t="str">
        <f t="shared" si="5"/>
        <v/>
      </c>
      <c r="FH18" s="647" t="str">
        <f t="shared" si="6"/>
        <v/>
      </c>
      <c r="FI18" s="647" t="str">
        <f t="shared" si="7"/>
        <v/>
      </c>
      <c r="FJ18" s="268"/>
      <c r="FK18" s="268"/>
      <c r="FL18" s="268"/>
      <c r="FM18" s="268"/>
      <c r="FN18" s="268"/>
      <c r="FO18" s="268"/>
      <c r="FP18" s="268"/>
      <c r="FQ18" s="268"/>
      <c r="FR18" s="268"/>
      <c r="FS18" s="268"/>
      <c r="FT18" s="268"/>
      <c r="FU18" s="268"/>
      <c r="FV18" s="268"/>
      <c r="FW18" s="268"/>
      <c r="FX18" s="268"/>
      <c r="FY18" s="268"/>
      <c r="FZ18" s="268"/>
      <c r="GA18" s="268"/>
      <c r="GB18" s="268"/>
      <c r="GC18" s="268"/>
      <c r="GD18" s="268"/>
      <c r="GE18" s="268"/>
      <c r="GF18" s="268"/>
      <c r="GG18" s="268"/>
      <c r="GH18" s="268"/>
      <c r="GI18" s="268"/>
      <c r="GJ18" s="268"/>
      <c r="GK18" s="268"/>
      <c r="GL18" s="268"/>
      <c r="GM18" s="268"/>
      <c r="GN18" s="268"/>
      <c r="GO18" s="647" t="str">
        <f t="shared" si="24"/>
        <v/>
      </c>
      <c r="GP18" s="647" t="str">
        <f t="shared" si="8"/>
        <v/>
      </c>
      <c r="GQ18" s="647" t="str">
        <f t="shared" si="9"/>
        <v/>
      </c>
      <c r="GR18" s="647" t="str">
        <f t="shared" si="10"/>
        <v/>
      </c>
      <c r="GS18" s="648" t="str">
        <f t="shared" si="25"/>
        <v/>
      </c>
      <c r="GT18" s="648" t="str">
        <f t="shared" si="26"/>
        <v/>
      </c>
      <c r="GU18" s="648" t="str">
        <f t="shared" si="27"/>
        <v/>
      </c>
      <c r="GV18" s="648" t="str">
        <f t="shared" si="11"/>
        <v/>
      </c>
      <c r="GW18" s="648" t="str">
        <f t="shared" si="28"/>
        <v/>
      </c>
    </row>
    <row r="19" spans="1:205" ht="14.1" customHeight="1">
      <c r="A19" s="295" t="str">
        <f>IF('กรอกข้อมูล นร1'!A17,'กรอกข้อมูล นร1'!A17,"")</f>
        <v/>
      </c>
      <c r="B19" s="295" t="str">
        <f>'กรอกข้อมูล นร1'!B17&amp;""</f>
        <v/>
      </c>
      <c r="C19" s="295" t="str">
        <f>'กรอกข้อมูล นร1'!D17&amp;""</f>
        <v/>
      </c>
      <c r="D19" s="296" t="str">
        <f>IF('กรอกข้อมูล นร1'!C17="","",'กรอกข้อมูล นร1'!C17)</f>
        <v/>
      </c>
      <c r="E19" s="304" t="str">
        <f t="shared" si="12"/>
        <v/>
      </c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623" t="str">
        <f t="shared" ref="R19:R28" ca="1" si="30">IF(COUNTIF($F19:$BD19," /"),COUNTIF($F19:$BD19," /"),"")</f>
        <v/>
      </c>
      <c r="S19" s="623" t="str">
        <f t="shared" ref="S19:S28" ca="1" si="31">IF(COUNTIF($F19:$BD19,"ป"),COUNTIF($G19:$BD19,"ป"),"")</f>
        <v/>
      </c>
      <c r="T19" s="623" t="str">
        <f t="shared" ref="T19:T28" ca="1" si="32">IF(COUNTIF($F19:$BD19,"ล"),COUNTIF($G19:$BD19,"ล"),"")</f>
        <v/>
      </c>
      <c r="U19" s="623" t="str">
        <f t="shared" ref="U19:U28" ca="1" si="33">IF(COUNTIF($F19:$BD19,"ข"),COUNTIF($G19:$BD19,"ข"),"")</f>
        <v/>
      </c>
      <c r="V19" s="647" t="str">
        <f t="shared" ca="1" si="13"/>
        <v/>
      </c>
      <c r="W19" s="647" t="str">
        <f t="shared" ca="1" si="14"/>
        <v/>
      </c>
      <c r="X19" s="647" t="str">
        <f t="shared" ca="1" si="15"/>
        <v/>
      </c>
      <c r="Y19" s="647" t="str">
        <f t="shared" ca="1" si="16"/>
        <v/>
      </c>
      <c r="Z19" s="268"/>
      <c r="AA19" s="268"/>
      <c r="AB19" s="268"/>
      <c r="AC19" s="268"/>
      <c r="AD19" s="268"/>
      <c r="AE19" s="268"/>
      <c r="AF19" s="268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647" t="str">
        <f t="shared" si="29"/>
        <v/>
      </c>
      <c r="BF19" s="647" t="str">
        <f t="shared" si="17"/>
        <v/>
      </c>
      <c r="BG19" s="647" t="str">
        <f t="shared" si="18"/>
        <v/>
      </c>
      <c r="BH19" s="647" t="str">
        <f t="shared" si="19"/>
        <v/>
      </c>
      <c r="BI19" s="268"/>
      <c r="BJ19" s="268"/>
      <c r="BK19" s="268"/>
      <c r="BL19" s="268"/>
      <c r="BM19" s="268"/>
      <c r="BN19" s="268"/>
      <c r="BO19" s="268"/>
      <c r="BP19" s="268"/>
      <c r="BQ19" s="268"/>
      <c r="BR19" s="268"/>
      <c r="BS19" s="268"/>
      <c r="BT19" s="268"/>
      <c r="BU19" s="268"/>
      <c r="BV19" s="268"/>
      <c r="BW19" s="268"/>
      <c r="BX19" s="268"/>
      <c r="BY19" s="268"/>
      <c r="BZ19" s="268"/>
      <c r="CA19" s="268"/>
      <c r="CB19" s="268"/>
      <c r="CC19" s="268"/>
      <c r="CD19" s="268"/>
      <c r="CE19" s="268"/>
      <c r="CF19" s="268"/>
      <c r="CG19" s="268"/>
      <c r="CH19" s="268"/>
      <c r="CI19" s="268"/>
      <c r="CJ19" s="268"/>
      <c r="CK19" s="268"/>
      <c r="CL19" s="268"/>
      <c r="CM19" s="268"/>
      <c r="CN19" s="647" t="str">
        <f t="shared" si="20"/>
        <v/>
      </c>
      <c r="CO19" s="647" t="str">
        <f t="shared" si="21"/>
        <v/>
      </c>
      <c r="CP19" s="647" t="str">
        <f t="shared" si="22"/>
        <v/>
      </c>
      <c r="CQ19" s="647" t="str">
        <f t="shared" si="23"/>
        <v/>
      </c>
      <c r="CR19" s="268"/>
      <c r="CS19" s="268"/>
      <c r="CT19" s="268"/>
      <c r="CU19" s="268"/>
      <c r="CV19" s="268"/>
      <c r="CW19" s="268"/>
      <c r="CX19" s="268"/>
      <c r="CY19" s="268"/>
      <c r="CZ19" s="268"/>
      <c r="DA19" s="268"/>
      <c r="DB19" s="268"/>
      <c r="DC19" s="268"/>
      <c r="DD19" s="268"/>
      <c r="DE19" s="268"/>
      <c r="DF19" s="268"/>
      <c r="DG19" s="268"/>
      <c r="DH19" s="268"/>
      <c r="DI19" s="268"/>
      <c r="DJ19" s="268"/>
      <c r="DK19" s="268"/>
      <c r="DL19" s="268"/>
      <c r="DM19" s="268"/>
      <c r="DN19" s="268"/>
      <c r="DO19" s="268"/>
      <c r="DP19" s="268"/>
      <c r="DQ19" s="268"/>
      <c r="DR19" s="268"/>
      <c r="DS19" s="268"/>
      <c r="DT19" s="268"/>
      <c r="DU19" s="268"/>
      <c r="DV19" s="268"/>
      <c r="DW19" s="647" t="str">
        <f t="shared" si="0"/>
        <v/>
      </c>
      <c r="DX19" s="647" t="str">
        <f t="shared" si="1"/>
        <v/>
      </c>
      <c r="DY19" s="647" t="str">
        <f t="shared" si="2"/>
        <v/>
      </c>
      <c r="DZ19" s="647" t="str">
        <f t="shared" si="3"/>
        <v/>
      </c>
      <c r="EA19" s="268"/>
      <c r="EB19" s="268"/>
      <c r="EC19" s="268"/>
      <c r="ED19" s="268"/>
      <c r="EE19" s="268"/>
      <c r="EF19" s="268"/>
      <c r="EG19" s="268"/>
      <c r="EH19" s="268"/>
      <c r="EI19" s="268"/>
      <c r="EJ19" s="268"/>
      <c r="EK19" s="268"/>
      <c r="EL19" s="268"/>
      <c r="EM19" s="268"/>
      <c r="EN19" s="268"/>
      <c r="EO19" s="268"/>
      <c r="EP19" s="268"/>
      <c r="EQ19" s="268"/>
      <c r="ER19" s="268"/>
      <c r="ES19" s="268"/>
      <c r="ET19" s="268"/>
      <c r="EU19" s="268"/>
      <c r="EV19" s="268"/>
      <c r="EW19" s="268"/>
      <c r="EX19" s="268"/>
      <c r="EY19" s="268"/>
      <c r="EZ19" s="268"/>
      <c r="FA19" s="268"/>
      <c r="FB19" s="268"/>
      <c r="FC19" s="268"/>
      <c r="FD19" s="268"/>
      <c r="FE19" s="268"/>
      <c r="FF19" s="647" t="str">
        <f t="shared" si="4"/>
        <v/>
      </c>
      <c r="FG19" s="647" t="str">
        <f t="shared" si="5"/>
        <v/>
      </c>
      <c r="FH19" s="647" t="str">
        <f t="shared" si="6"/>
        <v/>
      </c>
      <c r="FI19" s="647" t="str">
        <f t="shared" si="7"/>
        <v/>
      </c>
      <c r="FJ19" s="268"/>
      <c r="FK19" s="268"/>
      <c r="FL19" s="268"/>
      <c r="FM19" s="268"/>
      <c r="FN19" s="268"/>
      <c r="FO19" s="268"/>
      <c r="FP19" s="268"/>
      <c r="FQ19" s="268"/>
      <c r="FR19" s="268"/>
      <c r="FS19" s="268"/>
      <c r="FT19" s="268"/>
      <c r="FU19" s="268"/>
      <c r="FV19" s="268"/>
      <c r="FW19" s="268"/>
      <c r="FX19" s="268"/>
      <c r="FY19" s="268"/>
      <c r="FZ19" s="268"/>
      <c r="GA19" s="268"/>
      <c r="GB19" s="268"/>
      <c r="GC19" s="268"/>
      <c r="GD19" s="268"/>
      <c r="GE19" s="268"/>
      <c r="GF19" s="268"/>
      <c r="GG19" s="268"/>
      <c r="GH19" s="268"/>
      <c r="GI19" s="268"/>
      <c r="GJ19" s="268"/>
      <c r="GK19" s="268"/>
      <c r="GL19" s="268"/>
      <c r="GM19" s="268"/>
      <c r="GN19" s="268"/>
      <c r="GO19" s="647" t="str">
        <f t="shared" si="24"/>
        <v/>
      </c>
      <c r="GP19" s="647" t="str">
        <f t="shared" si="8"/>
        <v/>
      </c>
      <c r="GQ19" s="647" t="str">
        <f t="shared" si="9"/>
        <v/>
      </c>
      <c r="GR19" s="647" t="str">
        <f t="shared" si="10"/>
        <v/>
      </c>
      <c r="GS19" s="648" t="str">
        <f t="shared" si="25"/>
        <v/>
      </c>
      <c r="GT19" s="648" t="str">
        <f t="shared" si="26"/>
        <v/>
      </c>
      <c r="GU19" s="648" t="str">
        <f t="shared" si="27"/>
        <v/>
      </c>
      <c r="GV19" s="648" t="str">
        <f t="shared" si="11"/>
        <v/>
      </c>
      <c r="GW19" s="648" t="str">
        <f t="shared" si="28"/>
        <v/>
      </c>
    </row>
    <row r="20" spans="1:205" ht="14.1" customHeight="1">
      <c r="A20" s="295" t="str">
        <f>IF('กรอกข้อมูล นร1'!A18,'กรอกข้อมูล นร1'!A18,"")</f>
        <v/>
      </c>
      <c r="B20" s="295" t="str">
        <f>'กรอกข้อมูล นร1'!B18&amp;""</f>
        <v/>
      </c>
      <c r="C20" s="295" t="str">
        <f>'กรอกข้อมูล นร1'!D18&amp;""</f>
        <v/>
      </c>
      <c r="D20" s="296" t="str">
        <f>IF('กรอกข้อมูล นร1'!C18="","",'กรอกข้อมูล นร1'!C18)</f>
        <v/>
      </c>
      <c r="E20" s="304" t="str">
        <f t="shared" si="12"/>
        <v/>
      </c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623" t="str">
        <f t="shared" ca="1" si="30"/>
        <v/>
      </c>
      <c r="S20" s="623" t="str">
        <f t="shared" ca="1" si="31"/>
        <v/>
      </c>
      <c r="T20" s="623" t="str">
        <f t="shared" ca="1" si="32"/>
        <v/>
      </c>
      <c r="U20" s="623" t="str">
        <f t="shared" ca="1" si="33"/>
        <v/>
      </c>
      <c r="V20" s="647" t="str">
        <f t="shared" ca="1" si="13"/>
        <v/>
      </c>
      <c r="W20" s="647" t="str">
        <f t="shared" ca="1" si="14"/>
        <v/>
      </c>
      <c r="X20" s="647" t="str">
        <f t="shared" ca="1" si="15"/>
        <v/>
      </c>
      <c r="Y20" s="647" t="str">
        <f t="shared" ca="1" si="16"/>
        <v/>
      </c>
      <c r="Z20" s="268"/>
      <c r="AA20" s="268"/>
      <c r="AB20" s="268"/>
      <c r="AC20" s="268"/>
      <c r="AD20" s="268"/>
      <c r="AE20" s="268"/>
      <c r="AF20" s="268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  <c r="AU20" s="268"/>
      <c r="AV20" s="268"/>
      <c r="AW20" s="268"/>
      <c r="AX20" s="268"/>
      <c r="AY20" s="268"/>
      <c r="AZ20" s="268"/>
      <c r="BA20" s="268"/>
      <c r="BB20" s="268"/>
      <c r="BC20" s="268"/>
      <c r="BD20" s="268"/>
      <c r="BE20" s="647" t="str">
        <f t="shared" si="29"/>
        <v/>
      </c>
      <c r="BF20" s="647" t="str">
        <f t="shared" si="17"/>
        <v/>
      </c>
      <c r="BG20" s="647" t="str">
        <f t="shared" si="18"/>
        <v/>
      </c>
      <c r="BH20" s="647" t="str">
        <f t="shared" si="19"/>
        <v/>
      </c>
      <c r="BI20" s="268"/>
      <c r="BJ20" s="268"/>
      <c r="BK20" s="268"/>
      <c r="BL20" s="268"/>
      <c r="BM20" s="268"/>
      <c r="BN20" s="268"/>
      <c r="BO20" s="268"/>
      <c r="BP20" s="268"/>
      <c r="BQ20" s="268"/>
      <c r="BR20" s="268"/>
      <c r="BS20" s="268"/>
      <c r="BT20" s="268"/>
      <c r="BU20" s="268"/>
      <c r="BV20" s="268"/>
      <c r="BW20" s="268"/>
      <c r="BX20" s="268"/>
      <c r="BY20" s="268"/>
      <c r="BZ20" s="268"/>
      <c r="CA20" s="268"/>
      <c r="CB20" s="268"/>
      <c r="CC20" s="268"/>
      <c r="CD20" s="268"/>
      <c r="CE20" s="268"/>
      <c r="CF20" s="268"/>
      <c r="CG20" s="268"/>
      <c r="CH20" s="268"/>
      <c r="CI20" s="268"/>
      <c r="CJ20" s="268"/>
      <c r="CK20" s="268"/>
      <c r="CL20" s="268"/>
      <c r="CM20" s="268"/>
      <c r="CN20" s="647" t="str">
        <f t="shared" si="20"/>
        <v/>
      </c>
      <c r="CO20" s="647" t="str">
        <f t="shared" si="21"/>
        <v/>
      </c>
      <c r="CP20" s="647" t="str">
        <f t="shared" si="22"/>
        <v/>
      </c>
      <c r="CQ20" s="647" t="str">
        <f t="shared" si="23"/>
        <v/>
      </c>
      <c r="CR20" s="268"/>
      <c r="CS20" s="268"/>
      <c r="CT20" s="268"/>
      <c r="CU20" s="268"/>
      <c r="CV20" s="268"/>
      <c r="CW20" s="268"/>
      <c r="CX20" s="268"/>
      <c r="CY20" s="268"/>
      <c r="CZ20" s="268"/>
      <c r="DA20" s="268"/>
      <c r="DB20" s="268"/>
      <c r="DC20" s="268"/>
      <c r="DD20" s="268"/>
      <c r="DE20" s="268"/>
      <c r="DF20" s="268"/>
      <c r="DG20" s="268"/>
      <c r="DH20" s="268"/>
      <c r="DI20" s="268"/>
      <c r="DJ20" s="268"/>
      <c r="DK20" s="268"/>
      <c r="DL20" s="268"/>
      <c r="DM20" s="268"/>
      <c r="DN20" s="268"/>
      <c r="DO20" s="268"/>
      <c r="DP20" s="268"/>
      <c r="DQ20" s="268"/>
      <c r="DR20" s="268"/>
      <c r="DS20" s="268"/>
      <c r="DT20" s="268"/>
      <c r="DU20" s="268"/>
      <c r="DV20" s="268"/>
      <c r="DW20" s="647" t="str">
        <f t="shared" si="0"/>
        <v/>
      </c>
      <c r="DX20" s="647" t="str">
        <f t="shared" si="1"/>
        <v/>
      </c>
      <c r="DY20" s="647" t="str">
        <f t="shared" si="2"/>
        <v/>
      </c>
      <c r="DZ20" s="647" t="str">
        <f t="shared" si="3"/>
        <v/>
      </c>
      <c r="EA20" s="268"/>
      <c r="EB20" s="268"/>
      <c r="EC20" s="268"/>
      <c r="ED20" s="268"/>
      <c r="EE20" s="268"/>
      <c r="EF20" s="268"/>
      <c r="EG20" s="268"/>
      <c r="EH20" s="268"/>
      <c r="EI20" s="268"/>
      <c r="EJ20" s="268"/>
      <c r="EK20" s="268"/>
      <c r="EL20" s="268"/>
      <c r="EM20" s="268"/>
      <c r="EN20" s="268"/>
      <c r="EO20" s="268"/>
      <c r="EP20" s="268"/>
      <c r="EQ20" s="268"/>
      <c r="ER20" s="268"/>
      <c r="ES20" s="268"/>
      <c r="ET20" s="268"/>
      <c r="EU20" s="268"/>
      <c r="EV20" s="268"/>
      <c r="EW20" s="268"/>
      <c r="EX20" s="268"/>
      <c r="EY20" s="268"/>
      <c r="EZ20" s="268"/>
      <c r="FA20" s="268"/>
      <c r="FB20" s="268"/>
      <c r="FC20" s="268"/>
      <c r="FD20" s="268"/>
      <c r="FE20" s="268"/>
      <c r="FF20" s="647" t="str">
        <f t="shared" si="4"/>
        <v/>
      </c>
      <c r="FG20" s="647" t="str">
        <f t="shared" si="5"/>
        <v/>
      </c>
      <c r="FH20" s="647" t="str">
        <f t="shared" si="6"/>
        <v/>
      </c>
      <c r="FI20" s="647" t="str">
        <f t="shared" si="7"/>
        <v/>
      </c>
      <c r="FJ20" s="268"/>
      <c r="FK20" s="268"/>
      <c r="FL20" s="268"/>
      <c r="FM20" s="268"/>
      <c r="FN20" s="268"/>
      <c r="FO20" s="268"/>
      <c r="FP20" s="268"/>
      <c r="FQ20" s="268"/>
      <c r="FR20" s="268"/>
      <c r="FS20" s="268"/>
      <c r="FT20" s="268"/>
      <c r="FU20" s="268"/>
      <c r="FV20" s="268"/>
      <c r="FW20" s="268"/>
      <c r="FX20" s="268"/>
      <c r="FY20" s="268"/>
      <c r="FZ20" s="268"/>
      <c r="GA20" s="268"/>
      <c r="GB20" s="268"/>
      <c r="GC20" s="268"/>
      <c r="GD20" s="268"/>
      <c r="GE20" s="268"/>
      <c r="GF20" s="268"/>
      <c r="GG20" s="268"/>
      <c r="GH20" s="268"/>
      <c r="GI20" s="268"/>
      <c r="GJ20" s="268"/>
      <c r="GK20" s="268"/>
      <c r="GL20" s="268"/>
      <c r="GM20" s="268"/>
      <c r="GN20" s="268"/>
      <c r="GO20" s="647" t="str">
        <f t="shared" si="24"/>
        <v/>
      </c>
      <c r="GP20" s="647" t="str">
        <f t="shared" si="8"/>
        <v/>
      </c>
      <c r="GQ20" s="647" t="str">
        <f t="shared" si="9"/>
        <v/>
      </c>
      <c r="GR20" s="647" t="str">
        <f t="shared" si="10"/>
        <v/>
      </c>
      <c r="GS20" s="648" t="str">
        <f t="shared" si="25"/>
        <v/>
      </c>
      <c r="GT20" s="648" t="str">
        <f t="shared" si="26"/>
        <v/>
      </c>
      <c r="GU20" s="648" t="str">
        <f t="shared" si="27"/>
        <v/>
      </c>
      <c r="GV20" s="648" t="str">
        <f t="shared" si="11"/>
        <v/>
      </c>
      <c r="GW20" s="648" t="str">
        <f t="shared" si="28"/>
        <v/>
      </c>
    </row>
    <row r="21" spans="1:205" ht="14.1" customHeight="1">
      <c r="A21" s="295" t="str">
        <f>IF('กรอกข้อมูล นร1'!A19,'กรอกข้อมูล นร1'!A19,"")</f>
        <v/>
      </c>
      <c r="B21" s="295" t="str">
        <f>'กรอกข้อมูล นร1'!B19&amp;""</f>
        <v/>
      </c>
      <c r="C21" s="295" t="str">
        <f>'กรอกข้อมูล นร1'!D19&amp;""</f>
        <v/>
      </c>
      <c r="D21" s="296" t="str">
        <f>IF('กรอกข้อมูล นร1'!C19="","",'กรอกข้อมูล นร1'!C19)</f>
        <v/>
      </c>
      <c r="E21" s="304" t="str">
        <f t="shared" si="12"/>
        <v/>
      </c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623" t="str">
        <f t="shared" ca="1" si="30"/>
        <v/>
      </c>
      <c r="S21" s="623" t="str">
        <f t="shared" ca="1" si="31"/>
        <v/>
      </c>
      <c r="T21" s="623" t="str">
        <f t="shared" ca="1" si="32"/>
        <v/>
      </c>
      <c r="U21" s="623" t="str">
        <f t="shared" ca="1" si="33"/>
        <v/>
      </c>
      <c r="V21" s="647" t="str">
        <f t="shared" ca="1" si="13"/>
        <v/>
      </c>
      <c r="W21" s="647" t="str">
        <f t="shared" ca="1" si="14"/>
        <v/>
      </c>
      <c r="X21" s="647" t="str">
        <f t="shared" ca="1" si="15"/>
        <v/>
      </c>
      <c r="Y21" s="647" t="str">
        <f t="shared" ca="1" si="16"/>
        <v/>
      </c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8"/>
      <c r="BD21" s="268"/>
      <c r="BE21" s="647" t="str">
        <f t="shared" si="29"/>
        <v/>
      </c>
      <c r="BF21" s="647" t="str">
        <f t="shared" si="17"/>
        <v/>
      </c>
      <c r="BG21" s="647" t="str">
        <f t="shared" si="18"/>
        <v/>
      </c>
      <c r="BH21" s="647" t="str">
        <f t="shared" si="19"/>
        <v/>
      </c>
      <c r="BI21" s="268"/>
      <c r="BJ21" s="268"/>
      <c r="BK21" s="268"/>
      <c r="BL21" s="268"/>
      <c r="BM21" s="268"/>
      <c r="BN21" s="268"/>
      <c r="BO21" s="268"/>
      <c r="BP21" s="268"/>
      <c r="BQ21" s="268"/>
      <c r="BR21" s="268"/>
      <c r="BS21" s="268"/>
      <c r="BT21" s="268"/>
      <c r="BU21" s="268"/>
      <c r="BV21" s="268"/>
      <c r="BW21" s="268"/>
      <c r="BX21" s="268"/>
      <c r="BY21" s="268"/>
      <c r="BZ21" s="268"/>
      <c r="CA21" s="268"/>
      <c r="CB21" s="268"/>
      <c r="CC21" s="268"/>
      <c r="CD21" s="268"/>
      <c r="CE21" s="268"/>
      <c r="CF21" s="268"/>
      <c r="CG21" s="268"/>
      <c r="CH21" s="268"/>
      <c r="CI21" s="268"/>
      <c r="CJ21" s="268"/>
      <c r="CK21" s="268"/>
      <c r="CL21" s="268"/>
      <c r="CM21" s="268"/>
      <c r="CN21" s="647" t="str">
        <f t="shared" si="20"/>
        <v/>
      </c>
      <c r="CO21" s="647" t="str">
        <f t="shared" si="21"/>
        <v/>
      </c>
      <c r="CP21" s="647" t="str">
        <f t="shared" si="22"/>
        <v/>
      </c>
      <c r="CQ21" s="647" t="str">
        <f t="shared" si="23"/>
        <v/>
      </c>
      <c r="CR21" s="268"/>
      <c r="CS21" s="268"/>
      <c r="CT21" s="268"/>
      <c r="CU21" s="268"/>
      <c r="CV21" s="268"/>
      <c r="CW21" s="268"/>
      <c r="CX21" s="268"/>
      <c r="CY21" s="268"/>
      <c r="CZ21" s="268"/>
      <c r="DA21" s="268"/>
      <c r="DB21" s="268"/>
      <c r="DC21" s="268"/>
      <c r="DD21" s="268"/>
      <c r="DE21" s="268"/>
      <c r="DF21" s="268"/>
      <c r="DG21" s="268"/>
      <c r="DH21" s="268"/>
      <c r="DI21" s="268"/>
      <c r="DJ21" s="268"/>
      <c r="DK21" s="268"/>
      <c r="DL21" s="268"/>
      <c r="DM21" s="268"/>
      <c r="DN21" s="268"/>
      <c r="DO21" s="268"/>
      <c r="DP21" s="268"/>
      <c r="DQ21" s="268"/>
      <c r="DR21" s="268"/>
      <c r="DS21" s="268"/>
      <c r="DT21" s="268"/>
      <c r="DU21" s="268"/>
      <c r="DV21" s="268"/>
      <c r="DW21" s="647" t="str">
        <f t="shared" si="0"/>
        <v/>
      </c>
      <c r="DX21" s="647" t="str">
        <f t="shared" si="1"/>
        <v/>
      </c>
      <c r="DY21" s="647" t="str">
        <f t="shared" si="2"/>
        <v/>
      </c>
      <c r="DZ21" s="647" t="str">
        <f t="shared" si="3"/>
        <v/>
      </c>
      <c r="EA21" s="268"/>
      <c r="EB21" s="268"/>
      <c r="EC21" s="268"/>
      <c r="ED21" s="268"/>
      <c r="EE21" s="268"/>
      <c r="EF21" s="268"/>
      <c r="EG21" s="268"/>
      <c r="EH21" s="268"/>
      <c r="EI21" s="268"/>
      <c r="EJ21" s="268"/>
      <c r="EK21" s="268"/>
      <c r="EL21" s="268"/>
      <c r="EM21" s="268"/>
      <c r="EN21" s="268"/>
      <c r="EO21" s="268"/>
      <c r="EP21" s="268"/>
      <c r="EQ21" s="268"/>
      <c r="ER21" s="268"/>
      <c r="ES21" s="268"/>
      <c r="ET21" s="268"/>
      <c r="EU21" s="268"/>
      <c r="EV21" s="268"/>
      <c r="EW21" s="268"/>
      <c r="EX21" s="268"/>
      <c r="EY21" s="268"/>
      <c r="EZ21" s="268"/>
      <c r="FA21" s="268"/>
      <c r="FB21" s="268"/>
      <c r="FC21" s="268"/>
      <c r="FD21" s="268"/>
      <c r="FE21" s="268"/>
      <c r="FF21" s="647" t="str">
        <f t="shared" si="4"/>
        <v/>
      </c>
      <c r="FG21" s="647" t="str">
        <f t="shared" si="5"/>
        <v/>
      </c>
      <c r="FH21" s="647" t="str">
        <f t="shared" si="6"/>
        <v/>
      </c>
      <c r="FI21" s="647" t="str">
        <f t="shared" si="7"/>
        <v/>
      </c>
      <c r="FJ21" s="268"/>
      <c r="FK21" s="268"/>
      <c r="FL21" s="268"/>
      <c r="FM21" s="268"/>
      <c r="FN21" s="268"/>
      <c r="FO21" s="268"/>
      <c r="FP21" s="268"/>
      <c r="FQ21" s="268"/>
      <c r="FR21" s="268"/>
      <c r="FS21" s="268"/>
      <c r="FT21" s="268"/>
      <c r="FU21" s="268"/>
      <c r="FV21" s="268"/>
      <c r="FW21" s="268"/>
      <c r="FX21" s="268"/>
      <c r="FY21" s="268"/>
      <c r="FZ21" s="268"/>
      <c r="GA21" s="268"/>
      <c r="GB21" s="268"/>
      <c r="GC21" s="268"/>
      <c r="GD21" s="268"/>
      <c r="GE21" s="268"/>
      <c r="GF21" s="268"/>
      <c r="GG21" s="268"/>
      <c r="GH21" s="268"/>
      <c r="GI21" s="268"/>
      <c r="GJ21" s="268"/>
      <c r="GK21" s="268"/>
      <c r="GL21" s="268"/>
      <c r="GM21" s="268"/>
      <c r="GN21" s="268"/>
      <c r="GO21" s="647" t="str">
        <f t="shared" si="24"/>
        <v/>
      </c>
      <c r="GP21" s="647" t="str">
        <f t="shared" si="8"/>
        <v/>
      </c>
      <c r="GQ21" s="647" t="str">
        <f t="shared" si="9"/>
        <v/>
      </c>
      <c r="GR21" s="647" t="str">
        <f t="shared" si="10"/>
        <v/>
      </c>
      <c r="GS21" s="648" t="str">
        <f t="shared" si="25"/>
        <v/>
      </c>
      <c r="GT21" s="648" t="str">
        <f t="shared" si="26"/>
        <v/>
      </c>
      <c r="GU21" s="648" t="str">
        <f t="shared" si="27"/>
        <v/>
      </c>
      <c r="GV21" s="648" t="str">
        <f t="shared" si="11"/>
        <v/>
      </c>
      <c r="GW21" s="648" t="str">
        <f t="shared" si="28"/>
        <v/>
      </c>
    </row>
    <row r="22" spans="1:205" ht="14.1" customHeight="1">
      <c r="A22" s="295" t="str">
        <f>IF('กรอกข้อมูล นร1'!A20,'กรอกข้อมูล นร1'!A20,"")</f>
        <v/>
      </c>
      <c r="B22" s="295" t="str">
        <f>'กรอกข้อมูล นร1'!B20&amp;""</f>
        <v/>
      </c>
      <c r="C22" s="295" t="str">
        <f>'กรอกข้อมูล นร1'!D20&amp;""</f>
        <v/>
      </c>
      <c r="D22" s="296" t="str">
        <f>IF('กรอกข้อมูล นร1'!C20="","",'กรอกข้อมูล นร1'!C20)</f>
        <v/>
      </c>
      <c r="E22" s="304" t="str">
        <f t="shared" si="12"/>
        <v/>
      </c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623" t="str">
        <f t="shared" ca="1" si="30"/>
        <v/>
      </c>
      <c r="S22" s="623" t="str">
        <f t="shared" ca="1" si="31"/>
        <v/>
      </c>
      <c r="T22" s="623" t="str">
        <f t="shared" ca="1" si="32"/>
        <v/>
      </c>
      <c r="U22" s="623" t="str">
        <f t="shared" ca="1" si="33"/>
        <v/>
      </c>
      <c r="V22" s="647" t="str">
        <f t="shared" ca="1" si="13"/>
        <v/>
      </c>
      <c r="W22" s="647" t="str">
        <f t="shared" ca="1" si="14"/>
        <v/>
      </c>
      <c r="X22" s="647" t="str">
        <f t="shared" ca="1" si="15"/>
        <v/>
      </c>
      <c r="Y22" s="647" t="str">
        <f t="shared" ca="1" si="16"/>
        <v/>
      </c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268"/>
      <c r="BD22" s="268"/>
      <c r="BE22" s="647" t="str">
        <f t="shared" si="29"/>
        <v/>
      </c>
      <c r="BF22" s="647" t="str">
        <f t="shared" si="17"/>
        <v/>
      </c>
      <c r="BG22" s="647" t="str">
        <f t="shared" si="18"/>
        <v/>
      </c>
      <c r="BH22" s="647" t="str">
        <f t="shared" si="19"/>
        <v/>
      </c>
      <c r="BI22" s="268"/>
      <c r="BJ22" s="268"/>
      <c r="BK22" s="268"/>
      <c r="BL22" s="268"/>
      <c r="BM22" s="268"/>
      <c r="BN22" s="268"/>
      <c r="BO22" s="268"/>
      <c r="BP22" s="268"/>
      <c r="BQ22" s="268"/>
      <c r="BR22" s="268"/>
      <c r="BS22" s="268"/>
      <c r="BT22" s="268"/>
      <c r="BU22" s="268"/>
      <c r="BV22" s="268"/>
      <c r="BW22" s="268"/>
      <c r="BX22" s="268"/>
      <c r="BY22" s="268"/>
      <c r="BZ22" s="268"/>
      <c r="CA22" s="268"/>
      <c r="CB22" s="268"/>
      <c r="CC22" s="268"/>
      <c r="CD22" s="268"/>
      <c r="CE22" s="268"/>
      <c r="CF22" s="268"/>
      <c r="CG22" s="268"/>
      <c r="CH22" s="268"/>
      <c r="CI22" s="268"/>
      <c r="CJ22" s="268"/>
      <c r="CK22" s="268"/>
      <c r="CL22" s="268"/>
      <c r="CM22" s="268"/>
      <c r="CN22" s="647" t="str">
        <f t="shared" si="20"/>
        <v/>
      </c>
      <c r="CO22" s="647" t="str">
        <f t="shared" si="21"/>
        <v/>
      </c>
      <c r="CP22" s="647" t="str">
        <f t="shared" si="22"/>
        <v/>
      </c>
      <c r="CQ22" s="647" t="str">
        <f t="shared" si="23"/>
        <v/>
      </c>
      <c r="CR22" s="268"/>
      <c r="CS22" s="268"/>
      <c r="CT22" s="268"/>
      <c r="CU22" s="268"/>
      <c r="CV22" s="268"/>
      <c r="CW22" s="268"/>
      <c r="CX22" s="268"/>
      <c r="CY22" s="268"/>
      <c r="CZ22" s="268"/>
      <c r="DA22" s="268"/>
      <c r="DB22" s="268"/>
      <c r="DC22" s="268"/>
      <c r="DD22" s="268"/>
      <c r="DE22" s="268"/>
      <c r="DF22" s="268"/>
      <c r="DG22" s="268"/>
      <c r="DH22" s="268"/>
      <c r="DI22" s="268"/>
      <c r="DJ22" s="268"/>
      <c r="DK22" s="268"/>
      <c r="DL22" s="268"/>
      <c r="DM22" s="268"/>
      <c r="DN22" s="268"/>
      <c r="DO22" s="268"/>
      <c r="DP22" s="268"/>
      <c r="DQ22" s="268"/>
      <c r="DR22" s="268"/>
      <c r="DS22" s="268"/>
      <c r="DT22" s="268"/>
      <c r="DU22" s="268"/>
      <c r="DV22" s="268"/>
      <c r="DW22" s="647" t="str">
        <f t="shared" si="0"/>
        <v/>
      </c>
      <c r="DX22" s="647" t="str">
        <f t="shared" si="1"/>
        <v/>
      </c>
      <c r="DY22" s="647" t="str">
        <f t="shared" si="2"/>
        <v/>
      </c>
      <c r="DZ22" s="647" t="str">
        <f t="shared" si="3"/>
        <v/>
      </c>
      <c r="EA22" s="268"/>
      <c r="EB22" s="268"/>
      <c r="EC22" s="268"/>
      <c r="ED22" s="268"/>
      <c r="EE22" s="268"/>
      <c r="EF22" s="268"/>
      <c r="EG22" s="268"/>
      <c r="EH22" s="268"/>
      <c r="EI22" s="268"/>
      <c r="EJ22" s="268"/>
      <c r="EK22" s="268"/>
      <c r="EL22" s="268"/>
      <c r="EM22" s="268"/>
      <c r="EN22" s="268"/>
      <c r="EO22" s="268"/>
      <c r="EP22" s="268"/>
      <c r="EQ22" s="268"/>
      <c r="ER22" s="268"/>
      <c r="ES22" s="268"/>
      <c r="ET22" s="268"/>
      <c r="EU22" s="268"/>
      <c r="EV22" s="268"/>
      <c r="EW22" s="268"/>
      <c r="EX22" s="268"/>
      <c r="EY22" s="268"/>
      <c r="EZ22" s="268"/>
      <c r="FA22" s="268"/>
      <c r="FB22" s="268"/>
      <c r="FC22" s="268"/>
      <c r="FD22" s="268"/>
      <c r="FE22" s="268"/>
      <c r="FF22" s="647" t="str">
        <f t="shared" si="4"/>
        <v/>
      </c>
      <c r="FG22" s="647" t="str">
        <f t="shared" si="5"/>
        <v/>
      </c>
      <c r="FH22" s="647" t="str">
        <f t="shared" si="6"/>
        <v/>
      </c>
      <c r="FI22" s="647" t="str">
        <f t="shared" si="7"/>
        <v/>
      </c>
      <c r="FJ22" s="268"/>
      <c r="FK22" s="268"/>
      <c r="FL22" s="268"/>
      <c r="FM22" s="268"/>
      <c r="FN22" s="268"/>
      <c r="FO22" s="268"/>
      <c r="FP22" s="268"/>
      <c r="FQ22" s="268"/>
      <c r="FR22" s="268"/>
      <c r="FS22" s="268"/>
      <c r="FT22" s="268"/>
      <c r="FU22" s="268"/>
      <c r="FV22" s="268"/>
      <c r="FW22" s="268"/>
      <c r="FX22" s="268"/>
      <c r="FY22" s="268"/>
      <c r="FZ22" s="268"/>
      <c r="GA22" s="268"/>
      <c r="GB22" s="268"/>
      <c r="GC22" s="268"/>
      <c r="GD22" s="268"/>
      <c r="GE22" s="268"/>
      <c r="GF22" s="268"/>
      <c r="GG22" s="268"/>
      <c r="GH22" s="268"/>
      <c r="GI22" s="268"/>
      <c r="GJ22" s="268"/>
      <c r="GK22" s="268"/>
      <c r="GL22" s="268"/>
      <c r="GM22" s="268"/>
      <c r="GN22" s="268"/>
      <c r="GO22" s="647" t="str">
        <f t="shared" si="24"/>
        <v/>
      </c>
      <c r="GP22" s="647" t="str">
        <f t="shared" si="8"/>
        <v/>
      </c>
      <c r="GQ22" s="647" t="str">
        <f t="shared" si="9"/>
        <v/>
      </c>
      <c r="GR22" s="647" t="str">
        <f t="shared" si="10"/>
        <v/>
      </c>
      <c r="GS22" s="648" t="str">
        <f t="shared" si="25"/>
        <v/>
      </c>
      <c r="GT22" s="648" t="str">
        <f t="shared" si="26"/>
        <v/>
      </c>
      <c r="GU22" s="648" t="str">
        <f t="shared" si="27"/>
        <v/>
      </c>
      <c r="GV22" s="648" t="str">
        <f t="shared" si="11"/>
        <v/>
      </c>
      <c r="GW22" s="648" t="str">
        <f t="shared" si="28"/>
        <v/>
      </c>
    </row>
    <row r="23" spans="1:205" ht="14.1" customHeight="1">
      <c r="A23" s="295" t="str">
        <f>IF('กรอกข้อมูล นร1'!A21,'กรอกข้อมูล นร1'!A21,"")</f>
        <v/>
      </c>
      <c r="B23" s="295" t="str">
        <f>'กรอกข้อมูล นร1'!B21&amp;""</f>
        <v/>
      </c>
      <c r="C23" s="295" t="str">
        <f>'กรอกข้อมูล นร1'!D21&amp;""</f>
        <v/>
      </c>
      <c r="D23" s="296" t="str">
        <f>IF('กรอกข้อมูล นร1'!C21="","",'กรอกข้อมูล นร1'!C21)</f>
        <v/>
      </c>
      <c r="E23" s="304" t="str">
        <f t="shared" si="12"/>
        <v/>
      </c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623" t="str">
        <f t="shared" ca="1" si="30"/>
        <v/>
      </c>
      <c r="S23" s="623" t="str">
        <f t="shared" ca="1" si="31"/>
        <v/>
      </c>
      <c r="T23" s="623" t="str">
        <f t="shared" ca="1" si="32"/>
        <v/>
      </c>
      <c r="U23" s="623" t="str">
        <f t="shared" ca="1" si="33"/>
        <v/>
      </c>
      <c r="V23" s="647" t="str">
        <f t="shared" ca="1" si="13"/>
        <v/>
      </c>
      <c r="W23" s="647" t="str">
        <f t="shared" ca="1" si="14"/>
        <v/>
      </c>
      <c r="X23" s="647" t="str">
        <f t="shared" ca="1" si="15"/>
        <v/>
      </c>
      <c r="Y23" s="647" t="str">
        <f t="shared" ca="1" si="16"/>
        <v/>
      </c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68"/>
      <c r="BE23" s="647" t="str">
        <f t="shared" si="29"/>
        <v/>
      </c>
      <c r="BF23" s="647" t="str">
        <f t="shared" si="17"/>
        <v/>
      </c>
      <c r="BG23" s="647" t="str">
        <f t="shared" si="18"/>
        <v/>
      </c>
      <c r="BH23" s="647" t="str">
        <f t="shared" si="19"/>
        <v/>
      </c>
      <c r="BI23" s="268"/>
      <c r="BJ23" s="268"/>
      <c r="BK23" s="268"/>
      <c r="BL23" s="268"/>
      <c r="BM23" s="268"/>
      <c r="BN23" s="268"/>
      <c r="BO23" s="268"/>
      <c r="BP23" s="268"/>
      <c r="BQ23" s="268"/>
      <c r="BR23" s="268"/>
      <c r="BS23" s="268"/>
      <c r="BT23" s="268"/>
      <c r="BU23" s="268"/>
      <c r="BV23" s="268"/>
      <c r="BW23" s="268"/>
      <c r="BX23" s="268"/>
      <c r="BY23" s="268"/>
      <c r="BZ23" s="268"/>
      <c r="CA23" s="268"/>
      <c r="CB23" s="268"/>
      <c r="CC23" s="268"/>
      <c r="CD23" s="268"/>
      <c r="CE23" s="268"/>
      <c r="CF23" s="268"/>
      <c r="CG23" s="268"/>
      <c r="CH23" s="268"/>
      <c r="CI23" s="268"/>
      <c r="CJ23" s="268"/>
      <c r="CK23" s="268"/>
      <c r="CL23" s="268"/>
      <c r="CM23" s="268"/>
      <c r="CN23" s="647" t="str">
        <f t="shared" si="20"/>
        <v/>
      </c>
      <c r="CO23" s="647" t="str">
        <f t="shared" si="21"/>
        <v/>
      </c>
      <c r="CP23" s="647" t="str">
        <f t="shared" si="22"/>
        <v/>
      </c>
      <c r="CQ23" s="647" t="str">
        <f t="shared" si="23"/>
        <v/>
      </c>
      <c r="CR23" s="268"/>
      <c r="CS23" s="268"/>
      <c r="CT23" s="268"/>
      <c r="CU23" s="268"/>
      <c r="CV23" s="268"/>
      <c r="CW23" s="268"/>
      <c r="CX23" s="268"/>
      <c r="CY23" s="268"/>
      <c r="CZ23" s="268"/>
      <c r="DA23" s="268"/>
      <c r="DB23" s="268"/>
      <c r="DC23" s="268"/>
      <c r="DD23" s="268"/>
      <c r="DE23" s="268"/>
      <c r="DF23" s="268"/>
      <c r="DG23" s="268"/>
      <c r="DH23" s="268"/>
      <c r="DI23" s="268"/>
      <c r="DJ23" s="268"/>
      <c r="DK23" s="268"/>
      <c r="DL23" s="268"/>
      <c r="DM23" s="268"/>
      <c r="DN23" s="268"/>
      <c r="DO23" s="268"/>
      <c r="DP23" s="268"/>
      <c r="DQ23" s="268"/>
      <c r="DR23" s="268"/>
      <c r="DS23" s="268"/>
      <c r="DT23" s="268"/>
      <c r="DU23" s="268"/>
      <c r="DV23" s="268"/>
      <c r="DW23" s="647" t="str">
        <f t="shared" si="0"/>
        <v/>
      </c>
      <c r="DX23" s="647" t="str">
        <f t="shared" si="1"/>
        <v/>
      </c>
      <c r="DY23" s="647" t="str">
        <f t="shared" si="2"/>
        <v/>
      </c>
      <c r="DZ23" s="647" t="str">
        <f t="shared" si="3"/>
        <v/>
      </c>
      <c r="EA23" s="268"/>
      <c r="EB23" s="268"/>
      <c r="EC23" s="268"/>
      <c r="ED23" s="268"/>
      <c r="EE23" s="268"/>
      <c r="EF23" s="268"/>
      <c r="EG23" s="268"/>
      <c r="EH23" s="268"/>
      <c r="EI23" s="268"/>
      <c r="EJ23" s="268"/>
      <c r="EK23" s="268"/>
      <c r="EL23" s="268"/>
      <c r="EM23" s="268"/>
      <c r="EN23" s="268"/>
      <c r="EO23" s="268"/>
      <c r="EP23" s="268"/>
      <c r="EQ23" s="268"/>
      <c r="ER23" s="268"/>
      <c r="ES23" s="268"/>
      <c r="ET23" s="268"/>
      <c r="EU23" s="268"/>
      <c r="EV23" s="268"/>
      <c r="EW23" s="268"/>
      <c r="EX23" s="268"/>
      <c r="EY23" s="268"/>
      <c r="EZ23" s="268"/>
      <c r="FA23" s="268"/>
      <c r="FB23" s="268"/>
      <c r="FC23" s="268"/>
      <c r="FD23" s="268"/>
      <c r="FE23" s="268"/>
      <c r="FF23" s="647" t="str">
        <f t="shared" si="4"/>
        <v/>
      </c>
      <c r="FG23" s="647" t="str">
        <f t="shared" si="5"/>
        <v/>
      </c>
      <c r="FH23" s="647" t="str">
        <f t="shared" si="6"/>
        <v/>
      </c>
      <c r="FI23" s="647" t="str">
        <f t="shared" si="7"/>
        <v/>
      </c>
      <c r="FJ23" s="268"/>
      <c r="FK23" s="268"/>
      <c r="FL23" s="268"/>
      <c r="FM23" s="268"/>
      <c r="FN23" s="268"/>
      <c r="FO23" s="268"/>
      <c r="FP23" s="268"/>
      <c r="FQ23" s="268"/>
      <c r="FR23" s="268"/>
      <c r="FS23" s="268"/>
      <c r="FT23" s="268"/>
      <c r="FU23" s="268"/>
      <c r="FV23" s="268"/>
      <c r="FW23" s="268"/>
      <c r="FX23" s="268"/>
      <c r="FY23" s="268"/>
      <c r="FZ23" s="268"/>
      <c r="GA23" s="268"/>
      <c r="GB23" s="268"/>
      <c r="GC23" s="268"/>
      <c r="GD23" s="268"/>
      <c r="GE23" s="268"/>
      <c r="GF23" s="268"/>
      <c r="GG23" s="268"/>
      <c r="GH23" s="268"/>
      <c r="GI23" s="268"/>
      <c r="GJ23" s="268"/>
      <c r="GK23" s="268"/>
      <c r="GL23" s="268"/>
      <c r="GM23" s="268"/>
      <c r="GN23" s="268"/>
      <c r="GO23" s="647" t="str">
        <f t="shared" si="24"/>
        <v/>
      </c>
      <c r="GP23" s="647" t="str">
        <f t="shared" si="8"/>
        <v/>
      </c>
      <c r="GQ23" s="647" t="str">
        <f t="shared" si="9"/>
        <v/>
      </c>
      <c r="GR23" s="647" t="str">
        <f t="shared" si="10"/>
        <v/>
      </c>
      <c r="GS23" s="648" t="str">
        <f t="shared" si="25"/>
        <v/>
      </c>
      <c r="GT23" s="648" t="str">
        <f t="shared" si="26"/>
        <v/>
      </c>
      <c r="GU23" s="648" t="str">
        <f t="shared" si="27"/>
        <v/>
      </c>
      <c r="GV23" s="648" t="str">
        <f t="shared" si="11"/>
        <v/>
      </c>
      <c r="GW23" s="648" t="str">
        <f t="shared" si="28"/>
        <v/>
      </c>
    </row>
    <row r="24" spans="1:205" ht="14.1" customHeight="1">
      <c r="A24" s="295" t="str">
        <f>IF('กรอกข้อมูล นร1'!A22,'กรอกข้อมูล นร1'!A22,"")</f>
        <v/>
      </c>
      <c r="B24" s="295" t="str">
        <f>'กรอกข้อมูล นร1'!B22&amp;""</f>
        <v/>
      </c>
      <c r="C24" s="295" t="str">
        <f>'กรอกข้อมูล นร1'!D22&amp;""</f>
        <v/>
      </c>
      <c r="D24" s="296" t="str">
        <f>IF('กรอกข้อมูล นร1'!C22="","",'กรอกข้อมูล นร1'!C22)</f>
        <v/>
      </c>
      <c r="E24" s="304" t="str">
        <f t="shared" si="12"/>
        <v/>
      </c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623" t="str">
        <f t="shared" ca="1" si="30"/>
        <v/>
      </c>
      <c r="S24" s="623" t="str">
        <f t="shared" ca="1" si="31"/>
        <v/>
      </c>
      <c r="T24" s="623" t="str">
        <f t="shared" ca="1" si="32"/>
        <v/>
      </c>
      <c r="U24" s="623" t="str">
        <f t="shared" ca="1" si="33"/>
        <v/>
      </c>
      <c r="V24" s="647" t="str">
        <f t="shared" ca="1" si="13"/>
        <v/>
      </c>
      <c r="W24" s="647" t="str">
        <f t="shared" ca="1" si="14"/>
        <v/>
      </c>
      <c r="X24" s="647" t="str">
        <f t="shared" ca="1" si="15"/>
        <v/>
      </c>
      <c r="Y24" s="647" t="str">
        <f t="shared" ca="1" si="16"/>
        <v/>
      </c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647" t="str">
        <f t="shared" si="29"/>
        <v/>
      </c>
      <c r="BF24" s="647" t="str">
        <f t="shared" si="17"/>
        <v/>
      </c>
      <c r="BG24" s="647" t="str">
        <f t="shared" si="18"/>
        <v/>
      </c>
      <c r="BH24" s="647" t="str">
        <f t="shared" si="19"/>
        <v/>
      </c>
      <c r="BI24" s="268"/>
      <c r="BJ24" s="268"/>
      <c r="BK24" s="268"/>
      <c r="BL24" s="268"/>
      <c r="BM24" s="268"/>
      <c r="BN24" s="268"/>
      <c r="BO24" s="268"/>
      <c r="BP24" s="268"/>
      <c r="BQ24" s="268"/>
      <c r="BR24" s="268"/>
      <c r="BS24" s="268"/>
      <c r="BT24" s="268"/>
      <c r="BU24" s="268"/>
      <c r="BV24" s="268"/>
      <c r="BW24" s="268"/>
      <c r="BX24" s="268"/>
      <c r="BY24" s="268"/>
      <c r="BZ24" s="268"/>
      <c r="CA24" s="268"/>
      <c r="CB24" s="268"/>
      <c r="CC24" s="268"/>
      <c r="CD24" s="268"/>
      <c r="CE24" s="268"/>
      <c r="CF24" s="268"/>
      <c r="CG24" s="268"/>
      <c r="CH24" s="268"/>
      <c r="CI24" s="268"/>
      <c r="CJ24" s="268"/>
      <c r="CK24" s="268"/>
      <c r="CL24" s="268"/>
      <c r="CM24" s="268"/>
      <c r="CN24" s="647" t="str">
        <f t="shared" si="20"/>
        <v/>
      </c>
      <c r="CO24" s="647" t="str">
        <f t="shared" si="21"/>
        <v/>
      </c>
      <c r="CP24" s="647" t="str">
        <f t="shared" si="22"/>
        <v/>
      </c>
      <c r="CQ24" s="647" t="str">
        <f t="shared" si="23"/>
        <v/>
      </c>
      <c r="CR24" s="268"/>
      <c r="CS24" s="268"/>
      <c r="CT24" s="268"/>
      <c r="CU24" s="268"/>
      <c r="CV24" s="268"/>
      <c r="CW24" s="268"/>
      <c r="CX24" s="268"/>
      <c r="CY24" s="268"/>
      <c r="CZ24" s="268"/>
      <c r="DA24" s="268"/>
      <c r="DB24" s="268"/>
      <c r="DC24" s="268"/>
      <c r="DD24" s="268"/>
      <c r="DE24" s="268"/>
      <c r="DF24" s="268"/>
      <c r="DG24" s="268"/>
      <c r="DH24" s="268"/>
      <c r="DI24" s="268"/>
      <c r="DJ24" s="268"/>
      <c r="DK24" s="268"/>
      <c r="DL24" s="268"/>
      <c r="DM24" s="268"/>
      <c r="DN24" s="268"/>
      <c r="DO24" s="268"/>
      <c r="DP24" s="268"/>
      <c r="DQ24" s="268"/>
      <c r="DR24" s="268"/>
      <c r="DS24" s="268"/>
      <c r="DT24" s="268"/>
      <c r="DU24" s="268"/>
      <c r="DV24" s="268"/>
      <c r="DW24" s="647" t="str">
        <f t="shared" si="0"/>
        <v/>
      </c>
      <c r="DX24" s="647" t="str">
        <f t="shared" si="1"/>
        <v/>
      </c>
      <c r="DY24" s="647" t="str">
        <f t="shared" si="2"/>
        <v/>
      </c>
      <c r="DZ24" s="647" t="str">
        <f t="shared" si="3"/>
        <v/>
      </c>
      <c r="EA24" s="268"/>
      <c r="EB24" s="268"/>
      <c r="EC24" s="268"/>
      <c r="ED24" s="268"/>
      <c r="EE24" s="268"/>
      <c r="EF24" s="268"/>
      <c r="EG24" s="268"/>
      <c r="EH24" s="268"/>
      <c r="EI24" s="268"/>
      <c r="EJ24" s="268"/>
      <c r="EK24" s="268"/>
      <c r="EL24" s="268"/>
      <c r="EM24" s="268"/>
      <c r="EN24" s="268"/>
      <c r="EO24" s="268"/>
      <c r="EP24" s="268"/>
      <c r="EQ24" s="268"/>
      <c r="ER24" s="268"/>
      <c r="ES24" s="268"/>
      <c r="ET24" s="268"/>
      <c r="EU24" s="268"/>
      <c r="EV24" s="268"/>
      <c r="EW24" s="268"/>
      <c r="EX24" s="268"/>
      <c r="EY24" s="268"/>
      <c r="EZ24" s="268"/>
      <c r="FA24" s="268"/>
      <c r="FB24" s="268"/>
      <c r="FC24" s="268"/>
      <c r="FD24" s="268"/>
      <c r="FE24" s="268"/>
      <c r="FF24" s="647" t="str">
        <f t="shared" si="4"/>
        <v/>
      </c>
      <c r="FG24" s="647" t="str">
        <f t="shared" si="5"/>
        <v/>
      </c>
      <c r="FH24" s="647" t="str">
        <f t="shared" si="6"/>
        <v/>
      </c>
      <c r="FI24" s="647" t="str">
        <f t="shared" si="7"/>
        <v/>
      </c>
      <c r="FJ24" s="268"/>
      <c r="FK24" s="268"/>
      <c r="FL24" s="268"/>
      <c r="FM24" s="268"/>
      <c r="FN24" s="268"/>
      <c r="FO24" s="268"/>
      <c r="FP24" s="268"/>
      <c r="FQ24" s="268"/>
      <c r="FR24" s="268"/>
      <c r="FS24" s="268"/>
      <c r="FT24" s="268"/>
      <c r="FU24" s="268"/>
      <c r="FV24" s="268"/>
      <c r="FW24" s="268"/>
      <c r="FX24" s="268"/>
      <c r="FY24" s="268"/>
      <c r="FZ24" s="268"/>
      <c r="GA24" s="268"/>
      <c r="GB24" s="268"/>
      <c r="GC24" s="268"/>
      <c r="GD24" s="268"/>
      <c r="GE24" s="268"/>
      <c r="GF24" s="268"/>
      <c r="GG24" s="268"/>
      <c r="GH24" s="268"/>
      <c r="GI24" s="268"/>
      <c r="GJ24" s="268"/>
      <c r="GK24" s="268"/>
      <c r="GL24" s="268"/>
      <c r="GM24" s="268"/>
      <c r="GN24" s="268"/>
      <c r="GO24" s="647" t="str">
        <f t="shared" si="24"/>
        <v/>
      </c>
      <c r="GP24" s="647" t="str">
        <f t="shared" si="8"/>
        <v/>
      </c>
      <c r="GQ24" s="647" t="str">
        <f t="shared" si="9"/>
        <v/>
      </c>
      <c r="GR24" s="647" t="str">
        <f t="shared" si="10"/>
        <v/>
      </c>
      <c r="GS24" s="648" t="str">
        <f t="shared" si="25"/>
        <v/>
      </c>
      <c r="GT24" s="648" t="str">
        <f t="shared" si="26"/>
        <v/>
      </c>
      <c r="GU24" s="648" t="str">
        <f t="shared" si="27"/>
        <v/>
      </c>
      <c r="GV24" s="648" t="str">
        <f t="shared" si="11"/>
        <v/>
      </c>
      <c r="GW24" s="648" t="str">
        <f t="shared" si="28"/>
        <v/>
      </c>
    </row>
    <row r="25" spans="1:205" ht="14.1" customHeight="1">
      <c r="A25" s="295" t="str">
        <f>IF('กรอกข้อมูล นร1'!A23,'กรอกข้อมูล นร1'!A23,"")</f>
        <v/>
      </c>
      <c r="B25" s="295" t="str">
        <f>'กรอกข้อมูล นร1'!B23&amp;""</f>
        <v/>
      </c>
      <c r="C25" s="295" t="str">
        <f>'กรอกข้อมูล นร1'!D23&amp;""</f>
        <v/>
      </c>
      <c r="D25" s="296" t="str">
        <f>IF('กรอกข้อมูล นร1'!C23="","",'กรอกข้อมูล นร1'!C23)</f>
        <v/>
      </c>
      <c r="E25" s="304" t="str">
        <f t="shared" si="12"/>
        <v/>
      </c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623" t="str">
        <f t="shared" ca="1" si="30"/>
        <v/>
      </c>
      <c r="S25" s="623" t="str">
        <f t="shared" ca="1" si="31"/>
        <v/>
      </c>
      <c r="T25" s="623" t="str">
        <f t="shared" ca="1" si="32"/>
        <v/>
      </c>
      <c r="U25" s="623" t="str">
        <f t="shared" ca="1" si="33"/>
        <v/>
      </c>
      <c r="V25" s="647" t="str">
        <f t="shared" ca="1" si="13"/>
        <v/>
      </c>
      <c r="W25" s="647" t="str">
        <f t="shared" ca="1" si="14"/>
        <v/>
      </c>
      <c r="X25" s="647" t="str">
        <f t="shared" ca="1" si="15"/>
        <v/>
      </c>
      <c r="Y25" s="647" t="str">
        <f t="shared" ca="1" si="16"/>
        <v/>
      </c>
      <c r="Z25" s="268"/>
      <c r="AA25" s="268"/>
      <c r="AB25" s="268"/>
      <c r="AC25" s="268"/>
      <c r="AD25" s="268"/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647" t="str">
        <f t="shared" si="29"/>
        <v/>
      </c>
      <c r="BF25" s="647" t="str">
        <f t="shared" si="17"/>
        <v/>
      </c>
      <c r="BG25" s="647" t="str">
        <f t="shared" si="18"/>
        <v/>
      </c>
      <c r="BH25" s="647" t="str">
        <f t="shared" si="19"/>
        <v/>
      </c>
      <c r="BI25" s="268"/>
      <c r="BJ25" s="268"/>
      <c r="BK25" s="268"/>
      <c r="BL25" s="268"/>
      <c r="BM25" s="268"/>
      <c r="BN25" s="268"/>
      <c r="BO25" s="268"/>
      <c r="BP25" s="268"/>
      <c r="BQ25" s="268"/>
      <c r="BR25" s="268"/>
      <c r="BS25" s="268"/>
      <c r="BT25" s="268"/>
      <c r="BU25" s="268"/>
      <c r="BV25" s="268"/>
      <c r="BW25" s="268"/>
      <c r="BX25" s="268"/>
      <c r="BY25" s="268"/>
      <c r="BZ25" s="268"/>
      <c r="CA25" s="268"/>
      <c r="CB25" s="268"/>
      <c r="CC25" s="268"/>
      <c r="CD25" s="268"/>
      <c r="CE25" s="268"/>
      <c r="CF25" s="268"/>
      <c r="CG25" s="268"/>
      <c r="CH25" s="268"/>
      <c r="CI25" s="268"/>
      <c r="CJ25" s="268"/>
      <c r="CK25" s="268"/>
      <c r="CL25" s="268"/>
      <c r="CM25" s="268"/>
      <c r="CN25" s="647" t="str">
        <f t="shared" si="20"/>
        <v/>
      </c>
      <c r="CO25" s="647" t="str">
        <f t="shared" si="21"/>
        <v/>
      </c>
      <c r="CP25" s="647" t="str">
        <f t="shared" si="22"/>
        <v/>
      </c>
      <c r="CQ25" s="647" t="str">
        <f t="shared" si="23"/>
        <v/>
      </c>
      <c r="CR25" s="268"/>
      <c r="CS25" s="268"/>
      <c r="CT25" s="268"/>
      <c r="CU25" s="268"/>
      <c r="CV25" s="268"/>
      <c r="CW25" s="268"/>
      <c r="CX25" s="268"/>
      <c r="CY25" s="268"/>
      <c r="CZ25" s="268"/>
      <c r="DA25" s="268"/>
      <c r="DB25" s="268"/>
      <c r="DC25" s="268"/>
      <c r="DD25" s="268"/>
      <c r="DE25" s="268"/>
      <c r="DF25" s="268"/>
      <c r="DG25" s="268"/>
      <c r="DH25" s="268"/>
      <c r="DI25" s="268"/>
      <c r="DJ25" s="268"/>
      <c r="DK25" s="268"/>
      <c r="DL25" s="268"/>
      <c r="DM25" s="268"/>
      <c r="DN25" s="268"/>
      <c r="DO25" s="268"/>
      <c r="DP25" s="268"/>
      <c r="DQ25" s="268"/>
      <c r="DR25" s="268"/>
      <c r="DS25" s="268"/>
      <c r="DT25" s="268"/>
      <c r="DU25" s="268"/>
      <c r="DV25" s="268"/>
      <c r="DW25" s="647" t="str">
        <f t="shared" si="0"/>
        <v/>
      </c>
      <c r="DX25" s="647" t="str">
        <f t="shared" si="1"/>
        <v/>
      </c>
      <c r="DY25" s="647" t="str">
        <f t="shared" si="2"/>
        <v/>
      </c>
      <c r="DZ25" s="647" t="str">
        <f t="shared" si="3"/>
        <v/>
      </c>
      <c r="EA25" s="268"/>
      <c r="EB25" s="268"/>
      <c r="EC25" s="268"/>
      <c r="ED25" s="268"/>
      <c r="EE25" s="268"/>
      <c r="EF25" s="268"/>
      <c r="EG25" s="268"/>
      <c r="EH25" s="268"/>
      <c r="EI25" s="268"/>
      <c r="EJ25" s="268"/>
      <c r="EK25" s="268"/>
      <c r="EL25" s="268"/>
      <c r="EM25" s="268"/>
      <c r="EN25" s="268"/>
      <c r="EO25" s="268"/>
      <c r="EP25" s="268"/>
      <c r="EQ25" s="268"/>
      <c r="ER25" s="268"/>
      <c r="ES25" s="268"/>
      <c r="ET25" s="268"/>
      <c r="EU25" s="268"/>
      <c r="EV25" s="268"/>
      <c r="EW25" s="268"/>
      <c r="EX25" s="268"/>
      <c r="EY25" s="268"/>
      <c r="EZ25" s="268"/>
      <c r="FA25" s="268"/>
      <c r="FB25" s="268"/>
      <c r="FC25" s="268"/>
      <c r="FD25" s="268"/>
      <c r="FE25" s="268"/>
      <c r="FF25" s="647" t="str">
        <f t="shared" si="4"/>
        <v/>
      </c>
      <c r="FG25" s="647" t="str">
        <f t="shared" si="5"/>
        <v/>
      </c>
      <c r="FH25" s="647" t="str">
        <f t="shared" si="6"/>
        <v/>
      </c>
      <c r="FI25" s="647" t="str">
        <f t="shared" si="7"/>
        <v/>
      </c>
      <c r="FJ25" s="268"/>
      <c r="FK25" s="268"/>
      <c r="FL25" s="268"/>
      <c r="FM25" s="268"/>
      <c r="FN25" s="268"/>
      <c r="FO25" s="268"/>
      <c r="FP25" s="268"/>
      <c r="FQ25" s="268"/>
      <c r="FR25" s="268"/>
      <c r="FS25" s="268"/>
      <c r="FT25" s="268"/>
      <c r="FU25" s="268"/>
      <c r="FV25" s="268"/>
      <c r="FW25" s="268"/>
      <c r="FX25" s="268"/>
      <c r="FY25" s="268"/>
      <c r="FZ25" s="268"/>
      <c r="GA25" s="268"/>
      <c r="GB25" s="268"/>
      <c r="GC25" s="268"/>
      <c r="GD25" s="268"/>
      <c r="GE25" s="268"/>
      <c r="GF25" s="268"/>
      <c r="GG25" s="268"/>
      <c r="GH25" s="268"/>
      <c r="GI25" s="268"/>
      <c r="GJ25" s="268"/>
      <c r="GK25" s="268"/>
      <c r="GL25" s="268"/>
      <c r="GM25" s="268"/>
      <c r="GN25" s="268"/>
      <c r="GO25" s="647" t="str">
        <f t="shared" si="24"/>
        <v/>
      </c>
      <c r="GP25" s="647" t="str">
        <f t="shared" si="8"/>
        <v/>
      </c>
      <c r="GQ25" s="647" t="str">
        <f t="shared" si="9"/>
        <v/>
      </c>
      <c r="GR25" s="647" t="str">
        <f t="shared" si="10"/>
        <v/>
      </c>
      <c r="GS25" s="648" t="str">
        <f t="shared" si="25"/>
        <v/>
      </c>
      <c r="GT25" s="648" t="str">
        <f t="shared" si="26"/>
        <v/>
      </c>
      <c r="GU25" s="648" t="str">
        <f t="shared" si="27"/>
        <v/>
      </c>
      <c r="GV25" s="648" t="str">
        <f t="shared" si="11"/>
        <v/>
      </c>
      <c r="GW25" s="648" t="str">
        <f t="shared" si="28"/>
        <v/>
      </c>
    </row>
    <row r="26" spans="1:205" ht="14.1" customHeight="1">
      <c r="A26" s="295" t="str">
        <f>IF('กรอกข้อมูล นร1'!A24,'กรอกข้อมูล นร1'!A24,"")</f>
        <v/>
      </c>
      <c r="B26" s="295" t="str">
        <f>'กรอกข้อมูล นร1'!B24&amp;""</f>
        <v/>
      </c>
      <c r="C26" s="295" t="str">
        <f>'กรอกข้อมูล นร1'!D24&amp;""</f>
        <v/>
      </c>
      <c r="D26" s="296" t="str">
        <f>IF('กรอกข้อมูล นร1'!C24="","",'กรอกข้อมูล นร1'!C24)</f>
        <v/>
      </c>
      <c r="E26" s="304" t="str">
        <f t="shared" si="12"/>
        <v/>
      </c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623" t="str">
        <f t="shared" ca="1" si="30"/>
        <v/>
      </c>
      <c r="S26" s="623" t="str">
        <f t="shared" ca="1" si="31"/>
        <v/>
      </c>
      <c r="T26" s="623" t="str">
        <f t="shared" ca="1" si="32"/>
        <v/>
      </c>
      <c r="U26" s="623" t="str">
        <f t="shared" ca="1" si="33"/>
        <v/>
      </c>
      <c r="V26" s="647" t="str">
        <f t="shared" ca="1" si="13"/>
        <v/>
      </c>
      <c r="W26" s="647" t="str">
        <f t="shared" ca="1" si="14"/>
        <v/>
      </c>
      <c r="X26" s="647" t="str">
        <f t="shared" ca="1" si="15"/>
        <v/>
      </c>
      <c r="Y26" s="647" t="str">
        <f t="shared" ca="1" si="16"/>
        <v/>
      </c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8"/>
      <c r="BD26" s="268"/>
      <c r="BE26" s="647" t="str">
        <f t="shared" si="29"/>
        <v/>
      </c>
      <c r="BF26" s="647" t="str">
        <f t="shared" si="17"/>
        <v/>
      </c>
      <c r="BG26" s="647" t="str">
        <f t="shared" si="18"/>
        <v/>
      </c>
      <c r="BH26" s="647" t="str">
        <f t="shared" si="19"/>
        <v/>
      </c>
      <c r="BI26" s="268"/>
      <c r="BJ26" s="268"/>
      <c r="BK26" s="268"/>
      <c r="BL26" s="268"/>
      <c r="BM26" s="268"/>
      <c r="BN26" s="268"/>
      <c r="BO26" s="268"/>
      <c r="BP26" s="268"/>
      <c r="BQ26" s="268"/>
      <c r="BR26" s="268"/>
      <c r="BS26" s="268"/>
      <c r="BT26" s="268"/>
      <c r="BU26" s="268"/>
      <c r="BV26" s="268"/>
      <c r="BW26" s="268"/>
      <c r="BX26" s="268"/>
      <c r="BY26" s="268"/>
      <c r="BZ26" s="268"/>
      <c r="CA26" s="268"/>
      <c r="CB26" s="268"/>
      <c r="CC26" s="268"/>
      <c r="CD26" s="268"/>
      <c r="CE26" s="268"/>
      <c r="CF26" s="268"/>
      <c r="CG26" s="268"/>
      <c r="CH26" s="268"/>
      <c r="CI26" s="268"/>
      <c r="CJ26" s="268"/>
      <c r="CK26" s="268"/>
      <c r="CL26" s="268"/>
      <c r="CM26" s="268"/>
      <c r="CN26" s="647" t="str">
        <f t="shared" si="20"/>
        <v/>
      </c>
      <c r="CO26" s="647" t="str">
        <f t="shared" si="21"/>
        <v/>
      </c>
      <c r="CP26" s="647" t="str">
        <f t="shared" si="22"/>
        <v/>
      </c>
      <c r="CQ26" s="647" t="str">
        <f t="shared" si="23"/>
        <v/>
      </c>
      <c r="CR26" s="268"/>
      <c r="CS26" s="268"/>
      <c r="CT26" s="268"/>
      <c r="CU26" s="268"/>
      <c r="CV26" s="268"/>
      <c r="CW26" s="268"/>
      <c r="CX26" s="268"/>
      <c r="CY26" s="268"/>
      <c r="CZ26" s="268"/>
      <c r="DA26" s="268"/>
      <c r="DB26" s="268"/>
      <c r="DC26" s="268"/>
      <c r="DD26" s="268"/>
      <c r="DE26" s="268"/>
      <c r="DF26" s="268"/>
      <c r="DG26" s="268"/>
      <c r="DH26" s="268"/>
      <c r="DI26" s="268"/>
      <c r="DJ26" s="268"/>
      <c r="DK26" s="268"/>
      <c r="DL26" s="268"/>
      <c r="DM26" s="268"/>
      <c r="DN26" s="268"/>
      <c r="DO26" s="268"/>
      <c r="DP26" s="268"/>
      <c r="DQ26" s="268"/>
      <c r="DR26" s="268"/>
      <c r="DS26" s="268"/>
      <c r="DT26" s="268"/>
      <c r="DU26" s="268"/>
      <c r="DV26" s="268"/>
      <c r="DW26" s="647" t="str">
        <f t="shared" si="0"/>
        <v/>
      </c>
      <c r="DX26" s="647" t="str">
        <f t="shared" si="1"/>
        <v/>
      </c>
      <c r="DY26" s="647" t="str">
        <f t="shared" si="2"/>
        <v/>
      </c>
      <c r="DZ26" s="647" t="str">
        <f t="shared" si="3"/>
        <v/>
      </c>
      <c r="EA26" s="268"/>
      <c r="EB26" s="268"/>
      <c r="EC26" s="268"/>
      <c r="ED26" s="268"/>
      <c r="EE26" s="268"/>
      <c r="EF26" s="268"/>
      <c r="EG26" s="268"/>
      <c r="EH26" s="268"/>
      <c r="EI26" s="268"/>
      <c r="EJ26" s="268"/>
      <c r="EK26" s="268"/>
      <c r="EL26" s="268"/>
      <c r="EM26" s="268"/>
      <c r="EN26" s="268"/>
      <c r="EO26" s="268"/>
      <c r="EP26" s="268"/>
      <c r="EQ26" s="268"/>
      <c r="ER26" s="268"/>
      <c r="ES26" s="268"/>
      <c r="ET26" s="268"/>
      <c r="EU26" s="268"/>
      <c r="EV26" s="268"/>
      <c r="EW26" s="268"/>
      <c r="EX26" s="268"/>
      <c r="EY26" s="268"/>
      <c r="EZ26" s="268"/>
      <c r="FA26" s="268"/>
      <c r="FB26" s="268"/>
      <c r="FC26" s="268"/>
      <c r="FD26" s="268"/>
      <c r="FE26" s="268"/>
      <c r="FF26" s="647" t="str">
        <f t="shared" si="4"/>
        <v/>
      </c>
      <c r="FG26" s="647" t="str">
        <f t="shared" si="5"/>
        <v/>
      </c>
      <c r="FH26" s="647" t="str">
        <f t="shared" si="6"/>
        <v/>
      </c>
      <c r="FI26" s="647" t="str">
        <f t="shared" si="7"/>
        <v/>
      </c>
      <c r="FJ26" s="268"/>
      <c r="FK26" s="268"/>
      <c r="FL26" s="268"/>
      <c r="FM26" s="268"/>
      <c r="FN26" s="268"/>
      <c r="FO26" s="268"/>
      <c r="FP26" s="268"/>
      <c r="FQ26" s="268"/>
      <c r="FR26" s="268"/>
      <c r="FS26" s="268"/>
      <c r="FT26" s="268"/>
      <c r="FU26" s="268"/>
      <c r="FV26" s="268"/>
      <c r="FW26" s="268"/>
      <c r="FX26" s="268"/>
      <c r="FY26" s="268"/>
      <c r="FZ26" s="268"/>
      <c r="GA26" s="268"/>
      <c r="GB26" s="268"/>
      <c r="GC26" s="268"/>
      <c r="GD26" s="268"/>
      <c r="GE26" s="268"/>
      <c r="GF26" s="268"/>
      <c r="GG26" s="268"/>
      <c r="GH26" s="268"/>
      <c r="GI26" s="268"/>
      <c r="GJ26" s="268"/>
      <c r="GK26" s="268"/>
      <c r="GL26" s="268"/>
      <c r="GM26" s="268"/>
      <c r="GN26" s="268"/>
      <c r="GO26" s="647" t="str">
        <f t="shared" si="24"/>
        <v/>
      </c>
      <c r="GP26" s="647" t="str">
        <f t="shared" si="8"/>
        <v/>
      </c>
      <c r="GQ26" s="647" t="str">
        <f t="shared" si="9"/>
        <v/>
      </c>
      <c r="GR26" s="647" t="str">
        <f t="shared" si="10"/>
        <v/>
      </c>
      <c r="GS26" s="648" t="str">
        <f t="shared" si="25"/>
        <v/>
      </c>
      <c r="GT26" s="648" t="str">
        <f t="shared" si="26"/>
        <v/>
      </c>
      <c r="GU26" s="648" t="str">
        <f t="shared" si="27"/>
        <v/>
      </c>
      <c r="GV26" s="648" t="str">
        <f t="shared" si="11"/>
        <v/>
      </c>
      <c r="GW26" s="648" t="str">
        <f t="shared" si="28"/>
        <v/>
      </c>
    </row>
    <row r="27" spans="1:205" ht="14.1" customHeight="1">
      <c r="A27" s="295" t="str">
        <f>IF('กรอกข้อมูล นร1'!A25,'กรอกข้อมูล นร1'!A25,"")</f>
        <v/>
      </c>
      <c r="B27" s="295" t="str">
        <f>'กรอกข้อมูล นร1'!B25&amp;""</f>
        <v/>
      </c>
      <c r="C27" s="295" t="str">
        <f>'กรอกข้อมูล นร1'!D25&amp;""</f>
        <v/>
      </c>
      <c r="D27" s="296" t="str">
        <f>IF('กรอกข้อมูล นร1'!C25="","",'กรอกข้อมูล นร1'!C25)</f>
        <v/>
      </c>
      <c r="E27" s="304" t="str">
        <f t="shared" si="12"/>
        <v/>
      </c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623" t="str">
        <f t="shared" ca="1" si="30"/>
        <v/>
      </c>
      <c r="S27" s="623" t="str">
        <f t="shared" ca="1" si="31"/>
        <v/>
      </c>
      <c r="T27" s="623" t="str">
        <f t="shared" ca="1" si="32"/>
        <v/>
      </c>
      <c r="U27" s="623" t="str">
        <f t="shared" ca="1" si="33"/>
        <v/>
      </c>
      <c r="V27" s="647" t="str">
        <f t="shared" ca="1" si="13"/>
        <v/>
      </c>
      <c r="W27" s="647" t="str">
        <f t="shared" ca="1" si="14"/>
        <v/>
      </c>
      <c r="X27" s="647" t="str">
        <f t="shared" ca="1" si="15"/>
        <v/>
      </c>
      <c r="Y27" s="647" t="str">
        <f t="shared" ca="1" si="16"/>
        <v/>
      </c>
      <c r="Z27" s="268"/>
      <c r="AA27" s="268"/>
      <c r="AB27" s="268"/>
      <c r="AC27" s="268"/>
      <c r="AD27" s="268"/>
      <c r="AE27" s="268"/>
      <c r="AF27" s="268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8"/>
      <c r="BD27" s="268"/>
      <c r="BE27" s="647" t="str">
        <f t="shared" si="29"/>
        <v/>
      </c>
      <c r="BF27" s="647" t="str">
        <f t="shared" si="17"/>
        <v/>
      </c>
      <c r="BG27" s="647" t="str">
        <f t="shared" si="18"/>
        <v/>
      </c>
      <c r="BH27" s="647" t="str">
        <f t="shared" si="19"/>
        <v/>
      </c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268"/>
      <c r="BV27" s="268"/>
      <c r="BW27" s="268"/>
      <c r="BX27" s="268"/>
      <c r="BY27" s="268"/>
      <c r="BZ27" s="268"/>
      <c r="CA27" s="268"/>
      <c r="CB27" s="268"/>
      <c r="CC27" s="268"/>
      <c r="CD27" s="268"/>
      <c r="CE27" s="268"/>
      <c r="CF27" s="268"/>
      <c r="CG27" s="268"/>
      <c r="CH27" s="268"/>
      <c r="CI27" s="268"/>
      <c r="CJ27" s="268"/>
      <c r="CK27" s="268"/>
      <c r="CL27" s="268"/>
      <c r="CM27" s="268"/>
      <c r="CN27" s="647" t="str">
        <f t="shared" si="20"/>
        <v/>
      </c>
      <c r="CO27" s="647" t="str">
        <f t="shared" si="21"/>
        <v/>
      </c>
      <c r="CP27" s="647" t="str">
        <f t="shared" si="22"/>
        <v/>
      </c>
      <c r="CQ27" s="647" t="str">
        <f t="shared" si="23"/>
        <v/>
      </c>
      <c r="CR27" s="268"/>
      <c r="CS27" s="268"/>
      <c r="CT27" s="268"/>
      <c r="CU27" s="268"/>
      <c r="CV27" s="268"/>
      <c r="CW27" s="268"/>
      <c r="CX27" s="268"/>
      <c r="CY27" s="268"/>
      <c r="CZ27" s="268"/>
      <c r="DA27" s="268"/>
      <c r="DB27" s="268"/>
      <c r="DC27" s="268"/>
      <c r="DD27" s="268"/>
      <c r="DE27" s="268"/>
      <c r="DF27" s="268"/>
      <c r="DG27" s="268"/>
      <c r="DH27" s="268"/>
      <c r="DI27" s="268"/>
      <c r="DJ27" s="268"/>
      <c r="DK27" s="268"/>
      <c r="DL27" s="268"/>
      <c r="DM27" s="268"/>
      <c r="DN27" s="268"/>
      <c r="DO27" s="268"/>
      <c r="DP27" s="268"/>
      <c r="DQ27" s="268"/>
      <c r="DR27" s="268"/>
      <c r="DS27" s="268"/>
      <c r="DT27" s="268"/>
      <c r="DU27" s="268"/>
      <c r="DV27" s="268"/>
      <c r="DW27" s="647" t="str">
        <f t="shared" si="0"/>
        <v/>
      </c>
      <c r="DX27" s="647" t="str">
        <f t="shared" si="1"/>
        <v/>
      </c>
      <c r="DY27" s="647" t="str">
        <f t="shared" si="2"/>
        <v/>
      </c>
      <c r="DZ27" s="647" t="str">
        <f t="shared" si="3"/>
        <v/>
      </c>
      <c r="EA27" s="268"/>
      <c r="EB27" s="268"/>
      <c r="EC27" s="268"/>
      <c r="ED27" s="268"/>
      <c r="EE27" s="268"/>
      <c r="EF27" s="268"/>
      <c r="EG27" s="268"/>
      <c r="EH27" s="268"/>
      <c r="EI27" s="268"/>
      <c r="EJ27" s="268"/>
      <c r="EK27" s="268"/>
      <c r="EL27" s="268"/>
      <c r="EM27" s="268"/>
      <c r="EN27" s="268"/>
      <c r="EO27" s="268"/>
      <c r="EP27" s="268"/>
      <c r="EQ27" s="268"/>
      <c r="ER27" s="268"/>
      <c r="ES27" s="268"/>
      <c r="ET27" s="268"/>
      <c r="EU27" s="268"/>
      <c r="EV27" s="268"/>
      <c r="EW27" s="268"/>
      <c r="EX27" s="268"/>
      <c r="EY27" s="268"/>
      <c r="EZ27" s="268"/>
      <c r="FA27" s="268"/>
      <c r="FB27" s="268"/>
      <c r="FC27" s="268"/>
      <c r="FD27" s="268"/>
      <c r="FE27" s="268"/>
      <c r="FF27" s="647" t="str">
        <f t="shared" si="4"/>
        <v/>
      </c>
      <c r="FG27" s="647" t="str">
        <f t="shared" si="5"/>
        <v/>
      </c>
      <c r="FH27" s="647" t="str">
        <f t="shared" si="6"/>
        <v/>
      </c>
      <c r="FI27" s="647" t="str">
        <f t="shared" si="7"/>
        <v/>
      </c>
      <c r="FJ27" s="268"/>
      <c r="FK27" s="268"/>
      <c r="FL27" s="268"/>
      <c r="FM27" s="268"/>
      <c r="FN27" s="268"/>
      <c r="FO27" s="268"/>
      <c r="FP27" s="268"/>
      <c r="FQ27" s="268"/>
      <c r="FR27" s="268"/>
      <c r="FS27" s="268"/>
      <c r="FT27" s="268"/>
      <c r="FU27" s="268"/>
      <c r="FV27" s="268"/>
      <c r="FW27" s="268"/>
      <c r="FX27" s="268"/>
      <c r="FY27" s="268"/>
      <c r="FZ27" s="268"/>
      <c r="GA27" s="268"/>
      <c r="GB27" s="268"/>
      <c r="GC27" s="268"/>
      <c r="GD27" s="268"/>
      <c r="GE27" s="268"/>
      <c r="GF27" s="268"/>
      <c r="GG27" s="268"/>
      <c r="GH27" s="268"/>
      <c r="GI27" s="268"/>
      <c r="GJ27" s="268"/>
      <c r="GK27" s="268"/>
      <c r="GL27" s="268"/>
      <c r="GM27" s="268"/>
      <c r="GN27" s="268"/>
      <c r="GO27" s="647" t="str">
        <f t="shared" si="24"/>
        <v/>
      </c>
      <c r="GP27" s="647" t="str">
        <f t="shared" si="8"/>
        <v/>
      </c>
      <c r="GQ27" s="647" t="str">
        <f t="shared" si="9"/>
        <v/>
      </c>
      <c r="GR27" s="647" t="str">
        <f t="shared" si="10"/>
        <v/>
      </c>
      <c r="GS27" s="648" t="str">
        <f t="shared" si="25"/>
        <v/>
      </c>
      <c r="GT27" s="648" t="str">
        <f t="shared" si="26"/>
        <v/>
      </c>
      <c r="GU27" s="648" t="str">
        <f t="shared" si="27"/>
        <v/>
      </c>
      <c r="GV27" s="648" t="str">
        <f t="shared" si="11"/>
        <v/>
      </c>
      <c r="GW27" s="648" t="str">
        <f t="shared" si="28"/>
        <v/>
      </c>
    </row>
    <row r="28" spans="1:205" ht="14.1" customHeight="1">
      <c r="A28" s="295" t="str">
        <f>IF('กรอกข้อมูล นร1'!A26,'กรอกข้อมูล นร1'!A26,"")</f>
        <v/>
      </c>
      <c r="B28" s="295" t="str">
        <f>'กรอกข้อมูล นร1'!B26&amp;""</f>
        <v/>
      </c>
      <c r="C28" s="295" t="str">
        <f>'กรอกข้อมูล นร1'!D26&amp;""</f>
        <v/>
      </c>
      <c r="D28" s="296" t="str">
        <f>IF('กรอกข้อมูล นร1'!C26="","",'กรอกข้อมูล นร1'!C26)</f>
        <v/>
      </c>
      <c r="E28" s="304" t="str">
        <f t="shared" si="12"/>
        <v/>
      </c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623" t="str">
        <f t="shared" ca="1" si="30"/>
        <v/>
      </c>
      <c r="S28" s="623" t="str">
        <f t="shared" ca="1" si="31"/>
        <v/>
      </c>
      <c r="T28" s="623" t="str">
        <f t="shared" ca="1" si="32"/>
        <v/>
      </c>
      <c r="U28" s="623" t="str">
        <f t="shared" ca="1" si="33"/>
        <v/>
      </c>
      <c r="V28" s="647" t="str">
        <f t="shared" ca="1" si="13"/>
        <v/>
      </c>
      <c r="W28" s="647" t="str">
        <f t="shared" ca="1" si="14"/>
        <v/>
      </c>
      <c r="X28" s="647" t="str">
        <f t="shared" ca="1" si="15"/>
        <v/>
      </c>
      <c r="Y28" s="647" t="str">
        <f t="shared" ca="1" si="16"/>
        <v/>
      </c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8"/>
      <c r="BD28" s="268"/>
      <c r="BE28" s="647" t="str">
        <f t="shared" si="29"/>
        <v/>
      </c>
      <c r="BF28" s="647" t="str">
        <f t="shared" si="17"/>
        <v/>
      </c>
      <c r="BG28" s="647" t="str">
        <f t="shared" si="18"/>
        <v/>
      </c>
      <c r="BH28" s="647" t="str">
        <f t="shared" si="19"/>
        <v/>
      </c>
      <c r="BI28" s="268"/>
      <c r="BJ28" s="268"/>
      <c r="BK28" s="268"/>
      <c r="BL28" s="268"/>
      <c r="BM28" s="268"/>
      <c r="BN28" s="268"/>
      <c r="BO28" s="268"/>
      <c r="BP28" s="268"/>
      <c r="BQ28" s="268"/>
      <c r="BR28" s="268"/>
      <c r="BS28" s="268"/>
      <c r="BT28" s="268"/>
      <c r="BU28" s="268"/>
      <c r="BV28" s="268"/>
      <c r="BW28" s="268"/>
      <c r="BX28" s="268"/>
      <c r="BY28" s="268"/>
      <c r="BZ28" s="268"/>
      <c r="CA28" s="268"/>
      <c r="CB28" s="268"/>
      <c r="CC28" s="268"/>
      <c r="CD28" s="268"/>
      <c r="CE28" s="268"/>
      <c r="CF28" s="268"/>
      <c r="CG28" s="268"/>
      <c r="CH28" s="268"/>
      <c r="CI28" s="268"/>
      <c r="CJ28" s="268"/>
      <c r="CK28" s="268"/>
      <c r="CL28" s="268"/>
      <c r="CM28" s="268"/>
      <c r="CN28" s="647" t="str">
        <f t="shared" si="20"/>
        <v/>
      </c>
      <c r="CO28" s="647" t="str">
        <f t="shared" si="21"/>
        <v/>
      </c>
      <c r="CP28" s="647" t="str">
        <f t="shared" si="22"/>
        <v/>
      </c>
      <c r="CQ28" s="647" t="str">
        <f t="shared" si="23"/>
        <v/>
      </c>
      <c r="CR28" s="268"/>
      <c r="CS28" s="268"/>
      <c r="CT28" s="268"/>
      <c r="CU28" s="268"/>
      <c r="CV28" s="268"/>
      <c r="CW28" s="268"/>
      <c r="CX28" s="268"/>
      <c r="CY28" s="268"/>
      <c r="CZ28" s="268"/>
      <c r="DA28" s="268"/>
      <c r="DB28" s="268"/>
      <c r="DC28" s="268"/>
      <c r="DD28" s="268"/>
      <c r="DE28" s="268"/>
      <c r="DF28" s="268"/>
      <c r="DG28" s="268"/>
      <c r="DH28" s="268"/>
      <c r="DI28" s="268"/>
      <c r="DJ28" s="268"/>
      <c r="DK28" s="268"/>
      <c r="DL28" s="268"/>
      <c r="DM28" s="268"/>
      <c r="DN28" s="268"/>
      <c r="DO28" s="268"/>
      <c r="DP28" s="268"/>
      <c r="DQ28" s="268"/>
      <c r="DR28" s="268"/>
      <c r="DS28" s="268"/>
      <c r="DT28" s="268"/>
      <c r="DU28" s="268"/>
      <c r="DV28" s="268"/>
      <c r="DW28" s="647" t="str">
        <f t="shared" si="0"/>
        <v/>
      </c>
      <c r="DX28" s="647" t="str">
        <f t="shared" si="1"/>
        <v/>
      </c>
      <c r="DY28" s="647" t="str">
        <f t="shared" si="2"/>
        <v/>
      </c>
      <c r="DZ28" s="647" t="str">
        <f t="shared" si="3"/>
        <v/>
      </c>
      <c r="EA28" s="268"/>
      <c r="EB28" s="268"/>
      <c r="EC28" s="268"/>
      <c r="ED28" s="268"/>
      <c r="EE28" s="268"/>
      <c r="EF28" s="268"/>
      <c r="EG28" s="268"/>
      <c r="EH28" s="268"/>
      <c r="EI28" s="268"/>
      <c r="EJ28" s="268"/>
      <c r="EK28" s="268"/>
      <c r="EL28" s="268"/>
      <c r="EM28" s="268"/>
      <c r="EN28" s="268"/>
      <c r="EO28" s="268"/>
      <c r="EP28" s="268"/>
      <c r="EQ28" s="268"/>
      <c r="ER28" s="268"/>
      <c r="ES28" s="268"/>
      <c r="ET28" s="268"/>
      <c r="EU28" s="268"/>
      <c r="EV28" s="268"/>
      <c r="EW28" s="268"/>
      <c r="EX28" s="268"/>
      <c r="EY28" s="268"/>
      <c r="EZ28" s="268"/>
      <c r="FA28" s="268"/>
      <c r="FB28" s="268"/>
      <c r="FC28" s="268"/>
      <c r="FD28" s="268"/>
      <c r="FE28" s="268"/>
      <c r="FF28" s="647" t="str">
        <f t="shared" si="4"/>
        <v/>
      </c>
      <c r="FG28" s="647" t="str">
        <f t="shared" si="5"/>
        <v/>
      </c>
      <c r="FH28" s="647" t="str">
        <f t="shared" si="6"/>
        <v/>
      </c>
      <c r="FI28" s="647" t="str">
        <f t="shared" si="7"/>
        <v/>
      </c>
      <c r="FJ28" s="268"/>
      <c r="FK28" s="268"/>
      <c r="FL28" s="268"/>
      <c r="FM28" s="268"/>
      <c r="FN28" s="268"/>
      <c r="FO28" s="268"/>
      <c r="FP28" s="268"/>
      <c r="FQ28" s="268"/>
      <c r="FR28" s="268"/>
      <c r="FS28" s="268"/>
      <c r="FT28" s="268"/>
      <c r="FU28" s="268"/>
      <c r="FV28" s="268"/>
      <c r="FW28" s="268"/>
      <c r="FX28" s="268"/>
      <c r="FY28" s="268"/>
      <c r="FZ28" s="268"/>
      <c r="GA28" s="268"/>
      <c r="GB28" s="268"/>
      <c r="GC28" s="268"/>
      <c r="GD28" s="268"/>
      <c r="GE28" s="268"/>
      <c r="GF28" s="268"/>
      <c r="GG28" s="268"/>
      <c r="GH28" s="268"/>
      <c r="GI28" s="268"/>
      <c r="GJ28" s="268"/>
      <c r="GK28" s="268"/>
      <c r="GL28" s="268"/>
      <c r="GM28" s="268"/>
      <c r="GN28" s="268"/>
      <c r="GO28" s="647" t="str">
        <f t="shared" si="24"/>
        <v/>
      </c>
      <c r="GP28" s="647" t="str">
        <f t="shared" si="8"/>
        <v/>
      </c>
      <c r="GQ28" s="647" t="str">
        <f t="shared" si="9"/>
        <v/>
      </c>
      <c r="GR28" s="647" t="str">
        <f t="shared" si="10"/>
        <v/>
      </c>
      <c r="GS28" s="648" t="str">
        <f t="shared" si="25"/>
        <v/>
      </c>
      <c r="GT28" s="648" t="str">
        <f t="shared" si="26"/>
        <v/>
      </c>
      <c r="GU28" s="648" t="str">
        <f t="shared" si="27"/>
        <v/>
      </c>
      <c r="GV28" s="648" t="str">
        <f t="shared" si="11"/>
        <v/>
      </c>
      <c r="GW28" s="648" t="str">
        <f t="shared" si="28"/>
        <v/>
      </c>
    </row>
    <row r="29" spans="1:205" ht="14.1" customHeight="1">
      <c r="A29" s="295" t="str">
        <f>IF('กรอกข้อมูล นร1'!A27,'กรอกข้อมูล นร1'!A27,"")</f>
        <v/>
      </c>
      <c r="B29" s="295" t="str">
        <f>'กรอกข้อมูล นร1'!B27&amp;""</f>
        <v/>
      </c>
      <c r="C29" s="295" t="str">
        <f>'กรอกข้อมูล นร1'!D27&amp;""</f>
        <v/>
      </c>
      <c r="D29" s="296" t="str">
        <f>IF('กรอกข้อมูล นร1'!C27="","",'กรอกข้อมูล นร1'!C27)</f>
        <v/>
      </c>
      <c r="E29" s="304" t="str">
        <f t="shared" si="12"/>
        <v/>
      </c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623"/>
      <c r="S29" s="623"/>
      <c r="T29" s="623"/>
      <c r="U29" s="623"/>
      <c r="V29" s="647" t="str">
        <f t="shared" si="13"/>
        <v/>
      </c>
      <c r="W29" s="647" t="str">
        <f t="shared" si="14"/>
        <v/>
      </c>
      <c r="X29" s="647" t="str">
        <f t="shared" si="15"/>
        <v/>
      </c>
      <c r="Y29" s="647" t="str">
        <f t="shared" si="16"/>
        <v/>
      </c>
      <c r="Z29" s="268"/>
      <c r="AA29" s="268"/>
      <c r="AB29" s="268"/>
      <c r="AC29" s="268"/>
      <c r="AD29" s="268"/>
      <c r="AE29" s="268"/>
      <c r="AF29" s="268"/>
      <c r="AG29" s="268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8"/>
      <c r="BD29" s="268"/>
      <c r="BE29" s="647" t="str">
        <f t="shared" si="29"/>
        <v/>
      </c>
      <c r="BF29" s="647" t="str">
        <f t="shared" si="17"/>
        <v/>
      </c>
      <c r="BG29" s="647" t="str">
        <f t="shared" si="18"/>
        <v/>
      </c>
      <c r="BH29" s="647" t="str">
        <f t="shared" si="19"/>
        <v/>
      </c>
      <c r="BI29" s="268"/>
      <c r="BJ29" s="268"/>
      <c r="BK29" s="268"/>
      <c r="BL29" s="268"/>
      <c r="BM29" s="268"/>
      <c r="BN29" s="268"/>
      <c r="BO29" s="268"/>
      <c r="BP29" s="268"/>
      <c r="BQ29" s="268"/>
      <c r="BR29" s="268"/>
      <c r="BS29" s="268"/>
      <c r="BT29" s="268"/>
      <c r="BU29" s="268"/>
      <c r="BV29" s="268"/>
      <c r="BW29" s="268"/>
      <c r="BX29" s="268"/>
      <c r="BY29" s="268"/>
      <c r="BZ29" s="268"/>
      <c r="CA29" s="268"/>
      <c r="CB29" s="268"/>
      <c r="CC29" s="268"/>
      <c r="CD29" s="268"/>
      <c r="CE29" s="268"/>
      <c r="CF29" s="268"/>
      <c r="CG29" s="268"/>
      <c r="CH29" s="268"/>
      <c r="CI29" s="268"/>
      <c r="CJ29" s="268"/>
      <c r="CK29" s="268"/>
      <c r="CL29" s="268"/>
      <c r="CM29" s="268"/>
      <c r="CN29" s="647" t="str">
        <f t="shared" si="20"/>
        <v/>
      </c>
      <c r="CO29" s="647" t="str">
        <f t="shared" si="21"/>
        <v/>
      </c>
      <c r="CP29" s="647" t="str">
        <f t="shared" si="22"/>
        <v/>
      </c>
      <c r="CQ29" s="647" t="str">
        <f t="shared" si="23"/>
        <v/>
      </c>
      <c r="CR29" s="268"/>
      <c r="CS29" s="268"/>
      <c r="CT29" s="268"/>
      <c r="CU29" s="268"/>
      <c r="CV29" s="268"/>
      <c r="CW29" s="268"/>
      <c r="CX29" s="268"/>
      <c r="CY29" s="268"/>
      <c r="CZ29" s="268"/>
      <c r="DA29" s="268"/>
      <c r="DB29" s="268"/>
      <c r="DC29" s="268"/>
      <c r="DD29" s="268"/>
      <c r="DE29" s="268"/>
      <c r="DF29" s="268"/>
      <c r="DG29" s="268"/>
      <c r="DH29" s="268"/>
      <c r="DI29" s="268"/>
      <c r="DJ29" s="268"/>
      <c r="DK29" s="268"/>
      <c r="DL29" s="268"/>
      <c r="DM29" s="268"/>
      <c r="DN29" s="268"/>
      <c r="DO29" s="268"/>
      <c r="DP29" s="268"/>
      <c r="DQ29" s="268"/>
      <c r="DR29" s="268"/>
      <c r="DS29" s="268"/>
      <c r="DT29" s="268"/>
      <c r="DU29" s="268"/>
      <c r="DV29" s="268"/>
      <c r="DW29" s="647" t="str">
        <f t="shared" si="0"/>
        <v/>
      </c>
      <c r="DX29" s="647" t="str">
        <f t="shared" si="1"/>
        <v/>
      </c>
      <c r="DY29" s="647" t="str">
        <f t="shared" si="2"/>
        <v/>
      </c>
      <c r="DZ29" s="647" t="str">
        <f t="shared" si="3"/>
        <v/>
      </c>
      <c r="EA29" s="268"/>
      <c r="EB29" s="268"/>
      <c r="EC29" s="268"/>
      <c r="ED29" s="268"/>
      <c r="EE29" s="268"/>
      <c r="EF29" s="268"/>
      <c r="EG29" s="268"/>
      <c r="EH29" s="268"/>
      <c r="EI29" s="268"/>
      <c r="EJ29" s="268"/>
      <c r="EK29" s="268"/>
      <c r="EL29" s="268"/>
      <c r="EM29" s="268"/>
      <c r="EN29" s="268"/>
      <c r="EO29" s="268"/>
      <c r="EP29" s="268"/>
      <c r="EQ29" s="268"/>
      <c r="ER29" s="268"/>
      <c r="ES29" s="268"/>
      <c r="ET29" s="268"/>
      <c r="EU29" s="268"/>
      <c r="EV29" s="268"/>
      <c r="EW29" s="268"/>
      <c r="EX29" s="268"/>
      <c r="EY29" s="268"/>
      <c r="EZ29" s="268"/>
      <c r="FA29" s="268"/>
      <c r="FB29" s="268"/>
      <c r="FC29" s="268"/>
      <c r="FD29" s="268"/>
      <c r="FE29" s="268"/>
      <c r="FF29" s="647" t="str">
        <f t="shared" si="4"/>
        <v/>
      </c>
      <c r="FG29" s="647" t="str">
        <f t="shared" si="5"/>
        <v/>
      </c>
      <c r="FH29" s="647" t="str">
        <f t="shared" si="6"/>
        <v/>
      </c>
      <c r="FI29" s="647" t="str">
        <f t="shared" si="7"/>
        <v/>
      </c>
      <c r="FJ29" s="268"/>
      <c r="FK29" s="268"/>
      <c r="FL29" s="268"/>
      <c r="FM29" s="268"/>
      <c r="FN29" s="268"/>
      <c r="FO29" s="268"/>
      <c r="FP29" s="268"/>
      <c r="FQ29" s="268"/>
      <c r="FR29" s="268"/>
      <c r="FS29" s="268"/>
      <c r="FT29" s="268"/>
      <c r="FU29" s="268"/>
      <c r="FV29" s="268"/>
      <c r="FW29" s="268"/>
      <c r="FX29" s="268"/>
      <c r="FY29" s="268"/>
      <c r="FZ29" s="268"/>
      <c r="GA29" s="268"/>
      <c r="GB29" s="268"/>
      <c r="GC29" s="268"/>
      <c r="GD29" s="268"/>
      <c r="GE29" s="268"/>
      <c r="GF29" s="268"/>
      <c r="GG29" s="268"/>
      <c r="GH29" s="268"/>
      <c r="GI29" s="268"/>
      <c r="GJ29" s="268"/>
      <c r="GK29" s="268"/>
      <c r="GL29" s="268"/>
      <c r="GM29" s="268"/>
      <c r="GN29" s="268"/>
      <c r="GO29" s="647" t="str">
        <f t="shared" si="24"/>
        <v/>
      </c>
      <c r="GP29" s="647" t="str">
        <f t="shared" si="8"/>
        <v/>
      </c>
      <c r="GQ29" s="647" t="str">
        <f t="shared" si="9"/>
        <v/>
      </c>
      <c r="GR29" s="647" t="str">
        <f t="shared" si="10"/>
        <v/>
      </c>
      <c r="GS29" s="648" t="str">
        <f t="shared" si="25"/>
        <v/>
      </c>
      <c r="GT29" s="648" t="str">
        <f t="shared" si="26"/>
        <v/>
      </c>
      <c r="GU29" s="648" t="str">
        <f t="shared" si="27"/>
        <v/>
      </c>
      <c r="GV29" s="648" t="str">
        <f t="shared" si="11"/>
        <v/>
      </c>
      <c r="GW29" s="648" t="str">
        <f t="shared" si="28"/>
        <v/>
      </c>
    </row>
    <row r="30" spans="1:205" ht="14.1" customHeight="1">
      <c r="A30" s="295" t="str">
        <f>IF('กรอกข้อมูล นร1'!A28,'กรอกข้อมูล นร1'!A28,"")</f>
        <v/>
      </c>
      <c r="B30" s="295" t="str">
        <f>'กรอกข้อมูล นร1'!B28&amp;""</f>
        <v/>
      </c>
      <c r="C30" s="295" t="str">
        <f>'กรอกข้อมูล นร1'!D28&amp;""</f>
        <v/>
      </c>
      <c r="D30" s="296" t="str">
        <f>IF('กรอกข้อมูล นร1'!C28="","",'กรอกข้อมูล นร1'!C28)</f>
        <v/>
      </c>
      <c r="E30" s="304" t="str">
        <f t="shared" si="12"/>
        <v/>
      </c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623"/>
      <c r="S30" s="623"/>
      <c r="T30" s="623"/>
      <c r="U30" s="623"/>
      <c r="V30" s="647" t="str">
        <f t="shared" si="13"/>
        <v/>
      </c>
      <c r="W30" s="647" t="str">
        <f t="shared" si="14"/>
        <v/>
      </c>
      <c r="X30" s="647" t="str">
        <f t="shared" si="15"/>
        <v/>
      </c>
      <c r="Y30" s="647" t="str">
        <f t="shared" si="16"/>
        <v/>
      </c>
      <c r="Z30" s="268"/>
      <c r="AA30" s="268"/>
      <c r="AB30" s="268"/>
      <c r="AC30" s="268"/>
      <c r="AD30" s="268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8"/>
      <c r="BD30" s="268"/>
      <c r="BE30" s="647" t="str">
        <f t="shared" si="29"/>
        <v/>
      </c>
      <c r="BF30" s="647" t="str">
        <f t="shared" si="17"/>
        <v/>
      </c>
      <c r="BG30" s="647" t="str">
        <f t="shared" si="18"/>
        <v/>
      </c>
      <c r="BH30" s="647" t="str">
        <f t="shared" si="19"/>
        <v/>
      </c>
      <c r="BI30" s="268"/>
      <c r="BJ30" s="268"/>
      <c r="BK30" s="268"/>
      <c r="BL30" s="268"/>
      <c r="BM30" s="268"/>
      <c r="BN30" s="268"/>
      <c r="BO30" s="268"/>
      <c r="BP30" s="268"/>
      <c r="BQ30" s="268"/>
      <c r="BR30" s="268"/>
      <c r="BS30" s="268"/>
      <c r="BT30" s="268"/>
      <c r="BU30" s="268"/>
      <c r="BV30" s="268"/>
      <c r="BW30" s="268"/>
      <c r="BX30" s="268"/>
      <c r="BY30" s="268"/>
      <c r="BZ30" s="268"/>
      <c r="CA30" s="268"/>
      <c r="CB30" s="268"/>
      <c r="CC30" s="268"/>
      <c r="CD30" s="268"/>
      <c r="CE30" s="268"/>
      <c r="CF30" s="268"/>
      <c r="CG30" s="268"/>
      <c r="CH30" s="268"/>
      <c r="CI30" s="268"/>
      <c r="CJ30" s="268"/>
      <c r="CK30" s="268"/>
      <c r="CL30" s="268"/>
      <c r="CM30" s="268"/>
      <c r="CN30" s="647" t="str">
        <f t="shared" si="20"/>
        <v/>
      </c>
      <c r="CO30" s="647" t="str">
        <f t="shared" si="21"/>
        <v/>
      </c>
      <c r="CP30" s="647" t="str">
        <f t="shared" si="22"/>
        <v/>
      </c>
      <c r="CQ30" s="647" t="str">
        <f t="shared" si="23"/>
        <v/>
      </c>
      <c r="CR30" s="268"/>
      <c r="CS30" s="268"/>
      <c r="CT30" s="268"/>
      <c r="CU30" s="268"/>
      <c r="CV30" s="268"/>
      <c r="CW30" s="268"/>
      <c r="CX30" s="268"/>
      <c r="CY30" s="268"/>
      <c r="CZ30" s="268"/>
      <c r="DA30" s="268"/>
      <c r="DB30" s="268"/>
      <c r="DC30" s="268"/>
      <c r="DD30" s="268"/>
      <c r="DE30" s="268"/>
      <c r="DF30" s="268"/>
      <c r="DG30" s="268"/>
      <c r="DH30" s="268"/>
      <c r="DI30" s="268"/>
      <c r="DJ30" s="268"/>
      <c r="DK30" s="268"/>
      <c r="DL30" s="268"/>
      <c r="DM30" s="268"/>
      <c r="DN30" s="268"/>
      <c r="DO30" s="268"/>
      <c r="DP30" s="268"/>
      <c r="DQ30" s="268"/>
      <c r="DR30" s="268"/>
      <c r="DS30" s="268"/>
      <c r="DT30" s="268"/>
      <c r="DU30" s="268"/>
      <c r="DV30" s="268"/>
      <c r="DW30" s="647" t="str">
        <f t="shared" si="0"/>
        <v/>
      </c>
      <c r="DX30" s="647" t="str">
        <f t="shared" si="1"/>
        <v/>
      </c>
      <c r="DY30" s="647" t="str">
        <f t="shared" si="2"/>
        <v/>
      </c>
      <c r="DZ30" s="647" t="str">
        <f t="shared" si="3"/>
        <v/>
      </c>
      <c r="EA30" s="268"/>
      <c r="EB30" s="268"/>
      <c r="EC30" s="268"/>
      <c r="ED30" s="268"/>
      <c r="EE30" s="268"/>
      <c r="EF30" s="268"/>
      <c r="EG30" s="268"/>
      <c r="EH30" s="268"/>
      <c r="EI30" s="268"/>
      <c r="EJ30" s="268"/>
      <c r="EK30" s="268"/>
      <c r="EL30" s="268"/>
      <c r="EM30" s="268"/>
      <c r="EN30" s="268"/>
      <c r="EO30" s="268"/>
      <c r="EP30" s="268"/>
      <c r="EQ30" s="268"/>
      <c r="ER30" s="268"/>
      <c r="ES30" s="268"/>
      <c r="ET30" s="268"/>
      <c r="EU30" s="268"/>
      <c r="EV30" s="268"/>
      <c r="EW30" s="268"/>
      <c r="EX30" s="268"/>
      <c r="EY30" s="268"/>
      <c r="EZ30" s="268"/>
      <c r="FA30" s="268"/>
      <c r="FB30" s="268"/>
      <c r="FC30" s="268"/>
      <c r="FD30" s="268"/>
      <c r="FE30" s="268"/>
      <c r="FF30" s="647" t="str">
        <f t="shared" si="4"/>
        <v/>
      </c>
      <c r="FG30" s="647" t="str">
        <f t="shared" si="5"/>
        <v/>
      </c>
      <c r="FH30" s="647" t="str">
        <f t="shared" si="6"/>
        <v/>
      </c>
      <c r="FI30" s="647" t="str">
        <f t="shared" si="7"/>
        <v/>
      </c>
      <c r="FJ30" s="268"/>
      <c r="FK30" s="268"/>
      <c r="FL30" s="268"/>
      <c r="FM30" s="268"/>
      <c r="FN30" s="268"/>
      <c r="FO30" s="268"/>
      <c r="FP30" s="268"/>
      <c r="FQ30" s="268"/>
      <c r="FR30" s="268"/>
      <c r="FS30" s="268"/>
      <c r="FT30" s="268"/>
      <c r="FU30" s="268"/>
      <c r="FV30" s="268"/>
      <c r="FW30" s="268"/>
      <c r="FX30" s="268"/>
      <c r="FY30" s="268"/>
      <c r="FZ30" s="268"/>
      <c r="GA30" s="268"/>
      <c r="GB30" s="268"/>
      <c r="GC30" s="268"/>
      <c r="GD30" s="268"/>
      <c r="GE30" s="268"/>
      <c r="GF30" s="268"/>
      <c r="GG30" s="268"/>
      <c r="GH30" s="268"/>
      <c r="GI30" s="268"/>
      <c r="GJ30" s="268"/>
      <c r="GK30" s="268"/>
      <c r="GL30" s="268"/>
      <c r="GM30" s="268"/>
      <c r="GN30" s="268"/>
      <c r="GO30" s="647" t="str">
        <f t="shared" si="24"/>
        <v/>
      </c>
      <c r="GP30" s="647" t="str">
        <f t="shared" si="8"/>
        <v/>
      </c>
      <c r="GQ30" s="647" t="str">
        <f t="shared" si="9"/>
        <v/>
      </c>
      <c r="GR30" s="647" t="str">
        <f t="shared" si="10"/>
        <v/>
      </c>
      <c r="GS30" s="648" t="str">
        <f t="shared" si="25"/>
        <v/>
      </c>
      <c r="GT30" s="648" t="str">
        <f t="shared" si="26"/>
        <v/>
      </c>
      <c r="GU30" s="648" t="str">
        <f t="shared" si="27"/>
        <v/>
      </c>
      <c r="GV30" s="648" t="str">
        <f t="shared" si="11"/>
        <v/>
      </c>
      <c r="GW30" s="648" t="str">
        <f t="shared" si="28"/>
        <v/>
      </c>
    </row>
    <row r="31" spans="1:205" ht="14.1" customHeight="1">
      <c r="A31" s="295" t="str">
        <f>IF('กรอกข้อมูล นร1'!A29,'กรอกข้อมูล นร1'!A29,"")</f>
        <v/>
      </c>
      <c r="B31" s="295" t="str">
        <f>'กรอกข้อมูล นร1'!B29&amp;""</f>
        <v/>
      </c>
      <c r="C31" s="295" t="str">
        <f>'กรอกข้อมูล นร1'!D29&amp;""</f>
        <v/>
      </c>
      <c r="D31" s="296" t="str">
        <f>IF('กรอกข้อมูล นร1'!C29="","",'กรอกข้อมูล นร1'!C29)</f>
        <v/>
      </c>
      <c r="E31" s="304" t="str">
        <f t="shared" si="12"/>
        <v/>
      </c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623"/>
      <c r="S31" s="623"/>
      <c r="T31" s="623"/>
      <c r="U31" s="623"/>
      <c r="V31" s="647" t="str">
        <f t="shared" si="13"/>
        <v/>
      </c>
      <c r="W31" s="647" t="str">
        <f t="shared" si="14"/>
        <v/>
      </c>
      <c r="X31" s="647" t="str">
        <f t="shared" si="15"/>
        <v/>
      </c>
      <c r="Y31" s="647" t="str">
        <f t="shared" si="16"/>
        <v/>
      </c>
      <c r="Z31" s="268"/>
      <c r="AA31" s="268"/>
      <c r="AB31" s="268"/>
      <c r="AC31" s="268"/>
      <c r="AD31" s="268"/>
      <c r="AE31" s="268"/>
      <c r="AF31" s="268"/>
      <c r="AG31" s="268"/>
      <c r="AH31" s="268"/>
      <c r="AI31" s="268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647" t="str">
        <f t="shared" si="29"/>
        <v/>
      </c>
      <c r="BF31" s="647" t="str">
        <f t="shared" si="17"/>
        <v/>
      </c>
      <c r="BG31" s="647" t="str">
        <f t="shared" si="18"/>
        <v/>
      </c>
      <c r="BH31" s="647" t="str">
        <f t="shared" si="19"/>
        <v/>
      </c>
      <c r="BI31" s="268"/>
      <c r="BJ31" s="268"/>
      <c r="BK31" s="268"/>
      <c r="BL31" s="268"/>
      <c r="BM31" s="268"/>
      <c r="BN31" s="268"/>
      <c r="BO31" s="268"/>
      <c r="BP31" s="268"/>
      <c r="BQ31" s="268"/>
      <c r="BR31" s="268"/>
      <c r="BS31" s="268"/>
      <c r="BT31" s="268"/>
      <c r="BU31" s="268"/>
      <c r="BV31" s="268"/>
      <c r="BW31" s="268"/>
      <c r="BX31" s="268"/>
      <c r="BY31" s="268"/>
      <c r="BZ31" s="268"/>
      <c r="CA31" s="268"/>
      <c r="CB31" s="268"/>
      <c r="CC31" s="268"/>
      <c r="CD31" s="268"/>
      <c r="CE31" s="268"/>
      <c r="CF31" s="268"/>
      <c r="CG31" s="268"/>
      <c r="CH31" s="268"/>
      <c r="CI31" s="268"/>
      <c r="CJ31" s="268"/>
      <c r="CK31" s="268"/>
      <c r="CL31" s="268"/>
      <c r="CM31" s="268"/>
      <c r="CN31" s="647" t="str">
        <f t="shared" si="20"/>
        <v/>
      </c>
      <c r="CO31" s="647" t="str">
        <f t="shared" si="21"/>
        <v/>
      </c>
      <c r="CP31" s="647" t="str">
        <f t="shared" si="22"/>
        <v/>
      </c>
      <c r="CQ31" s="647" t="str">
        <f t="shared" si="23"/>
        <v/>
      </c>
      <c r="CR31" s="268"/>
      <c r="CS31" s="268"/>
      <c r="CT31" s="268"/>
      <c r="CU31" s="268"/>
      <c r="CV31" s="268"/>
      <c r="CW31" s="268"/>
      <c r="CX31" s="268"/>
      <c r="CY31" s="268"/>
      <c r="CZ31" s="268"/>
      <c r="DA31" s="268"/>
      <c r="DB31" s="268"/>
      <c r="DC31" s="268"/>
      <c r="DD31" s="268"/>
      <c r="DE31" s="268"/>
      <c r="DF31" s="268"/>
      <c r="DG31" s="268"/>
      <c r="DH31" s="268"/>
      <c r="DI31" s="268"/>
      <c r="DJ31" s="268"/>
      <c r="DK31" s="268"/>
      <c r="DL31" s="268"/>
      <c r="DM31" s="268"/>
      <c r="DN31" s="268"/>
      <c r="DO31" s="268"/>
      <c r="DP31" s="268"/>
      <c r="DQ31" s="268"/>
      <c r="DR31" s="268"/>
      <c r="DS31" s="268"/>
      <c r="DT31" s="268"/>
      <c r="DU31" s="268"/>
      <c r="DV31" s="268"/>
      <c r="DW31" s="647" t="str">
        <f t="shared" si="0"/>
        <v/>
      </c>
      <c r="DX31" s="647" t="str">
        <f t="shared" si="1"/>
        <v/>
      </c>
      <c r="DY31" s="647" t="str">
        <f t="shared" si="2"/>
        <v/>
      </c>
      <c r="DZ31" s="647" t="str">
        <f t="shared" si="3"/>
        <v/>
      </c>
      <c r="EA31" s="268"/>
      <c r="EB31" s="268"/>
      <c r="EC31" s="268"/>
      <c r="ED31" s="268"/>
      <c r="EE31" s="268"/>
      <c r="EF31" s="268"/>
      <c r="EG31" s="268"/>
      <c r="EH31" s="268"/>
      <c r="EI31" s="268"/>
      <c r="EJ31" s="268"/>
      <c r="EK31" s="268"/>
      <c r="EL31" s="268"/>
      <c r="EM31" s="268"/>
      <c r="EN31" s="268"/>
      <c r="EO31" s="268"/>
      <c r="EP31" s="268"/>
      <c r="EQ31" s="268"/>
      <c r="ER31" s="268"/>
      <c r="ES31" s="268"/>
      <c r="ET31" s="268"/>
      <c r="EU31" s="268"/>
      <c r="EV31" s="268"/>
      <c r="EW31" s="268"/>
      <c r="EX31" s="268"/>
      <c r="EY31" s="268"/>
      <c r="EZ31" s="268"/>
      <c r="FA31" s="268"/>
      <c r="FB31" s="268"/>
      <c r="FC31" s="268"/>
      <c r="FD31" s="268"/>
      <c r="FE31" s="268"/>
      <c r="FF31" s="647" t="str">
        <f t="shared" si="4"/>
        <v/>
      </c>
      <c r="FG31" s="647" t="str">
        <f t="shared" si="5"/>
        <v/>
      </c>
      <c r="FH31" s="647" t="str">
        <f t="shared" si="6"/>
        <v/>
      </c>
      <c r="FI31" s="647" t="str">
        <f t="shared" si="7"/>
        <v/>
      </c>
      <c r="FJ31" s="268"/>
      <c r="FK31" s="268"/>
      <c r="FL31" s="268"/>
      <c r="FM31" s="268"/>
      <c r="FN31" s="268"/>
      <c r="FO31" s="268"/>
      <c r="FP31" s="268"/>
      <c r="FQ31" s="268"/>
      <c r="FR31" s="268"/>
      <c r="FS31" s="268"/>
      <c r="FT31" s="268"/>
      <c r="FU31" s="268"/>
      <c r="FV31" s="268"/>
      <c r="FW31" s="268"/>
      <c r="FX31" s="268"/>
      <c r="FY31" s="268"/>
      <c r="FZ31" s="268"/>
      <c r="GA31" s="268"/>
      <c r="GB31" s="268"/>
      <c r="GC31" s="268"/>
      <c r="GD31" s="268"/>
      <c r="GE31" s="268"/>
      <c r="GF31" s="268"/>
      <c r="GG31" s="268"/>
      <c r="GH31" s="268"/>
      <c r="GI31" s="268"/>
      <c r="GJ31" s="268"/>
      <c r="GK31" s="268"/>
      <c r="GL31" s="268"/>
      <c r="GM31" s="268"/>
      <c r="GN31" s="268"/>
      <c r="GO31" s="647" t="str">
        <f t="shared" si="24"/>
        <v/>
      </c>
      <c r="GP31" s="647" t="str">
        <f t="shared" si="8"/>
        <v/>
      </c>
      <c r="GQ31" s="647" t="str">
        <f t="shared" si="9"/>
        <v/>
      </c>
      <c r="GR31" s="647" t="str">
        <f t="shared" si="10"/>
        <v/>
      </c>
      <c r="GS31" s="648" t="str">
        <f t="shared" si="25"/>
        <v/>
      </c>
      <c r="GT31" s="648" t="str">
        <f t="shared" si="26"/>
        <v/>
      </c>
      <c r="GU31" s="648" t="str">
        <f t="shared" si="27"/>
        <v/>
      </c>
      <c r="GV31" s="648" t="str">
        <f t="shared" si="11"/>
        <v/>
      </c>
      <c r="GW31" s="648" t="str">
        <f t="shared" si="28"/>
        <v/>
      </c>
    </row>
    <row r="32" spans="1:205" ht="14.1" customHeight="1">
      <c r="A32" s="295" t="str">
        <f>IF('กรอกข้อมูล นร1'!A30,'กรอกข้อมูล นร1'!A30,"")</f>
        <v/>
      </c>
      <c r="B32" s="295" t="str">
        <f>'กรอกข้อมูล นร1'!B30&amp;""</f>
        <v/>
      </c>
      <c r="C32" s="295" t="str">
        <f>'กรอกข้อมูล นร1'!D30&amp;""</f>
        <v/>
      </c>
      <c r="D32" s="296" t="str">
        <f>IF('กรอกข้อมูล นร1'!C30="","",'กรอกข้อมูล นร1'!C30)</f>
        <v/>
      </c>
      <c r="E32" s="304" t="str">
        <f t="shared" si="12"/>
        <v/>
      </c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623"/>
      <c r="S32" s="623"/>
      <c r="T32" s="623"/>
      <c r="U32" s="623"/>
      <c r="V32" s="647" t="str">
        <f t="shared" si="13"/>
        <v/>
      </c>
      <c r="W32" s="647" t="str">
        <f t="shared" si="14"/>
        <v/>
      </c>
      <c r="X32" s="647" t="str">
        <f t="shared" si="15"/>
        <v/>
      </c>
      <c r="Y32" s="647" t="str">
        <f t="shared" si="16"/>
        <v/>
      </c>
      <c r="Z32" s="268"/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268"/>
      <c r="BD32" s="268"/>
      <c r="BE32" s="647" t="str">
        <f t="shared" si="29"/>
        <v/>
      </c>
      <c r="BF32" s="647" t="str">
        <f t="shared" si="17"/>
        <v/>
      </c>
      <c r="BG32" s="647" t="str">
        <f t="shared" si="18"/>
        <v/>
      </c>
      <c r="BH32" s="647" t="str">
        <f t="shared" si="19"/>
        <v/>
      </c>
      <c r="BI32" s="268"/>
      <c r="BJ32" s="268"/>
      <c r="BK32" s="268"/>
      <c r="BL32" s="268"/>
      <c r="BM32" s="268"/>
      <c r="BN32" s="268"/>
      <c r="BO32" s="268"/>
      <c r="BP32" s="268"/>
      <c r="BQ32" s="268"/>
      <c r="BR32" s="268"/>
      <c r="BS32" s="268"/>
      <c r="BT32" s="268"/>
      <c r="BU32" s="268"/>
      <c r="BV32" s="268"/>
      <c r="BW32" s="268"/>
      <c r="BX32" s="268"/>
      <c r="BY32" s="268"/>
      <c r="BZ32" s="268"/>
      <c r="CA32" s="268"/>
      <c r="CB32" s="268"/>
      <c r="CC32" s="268"/>
      <c r="CD32" s="268"/>
      <c r="CE32" s="268"/>
      <c r="CF32" s="268"/>
      <c r="CG32" s="268"/>
      <c r="CH32" s="268"/>
      <c r="CI32" s="268"/>
      <c r="CJ32" s="268"/>
      <c r="CK32" s="268"/>
      <c r="CL32" s="268"/>
      <c r="CM32" s="268"/>
      <c r="CN32" s="647" t="str">
        <f t="shared" si="20"/>
        <v/>
      </c>
      <c r="CO32" s="647" t="str">
        <f t="shared" si="21"/>
        <v/>
      </c>
      <c r="CP32" s="647" t="str">
        <f t="shared" si="22"/>
        <v/>
      </c>
      <c r="CQ32" s="647" t="str">
        <f t="shared" si="23"/>
        <v/>
      </c>
      <c r="CR32" s="268"/>
      <c r="CS32" s="268"/>
      <c r="CT32" s="268"/>
      <c r="CU32" s="268"/>
      <c r="CV32" s="268"/>
      <c r="CW32" s="268"/>
      <c r="CX32" s="268"/>
      <c r="CY32" s="268"/>
      <c r="CZ32" s="268"/>
      <c r="DA32" s="268"/>
      <c r="DB32" s="268"/>
      <c r="DC32" s="268"/>
      <c r="DD32" s="268"/>
      <c r="DE32" s="268"/>
      <c r="DF32" s="268"/>
      <c r="DG32" s="268"/>
      <c r="DH32" s="268"/>
      <c r="DI32" s="268"/>
      <c r="DJ32" s="268"/>
      <c r="DK32" s="268"/>
      <c r="DL32" s="268"/>
      <c r="DM32" s="268"/>
      <c r="DN32" s="268"/>
      <c r="DO32" s="268"/>
      <c r="DP32" s="268"/>
      <c r="DQ32" s="268"/>
      <c r="DR32" s="268"/>
      <c r="DS32" s="268"/>
      <c r="DT32" s="268"/>
      <c r="DU32" s="268"/>
      <c r="DV32" s="268"/>
      <c r="DW32" s="647" t="str">
        <f t="shared" si="0"/>
        <v/>
      </c>
      <c r="DX32" s="647" t="str">
        <f t="shared" si="1"/>
        <v/>
      </c>
      <c r="DY32" s="647" t="str">
        <f t="shared" si="2"/>
        <v/>
      </c>
      <c r="DZ32" s="647" t="str">
        <f t="shared" si="3"/>
        <v/>
      </c>
      <c r="EA32" s="268"/>
      <c r="EB32" s="268"/>
      <c r="EC32" s="268"/>
      <c r="ED32" s="268"/>
      <c r="EE32" s="268"/>
      <c r="EF32" s="268"/>
      <c r="EG32" s="268"/>
      <c r="EH32" s="268"/>
      <c r="EI32" s="268"/>
      <c r="EJ32" s="268"/>
      <c r="EK32" s="268"/>
      <c r="EL32" s="268"/>
      <c r="EM32" s="268"/>
      <c r="EN32" s="268"/>
      <c r="EO32" s="268"/>
      <c r="EP32" s="268"/>
      <c r="EQ32" s="268"/>
      <c r="ER32" s="268"/>
      <c r="ES32" s="268"/>
      <c r="ET32" s="268"/>
      <c r="EU32" s="268"/>
      <c r="EV32" s="268"/>
      <c r="EW32" s="268"/>
      <c r="EX32" s="268"/>
      <c r="EY32" s="268"/>
      <c r="EZ32" s="268"/>
      <c r="FA32" s="268"/>
      <c r="FB32" s="268"/>
      <c r="FC32" s="268"/>
      <c r="FD32" s="268"/>
      <c r="FE32" s="268"/>
      <c r="FF32" s="647" t="str">
        <f t="shared" si="4"/>
        <v/>
      </c>
      <c r="FG32" s="647" t="str">
        <f t="shared" si="5"/>
        <v/>
      </c>
      <c r="FH32" s="647" t="str">
        <f t="shared" si="6"/>
        <v/>
      </c>
      <c r="FI32" s="647" t="str">
        <f t="shared" si="7"/>
        <v/>
      </c>
      <c r="FJ32" s="268"/>
      <c r="FK32" s="268"/>
      <c r="FL32" s="268"/>
      <c r="FM32" s="268"/>
      <c r="FN32" s="268"/>
      <c r="FO32" s="268"/>
      <c r="FP32" s="268"/>
      <c r="FQ32" s="268"/>
      <c r="FR32" s="268"/>
      <c r="FS32" s="268"/>
      <c r="FT32" s="268"/>
      <c r="FU32" s="268"/>
      <c r="FV32" s="268"/>
      <c r="FW32" s="268"/>
      <c r="FX32" s="268"/>
      <c r="FY32" s="268"/>
      <c r="FZ32" s="268"/>
      <c r="GA32" s="268"/>
      <c r="GB32" s="268"/>
      <c r="GC32" s="268"/>
      <c r="GD32" s="268"/>
      <c r="GE32" s="268"/>
      <c r="GF32" s="268"/>
      <c r="GG32" s="268"/>
      <c r="GH32" s="268"/>
      <c r="GI32" s="268"/>
      <c r="GJ32" s="268"/>
      <c r="GK32" s="268"/>
      <c r="GL32" s="268"/>
      <c r="GM32" s="268"/>
      <c r="GN32" s="268"/>
      <c r="GO32" s="647" t="str">
        <f t="shared" si="24"/>
        <v/>
      </c>
      <c r="GP32" s="647" t="str">
        <f t="shared" si="8"/>
        <v/>
      </c>
      <c r="GQ32" s="647" t="str">
        <f t="shared" si="9"/>
        <v/>
      </c>
      <c r="GR32" s="647" t="str">
        <f t="shared" si="10"/>
        <v/>
      </c>
      <c r="GS32" s="648" t="str">
        <f t="shared" si="25"/>
        <v/>
      </c>
      <c r="GT32" s="648" t="str">
        <f t="shared" si="26"/>
        <v/>
      </c>
      <c r="GU32" s="648" t="str">
        <f t="shared" si="27"/>
        <v/>
      </c>
      <c r="GV32" s="648" t="str">
        <f t="shared" si="11"/>
        <v/>
      </c>
      <c r="GW32" s="648" t="str">
        <f t="shared" si="28"/>
        <v/>
      </c>
    </row>
    <row r="33" spans="1:205" ht="14.1" customHeight="1">
      <c r="A33" s="295" t="str">
        <f>IF('กรอกข้อมูล นร1'!A31,'กรอกข้อมูล นร1'!A31,"")</f>
        <v/>
      </c>
      <c r="B33" s="295" t="str">
        <f>'กรอกข้อมูล นร1'!B31&amp;""</f>
        <v/>
      </c>
      <c r="C33" s="295" t="str">
        <f>'กรอกข้อมูล นร1'!D31&amp;""</f>
        <v/>
      </c>
      <c r="D33" s="296" t="str">
        <f>IF('กรอกข้อมูล นร1'!C31="","",'กรอกข้อมูล นร1'!C31)</f>
        <v/>
      </c>
      <c r="E33" s="304" t="str">
        <f t="shared" si="12"/>
        <v/>
      </c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623"/>
      <c r="S33" s="623"/>
      <c r="T33" s="623"/>
      <c r="U33" s="623"/>
      <c r="V33" s="647" t="str">
        <f t="shared" si="13"/>
        <v/>
      </c>
      <c r="W33" s="647" t="str">
        <f t="shared" si="14"/>
        <v/>
      </c>
      <c r="X33" s="647" t="str">
        <f t="shared" si="15"/>
        <v/>
      </c>
      <c r="Y33" s="647" t="str">
        <f t="shared" si="16"/>
        <v/>
      </c>
      <c r="Z33" s="268"/>
      <c r="AA33" s="268"/>
      <c r="AB33" s="268"/>
      <c r="AC33" s="268"/>
      <c r="AD33" s="268"/>
      <c r="AE33" s="268"/>
      <c r="AF33" s="268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8"/>
      <c r="BD33" s="268"/>
      <c r="BE33" s="647" t="str">
        <f t="shared" si="29"/>
        <v/>
      </c>
      <c r="BF33" s="647" t="str">
        <f t="shared" si="17"/>
        <v/>
      </c>
      <c r="BG33" s="647" t="str">
        <f t="shared" si="18"/>
        <v/>
      </c>
      <c r="BH33" s="647" t="str">
        <f t="shared" si="19"/>
        <v/>
      </c>
      <c r="BI33" s="268"/>
      <c r="BJ33" s="268"/>
      <c r="BK33" s="268"/>
      <c r="BL33" s="268"/>
      <c r="BM33" s="268"/>
      <c r="BN33" s="268"/>
      <c r="BO33" s="268"/>
      <c r="BP33" s="268"/>
      <c r="BQ33" s="268"/>
      <c r="BR33" s="268"/>
      <c r="BS33" s="268"/>
      <c r="BT33" s="268"/>
      <c r="BU33" s="268"/>
      <c r="BV33" s="268"/>
      <c r="BW33" s="268"/>
      <c r="BX33" s="268"/>
      <c r="BY33" s="268"/>
      <c r="BZ33" s="268"/>
      <c r="CA33" s="268"/>
      <c r="CB33" s="268"/>
      <c r="CC33" s="268"/>
      <c r="CD33" s="268"/>
      <c r="CE33" s="268"/>
      <c r="CF33" s="268"/>
      <c r="CG33" s="268"/>
      <c r="CH33" s="268"/>
      <c r="CI33" s="268"/>
      <c r="CJ33" s="268"/>
      <c r="CK33" s="268"/>
      <c r="CL33" s="268"/>
      <c r="CM33" s="268"/>
      <c r="CN33" s="647" t="str">
        <f t="shared" si="20"/>
        <v/>
      </c>
      <c r="CO33" s="647" t="str">
        <f t="shared" si="21"/>
        <v/>
      </c>
      <c r="CP33" s="647" t="str">
        <f t="shared" si="22"/>
        <v/>
      </c>
      <c r="CQ33" s="647" t="str">
        <f t="shared" si="23"/>
        <v/>
      </c>
      <c r="CR33" s="268"/>
      <c r="CS33" s="268"/>
      <c r="CT33" s="268"/>
      <c r="CU33" s="268"/>
      <c r="CV33" s="268"/>
      <c r="CW33" s="268"/>
      <c r="CX33" s="268"/>
      <c r="CY33" s="268"/>
      <c r="CZ33" s="268"/>
      <c r="DA33" s="268"/>
      <c r="DB33" s="268"/>
      <c r="DC33" s="268"/>
      <c r="DD33" s="268"/>
      <c r="DE33" s="268"/>
      <c r="DF33" s="268"/>
      <c r="DG33" s="268"/>
      <c r="DH33" s="268"/>
      <c r="DI33" s="268"/>
      <c r="DJ33" s="268"/>
      <c r="DK33" s="268"/>
      <c r="DL33" s="268"/>
      <c r="DM33" s="268"/>
      <c r="DN33" s="268"/>
      <c r="DO33" s="268"/>
      <c r="DP33" s="268"/>
      <c r="DQ33" s="268"/>
      <c r="DR33" s="268"/>
      <c r="DS33" s="268"/>
      <c r="DT33" s="268"/>
      <c r="DU33" s="268"/>
      <c r="DV33" s="268"/>
      <c r="DW33" s="647" t="str">
        <f t="shared" si="0"/>
        <v/>
      </c>
      <c r="DX33" s="647" t="str">
        <f t="shared" si="1"/>
        <v/>
      </c>
      <c r="DY33" s="647" t="str">
        <f t="shared" si="2"/>
        <v/>
      </c>
      <c r="DZ33" s="647" t="str">
        <f t="shared" si="3"/>
        <v/>
      </c>
      <c r="EA33" s="268"/>
      <c r="EB33" s="268"/>
      <c r="EC33" s="268"/>
      <c r="ED33" s="268"/>
      <c r="EE33" s="268"/>
      <c r="EF33" s="268"/>
      <c r="EG33" s="268"/>
      <c r="EH33" s="268"/>
      <c r="EI33" s="268"/>
      <c r="EJ33" s="268"/>
      <c r="EK33" s="268"/>
      <c r="EL33" s="268"/>
      <c r="EM33" s="268"/>
      <c r="EN33" s="268"/>
      <c r="EO33" s="268"/>
      <c r="EP33" s="268"/>
      <c r="EQ33" s="268"/>
      <c r="ER33" s="268"/>
      <c r="ES33" s="268"/>
      <c r="ET33" s="268"/>
      <c r="EU33" s="268"/>
      <c r="EV33" s="268"/>
      <c r="EW33" s="268"/>
      <c r="EX33" s="268"/>
      <c r="EY33" s="268"/>
      <c r="EZ33" s="268"/>
      <c r="FA33" s="268"/>
      <c r="FB33" s="268"/>
      <c r="FC33" s="268"/>
      <c r="FD33" s="268"/>
      <c r="FE33" s="268"/>
      <c r="FF33" s="647" t="str">
        <f t="shared" si="4"/>
        <v/>
      </c>
      <c r="FG33" s="647" t="str">
        <f t="shared" si="5"/>
        <v/>
      </c>
      <c r="FH33" s="647" t="str">
        <f t="shared" si="6"/>
        <v/>
      </c>
      <c r="FI33" s="647" t="str">
        <f t="shared" si="7"/>
        <v/>
      </c>
      <c r="FJ33" s="268"/>
      <c r="FK33" s="268"/>
      <c r="FL33" s="268"/>
      <c r="FM33" s="268"/>
      <c r="FN33" s="268"/>
      <c r="FO33" s="268"/>
      <c r="FP33" s="268"/>
      <c r="FQ33" s="268"/>
      <c r="FR33" s="268"/>
      <c r="FS33" s="268"/>
      <c r="FT33" s="268"/>
      <c r="FU33" s="268"/>
      <c r="FV33" s="268"/>
      <c r="FW33" s="268"/>
      <c r="FX33" s="268"/>
      <c r="FY33" s="268"/>
      <c r="FZ33" s="268"/>
      <c r="GA33" s="268"/>
      <c r="GB33" s="268"/>
      <c r="GC33" s="268"/>
      <c r="GD33" s="268"/>
      <c r="GE33" s="268"/>
      <c r="GF33" s="268"/>
      <c r="GG33" s="268"/>
      <c r="GH33" s="268"/>
      <c r="GI33" s="268"/>
      <c r="GJ33" s="268"/>
      <c r="GK33" s="268"/>
      <c r="GL33" s="268"/>
      <c r="GM33" s="268"/>
      <c r="GN33" s="268"/>
      <c r="GO33" s="647" t="str">
        <f t="shared" si="24"/>
        <v/>
      </c>
      <c r="GP33" s="647" t="str">
        <f t="shared" si="8"/>
        <v/>
      </c>
      <c r="GQ33" s="647" t="str">
        <f t="shared" si="9"/>
        <v/>
      </c>
      <c r="GR33" s="647" t="str">
        <f t="shared" si="10"/>
        <v/>
      </c>
      <c r="GS33" s="648" t="str">
        <f t="shared" si="25"/>
        <v/>
      </c>
      <c r="GT33" s="648" t="str">
        <f t="shared" si="26"/>
        <v/>
      </c>
      <c r="GU33" s="648" t="str">
        <f t="shared" si="27"/>
        <v/>
      </c>
      <c r="GV33" s="648" t="str">
        <f t="shared" si="11"/>
        <v/>
      </c>
      <c r="GW33" s="648" t="str">
        <f t="shared" si="28"/>
        <v/>
      </c>
    </row>
    <row r="34" spans="1:205" ht="14.1" customHeight="1">
      <c r="A34" s="295" t="str">
        <f>IF('กรอกข้อมูล นร1'!A32,'กรอกข้อมูล นร1'!A32,"")</f>
        <v/>
      </c>
      <c r="B34" s="295" t="str">
        <f>'กรอกข้อมูล นร1'!B32&amp;""</f>
        <v/>
      </c>
      <c r="C34" s="295" t="str">
        <f>'กรอกข้อมูล นร1'!D32&amp;""</f>
        <v/>
      </c>
      <c r="D34" s="296" t="str">
        <f>IF('กรอกข้อมูล นร1'!C32="","",'กรอกข้อมูล นร1'!C32)</f>
        <v/>
      </c>
      <c r="E34" s="304" t="str">
        <f t="shared" si="12"/>
        <v/>
      </c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623"/>
      <c r="S34" s="623"/>
      <c r="T34" s="623"/>
      <c r="U34" s="623"/>
      <c r="V34" s="647" t="str">
        <f t="shared" si="13"/>
        <v/>
      </c>
      <c r="W34" s="647" t="str">
        <f t="shared" si="14"/>
        <v/>
      </c>
      <c r="X34" s="647" t="str">
        <f t="shared" si="15"/>
        <v/>
      </c>
      <c r="Y34" s="647" t="str">
        <f t="shared" si="16"/>
        <v/>
      </c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8"/>
      <c r="BD34" s="268"/>
      <c r="BE34" s="647" t="str">
        <f t="shared" si="29"/>
        <v/>
      </c>
      <c r="BF34" s="647" t="str">
        <f t="shared" si="17"/>
        <v/>
      </c>
      <c r="BG34" s="647" t="str">
        <f t="shared" si="18"/>
        <v/>
      </c>
      <c r="BH34" s="647" t="str">
        <f t="shared" si="19"/>
        <v/>
      </c>
      <c r="BI34" s="268"/>
      <c r="BJ34" s="268"/>
      <c r="BK34" s="268"/>
      <c r="BL34" s="268"/>
      <c r="BM34" s="268"/>
      <c r="BN34" s="268"/>
      <c r="BO34" s="268"/>
      <c r="BP34" s="268"/>
      <c r="BQ34" s="268"/>
      <c r="BR34" s="268"/>
      <c r="BS34" s="268"/>
      <c r="BT34" s="268"/>
      <c r="BU34" s="268"/>
      <c r="BV34" s="268"/>
      <c r="BW34" s="268"/>
      <c r="BX34" s="268"/>
      <c r="BY34" s="268"/>
      <c r="BZ34" s="268"/>
      <c r="CA34" s="268"/>
      <c r="CB34" s="268"/>
      <c r="CC34" s="268"/>
      <c r="CD34" s="268"/>
      <c r="CE34" s="268"/>
      <c r="CF34" s="268"/>
      <c r="CG34" s="268"/>
      <c r="CH34" s="268"/>
      <c r="CI34" s="268"/>
      <c r="CJ34" s="268"/>
      <c r="CK34" s="268"/>
      <c r="CL34" s="268"/>
      <c r="CM34" s="268"/>
      <c r="CN34" s="647" t="str">
        <f t="shared" si="20"/>
        <v/>
      </c>
      <c r="CO34" s="647" t="str">
        <f t="shared" si="21"/>
        <v/>
      </c>
      <c r="CP34" s="647" t="str">
        <f t="shared" si="22"/>
        <v/>
      </c>
      <c r="CQ34" s="647" t="str">
        <f t="shared" si="23"/>
        <v/>
      </c>
      <c r="CR34" s="268"/>
      <c r="CS34" s="268"/>
      <c r="CT34" s="268"/>
      <c r="CU34" s="268"/>
      <c r="CV34" s="268"/>
      <c r="CW34" s="268"/>
      <c r="CX34" s="268"/>
      <c r="CY34" s="268"/>
      <c r="CZ34" s="268"/>
      <c r="DA34" s="268"/>
      <c r="DB34" s="268"/>
      <c r="DC34" s="268"/>
      <c r="DD34" s="268"/>
      <c r="DE34" s="268"/>
      <c r="DF34" s="268"/>
      <c r="DG34" s="268"/>
      <c r="DH34" s="268"/>
      <c r="DI34" s="268"/>
      <c r="DJ34" s="268"/>
      <c r="DK34" s="268"/>
      <c r="DL34" s="268"/>
      <c r="DM34" s="268"/>
      <c r="DN34" s="268"/>
      <c r="DO34" s="268"/>
      <c r="DP34" s="268"/>
      <c r="DQ34" s="268"/>
      <c r="DR34" s="268"/>
      <c r="DS34" s="268"/>
      <c r="DT34" s="268"/>
      <c r="DU34" s="268"/>
      <c r="DV34" s="268"/>
      <c r="DW34" s="647" t="str">
        <f t="shared" si="0"/>
        <v/>
      </c>
      <c r="DX34" s="647" t="str">
        <f t="shared" si="1"/>
        <v/>
      </c>
      <c r="DY34" s="647" t="str">
        <f t="shared" si="2"/>
        <v/>
      </c>
      <c r="DZ34" s="647" t="str">
        <f t="shared" si="3"/>
        <v/>
      </c>
      <c r="EA34" s="268"/>
      <c r="EB34" s="268"/>
      <c r="EC34" s="268"/>
      <c r="ED34" s="268"/>
      <c r="EE34" s="268"/>
      <c r="EF34" s="268"/>
      <c r="EG34" s="268"/>
      <c r="EH34" s="268"/>
      <c r="EI34" s="268"/>
      <c r="EJ34" s="268"/>
      <c r="EK34" s="268"/>
      <c r="EL34" s="268"/>
      <c r="EM34" s="268"/>
      <c r="EN34" s="268"/>
      <c r="EO34" s="268"/>
      <c r="EP34" s="268"/>
      <c r="EQ34" s="268"/>
      <c r="ER34" s="268"/>
      <c r="ES34" s="268"/>
      <c r="ET34" s="268"/>
      <c r="EU34" s="268"/>
      <c r="EV34" s="268"/>
      <c r="EW34" s="268"/>
      <c r="EX34" s="268"/>
      <c r="EY34" s="268"/>
      <c r="EZ34" s="268"/>
      <c r="FA34" s="268"/>
      <c r="FB34" s="268"/>
      <c r="FC34" s="268"/>
      <c r="FD34" s="268"/>
      <c r="FE34" s="268"/>
      <c r="FF34" s="647" t="str">
        <f t="shared" si="4"/>
        <v/>
      </c>
      <c r="FG34" s="647" t="str">
        <f t="shared" si="5"/>
        <v/>
      </c>
      <c r="FH34" s="647" t="str">
        <f t="shared" si="6"/>
        <v/>
      </c>
      <c r="FI34" s="647" t="str">
        <f t="shared" si="7"/>
        <v/>
      </c>
      <c r="FJ34" s="268"/>
      <c r="FK34" s="268"/>
      <c r="FL34" s="268"/>
      <c r="FM34" s="268"/>
      <c r="FN34" s="268"/>
      <c r="FO34" s="268"/>
      <c r="FP34" s="268"/>
      <c r="FQ34" s="268"/>
      <c r="FR34" s="268"/>
      <c r="FS34" s="268"/>
      <c r="FT34" s="268"/>
      <c r="FU34" s="268"/>
      <c r="FV34" s="268"/>
      <c r="FW34" s="268"/>
      <c r="FX34" s="268"/>
      <c r="FY34" s="268"/>
      <c r="FZ34" s="268"/>
      <c r="GA34" s="268"/>
      <c r="GB34" s="268"/>
      <c r="GC34" s="268"/>
      <c r="GD34" s="268"/>
      <c r="GE34" s="268"/>
      <c r="GF34" s="268"/>
      <c r="GG34" s="268"/>
      <c r="GH34" s="268"/>
      <c r="GI34" s="268"/>
      <c r="GJ34" s="268"/>
      <c r="GK34" s="268"/>
      <c r="GL34" s="268"/>
      <c r="GM34" s="268"/>
      <c r="GN34" s="268"/>
      <c r="GO34" s="647" t="str">
        <f t="shared" si="24"/>
        <v/>
      </c>
      <c r="GP34" s="647" t="str">
        <f t="shared" si="8"/>
        <v/>
      </c>
      <c r="GQ34" s="647" t="str">
        <f t="shared" si="9"/>
        <v/>
      </c>
      <c r="GR34" s="647" t="str">
        <f t="shared" si="10"/>
        <v/>
      </c>
      <c r="GS34" s="648" t="str">
        <f t="shared" si="25"/>
        <v/>
      </c>
      <c r="GT34" s="648" t="str">
        <f t="shared" si="26"/>
        <v/>
      </c>
      <c r="GU34" s="648" t="str">
        <f t="shared" si="27"/>
        <v/>
      </c>
      <c r="GV34" s="648" t="str">
        <f t="shared" si="11"/>
        <v/>
      </c>
      <c r="GW34" s="648" t="str">
        <f t="shared" si="28"/>
        <v/>
      </c>
    </row>
    <row r="35" spans="1:205" ht="14.1" customHeight="1">
      <c r="A35" s="295" t="str">
        <f>IF('กรอกข้อมูล นร1'!A33,'กรอกข้อมูล นร1'!A33,"")</f>
        <v/>
      </c>
      <c r="B35" s="295" t="str">
        <f>'กรอกข้อมูล นร1'!B33&amp;""</f>
        <v/>
      </c>
      <c r="C35" s="295" t="str">
        <f>'กรอกข้อมูล นร1'!D33&amp;""</f>
        <v/>
      </c>
      <c r="D35" s="296" t="str">
        <f>IF('กรอกข้อมูล นร1'!C33="","",'กรอกข้อมูล นร1'!C33)</f>
        <v/>
      </c>
      <c r="E35" s="304" t="str">
        <f t="shared" si="12"/>
        <v/>
      </c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623"/>
      <c r="S35" s="623"/>
      <c r="T35" s="623"/>
      <c r="U35" s="623"/>
      <c r="V35" s="647" t="str">
        <f t="shared" si="13"/>
        <v/>
      </c>
      <c r="W35" s="647" t="str">
        <f t="shared" si="14"/>
        <v/>
      </c>
      <c r="X35" s="647" t="str">
        <f t="shared" si="15"/>
        <v/>
      </c>
      <c r="Y35" s="647" t="str">
        <f t="shared" si="16"/>
        <v/>
      </c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8"/>
      <c r="BD35" s="268"/>
      <c r="BE35" s="647" t="str">
        <f t="shared" si="29"/>
        <v/>
      </c>
      <c r="BF35" s="647" t="str">
        <f t="shared" si="17"/>
        <v/>
      </c>
      <c r="BG35" s="647" t="str">
        <f t="shared" si="18"/>
        <v/>
      </c>
      <c r="BH35" s="647" t="str">
        <f t="shared" si="19"/>
        <v/>
      </c>
      <c r="BI35" s="268"/>
      <c r="BJ35" s="268"/>
      <c r="BK35" s="268"/>
      <c r="BL35" s="268"/>
      <c r="BM35" s="268"/>
      <c r="BN35" s="268"/>
      <c r="BO35" s="268"/>
      <c r="BP35" s="268"/>
      <c r="BQ35" s="268"/>
      <c r="BR35" s="268"/>
      <c r="BS35" s="268"/>
      <c r="BT35" s="268"/>
      <c r="BU35" s="268"/>
      <c r="BV35" s="268"/>
      <c r="BW35" s="268"/>
      <c r="BX35" s="268"/>
      <c r="BY35" s="268"/>
      <c r="BZ35" s="268"/>
      <c r="CA35" s="268"/>
      <c r="CB35" s="268"/>
      <c r="CC35" s="268"/>
      <c r="CD35" s="268"/>
      <c r="CE35" s="268"/>
      <c r="CF35" s="268"/>
      <c r="CG35" s="268"/>
      <c r="CH35" s="268"/>
      <c r="CI35" s="268"/>
      <c r="CJ35" s="268"/>
      <c r="CK35" s="268"/>
      <c r="CL35" s="268"/>
      <c r="CM35" s="268"/>
      <c r="CN35" s="647" t="str">
        <f t="shared" si="20"/>
        <v/>
      </c>
      <c r="CO35" s="647" t="str">
        <f t="shared" si="21"/>
        <v/>
      </c>
      <c r="CP35" s="647" t="str">
        <f t="shared" si="22"/>
        <v/>
      </c>
      <c r="CQ35" s="647" t="str">
        <f t="shared" si="23"/>
        <v/>
      </c>
      <c r="CR35" s="268"/>
      <c r="CS35" s="268"/>
      <c r="CT35" s="268"/>
      <c r="CU35" s="268"/>
      <c r="CV35" s="268"/>
      <c r="CW35" s="268"/>
      <c r="CX35" s="268"/>
      <c r="CY35" s="268"/>
      <c r="CZ35" s="268"/>
      <c r="DA35" s="268"/>
      <c r="DB35" s="268"/>
      <c r="DC35" s="268"/>
      <c r="DD35" s="268"/>
      <c r="DE35" s="268"/>
      <c r="DF35" s="268"/>
      <c r="DG35" s="268"/>
      <c r="DH35" s="268"/>
      <c r="DI35" s="268"/>
      <c r="DJ35" s="268"/>
      <c r="DK35" s="268"/>
      <c r="DL35" s="268"/>
      <c r="DM35" s="268"/>
      <c r="DN35" s="268"/>
      <c r="DO35" s="268"/>
      <c r="DP35" s="268"/>
      <c r="DQ35" s="268"/>
      <c r="DR35" s="268"/>
      <c r="DS35" s="268"/>
      <c r="DT35" s="268"/>
      <c r="DU35" s="268"/>
      <c r="DV35" s="268"/>
      <c r="DW35" s="647" t="str">
        <f t="shared" si="0"/>
        <v/>
      </c>
      <c r="DX35" s="647" t="str">
        <f t="shared" si="1"/>
        <v/>
      </c>
      <c r="DY35" s="647" t="str">
        <f t="shared" si="2"/>
        <v/>
      </c>
      <c r="DZ35" s="647" t="str">
        <f t="shared" si="3"/>
        <v/>
      </c>
      <c r="EA35" s="268"/>
      <c r="EB35" s="268"/>
      <c r="EC35" s="268"/>
      <c r="ED35" s="268"/>
      <c r="EE35" s="268"/>
      <c r="EF35" s="268"/>
      <c r="EG35" s="268"/>
      <c r="EH35" s="268"/>
      <c r="EI35" s="268"/>
      <c r="EJ35" s="268"/>
      <c r="EK35" s="268"/>
      <c r="EL35" s="268"/>
      <c r="EM35" s="268"/>
      <c r="EN35" s="268"/>
      <c r="EO35" s="268"/>
      <c r="EP35" s="268"/>
      <c r="EQ35" s="268"/>
      <c r="ER35" s="268"/>
      <c r="ES35" s="268"/>
      <c r="ET35" s="268"/>
      <c r="EU35" s="268"/>
      <c r="EV35" s="268"/>
      <c r="EW35" s="268"/>
      <c r="EX35" s="268"/>
      <c r="EY35" s="268"/>
      <c r="EZ35" s="268"/>
      <c r="FA35" s="268"/>
      <c r="FB35" s="268"/>
      <c r="FC35" s="268"/>
      <c r="FD35" s="268"/>
      <c r="FE35" s="268"/>
      <c r="FF35" s="647" t="str">
        <f t="shared" si="4"/>
        <v/>
      </c>
      <c r="FG35" s="647" t="str">
        <f t="shared" si="5"/>
        <v/>
      </c>
      <c r="FH35" s="647" t="str">
        <f t="shared" si="6"/>
        <v/>
      </c>
      <c r="FI35" s="647" t="str">
        <f t="shared" si="7"/>
        <v/>
      </c>
      <c r="FJ35" s="268"/>
      <c r="FK35" s="268"/>
      <c r="FL35" s="268"/>
      <c r="FM35" s="268"/>
      <c r="FN35" s="268"/>
      <c r="FO35" s="268"/>
      <c r="FP35" s="268"/>
      <c r="FQ35" s="268"/>
      <c r="FR35" s="268"/>
      <c r="FS35" s="268"/>
      <c r="FT35" s="268"/>
      <c r="FU35" s="268"/>
      <c r="FV35" s="268"/>
      <c r="FW35" s="268"/>
      <c r="FX35" s="268"/>
      <c r="FY35" s="268"/>
      <c r="FZ35" s="268"/>
      <c r="GA35" s="268"/>
      <c r="GB35" s="268"/>
      <c r="GC35" s="268"/>
      <c r="GD35" s="268"/>
      <c r="GE35" s="268"/>
      <c r="GF35" s="268"/>
      <c r="GG35" s="268"/>
      <c r="GH35" s="268"/>
      <c r="GI35" s="268"/>
      <c r="GJ35" s="268"/>
      <c r="GK35" s="268"/>
      <c r="GL35" s="268"/>
      <c r="GM35" s="268"/>
      <c r="GN35" s="268"/>
      <c r="GO35" s="647" t="str">
        <f t="shared" si="24"/>
        <v/>
      </c>
      <c r="GP35" s="647" t="str">
        <f t="shared" si="8"/>
        <v/>
      </c>
      <c r="GQ35" s="647" t="str">
        <f t="shared" si="9"/>
        <v/>
      </c>
      <c r="GR35" s="647" t="str">
        <f t="shared" si="10"/>
        <v/>
      </c>
      <c r="GS35" s="648" t="str">
        <f t="shared" si="25"/>
        <v/>
      </c>
      <c r="GT35" s="648" t="str">
        <f t="shared" si="26"/>
        <v/>
      </c>
      <c r="GU35" s="648" t="str">
        <f t="shared" si="27"/>
        <v/>
      </c>
      <c r="GV35" s="648" t="str">
        <f t="shared" si="11"/>
        <v/>
      </c>
      <c r="GW35" s="648" t="str">
        <f t="shared" si="28"/>
        <v/>
      </c>
    </row>
    <row r="36" spans="1:205" ht="14.1" customHeight="1">
      <c r="A36" s="295" t="str">
        <f>IF('กรอกข้อมูล นร1'!A34,'กรอกข้อมูล นร1'!A34,"")</f>
        <v/>
      </c>
      <c r="B36" s="295" t="str">
        <f>'กรอกข้อมูล นร1'!B34&amp;""</f>
        <v/>
      </c>
      <c r="C36" s="295" t="str">
        <f>'กรอกข้อมูล นร1'!D34&amp;""</f>
        <v/>
      </c>
      <c r="D36" s="296" t="str">
        <f>IF('กรอกข้อมูล นร1'!C34="","",'กรอกข้อมูล นร1'!C34)</f>
        <v/>
      </c>
      <c r="E36" s="304" t="str">
        <f t="shared" si="12"/>
        <v/>
      </c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623"/>
      <c r="S36" s="623"/>
      <c r="T36" s="623"/>
      <c r="U36" s="623"/>
      <c r="V36" s="647" t="str">
        <f t="shared" si="13"/>
        <v/>
      </c>
      <c r="W36" s="647" t="str">
        <f t="shared" si="14"/>
        <v/>
      </c>
      <c r="X36" s="647" t="str">
        <f t="shared" si="15"/>
        <v/>
      </c>
      <c r="Y36" s="647" t="str">
        <f t="shared" si="16"/>
        <v/>
      </c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647" t="str">
        <f t="shared" si="29"/>
        <v/>
      </c>
      <c r="BF36" s="647" t="str">
        <f t="shared" si="17"/>
        <v/>
      </c>
      <c r="BG36" s="647" t="str">
        <f t="shared" si="18"/>
        <v/>
      </c>
      <c r="BH36" s="647" t="str">
        <f t="shared" si="19"/>
        <v/>
      </c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647" t="str">
        <f t="shared" si="20"/>
        <v/>
      </c>
      <c r="CO36" s="647" t="str">
        <f t="shared" si="21"/>
        <v/>
      </c>
      <c r="CP36" s="647" t="str">
        <f t="shared" si="22"/>
        <v/>
      </c>
      <c r="CQ36" s="647" t="str">
        <f t="shared" si="23"/>
        <v/>
      </c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  <c r="DS36" s="268"/>
      <c r="DT36" s="268"/>
      <c r="DU36" s="268"/>
      <c r="DV36" s="268"/>
      <c r="DW36" s="647" t="str">
        <f t="shared" si="0"/>
        <v/>
      </c>
      <c r="DX36" s="647" t="str">
        <f t="shared" si="1"/>
        <v/>
      </c>
      <c r="DY36" s="647" t="str">
        <f t="shared" si="2"/>
        <v/>
      </c>
      <c r="DZ36" s="647" t="str">
        <f t="shared" si="3"/>
        <v/>
      </c>
      <c r="EA36" s="268"/>
      <c r="EB36" s="268"/>
      <c r="EC36" s="268"/>
      <c r="ED36" s="268"/>
      <c r="EE36" s="268"/>
      <c r="EF36" s="268"/>
      <c r="EG36" s="268"/>
      <c r="EH36" s="268"/>
      <c r="EI36" s="268"/>
      <c r="EJ36" s="268"/>
      <c r="EK36" s="268"/>
      <c r="EL36" s="268"/>
      <c r="EM36" s="268"/>
      <c r="EN36" s="268"/>
      <c r="EO36" s="268"/>
      <c r="EP36" s="268"/>
      <c r="EQ36" s="268"/>
      <c r="ER36" s="268"/>
      <c r="ES36" s="268"/>
      <c r="ET36" s="268"/>
      <c r="EU36" s="268"/>
      <c r="EV36" s="268"/>
      <c r="EW36" s="268"/>
      <c r="EX36" s="268"/>
      <c r="EY36" s="268"/>
      <c r="EZ36" s="268"/>
      <c r="FA36" s="268"/>
      <c r="FB36" s="268"/>
      <c r="FC36" s="268"/>
      <c r="FD36" s="268"/>
      <c r="FE36" s="268"/>
      <c r="FF36" s="647" t="str">
        <f t="shared" si="4"/>
        <v/>
      </c>
      <c r="FG36" s="647" t="str">
        <f t="shared" si="5"/>
        <v/>
      </c>
      <c r="FH36" s="647" t="str">
        <f t="shared" si="6"/>
        <v/>
      </c>
      <c r="FI36" s="647" t="str">
        <f t="shared" si="7"/>
        <v/>
      </c>
      <c r="FJ36" s="268"/>
      <c r="FK36" s="268"/>
      <c r="FL36" s="268"/>
      <c r="FM36" s="268"/>
      <c r="FN36" s="268"/>
      <c r="FO36" s="268"/>
      <c r="FP36" s="268"/>
      <c r="FQ36" s="268"/>
      <c r="FR36" s="268"/>
      <c r="FS36" s="268"/>
      <c r="FT36" s="268"/>
      <c r="FU36" s="268"/>
      <c r="FV36" s="268"/>
      <c r="FW36" s="268"/>
      <c r="FX36" s="268"/>
      <c r="FY36" s="268"/>
      <c r="FZ36" s="268"/>
      <c r="GA36" s="268"/>
      <c r="GB36" s="268"/>
      <c r="GC36" s="268"/>
      <c r="GD36" s="268"/>
      <c r="GE36" s="268"/>
      <c r="GF36" s="268"/>
      <c r="GG36" s="268"/>
      <c r="GH36" s="268"/>
      <c r="GI36" s="268"/>
      <c r="GJ36" s="268"/>
      <c r="GK36" s="268"/>
      <c r="GL36" s="268"/>
      <c r="GM36" s="268"/>
      <c r="GN36" s="268"/>
      <c r="GO36" s="647" t="str">
        <f t="shared" si="24"/>
        <v/>
      </c>
      <c r="GP36" s="647" t="str">
        <f t="shared" si="8"/>
        <v/>
      </c>
      <c r="GQ36" s="647" t="str">
        <f t="shared" si="9"/>
        <v/>
      </c>
      <c r="GR36" s="647" t="str">
        <f t="shared" si="10"/>
        <v/>
      </c>
      <c r="GS36" s="648" t="str">
        <f t="shared" si="25"/>
        <v/>
      </c>
      <c r="GT36" s="648" t="str">
        <f t="shared" si="26"/>
        <v/>
      </c>
      <c r="GU36" s="648" t="str">
        <f t="shared" si="27"/>
        <v/>
      </c>
      <c r="GV36" s="648" t="str">
        <f t="shared" si="11"/>
        <v/>
      </c>
      <c r="GW36" s="648" t="str">
        <f t="shared" si="28"/>
        <v/>
      </c>
    </row>
    <row r="37" spans="1:205" ht="14.1" customHeight="1">
      <c r="A37" s="295" t="str">
        <f>IF('กรอกข้อมูล นร1'!A35,'กรอกข้อมูล นร1'!A35,"")</f>
        <v/>
      </c>
      <c r="B37" s="295" t="str">
        <f>'กรอกข้อมูล นร1'!B35&amp;""</f>
        <v/>
      </c>
      <c r="C37" s="295" t="str">
        <f>'กรอกข้อมูล นร1'!D35&amp;""</f>
        <v/>
      </c>
      <c r="D37" s="296" t="str">
        <f>IF('กรอกข้อมูล นร1'!C35="","",'กรอกข้อมูล นร1'!C35)</f>
        <v/>
      </c>
      <c r="E37" s="304" t="str">
        <f t="shared" si="12"/>
        <v/>
      </c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623"/>
      <c r="S37" s="623"/>
      <c r="T37" s="623"/>
      <c r="U37" s="623"/>
      <c r="V37" s="647" t="str">
        <f t="shared" si="13"/>
        <v/>
      </c>
      <c r="W37" s="647" t="str">
        <f t="shared" si="14"/>
        <v/>
      </c>
      <c r="X37" s="647" t="str">
        <f t="shared" si="15"/>
        <v/>
      </c>
      <c r="Y37" s="647" t="str">
        <f t="shared" si="16"/>
        <v/>
      </c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8"/>
      <c r="BD37" s="268"/>
      <c r="BE37" s="647" t="str">
        <f t="shared" si="29"/>
        <v/>
      </c>
      <c r="BF37" s="647" t="str">
        <f t="shared" si="17"/>
        <v/>
      </c>
      <c r="BG37" s="647" t="str">
        <f t="shared" si="18"/>
        <v/>
      </c>
      <c r="BH37" s="647" t="str">
        <f t="shared" si="19"/>
        <v/>
      </c>
      <c r="BI37" s="268"/>
      <c r="BJ37" s="268"/>
      <c r="BK37" s="268"/>
      <c r="BL37" s="268"/>
      <c r="BM37" s="268"/>
      <c r="BN37" s="268"/>
      <c r="BO37" s="268"/>
      <c r="BP37" s="268"/>
      <c r="BQ37" s="268"/>
      <c r="BR37" s="268"/>
      <c r="BS37" s="268"/>
      <c r="BT37" s="268"/>
      <c r="BU37" s="268"/>
      <c r="BV37" s="268"/>
      <c r="BW37" s="268"/>
      <c r="BX37" s="268"/>
      <c r="BY37" s="268"/>
      <c r="BZ37" s="268"/>
      <c r="CA37" s="268"/>
      <c r="CB37" s="268"/>
      <c r="CC37" s="268"/>
      <c r="CD37" s="268"/>
      <c r="CE37" s="268"/>
      <c r="CF37" s="268"/>
      <c r="CG37" s="268"/>
      <c r="CH37" s="268"/>
      <c r="CI37" s="268"/>
      <c r="CJ37" s="268"/>
      <c r="CK37" s="268"/>
      <c r="CL37" s="268"/>
      <c r="CM37" s="268"/>
      <c r="CN37" s="647" t="str">
        <f t="shared" si="20"/>
        <v/>
      </c>
      <c r="CO37" s="647" t="str">
        <f t="shared" si="21"/>
        <v/>
      </c>
      <c r="CP37" s="647" t="str">
        <f t="shared" si="22"/>
        <v/>
      </c>
      <c r="CQ37" s="647" t="str">
        <f t="shared" si="23"/>
        <v/>
      </c>
      <c r="CR37" s="268"/>
      <c r="CS37" s="268"/>
      <c r="CT37" s="268"/>
      <c r="CU37" s="268"/>
      <c r="CV37" s="268"/>
      <c r="CW37" s="268"/>
      <c r="CX37" s="268"/>
      <c r="CY37" s="268"/>
      <c r="CZ37" s="268"/>
      <c r="DA37" s="268"/>
      <c r="DB37" s="268"/>
      <c r="DC37" s="268"/>
      <c r="DD37" s="268"/>
      <c r="DE37" s="268"/>
      <c r="DF37" s="268"/>
      <c r="DG37" s="268"/>
      <c r="DH37" s="268"/>
      <c r="DI37" s="268"/>
      <c r="DJ37" s="268"/>
      <c r="DK37" s="268"/>
      <c r="DL37" s="268"/>
      <c r="DM37" s="268"/>
      <c r="DN37" s="268"/>
      <c r="DO37" s="268"/>
      <c r="DP37" s="268"/>
      <c r="DQ37" s="268"/>
      <c r="DR37" s="268"/>
      <c r="DS37" s="268"/>
      <c r="DT37" s="268"/>
      <c r="DU37" s="268"/>
      <c r="DV37" s="268"/>
      <c r="DW37" s="647" t="str">
        <f t="shared" si="0"/>
        <v/>
      </c>
      <c r="DX37" s="647" t="str">
        <f t="shared" si="1"/>
        <v/>
      </c>
      <c r="DY37" s="647" t="str">
        <f t="shared" si="2"/>
        <v/>
      </c>
      <c r="DZ37" s="647" t="str">
        <f t="shared" si="3"/>
        <v/>
      </c>
      <c r="EA37" s="268"/>
      <c r="EB37" s="268"/>
      <c r="EC37" s="268"/>
      <c r="ED37" s="268"/>
      <c r="EE37" s="268"/>
      <c r="EF37" s="268"/>
      <c r="EG37" s="268"/>
      <c r="EH37" s="268"/>
      <c r="EI37" s="268"/>
      <c r="EJ37" s="268"/>
      <c r="EK37" s="268"/>
      <c r="EL37" s="268"/>
      <c r="EM37" s="268"/>
      <c r="EN37" s="268"/>
      <c r="EO37" s="268"/>
      <c r="EP37" s="268"/>
      <c r="EQ37" s="268"/>
      <c r="ER37" s="268"/>
      <c r="ES37" s="268"/>
      <c r="ET37" s="268"/>
      <c r="EU37" s="268"/>
      <c r="EV37" s="268"/>
      <c r="EW37" s="268"/>
      <c r="EX37" s="268"/>
      <c r="EY37" s="268"/>
      <c r="EZ37" s="268"/>
      <c r="FA37" s="268"/>
      <c r="FB37" s="268"/>
      <c r="FC37" s="268"/>
      <c r="FD37" s="268"/>
      <c r="FE37" s="268"/>
      <c r="FF37" s="647" t="str">
        <f t="shared" si="4"/>
        <v/>
      </c>
      <c r="FG37" s="647" t="str">
        <f t="shared" si="5"/>
        <v/>
      </c>
      <c r="FH37" s="647" t="str">
        <f t="shared" si="6"/>
        <v/>
      </c>
      <c r="FI37" s="647" t="str">
        <f t="shared" si="7"/>
        <v/>
      </c>
      <c r="FJ37" s="268"/>
      <c r="FK37" s="268"/>
      <c r="FL37" s="268"/>
      <c r="FM37" s="268"/>
      <c r="FN37" s="268"/>
      <c r="FO37" s="268"/>
      <c r="FP37" s="268"/>
      <c r="FQ37" s="268"/>
      <c r="FR37" s="268"/>
      <c r="FS37" s="268"/>
      <c r="FT37" s="268"/>
      <c r="FU37" s="268"/>
      <c r="FV37" s="268"/>
      <c r="FW37" s="268"/>
      <c r="FX37" s="268"/>
      <c r="FY37" s="268"/>
      <c r="FZ37" s="268"/>
      <c r="GA37" s="268"/>
      <c r="GB37" s="268"/>
      <c r="GC37" s="268"/>
      <c r="GD37" s="268"/>
      <c r="GE37" s="268"/>
      <c r="GF37" s="268"/>
      <c r="GG37" s="268"/>
      <c r="GH37" s="268"/>
      <c r="GI37" s="268"/>
      <c r="GJ37" s="268"/>
      <c r="GK37" s="268"/>
      <c r="GL37" s="268"/>
      <c r="GM37" s="268"/>
      <c r="GN37" s="268"/>
      <c r="GO37" s="647" t="str">
        <f t="shared" si="24"/>
        <v/>
      </c>
      <c r="GP37" s="647" t="str">
        <f t="shared" si="8"/>
        <v/>
      </c>
      <c r="GQ37" s="647" t="str">
        <f t="shared" si="9"/>
        <v/>
      </c>
      <c r="GR37" s="647" t="str">
        <f t="shared" si="10"/>
        <v/>
      </c>
      <c r="GS37" s="648" t="str">
        <f t="shared" si="25"/>
        <v/>
      </c>
      <c r="GT37" s="648" t="str">
        <f t="shared" si="26"/>
        <v/>
      </c>
      <c r="GU37" s="648" t="str">
        <f t="shared" si="27"/>
        <v/>
      </c>
      <c r="GV37" s="648" t="str">
        <f t="shared" si="11"/>
        <v/>
      </c>
      <c r="GW37" s="648" t="str">
        <f t="shared" si="28"/>
        <v/>
      </c>
    </row>
    <row r="38" spans="1:205" ht="14.1" customHeight="1">
      <c r="A38" s="295" t="str">
        <f>IF('กรอกข้อมูล นร1'!A36,'กรอกข้อมูล นร1'!A36,"")</f>
        <v/>
      </c>
      <c r="B38" s="295" t="str">
        <f>'กรอกข้อมูล นร1'!B36&amp;""</f>
        <v/>
      </c>
      <c r="C38" s="295" t="str">
        <f>'กรอกข้อมูล นร1'!D36&amp;""</f>
        <v/>
      </c>
      <c r="D38" s="296" t="str">
        <f>IF('กรอกข้อมูล นร1'!C36="","",'กรอกข้อมูล นร1'!C36)</f>
        <v/>
      </c>
      <c r="E38" s="304" t="str">
        <f t="shared" si="12"/>
        <v/>
      </c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623"/>
      <c r="S38" s="623"/>
      <c r="T38" s="623"/>
      <c r="U38" s="623"/>
      <c r="V38" s="647" t="str">
        <f t="shared" si="13"/>
        <v/>
      </c>
      <c r="W38" s="647" t="str">
        <f t="shared" si="14"/>
        <v/>
      </c>
      <c r="X38" s="647" t="str">
        <f t="shared" si="15"/>
        <v/>
      </c>
      <c r="Y38" s="647" t="str">
        <f t="shared" si="16"/>
        <v/>
      </c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647" t="str">
        <f t="shared" si="29"/>
        <v/>
      </c>
      <c r="BF38" s="647" t="str">
        <f t="shared" si="17"/>
        <v/>
      </c>
      <c r="BG38" s="647" t="str">
        <f t="shared" si="18"/>
        <v/>
      </c>
      <c r="BH38" s="647" t="str">
        <f t="shared" si="19"/>
        <v/>
      </c>
      <c r="BI38" s="268"/>
      <c r="BJ38" s="268"/>
      <c r="BK38" s="268"/>
      <c r="BL38" s="268"/>
      <c r="BM38" s="268"/>
      <c r="BN38" s="268"/>
      <c r="BO38" s="268"/>
      <c r="BP38" s="268"/>
      <c r="BQ38" s="268"/>
      <c r="BR38" s="268"/>
      <c r="BS38" s="268"/>
      <c r="BT38" s="268"/>
      <c r="BU38" s="268"/>
      <c r="BV38" s="268"/>
      <c r="BW38" s="268"/>
      <c r="BX38" s="268"/>
      <c r="BY38" s="268"/>
      <c r="BZ38" s="268"/>
      <c r="CA38" s="268"/>
      <c r="CB38" s="268"/>
      <c r="CC38" s="268"/>
      <c r="CD38" s="268"/>
      <c r="CE38" s="268"/>
      <c r="CF38" s="268"/>
      <c r="CG38" s="268"/>
      <c r="CH38" s="268"/>
      <c r="CI38" s="268"/>
      <c r="CJ38" s="268"/>
      <c r="CK38" s="268"/>
      <c r="CL38" s="268"/>
      <c r="CM38" s="268"/>
      <c r="CN38" s="647" t="str">
        <f t="shared" si="20"/>
        <v/>
      </c>
      <c r="CO38" s="647" t="str">
        <f t="shared" si="21"/>
        <v/>
      </c>
      <c r="CP38" s="647" t="str">
        <f t="shared" si="22"/>
        <v/>
      </c>
      <c r="CQ38" s="647" t="str">
        <f t="shared" si="23"/>
        <v/>
      </c>
      <c r="CR38" s="268"/>
      <c r="CS38" s="268"/>
      <c r="CT38" s="268"/>
      <c r="CU38" s="268"/>
      <c r="CV38" s="268"/>
      <c r="CW38" s="268"/>
      <c r="CX38" s="268"/>
      <c r="CY38" s="268"/>
      <c r="CZ38" s="268"/>
      <c r="DA38" s="268"/>
      <c r="DB38" s="268"/>
      <c r="DC38" s="268"/>
      <c r="DD38" s="268"/>
      <c r="DE38" s="268"/>
      <c r="DF38" s="268"/>
      <c r="DG38" s="268"/>
      <c r="DH38" s="268"/>
      <c r="DI38" s="268"/>
      <c r="DJ38" s="268"/>
      <c r="DK38" s="268"/>
      <c r="DL38" s="268"/>
      <c r="DM38" s="268"/>
      <c r="DN38" s="268"/>
      <c r="DO38" s="268"/>
      <c r="DP38" s="268"/>
      <c r="DQ38" s="268"/>
      <c r="DR38" s="268"/>
      <c r="DS38" s="268"/>
      <c r="DT38" s="268"/>
      <c r="DU38" s="268"/>
      <c r="DV38" s="268"/>
      <c r="DW38" s="647" t="str">
        <f t="shared" si="0"/>
        <v/>
      </c>
      <c r="DX38" s="647" t="str">
        <f t="shared" si="1"/>
        <v/>
      </c>
      <c r="DY38" s="647" t="str">
        <f t="shared" si="2"/>
        <v/>
      </c>
      <c r="DZ38" s="647" t="str">
        <f t="shared" si="3"/>
        <v/>
      </c>
      <c r="EA38" s="268"/>
      <c r="EB38" s="268"/>
      <c r="EC38" s="268"/>
      <c r="ED38" s="268"/>
      <c r="EE38" s="268"/>
      <c r="EF38" s="268"/>
      <c r="EG38" s="268"/>
      <c r="EH38" s="268"/>
      <c r="EI38" s="268"/>
      <c r="EJ38" s="268"/>
      <c r="EK38" s="268"/>
      <c r="EL38" s="268"/>
      <c r="EM38" s="268"/>
      <c r="EN38" s="268"/>
      <c r="EO38" s="268"/>
      <c r="EP38" s="268"/>
      <c r="EQ38" s="268"/>
      <c r="ER38" s="268"/>
      <c r="ES38" s="268"/>
      <c r="ET38" s="268"/>
      <c r="EU38" s="268"/>
      <c r="EV38" s="268"/>
      <c r="EW38" s="268"/>
      <c r="EX38" s="268"/>
      <c r="EY38" s="268"/>
      <c r="EZ38" s="268"/>
      <c r="FA38" s="268"/>
      <c r="FB38" s="268"/>
      <c r="FC38" s="268"/>
      <c r="FD38" s="268"/>
      <c r="FE38" s="268"/>
      <c r="FF38" s="647" t="str">
        <f t="shared" si="4"/>
        <v/>
      </c>
      <c r="FG38" s="647" t="str">
        <f t="shared" si="5"/>
        <v/>
      </c>
      <c r="FH38" s="647" t="str">
        <f t="shared" si="6"/>
        <v/>
      </c>
      <c r="FI38" s="647" t="str">
        <f t="shared" si="7"/>
        <v/>
      </c>
      <c r="FJ38" s="268"/>
      <c r="FK38" s="268"/>
      <c r="FL38" s="268"/>
      <c r="FM38" s="268"/>
      <c r="FN38" s="268"/>
      <c r="FO38" s="268"/>
      <c r="FP38" s="268"/>
      <c r="FQ38" s="268"/>
      <c r="FR38" s="268"/>
      <c r="FS38" s="268"/>
      <c r="FT38" s="268"/>
      <c r="FU38" s="268"/>
      <c r="FV38" s="268"/>
      <c r="FW38" s="268"/>
      <c r="FX38" s="268"/>
      <c r="FY38" s="268"/>
      <c r="FZ38" s="268"/>
      <c r="GA38" s="268"/>
      <c r="GB38" s="268"/>
      <c r="GC38" s="268"/>
      <c r="GD38" s="268"/>
      <c r="GE38" s="268"/>
      <c r="GF38" s="268"/>
      <c r="GG38" s="268"/>
      <c r="GH38" s="268"/>
      <c r="GI38" s="268"/>
      <c r="GJ38" s="268"/>
      <c r="GK38" s="268"/>
      <c r="GL38" s="268"/>
      <c r="GM38" s="268"/>
      <c r="GN38" s="268"/>
      <c r="GO38" s="647" t="str">
        <f t="shared" si="24"/>
        <v/>
      </c>
      <c r="GP38" s="647" t="str">
        <f t="shared" si="8"/>
        <v/>
      </c>
      <c r="GQ38" s="647" t="str">
        <f t="shared" si="9"/>
        <v/>
      </c>
      <c r="GR38" s="647" t="str">
        <f t="shared" si="10"/>
        <v/>
      </c>
      <c r="GS38" s="648" t="str">
        <f t="shared" si="25"/>
        <v/>
      </c>
      <c r="GT38" s="648" t="str">
        <f t="shared" si="26"/>
        <v/>
      </c>
      <c r="GU38" s="648" t="str">
        <f t="shared" si="27"/>
        <v/>
      </c>
      <c r="GV38" s="648" t="str">
        <f t="shared" si="11"/>
        <v/>
      </c>
      <c r="GW38" s="648" t="str">
        <f t="shared" si="28"/>
        <v/>
      </c>
    </row>
    <row r="39" spans="1:205" ht="14.1" customHeight="1">
      <c r="A39" s="295" t="str">
        <f>IF('กรอกข้อมูล นร1'!A37,'กรอกข้อมูล นร1'!A37,"")</f>
        <v/>
      </c>
      <c r="B39" s="295" t="str">
        <f>'กรอกข้อมูล นร1'!B37&amp;""</f>
        <v/>
      </c>
      <c r="C39" s="295" t="str">
        <f>'กรอกข้อมูล นร1'!D37&amp;""</f>
        <v/>
      </c>
      <c r="D39" s="296" t="str">
        <f>IF('กรอกข้อมูล นร1'!C37="","",'กรอกข้อมูล นร1'!C37)</f>
        <v/>
      </c>
      <c r="E39" s="304" t="str">
        <f t="shared" si="12"/>
        <v/>
      </c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623"/>
      <c r="S39" s="623"/>
      <c r="T39" s="623"/>
      <c r="U39" s="623"/>
      <c r="V39" s="647" t="str">
        <f t="shared" si="13"/>
        <v/>
      </c>
      <c r="W39" s="647" t="str">
        <f t="shared" si="14"/>
        <v/>
      </c>
      <c r="X39" s="647" t="str">
        <f t="shared" si="15"/>
        <v/>
      </c>
      <c r="Y39" s="647" t="str">
        <f t="shared" si="16"/>
        <v/>
      </c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647" t="str">
        <f t="shared" si="29"/>
        <v/>
      </c>
      <c r="BF39" s="647" t="str">
        <f t="shared" si="17"/>
        <v/>
      </c>
      <c r="BG39" s="647" t="str">
        <f t="shared" si="18"/>
        <v/>
      </c>
      <c r="BH39" s="647" t="str">
        <f t="shared" si="19"/>
        <v/>
      </c>
      <c r="BI39" s="268"/>
      <c r="BJ39" s="268"/>
      <c r="BK39" s="268"/>
      <c r="BL39" s="268"/>
      <c r="BM39" s="268"/>
      <c r="BN39" s="268"/>
      <c r="BO39" s="268"/>
      <c r="BP39" s="268"/>
      <c r="BQ39" s="268"/>
      <c r="BR39" s="268"/>
      <c r="BS39" s="268"/>
      <c r="BT39" s="268"/>
      <c r="BU39" s="268"/>
      <c r="BV39" s="268"/>
      <c r="BW39" s="268"/>
      <c r="BX39" s="268"/>
      <c r="BY39" s="268"/>
      <c r="BZ39" s="268"/>
      <c r="CA39" s="268"/>
      <c r="CB39" s="268"/>
      <c r="CC39" s="268"/>
      <c r="CD39" s="268"/>
      <c r="CE39" s="268"/>
      <c r="CF39" s="268"/>
      <c r="CG39" s="268"/>
      <c r="CH39" s="268"/>
      <c r="CI39" s="268"/>
      <c r="CJ39" s="268"/>
      <c r="CK39" s="268"/>
      <c r="CL39" s="268"/>
      <c r="CM39" s="268"/>
      <c r="CN39" s="647" t="str">
        <f t="shared" si="20"/>
        <v/>
      </c>
      <c r="CO39" s="647" t="str">
        <f t="shared" si="21"/>
        <v/>
      </c>
      <c r="CP39" s="647" t="str">
        <f t="shared" si="22"/>
        <v/>
      </c>
      <c r="CQ39" s="647" t="str">
        <f t="shared" si="23"/>
        <v/>
      </c>
      <c r="CR39" s="268"/>
      <c r="CS39" s="268"/>
      <c r="CT39" s="268"/>
      <c r="CU39" s="268"/>
      <c r="CV39" s="268"/>
      <c r="CW39" s="268"/>
      <c r="CX39" s="268"/>
      <c r="CY39" s="268"/>
      <c r="CZ39" s="268"/>
      <c r="DA39" s="268"/>
      <c r="DB39" s="268"/>
      <c r="DC39" s="268"/>
      <c r="DD39" s="268"/>
      <c r="DE39" s="268"/>
      <c r="DF39" s="268"/>
      <c r="DG39" s="268"/>
      <c r="DH39" s="268"/>
      <c r="DI39" s="268"/>
      <c r="DJ39" s="268"/>
      <c r="DK39" s="268"/>
      <c r="DL39" s="268"/>
      <c r="DM39" s="268"/>
      <c r="DN39" s="268"/>
      <c r="DO39" s="268"/>
      <c r="DP39" s="268"/>
      <c r="DQ39" s="268"/>
      <c r="DR39" s="268"/>
      <c r="DS39" s="268"/>
      <c r="DT39" s="268"/>
      <c r="DU39" s="268"/>
      <c r="DV39" s="268"/>
      <c r="DW39" s="647" t="str">
        <f t="shared" si="0"/>
        <v/>
      </c>
      <c r="DX39" s="647" t="str">
        <f t="shared" si="1"/>
        <v/>
      </c>
      <c r="DY39" s="647" t="str">
        <f t="shared" si="2"/>
        <v/>
      </c>
      <c r="DZ39" s="647" t="str">
        <f t="shared" si="3"/>
        <v/>
      </c>
      <c r="EA39" s="268"/>
      <c r="EB39" s="268"/>
      <c r="EC39" s="268"/>
      <c r="ED39" s="268"/>
      <c r="EE39" s="268"/>
      <c r="EF39" s="268"/>
      <c r="EG39" s="268"/>
      <c r="EH39" s="268"/>
      <c r="EI39" s="268"/>
      <c r="EJ39" s="268"/>
      <c r="EK39" s="268"/>
      <c r="EL39" s="268"/>
      <c r="EM39" s="268"/>
      <c r="EN39" s="268"/>
      <c r="EO39" s="268"/>
      <c r="EP39" s="268"/>
      <c r="EQ39" s="268"/>
      <c r="ER39" s="268"/>
      <c r="ES39" s="268"/>
      <c r="ET39" s="268"/>
      <c r="EU39" s="268"/>
      <c r="EV39" s="268"/>
      <c r="EW39" s="268"/>
      <c r="EX39" s="268"/>
      <c r="EY39" s="268"/>
      <c r="EZ39" s="268"/>
      <c r="FA39" s="268"/>
      <c r="FB39" s="268"/>
      <c r="FC39" s="268"/>
      <c r="FD39" s="268"/>
      <c r="FE39" s="268"/>
      <c r="FF39" s="647" t="str">
        <f t="shared" si="4"/>
        <v/>
      </c>
      <c r="FG39" s="647" t="str">
        <f t="shared" si="5"/>
        <v/>
      </c>
      <c r="FH39" s="647" t="str">
        <f t="shared" si="6"/>
        <v/>
      </c>
      <c r="FI39" s="647" t="str">
        <f t="shared" si="7"/>
        <v/>
      </c>
      <c r="FJ39" s="268"/>
      <c r="FK39" s="268"/>
      <c r="FL39" s="268"/>
      <c r="FM39" s="268"/>
      <c r="FN39" s="268"/>
      <c r="FO39" s="268"/>
      <c r="FP39" s="268"/>
      <c r="FQ39" s="268"/>
      <c r="FR39" s="268"/>
      <c r="FS39" s="268"/>
      <c r="FT39" s="268"/>
      <c r="FU39" s="268"/>
      <c r="FV39" s="268"/>
      <c r="FW39" s="268"/>
      <c r="FX39" s="268"/>
      <c r="FY39" s="268"/>
      <c r="FZ39" s="268"/>
      <c r="GA39" s="268"/>
      <c r="GB39" s="268"/>
      <c r="GC39" s="268"/>
      <c r="GD39" s="268"/>
      <c r="GE39" s="268"/>
      <c r="GF39" s="268"/>
      <c r="GG39" s="268"/>
      <c r="GH39" s="268"/>
      <c r="GI39" s="268"/>
      <c r="GJ39" s="268"/>
      <c r="GK39" s="268"/>
      <c r="GL39" s="268"/>
      <c r="GM39" s="268"/>
      <c r="GN39" s="268"/>
      <c r="GO39" s="647" t="str">
        <f t="shared" si="24"/>
        <v/>
      </c>
      <c r="GP39" s="647" t="str">
        <f t="shared" si="8"/>
        <v/>
      </c>
      <c r="GQ39" s="647" t="str">
        <f t="shared" si="9"/>
        <v/>
      </c>
      <c r="GR39" s="647" t="str">
        <f t="shared" si="10"/>
        <v/>
      </c>
      <c r="GS39" s="648" t="str">
        <f t="shared" si="25"/>
        <v/>
      </c>
      <c r="GT39" s="648" t="str">
        <f t="shared" si="26"/>
        <v/>
      </c>
      <c r="GU39" s="648" t="str">
        <f t="shared" si="27"/>
        <v/>
      </c>
      <c r="GV39" s="648" t="str">
        <f t="shared" ref="GV39:GV56" si="34">IF(A39="","",SUM(Y39,ZX39,BH39,CQ39,DZ39,FI39,GR39))</f>
        <v/>
      </c>
      <c r="GW39" s="648" t="str">
        <f t="shared" si="28"/>
        <v/>
      </c>
    </row>
    <row r="40" spans="1:205" ht="14.1" customHeight="1">
      <c r="A40" s="295" t="str">
        <f>IF('กรอกข้อมูล นร1'!A38,'กรอกข้อมูล นร1'!A38,"")</f>
        <v/>
      </c>
      <c r="B40" s="295" t="str">
        <f>'กรอกข้อมูล นร1'!B38&amp;""</f>
        <v/>
      </c>
      <c r="C40" s="295" t="str">
        <f>'กรอกข้อมูล นร1'!D38&amp;""</f>
        <v/>
      </c>
      <c r="D40" s="296" t="str">
        <f>IF('กรอกข้อมูล นร1'!C38="","",'กรอกข้อมูล นร1'!C38)</f>
        <v/>
      </c>
      <c r="E40" s="304" t="str">
        <f t="shared" si="12"/>
        <v/>
      </c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623"/>
      <c r="S40" s="623"/>
      <c r="T40" s="623"/>
      <c r="U40" s="623"/>
      <c r="V40" s="647" t="str">
        <f t="shared" si="13"/>
        <v/>
      </c>
      <c r="W40" s="647" t="str">
        <f t="shared" si="14"/>
        <v/>
      </c>
      <c r="X40" s="647" t="str">
        <f t="shared" si="15"/>
        <v/>
      </c>
      <c r="Y40" s="647" t="str">
        <f t="shared" si="16"/>
        <v/>
      </c>
      <c r="Z40" s="268"/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8"/>
      <c r="BD40" s="268"/>
      <c r="BE40" s="647" t="str">
        <f t="shared" si="29"/>
        <v/>
      </c>
      <c r="BF40" s="647" t="str">
        <f t="shared" si="17"/>
        <v/>
      </c>
      <c r="BG40" s="647" t="str">
        <f t="shared" si="18"/>
        <v/>
      </c>
      <c r="BH40" s="647" t="str">
        <f t="shared" si="19"/>
        <v/>
      </c>
      <c r="BI40" s="268"/>
      <c r="BJ40" s="268"/>
      <c r="BK40" s="268"/>
      <c r="BL40" s="268"/>
      <c r="BM40" s="268"/>
      <c r="BN40" s="268"/>
      <c r="BO40" s="268"/>
      <c r="BP40" s="268"/>
      <c r="BQ40" s="268"/>
      <c r="BR40" s="268"/>
      <c r="BS40" s="268"/>
      <c r="BT40" s="268"/>
      <c r="BU40" s="268"/>
      <c r="BV40" s="268"/>
      <c r="BW40" s="268"/>
      <c r="BX40" s="268"/>
      <c r="BY40" s="268"/>
      <c r="BZ40" s="268"/>
      <c r="CA40" s="268"/>
      <c r="CB40" s="268"/>
      <c r="CC40" s="268"/>
      <c r="CD40" s="268"/>
      <c r="CE40" s="268"/>
      <c r="CF40" s="268"/>
      <c r="CG40" s="268"/>
      <c r="CH40" s="268"/>
      <c r="CI40" s="268"/>
      <c r="CJ40" s="268"/>
      <c r="CK40" s="268"/>
      <c r="CL40" s="268"/>
      <c r="CM40" s="268"/>
      <c r="CN40" s="647" t="str">
        <f t="shared" si="20"/>
        <v/>
      </c>
      <c r="CO40" s="647" t="str">
        <f t="shared" si="21"/>
        <v/>
      </c>
      <c r="CP40" s="647" t="str">
        <f t="shared" si="22"/>
        <v/>
      </c>
      <c r="CQ40" s="647" t="str">
        <f t="shared" si="23"/>
        <v/>
      </c>
      <c r="CR40" s="268"/>
      <c r="CS40" s="268"/>
      <c r="CT40" s="268"/>
      <c r="CU40" s="268"/>
      <c r="CV40" s="268"/>
      <c r="CW40" s="268"/>
      <c r="CX40" s="268"/>
      <c r="CY40" s="268"/>
      <c r="CZ40" s="268"/>
      <c r="DA40" s="268"/>
      <c r="DB40" s="268"/>
      <c r="DC40" s="268"/>
      <c r="DD40" s="268"/>
      <c r="DE40" s="268"/>
      <c r="DF40" s="268"/>
      <c r="DG40" s="268"/>
      <c r="DH40" s="268"/>
      <c r="DI40" s="268"/>
      <c r="DJ40" s="268"/>
      <c r="DK40" s="268"/>
      <c r="DL40" s="268"/>
      <c r="DM40" s="268"/>
      <c r="DN40" s="268"/>
      <c r="DO40" s="268"/>
      <c r="DP40" s="268"/>
      <c r="DQ40" s="268"/>
      <c r="DR40" s="268"/>
      <c r="DS40" s="268"/>
      <c r="DT40" s="268"/>
      <c r="DU40" s="268"/>
      <c r="DV40" s="268"/>
      <c r="DW40" s="647" t="str">
        <f t="shared" si="0"/>
        <v/>
      </c>
      <c r="DX40" s="647" t="str">
        <f t="shared" si="1"/>
        <v/>
      </c>
      <c r="DY40" s="647" t="str">
        <f t="shared" si="2"/>
        <v/>
      </c>
      <c r="DZ40" s="647" t="str">
        <f t="shared" si="3"/>
        <v/>
      </c>
      <c r="EA40" s="268"/>
      <c r="EB40" s="268"/>
      <c r="EC40" s="268"/>
      <c r="ED40" s="268"/>
      <c r="EE40" s="268"/>
      <c r="EF40" s="268"/>
      <c r="EG40" s="268"/>
      <c r="EH40" s="268"/>
      <c r="EI40" s="268"/>
      <c r="EJ40" s="268"/>
      <c r="EK40" s="268"/>
      <c r="EL40" s="268"/>
      <c r="EM40" s="268"/>
      <c r="EN40" s="268"/>
      <c r="EO40" s="268"/>
      <c r="EP40" s="268"/>
      <c r="EQ40" s="268"/>
      <c r="ER40" s="268"/>
      <c r="ES40" s="268"/>
      <c r="ET40" s="268"/>
      <c r="EU40" s="268"/>
      <c r="EV40" s="268"/>
      <c r="EW40" s="268"/>
      <c r="EX40" s="268"/>
      <c r="EY40" s="268"/>
      <c r="EZ40" s="268"/>
      <c r="FA40" s="268"/>
      <c r="FB40" s="268"/>
      <c r="FC40" s="268"/>
      <c r="FD40" s="268"/>
      <c r="FE40" s="268"/>
      <c r="FF40" s="647" t="str">
        <f t="shared" si="4"/>
        <v/>
      </c>
      <c r="FG40" s="647" t="str">
        <f t="shared" si="5"/>
        <v/>
      </c>
      <c r="FH40" s="647" t="str">
        <f t="shared" si="6"/>
        <v/>
      </c>
      <c r="FI40" s="647" t="str">
        <f t="shared" si="7"/>
        <v/>
      </c>
      <c r="FJ40" s="268"/>
      <c r="FK40" s="268"/>
      <c r="FL40" s="268"/>
      <c r="FM40" s="268"/>
      <c r="FN40" s="268"/>
      <c r="FO40" s="268"/>
      <c r="FP40" s="268"/>
      <c r="FQ40" s="268"/>
      <c r="FR40" s="268"/>
      <c r="FS40" s="268"/>
      <c r="FT40" s="268"/>
      <c r="FU40" s="268"/>
      <c r="FV40" s="268"/>
      <c r="FW40" s="268"/>
      <c r="FX40" s="268"/>
      <c r="FY40" s="268"/>
      <c r="FZ40" s="268"/>
      <c r="GA40" s="268"/>
      <c r="GB40" s="268"/>
      <c r="GC40" s="268"/>
      <c r="GD40" s="268"/>
      <c r="GE40" s="268"/>
      <c r="GF40" s="268"/>
      <c r="GG40" s="268"/>
      <c r="GH40" s="268"/>
      <c r="GI40" s="268"/>
      <c r="GJ40" s="268"/>
      <c r="GK40" s="268"/>
      <c r="GL40" s="268"/>
      <c r="GM40" s="268"/>
      <c r="GN40" s="268"/>
      <c r="GO40" s="647" t="str">
        <f t="shared" si="24"/>
        <v/>
      </c>
      <c r="GP40" s="647" t="str">
        <f t="shared" si="8"/>
        <v/>
      </c>
      <c r="GQ40" s="647" t="str">
        <f t="shared" si="9"/>
        <v/>
      </c>
      <c r="GR40" s="647" t="str">
        <f t="shared" si="10"/>
        <v/>
      </c>
      <c r="GS40" s="648" t="str">
        <f t="shared" si="25"/>
        <v/>
      </c>
      <c r="GT40" s="648" t="str">
        <f t="shared" si="26"/>
        <v/>
      </c>
      <c r="GU40" s="648" t="str">
        <f t="shared" si="27"/>
        <v/>
      </c>
      <c r="GV40" s="648" t="str">
        <f t="shared" si="34"/>
        <v/>
      </c>
      <c r="GW40" s="648" t="str">
        <f t="shared" si="28"/>
        <v/>
      </c>
    </row>
    <row r="41" spans="1:205" ht="14.1" customHeight="1">
      <c r="A41" s="295" t="str">
        <f>IF('กรอกข้อมูล นร1'!A39,'กรอกข้อมูล นร1'!A39,"")</f>
        <v/>
      </c>
      <c r="B41" s="295" t="str">
        <f>'กรอกข้อมูล นร1'!B39&amp;""</f>
        <v/>
      </c>
      <c r="C41" s="295" t="str">
        <f>'กรอกข้อมูล นร1'!D39&amp;""</f>
        <v/>
      </c>
      <c r="D41" s="296" t="str">
        <f>IF('กรอกข้อมูล นร1'!C39="","",'กรอกข้อมูล นร1'!C39)</f>
        <v/>
      </c>
      <c r="E41" s="304" t="str">
        <f t="shared" si="12"/>
        <v/>
      </c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623"/>
      <c r="S41" s="623"/>
      <c r="T41" s="623"/>
      <c r="U41" s="623"/>
      <c r="V41" s="647" t="str">
        <f t="shared" si="13"/>
        <v/>
      </c>
      <c r="W41" s="647" t="str">
        <f t="shared" si="14"/>
        <v/>
      </c>
      <c r="X41" s="647" t="str">
        <f t="shared" si="15"/>
        <v/>
      </c>
      <c r="Y41" s="647" t="str">
        <f t="shared" si="16"/>
        <v/>
      </c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268"/>
      <c r="AL41" s="268"/>
      <c r="AM41" s="268"/>
      <c r="AN41" s="268"/>
      <c r="AO41" s="268"/>
      <c r="AP41" s="268"/>
      <c r="AQ41" s="268"/>
      <c r="AR41" s="268"/>
      <c r="AS41" s="268"/>
      <c r="AT41" s="268"/>
      <c r="AU41" s="268"/>
      <c r="AV41" s="268"/>
      <c r="AW41" s="268"/>
      <c r="AX41" s="268"/>
      <c r="AY41" s="268"/>
      <c r="AZ41" s="268"/>
      <c r="BA41" s="268"/>
      <c r="BB41" s="268"/>
      <c r="BC41" s="268"/>
      <c r="BD41" s="268"/>
      <c r="BE41" s="647" t="str">
        <f t="shared" si="29"/>
        <v/>
      </c>
      <c r="BF41" s="647" t="str">
        <f t="shared" si="17"/>
        <v/>
      </c>
      <c r="BG41" s="647" t="str">
        <f t="shared" si="18"/>
        <v/>
      </c>
      <c r="BH41" s="647" t="str">
        <f t="shared" si="19"/>
        <v/>
      </c>
      <c r="BI41" s="268"/>
      <c r="BJ41" s="268"/>
      <c r="BK41" s="268"/>
      <c r="BL41" s="268"/>
      <c r="BM41" s="268"/>
      <c r="BN41" s="268"/>
      <c r="BO41" s="268"/>
      <c r="BP41" s="268"/>
      <c r="BQ41" s="268"/>
      <c r="BR41" s="268"/>
      <c r="BS41" s="268"/>
      <c r="BT41" s="268"/>
      <c r="BU41" s="268"/>
      <c r="BV41" s="268"/>
      <c r="BW41" s="268"/>
      <c r="BX41" s="268"/>
      <c r="BY41" s="268"/>
      <c r="BZ41" s="268"/>
      <c r="CA41" s="268"/>
      <c r="CB41" s="268"/>
      <c r="CC41" s="268"/>
      <c r="CD41" s="268"/>
      <c r="CE41" s="268"/>
      <c r="CF41" s="268"/>
      <c r="CG41" s="268"/>
      <c r="CH41" s="268"/>
      <c r="CI41" s="268"/>
      <c r="CJ41" s="268"/>
      <c r="CK41" s="268"/>
      <c r="CL41" s="268"/>
      <c r="CM41" s="268"/>
      <c r="CN41" s="647" t="str">
        <f t="shared" si="20"/>
        <v/>
      </c>
      <c r="CO41" s="647" t="str">
        <f t="shared" si="21"/>
        <v/>
      </c>
      <c r="CP41" s="647" t="str">
        <f t="shared" si="22"/>
        <v/>
      </c>
      <c r="CQ41" s="647" t="str">
        <f t="shared" si="23"/>
        <v/>
      </c>
      <c r="CR41" s="268"/>
      <c r="CS41" s="268"/>
      <c r="CT41" s="268"/>
      <c r="CU41" s="268"/>
      <c r="CV41" s="268"/>
      <c r="CW41" s="268"/>
      <c r="CX41" s="268"/>
      <c r="CY41" s="268"/>
      <c r="CZ41" s="268"/>
      <c r="DA41" s="268"/>
      <c r="DB41" s="268"/>
      <c r="DC41" s="268"/>
      <c r="DD41" s="268"/>
      <c r="DE41" s="268"/>
      <c r="DF41" s="268"/>
      <c r="DG41" s="268"/>
      <c r="DH41" s="268"/>
      <c r="DI41" s="268"/>
      <c r="DJ41" s="268"/>
      <c r="DK41" s="268"/>
      <c r="DL41" s="268"/>
      <c r="DM41" s="268"/>
      <c r="DN41" s="268"/>
      <c r="DO41" s="268"/>
      <c r="DP41" s="268"/>
      <c r="DQ41" s="268"/>
      <c r="DR41" s="268"/>
      <c r="DS41" s="268"/>
      <c r="DT41" s="268"/>
      <c r="DU41" s="268"/>
      <c r="DV41" s="268"/>
      <c r="DW41" s="647" t="str">
        <f t="shared" si="0"/>
        <v/>
      </c>
      <c r="DX41" s="647" t="str">
        <f t="shared" si="1"/>
        <v/>
      </c>
      <c r="DY41" s="647" t="str">
        <f t="shared" si="2"/>
        <v/>
      </c>
      <c r="DZ41" s="647" t="str">
        <f t="shared" si="3"/>
        <v/>
      </c>
      <c r="EA41" s="268"/>
      <c r="EB41" s="268"/>
      <c r="EC41" s="268"/>
      <c r="ED41" s="268"/>
      <c r="EE41" s="268"/>
      <c r="EF41" s="268"/>
      <c r="EG41" s="268"/>
      <c r="EH41" s="268"/>
      <c r="EI41" s="268"/>
      <c r="EJ41" s="268"/>
      <c r="EK41" s="268"/>
      <c r="EL41" s="268"/>
      <c r="EM41" s="268"/>
      <c r="EN41" s="268"/>
      <c r="EO41" s="268"/>
      <c r="EP41" s="268"/>
      <c r="EQ41" s="268"/>
      <c r="ER41" s="268"/>
      <c r="ES41" s="268"/>
      <c r="ET41" s="268"/>
      <c r="EU41" s="268"/>
      <c r="EV41" s="268"/>
      <c r="EW41" s="268"/>
      <c r="EX41" s="268"/>
      <c r="EY41" s="268"/>
      <c r="EZ41" s="268"/>
      <c r="FA41" s="268"/>
      <c r="FB41" s="268"/>
      <c r="FC41" s="268"/>
      <c r="FD41" s="268"/>
      <c r="FE41" s="268"/>
      <c r="FF41" s="647" t="str">
        <f t="shared" si="4"/>
        <v/>
      </c>
      <c r="FG41" s="647" t="str">
        <f t="shared" si="5"/>
        <v/>
      </c>
      <c r="FH41" s="647" t="str">
        <f t="shared" si="6"/>
        <v/>
      </c>
      <c r="FI41" s="647" t="str">
        <f t="shared" si="7"/>
        <v/>
      </c>
      <c r="FJ41" s="268"/>
      <c r="FK41" s="268"/>
      <c r="FL41" s="268"/>
      <c r="FM41" s="268"/>
      <c r="FN41" s="268"/>
      <c r="FO41" s="268"/>
      <c r="FP41" s="268"/>
      <c r="FQ41" s="268"/>
      <c r="FR41" s="268"/>
      <c r="FS41" s="268"/>
      <c r="FT41" s="268"/>
      <c r="FU41" s="268"/>
      <c r="FV41" s="268"/>
      <c r="FW41" s="268"/>
      <c r="FX41" s="268"/>
      <c r="FY41" s="268"/>
      <c r="FZ41" s="268"/>
      <c r="GA41" s="268"/>
      <c r="GB41" s="268"/>
      <c r="GC41" s="268"/>
      <c r="GD41" s="268"/>
      <c r="GE41" s="268"/>
      <c r="GF41" s="268"/>
      <c r="GG41" s="268"/>
      <c r="GH41" s="268"/>
      <c r="GI41" s="268"/>
      <c r="GJ41" s="268"/>
      <c r="GK41" s="268"/>
      <c r="GL41" s="268"/>
      <c r="GM41" s="268"/>
      <c r="GN41" s="268"/>
      <c r="GO41" s="647" t="str">
        <f t="shared" si="24"/>
        <v/>
      </c>
      <c r="GP41" s="647" t="str">
        <f t="shared" si="8"/>
        <v/>
      </c>
      <c r="GQ41" s="647" t="str">
        <f t="shared" si="9"/>
        <v/>
      </c>
      <c r="GR41" s="647" t="str">
        <f t="shared" si="10"/>
        <v/>
      </c>
      <c r="GS41" s="648" t="str">
        <f t="shared" si="25"/>
        <v/>
      </c>
      <c r="GT41" s="648" t="str">
        <f t="shared" si="26"/>
        <v/>
      </c>
      <c r="GU41" s="648" t="str">
        <f t="shared" si="27"/>
        <v/>
      </c>
      <c r="GV41" s="648" t="str">
        <f t="shared" si="34"/>
        <v/>
      </c>
      <c r="GW41" s="648" t="str">
        <f t="shared" si="28"/>
        <v/>
      </c>
    </row>
    <row r="42" spans="1:205" ht="14.1" customHeight="1">
      <c r="A42" s="295" t="str">
        <f>IF('กรอกข้อมูล นร1'!A40,'กรอกข้อมูล นร1'!A40,"")</f>
        <v/>
      </c>
      <c r="B42" s="295" t="str">
        <f>'กรอกข้อมูล นร1'!B40&amp;""</f>
        <v/>
      </c>
      <c r="C42" s="295" t="str">
        <f>'กรอกข้อมูล นร1'!D40&amp;""</f>
        <v/>
      </c>
      <c r="D42" s="296" t="str">
        <f>IF('กรอกข้อมูล นร1'!C40="","",'กรอกข้อมูล นร1'!C40)</f>
        <v/>
      </c>
      <c r="E42" s="304" t="str">
        <f t="shared" si="12"/>
        <v/>
      </c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623"/>
      <c r="S42" s="623"/>
      <c r="T42" s="623"/>
      <c r="U42" s="623"/>
      <c r="V42" s="647" t="str">
        <f t="shared" si="13"/>
        <v/>
      </c>
      <c r="W42" s="647" t="str">
        <f t="shared" si="14"/>
        <v/>
      </c>
      <c r="X42" s="647" t="str">
        <f t="shared" si="15"/>
        <v/>
      </c>
      <c r="Y42" s="647" t="str">
        <f t="shared" si="16"/>
        <v/>
      </c>
      <c r="Z42" s="268"/>
      <c r="AA42" s="268"/>
      <c r="AB42" s="268"/>
      <c r="AC42" s="268"/>
      <c r="AD42" s="268"/>
      <c r="AE42" s="268"/>
      <c r="AF42" s="268"/>
      <c r="AG42" s="268"/>
      <c r="AH42" s="268"/>
      <c r="AI42" s="268"/>
      <c r="AJ42" s="268"/>
      <c r="AK42" s="268"/>
      <c r="AL42" s="268"/>
      <c r="AM42" s="268"/>
      <c r="AN42" s="268"/>
      <c r="AO42" s="268"/>
      <c r="AP42" s="268"/>
      <c r="AQ42" s="268"/>
      <c r="AR42" s="268"/>
      <c r="AS42" s="268"/>
      <c r="AT42" s="268"/>
      <c r="AU42" s="268"/>
      <c r="AV42" s="268"/>
      <c r="AW42" s="268"/>
      <c r="AX42" s="268"/>
      <c r="AY42" s="268"/>
      <c r="AZ42" s="268"/>
      <c r="BA42" s="268"/>
      <c r="BB42" s="268"/>
      <c r="BC42" s="268"/>
      <c r="BD42" s="268"/>
      <c r="BE42" s="647" t="str">
        <f t="shared" si="29"/>
        <v/>
      </c>
      <c r="BF42" s="647" t="str">
        <f t="shared" si="17"/>
        <v/>
      </c>
      <c r="BG42" s="647" t="str">
        <f t="shared" si="18"/>
        <v/>
      </c>
      <c r="BH42" s="647" t="str">
        <f t="shared" si="19"/>
        <v/>
      </c>
      <c r="BI42" s="268"/>
      <c r="BJ42" s="268"/>
      <c r="BK42" s="268"/>
      <c r="BL42" s="268"/>
      <c r="BM42" s="268"/>
      <c r="BN42" s="268"/>
      <c r="BO42" s="268"/>
      <c r="BP42" s="268"/>
      <c r="BQ42" s="268"/>
      <c r="BR42" s="268"/>
      <c r="BS42" s="268"/>
      <c r="BT42" s="268"/>
      <c r="BU42" s="268"/>
      <c r="BV42" s="268"/>
      <c r="BW42" s="268"/>
      <c r="BX42" s="268"/>
      <c r="BY42" s="268"/>
      <c r="BZ42" s="268"/>
      <c r="CA42" s="268"/>
      <c r="CB42" s="268"/>
      <c r="CC42" s="268"/>
      <c r="CD42" s="268"/>
      <c r="CE42" s="268"/>
      <c r="CF42" s="268"/>
      <c r="CG42" s="268"/>
      <c r="CH42" s="268"/>
      <c r="CI42" s="268"/>
      <c r="CJ42" s="268"/>
      <c r="CK42" s="268"/>
      <c r="CL42" s="268"/>
      <c r="CM42" s="268"/>
      <c r="CN42" s="647" t="str">
        <f t="shared" si="20"/>
        <v/>
      </c>
      <c r="CO42" s="647" t="str">
        <f t="shared" si="21"/>
        <v/>
      </c>
      <c r="CP42" s="647" t="str">
        <f t="shared" si="22"/>
        <v/>
      </c>
      <c r="CQ42" s="647" t="str">
        <f t="shared" si="23"/>
        <v/>
      </c>
      <c r="CR42" s="268"/>
      <c r="CS42" s="268"/>
      <c r="CT42" s="268"/>
      <c r="CU42" s="268"/>
      <c r="CV42" s="268"/>
      <c r="CW42" s="268"/>
      <c r="CX42" s="268"/>
      <c r="CY42" s="268"/>
      <c r="CZ42" s="268"/>
      <c r="DA42" s="268"/>
      <c r="DB42" s="268"/>
      <c r="DC42" s="268"/>
      <c r="DD42" s="268"/>
      <c r="DE42" s="268"/>
      <c r="DF42" s="268"/>
      <c r="DG42" s="268"/>
      <c r="DH42" s="268"/>
      <c r="DI42" s="268"/>
      <c r="DJ42" s="268"/>
      <c r="DK42" s="268"/>
      <c r="DL42" s="268"/>
      <c r="DM42" s="268"/>
      <c r="DN42" s="268"/>
      <c r="DO42" s="268"/>
      <c r="DP42" s="268"/>
      <c r="DQ42" s="268"/>
      <c r="DR42" s="268"/>
      <c r="DS42" s="268"/>
      <c r="DT42" s="268"/>
      <c r="DU42" s="268"/>
      <c r="DV42" s="268"/>
      <c r="DW42" s="647" t="str">
        <f t="shared" si="0"/>
        <v/>
      </c>
      <c r="DX42" s="647" t="str">
        <f t="shared" si="1"/>
        <v/>
      </c>
      <c r="DY42" s="647" t="str">
        <f t="shared" si="2"/>
        <v/>
      </c>
      <c r="DZ42" s="647" t="str">
        <f t="shared" si="3"/>
        <v/>
      </c>
      <c r="EA42" s="268"/>
      <c r="EB42" s="268"/>
      <c r="EC42" s="268"/>
      <c r="ED42" s="268"/>
      <c r="EE42" s="268"/>
      <c r="EF42" s="268"/>
      <c r="EG42" s="268"/>
      <c r="EH42" s="268"/>
      <c r="EI42" s="268"/>
      <c r="EJ42" s="268"/>
      <c r="EK42" s="268"/>
      <c r="EL42" s="268"/>
      <c r="EM42" s="268"/>
      <c r="EN42" s="268"/>
      <c r="EO42" s="268"/>
      <c r="EP42" s="268"/>
      <c r="EQ42" s="268"/>
      <c r="ER42" s="268"/>
      <c r="ES42" s="268"/>
      <c r="ET42" s="268"/>
      <c r="EU42" s="268"/>
      <c r="EV42" s="268"/>
      <c r="EW42" s="268"/>
      <c r="EX42" s="268"/>
      <c r="EY42" s="268"/>
      <c r="EZ42" s="268"/>
      <c r="FA42" s="268"/>
      <c r="FB42" s="268"/>
      <c r="FC42" s="268"/>
      <c r="FD42" s="268"/>
      <c r="FE42" s="268"/>
      <c r="FF42" s="647" t="str">
        <f t="shared" si="4"/>
        <v/>
      </c>
      <c r="FG42" s="647" t="str">
        <f t="shared" si="5"/>
        <v/>
      </c>
      <c r="FH42" s="647" t="str">
        <f t="shared" si="6"/>
        <v/>
      </c>
      <c r="FI42" s="647" t="str">
        <f t="shared" si="7"/>
        <v/>
      </c>
      <c r="FJ42" s="268"/>
      <c r="FK42" s="268"/>
      <c r="FL42" s="268"/>
      <c r="FM42" s="268"/>
      <c r="FN42" s="268"/>
      <c r="FO42" s="268"/>
      <c r="FP42" s="268"/>
      <c r="FQ42" s="268"/>
      <c r="FR42" s="268"/>
      <c r="FS42" s="268"/>
      <c r="FT42" s="268"/>
      <c r="FU42" s="268"/>
      <c r="FV42" s="268"/>
      <c r="FW42" s="268"/>
      <c r="FX42" s="268"/>
      <c r="FY42" s="268"/>
      <c r="FZ42" s="268"/>
      <c r="GA42" s="268"/>
      <c r="GB42" s="268"/>
      <c r="GC42" s="268"/>
      <c r="GD42" s="268"/>
      <c r="GE42" s="268"/>
      <c r="GF42" s="268"/>
      <c r="GG42" s="268"/>
      <c r="GH42" s="268"/>
      <c r="GI42" s="268"/>
      <c r="GJ42" s="268"/>
      <c r="GK42" s="268"/>
      <c r="GL42" s="268"/>
      <c r="GM42" s="268"/>
      <c r="GN42" s="268"/>
      <c r="GO42" s="647" t="str">
        <f t="shared" si="24"/>
        <v/>
      </c>
      <c r="GP42" s="647" t="str">
        <f t="shared" si="8"/>
        <v/>
      </c>
      <c r="GQ42" s="647" t="str">
        <f t="shared" si="9"/>
        <v/>
      </c>
      <c r="GR42" s="647" t="str">
        <f t="shared" si="10"/>
        <v/>
      </c>
      <c r="GS42" s="648" t="str">
        <f t="shared" si="25"/>
        <v/>
      </c>
      <c r="GT42" s="648" t="str">
        <f t="shared" si="26"/>
        <v/>
      </c>
      <c r="GU42" s="648" t="str">
        <f t="shared" si="27"/>
        <v/>
      </c>
      <c r="GV42" s="648" t="str">
        <f t="shared" si="34"/>
        <v/>
      </c>
      <c r="GW42" s="648" t="str">
        <f t="shared" si="28"/>
        <v/>
      </c>
    </row>
    <row r="43" spans="1:205" ht="14.1" customHeight="1">
      <c r="A43" s="295" t="str">
        <f>IF('กรอกข้อมูล นร1'!A41,'กรอกข้อมูล นร1'!A41,"")</f>
        <v/>
      </c>
      <c r="B43" s="295" t="str">
        <f>'กรอกข้อมูล นร1'!B41&amp;""</f>
        <v/>
      </c>
      <c r="C43" s="295" t="str">
        <f>'กรอกข้อมูล นร1'!D41&amp;""</f>
        <v/>
      </c>
      <c r="D43" s="296" t="str">
        <f>IF('กรอกข้อมูล นร1'!C41="","",'กรอกข้อมูล นร1'!C41)</f>
        <v/>
      </c>
      <c r="E43" s="304" t="str">
        <f t="shared" si="12"/>
        <v/>
      </c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623"/>
      <c r="S43" s="623"/>
      <c r="T43" s="623"/>
      <c r="U43" s="623"/>
      <c r="V43" s="647" t="str">
        <f t="shared" si="13"/>
        <v/>
      </c>
      <c r="W43" s="647" t="str">
        <f t="shared" si="14"/>
        <v/>
      </c>
      <c r="X43" s="647" t="str">
        <f t="shared" si="15"/>
        <v/>
      </c>
      <c r="Y43" s="647" t="str">
        <f t="shared" si="16"/>
        <v/>
      </c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8"/>
      <c r="AV43" s="268"/>
      <c r="AW43" s="268"/>
      <c r="AX43" s="268"/>
      <c r="AY43" s="268"/>
      <c r="AZ43" s="268"/>
      <c r="BA43" s="268"/>
      <c r="BB43" s="268"/>
      <c r="BC43" s="268"/>
      <c r="BD43" s="268"/>
      <c r="BE43" s="647" t="str">
        <f t="shared" si="29"/>
        <v/>
      </c>
      <c r="BF43" s="647" t="str">
        <f t="shared" si="17"/>
        <v/>
      </c>
      <c r="BG43" s="647" t="str">
        <f t="shared" si="18"/>
        <v/>
      </c>
      <c r="BH43" s="647" t="str">
        <f t="shared" si="19"/>
        <v/>
      </c>
      <c r="BI43" s="268"/>
      <c r="BJ43" s="268"/>
      <c r="BK43" s="268"/>
      <c r="BL43" s="268"/>
      <c r="BM43" s="268"/>
      <c r="BN43" s="268"/>
      <c r="BO43" s="268"/>
      <c r="BP43" s="268"/>
      <c r="BQ43" s="268"/>
      <c r="BR43" s="268"/>
      <c r="BS43" s="268"/>
      <c r="BT43" s="268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647" t="str">
        <f t="shared" si="20"/>
        <v/>
      </c>
      <c r="CO43" s="647" t="str">
        <f t="shared" si="21"/>
        <v/>
      </c>
      <c r="CP43" s="647" t="str">
        <f t="shared" si="22"/>
        <v/>
      </c>
      <c r="CQ43" s="647" t="str">
        <f t="shared" si="23"/>
        <v/>
      </c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268"/>
      <c r="DI43" s="268"/>
      <c r="DJ43" s="268"/>
      <c r="DK43" s="268"/>
      <c r="DL43" s="268"/>
      <c r="DM43" s="268"/>
      <c r="DN43" s="268"/>
      <c r="DO43" s="268"/>
      <c r="DP43" s="268"/>
      <c r="DQ43" s="268"/>
      <c r="DR43" s="268"/>
      <c r="DS43" s="268"/>
      <c r="DT43" s="268"/>
      <c r="DU43" s="268"/>
      <c r="DV43" s="268"/>
      <c r="DW43" s="647" t="str">
        <f t="shared" si="0"/>
        <v/>
      </c>
      <c r="DX43" s="647" t="str">
        <f t="shared" si="1"/>
        <v/>
      </c>
      <c r="DY43" s="647" t="str">
        <f t="shared" si="2"/>
        <v/>
      </c>
      <c r="DZ43" s="647" t="str">
        <f t="shared" si="3"/>
        <v/>
      </c>
      <c r="EA43" s="268"/>
      <c r="EB43" s="268"/>
      <c r="EC43" s="268"/>
      <c r="ED43" s="268"/>
      <c r="EE43" s="268"/>
      <c r="EF43" s="268"/>
      <c r="EG43" s="268"/>
      <c r="EH43" s="268"/>
      <c r="EI43" s="268"/>
      <c r="EJ43" s="268"/>
      <c r="EK43" s="268"/>
      <c r="EL43" s="268"/>
      <c r="EM43" s="268"/>
      <c r="EN43" s="268"/>
      <c r="EO43" s="268"/>
      <c r="EP43" s="268"/>
      <c r="EQ43" s="268"/>
      <c r="ER43" s="268"/>
      <c r="ES43" s="268"/>
      <c r="ET43" s="268"/>
      <c r="EU43" s="268"/>
      <c r="EV43" s="268"/>
      <c r="EW43" s="268"/>
      <c r="EX43" s="268"/>
      <c r="EY43" s="268"/>
      <c r="EZ43" s="268"/>
      <c r="FA43" s="268"/>
      <c r="FB43" s="268"/>
      <c r="FC43" s="268"/>
      <c r="FD43" s="268"/>
      <c r="FE43" s="268"/>
      <c r="FF43" s="647" t="str">
        <f t="shared" si="4"/>
        <v/>
      </c>
      <c r="FG43" s="647" t="str">
        <f t="shared" si="5"/>
        <v/>
      </c>
      <c r="FH43" s="647" t="str">
        <f t="shared" si="6"/>
        <v/>
      </c>
      <c r="FI43" s="647" t="str">
        <f t="shared" si="7"/>
        <v/>
      </c>
      <c r="FJ43" s="268"/>
      <c r="FK43" s="268"/>
      <c r="FL43" s="268"/>
      <c r="FM43" s="268"/>
      <c r="FN43" s="268"/>
      <c r="FO43" s="268"/>
      <c r="FP43" s="268"/>
      <c r="FQ43" s="268"/>
      <c r="FR43" s="268"/>
      <c r="FS43" s="268"/>
      <c r="FT43" s="268"/>
      <c r="FU43" s="268"/>
      <c r="FV43" s="268"/>
      <c r="FW43" s="268"/>
      <c r="FX43" s="268"/>
      <c r="FY43" s="268"/>
      <c r="FZ43" s="268"/>
      <c r="GA43" s="268"/>
      <c r="GB43" s="268"/>
      <c r="GC43" s="268"/>
      <c r="GD43" s="268"/>
      <c r="GE43" s="268"/>
      <c r="GF43" s="268"/>
      <c r="GG43" s="268"/>
      <c r="GH43" s="268"/>
      <c r="GI43" s="268"/>
      <c r="GJ43" s="268"/>
      <c r="GK43" s="268"/>
      <c r="GL43" s="268"/>
      <c r="GM43" s="268"/>
      <c r="GN43" s="268"/>
      <c r="GO43" s="647" t="str">
        <f t="shared" si="24"/>
        <v/>
      </c>
      <c r="GP43" s="647" t="str">
        <f t="shared" si="8"/>
        <v/>
      </c>
      <c r="GQ43" s="647" t="str">
        <f t="shared" si="9"/>
        <v/>
      </c>
      <c r="GR43" s="647" t="str">
        <f t="shared" si="10"/>
        <v/>
      </c>
      <c r="GS43" s="648" t="str">
        <f t="shared" si="25"/>
        <v/>
      </c>
      <c r="GT43" s="648" t="str">
        <f t="shared" si="26"/>
        <v/>
      </c>
      <c r="GU43" s="648" t="str">
        <f t="shared" si="27"/>
        <v/>
      </c>
      <c r="GV43" s="648" t="str">
        <f t="shared" si="34"/>
        <v/>
      </c>
      <c r="GW43" s="648" t="str">
        <f t="shared" si="28"/>
        <v/>
      </c>
    </row>
    <row r="44" spans="1:205" ht="14.1" customHeight="1">
      <c r="A44" s="295" t="str">
        <f>IF('กรอกข้อมูล นร1'!A42,'กรอกข้อมูล นร1'!A42,"")</f>
        <v/>
      </c>
      <c r="B44" s="295" t="str">
        <f>'กรอกข้อมูล นร1'!B42&amp;""</f>
        <v/>
      </c>
      <c r="C44" s="295" t="str">
        <f>'กรอกข้อมูล นร1'!D42&amp;""</f>
        <v/>
      </c>
      <c r="D44" s="296" t="str">
        <f>IF('กรอกข้อมูล นร1'!C42="","",'กรอกข้อมูล นร1'!C42)</f>
        <v/>
      </c>
      <c r="E44" s="304" t="str">
        <f t="shared" si="12"/>
        <v/>
      </c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623"/>
      <c r="S44" s="623"/>
      <c r="T44" s="623"/>
      <c r="U44" s="623"/>
      <c r="V44" s="647" t="str">
        <f t="shared" si="13"/>
        <v/>
      </c>
      <c r="W44" s="647" t="str">
        <f t="shared" si="14"/>
        <v/>
      </c>
      <c r="X44" s="647" t="str">
        <f t="shared" si="15"/>
        <v/>
      </c>
      <c r="Y44" s="647" t="str">
        <f t="shared" si="16"/>
        <v/>
      </c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8"/>
      <c r="AL44" s="268"/>
      <c r="AM44" s="268"/>
      <c r="AN44" s="268"/>
      <c r="AO44" s="268"/>
      <c r="AP44" s="268"/>
      <c r="AQ44" s="268"/>
      <c r="AR44" s="268"/>
      <c r="AS44" s="268"/>
      <c r="AT44" s="268"/>
      <c r="AU44" s="268"/>
      <c r="AV44" s="268"/>
      <c r="AW44" s="268"/>
      <c r="AX44" s="268"/>
      <c r="AY44" s="268"/>
      <c r="AZ44" s="268"/>
      <c r="BA44" s="268"/>
      <c r="BB44" s="268"/>
      <c r="BC44" s="268"/>
      <c r="BD44" s="268"/>
      <c r="BE44" s="647" t="str">
        <f t="shared" si="29"/>
        <v/>
      </c>
      <c r="BF44" s="647" t="str">
        <f t="shared" si="17"/>
        <v/>
      </c>
      <c r="BG44" s="647" t="str">
        <f t="shared" si="18"/>
        <v/>
      </c>
      <c r="BH44" s="647" t="str">
        <f t="shared" si="19"/>
        <v/>
      </c>
      <c r="BI44" s="268"/>
      <c r="BJ44" s="268"/>
      <c r="BK44" s="268"/>
      <c r="BL44" s="268"/>
      <c r="BM44" s="268"/>
      <c r="BN44" s="268"/>
      <c r="BO44" s="268"/>
      <c r="BP44" s="268"/>
      <c r="BQ44" s="268"/>
      <c r="BR44" s="268"/>
      <c r="BS44" s="268"/>
      <c r="BT44" s="268"/>
      <c r="BU44" s="268"/>
      <c r="BV44" s="268"/>
      <c r="BW44" s="268"/>
      <c r="BX44" s="268"/>
      <c r="BY44" s="268"/>
      <c r="BZ44" s="268"/>
      <c r="CA44" s="268"/>
      <c r="CB44" s="268"/>
      <c r="CC44" s="268"/>
      <c r="CD44" s="268"/>
      <c r="CE44" s="268"/>
      <c r="CF44" s="268"/>
      <c r="CG44" s="268"/>
      <c r="CH44" s="268"/>
      <c r="CI44" s="268"/>
      <c r="CJ44" s="268"/>
      <c r="CK44" s="268"/>
      <c r="CL44" s="268"/>
      <c r="CM44" s="268"/>
      <c r="CN44" s="647" t="str">
        <f t="shared" si="20"/>
        <v/>
      </c>
      <c r="CO44" s="647" t="str">
        <f t="shared" si="21"/>
        <v/>
      </c>
      <c r="CP44" s="647" t="str">
        <f t="shared" si="22"/>
        <v/>
      </c>
      <c r="CQ44" s="647" t="str">
        <f t="shared" si="23"/>
        <v/>
      </c>
      <c r="CR44" s="268"/>
      <c r="CS44" s="268"/>
      <c r="CT44" s="268"/>
      <c r="CU44" s="268"/>
      <c r="CV44" s="268"/>
      <c r="CW44" s="268"/>
      <c r="CX44" s="268"/>
      <c r="CY44" s="268"/>
      <c r="CZ44" s="268"/>
      <c r="DA44" s="268"/>
      <c r="DB44" s="268"/>
      <c r="DC44" s="268"/>
      <c r="DD44" s="268"/>
      <c r="DE44" s="268"/>
      <c r="DF44" s="268"/>
      <c r="DG44" s="268"/>
      <c r="DH44" s="268"/>
      <c r="DI44" s="268"/>
      <c r="DJ44" s="268"/>
      <c r="DK44" s="268"/>
      <c r="DL44" s="268"/>
      <c r="DM44" s="268"/>
      <c r="DN44" s="268"/>
      <c r="DO44" s="268"/>
      <c r="DP44" s="268"/>
      <c r="DQ44" s="268"/>
      <c r="DR44" s="268"/>
      <c r="DS44" s="268"/>
      <c r="DT44" s="268"/>
      <c r="DU44" s="268"/>
      <c r="DV44" s="268"/>
      <c r="DW44" s="647" t="str">
        <f t="shared" si="0"/>
        <v/>
      </c>
      <c r="DX44" s="647" t="str">
        <f t="shared" si="1"/>
        <v/>
      </c>
      <c r="DY44" s="647" t="str">
        <f t="shared" si="2"/>
        <v/>
      </c>
      <c r="DZ44" s="647" t="str">
        <f t="shared" si="3"/>
        <v/>
      </c>
      <c r="EA44" s="268"/>
      <c r="EB44" s="268"/>
      <c r="EC44" s="268"/>
      <c r="ED44" s="268"/>
      <c r="EE44" s="268"/>
      <c r="EF44" s="268"/>
      <c r="EG44" s="268"/>
      <c r="EH44" s="268"/>
      <c r="EI44" s="268"/>
      <c r="EJ44" s="268"/>
      <c r="EK44" s="268"/>
      <c r="EL44" s="268"/>
      <c r="EM44" s="268"/>
      <c r="EN44" s="268"/>
      <c r="EO44" s="268"/>
      <c r="EP44" s="268"/>
      <c r="EQ44" s="268"/>
      <c r="ER44" s="268"/>
      <c r="ES44" s="268"/>
      <c r="ET44" s="268"/>
      <c r="EU44" s="268"/>
      <c r="EV44" s="268"/>
      <c r="EW44" s="268"/>
      <c r="EX44" s="268"/>
      <c r="EY44" s="268"/>
      <c r="EZ44" s="268"/>
      <c r="FA44" s="268"/>
      <c r="FB44" s="268"/>
      <c r="FC44" s="268"/>
      <c r="FD44" s="268"/>
      <c r="FE44" s="268"/>
      <c r="FF44" s="647" t="str">
        <f t="shared" si="4"/>
        <v/>
      </c>
      <c r="FG44" s="647" t="str">
        <f t="shared" si="5"/>
        <v/>
      </c>
      <c r="FH44" s="647" t="str">
        <f t="shared" si="6"/>
        <v/>
      </c>
      <c r="FI44" s="647" t="str">
        <f t="shared" si="7"/>
        <v/>
      </c>
      <c r="FJ44" s="268"/>
      <c r="FK44" s="268"/>
      <c r="FL44" s="268"/>
      <c r="FM44" s="268"/>
      <c r="FN44" s="268"/>
      <c r="FO44" s="268"/>
      <c r="FP44" s="268"/>
      <c r="FQ44" s="268"/>
      <c r="FR44" s="268"/>
      <c r="FS44" s="268"/>
      <c r="FT44" s="268"/>
      <c r="FU44" s="268"/>
      <c r="FV44" s="268"/>
      <c r="FW44" s="268"/>
      <c r="FX44" s="268"/>
      <c r="FY44" s="268"/>
      <c r="FZ44" s="268"/>
      <c r="GA44" s="268"/>
      <c r="GB44" s="268"/>
      <c r="GC44" s="268"/>
      <c r="GD44" s="268"/>
      <c r="GE44" s="268"/>
      <c r="GF44" s="268"/>
      <c r="GG44" s="268"/>
      <c r="GH44" s="268"/>
      <c r="GI44" s="268"/>
      <c r="GJ44" s="268"/>
      <c r="GK44" s="268"/>
      <c r="GL44" s="268"/>
      <c r="GM44" s="268"/>
      <c r="GN44" s="268"/>
      <c r="GO44" s="647" t="str">
        <f t="shared" si="24"/>
        <v/>
      </c>
      <c r="GP44" s="647" t="str">
        <f t="shared" si="8"/>
        <v/>
      </c>
      <c r="GQ44" s="647" t="str">
        <f t="shared" si="9"/>
        <v/>
      </c>
      <c r="GR44" s="647" t="str">
        <f t="shared" si="10"/>
        <v/>
      </c>
      <c r="GS44" s="648" t="str">
        <f t="shared" si="25"/>
        <v/>
      </c>
      <c r="GT44" s="648" t="str">
        <f t="shared" si="26"/>
        <v/>
      </c>
      <c r="GU44" s="648" t="str">
        <f t="shared" si="27"/>
        <v/>
      </c>
      <c r="GV44" s="648" t="str">
        <f t="shared" si="34"/>
        <v/>
      </c>
      <c r="GW44" s="648" t="str">
        <f t="shared" si="28"/>
        <v/>
      </c>
    </row>
    <row r="45" spans="1:205" ht="14.1" customHeight="1">
      <c r="A45" s="295" t="str">
        <f>IF('กรอกข้อมูล นร1'!A43,'กรอกข้อมูล นร1'!A43,"")</f>
        <v/>
      </c>
      <c r="B45" s="295" t="str">
        <f>'กรอกข้อมูล นร1'!B43&amp;""</f>
        <v/>
      </c>
      <c r="C45" s="295" t="str">
        <f>'กรอกข้อมูล นร1'!D43&amp;""</f>
        <v/>
      </c>
      <c r="D45" s="296" t="str">
        <f>IF('กรอกข้อมูล นร1'!C43="","",'กรอกข้อมูล นร1'!C43)</f>
        <v/>
      </c>
      <c r="E45" s="304" t="str">
        <f t="shared" si="12"/>
        <v/>
      </c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623"/>
      <c r="S45" s="623"/>
      <c r="T45" s="623"/>
      <c r="U45" s="623"/>
      <c r="V45" s="647" t="str">
        <f t="shared" si="13"/>
        <v/>
      </c>
      <c r="W45" s="647" t="str">
        <f t="shared" si="14"/>
        <v/>
      </c>
      <c r="X45" s="647" t="str">
        <f t="shared" si="15"/>
        <v/>
      </c>
      <c r="Y45" s="647" t="str">
        <f t="shared" si="16"/>
        <v/>
      </c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8"/>
      <c r="BA45" s="268"/>
      <c r="BB45" s="268"/>
      <c r="BC45" s="268"/>
      <c r="BD45" s="268"/>
      <c r="BE45" s="647" t="str">
        <f t="shared" si="29"/>
        <v/>
      </c>
      <c r="BF45" s="647" t="str">
        <f t="shared" si="17"/>
        <v/>
      </c>
      <c r="BG45" s="647" t="str">
        <f t="shared" si="18"/>
        <v/>
      </c>
      <c r="BH45" s="647" t="str">
        <f t="shared" si="19"/>
        <v/>
      </c>
      <c r="BI45" s="268"/>
      <c r="BJ45" s="268"/>
      <c r="BK45" s="268"/>
      <c r="BL45" s="268"/>
      <c r="BM45" s="268"/>
      <c r="BN45" s="268"/>
      <c r="BO45" s="268"/>
      <c r="BP45" s="268"/>
      <c r="BQ45" s="268"/>
      <c r="BR45" s="268"/>
      <c r="BS45" s="268"/>
      <c r="BT45" s="268"/>
      <c r="BU45" s="268"/>
      <c r="BV45" s="268"/>
      <c r="BW45" s="268"/>
      <c r="BX45" s="268"/>
      <c r="BY45" s="268"/>
      <c r="BZ45" s="268"/>
      <c r="CA45" s="268"/>
      <c r="CB45" s="268"/>
      <c r="CC45" s="268"/>
      <c r="CD45" s="268"/>
      <c r="CE45" s="268"/>
      <c r="CF45" s="268"/>
      <c r="CG45" s="268"/>
      <c r="CH45" s="268"/>
      <c r="CI45" s="268"/>
      <c r="CJ45" s="268"/>
      <c r="CK45" s="268"/>
      <c r="CL45" s="268"/>
      <c r="CM45" s="268"/>
      <c r="CN45" s="647" t="str">
        <f t="shared" si="20"/>
        <v/>
      </c>
      <c r="CO45" s="647" t="str">
        <f t="shared" si="21"/>
        <v/>
      </c>
      <c r="CP45" s="647" t="str">
        <f t="shared" si="22"/>
        <v/>
      </c>
      <c r="CQ45" s="647" t="str">
        <f t="shared" si="23"/>
        <v/>
      </c>
      <c r="CR45" s="268"/>
      <c r="CS45" s="268"/>
      <c r="CT45" s="268"/>
      <c r="CU45" s="268"/>
      <c r="CV45" s="268"/>
      <c r="CW45" s="268"/>
      <c r="CX45" s="268"/>
      <c r="CY45" s="268"/>
      <c r="CZ45" s="268"/>
      <c r="DA45" s="268"/>
      <c r="DB45" s="268"/>
      <c r="DC45" s="268"/>
      <c r="DD45" s="268"/>
      <c r="DE45" s="268"/>
      <c r="DF45" s="268"/>
      <c r="DG45" s="268"/>
      <c r="DH45" s="268"/>
      <c r="DI45" s="268"/>
      <c r="DJ45" s="268"/>
      <c r="DK45" s="268"/>
      <c r="DL45" s="268"/>
      <c r="DM45" s="268"/>
      <c r="DN45" s="268"/>
      <c r="DO45" s="268"/>
      <c r="DP45" s="268"/>
      <c r="DQ45" s="268"/>
      <c r="DR45" s="268"/>
      <c r="DS45" s="268"/>
      <c r="DT45" s="268"/>
      <c r="DU45" s="268"/>
      <c r="DV45" s="268"/>
      <c r="DW45" s="647" t="str">
        <f t="shared" si="0"/>
        <v/>
      </c>
      <c r="DX45" s="647" t="str">
        <f t="shared" si="1"/>
        <v/>
      </c>
      <c r="DY45" s="647" t="str">
        <f t="shared" si="2"/>
        <v/>
      </c>
      <c r="DZ45" s="647" t="str">
        <f t="shared" si="3"/>
        <v/>
      </c>
      <c r="EA45" s="268"/>
      <c r="EB45" s="268"/>
      <c r="EC45" s="268"/>
      <c r="ED45" s="268"/>
      <c r="EE45" s="268"/>
      <c r="EF45" s="268"/>
      <c r="EG45" s="268"/>
      <c r="EH45" s="268"/>
      <c r="EI45" s="268"/>
      <c r="EJ45" s="268"/>
      <c r="EK45" s="268"/>
      <c r="EL45" s="268"/>
      <c r="EM45" s="268"/>
      <c r="EN45" s="268"/>
      <c r="EO45" s="268"/>
      <c r="EP45" s="268"/>
      <c r="EQ45" s="268"/>
      <c r="ER45" s="268"/>
      <c r="ES45" s="268"/>
      <c r="ET45" s="268"/>
      <c r="EU45" s="268"/>
      <c r="EV45" s="268"/>
      <c r="EW45" s="268"/>
      <c r="EX45" s="268"/>
      <c r="EY45" s="268"/>
      <c r="EZ45" s="268"/>
      <c r="FA45" s="268"/>
      <c r="FB45" s="268"/>
      <c r="FC45" s="268"/>
      <c r="FD45" s="268"/>
      <c r="FE45" s="268"/>
      <c r="FF45" s="647" t="str">
        <f t="shared" si="4"/>
        <v/>
      </c>
      <c r="FG45" s="647" t="str">
        <f t="shared" si="5"/>
        <v/>
      </c>
      <c r="FH45" s="647" t="str">
        <f t="shared" si="6"/>
        <v/>
      </c>
      <c r="FI45" s="647" t="str">
        <f t="shared" si="7"/>
        <v/>
      </c>
      <c r="FJ45" s="268"/>
      <c r="FK45" s="268"/>
      <c r="FL45" s="268"/>
      <c r="FM45" s="268"/>
      <c r="FN45" s="268"/>
      <c r="FO45" s="268"/>
      <c r="FP45" s="268"/>
      <c r="FQ45" s="268"/>
      <c r="FR45" s="268"/>
      <c r="FS45" s="268"/>
      <c r="FT45" s="268"/>
      <c r="FU45" s="268"/>
      <c r="FV45" s="268"/>
      <c r="FW45" s="268"/>
      <c r="FX45" s="268"/>
      <c r="FY45" s="268"/>
      <c r="FZ45" s="268"/>
      <c r="GA45" s="268"/>
      <c r="GB45" s="268"/>
      <c r="GC45" s="268"/>
      <c r="GD45" s="268"/>
      <c r="GE45" s="268"/>
      <c r="GF45" s="268"/>
      <c r="GG45" s="268"/>
      <c r="GH45" s="268"/>
      <c r="GI45" s="268"/>
      <c r="GJ45" s="268"/>
      <c r="GK45" s="268"/>
      <c r="GL45" s="268"/>
      <c r="GM45" s="268"/>
      <c r="GN45" s="268"/>
      <c r="GO45" s="647" t="str">
        <f t="shared" si="24"/>
        <v/>
      </c>
      <c r="GP45" s="647" t="str">
        <f t="shared" si="8"/>
        <v/>
      </c>
      <c r="GQ45" s="647" t="str">
        <f t="shared" si="9"/>
        <v/>
      </c>
      <c r="GR45" s="647" t="str">
        <f t="shared" si="10"/>
        <v/>
      </c>
      <c r="GS45" s="648" t="str">
        <f t="shared" si="25"/>
        <v/>
      </c>
      <c r="GT45" s="648" t="str">
        <f t="shared" si="26"/>
        <v/>
      </c>
      <c r="GU45" s="648" t="str">
        <f t="shared" si="27"/>
        <v/>
      </c>
      <c r="GV45" s="648" t="str">
        <f t="shared" si="34"/>
        <v/>
      </c>
      <c r="GW45" s="648" t="str">
        <f t="shared" si="28"/>
        <v/>
      </c>
    </row>
    <row r="46" spans="1:205" ht="14.1" customHeight="1">
      <c r="A46" s="295" t="str">
        <f>IF('กรอกข้อมูล นร1'!A44,'กรอกข้อมูล นร1'!A44,"")</f>
        <v/>
      </c>
      <c r="B46" s="295" t="str">
        <f>'กรอกข้อมูล นร1'!B44&amp;""</f>
        <v/>
      </c>
      <c r="C46" s="295" t="str">
        <f>'กรอกข้อมูล นร1'!D44&amp;""</f>
        <v/>
      </c>
      <c r="D46" s="296" t="str">
        <f>IF('กรอกข้อมูล นร1'!C44="","",'กรอกข้อมูล นร1'!C44)</f>
        <v/>
      </c>
      <c r="E46" s="304" t="str">
        <f t="shared" si="12"/>
        <v/>
      </c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623"/>
      <c r="S46" s="623"/>
      <c r="T46" s="623"/>
      <c r="U46" s="623"/>
      <c r="V46" s="647" t="str">
        <f t="shared" si="13"/>
        <v/>
      </c>
      <c r="W46" s="647" t="str">
        <f t="shared" si="14"/>
        <v/>
      </c>
      <c r="X46" s="647" t="str">
        <f t="shared" si="15"/>
        <v/>
      </c>
      <c r="Y46" s="647" t="str">
        <f t="shared" si="16"/>
        <v/>
      </c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268"/>
      <c r="AK46" s="268"/>
      <c r="AL46" s="268"/>
      <c r="AM46" s="268"/>
      <c r="AN46" s="268"/>
      <c r="AO46" s="268"/>
      <c r="AP46" s="268"/>
      <c r="AQ46" s="268"/>
      <c r="AR46" s="268"/>
      <c r="AS46" s="268"/>
      <c r="AT46" s="268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647" t="str">
        <f t="shared" si="29"/>
        <v/>
      </c>
      <c r="BF46" s="647" t="str">
        <f t="shared" si="17"/>
        <v/>
      </c>
      <c r="BG46" s="647" t="str">
        <f t="shared" si="18"/>
        <v/>
      </c>
      <c r="BH46" s="647" t="str">
        <f t="shared" si="19"/>
        <v/>
      </c>
      <c r="BI46" s="268"/>
      <c r="BJ46" s="268"/>
      <c r="BK46" s="268"/>
      <c r="BL46" s="268"/>
      <c r="BM46" s="268"/>
      <c r="BN46" s="268"/>
      <c r="BO46" s="268"/>
      <c r="BP46" s="268"/>
      <c r="BQ46" s="268"/>
      <c r="BR46" s="268"/>
      <c r="BS46" s="268"/>
      <c r="BT46" s="268"/>
      <c r="BU46" s="268"/>
      <c r="BV46" s="268"/>
      <c r="BW46" s="268"/>
      <c r="BX46" s="268"/>
      <c r="BY46" s="268"/>
      <c r="BZ46" s="268"/>
      <c r="CA46" s="268"/>
      <c r="CB46" s="268"/>
      <c r="CC46" s="268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647" t="str">
        <f t="shared" si="20"/>
        <v/>
      </c>
      <c r="CO46" s="647" t="str">
        <f t="shared" si="21"/>
        <v/>
      </c>
      <c r="CP46" s="647" t="str">
        <f t="shared" si="22"/>
        <v/>
      </c>
      <c r="CQ46" s="647" t="str">
        <f t="shared" si="23"/>
        <v/>
      </c>
      <c r="CR46" s="268"/>
      <c r="CS46" s="268"/>
      <c r="CT46" s="268"/>
      <c r="CU46" s="268"/>
      <c r="CV46" s="268"/>
      <c r="CW46" s="268"/>
      <c r="CX46" s="268"/>
      <c r="CY46" s="268"/>
      <c r="CZ46" s="268"/>
      <c r="DA46" s="268"/>
      <c r="DB46" s="268"/>
      <c r="DC46" s="268"/>
      <c r="DD46" s="268"/>
      <c r="DE46" s="268"/>
      <c r="DF46" s="268"/>
      <c r="DG46" s="268"/>
      <c r="DH46" s="268"/>
      <c r="DI46" s="268"/>
      <c r="DJ46" s="268"/>
      <c r="DK46" s="268"/>
      <c r="DL46" s="268"/>
      <c r="DM46" s="268"/>
      <c r="DN46" s="268"/>
      <c r="DO46" s="268"/>
      <c r="DP46" s="268"/>
      <c r="DQ46" s="268"/>
      <c r="DR46" s="268"/>
      <c r="DS46" s="268"/>
      <c r="DT46" s="268"/>
      <c r="DU46" s="268"/>
      <c r="DV46" s="268"/>
      <c r="DW46" s="647" t="str">
        <f t="shared" si="0"/>
        <v/>
      </c>
      <c r="DX46" s="647" t="str">
        <f t="shared" si="1"/>
        <v/>
      </c>
      <c r="DY46" s="647" t="str">
        <f t="shared" si="2"/>
        <v/>
      </c>
      <c r="DZ46" s="647" t="str">
        <f t="shared" si="3"/>
        <v/>
      </c>
      <c r="EA46" s="268"/>
      <c r="EB46" s="268"/>
      <c r="EC46" s="268"/>
      <c r="ED46" s="268"/>
      <c r="EE46" s="268"/>
      <c r="EF46" s="268"/>
      <c r="EG46" s="268"/>
      <c r="EH46" s="268"/>
      <c r="EI46" s="268"/>
      <c r="EJ46" s="268"/>
      <c r="EK46" s="268"/>
      <c r="EL46" s="268"/>
      <c r="EM46" s="268"/>
      <c r="EN46" s="268"/>
      <c r="EO46" s="268"/>
      <c r="EP46" s="268"/>
      <c r="EQ46" s="268"/>
      <c r="ER46" s="268"/>
      <c r="ES46" s="268"/>
      <c r="ET46" s="268"/>
      <c r="EU46" s="268"/>
      <c r="EV46" s="268"/>
      <c r="EW46" s="268"/>
      <c r="EX46" s="268"/>
      <c r="EY46" s="268"/>
      <c r="EZ46" s="268"/>
      <c r="FA46" s="268"/>
      <c r="FB46" s="268"/>
      <c r="FC46" s="268"/>
      <c r="FD46" s="268"/>
      <c r="FE46" s="268"/>
      <c r="FF46" s="647" t="str">
        <f t="shared" si="4"/>
        <v/>
      </c>
      <c r="FG46" s="647" t="str">
        <f t="shared" si="5"/>
        <v/>
      </c>
      <c r="FH46" s="647" t="str">
        <f t="shared" si="6"/>
        <v/>
      </c>
      <c r="FI46" s="647" t="str">
        <f t="shared" si="7"/>
        <v/>
      </c>
      <c r="FJ46" s="268"/>
      <c r="FK46" s="268"/>
      <c r="FL46" s="268"/>
      <c r="FM46" s="268"/>
      <c r="FN46" s="268"/>
      <c r="FO46" s="268"/>
      <c r="FP46" s="268"/>
      <c r="FQ46" s="268"/>
      <c r="FR46" s="268"/>
      <c r="FS46" s="268"/>
      <c r="FT46" s="268"/>
      <c r="FU46" s="268"/>
      <c r="FV46" s="268"/>
      <c r="FW46" s="268"/>
      <c r="FX46" s="268"/>
      <c r="FY46" s="268"/>
      <c r="FZ46" s="268"/>
      <c r="GA46" s="268"/>
      <c r="GB46" s="268"/>
      <c r="GC46" s="268"/>
      <c r="GD46" s="268"/>
      <c r="GE46" s="268"/>
      <c r="GF46" s="268"/>
      <c r="GG46" s="268"/>
      <c r="GH46" s="268"/>
      <c r="GI46" s="268"/>
      <c r="GJ46" s="268"/>
      <c r="GK46" s="268"/>
      <c r="GL46" s="268"/>
      <c r="GM46" s="268"/>
      <c r="GN46" s="268"/>
      <c r="GO46" s="647" t="str">
        <f t="shared" si="24"/>
        <v/>
      </c>
      <c r="GP46" s="647" t="str">
        <f t="shared" si="8"/>
        <v/>
      </c>
      <c r="GQ46" s="647" t="str">
        <f t="shared" si="9"/>
        <v/>
      </c>
      <c r="GR46" s="647" t="str">
        <f t="shared" si="10"/>
        <v/>
      </c>
      <c r="GS46" s="648" t="str">
        <f t="shared" si="25"/>
        <v/>
      </c>
      <c r="GT46" s="648" t="str">
        <f t="shared" si="26"/>
        <v/>
      </c>
      <c r="GU46" s="648" t="str">
        <f t="shared" si="27"/>
        <v/>
      </c>
      <c r="GV46" s="648" t="str">
        <f t="shared" si="34"/>
        <v/>
      </c>
      <c r="GW46" s="648" t="str">
        <f t="shared" si="28"/>
        <v/>
      </c>
    </row>
    <row r="47" spans="1:205" ht="14.1" customHeight="1">
      <c r="A47" s="295" t="str">
        <f>IF('กรอกข้อมูล นร1'!A45,'กรอกข้อมูล นร1'!A45,"")</f>
        <v/>
      </c>
      <c r="B47" s="295" t="str">
        <f>'กรอกข้อมูล นร1'!B45&amp;""</f>
        <v/>
      </c>
      <c r="C47" s="295" t="str">
        <f>'กรอกข้อมูล นร1'!D45&amp;""</f>
        <v/>
      </c>
      <c r="D47" s="296" t="str">
        <f>IF('กรอกข้อมูล นร1'!C45="","",'กรอกข้อมูล นร1'!C45)</f>
        <v/>
      </c>
      <c r="E47" s="304" t="str">
        <f t="shared" si="12"/>
        <v/>
      </c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623"/>
      <c r="S47" s="623"/>
      <c r="T47" s="623"/>
      <c r="U47" s="623"/>
      <c r="V47" s="647" t="str">
        <f t="shared" si="13"/>
        <v/>
      </c>
      <c r="W47" s="647" t="str">
        <f t="shared" si="14"/>
        <v/>
      </c>
      <c r="X47" s="647" t="str">
        <f t="shared" si="15"/>
        <v/>
      </c>
      <c r="Y47" s="647" t="str">
        <f t="shared" si="16"/>
        <v/>
      </c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268"/>
      <c r="AT47" s="268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647" t="str">
        <f t="shared" si="29"/>
        <v/>
      </c>
      <c r="BF47" s="647" t="str">
        <f t="shared" si="17"/>
        <v/>
      </c>
      <c r="BG47" s="647" t="str">
        <f t="shared" si="18"/>
        <v/>
      </c>
      <c r="BH47" s="647" t="str">
        <f t="shared" si="19"/>
        <v/>
      </c>
      <c r="BI47" s="268"/>
      <c r="BJ47" s="268"/>
      <c r="BK47" s="268"/>
      <c r="BL47" s="268"/>
      <c r="BM47" s="268"/>
      <c r="BN47" s="268"/>
      <c r="BO47" s="268"/>
      <c r="BP47" s="268"/>
      <c r="BQ47" s="268"/>
      <c r="BR47" s="268"/>
      <c r="BS47" s="268"/>
      <c r="BT47" s="268"/>
      <c r="BU47" s="268"/>
      <c r="BV47" s="268"/>
      <c r="BW47" s="268"/>
      <c r="BX47" s="268"/>
      <c r="BY47" s="268"/>
      <c r="BZ47" s="268"/>
      <c r="CA47" s="268"/>
      <c r="CB47" s="268"/>
      <c r="CC47" s="268"/>
      <c r="CD47" s="268"/>
      <c r="CE47" s="268"/>
      <c r="CF47" s="268"/>
      <c r="CG47" s="268"/>
      <c r="CH47" s="268"/>
      <c r="CI47" s="268"/>
      <c r="CJ47" s="268"/>
      <c r="CK47" s="268"/>
      <c r="CL47" s="268"/>
      <c r="CM47" s="268"/>
      <c r="CN47" s="647" t="str">
        <f t="shared" si="20"/>
        <v/>
      </c>
      <c r="CO47" s="647" t="str">
        <f t="shared" si="21"/>
        <v/>
      </c>
      <c r="CP47" s="647" t="str">
        <f t="shared" si="22"/>
        <v/>
      </c>
      <c r="CQ47" s="647" t="str">
        <f t="shared" si="23"/>
        <v/>
      </c>
      <c r="CR47" s="268"/>
      <c r="CS47" s="268"/>
      <c r="CT47" s="268"/>
      <c r="CU47" s="268"/>
      <c r="CV47" s="268"/>
      <c r="CW47" s="268"/>
      <c r="CX47" s="268"/>
      <c r="CY47" s="268"/>
      <c r="CZ47" s="268"/>
      <c r="DA47" s="268"/>
      <c r="DB47" s="268"/>
      <c r="DC47" s="268"/>
      <c r="DD47" s="268"/>
      <c r="DE47" s="268"/>
      <c r="DF47" s="268"/>
      <c r="DG47" s="268"/>
      <c r="DH47" s="268"/>
      <c r="DI47" s="268"/>
      <c r="DJ47" s="268"/>
      <c r="DK47" s="268"/>
      <c r="DL47" s="268"/>
      <c r="DM47" s="268"/>
      <c r="DN47" s="268"/>
      <c r="DO47" s="268"/>
      <c r="DP47" s="268"/>
      <c r="DQ47" s="268"/>
      <c r="DR47" s="268"/>
      <c r="DS47" s="268"/>
      <c r="DT47" s="268"/>
      <c r="DU47" s="268"/>
      <c r="DV47" s="268"/>
      <c r="DW47" s="647" t="str">
        <f t="shared" si="0"/>
        <v/>
      </c>
      <c r="DX47" s="647" t="str">
        <f t="shared" si="1"/>
        <v/>
      </c>
      <c r="DY47" s="647" t="str">
        <f t="shared" si="2"/>
        <v/>
      </c>
      <c r="DZ47" s="647" t="str">
        <f t="shared" si="3"/>
        <v/>
      </c>
      <c r="EA47" s="268"/>
      <c r="EB47" s="268"/>
      <c r="EC47" s="268"/>
      <c r="ED47" s="268"/>
      <c r="EE47" s="268"/>
      <c r="EF47" s="268"/>
      <c r="EG47" s="268"/>
      <c r="EH47" s="268"/>
      <c r="EI47" s="268"/>
      <c r="EJ47" s="268"/>
      <c r="EK47" s="268"/>
      <c r="EL47" s="268"/>
      <c r="EM47" s="268"/>
      <c r="EN47" s="268"/>
      <c r="EO47" s="268"/>
      <c r="EP47" s="268"/>
      <c r="EQ47" s="268"/>
      <c r="ER47" s="268"/>
      <c r="ES47" s="268"/>
      <c r="ET47" s="268"/>
      <c r="EU47" s="268"/>
      <c r="EV47" s="268"/>
      <c r="EW47" s="268"/>
      <c r="EX47" s="268"/>
      <c r="EY47" s="268"/>
      <c r="EZ47" s="268"/>
      <c r="FA47" s="268"/>
      <c r="FB47" s="268"/>
      <c r="FC47" s="268"/>
      <c r="FD47" s="268"/>
      <c r="FE47" s="268"/>
      <c r="FF47" s="647" t="str">
        <f t="shared" si="4"/>
        <v/>
      </c>
      <c r="FG47" s="647" t="str">
        <f t="shared" si="5"/>
        <v/>
      </c>
      <c r="FH47" s="647" t="str">
        <f t="shared" si="6"/>
        <v/>
      </c>
      <c r="FI47" s="647" t="str">
        <f t="shared" si="7"/>
        <v/>
      </c>
      <c r="FJ47" s="268"/>
      <c r="FK47" s="268"/>
      <c r="FL47" s="268"/>
      <c r="FM47" s="268"/>
      <c r="FN47" s="268"/>
      <c r="FO47" s="268"/>
      <c r="FP47" s="268"/>
      <c r="FQ47" s="268"/>
      <c r="FR47" s="268"/>
      <c r="FS47" s="268"/>
      <c r="FT47" s="268"/>
      <c r="FU47" s="268"/>
      <c r="FV47" s="268"/>
      <c r="FW47" s="268"/>
      <c r="FX47" s="268"/>
      <c r="FY47" s="268"/>
      <c r="FZ47" s="268"/>
      <c r="GA47" s="268"/>
      <c r="GB47" s="268"/>
      <c r="GC47" s="268"/>
      <c r="GD47" s="268"/>
      <c r="GE47" s="268"/>
      <c r="GF47" s="268"/>
      <c r="GG47" s="268"/>
      <c r="GH47" s="268"/>
      <c r="GI47" s="268"/>
      <c r="GJ47" s="268"/>
      <c r="GK47" s="268"/>
      <c r="GL47" s="268"/>
      <c r="GM47" s="268"/>
      <c r="GN47" s="268"/>
      <c r="GO47" s="647" t="str">
        <f t="shared" si="24"/>
        <v/>
      </c>
      <c r="GP47" s="647" t="str">
        <f t="shared" si="8"/>
        <v/>
      </c>
      <c r="GQ47" s="647" t="str">
        <f t="shared" si="9"/>
        <v/>
      </c>
      <c r="GR47" s="647" t="str">
        <f t="shared" si="10"/>
        <v/>
      </c>
      <c r="GS47" s="648" t="str">
        <f t="shared" si="25"/>
        <v/>
      </c>
      <c r="GT47" s="648" t="str">
        <f t="shared" si="26"/>
        <v/>
      </c>
      <c r="GU47" s="648" t="str">
        <f t="shared" si="27"/>
        <v/>
      </c>
      <c r="GV47" s="648" t="str">
        <f t="shared" si="34"/>
        <v/>
      </c>
      <c r="GW47" s="648" t="str">
        <f t="shared" si="28"/>
        <v/>
      </c>
    </row>
    <row r="48" spans="1:205" ht="14.1" customHeight="1">
      <c r="A48" s="295" t="str">
        <f>IF('กรอกข้อมูล นร1'!A46,'กรอกข้อมูล นร1'!A46,"")</f>
        <v/>
      </c>
      <c r="B48" s="295" t="str">
        <f>'กรอกข้อมูล นร1'!B46&amp;""</f>
        <v/>
      </c>
      <c r="C48" s="295" t="str">
        <f>'กรอกข้อมูล นร1'!D46&amp;""</f>
        <v/>
      </c>
      <c r="D48" s="296" t="str">
        <f>IF('กรอกข้อมูล นร1'!C46="","",'กรอกข้อมูล นร1'!C46)</f>
        <v/>
      </c>
      <c r="E48" s="304" t="str">
        <f t="shared" si="12"/>
        <v/>
      </c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623"/>
      <c r="S48" s="623"/>
      <c r="T48" s="623"/>
      <c r="U48" s="623"/>
      <c r="V48" s="647" t="str">
        <f t="shared" si="13"/>
        <v/>
      </c>
      <c r="W48" s="647" t="str">
        <f t="shared" si="14"/>
        <v/>
      </c>
      <c r="X48" s="647" t="str">
        <f t="shared" si="15"/>
        <v/>
      </c>
      <c r="Y48" s="647" t="str">
        <f t="shared" si="16"/>
        <v/>
      </c>
      <c r="Z48" s="268"/>
      <c r="AA48" s="268"/>
      <c r="AB48" s="268"/>
      <c r="AC48" s="268"/>
      <c r="AD48" s="268"/>
      <c r="AE48" s="268"/>
      <c r="AF48" s="268"/>
      <c r="AG48" s="268"/>
      <c r="AH48" s="268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268"/>
      <c r="AT48" s="268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647" t="str">
        <f t="shared" si="29"/>
        <v/>
      </c>
      <c r="BF48" s="647" t="str">
        <f t="shared" si="17"/>
        <v/>
      </c>
      <c r="BG48" s="647" t="str">
        <f t="shared" si="18"/>
        <v/>
      </c>
      <c r="BH48" s="647" t="str">
        <f t="shared" si="19"/>
        <v/>
      </c>
      <c r="BI48" s="268"/>
      <c r="BJ48" s="268"/>
      <c r="BK48" s="268"/>
      <c r="BL48" s="268"/>
      <c r="BM48" s="268"/>
      <c r="BN48" s="268"/>
      <c r="BO48" s="268"/>
      <c r="BP48" s="268"/>
      <c r="BQ48" s="268"/>
      <c r="BR48" s="268"/>
      <c r="BS48" s="268"/>
      <c r="BT48" s="268"/>
      <c r="BU48" s="268"/>
      <c r="BV48" s="268"/>
      <c r="BW48" s="268"/>
      <c r="BX48" s="268"/>
      <c r="BY48" s="268"/>
      <c r="BZ48" s="268"/>
      <c r="CA48" s="268"/>
      <c r="CB48" s="268"/>
      <c r="CC48" s="268"/>
      <c r="CD48" s="268"/>
      <c r="CE48" s="268"/>
      <c r="CF48" s="268"/>
      <c r="CG48" s="268"/>
      <c r="CH48" s="268"/>
      <c r="CI48" s="268"/>
      <c r="CJ48" s="268"/>
      <c r="CK48" s="268"/>
      <c r="CL48" s="268"/>
      <c r="CM48" s="268"/>
      <c r="CN48" s="647" t="str">
        <f t="shared" si="20"/>
        <v/>
      </c>
      <c r="CO48" s="647" t="str">
        <f t="shared" si="21"/>
        <v/>
      </c>
      <c r="CP48" s="647" t="str">
        <f t="shared" si="22"/>
        <v/>
      </c>
      <c r="CQ48" s="647" t="str">
        <f t="shared" si="23"/>
        <v/>
      </c>
      <c r="CR48" s="268"/>
      <c r="CS48" s="268"/>
      <c r="CT48" s="268"/>
      <c r="CU48" s="268"/>
      <c r="CV48" s="268"/>
      <c r="CW48" s="268"/>
      <c r="CX48" s="268"/>
      <c r="CY48" s="268"/>
      <c r="CZ48" s="268"/>
      <c r="DA48" s="268"/>
      <c r="DB48" s="268"/>
      <c r="DC48" s="268"/>
      <c r="DD48" s="268"/>
      <c r="DE48" s="268"/>
      <c r="DF48" s="268"/>
      <c r="DG48" s="268"/>
      <c r="DH48" s="268"/>
      <c r="DI48" s="268"/>
      <c r="DJ48" s="268"/>
      <c r="DK48" s="268"/>
      <c r="DL48" s="268"/>
      <c r="DM48" s="268"/>
      <c r="DN48" s="268"/>
      <c r="DO48" s="268"/>
      <c r="DP48" s="268"/>
      <c r="DQ48" s="268"/>
      <c r="DR48" s="268"/>
      <c r="DS48" s="268"/>
      <c r="DT48" s="268"/>
      <c r="DU48" s="268"/>
      <c r="DV48" s="268"/>
      <c r="DW48" s="647" t="str">
        <f t="shared" si="0"/>
        <v/>
      </c>
      <c r="DX48" s="647" t="str">
        <f t="shared" si="1"/>
        <v/>
      </c>
      <c r="DY48" s="647" t="str">
        <f t="shared" si="2"/>
        <v/>
      </c>
      <c r="DZ48" s="647" t="str">
        <f t="shared" si="3"/>
        <v/>
      </c>
      <c r="EA48" s="268"/>
      <c r="EB48" s="268"/>
      <c r="EC48" s="268"/>
      <c r="ED48" s="268"/>
      <c r="EE48" s="268"/>
      <c r="EF48" s="268"/>
      <c r="EG48" s="268"/>
      <c r="EH48" s="268"/>
      <c r="EI48" s="268"/>
      <c r="EJ48" s="268"/>
      <c r="EK48" s="268"/>
      <c r="EL48" s="268"/>
      <c r="EM48" s="268"/>
      <c r="EN48" s="268"/>
      <c r="EO48" s="268"/>
      <c r="EP48" s="268"/>
      <c r="EQ48" s="268"/>
      <c r="ER48" s="268"/>
      <c r="ES48" s="268"/>
      <c r="ET48" s="268"/>
      <c r="EU48" s="268"/>
      <c r="EV48" s="268"/>
      <c r="EW48" s="268"/>
      <c r="EX48" s="268"/>
      <c r="EY48" s="268"/>
      <c r="EZ48" s="268"/>
      <c r="FA48" s="268"/>
      <c r="FB48" s="268"/>
      <c r="FC48" s="268"/>
      <c r="FD48" s="268"/>
      <c r="FE48" s="268"/>
      <c r="FF48" s="647" t="str">
        <f t="shared" si="4"/>
        <v/>
      </c>
      <c r="FG48" s="647" t="str">
        <f t="shared" si="5"/>
        <v/>
      </c>
      <c r="FH48" s="647" t="str">
        <f t="shared" si="6"/>
        <v/>
      </c>
      <c r="FI48" s="647" t="str">
        <f t="shared" si="7"/>
        <v/>
      </c>
      <c r="FJ48" s="268"/>
      <c r="FK48" s="268"/>
      <c r="FL48" s="268"/>
      <c r="FM48" s="268"/>
      <c r="FN48" s="268"/>
      <c r="FO48" s="268"/>
      <c r="FP48" s="268"/>
      <c r="FQ48" s="268"/>
      <c r="FR48" s="268"/>
      <c r="FS48" s="268"/>
      <c r="FT48" s="268"/>
      <c r="FU48" s="268"/>
      <c r="FV48" s="268"/>
      <c r="FW48" s="268"/>
      <c r="FX48" s="268"/>
      <c r="FY48" s="268"/>
      <c r="FZ48" s="268"/>
      <c r="GA48" s="268"/>
      <c r="GB48" s="268"/>
      <c r="GC48" s="268"/>
      <c r="GD48" s="268"/>
      <c r="GE48" s="268"/>
      <c r="GF48" s="268"/>
      <c r="GG48" s="268"/>
      <c r="GH48" s="268"/>
      <c r="GI48" s="268"/>
      <c r="GJ48" s="268"/>
      <c r="GK48" s="268"/>
      <c r="GL48" s="268"/>
      <c r="GM48" s="268"/>
      <c r="GN48" s="268"/>
      <c r="GO48" s="647" t="str">
        <f t="shared" si="24"/>
        <v/>
      </c>
      <c r="GP48" s="647" t="str">
        <f t="shared" si="8"/>
        <v/>
      </c>
      <c r="GQ48" s="647" t="str">
        <f t="shared" si="9"/>
        <v/>
      </c>
      <c r="GR48" s="647" t="str">
        <f t="shared" si="10"/>
        <v/>
      </c>
      <c r="GS48" s="648" t="str">
        <f t="shared" si="25"/>
        <v/>
      </c>
      <c r="GT48" s="648" t="str">
        <f t="shared" si="26"/>
        <v/>
      </c>
      <c r="GU48" s="648" t="str">
        <f t="shared" si="27"/>
        <v/>
      </c>
      <c r="GV48" s="648" t="str">
        <f t="shared" si="34"/>
        <v/>
      </c>
      <c r="GW48" s="648" t="str">
        <f t="shared" si="28"/>
        <v/>
      </c>
    </row>
    <row r="49" spans="1:205" ht="14.1" customHeight="1">
      <c r="A49" s="295" t="str">
        <f>IF('กรอกข้อมูล นร1'!A47,'กรอกข้อมูล นร1'!A47,"")</f>
        <v/>
      </c>
      <c r="B49" s="295" t="str">
        <f>'กรอกข้อมูล นร1'!B47&amp;""</f>
        <v/>
      </c>
      <c r="C49" s="295" t="str">
        <f>'กรอกข้อมูล นร1'!D47&amp;""</f>
        <v/>
      </c>
      <c r="D49" s="296" t="str">
        <f>IF('กรอกข้อมูล นร1'!C47="","",'กรอกข้อมูล นร1'!C47)</f>
        <v/>
      </c>
      <c r="E49" s="304" t="str">
        <f t="shared" si="12"/>
        <v/>
      </c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623"/>
      <c r="S49" s="623"/>
      <c r="T49" s="623"/>
      <c r="U49" s="623"/>
      <c r="V49" s="647" t="str">
        <f t="shared" si="13"/>
        <v/>
      </c>
      <c r="W49" s="647" t="str">
        <f t="shared" si="14"/>
        <v/>
      </c>
      <c r="X49" s="647" t="str">
        <f t="shared" si="15"/>
        <v/>
      </c>
      <c r="Y49" s="647" t="str">
        <f t="shared" si="16"/>
        <v/>
      </c>
      <c r="Z49" s="268"/>
      <c r="AA49" s="268"/>
      <c r="AB49" s="268"/>
      <c r="AC49" s="268"/>
      <c r="AD49" s="268"/>
      <c r="AE49" s="268"/>
      <c r="AF49" s="268"/>
      <c r="AG49" s="268"/>
      <c r="AH49" s="268"/>
      <c r="AI49" s="268"/>
      <c r="AJ49" s="268"/>
      <c r="AK49" s="268"/>
      <c r="AL49" s="268"/>
      <c r="AM49" s="268"/>
      <c r="AN49" s="268"/>
      <c r="AO49" s="268"/>
      <c r="AP49" s="268"/>
      <c r="AQ49" s="268"/>
      <c r="AR49" s="268"/>
      <c r="AS49" s="268"/>
      <c r="AT49" s="268"/>
      <c r="AU49" s="268"/>
      <c r="AV49" s="268"/>
      <c r="AW49" s="268"/>
      <c r="AX49" s="268"/>
      <c r="AY49" s="268"/>
      <c r="AZ49" s="268"/>
      <c r="BA49" s="268"/>
      <c r="BB49" s="268"/>
      <c r="BC49" s="268"/>
      <c r="BD49" s="268"/>
      <c r="BE49" s="647" t="str">
        <f t="shared" si="29"/>
        <v/>
      </c>
      <c r="BF49" s="647" t="str">
        <f t="shared" si="17"/>
        <v/>
      </c>
      <c r="BG49" s="647" t="str">
        <f t="shared" si="18"/>
        <v/>
      </c>
      <c r="BH49" s="647" t="str">
        <f t="shared" si="19"/>
        <v/>
      </c>
      <c r="BI49" s="268"/>
      <c r="BJ49" s="268"/>
      <c r="BK49" s="268"/>
      <c r="BL49" s="268"/>
      <c r="BM49" s="268"/>
      <c r="BN49" s="268"/>
      <c r="BO49" s="268"/>
      <c r="BP49" s="268"/>
      <c r="BQ49" s="268"/>
      <c r="BR49" s="268"/>
      <c r="BS49" s="268"/>
      <c r="BT49" s="268"/>
      <c r="BU49" s="268"/>
      <c r="BV49" s="268"/>
      <c r="BW49" s="268"/>
      <c r="BX49" s="268"/>
      <c r="BY49" s="268"/>
      <c r="BZ49" s="268"/>
      <c r="CA49" s="268"/>
      <c r="CB49" s="268"/>
      <c r="CC49" s="268"/>
      <c r="CD49" s="268"/>
      <c r="CE49" s="268"/>
      <c r="CF49" s="268"/>
      <c r="CG49" s="268"/>
      <c r="CH49" s="268"/>
      <c r="CI49" s="268"/>
      <c r="CJ49" s="268"/>
      <c r="CK49" s="268"/>
      <c r="CL49" s="268"/>
      <c r="CM49" s="268"/>
      <c r="CN49" s="647" t="str">
        <f t="shared" si="20"/>
        <v/>
      </c>
      <c r="CO49" s="647" t="str">
        <f t="shared" si="21"/>
        <v/>
      </c>
      <c r="CP49" s="647" t="str">
        <f t="shared" si="22"/>
        <v/>
      </c>
      <c r="CQ49" s="647" t="str">
        <f t="shared" si="23"/>
        <v/>
      </c>
      <c r="CR49" s="268"/>
      <c r="CS49" s="268"/>
      <c r="CT49" s="268"/>
      <c r="CU49" s="268"/>
      <c r="CV49" s="268"/>
      <c r="CW49" s="268"/>
      <c r="CX49" s="268"/>
      <c r="CY49" s="268"/>
      <c r="CZ49" s="268"/>
      <c r="DA49" s="268"/>
      <c r="DB49" s="268"/>
      <c r="DC49" s="268"/>
      <c r="DD49" s="268"/>
      <c r="DE49" s="268"/>
      <c r="DF49" s="268"/>
      <c r="DG49" s="268"/>
      <c r="DH49" s="268"/>
      <c r="DI49" s="268"/>
      <c r="DJ49" s="268"/>
      <c r="DK49" s="268"/>
      <c r="DL49" s="268"/>
      <c r="DM49" s="268"/>
      <c r="DN49" s="268"/>
      <c r="DO49" s="268"/>
      <c r="DP49" s="268"/>
      <c r="DQ49" s="268"/>
      <c r="DR49" s="268"/>
      <c r="DS49" s="268"/>
      <c r="DT49" s="268"/>
      <c r="DU49" s="268"/>
      <c r="DV49" s="268"/>
      <c r="DW49" s="647" t="str">
        <f t="shared" si="0"/>
        <v/>
      </c>
      <c r="DX49" s="647" t="str">
        <f t="shared" si="1"/>
        <v/>
      </c>
      <c r="DY49" s="647" t="str">
        <f t="shared" si="2"/>
        <v/>
      </c>
      <c r="DZ49" s="647" t="str">
        <f t="shared" si="3"/>
        <v/>
      </c>
      <c r="EA49" s="268"/>
      <c r="EB49" s="268"/>
      <c r="EC49" s="268"/>
      <c r="ED49" s="268"/>
      <c r="EE49" s="268"/>
      <c r="EF49" s="268"/>
      <c r="EG49" s="268"/>
      <c r="EH49" s="268"/>
      <c r="EI49" s="268"/>
      <c r="EJ49" s="268"/>
      <c r="EK49" s="268"/>
      <c r="EL49" s="268"/>
      <c r="EM49" s="268"/>
      <c r="EN49" s="268"/>
      <c r="EO49" s="268"/>
      <c r="EP49" s="268"/>
      <c r="EQ49" s="268"/>
      <c r="ER49" s="268"/>
      <c r="ES49" s="268"/>
      <c r="ET49" s="268"/>
      <c r="EU49" s="268"/>
      <c r="EV49" s="268"/>
      <c r="EW49" s="268"/>
      <c r="EX49" s="268"/>
      <c r="EY49" s="268"/>
      <c r="EZ49" s="268"/>
      <c r="FA49" s="268"/>
      <c r="FB49" s="268"/>
      <c r="FC49" s="268"/>
      <c r="FD49" s="268"/>
      <c r="FE49" s="268"/>
      <c r="FF49" s="647" t="str">
        <f t="shared" si="4"/>
        <v/>
      </c>
      <c r="FG49" s="647" t="str">
        <f t="shared" si="5"/>
        <v/>
      </c>
      <c r="FH49" s="647" t="str">
        <f t="shared" si="6"/>
        <v/>
      </c>
      <c r="FI49" s="647" t="str">
        <f t="shared" si="7"/>
        <v/>
      </c>
      <c r="FJ49" s="268"/>
      <c r="FK49" s="268"/>
      <c r="FL49" s="268"/>
      <c r="FM49" s="268"/>
      <c r="FN49" s="268"/>
      <c r="FO49" s="268"/>
      <c r="FP49" s="268"/>
      <c r="FQ49" s="268"/>
      <c r="FR49" s="268"/>
      <c r="FS49" s="268"/>
      <c r="FT49" s="268"/>
      <c r="FU49" s="268"/>
      <c r="FV49" s="268"/>
      <c r="FW49" s="268"/>
      <c r="FX49" s="268"/>
      <c r="FY49" s="268"/>
      <c r="FZ49" s="268"/>
      <c r="GA49" s="268"/>
      <c r="GB49" s="268"/>
      <c r="GC49" s="268"/>
      <c r="GD49" s="268"/>
      <c r="GE49" s="268"/>
      <c r="GF49" s="268"/>
      <c r="GG49" s="268"/>
      <c r="GH49" s="268"/>
      <c r="GI49" s="268"/>
      <c r="GJ49" s="268"/>
      <c r="GK49" s="268"/>
      <c r="GL49" s="268"/>
      <c r="GM49" s="268"/>
      <c r="GN49" s="268"/>
      <c r="GO49" s="647" t="str">
        <f t="shared" si="24"/>
        <v/>
      </c>
      <c r="GP49" s="647" t="str">
        <f t="shared" si="8"/>
        <v/>
      </c>
      <c r="GQ49" s="647" t="str">
        <f t="shared" si="9"/>
        <v/>
      </c>
      <c r="GR49" s="647" t="str">
        <f t="shared" si="10"/>
        <v/>
      </c>
      <c r="GS49" s="648" t="str">
        <f t="shared" si="25"/>
        <v/>
      </c>
      <c r="GT49" s="648" t="str">
        <f t="shared" si="26"/>
        <v/>
      </c>
      <c r="GU49" s="648" t="str">
        <f t="shared" si="27"/>
        <v/>
      </c>
      <c r="GV49" s="648" t="str">
        <f t="shared" si="34"/>
        <v/>
      </c>
      <c r="GW49" s="648" t="str">
        <f t="shared" si="28"/>
        <v/>
      </c>
    </row>
    <row r="50" spans="1:205" ht="14.1" customHeight="1">
      <c r="A50" s="295" t="str">
        <f>IF('กรอกข้อมูล นร1'!A48,'กรอกข้อมูล นร1'!A48,"")</f>
        <v/>
      </c>
      <c r="B50" s="295" t="str">
        <f>'กรอกข้อมูล นร1'!B48&amp;""</f>
        <v/>
      </c>
      <c r="C50" s="295" t="str">
        <f>'กรอกข้อมูล นร1'!D48&amp;""</f>
        <v/>
      </c>
      <c r="D50" s="296" t="str">
        <f>IF('กรอกข้อมูล นร1'!C48="","",'กรอกข้อมูล นร1'!C48)</f>
        <v/>
      </c>
      <c r="E50" s="304" t="str">
        <f t="shared" si="12"/>
        <v/>
      </c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623"/>
      <c r="S50" s="623"/>
      <c r="T50" s="623"/>
      <c r="U50" s="623"/>
      <c r="V50" s="647" t="str">
        <f t="shared" si="13"/>
        <v/>
      </c>
      <c r="W50" s="647" t="str">
        <f t="shared" si="14"/>
        <v/>
      </c>
      <c r="X50" s="647" t="str">
        <f t="shared" si="15"/>
        <v/>
      </c>
      <c r="Y50" s="647" t="str">
        <f t="shared" si="16"/>
        <v/>
      </c>
      <c r="Z50" s="268"/>
      <c r="AA50" s="268"/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268"/>
      <c r="AV50" s="268"/>
      <c r="AW50" s="268"/>
      <c r="AX50" s="268"/>
      <c r="AY50" s="268"/>
      <c r="AZ50" s="268"/>
      <c r="BA50" s="268"/>
      <c r="BB50" s="268"/>
      <c r="BC50" s="268"/>
      <c r="BD50" s="268"/>
      <c r="BE50" s="647" t="str">
        <f t="shared" si="29"/>
        <v/>
      </c>
      <c r="BF50" s="647" t="str">
        <f t="shared" si="17"/>
        <v/>
      </c>
      <c r="BG50" s="647" t="str">
        <f t="shared" si="18"/>
        <v/>
      </c>
      <c r="BH50" s="647" t="str">
        <f t="shared" si="19"/>
        <v/>
      </c>
      <c r="BI50" s="268"/>
      <c r="BJ50" s="268"/>
      <c r="BK50" s="268"/>
      <c r="BL50" s="268"/>
      <c r="BM50" s="268"/>
      <c r="BN50" s="268"/>
      <c r="BO50" s="268"/>
      <c r="BP50" s="268"/>
      <c r="BQ50" s="268"/>
      <c r="BR50" s="268"/>
      <c r="BS50" s="268"/>
      <c r="BT50" s="268"/>
      <c r="BU50" s="268"/>
      <c r="BV50" s="268"/>
      <c r="BW50" s="268"/>
      <c r="BX50" s="268"/>
      <c r="BY50" s="268"/>
      <c r="BZ50" s="268"/>
      <c r="CA50" s="268"/>
      <c r="CB50" s="268"/>
      <c r="CC50" s="268"/>
      <c r="CD50" s="268"/>
      <c r="CE50" s="268"/>
      <c r="CF50" s="268"/>
      <c r="CG50" s="268"/>
      <c r="CH50" s="268"/>
      <c r="CI50" s="268"/>
      <c r="CJ50" s="268"/>
      <c r="CK50" s="268"/>
      <c r="CL50" s="268"/>
      <c r="CM50" s="268"/>
      <c r="CN50" s="647" t="str">
        <f t="shared" si="20"/>
        <v/>
      </c>
      <c r="CO50" s="647" t="str">
        <f t="shared" si="21"/>
        <v/>
      </c>
      <c r="CP50" s="647" t="str">
        <f t="shared" si="22"/>
        <v/>
      </c>
      <c r="CQ50" s="647" t="str">
        <f t="shared" si="23"/>
        <v/>
      </c>
      <c r="CR50" s="268"/>
      <c r="CS50" s="268"/>
      <c r="CT50" s="268"/>
      <c r="CU50" s="268"/>
      <c r="CV50" s="268"/>
      <c r="CW50" s="268"/>
      <c r="CX50" s="268"/>
      <c r="CY50" s="268"/>
      <c r="CZ50" s="268"/>
      <c r="DA50" s="268"/>
      <c r="DB50" s="268"/>
      <c r="DC50" s="268"/>
      <c r="DD50" s="268"/>
      <c r="DE50" s="268"/>
      <c r="DF50" s="268"/>
      <c r="DG50" s="268"/>
      <c r="DH50" s="268"/>
      <c r="DI50" s="268"/>
      <c r="DJ50" s="268"/>
      <c r="DK50" s="268"/>
      <c r="DL50" s="268"/>
      <c r="DM50" s="268"/>
      <c r="DN50" s="268"/>
      <c r="DO50" s="268"/>
      <c r="DP50" s="268"/>
      <c r="DQ50" s="268"/>
      <c r="DR50" s="268"/>
      <c r="DS50" s="268"/>
      <c r="DT50" s="268"/>
      <c r="DU50" s="268"/>
      <c r="DV50" s="268"/>
      <c r="DW50" s="647" t="str">
        <f t="shared" si="0"/>
        <v/>
      </c>
      <c r="DX50" s="647" t="str">
        <f t="shared" si="1"/>
        <v/>
      </c>
      <c r="DY50" s="647" t="str">
        <f t="shared" si="2"/>
        <v/>
      </c>
      <c r="DZ50" s="647" t="str">
        <f t="shared" si="3"/>
        <v/>
      </c>
      <c r="EA50" s="268"/>
      <c r="EB50" s="268"/>
      <c r="EC50" s="268"/>
      <c r="ED50" s="268"/>
      <c r="EE50" s="268"/>
      <c r="EF50" s="268"/>
      <c r="EG50" s="268"/>
      <c r="EH50" s="268"/>
      <c r="EI50" s="268"/>
      <c r="EJ50" s="268"/>
      <c r="EK50" s="268"/>
      <c r="EL50" s="268"/>
      <c r="EM50" s="268"/>
      <c r="EN50" s="268"/>
      <c r="EO50" s="268"/>
      <c r="EP50" s="268"/>
      <c r="EQ50" s="268"/>
      <c r="ER50" s="268"/>
      <c r="ES50" s="268"/>
      <c r="ET50" s="268"/>
      <c r="EU50" s="268"/>
      <c r="EV50" s="268"/>
      <c r="EW50" s="268"/>
      <c r="EX50" s="268"/>
      <c r="EY50" s="268"/>
      <c r="EZ50" s="268"/>
      <c r="FA50" s="268"/>
      <c r="FB50" s="268"/>
      <c r="FC50" s="268"/>
      <c r="FD50" s="268"/>
      <c r="FE50" s="268"/>
      <c r="FF50" s="647" t="str">
        <f t="shared" si="4"/>
        <v/>
      </c>
      <c r="FG50" s="647" t="str">
        <f t="shared" si="5"/>
        <v/>
      </c>
      <c r="FH50" s="647" t="str">
        <f t="shared" si="6"/>
        <v/>
      </c>
      <c r="FI50" s="647" t="str">
        <f t="shared" si="7"/>
        <v/>
      </c>
      <c r="FJ50" s="268"/>
      <c r="FK50" s="268"/>
      <c r="FL50" s="268"/>
      <c r="FM50" s="268"/>
      <c r="FN50" s="268"/>
      <c r="FO50" s="268"/>
      <c r="FP50" s="268"/>
      <c r="FQ50" s="268"/>
      <c r="FR50" s="268"/>
      <c r="FS50" s="268"/>
      <c r="FT50" s="268"/>
      <c r="FU50" s="268"/>
      <c r="FV50" s="268"/>
      <c r="FW50" s="268"/>
      <c r="FX50" s="268"/>
      <c r="FY50" s="268"/>
      <c r="FZ50" s="268"/>
      <c r="GA50" s="268"/>
      <c r="GB50" s="268"/>
      <c r="GC50" s="268"/>
      <c r="GD50" s="268"/>
      <c r="GE50" s="268"/>
      <c r="GF50" s="268"/>
      <c r="GG50" s="268"/>
      <c r="GH50" s="268"/>
      <c r="GI50" s="268"/>
      <c r="GJ50" s="268"/>
      <c r="GK50" s="268"/>
      <c r="GL50" s="268"/>
      <c r="GM50" s="268"/>
      <c r="GN50" s="268"/>
      <c r="GO50" s="647" t="str">
        <f t="shared" si="24"/>
        <v/>
      </c>
      <c r="GP50" s="647" t="str">
        <f t="shared" si="8"/>
        <v/>
      </c>
      <c r="GQ50" s="647" t="str">
        <f t="shared" si="9"/>
        <v/>
      </c>
      <c r="GR50" s="647" t="str">
        <f t="shared" si="10"/>
        <v/>
      </c>
      <c r="GS50" s="648" t="str">
        <f t="shared" si="25"/>
        <v/>
      </c>
      <c r="GT50" s="648" t="str">
        <f t="shared" si="26"/>
        <v/>
      </c>
      <c r="GU50" s="648" t="str">
        <f t="shared" si="27"/>
        <v/>
      </c>
      <c r="GV50" s="648" t="str">
        <f t="shared" si="34"/>
        <v/>
      </c>
      <c r="GW50" s="648" t="str">
        <f t="shared" si="28"/>
        <v/>
      </c>
    </row>
    <row r="51" spans="1:205" ht="14.1" customHeight="1">
      <c r="A51" s="295" t="str">
        <f>IF('กรอกข้อมูล นร1'!A49,'กรอกข้อมูล นร1'!A49,"")</f>
        <v/>
      </c>
      <c r="B51" s="295" t="str">
        <f>'กรอกข้อมูล นร1'!B49&amp;""</f>
        <v/>
      </c>
      <c r="C51" s="295" t="str">
        <f>'กรอกข้อมูล นร1'!D49&amp;""</f>
        <v/>
      </c>
      <c r="D51" s="296" t="str">
        <f>IF('กรอกข้อมูล นร1'!C49="","",'กรอกข้อมูล นร1'!C49)</f>
        <v/>
      </c>
      <c r="E51" s="304" t="str">
        <f t="shared" si="12"/>
        <v/>
      </c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623"/>
      <c r="S51" s="623"/>
      <c r="T51" s="623"/>
      <c r="U51" s="623"/>
      <c r="V51" s="647" t="str">
        <f t="shared" si="13"/>
        <v/>
      </c>
      <c r="W51" s="647" t="str">
        <f t="shared" si="14"/>
        <v/>
      </c>
      <c r="X51" s="647" t="str">
        <f t="shared" si="15"/>
        <v/>
      </c>
      <c r="Y51" s="647" t="str">
        <f t="shared" si="16"/>
        <v/>
      </c>
      <c r="Z51" s="268"/>
      <c r="AA51" s="268"/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268"/>
      <c r="AV51" s="268"/>
      <c r="AW51" s="268"/>
      <c r="AX51" s="268"/>
      <c r="AY51" s="268"/>
      <c r="AZ51" s="268"/>
      <c r="BA51" s="268"/>
      <c r="BB51" s="268"/>
      <c r="BC51" s="268"/>
      <c r="BD51" s="268"/>
      <c r="BE51" s="647" t="str">
        <f t="shared" si="29"/>
        <v/>
      </c>
      <c r="BF51" s="647" t="str">
        <f t="shared" si="17"/>
        <v/>
      </c>
      <c r="BG51" s="647" t="str">
        <f t="shared" si="18"/>
        <v/>
      </c>
      <c r="BH51" s="647" t="str">
        <f t="shared" si="19"/>
        <v/>
      </c>
      <c r="BI51" s="268"/>
      <c r="BJ51" s="268"/>
      <c r="BK51" s="268"/>
      <c r="BL51" s="268"/>
      <c r="BM51" s="268"/>
      <c r="BN51" s="268"/>
      <c r="BO51" s="268"/>
      <c r="BP51" s="268"/>
      <c r="BQ51" s="268"/>
      <c r="BR51" s="268"/>
      <c r="BS51" s="268"/>
      <c r="BT51" s="268"/>
      <c r="BU51" s="268"/>
      <c r="BV51" s="268"/>
      <c r="BW51" s="268"/>
      <c r="BX51" s="268"/>
      <c r="BY51" s="268"/>
      <c r="BZ51" s="268"/>
      <c r="CA51" s="268"/>
      <c r="CB51" s="268"/>
      <c r="CC51" s="268"/>
      <c r="CD51" s="268"/>
      <c r="CE51" s="268"/>
      <c r="CF51" s="268"/>
      <c r="CG51" s="268"/>
      <c r="CH51" s="268"/>
      <c r="CI51" s="268"/>
      <c r="CJ51" s="268"/>
      <c r="CK51" s="268"/>
      <c r="CL51" s="268"/>
      <c r="CM51" s="268"/>
      <c r="CN51" s="647" t="str">
        <f t="shared" si="20"/>
        <v/>
      </c>
      <c r="CO51" s="647" t="str">
        <f t="shared" si="21"/>
        <v/>
      </c>
      <c r="CP51" s="647" t="str">
        <f t="shared" si="22"/>
        <v/>
      </c>
      <c r="CQ51" s="647" t="str">
        <f t="shared" si="23"/>
        <v/>
      </c>
      <c r="CR51" s="268"/>
      <c r="CS51" s="268"/>
      <c r="CT51" s="268"/>
      <c r="CU51" s="268"/>
      <c r="CV51" s="268"/>
      <c r="CW51" s="268"/>
      <c r="CX51" s="268"/>
      <c r="CY51" s="268"/>
      <c r="CZ51" s="268"/>
      <c r="DA51" s="268"/>
      <c r="DB51" s="268"/>
      <c r="DC51" s="268"/>
      <c r="DD51" s="268"/>
      <c r="DE51" s="268"/>
      <c r="DF51" s="268"/>
      <c r="DG51" s="268"/>
      <c r="DH51" s="268"/>
      <c r="DI51" s="268"/>
      <c r="DJ51" s="268"/>
      <c r="DK51" s="268"/>
      <c r="DL51" s="268"/>
      <c r="DM51" s="268"/>
      <c r="DN51" s="268"/>
      <c r="DO51" s="268"/>
      <c r="DP51" s="268"/>
      <c r="DQ51" s="268"/>
      <c r="DR51" s="268"/>
      <c r="DS51" s="268"/>
      <c r="DT51" s="268"/>
      <c r="DU51" s="268"/>
      <c r="DV51" s="268"/>
      <c r="DW51" s="647" t="str">
        <f t="shared" si="0"/>
        <v/>
      </c>
      <c r="DX51" s="647" t="str">
        <f t="shared" si="1"/>
        <v/>
      </c>
      <c r="DY51" s="647" t="str">
        <f t="shared" si="2"/>
        <v/>
      </c>
      <c r="DZ51" s="647" t="str">
        <f t="shared" si="3"/>
        <v/>
      </c>
      <c r="EA51" s="268"/>
      <c r="EB51" s="268"/>
      <c r="EC51" s="268"/>
      <c r="ED51" s="268"/>
      <c r="EE51" s="268"/>
      <c r="EF51" s="268"/>
      <c r="EG51" s="268"/>
      <c r="EH51" s="268"/>
      <c r="EI51" s="268"/>
      <c r="EJ51" s="268"/>
      <c r="EK51" s="268"/>
      <c r="EL51" s="268"/>
      <c r="EM51" s="268"/>
      <c r="EN51" s="268"/>
      <c r="EO51" s="268"/>
      <c r="EP51" s="268"/>
      <c r="EQ51" s="268"/>
      <c r="ER51" s="268"/>
      <c r="ES51" s="268"/>
      <c r="ET51" s="268"/>
      <c r="EU51" s="268"/>
      <c r="EV51" s="268"/>
      <c r="EW51" s="268"/>
      <c r="EX51" s="268"/>
      <c r="EY51" s="268"/>
      <c r="EZ51" s="268"/>
      <c r="FA51" s="268"/>
      <c r="FB51" s="268"/>
      <c r="FC51" s="268"/>
      <c r="FD51" s="268"/>
      <c r="FE51" s="268"/>
      <c r="FF51" s="647" t="str">
        <f t="shared" si="4"/>
        <v/>
      </c>
      <c r="FG51" s="647" t="str">
        <f t="shared" si="5"/>
        <v/>
      </c>
      <c r="FH51" s="647" t="str">
        <f t="shared" si="6"/>
        <v/>
      </c>
      <c r="FI51" s="647" t="str">
        <f t="shared" si="7"/>
        <v/>
      </c>
      <c r="FJ51" s="268"/>
      <c r="FK51" s="268"/>
      <c r="FL51" s="268"/>
      <c r="FM51" s="268"/>
      <c r="FN51" s="268"/>
      <c r="FO51" s="268"/>
      <c r="FP51" s="268"/>
      <c r="FQ51" s="268"/>
      <c r="FR51" s="268"/>
      <c r="FS51" s="268"/>
      <c r="FT51" s="268"/>
      <c r="FU51" s="268"/>
      <c r="FV51" s="268"/>
      <c r="FW51" s="268"/>
      <c r="FX51" s="268"/>
      <c r="FY51" s="268"/>
      <c r="FZ51" s="268"/>
      <c r="GA51" s="268"/>
      <c r="GB51" s="268"/>
      <c r="GC51" s="268"/>
      <c r="GD51" s="268"/>
      <c r="GE51" s="268"/>
      <c r="GF51" s="268"/>
      <c r="GG51" s="268"/>
      <c r="GH51" s="268"/>
      <c r="GI51" s="268"/>
      <c r="GJ51" s="268"/>
      <c r="GK51" s="268"/>
      <c r="GL51" s="268"/>
      <c r="GM51" s="268"/>
      <c r="GN51" s="268"/>
      <c r="GO51" s="647" t="str">
        <f t="shared" si="24"/>
        <v/>
      </c>
      <c r="GP51" s="647" t="str">
        <f t="shared" si="8"/>
        <v/>
      </c>
      <c r="GQ51" s="647" t="str">
        <f t="shared" si="9"/>
        <v/>
      </c>
      <c r="GR51" s="647" t="str">
        <f t="shared" si="10"/>
        <v/>
      </c>
      <c r="GS51" s="648" t="str">
        <f t="shared" si="25"/>
        <v/>
      </c>
      <c r="GT51" s="648" t="str">
        <f t="shared" si="26"/>
        <v/>
      </c>
      <c r="GU51" s="648" t="str">
        <f t="shared" si="27"/>
        <v/>
      </c>
      <c r="GV51" s="648" t="str">
        <f t="shared" si="34"/>
        <v/>
      </c>
      <c r="GW51" s="648" t="str">
        <f t="shared" si="28"/>
        <v/>
      </c>
    </row>
    <row r="52" spans="1:205" ht="14.1" customHeight="1">
      <c r="A52" s="295" t="str">
        <f>IF('กรอกข้อมูล นร1'!A50,'กรอกข้อมูล นร1'!A50,"")</f>
        <v/>
      </c>
      <c r="B52" s="295" t="str">
        <f>'กรอกข้อมูล นร1'!B50&amp;""</f>
        <v/>
      </c>
      <c r="C52" s="295" t="str">
        <f>'กรอกข้อมูล นร1'!D50&amp;""</f>
        <v/>
      </c>
      <c r="D52" s="296" t="str">
        <f>IF('กรอกข้อมูล นร1'!C50="","",'กรอกข้อมูล นร1'!C50)</f>
        <v/>
      </c>
      <c r="E52" s="304" t="str">
        <f t="shared" si="12"/>
        <v/>
      </c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623"/>
      <c r="S52" s="623"/>
      <c r="T52" s="623"/>
      <c r="U52" s="623"/>
      <c r="V52" s="647" t="str">
        <f t="shared" si="13"/>
        <v/>
      </c>
      <c r="W52" s="647" t="str">
        <f t="shared" si="14"/>
        <v/>
      </c>
      <c r="X52" s="647" t="str">
        <f t="shared" si="15"/>
        <v/>
      </c>
      <c r="Y52" s="647" t="str">
        <f t="shared" si="16"/>
        <v/>
      </c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8"/>
      <c r="AX52" s="268"/>
      <c r="AY52" s="268"/>
      <c r="AZ52" s="268"/>
      <c r="BA52" s="268"/>
      <c r="BB52" s="268"/>
      <c r="BC52" s="268"/>
      <c r="BD52" s="268"/>
      <c r="BE52" s="647" t="str">
        <f t="shared" si="29"/>
        <v/>
      </c>
      <c r="BF52" s="647" t="str">
        <f t="shared" si="17"/>
        <v/>
      </c>
      <c r="BG52" s="647" t="str">
        <f t="shared" si="18"/>
        <v/>
      </c>
      <c r="BH52" s="647" t="str">
        <f t="shared" si="19"/>
        <v/>
      </c>
      <c r="BI52" s="268"/>
      <c r="BJ52" s="268"/>
      <c r="BK52" s="268"/>
      <c r="BL52" s="268"/>
      <c r="BM52" s="268"/>
      <c r="BN52" s="268"/>
      <c r="BO52" s="268"/>
      <c r="BP52" s="268"/>
      <c r="BQ52" s="268"/>
      <c r="BR52" s="268"/>
      <c r="BS52" s="268"/>
      <c r="BT52" s="268"/>
      <c r="BU52" s="268"/>
      <c r="BV52" s="268"/>
      <c r="BW52" s="268"/>
      <c r="BX52" s="268"/>
      <c r="BY52" s="268"/>
      <c r="BZ52" s="268"/>
      <c r="CA52" s="268"/>
      <c r="CB52" s="268"/>
      <c r="CC52" s="268"/>
      <c r="CD52" s="268"/>
      <c r="CE52" s="268"/>
      <c r="CF52" s="268"/>
      <c r="CG52" s="268"/>
      <c r="CH52" s="268"/>
      <c r="CI52" s="268"/>
      <c r="CJ52" s="268"/>
      <c r="CK52" s="268"/>
      <c r="CL52" s="268"/>
      <c r="CM52" s="268"/>
      <c r="CN52" s="647" t="str">
        <f t="shared" si="20"/>
        <v/>
      </c>
      <c r="CO52" s="647" t="str">
        <f t="shared" si="21"/>
        <v/>
      </c>
      <c r="CP52" s="647" t="str">
        <f t="shared" si="22"/>
        <v/>
      </c>
      <c r="CQ52" s="647" t="str">
        <f t="shared" si="23"/>
        <v/>
      </c>
      <c r="CR52" s="268"/>
      <c r="CS52" s="268"/>
      <c r="CT52" s="268"/>
      <c r="CU52" s="268"/>
      <c r="CV52" s="268"/>
      <c r="CW52" s="268"/>
      <c r="CX52" s="268"/>
      <c r="CY52" s="268"/>
      <c r="CZ52" s="268"/>
      <c r="DA52" s="268"/>
      <c r="DB52" s="268"/>
      <c r="DC52" s="268"/>
      <c r="DD52" s="268"/>
      <c r="DE52" s="268"/>
      <c r="DF52" s="268"/>
      <c r="DG52" s="268"/>
      <c r="DH52" s="268"/>
      <c r="DI52" s="268"/>
      <c r="DJ52" s="268"/>
      <c r="DK52" s="268"/>
      <c r="DL52" s="268"/>
      <c r="DM52" s="268"/>
      <c r="DN52" s="268"/>
      <c r="DO52" s="268"/>
      <c r="DP52" s="268"/>
      <c r="DQ52" s="268"/>
      <c r="DR52" s="268"/>
      <c r="DS52" s="268"/>
      <c r="DT52" s="268"/>
      <c r="DU52" s="268"/>
      <c r="DV52" s="268"/>
      <c r="DW52" s="647" t="str">
        <f t="shared" si="0"/>
        <v/>
      </c>
      <c r="DX52" s="647" t="str">
        <f t="shared" si="1"/>
        <v/>
      </c>
      <c r="DY52" s="647" t="str">
        <f t="shared" si="2"/>
        <v/>
      </c>
      <c r="DZ52" s="647" t="str">
        <f t="shared" si="3"/>
        <v/>
      </c>
      <c r="EA52" s="268"/>
      <c r="EB52" s="268"/>
      <c r="EC52" s="268"/>
      <c r="ED52" s="268"/>
      <c r="EE52" s="268"/>
      <c r="EF52" s="268"/>
      <c r="EG52" s="268"/>
      <c r="EH52" s="268"/>
      <c r="EI52" s="268"/>
      <c r="EJ52" s="268"/>
      <c r="EK52" s="268"/>
      <c r="EL52" s="268"/>
      <c r="EM52" s="268"/>
      <c r="EN52" s="268"/>
      <c r="EO52" s="268"/>
      <c r="EP52" s="268"/>
      <c r="EQ52" s="268"/>
      <c r="ER52" s="268"/>
      <c r="ES52" s="268"/>
      <c r="ET52" s="268"/>
      <c r="EU52" s="268"/>
      <c r="EV52" s="268"/>
      <c r="EW52" s="268"/>
      <c r="EX52" s="268"/>
      <c r="EY52" s="268"/>
      <c r="EZ52" s="268"/>
      <c r="FA52" s="268"/>
      <c r="FB52" s="268"/>
      <c r="FC52" s="268"/>
      <c r="FD52" s="268"/>
      <c r="FE52" s="268"/>
      <c r="FF52" s="647" t="str">
        <f t="shared" si="4"/>
        <v/>
      </c>
      <c r="FG52" s="647" t="str">
        <f t="shared" si="5"/>
        <v/>
      </c>
      <c r="FH52" s="647" t="str">
        <f t="shared" si="6"/>
        <v/>
      </c>
      <c r="FI52" s="647" t="str">
        <f t="shared" si="7"/>
        <v/>
      </c>
      <c r="FJ52" s="268"/>
      <c r="FK52" s="268"/>
      <c r="FL52" s="268"/>
      <c r="FM52" s="268"/>
      <c r="FN52" s="268"/>
      <c r="FO52" s="268"/>
      <c r="FP52" s="268"/>
      <c r="FQ52" s="268"/>
      <c r="FR52" s="268"/>
      <c r="FS52" s="268"/>
      <c r="FT52" s="268"/>
      <c r="FU52" s="268"/>
      <c r="FV52" s="268"/>
      <c r="FW52" s="268"/>
      <c r="FX52" s="268"/>
      <c r="FY52" s="268"/>
      <c r="FZ52" s="268"/>
      <c r="GA52" s="268"/>
      <c r="GB52" s="268"/>
      <c r="GC52" s="268"/>
      <c r="GD52" s="268"/>
      <c r="GE52" s="268"/>
      <c r="GF52" s="268"/>
      <c r="GG52" s="268"/>
      <c r="GH52" s="268"/>
      <c r="GI52" s="268"/>
      <c r="GJ52" s="268"/>
      <c r="GK52" s="268"/>
      <c r="GL52" s="268"/>
      <c r="GM52" s="268"/>
      <c r="GN52" s="268"/>
      <c r="GO52" s="647" t="str">
        <f t="shared" si="24"/>
        <v/>
      </c>
      <c r="GP52" s="647" t="str">
        <f t="shared" si="8"/>
        <v/>
      </c>
      <c r="GQ52" s="647" t="str">
        <f t="shared" si="9"/>
        <v/>
      </c>
      <c r="GR52" s="647" t="str">
        <f t="shared" si="10"/>
        <v/>
      </c>
      <c r="GS52" s="648" t="str">
        <f t="shared" si="25"/>
        <v/>
      </c>
      <c r="GT52" s="648" t="str">
        <f t="shared" si="26"/>
        <v/>
      </c>
      <c r="GU52" s="648" t="str">
        <f t="shared" si="27"/>
        <v/>
      </c>
      <c r="GV52" s="648" t="str">
        <f t="shared" si="34"/>
        <v/>
      </c>
      <c r="GW52" s="648" t="str">
        <f t="shared" si="28"/>
        <v/>
      </c>
    </row>
    <row r="53" spans="1:205" ht="14.1" customHeight="1">
      <c r="A53" s="295" t="str">
        <f>IF('กรอกข้อมูล นร1'!A51,'กรอกข้อมูล นร1'!A51,"")</f>
        <v/>
      </c>
      <c r="B53" s="295" t="str">
        <f>'กรอกข้อมูล นร1'!B51&amp;""</f>
        <v/>
      </c>
      <c r="C53" s="295" t="str">
        <f>'กรอกข้อมูล นร1'!D51&amp;""</f>
        <v/>
      </c>
      <c r="D53" s="296" t="str">
        <f>IF('กรอกข้อมูล นร1'!C51="","",'กรอกข้อมูล นร1'!C51)</f>
        <v/>
      </c>
      <c r="E53" s="304" t="str">
        <f t="shared" si="12"/>
        <v/>
      </c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623"/>
      <c r="S53" s="623"/>
      <c r="T53" s="623"/>
      <c r="U53" s="623"/>
      <c r="V53" s="647" t="str">
        <f t="shared" si="13"/>
        <v/>
      </c>
      <c r="W53" s="647" t="str">
        <f t="shared" si="14"/>
        <v/>
      </c>
      <c r="X53" s="647" t="str">
        <f t="shared" si="15"/>
        <v/>
      </c>
      <c r="Y53" s="647" t="str">
        <f t="shared" si="16"/>
        <v/>
      </c>
      <c r="Z53" s="268"/>
      <c r="AA53" s="268"/>
      <c r="AB53" s="268"/>
      <c r="AC53" s="268"/>
      <c r="AD53" s="268"/>
      <c r="AE53" s="268"/>
      <c r="AF53" s="268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  <c r="AU53" s="268"/>
      <c r="AV53" s="268"/>
      <c r="AW53" s="268"/>
      <c r="AX53" s="268"/>
      <c r="AY53" s="268"/>
      <c r="AZ53" s="268"/>
      <c r="BA53" s="268"/>
      <c r="BB53" s="268"/>
      <c r="BC53" s="268"/>
      <c r="BD53" s="268"/>
      <c r="BE53" s="647" t="str">
        <f t="shared" si="29"/>
        <v/>
      </c>
      <c r="BF53" s="647" t="str">
        <f t="shared" si="17"/>
        <v/>
      </c>
      <c r="BG53" s="647" t="str">
        <f t="shared" si="18"/>
        <v/>
      </c>
      <c r="BH53" s="647" t="str">
        <f t="shared" si="19"/>
        <v/>
      </c>
      <c r="BI53" s="268"/>
      <c r="BJ53" s="268"/>
      <c r="BK53" s="268"/>
      <c r="BL53" s="268"/>
      <c r="BM53" s="268"/>
      <c r="BN53" s="268"/>
      <c r="BO53" s="268"/>
      <c r="BP53" s="268"/>
      <c r="BQ53" s="268"/>
      <c r="BR53" s="268"/>
      <c r="BS53" s="268"/>
      <c r="BT53" s="268"/>
      <c r="BU53" s="268"/>
      <c r="BV53" s="268"/>
      <c r="BW53" s="268"/>
      <c r="BX53" s="268"/>
      <c r="BY53" s="268"/>
      <c r="BZ53" s="268"/>
      <c r="CA53" s="268"/>
      <c r="CB53" s="268"/>
      <c r="CC53" s="268"/>
      <c r="CD53" s="268"/>
      <c r="CE53" s="268"/>
      <c r="CF53" s="268"/>
      <c r="CG53" s="268"/>
      <c r="CH53" s="268"/>
      <c r="CI53" s="268"/>
      <c r="CJ53" s="268"/>
      <c r="CK53" s="268"/>
      <c r="CL53" s="268"/>
      <c r="CM53" s="268"/>
      <c r="CN53" s="647" t="str">
        <f t="shared" si="20"/>
        <v/>
      </c>
      <c r="CO53" s="647" t="str">
        <f t="shared" si="21"/>
        <v/>
      </c>
      <c r="CP53" s="647" t="str">
        <f t="shared" si="22"/>
        <v/>
      </c>
      <c r="CQ53" s="647" t="str">
        <f t="shared" si="23"/>
        <v/>
      </c>
      <c r="CR53" s="268"/>
      <c r="CS53" s="268"/>
      <c r="CT53" s="268"/>
      <c r="CU53" s="268"/>
      <c r="CV53" s="268"/>
      <c r="CW53" s="268"/>
      <c r="CX53" s="268"/>
      <c r="CY53" s="268"/>
      <c r="CZ53" s="268"/>
      <c r="DA53" s="268"/>
      <c r="DB53" s="268"/>
      <c r="DC53" s="268"/>
      <c r="DD53" s="268"/>
      <c r="DE53" s="268"/>
      <c r="DF53" s="268"/>
      <c r="DG53" s="268"/>
      <c r="DH53" s="268"/>
      <c r="DI53" s="268"/>
      <c r="DJ53" s="268"/>
      <c r="DK53" s="268"/>
      <c r="DL53" s="268"/>
      <c r="DM53" s="268"/>
      <c r="DN53" s="268"/>
      <c r="DO53" s="268"/>
      <c r="DP53" s="268"/>
      <c r="DQ53" s="268"/>
      <c r="DR53" s="268"/>
      <c r="DS53" s="268"/>
      <c r="DT53" s="268"/>
      <c r="DU53" s="268"/>
      <c r="DV53" s="268"/>
      <c r="DW53" s="647" t="str">
        <f t="shared" si="0"/>
        <v/>
      </c>
      <c r="DX53" s="647" t="str">
        <f t="shared" si="1"/>
        <v/>
      </c>
      <c r="DY53" s="647" t="str">
        <f t="shared" si="2"/>
        <v/>
      </c>
      <c r="DZ53" s="647" t="str">
        <f t="shared" si="3"/>
        <v/>
      </c>
      <c r="EA53" s="268"/>
      <c r="EB53" s="268"/>
      <c r="EC53" s="268"/>
      <c r="ED53" s="268"/>
      <c r="EE53" s="268"/>
      <c r="EF53" s="268"/>
      <c r="EG53" s="268"/>
      <c r="EH53" s="268"/>
      <c r="EI53" s="268"/>
      <c r="EJ53" s="268"/>
      <c r="EK53" s="268"/>
      <c r="EL53" s="268"/>
      <c r="EM53" s="268"/>
      <c r="EN53" s="268"/>
      <c r="EO53" s="268"/>
      <c r="EP53" s="268"/>
      <c r="EQ53" s="268"/>
      <c r="ER53" s="268"/>
      <c r="ES53" s="268"/>
      <c r="ET53" s="268"/>
      <c r="EU53" s="268"/>
      <c r="EV53" s="268"/>
      <c r="EW53" s="268"/>
      <c r="EX53" s="268"/>
      <c r="EY53" s="268"/>
      <c r="EZ53" s="268"/>
      <c r="FA53" s="268"/>
      <c r="FB53" s="268"/>
      <c r="FC53" s="268"/>
      <c r="FD53" s="268"/>
      <c r="FE53" s="268"/>
      <c r="FF53" s="647" t="str">
        <f t="shared" si="4"/>
        <v/>
      </c>
      <c r="FG53" s="647" t="str">
        <f t="shared" si="5"/>
        <v/>
      </c>
      <c r="FH53" s="647" t="str">
        <f t="shared" si="6"/>
        <v/>
      </c>
      <c r="FI53" s="647" t="str">
        <f t="shared" si="7"/>
        <v/>
      </c>
      <c r="FJ53" s="268"/>
      <c r="FK53" s="268"/>
      <c r="FL53" s="268"/>
      <c r="FM53" s="268"/>
      <c r="FN53" s="268"/>
      <c r="FO53" s="268"/>
      <c r="FP53" s="268"/>
      <c r="FQ53" s="268"/>
      <c r="FR53" s="268"/>
      <c r="FS53" s="268"/>
      <c r="FT53" s="268"/>
      <c r="FU53" s="268"/>
      <c r="FV53" s="268"/>
      <c r="FW53" s="268"/>
      <c r="FX53" s="268"/>
      <c r="FY53" s="268"/>
      <c r="FZ53" s="268"/>
      <c r="GA53" s="268"/>
      <c r="GB53" s="268"/>
      <c r="GC53" s="268"/>
      <c r="GD53" s="268"/>
      <c r="GE53" s="268"/>
      <c r="GF53" s="268"/>
      <c r="GG53" s="268"/>
      <c r="GH53" s="268"/>
      <c r="GI53" s="268"/>
      <c r="GJ53" s="268"/>
      <c r="GK53" s="268"/>
      <c r="GL53" s="268"/>
      <c r="GM53" s="268"/>
      <c r="GN53" s="268"/>
      <c r="GO53" s="647" t="str">
        <f t="shared" si="24"/>
        <v/>
      </c>
      <c r="GP53" s="647" t="str">
        <f t="shared" si="8"/>
        <v/>
      </c>
      <c r="GQ53" s="647" t="str">
        <f t="shared" si="9"/>
        <v/>
      </c>
      <c r="GR53" s="647" t="str">
        <f t="shared" si="10"/>
        <v/>
      </c>
      <c r="GS53" s="648" t="str">
        <f t="shared" si="25"/>
        <v/>
      </c>
      <c r="GT53" s="648" t="str">
        <f t="shared" si="26"/>
        <v/>
      </c>
      <c r="GU53" s="648" t="str">
        <f t="shared" si="27"/>
        <v/>
      </c>
      <c r="GV53" s="648" t="str">
        <f t="shared" si="34"/>
        <v/>
      </c>
      <c r="GW53" s="648" t="str">
        <f t="shared" si="28"/>
        <v/>
      </c>
    </row>
    <row r="54" spans="1:205" ht="14.1" customHeight="1">
      <c r="A54" s="295" t="str">
        <f>IF('กรอกข้อมูล นร1'!A52,'กรอกข้อมูล นร1'!A52,"")</f>
        <v/>
      </c>
      <c r="B54" s="295" t="str">
        <f>'กรอกข้อมูล นร1'!B52&amp;""</f>
        <v/>
      </c>
      <c r="C54" s="295" t="str">
        <f>'กรอกข้อมูล นร1'!D52&amp;""</f>
        <v/>
      </c>
      <c r="D54" s="296" t="str">
        <f>IF('กรอกข้อมูล นร1'!C52="","",'กรอกข้อมูล นร1'!C52)</f>
        <v/>
      </c>
      <c r="E54" s="304" t="str">
        <f t="shared" si="12"/>
        <v/>
      </c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623"/>
      <c r="S54" s="623"/>
      <c r="T54" s="623"/>
      <c r="U54" s="623"/>
      <c r="V54" s="647" t="str">
        <f t="shared" si="13"/>
        <v/>
      </c>
      <c r="W54" s="647" t="str">
        <f t="shared" si="14"/>
        <v/>
      </c>
      <c r="X54" s="647" t="str">
        <f t="shared" si="15"/>
        <v/>
      </c>
      <c r="Y54" s="647" t="str">
        <f t="shared" si="16"/>
        <v/>
      </c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647" t="str">
        <f t="shared" si="29"/>
        <v/>
      </c>
      <c r="BF54" s="647" t="str">
        <f t="shared" si="17"/>
        <v/>
      </c>
      <c r="BG54" s="647" t="str">
        <f t="shared" si="18"/>
        <v/>
      </c>
      <c r="BH54" s="647" t="str">
        <f t="shared" si="19"/>
        <v/>
      </c>
      <c r="BI54" s="268"/>
      <c r="BJ54" s="268"/>
      <c r="BK54" s="268"/>
      <c r="BL54" s="268"/>
      <c r="BM54" s="268"/>
      <c r="BN54" s="268"/>
      <c r="BO54" s="268"/>
      <c r="BP54" s="268"/>
      <c r="BQ54" s="268"/>
      <c r="BR54" s="268"/>
      <c r="BS54" s="268"/>
      <c r="BT54" s="268"/>
      <c r="BU54" s="268"/>
      <c r="BV54" s="268"/>
      <c r="BW54" s="268"/>
      <c r="BX54" s="268"/>
      <c r="BY54" s="268"/>
      <c r="BZ54" s="268"/>
      <c r="CA54" s="268"/>
      <c r="CB54" s="268"/>
      <c r="CC54" s="268"/>
      <c r="CD54" s="268"/>
      <c r="CE54" s="268"/>
      <c r="CF54" s="268"/>
      <c r="CG54" s="268"/>
      <c r="CH54" s="268"/>
      <c r="CI54" s="268"/>
      <c r="CJ54" s="268"/>
      <c r="CK54" s="268"/>
      <c r="CL54" s="268"/>
      <c r="CM54" s="268"/>
      <c r="CN54" s="647" t="str">
        <f t="shared" si="20"/>
        <v/>
      </c>
      <c r="CO54" s="647" t="str">
        <f t="shared" si="21"/>
        <v/>
      </c>
      <c r="CP54" s="647" t="str">
        <f t="shared" si="22"/>
        <v/>
      </c>
      <c r="CQ54" s="647" t="str">
        <f t="shared" si="23"/>
        <v/>
      </c>
      <c r="CR54" s="268"/>
      <c r="CS54" s="268"/>
      <c r="CT54" s="268"/>
      <c r="CU54" s="268"/>
      <c r="CV54" s="268"/>
      <c r="CW54" s="268"/>
      <c r="CX54" s="268"/>
      <c r="CY54" s="268"/>
      <c r="CZ54" s="268"/>
      <c r="DA54" s="268"/>
      <c r="DB54" s="268"/>
      <c r="DC54" s="268"/>
      <c r="DD54" s="268"/>
      <c r="DE54" s="268"/>
      <c r="DF54" s="268"/>
      <c r="DG54" s="268"/>
      <c r="DH54" s="268"/>
      <c r="DI54" s="268"/>
      <c r="DJ54" s="268"/>
      <c r="DK54" s="268"/>
      <c r="DL54" s="268"/>
      <c r="DM54" s="268"/>
      <c r="DN54" s="268"/>
      <c r="DO54" s="268"/>
      <c r="DP54" s="268"/>
      <c r="DQ54" s="268"/>
      <c r="DR54" s="268"/>
      <c r="DS54" s="268"/>
      <c r="DT54" s="268"/>
      <c r="DU54" s="268"/>
      <c r="DV54" s="268"/>
      <c r="DW54" s="647" t="str">
        <f t="shared" si="0"/>
        <v/>
      </c>
      <c r="DX54" s="647" t="str">
        <f t="shared" si="1"/>
        <v/>
      </c>
      <c r="DY54" s="647" t="str">
        <f t="shared" si="2"/>
        <v/>
      </c>
      <c r="DZ54" s="647" t="str">
        <f t="shared" si="3"/>
        <v/>
      </c>
      <c r="EA54" s="268"/>
      <c r="EB54" s="268"/>
      <c r="EC54" s="268"/>
      <c r="ED54" s="268"/>
      <c r="EE54" s="268"/>
      <c r="EF54" s="268"/>
      <c r="EG54" s="268"/>
      <c r="EH54" s="268"/>
      <c r="EI54" s="268"/>
      <c r="EJ54" s="268"/>
      <c r="EK54" s="268"/>
      <c r="EL54" s="268"/>
      <c r="EM54" s="268"/>
      <c r="EN54" s="268"/>
      <c r="EO54" s="268"/>
      <c r="EP54" s="268"/>
      <c r="EQ54" s="268"/>
      <c r="ER54" s="268"/>
      <c r="ES54" s="268"/>
      <c r="ET54" s="268"/>
      <c r="EU54" s="268"/>
      <c r="EV54" s="268"/>
      <c r="EW54" s="268"/>
      <c r="EX54" s="268"/>
      <c r="EY54" s="268"/>
      <c r="EZ54" s="268"/>
      <c r="FA54" s="268"/>
      <c r="FB54" s="268"/>
      <c r="FC54" s="268"/>
      <c r="FD54" s="268"/>
      <c r="FE54" s="268"/>
      <c r="FF54" s="647" t="str">
        <f t="shared" si="4"/>
        <v/>
      </c>
      <c r="FG54" s="647" t="str">
        <f t="shared" si="5"/>
        <v/>
      </c>
      <c r="FH54" s="647" t="str">
        <f t="shared" si="6"/>
        <v/>
      </c>
      <c r="FI54" s="647" t="str">
        <f t="shared" si="7"/>
        <v/>
      </c>
      <c r="FJ54" s="268"/>
      <c r="FK54" s="268"/>
      <c r="FL54" s="268"/>
      <c r="FM54" s="268"/>
      <c r="FN54" s="268"/>
      <c r="FO54" s="268"/>
      <c r="FP54" s="268"/>
      <c r="FQ54" s="268"/>
      <c r="FR54" s="268"/>
      <c r="FS54" s="268"/>
      <c r="FT54" s="268"/>
      <c r="FU54" s="268"/>
      <c r="FV54" s="268"/>
      <c r="FW54" s="268"/>
      <c r="FX54" s="268"/>
      <c r="FY54" s="268"/>
      <c r="FZ54" s="268"/>
      <c r="GA54" s="268"/>
      <c r="GB54" s="268"/>
      <c r="GC54" s="268"/>
      <c r="GD54" s="268"/>
      <c r="GE54" s="268"/>
      <c r="GF54" s="268"/>
      <c r="GG54" s="268"/>
      <c r="GH54" s="268"/>
      <c r="GI54" s="268"/>
      <c r="GJ54" s="268"/>
      <c r="GK54" s="268"/>
      <c r="GL54" s="268"/>
      <c r="GM54" s="268"/>
      <c r="GN54" s="268"/>
      <c r="GO54" s="647" t="str">
        <f t="shared" si="24"/>
        <v/>
      </c>
      <c r="GP54" s="647" t="str">
        <f t="shared" si="8"/>
        <v/>
      </c>
      <c r="GQ54" s="647" t="str">
        <f t="shared" si="9"/>
        <v/>
      </c>
      <c r="GR54" s="647" t="str">
        <f t="shared" si="10"/>
        <v/>
      </c>
      <c r="GS54" s="648" t="str">
        <f t="shared" si="25"/>
        <v/>
      </c>
      <c r="GT54" s="648" t="str">
        <f t="shared" si="26"/>
        <v/>
      </c>
      <c r="GU54" s="648" t="str">
        <f t="shared" si="27"/>
        <v/>
      </c>
      <c r="GV54" s="648" t="str">
        <f t="shared" si="34"/>
        <v/>
      </c>
      <c r="GW54" s="648" t="str">
        <f t="shared" si="28"/>
        <v/>
      </c>
    </row>
    <row r="55" spans="1:205" ht="14.1" customHeight="1">
      <c r="A55" s="295" t="str">
        <f>IF('กรอกข้อมูล นร1'!A53,'กรอกข้อมูล นร1'!A53,"")</f>
        <v/>
      </c>
      <c r="B55" s="295" t="str">
        <f>'กรอกข้อมูล นร1'!B53&amp;""</f>
        <v/>
      </c>
      <c r="C55" s="295" t="str">
        <f>'กรอกข้อมูล นร1'!D53&amp;""</f>
        <v/>
      </c>
      <c r="D55" s="296" t="str">
        <f>IF('กรอกข้อมูล นร1'!C53="","",'กรอกข้อมูล นร1'!C53)</f>
        <v/>
      </c>
      <c r="E55" s="304" t="str">
        <f t="shared" si="12"/>
        <v/>
      </c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623"/>
      <c r="S55" s="623"/>
      <c r="T55" s="623"/>
      <c r="U55" s="623"/>
      <c r="V55" s="647" t="str">
        <f t="shared" si="13"/>
        <v/>
      </c>
      <c r="W55" s="647" t="str">
        <f t="shared" si="14"/>
        <v/>
      </c>
      <c r="X55" s="647" t="str">
        <f t="shared" si="15"/>
        <v/>
      </c>
      <c r="Y55" s="647" t="str">
        <f t="shared" si="16"/>
        <v/>
      </c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647" t="str">
        <f t="shared" si="29"/>
        <v/>
      </c>
      <c r="BF55" s="647" t="str">
        <f t="shared" si="17"/>
        <v/>
      </c>
      <c r="BG55" s="647" t="str">
        <f t="shared" si="18"/>
        <v/>
      </c>
      <c r="BH55" s="647" t="str">
        <f t="shared" si="19"/>
        <v/>
      </c>
      <c r="BI55" s="268"/>
      <c r="BJ55" s="268"/>
      <c r="BK55" s="268"/>
      <c r="BL55" s="268"/>
      <c r="BM55" s="268"/>
      <c r="BN55" s="268"/>
      <c r="BO55" s="268"/>
      <c r="BP55" s="268"/>
      <c r="BQ55" s="268"/>
      <c r="BR55" s="268"/>
      <c r="BS55" s="268"/>
      <c r="BT55" s="268"/>
      <c r="BU55" s="268"/>
      <c r="BV55" s="268"/>
      <c r="BW55" s="268"/>
      <c r="BX55" s="268"/>
      <c r="BY55" s="268"/>
      <c r="BZ55" s="268"/>
      <c r="CA55" s="268"/>
      <c r="CB55" s="268"/>
      <c r="CC55" s="268"/>
      <c r="CD55" s="268"/>
      <c r="CE55" s="268"/>
      <c r="CF55" s="268"/>
      <c r="CG55" s="268"/>
      <c r="CH55" s="268"/>
      <c r="CI55" s="268"/>
      <c r="CJ55" s="268"/>
      <c r="CK55" s="268"/>
      <c r="CL55" s="268"/>
      <c r="CM55" s="268"/>
      <c r="CN55" s="647" t="str">
        <f t="shared" si="20"/>
        <v/>
      </c>
      <c r="CO55" s="647" t="str">
        <f t="shared" si="21"/>
        <v/>
      </c>
      <c r="CP55" s="647" t="str">
        <f t="shared" si="22"/>
        <v/>
      </c>
      <c r="CQ55" s="647" t="str">
        <f t="shared" si="23"/>
        <v/>
      </c>
      <c r="CR55" s="268"/>
      <c r="CS55" s="268"/>
      <c r="CT55" s="268"/>
      <c r="CU55" s="268"/>
      <c r="CV55" s="268"/>
      <c r="CW55" s="268"/>
      <c r="CX55" s="268"/>
      <c r="CY55" s="268"/>
      <c r="CZ55" s="268"/>
      <c r="DA55" s="268"/>
      <c r="DB55" s="268"/>
      <c r="DC55" s="268"/>
      <c r="DD55" s="268"/>
      <c r="DE55" s="268"/>
      <c r="DF55" s="268"/>
      <c r="DG55" s="268"/>
      <c r="DH55" s="268"/>
      <c r="DI55" s="268"/>
      <c r="DJ55" s="268"/>
      <c r="DK55" s="268"/>
      <c r="DL55" s="268"/>
      <c r="DM55" s="268"/>
      <c r="DN55" s="268"/>
      <c r="DO55" s="268"/>
      <c r="DP55" s="268"/>
      <c r="DQ55" s="268"/>
      <c r="DR55" s="268"/>
      <c r="DS55" s="268"/>
      <c r="DT55" s="268"/>
      <c r="DU55" s="268"/>
      <c r="DV55" s="268"/>
      <c r="DW55" s="647" t="str">
        <f t="shared" si="0"/>
        <v/>
      </c>
      <c r="DX55" s="647" t="str">
        <f t="shared" si="1"/>
        <v/>
      </c>
      <c r="DY55" s="647" t="str">
        <f t="shared" si="2"/>
        <v/>
      </c>
      <c r="DZ55" s="647" t="str">
        <f t="shared" si="3"/>
        <v/>
      </c>
      <c r="EA55" s="268"/>
      <c r="EB55" s="268"/>
      <c r="EC55" s="268"/>
      <c r="ED55" s="268"/>
      <c r="EE55" s="268"/>
      <c r="EF55" s="268"/>
      <c r="EG55" s="268"/>
      <c r="EH55" s="268"/>
      <c r="EI55" s="268"/>
      <c r="EJ55" s="268"/>
      <c r="EK55" s="268"/>
      <c r="EL55" s="268"/>
      <c r="EM55" s="268"/>
      <c r="EN55" s="268"/>
      <c r="EO55" s="268"/>
      <c r="EP55" s="268"/>
      <c r="EQ55" s="268"/>
      <c r="ER55" s="268"/>
      <c r="ES55" s="268"/>
      <c r="ET55" s="268"/>
      <c r="EU55" s="268"/>
      <c r="EV55" s="268"/>
      <c r="EW55" s="268"/>
      <c r="EX55" s="268"/>
      <c r="EY55" s="268"/>
      <c r="EZ55" s="268"/>
      <c r="FA55" s="268"/>
      <c r="FB55" s="268"/>
      <c r="FC55" s="268"/>
      <c r="FD55" s="268"/>
      <c r="FE55" s="268"/>
      <c r="FF55" s="647" t="str">
        <f t="shared" si="4"/>
        <v/>
      </c>
      <c r="FG55" s="647" t="str">
        <f t="shared" si="5"/>
        <v/>
      </c>
      <c r="FH55" s="647" t="str">
        <f t="shared" si="6"/>
        <v/>
      </c>
      <c r="FI55" s="647" t="str">
        <f t="shared" si="7"/>
        <v/>
      </c>
      <c r="FJ55" s="268"/>
      <c r="FK55" s="268"/>
      <c r="FL55" s="268"/>
      <c r="FM55" s="268"/>
      <c r="FN55" s="268"/>
      <c r="FO55" s="268"/>
      <c r="FP55" s="268"/>
      <c r="FQ55" s="268"/>
      <c r="FR55" s="268"/>
      <c r="FS55" s="268"/>
      <c r="FT55" s="268"/>
      <c r="FU55" s="268"/>
      <c r="FV55" s="268"/>
      <c r="FW55" s="268"/>
      <c r="FX55" s="268"/>
      <c r="FY55" s="268"/>
      <c r="FZ55" s="268"/>
      <c r="GA55" s="268"/>
      <c r="GB55" s="268"/>
      <c r="GC55" s="268"/>
      <c r="GD55" s="268"/>
      <c r="GE55" s="268"/>
      <c r="GF55" s="268"/>
      <c r="GG55" s="268"/>
      <c r="GH55" s="268"/>
      <c r="GI55" s="268"/>
      <c r="GJ55" s="268"/>
      <c r="GK55" s="268"/>
      <c r="GL55" s="268"/>
      <c r="GM55" s="268"/>
      <c r="GN55" s="268"/>
      <c r="GO55" s="647" t="str">
        <f t="shared" si="24"/>
        <v/>
      </c>
      <c r="GP55" s="647" t="str">
        <f t="shared" si="8"/>
        <v/>
      </c>
      <c r="GQ55" s="647" t="str">
        <f t="shared" si="9"/>
        <v/>
      </c>
      <c r="GR55" s="647" t="str">
        <f t="shared" si="10"/>
        <v/>
      </c>
      <c r="GS55" s="648" t="str">
        <f t="shared" si="25"/>
        <v/>
      </c>
      <c r="GT55" s="648" t="str">
        <f t="shared" si="26"/>
        <v/>
      </c>
      <c r="GU55" s="648" t="str">
        <f t="shared" si="27"/>
        <v/>
      </c>
      <c r="GV55" s="648" t="str">
        <f t="shared" si="34"/>
        <v/>
      </c>
      <c r="GW55" s="648" t="str">
        <f t="shared" si="28"/>
        <v/>
      </c>
    </row>
    <row r="56" spans="1:205" ht="14.1" customHeight="1">
      <c r="A56" s="295" t="str">
        <f>IF('กรอกข้อมูล นร1'!A54,'กรอกข้อมูล นร1'!A54,"")</f>
        <v/>
      </c>
      <c r="B56" s="295" t="str">
        <f>'กรอกข้อมูล นร1'!B54&amp;""</f>
        <v/>
      </c>
      <c r="C56" s="295" t="str">
        <f>'กรอกข้อมูล นร1'!D54&amp;""</f>
        <v/>
      </c>
      <c r="D56" s="296" t="str">
        <f>IF('กรอกข้อมูล นร1'!C54="","",'กรอกข้อมูล นร1'!C54)</f>
        <v/>
      </c>
      <c r="E56" s="304" t="str">
        <f t="shared" si="12"/>
        <v/>
      </c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623"/>
      <c r="S56" s="623"/>
      <c r="T56" s="623"/>
      <c r="U56" s="623"/>
      <c r="V56" s="647" t="str">
        <f t="shared" si="13"/>
        <v/>
      </c>
      <c r="W56" s="647" t="str">
        <f t="shared" si="14"/>
        <v/>
      </c>
      <c r="X56" s="647" t="str">
        <f t="shared" si="15"/>
        <v/>
      </c>
      <c r="Y56" s="647" t="str">
        <f t="shared" si="16"/>
        <v/>
      </c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647" t="str">
        <f t="shared" si="29"/>
        <v/>
      </c>
      <c r="BF56" s="647" t="str">
        <f t="shared" si="17"/>
        <v/>
      </c>
      <c r="BG56" s="647" t="str">
        <f t="shared" si="18"/>
        <v/>
      </c>
      <c r="BH56" s="647" t="str">
        <f t="shared" si="19"/>
        <v/>
      </c>
      <c r="BI56" s="268"/>
      <c r="BJ56" s="268"/>
      <c r="BK56" s="268"/>
      <c r="BL56" s="268"/>
      <c r="BM56" s="268"/>
      <c r="BN56" s="268"/>
      <c r="BO56" s="268"/>
      <c r="BP56" s="268"/>
      <c r="BQ56" s="268"/>
      <c r="BR56" s="268"/>
      <c r="BS56" s="268"/>
      <c r="BT56" s="268"/>
      <c r="BU56" s="268"/>
      <c r="BV56" s="268"/>
      <c r="BW56" s="268"/>
      <c r="BX56" s="268"/>
      <c r="BY56" s="268"/>
      <c r="BZ56" s="268"/>
      <c r="CA56" s="268"/>
      <c r="CB56" s="268"/>
      <c r="CC56" s="268"/>
      <c r="CD56" s="268"/>
      <c r="CE56" s="268"/>
      <c r="CF56" s="268"/>
      <c r="CG56" s="268"/>
      <c r="CH56" s="268"/>
      <c r="CI56" s="268"/>
      <c r="CJ56" s="268"/>
      <c r="CK56" s="268"/>
      <c r="CL56" s="268"/>
      <c r="CM56" s="268"/>
      <c r="CN56" s="647" t="str">
        <f t="shared" si="20"/>
        <v/>
      </c>
      <c r="CO56" s="647" t="str">
        <f t="shared" si="21"/>
        <v/>
      </c>
      <c r="CP56" s="647" t="str">
        <f t="shared" si="22"/>
        <v/>
      </c>
      <c r="CQ56" s="647" t="str">
        <f t="shared" si="23"/>
        <v/>
      </c>
      <c r="CR56" s="268"/>
      <c r="CS56" s="268"/>
      <c r="CT56" s="268"/>
      <c r="CU56" s="268"/>
      <c r="CV56" s="268"/>
      <c r="CW56" s="268"/>
      <c r="CX56" s="268"/>
      <c r="CY56" s="268"/>
      <c r="CZ56" s="268"/>
      <c r="DA56" s="268"/>
      <c r="DB56" s="268"/>
      <c r="DC56" s="268"/>
      <c r="DD56" s="268"/>
      <c r="DE56" s="268"/>
      <c r="DF56" s="268"/>
      <c r="DG56" s="268"/>
      <c r="DH56" s="268"/>
      <c r="DI56" s="268"/>
      <c r="DJ56" s="268"/>
      <c r="DK56" s="268"/>
      <c r="DL56" s="268"/>
      <c r="DM56" s="268"/>
      <c r="DN56" s="268"/>
      <c r="DO56" s="268"/>
      <c r="DP56" s="268"/>
      <c r="DQ56" s="268"/>
      <c r="DR56" s="268"/>
      <c r="DS56" s="268"/>
      <c r="DT56" s="268"/>
      <c r="DU56" s="268"/>
      <c r="DV56" s="268"/>
      <c r="DW56" s="647" t="str">
        <f t="shared" si="0"/>
        <v/>
      </c>
      <c r="DX56" s="647" t="str">
        <f t="shared" si="1"/>
        <v/>
      </c>
      <c r="DY56" s="647" t="str">
        <f t="shared" si="2"/>
        <v/>
      </c>
      <c r="DZ56" s="647" t="str">
        <f t="shared" si="3"/>
        <v/>
      </c>
      <c r="EA56" s="268"/>
      <c r="EB56" s="268"/>
      <c r="EC56" s="268"/>
      <c r="ED56" s="268"/>
      <c r="EE56" s="268"/>
      <c r="EF56" s="268"/>
      <c r="EG56" s="268"/>
      <c r="EH56" s="268"/>
      <c r="EI56" s="268"/>
      <c r="EJ56" s="268"/>
      <c r="EK56" s="268"/>
      <c r="EL56" s="268"/>
      <c r="EM56" s="268"/>
      <c r="EN56" s="268"/>
      <c r="EO56" s="268"/>
      <c r="EP56" s="268"/>
      <c r="EQ56" s="268"/>
      <c r="ER56" s="268"/>
      <c r="ES56" s="268"/>
      <c r="ET56" s="268"/>
      <c r="EU56" s="268"/>
      <c r="EV56" s="268"/>
      <c r="EW56" s="268"/>
      <c r="EX56" s="268"/>
      <c r="EY56" s="268"/>
      <c r="EZ56" s="268"/>
      <c r="FA56" s="268"/>
      <c r="FB56" s="268"/>
      <c r="FC56" s="268"/>
      <c r="FD56" s="268"/>
      <c r="FE56" s="268"/>
      <c r="FF56" s="647" t="str">
        <f t="shared" si="4"/>
        <v/>
      </c>
      <c r="FG56" s="647" t="str">
        <f t="shared" si="5"/>
        <v/>
      </c>
      <c r="FH56" s="647" t="str">
        <f t="shared" si="6"/>
        <v/>
      </c>
      <c r="FI56" s="647" t="str">
        <f t="shared" si="7"/>
        <v/>
      </c>
      <c r="FJ56" s="268"/>
      <c r="FK56" s="268"/>
      <c r="FL56" s="268"/>
      <c r="FM56" s="268"/>
      <c r="FN56" s="268"/>
      <c r="FO56" s="268"/>
      <c r="FP56" s="268"/>
      <c r="FQ56" s="268"/>
      <c r="FR56" s="268"/>
      <c r="FS56" s="268"/>
      <c r="FT56" s="268"/>
      <c r="FU56" s="268"/>
      <c r="FV56" s="268"/>
      <c r="FW56" s="268"/>
      <c r="FX56" s="268"/>
      <c r="FY56" s="268"/>
      <c r="FZ56" s="268"/>
      <c r="GA56" s="268"/>
      <c r="GB56" s="268"/>
      <c r="GC56" s="268"/>
      <c r="GD56" s="268"/>
      <c r="GE56" s="268"/>
      <c r="GF56" s="268"/>
      <c r="GG56" s="268"/>
      <c r="GH56" s="268"/>
      <c r="GI56" s="268"/>
      <c r="GJ56" s="268"/>
      <c r="GK56" s="268"/>
      <c r="GL56" s="268"/>
      <c r="GM56" s="268"/>
      <c r="GN56" s="268"/>
      <c r="GO56" s="647" t="str">
        <f t="shared" si="24"/>
        <v/>
      </c>
      <c r="GP56" s="647" t="str">
        <f t="shared" si="8"/>
        <v/>
      </c>
      <c r="GQ56" s="647" t="str">
        <f t="shared" si="9"/>
        <v/>
      </c>
      <c r="GR56" s="647" t="str">
        <f t="shared" si="10"/>
        <v/>
      </c>
      <c r="GS56" s="648" t="str">
        <f t="shared" si="25"/>
        <v/>
      </c>
      <c r="GT56" s="648" t="str">
        <f t="shared" si="26"/>
        <v/>
      </c>
      <c r="GU56" s="648" t="str">
        <f t="shared" si="27"/>
        <v/>
      </c>
      <c r="GV56" s="648" t="str">
        <f t="shared" si="34"/>
        <v/>
      </c>
      <c r="GW56" s="648" t="str">
        <f t="shared" si="28"/>
        <v/>
      </c>
    </row>
    <row r="57" spans="1:205" ht="3.6" hidden="1" customHeight="1">
      <c r="A57" s="800"/>
      <c r="B57" s="800"/>
      <c r="C57" s="800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800"/>
      <c r="AA57" s="800"/>
      <c r="AB57" s="800"/>
      <c r="AC57" s="800"/>
      <c r="AD57" s="800"/>
      <c r="AE57" s="800"/>
      <c r="AF57" s="800"/>
      <c r="AG57" s="800"/>
      <c r="AH57" s="800"/>
      <c r="AI57" s="800"/>
      <c r="AJ57" s="800"/>
      <c r="AK57" s="800"/>
      <c r="AL57" s="800"/>
      <c r="AM57" s="800"/>
      <c r="AN57" s="800"/>
      <c r="AO57" s="800"/>
      <c r="AP57" s="800"/>
      <c r="AQ57" s="800"/>
      <c r="AR57" s="800"/>
      <c r="AS57" s="800"/>
      <c r="AT57" s="800"/>
      <c r="AU57" s="800"/>
      <c r="AV57" s="800"/>
      <c r="AW57" s="800"/>
      <c r="AX57" s="800"/>
      <c r="AY57" s="800"/>
      <c r="AZ57" s="800"/>
      <c r="BA57" s="800"/>
      <c r="BB57" s="800"/>
      <c r="BC57" s="800"/>
      <c r="BD57" s="800"/>
      <c r="BE57" s="800"/>
      <c r="BF57" s="800"/>
      <c r="BG57" s="800"/>
      <c r="BH57" s="800"/>
      <c r="BI57" s="800"/>
      <c r="BJ57" s="800"/>
      <c r="BK57" s="800"/>
      <c r="BL57" s="800"/>
      <c r="BM57" s="800"/>
      <c r="BN57" s="800"/>
      <c r="BO57" s="800"/>
      <c r="BP57" s="800"/>
      <c r="BQ57" s="800"/>
      <c r="BR57" s="800"/>
      <c r="BS57" s="800"/>
      <c r="BT57" s="800"/>
      <c r="BU57" s="800"/>
      <c r="BV57" s="800"/>
      <c r="BW57" s="800"/>
      <c r="BX57" s="800"/>
      <c r="BY57" s="800"/>
      <c r="BZ57" s="800"/>
      <c r="CA57" s="800"/>
      <c r="CB57" s="800"/>
      <c r="CC57" s="800"/>
      <c r="CD57" s="800"/>
      <c r="CE57" s="800"/>
      <c r="CF57" s="800"/>
      <c r="CG57" s="800"/>
      <c r="CH57" s="800"/>
      <c r="CI57" s="800"/>
      <c r="CJ57" s="800"/>
      <c r="CK57" s="800"/>
      <c r="CL57" s="800"/>
      <c r="CM57" s="800"/>
      <c r="CN57" s="800"/>
      <c r="CO57" s="800"/>
      <c r="CP57" s="800"/>
      <c r="CQ57" s="800"/>
      <c r="CR57" s="800"/>
      <c r="CS57" s="800"/>
      <c r="CT57" s="800"/>
      <c r="CU57" s="800"/>
      <c r="CV57" s="800"/>
      <c r="CW57" s="800"/>
      <c r="CX57" s="800"/>
      <c r="CY57" s="800"/>
      <c r="CZ57" s="800"/>
      <c r="DA57" s="800"/>
      <c r="DB57" s="800"/>
      <c r="DC57" s="800"/>
      <c r="DD57" s="800"/>
      <c r="DE57" s="800"/>
      <c r="DF57" s="800"/>
      <c r="DG57" s="800"/>
      <c r="DH57" s="800"/>
      <c r="DI57" s="800"/>
      <c r="DJ57" s="800"/>
      <c r="DK57" s="800"/>
      <c r="DL57" s="800"/>
      <c r="DM57" s="800"/>
      <c r="DN57" s="800"/>
      <c r="DO57" s="800"/>
      <c r="DP57" s="800"/>
      <c r="DQ57" s="800"/>
      <c r="DR57" s="800"/>
      <c r="DS57" s="800"/>
      <c r="DT57" s="800"/>
      <c r="DU57" s="800"/>
      <c r="DV57" s="800"/>
      <c r="DW57" s="800"/>
      <c r="DX57" s="800"/>
      <c r="DY57" s="800"/>
      <c r="DZ57" s="800"/>
      <c r="EA57" s="800"/>
      <c r="EB57" s="800"/>
      <c r="EC57" s="800"/>
      <c r="ED57" s="800"/>
      <c r="EE57" s="800"/>
      <c r="EF57" s="800"/>
      <c r="EG57" s="800"/>
      <c r="EH57" s="800"/>
      <c r="EI57" s="800"/>
      <c r="EJ57" s="800"/>
      <c r="EK57" s="800"/>
      <c r="EL57" s="800"/>
      <c r="EM57" s="800"/>
      <c r="EN57" s="800"/>
      <c r="EO57" s="800"/>
      <c r="EP57" s="800"/>
      <c r="EQ57" s="800"/>
      <c r="ER57" s="800"/>
      <c r="ES57" s="800"/>
      <c r="ET57" s="800"/>
      <c r="EU57" s="800"/>
      <c r="EV57" s="800"/>
      <c r="EW57" s="800"/>
      <c r="EX57" s="800"/>
      <c r="EY57" s="800"/>
      <c r="EZ57" s="800"/>
      <c r="FA57" s="800"/>
      <c r="FB57" s="800"/>
      <c r="FC57" s="800"/>
      <c r="FD57" s="800"/>
      <c r="FE57" s="800"/>
      <c r="FF57" s="800"/>
      <c r="FG57" s="800"/>
      <c r="FH57" s="800"/>
      <c r="FI57" s="800"/>
      <c r="FJ57" s="800"/>
      <c r="FK57" s="800"/>
      <c r="FL57" s="800"/>
      <c r="FM57" s="800"/>
      <c r="FN57" s="800"/>
      <c r="FO57" s="800"/>
      <c r="FP57" s="800"/>
      <c r="FQ57" s="800"/>
      <c r="FR57" s="800"/>
      <c r="FS57" s="800"/>
      <c r="FT57" s="800"/>
      <c r="FU57" s="800"/>
      <c r="FV57" s="800"/>
      <c r="FW57" s="800"/>
      <c r="FX57" s="800"/>
      <c r="FY57" s="800"/>
      <c r="FZ57" s="800"/>
      <c r="GA57" s="800"/>
      <c r="GB57" s="800"/>
      <c r="GC57" s="800"/>
      <c r="GD57" s="800"/>
      <c r="GE57" s="800"/>
      <c r="GF57" s="800"/>
      <c r="GG57" s="800"/>
      <c r="GH57" s="800"/>
      <c r="GI57" s="800"/>
      <c r="GJ57" s="800"/>
      <c r="GK57" s="800"/>
      <c r="GL57" s="800"/>
      <c r="GM57" s="800"/>
      <c r="GN57" s="800"/>
      <c r="GO57" s="800"/>
      <c r="GP57" s="800"/>
      <c r="GQ57" s="800"/>
      <c r="GR57" s="800"/>
    </row>
    <row r="58" spans="1:205" ht="13.3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</row>
    <row r="62" spans="1:205" ht="13.35" customHeight="1">
      <c r="A62" s="56" t="s">
        <v>79</v>
      </c>
    </row>
    <row r="63" spans="1:205" ht="13.35" customHeight="1">
      <c r="A63" s="56" t="s">
        <v>84</v>
      </c>
    </row>
    <row r="64" spans="1:205" ht="13.35" customHeight="1">
      <c r="A64" s="56" t="s">
        <v>83</v>
      </c>
    </row>
    <row r="65" spans="1:1" ht="13.35" customHeight="1">
      <c r="A65" s="56" t="s">
        <v>82</v>
      </c>
    </row>
  </sheetData>
  <sheetProtection formatCells="0" selectLockedCells="1"/>
  <dataConsolidate/>
  <mergeCells count="64">
    <mergeCell ref="A2:A6"/>
    <mergeCell ref="Z2:BH2"/>
    <mergeCell ref="BE3:BH4"/>
    <mergeCell ref="BE5:BE6"/>
    <mergeCell ref="BF5:BF6"/>
    <mergeCell ref="F3:U5"/>
    <mergeCell ref="Z3:BD5"/>
    <mergeCell ref="B2:B6"/>
    <mergeCell ref="C2:C6"/>
    <mergeCell ref="D2:D6"/>
    <mergeCell ref="BG5:BG6"/>
    <mergeCell ref="BH5:BH6"/>
    <mergeCell ref="E3:E4"/>
    <mergeCell ref="V3:Y4"/>
    <mergeCell ref="V5:V6"/>
    <mergeCell ref="W5:W6"/>
    <mergeCell ref="BI2:CQ2"/>
    <mergeCell ref="CQ5:CQ6"/>
    <mergeCell ref="FF3:FI4"/>
    <mergeCell ref="FF5:FF6"/>
    <mergeCell ref="CR2:DZ2"/>
    <mergeCell ref="EA2:FI2"/>
    <mergeCell ref="FI5:FI6"/>
    <mergeCell ref="DZ5:DZ6"/>
    <mergeCell ref="DY5:DY6"/>
    <mergeCell ref="FH5:FH6"/>
    <mergeCell ref="CP5:CP6"/>
    <mergeCell ref="CR3:DV5"/>
    <mergeCell ref="DW3:DZ4"/>
    <mergeCell ref="DW5:DW6"/>
    <mergeCell ref="DX5:DX6"/>
    <mergeCell ref="CN3:CQ4"/>
    <mergeCell ref="FJ2:GR2"/>
    <mergeCell ref="FJ3:GN5"/>
    <mergeCell ref="GO3:GR4"/>
    <mergeCell ref="GO5:GO6"/>
    <mergeCell ref="GP5:GP6"/>
    <mergeCell ref="A57:C57"/>
    <mergeCell ref="FJ57:GA57"/>
    <mergeCell ref="GB57:GR57"/>
    <mergeCell ref="EA57:ER57"/>
    <mergeCell ref="ES57:FI57"/>
    <mergeCell ref="Z57:AV57"/>
    <mergeCell ref="AW57:BH57"/>
    <mergeCell ref="BI57:BZ57"/>
    <mergeCell ref="CR57:DJ57"/>
    <mergeCell ref="DK57:DZ57"/>
    <mergeCell ref="CA57:CQ57"/>
    <mergeCell ref="X5:X6"/>
    <mergeCell ref="Y5:Y6"/>
    <mergeCell ref="F2:Y2"/>
    <mergeCell ref="GW3:GW6"/>
    <mergeCell ref="GS3:GV4"/>
    <mergeCell ref="GS5:GS6"/>
    <mergeCell ref="GT5:GT6"/>
    <mergeCell ref="GU5:GU6"/>
    <mergeCell ref="GV5:GV6"/>
    <mergeCell ref="CN5:CN6"/>
    <mergeCell ref="EA3:FE5"/>
    <mergeCell ref="CO5:CO6"/>
    <mergeCell ref="BI3:CM5"/>
    <mergeCell ref="GR5:GR6"/>
    <mergeCell ref="FG5:FG6"/>
    <mergeCell ref="GQ5:GQ6"/>
  </mergeCells>
  <phoneticPr fontId="0" type="noConversion"/>
  <dataValidations count="2">
    <dataValidation type="list" allowBlank="1" showInputMessage="1" showErrorMessage="1" promptTitle="เช็คเวลาเรียน" sqref="FJ57:GB57 EA57:ES57 CR57:DK57">
      <formula1>list</formula1>
    </dataValidation>
    <dataValidation type="list" allowBlank="1" showInputMessage="1" showErrorMessage="1" promptTitle="เช็คเวลาเรียน" sqref="CR7:DV56 BI7:CM56 Z7:BD56 G7:J7 I8:J18 I19:Q56 K7:U18 F7:F56 EA7:FE56 G8:H56 FJ7:GN56">
      <formula1>$A$61:$A$65</formula1>
    </dataValidation>
  </dataValidations>
  <pageMargins left="0.31496062992125984" right="0.11811023622047245" top="0.35433070866141736" bottom="0.35433070866141736" header="7.874015748031496E-2" footer="7.874015748031496E-2"/>
  <pageSetup paperSize="9" orientation="portrait" blackAndWhite="1" horizontalDpi="300" verticalDpi="3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00B050"/>
  </sheetPr>
  <dimension ref="A1:HS77"/>
  <sheetViews>
    <sheetView showGridLines="0" zoomScale="110" zoomScaleNormal="110" zoomScaleSheetLayoutView="110" workbookViewId="0">
      <selection activeCell="J8" sqref="J8"/>
    </sheetView>
  </sheetViews>
  <sheetFormatPr defaultColWidth="4.3984375" defaultRowHeight="0" customHeight="1" zeroHeight="1"/>
  <cols>
    <col min="1" max="1" width="2.59765625" style="654" customWidth="1"/>
    <col min="2" max="2" width="4.69921875" style="654" customWidth="1"/>
    <col min="3" max="3" width="11.296875" style="668" customWidth="1"/>
    <col min="4" max="4" width="17.59765625" style="654" customWidth="1"/>
    <col min="5" max="5" width="3.69921875" style="654" customWidth="1"/>
    <col min="6" max="36" width="2.09765625" style="654" customWidth="1"/>
    <col min="37" max="37" width="2.8984375" style="654" customWidth="1"/>
    <col min="38" max="40" width="2.09765625" style="654" customWidth="1"/>
    <col min="41" max="71" width="3.09765625" style="654" customWidth="1"/>
    <col min="72" max="75" width="4.3984375" style="654" customWidth="1"/>
    <col min="76" max="94" width="3" style="671" customWidth="1"/>
    <col min="95" max="106" width="3.296875" style="671" customWidth="1"/>
    <col min="107" max="110" width="4.69921875" style="654" customWidth="1"/>
    <col min="111" max="141" width="3.296875" style="671" customWidth="1"/>
    <col min="142" max="145" width="3.69921875" style="654" customWidth="1"/>
    <col min="146" max="176" width="3.296875" style="654" customWidth="1"/>
    <col min="177" max="180" width="3.69921875" style="654" customWidth="1"/>
    <col min="181" max="211" width="2.59765625" style="654" customWidth="1"/>
    <col min="212" max="214" width="3.69921875" style="654" customWidth="1"/>
    <col min="215" max="215" width="3.8984375" style="654" customWidth="1"/>
    <col min="216" max="217" width="4.09765625" style="654" hidden="1" customWidth="1"/>
    <col min="218" max="218" width="3.69921875" style="654" hidden="1" customWidth="1"/>
    <col min="219" max="219" width="0" style="654" hidden="1" customWidth="1"/>
    <col min="220" max="220" width="4.3984375" style="654" hidden="1" customWidth="1"/>
    <col min="221" max="221" width="3.8984375" style="654" hidden="1" customWidth="1"/>
    <col min="222" max="227" width="3.3984375" style="654"/>
    <col min="228" max="16384" width="4.3984375" style="654"/>
  </cols>
  <sheetData>
    <row r="1" spans="1:227" ht="32.25" customHeight="1" thickBot="1">
      <c r="A1" s="652"/>
      <c r="B1" s="652"/>
      <c r="C1" s="653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652"/>
      <c r="AA1" s="652"/>
      <c r="AB1" s="652"/>
      <c r="AC1" s="652"/>
      <c r="AD1" s="652"/>
      <c r="AE1" s="652"/>
      <c r="AF1" s="652"/>
      <c r="AG1" s="652"/>
      <c r="AH1" s="652"/>
      <c r="AI1" s="652"/>
      <c r="AJ1" s="652"/>
      <c r="AK1" s="652"/>
      <c r="AL1" s="652"/>
      <c r="AM1" s="652"/>
      <c r="AN1" s="652"/>
      <c r="AO1" s="652"/>
      <c r="AP1" s="652"/>
      <c r="AQ1" s="652"/>
      <c r="AR1" s="652"/>
      <c r="AS1" s="652"/>
      <c r="AT1" s="652"/>
      <c r="AU1" s="652"/>
      <c r="AV1" s="652"/>
      <c r="AW1" s="652"/>
      <c r="AX1" s="652"/>
      <c r="AY1" s="652"/>
      <c r="AZ1" s="652"/>
      <c r="BA1" s="652"/>
      <c r="BB1" s="652"/>
      <c r="BC1" s="652"/>
      <c r="BD1" s="652"/>
      <c r="BE1" s="652"/>
      <c r="BF1" s="652"/>
      <c r="BG1" s="652"/>
      <c r="BH1" s="652"/>
      <c r="BI1" s="652"/>
      <c r="BJ1" s="652"/>
      <c r="BK1" s="652"/>
      <c r="BL1" s="652"/>
      <c r="BM1" s="652"/>
      <c r="BN1" s="652"/>
      <c r="BO1" s="652"/>
      <c r="BP1" s="652"/>
      <c r="BQ1" s="652"/>
      <c r="BR1" s="652"/>
      <c r="BS1" s="652"/>
      <c r="BT1" s="652"/>
      <c r="BU1" s="652"/>
      <c r="BV1" s="652"/>
      <c r="BW1" s="652"/>
      <c r="BX1" s="669"/>
      <c r="BY1" s="669"/>
      <c r="BZ1" s="669"/>
      <c r="CA1" s="669"/>
      <c r="CB1" s="669"/>
      <c r="CC1" s="669"/>
      <c r="CD1" s="669"/>
      <c r="CE1" s="669"/>
      <c r="CF1" s="669"/>
      <c r="CG1" s="669"/>
      <c r="CH1" s="669"/>
      <c r="CI1" s="669"/>
      <c r="CJ1" s="669"/>
      <c r="CK1" s="669"/>
      <c r="CL1" s="669"/>
      <c r="CM1" s="669"/>
      <c r="CN1" s="669"/>
      <c r="CO1" s="669"/>
      <c r="CP1" s="669"/>
      <c r="CQ1" s="669"/>
      <c r="CR1" s="669"/>
      <c r="CS1" s="669"/>
      <c r="CT1" s="669"/>
      <c r="CU1" s="669"/>
      <c r="CV1" s="669"/>
      <c r="CW1" s="669"/>
      <c r="CX1" s="669"/>
      <c r="CY1" s="669"/>
      <c r="CZ1" s="669"/>
      <c r="DA1" s="669"/>
      <c r="DB1" s="669"/>
      <c r="DC1" s="652"/>
      <c r="DD1" s="652"/>
      <c r="DE1" s="652"/>
      <c r="DF1" s="652"/>
      <c r="DG1" s="669"/>
      <c r="DH1" s="669"/>
      <c r="DI1" s="669"/>
      <c r="DJ1" s="669"/>
      <c r="DK1" s="669"/>
      <c r="DL1" s="669"/>
      <c r="DM1" s="669"/>
      <c r="DN1" s="669"/>
      <c r="DO1" s="669"/>
      <c r="DP1" s="669"/>
      <c r="DQ1" s="669"/>
      <c r="DR1" s="669"/>
      <c r="DS1" s="669"/>
      <c r="DT1" s="669"/>
      <c r="DU1" s="669"/>
      <c r="DV1" s="669"/>
      <c r="DW1" s="669"/>
      <c r="DX1" s="669"/>
      <c r="DY1" s="669"/>
      <c r="DZ1" s="669"/>
      <c r="EA1" s="669"/>
      <c r="EB1" s="669"/>
      <c r="EC1" s="669"/>
      <c r="ED1" s="669"/>
      <c r="EE1" s="669"/>
      <c r="EF1" s="669"/>
      <c r="EG1" s="669"/>
      <c r="EH1" s="669"/>
      <c r="EI1" s="669"/>
      <c r="EJ1" s="669"/>
      <c r="EK1" s="669"/>
      <c r="EL1" s="652"/>
      <c r="EM1" s="652"/>
      <c r="EN1" s="652"/>
      <c r="EO1" s="652"/>
      <c r="EP1" s="652"/>
      <c r="EQ1" s="652"/>
      <c r="ER1" s="652"/>
      <c r="ES1" s="652"/>
      <c r="ET1" s="652"/>
      <c r="EU1" s="652"/>
      <c r="EV1" s="652"/>
      <c r="EW1" s="652"/>
      <c r="EX1" s="652"/>
      <c r="EY1" s="652"/>
      <c r="EZ1" s="652"/>
      <c r="FA1" s="652"/>
      <c r="FB1" s="652"/>
      <c r="FC1" s="652"/>
      <c r="FD1" s="652"/>
      <c r="FE1" s="652"/>
      <c r="FF1" s="652"/>
      <c r="FG1" s="652"/>
      <c r="FH1" s="652"/>
      <c r="FI1" s="652"/>
      <c r="FJ1" s="652"/>
      <c r="FK1" s="652"/>
      <c r="FL1" s="652"/>
      <c r="FM1" s="652"/>
      <c r="FN1" s="652"/>
      <c r="FO1" s="652"/>
      <c r="FP1" s="652"/>
      <c r="FQ1" s="652"/>
      <c r="FR1" s="652"/>
      <c r="FS1" s="652"/>
      <c r="FT1" s="652"/>
      <c r="FU1" s="652"/>
      <c r="FV1" s="652"/>
      <c r="FW1" s="652"/>
      <c r="FX1" s="652"/>
      <c r="FY1" s="652"/>
      <c r="FZ1" s="652"/>
      <c r="GA1" s="652"/>
      <c r="GB1" s="652"/>
      <c r="GC1" s="652"/>
      <c r="GD1" s="652"/>
      <c r="GE1" s="652"/>
      <c r="GF1" s="652"/>
      <c r="GG1" s="652"/>
      <c r="GH1" s="652"/>
      <c r="GI1" s="652"/>
      <c r="GJ1" s="652"/>
      <c r="GK1" s="652"/>
      <c r="GL1" s="652"/>
      <c r="GM1" s="652"/>
      <c r="GN1" s="652"/>
      <c r="GO1" s="652"/>
      <c r="GP1" s="652"/>
      <c r="GQ1" s="652"/>
      <c r="GR1" s="652"/>
      <c r="GS1" s="652"/>
      <c r="GT1" s="652"/>
      <c r="GU1" s="652"/>
      <c r="GV1" s="652"/>
      <c r="GW1" s="652"/>
      <c r="GX1" s="652"/>
      <c r="GY1" s="652"/>
      <c r="GZ1" s="652"/>
      <c r="HA1" s="652"/>
      <c r="HB1" s="652"/>
      <c r="HC1" s="652"/>
      <c r="HD1" s="652"/>
      <c r="HE1" s="652"/>
      <c r="HF1" s="652"/>
      <c r="HG1" s="652"/>
      <c r="HH1" s="652"/>
      <c r="HI1" s="652"/>
      <c r="HJ1" s="652"/>
      <c r="HK1" s="652"/>
      <c r="HL1" s="652"/>
      <c r="HM1" s="652"/>
      <c r="HN1" s="652"/>
      <c r="HO1" s="652"/>
      <c r="HP1" s="652"/>
      <c r="HQ1" s="652"/>
      <c r="HR1" s="652"/>
    </row>
    <row r="2" spans="1:227" ht="21.75" customHeight="1">
      <c r="A2" s="834" t="s">
        <v>38</v>
      </c>
      <c r="B2" s="843" t="s">
        <v>78</v>
      </c>
      <c r="C2" s="840" t="s">
        <v>9</v>
      </c>
      <c r="D2" s="837" t="s">
        <v>39</v>
      </c>
      <c r="E2" s="655" t="s">
        <v>106</v>
      </c>
      <c r="F2" s="816" t="str">
        <f>ข้อมูลพื้นฐาน!B8&amp;""</f>
        <v>2565</v>
      </c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  <c r="U2" s="817"/>
      <c r="V2" s="817"/>
      <c r="W2" s="817"/>
      <c r="X2" s="817"/>
      <c r="Y2" s="817"/>
      <c r="Z2" s="817"/>
      <c r="AA2" s="817"/>
      <c r="AB2" s="817"/>
      <c r="AC2" s="817"/>
      <c r="AD2" s="817"/>
      <c r="AE2" s="817"/>
      <c r="AF2" s="817"/>
      <c r="AG2" s="817"/>
      <c r="AH2" s="817"/>
      <c r="AI2" s="817"/>
      <c r="AJ2" s="817"/>
      <c r="AK2" s="817"/>
      <c r="AL2" s="817"/>
      <c r="AM2" s="817"/>
      <c r="AN2" s="818"/>
      <c r="AO2" s="816" t="str">
        <f>ข้อมูลพื้นฐาน!B8&amp;""</f>
        <v>2565</v>
      </c>
      <c r="AP2" s="817"/>
      <c r="AQ2" s="817"/>
      <c r="AR2" s="817"/>
      <c r="AS2" s="817"/>
      <c r="AT2" s="817"/>
      <c r="AU2" s="817"/>
      <c r="AV2" s="817"/>
      <c r="AW2" s="817"/>
      <c r="AX2" s="817"/>
      <c r="AY2" s="817"/>
      <c r="AZ2" s="817"/>
      <c r="BA2" s="817"/>
      <c r="BB2" s="817"/>
      <c r="BC2" s="817"/>
      <c r="BD2" s="817"/>
      <c r="BE2" s="817"/>
      <c r="BF2" s="817"/>
      <c r="BG2" s="817"/>
      <c r="BH2" s="817"/>
      <c r="BI2" s="817"/>
      <c r="BJ2" s="817"/>
      <c r="BK2" s="817"/>
      <c r="BL2" s="817"/>
      <c r="BM2" s="817"/>
      <c r="BN2" s="817"/>
      <c r="BO2" s="817"/>
      <c r="BP2" s="817"/>
      <c r="BQ2" s="817"/>
      <c r="BR2" s="817"/>
      <c r="BS2" s="817"/>
      <c r="BT2" s="817"/>
      <c r="BU2" s="817"/>
      <c r="BV2" s="817"/>
      <c r="BW2" s="818"/>
      <c r="BX2" s="831" t="str">
        <f>ข้อมูลพื้นฐาน!B8+1&amp;""</f>
        <v>2566</v>
      </c>
      <c r="BY2" s="831"/>
      <c r="BZ2" s="831"/>
      <c r="CA2" s="831"/>
      <c r="CB2" s="831"/>
      <c r="CC2" s="831"/>
      <c r="CD2" s="831"/>
      <c r="CE2" s="831"/>
      <c r="CF2" s="831"/>
      <c r="CG2" s="831"/>
      <c r="CH2" s="831"/>
      <c r="CI2" s="831"/>
      <c r="CJ2" s="831"/>
      <c r="CK2" s="831"/>
      <c r="CL2" s="831"/>
      <c r="CM2" s="831"/>
      <c r="CN2" s="831"/>
      <c r="CO2" s="831"/>
      <c r="CP2" s="831"/>
      <c r="CQ2" s="831"/>
      <c r="CR2" s="831"/>
      <c r="CS2" s="831"/>
      <c r="CT2" s="831"/>
      <c r="CU2" s="831"/>
      <c r="CV2" s="831"/>
      <c r="CW2" s="831"/>
      <c r="CX2" s="831"/>
      <c r="CY2" s="831"/>
      <c r="CZ2" s="831"/>
      <c r="DA2" s="831"/>
      <c r="DB2" s="831"/>
      <c r="DC2" s="831"/>
      <c r="DD2" s="831"/>
      <c r="DE2" s="831"/>
      <c r="DF2" s="831"/>
      <c r="DG2" s="829" t="str">
        <f>ข้อมูลพื้นฐาน!B8+1&amp;""</f>
        <v>2566</v>
      </c>
      <c r="DH2" s="829"/>
      <c r="DI2" s="829"/>
      <c r="DJ2" s="829"/>
      <c r="DK2" s="829"/>
      <c r="DL2" s="829"/>
      <c r="DM2" s="829"/>
      <c r="DN2" s="829"/>
      <c r="DO2" s="829"/>
      <c r="DP2" s="829"/>
      <c r="DQ2" s="829"/>
      <c r="DR2" s="829"/>
      <c r="DS2" s="829"/>
      <c r="DT2" s="829"/>
      <c r="DU2" s="829"/>
      <c r="DV2" s="829"/>
      <c r="DW2" s="829"/>
      <c r="DX2" s="829"/>
      <c r="DY2" s="829"/>
      <c r="DZ2" s="829"/>
      <c r="EA2" s="829"/>
      <c r="EB2" s="829"/>
      <c r="EC2" s="829"/>
      <c r="ED2" s="829"/>
      <c r="EE2" s="829"/>
      <c r="EF2" s="829"/>
      <c r="EG2" s="829"/>
      <c r="EH2" s="829"/>
      <c r="EI2" s="829"/>
      <c r="EJ2" s="829"/>
      <c r="EK2" s="829"/>
      <c r="EL2" s="829"/>
      <c r="EM2" s="829"/>
      <c r="EN2" s="829"/>
      <c r="EO2" s="829"/>
      <c r="EP2" s="829" t="str">
        <f>ข้อมูลพื้นฐาน!B8+1&amp;""</f>
        <v>2566</v>
      </c>
      <c r="EQ2" s="829"/>
      <c r="ER2" s="829"/>
      <c r="ES2" s="829"/>
      <c r="ET2" s="829"/>
      <c r="EU2" s="829"/>
      <c r="EV2" s="829"/>
      <c r="EW2" s="829"/>
      <c r="EX2" s="829"/>
      <c r="EY2" s="829"/>
      <c r="EZ2" s="829"/>
      <c r="FA2" s="829"/>
      <c r="FB2" s="829"/>
      <c r="FC2" s="829"/>
      <c r="FD2" s="829"/>
      <c r="FE2" s="829"/>
      <c r="FF2" s="829"/>
      <c r="FG2" s="829"/>
      <c r="FH2" s="829"/>
      <c r="FI2" s="829"/>
      <c r="FJ2" s="829"/>
      <c r="FK2" s="829"/>
      <c r="FL2" s="829"/>
      <c r="FM2" s="829"/>
      <c r="FN2" s="829"/>
      <c r="FO2" s="829"/>
      <c r="FP2" s="829"/>
      <c r="FQ2" s="829"/>
      <c r="FR2" s="829"/>
      <c r="FS2" s="829"/>
      <c r="FT2" s="829"/>
      <c r="FU2" s="829"/>
      <c r="FV2" s="829"/>
      <c r="FW2" s="829"/>
      <c r="FX2" s="829"/>
      <c r="FY2" s="829" t="str">
        <f>ข้อมูลพื้นฐาน!B8+1&amp;""</f>
        <v>2566</v>
      </c>
      <c r="FZ2" s="829"/>
      <c r="GA2" s="829"/>
      <c r="GB2" s="829"/>
      <c r="GC2" s="829"/>
      <c r="GD2" s="829"/>
      <c r="GE2" s="829"/>
      <c r="GF2" s="829"/>
      <c r="GG2" s="829"/>
      <c r="GH2" s="829"/>
      <c r="GI2" s="829"/>
      <c r="GJ2" s="829"/>
      <c r="GK2" s="829"/>
      <c r="GL2" s="829"/>
      <c r="GM2" s="829"/>
      <c r="GN2" s="829"/>
      <c r="GO2" s="829"/>
      <c r="GP2" s="829"/>
      <c r="GQ2" s="829"/>
      <c r="GR2" s="829"/>
      <c r="GS2" s="829"/>
      <c r="GT2" s="829"/>
      <c r="GU2" s="829"/>
      <c r="GV2" s="829"/>
      <c r="GW2" s="829"/>
      <c r="GX2" s="829"/>
      <c r="GY2" s="829"/>
      <c r="GZ2" s="829"/>
      <c r="HA2" s="829"/>
      <c r="HB2" s="829"/>
      <c r="HC2" s="829"/>
      <c r="HD2" s="829"/>
      <c r="HE2" s="829"/>
      <c r="HF2" s="829"/>
      <c r="HG2" s="829"/>
      <c r="HN2" s="672"/>
      <c r="HO2" s="672"/>
      <c r="HP2" s="672"/>
      <c r="HQ2" s="672"/>
      <c r="HR2" s="684"/>
    </row>
    <row r="3" spans="1:227" ht="21.75" customHeight="1">
      <c r="A3" s="835"/>
      <c r="B3" s="844"/>
      <c r="C3" s="841"/>
      <c r="D3" s="838"/>
      <c r="E3" s="846" t="s">
        <v>75</v>
      </c>
      <c r="F3" s="791" t="s">
        <v>31</v>
      </c>
      <c r="G3" s="792"/>
      <c r="H3" s="792"/>
      <c r="I3" s="792"/>
      <c r="J3" s="792"/>
      <c r="K3" s="792"/>
      <c r="L3" s="792"/>
      <c r="M3" s="792"/>
      <c r="N3" s="792"/>
      <c r="O3" s="792"/>
      <c r="P3" s="792"/>
      <c r="Q3" s="792"/>
      <c r="R3" s="792"/>
      <c r="S3" s="792"/>
      <c r="T3" s="792"/>
      <c r="U3" s="792"/>
      <c r="V3" s="792"/>
      <c r="W3" s="792"/>
      <c r="X3" s="792"/>
      <c r="Y3" s="792"/>
      <c r="Z3" s="792"/>
      <c r="AA3" s="792"/>
      <c r="AB3" s="792"/>
      <c r="AC3" s="792"/>
      <c r="AD3" s="792"/>
      <c r="AE3" s="792"/>
      <c r="AF3" s="792"/>
      <c r="AG3" s="792"/>
      <c r="AH3" s="792"/>
      <c r="AI3" s="792"/>
      <c r="AJ3" s="793"/>
      <c r="AK3" s="820" t="s">
        <v>1</v>
      </c>
      <c r="AL3" s="821"/>
      <c r="AM3" s="821"/>
      <c r="AN3" s="822"/>
      <c r="AO3" s="791" t="s">
        <v>32</v>
      </c>
      <c r="AP3" s="792"/>
      <c r="AQ3" s="792"/>
      <c r="AR3" s="792"/>
      <c r="AS3" s="792"/>
      <c r="AT3" s="792"/>
      <c r="AU3" s="792"/>
      <c r="AV3" s="792"/>
      <c r="AW3" s="792"/>
      <c r="AX3" s="792"/>
      <c r="AY3" s="792"/>
      <c r="AZ3" s="792"/>
      <c r="BA3" s="792"/>
      <c r="BB3" s="792"/>
      <c r="BC3" s="792"/>
      <c r="BD3" s="792"/>
      <c r="BE3" s="792"/>
      <c r="BF3" s="792"/>
      <c r="BG3" s="792"/>
      <c r="BH3" s="792"/>
      <c r="BI3" s="792"/>
      <c r="BJ3" s="792"/>
      <c r="BK3" s="792"/>
      <c r="BL3" s="792"/>
      <c r="BM3" s="792"/>
      <c r="BN3" s="792"/>
      <c r="BO3" s="792"/>
      <c r="BP3" s="792"/>
      <c r="BQ3" s="792"/>
      <c r="BR3" s="792"/>
      <c r="BS3" s="792"/>
      <c r="BT3" s="820" t="s">
        <v>1</v>
      </c>
      <c r="BU3" s="821"/>
      <c r="BV3" s="821"/>
      <c r="BW3" s="822"/>
      <c r="BX3" s="790" t="s">
        <v>33</v>
      </c>
      <c r="BY3" s="790"/>
      <c r="BZ3" s="790"/>
      <c r="CA3" s="790"/>
      <c r="CB3" s="790"/>
      <c r="CC3" s="790"/>
      <c r="CD3" s="790"/>
      <c r="CE3" s="790"/>
      <c r="CF3" s="790"/>
      <c r="CG3" s="790"/>
      <c r="CH3" s="790"/>
      <c r="CI3" s="790"/>
      <c r="CJ3" s="790"/>
      <c r="CK3" s="790"/>
      <c r="CL3" s="790"/>
      <c r="CM3" s="790"/>
      <c r="CN3" s="790"/>
      <c r="CO3" s="790"/>
      <c r="CP3" s="790"/>
      <c r="CQ3" s="790"/>
      <c r="CR3" s="790"/>
      <c r="CS3" s="790"/>
      <c r="CT3" s="790"/>
      <c r="CU3" s="790"/>
      <c r="CV3" s="790"/>
      <c r="CW3" s="790"/>
      <c r="CX3" s="790"/>
      <c r="CY3" s="790"/>
      <c r="CZ3" s="790"/>
      <c r="DA3" s="790"/>
      <c r="DB3" s="790"/>
      <c r="DC3" s="846" t="s">
        <v>1</v>
      </c>
      <c r="DD3" s="846"/>
      <c r="DE3" s="846"/>
      <c r="DF3" s="846"/>
      <c r="DG3" s="790" t="s">
        <v>34</v>
      </c>
      <c r="DH3" s="790"/>
      <c r="DI3" s="790"/>
      <c r="DJ3" s="790"/>
      <c r="DK3" s="790"/>
      <c r="DL3" s="790"/>
      <c r="DM3" s="790"/>
      <c r="DN3" s="790"/>
      <c r="DO3" s="790"/>
      <c r="DP3" s="790"/>
      <c r="DQ3" s="790"/>
      <c r="DR3" s="790"/>
      <c r="DS3" s="790"/>
      <c r="DT3" s="790"/>
      <c r="DU3" s="790"/>
      <c r="DV3" s="790"/>
      <c r="DW3" s="790"/>
      <c r="DX3" s="790"/>
      <c r="DY3" s="790"/>
      <c r="DZ3" s="790"/>
      <c r="EA3" s="790"/>
      <c r="EB3" s="790"/>
      <c r="EC3" s="790"/>
      <c r="ED3" s="790"/>
      <c r="EE3" s="790"/>
      <c r="EF3" s="790"/>
      <c r="EG3" s="790"/>
      <c r="EH3" s="790"/>
      <c r="EI3" s="790"/>
      <c r="EJ3" s="790"/>
      <c r="EK3" s="790"/>
      <c r="EL3" s="846" t="s">
        <v>1</v>
      </c>
      <c r="EM3" s="846"/>
      <c r="EN3" s="846"/>
      <c r="EO3" s="846"/>
      <c r="EP3" s="790" t="s">
        <v>35</v>
      </c>
      <c r="EQ3" s="790"/>
      <c r="ER3" s="790"/>
      <c r="ES3" s="790"/>
      <c r="ET3" s="790"/>
      <c r="EU3" s="790"/>
      <c r="EV3" s="790"/>
      <c r="EW3" s="790"/>
      <c r="EX3" s="790"/>
      <c r="EY3" s="790"/>
      <c r="EZ3" s="790"/>
      <c r="FA3" s="790"/>
      <c r="FB3" s="790"/>
      <c r="FC3" s="790"/>
      <c r="FD3" s="790"/>
      <c r="FE3" s="790"/>
      <c r="FF3" s="790"/>
      <c r="FG3" s="790"/>
      <c r="FH3" s="790"/>
      <c r="FI3" s="790"/>
      <c r="FJ3" s="790"/>
      <c r="FK3" s="790"/>
      <c r="FL3" s="790"/>
      <c r="FM3" s="790"/>
      <c r="FN3" s="790"/>
      <c r="FO3" s="790"/>
      <c r="FP3" s="790"/>
      <c r="FQ3" s="790"/>
      <c r="FR3" s="790"/>
      <c r="FS3" s="790"/>
      <c r="FT3" s="790"/>
      <c r="FU3" s="846" t="s">
        <v>1</v>
      </c>
      <c r="FV3" s="846"/>
      <c r="FW3" s="846"/>
      <c r="FX3" s="846"/>
      <c r="FY3" s="790" t="s">
        <v>1684</v>
      </c>
      <c r="FZ3" s="790"/>
      <c r="GA3" s="790"/>
      <c r="GB3" s="790"/>
      <c r="GC3" s="790"/>
      <c r="GD3" s="790"/>
      <c r="GE3" s="790"/>
      <c r="GF3" s="790"/>
      <c r="GG3" s="790"/>
      <c r="GH3" s="790"/>
      <c r="GI3" s="790"/>
      <c r="GJ3" s="790"/>
      <c r="GK3" s="790"/>
      <c r="GL3" s="790"/>
      <c r="GM3" s="790"/>
      <c r="GN3" s="790"/>
      <c r="GO3" s="790"/>
      <c r="GP3" s="790"/>
      <c r="GQ3" s="790"/>
      <c r="GR3" s="790"/>
      <c r="GS3" s="790"/>
      <c r="GT3" s="790"/>
      <c r="GU3" s="790"/>
      <c r="GV3" s="790"/>
      <c r="GW3" s="790"/>
      <c r="GX3" s="790"/>
      <c r="GY3" s="790"/>
      <c r="GZ3" s="790"/>
      <c r="HA3" s="790"/>
      <c r="HB3" s="790"/>
      <c r="HC3" s="790"/>
      <c r="HD3" s="846" t="s">
        <v>1</v>
      </c>
      <c r="HE3" s="846"/>
      <c r="HF3" s="846"/>
      <c r="HG3" s="846"/>
      <c r="HH3" s="832" t="s">
        <v>519</v>
      </c>
      <c r="HI3" s="832"/>
      <c r="HJ3" s="832"/>
      <c r="HK3" s="832"/>
      <c r="HL3" s="828" t="s">
        <v>1</v>
      </c>
      <c r="HN3" s="819" t="s">
        <v>519</v>
      </c>
      <c r="HO3" s="819"/>
      <c r="HP3" s="819"/>
      <c r="HQ3" s="819"/>
      <c r="HR3" s="811" t="s">
        <v>1</v>
      </c>
      <c r="HS3" s="673"/>
    </row>
    <row r="4" spans="1:227" ht="15.75" hidden="1">
      <c r="A4" s="835"/>
      <c r="B4" s="844"/>
      <c r="C4" s="841"/>
      <c r="D4" s="838"/>
      <c r="E4" s="846"/>
      <c r="F4" s="794"/>
      <c r="G4" s="795"/>
      <c r="H4" s="795"/>
      <c r="I4" s="795"/>
      <c r="J4" s="795"/>
      <c r="K4" s="795"/>
      <c r="L4" s="795"/>
      <c r="M4" s="795"/>
      <c r="N4" s="795"/>
      <c r="O4" s="795"/>
      <c r="P4" s="795"/>
      <c r="Q4" s="795"/>
      <c r="R4" s="795"/>
      <c r="S4" s="795"/>
      <c r="T4" s="795"/>
      <c r="U4" s="795"/>
      <c r="V4" s="795"/>
      <c r="W4" s="795"/>
      <c r="X4" s="795"/>
      <c r="Y4" s="795"/>
      <c r="Z4" s="795"/>
      <c r="AA4" s="795"/>
      <c r="AB4" s="795"/>
      <c r="AC4" s="795"/>
      <c r="AD4" s="795"/>
      <c r="AE4" s="795"/>
      <c r="AF4" s="795"/>
      <c r="AG4" s="795"/>
      <c r="AH4" s="795"/>
      <c r="AI4" s="795"/>
      <c r="AJ4" s="796"/>
      <c r="AK4" s="823"/>
      <c r="AL4" s="824"/>
      <c r="AM4" s="824"/>
      <c r="AN4" s="825"/>
      <c r="AO4" s="794"/>
      <c r="AP4" s="795"/>
      <c r="AQ4" s="795"/>
      <c r="AR4" s="795"/>
      <c r="AS4" s="795"/>
      <c r="AT4" s="795"/>
      <c r="AU4" s="795"/>
      <c r="AV4" s="795"/>
      <c r="AW4" s="795"/>
      <c r="AX4" s="795"/>
      <c r="AY4" s="795"/>
      <c r="AZ4" s="795"/>
      <c r="BA4" s="795"/>
      <c r="BB4" s="795"/>
      <c r="BC4" s="795"/>
      <c r="BD4" s="795"/>
      <c r="BE4" s="795"/>
      <c r="BF4" s="795"/>
      <c r="BG4" s="795"/>
      <c r="BH4" s="795"/>
      <c r="BI4" s="795"/>
      <c r="BJ4" s="795"/>
      <c r="BK4" s="795"/>
      <c r="BL4" s="795"/>
      <c r="BM4" s="795"/>
      <c r="BN4" s="795"/>
      <c r="BO4" s="795"/>
      <c r="BP4" s="795"/>
      <c r="BQ4" s="795"/>
      <c r="BR4" s="795"/>
      <c r="BS4" s="795"/>
      <c r="BT4" s="823"/>
      <c r="BU4" s="824"/>
      <c r="BV4" s="824"/>
      <c r="BW4" s="825"/>
      <c r="BX4" s="790"/>
      <c r="BY4" s="790"/>
      <c r="BZ4" s="790"/>
      <c r="CA4" s="790"/>
      <c r="CB4" s="790"/>
      <c r="CC4" s="790"/>
      <c r="CD4" s="790"/>
      <c r="CE4" s="790"/>
      <c r="CF4" s="790"/>
      <c r="CG4" s="790"/>
      <c r="CH4" s="790"/>
      <c r="CI4" s="790"/>
      <c r="CJ4" s="790"/>
      <c r="CK4" s="790"/>
      <c r="CL4" s="790"/>
      <c r="CM4" s="790"/>
      <c r="CN4" s="790"/>
      <c r="CO4" s="790"/>
      <c r="CP4" s="790"/>
      <c r="CQ4" s="790"/>
      <c r="CR4" s="790"/>
      <c r="CS4" s="790"/>
      <c r="CT4" s="790"/>
      <c r="CU4" s="790"/>
      <c r="CV4" s="790"/>
      <c r="CW4" s="790"/>
      <c r="CX4" s="790"/>
      <c r="CY4" s="790"/>
      <c r="CZ4" s="790"/>
      <c r="DA4" s="790"/>
      <c r="DB4" s="790"/>
      <c r="DC4" s="846"/>
      <c r="DD4" s="846"/>
      <c r="DE4" s="846"/>
      <c r="DF4" s="846"/>
      <c r="DG4" s="790"/>
      <c r="DH4" s="790"/>
      <c r="DI4" s="790"/>
      <c r="DJ4" s="790"/>
      <c r="DK4" s="790"/>
      <c r="DL4" s="790"/>
      <c r="DM4" s="790"/>
      <c r="DN4" s="790"/>
      <c r="DO4" s="790"/>
      <c r="DP4" s="790"/>
      <c r="DQ4" s="790"/>
      <c r="DR4" s="790"/>
      <c r="DS4" s="790"/>
      <c r="DT4" s="790"/>
      <c r="DU4" s="790"/>
      <c r="DV4" s="790"/>
      <c r="DW4" s="790"/>
      <c r="DX4" s="790"/>
      <c r="DY4" s="790"/>
      <c r="DZ4" s="790"/>
      <c r="EA4" s="790"/>
      <c r="EB4" s="790"/>
      <c r="EC4" s="790"/>
      <c r="ED4" s="790"/>
      <c r="EE4" s="790"/>
      <c r="EF4" s="790"/>
      <c r="EG4" s="790"/>
      <c r="EH4" s="790"/>
      <c r="EI4" s="790"/>
      <c r="EJ4" s="790"/>
      <c r="EK4" s="790"/>
      <c r="EL4" s="846"/>
      <c r="EM4" s="846"/>
      <c r="EN4" s="846"/>
      <c r="EO4" s="846"/>
      <c r="EP4" s="790"/>
      <c r="EQ4" s="790"/>
      <c r="ER4" s="790"/>
      <c r="ES4" s="790"/>
      <c r="ET4" s="790"/>
      <c r="EU4" s="790"/>
      <c r="EV4" s="790"/>
      <c r="EW4" s="790"/>
      <c r="EX4" s="790"/>
      <c r="EY4" s="790"/>
      <c r="EZ4" s="790"/>
      <c r="FA4" s="790"/>
      <c r="FB4" s="790"/>
      <c r="FC4" s="790"/>
      <c r="FD4" s="790"/>
      <c r="FE4" s="790"/>
      <c r="FF4" s="790"/>
      <c r="FG4" s="790"/>
      <c r="FH4" s="790"/>
      <c r="FI4" s="790"/>
      <c r="FJ4" s="790"/>
      <c r="FK4" s="790"/>
      <c r="FL4" s="790"/>
      <c r="FM4" s="790"/>
      <c r="FN4" s="790"/>
      <c r="FO4" s="790"/>
      <c r="FP4" s="790"/>
      <c r="FQ4" s="790"/>
      <c r="FR4" s="790"/>
      <c r="FS4" s="790"/>
      <c r="FT4" s="790"/>
      <c r="FU4" s="846"/>
      <c r="FV4" s="846"/>
      <c r="FW4" s="846"/>
      <c r="FX4" s="846"/>
      <c r="FY4" s="790"/>
      <c r="FZ4" s="790"/>
      <c r="GA4" s="790"/>
      <c r="GB4" s="790"/>
      <c r="GC4" s="790"/>
      <c r="GD4" s="790"/>
      <c r="GE4" s="790"/>
      <c r="GF4" s="790"/>
      <c r="GG4" s="790"/>
      <c r="GH4" s="790"/>
      <c r="GI4" s="790"/>
      <c r="GJ4" s="790"/>
      <c r="GK4" s="790"/>
      <c r="GL4" s="790"/>
      <c r="GM4" s="790"/>
      <c r="GN4" s="790"/>
      <c r="GO4" s="790"/>
      <c r="GP4" s="790"/>
      <c r="GQ4" s="790"/>
      <c r="GR4" s="790"/>
      <c r="GS4" s="790"/>
      <c r="GT4" s="790"/>
      <c r="GU4" s="790"/>
      <c r="GV4" s="790"/>
      <c r="GW4" s="790"/>
      <c r="GX4" s="790"/>
      <c r="GY4" s="790"/>
      <c r="GZ4" s="790"/>
      <c r="HA4" s="790"/>
      <c r="HB4" s="790"/>
      <c r="HC4" s="790"/>
      <c r="HD4" s="846"/>
      <c r="HE4" s="846"/>
      <c r="HF4" s="846"/>
      <c r="HG4" s="846"/>
      <c r="HH4" s="832"/>
      <c r="HI4" s="832"/>
      <c r="HJ4" s="832"/>
      <c r="HK4" s="832"/>
      <c r="HL4" s="828"/>
      <c r="HN4" s="819"/>
      <c r="HO4" s="819"/>
      <c r="HP4" s="819"/>
      <c r="HQ4" s="819"/>
      <c r="HR4" s="812"/>
      <c r="HS4" s="673"/>
    </row>
    <row r="5" spans="1:227" ht="21.75" customHeight="1">
      <c r="A5" s="835"/>
      <c r="B5" s="844"/>
      <c r="C5" s="841"/>
      <c r="D5" s="838"/>
      <c r="E5" s="656" t="s">
        <v>170</v>
      </c>
      <c r="F5" s="797"/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8"/>
      <c r="T5" s="798"/>
      <c r="U5" s="798"/>
      <c r="V5" s="798"/>
      <c r="W5" s="798"/>
      <c r="X5" s="798"/>
      <c r="Y5" s="798"/>
      <c r="Z5" s="798"/>
      <c r="AA5" s="798"/>
      <c r="AB5" s="798"/>
      <c r="AC5" s="798"/>
      <c r="AD5" s="798"/>
      <c r="AE5" s="798"/>
      <c r="AF5" s="798"/>
      <c r="AG5" s="798"/>
      <c r="AH5" s="798"/>
      <c r="AI5" s="798"/>
      <c r="AJ5" s="799"/>
      <c r="AK5" s="826" t="s">
        <v>22</v>
      </c>
      <c r="AL5" s="826" t="s">
        <v>24</v>
      </c>
      <c r="AM5" s="826" t="s">
        <v>25</v>
      </c>
      <c r="AN5" s="826" t="s">
        <v>26</v>
      </c>
      <c r="AO5" s="797"/>
      <c r="AP5" s="798"/>
      <c r="AQ5" s="798"/>
      <c r="AR5" s="798"/>
      <c r="AS5" s="798"/>
      <c r="AT5" s="798"/>
      <c r="AU5" s="798"/>
      <c r="AV5" s="798"/>
      <c r="AW5" s="798"/>
      <c r="AX5" s="798"/>
      <c r="AY5" s="798"/>
      <c r="AZ5" s="798"/>
      <c r="BA5" s="798"/>
      <c r="BB5" s="798"/>
      <c r="BC5" s="798"/>
      <c r="BD5" s="798"/>
      <c r="BE5" s="798"/>
      <c r="BF5" s="798"/>
      <c r="BG5" s="798"/>
      <c r="BH5" s="798"/>
      <c r="BI5" s="798"/>
      <c r="BJ5" s="798"/>
      <c r="BK5" s="798"/>
      <c r="BL5" s="798"/>
      <c r="BM5" s="798"/>
      <c r="BN5" s="798"/>
      <c r="BO5" s="798"/>
      <c r="BP5" s="798"/>
      <c r="BQ5" s="798"/>
      <c r="BR5" s="798"/>
      <c r="BS5" s="798"/>
      <c r="BT5" s="826" t="s">
        <v>22</v>
      </c>
      <c r="BU5" s="826" t="s">
        <v>24</v>
      </c>
      <c r="BV5" s="826" t="s">
        <v>25</v>
      </c>
      <c r="BW5" s="826" t="s">
        <v>26</v>
      </c>
      <c r="BX5" s="790"/>
      <c r="BY5" s="790"/>
      <c r="BZ5" s="790"/>
      <c r="CA5" s="790"/>
      <c r="CB5" s="790"/>
      <c r="CC5" s="790"/>
      <c r="CD5" s="790"/>
      <c r="CE5" s="790"/>
      <c r="CF5" s="790"/>
      <c r="CG5" s="790"/>
      <c r="CH5" s="790"/>
      <c r="CI5" s="790"/>
      <c r="CJ5" s="790"/>
      <c r="CK5" s="790"/>
      <c r="CL5" s="790"/>
      <c r="CM5" s="790"/>
      <c r="CN5" s="790"/>
      <c r="CO5" s="790"/>
      <c r="CP5" s="790"/>
      <c r="CQ5" s="790"/>
      <c r="CR5" s="790"/>
      <c r="CS5" s="790"/>
      <c r="CT5" s="790"/>
      <c r="CU5" s="790"/>
      <c r="CV5" s="790"/>
      <c r="CW5" s="790"/>
      <c r="CX5" s="790"/>
      <c r="CY5" s="790"/>
      <c r="CZ5" s="790"/>
      <c r="DA5" s="790"/>
      <c r="DB5" s="790"/>
      <c r="DC5" s="830" t="s">
        <v>22</v>
      </c>
      <c r="DD5" s="830" t="s">
        <v>24</v>
      </c>
      <c r="DE5" s="830" t="s">
        <v>25</v>
      </c>
      <c r="DF5" s="830" t="s">
        <v>26</v>
      </c>
      <c r="DG5" s="790"/>
      <c r="DH5" s="790"/>
      <c r="DI5" s="790"/>
      <c r="DJ5" s="790"/>
      <c r="DK5" s="790"/>
      <c r="DL5" s="790"/>
      <c r="DM5" s="790"/>
      <c r="DN5" s="790"/>
      <c r="DO5" s="790"/>
      <c r="DP5" s="790"/>
      <c r="DQ5" s="790"/>
      <c r="DR5" s="790"/>
      <c r="DS5" s="790"/>
      <c r="DT5" s="790"/>
      <c r="DU5" s="790"/>
      <c r="DV5" s="790"/>
      <c r="DW5" s="790"/>
      <c r="DX5" s="790"/>
      <c r="DY5" s="790"/>
      <c r="DZ5" s="790"/>
      <c r="EA5" s="790"/>
      <c r="EB5" s="790"/>
      <c r="EC5" s="790"/>
      <c r="ED5" s="790"/>
      <c r="EE5" s="790"/>
      <c r="EF5" s="790"/>
      <c r="EG5" s="790"/>
      <c r="EH5" s="790"/>
      <c r="EI5" s="790"/>
      <c r="EJ5" s="790"/>
      <c r="EK5" s="790"/>
      <c r="EL5" s="830" t="s">
        <v>22</v>
      </c>
      <c r="EM5" s="830" t="s">
        <v>24</v>
      </c>
      <c r="EN5" s="830" t="s">
        <v>25</v>
      </c>
      <c r="EO5" s="830" t="s">
        <v>26</v>
      </c>
      <c r="EP5" s="790"/>
      <c r="EQ5" s="790"/>
      <c r="ER5" s="790"/>
      <c r="ES5" s="790"/>
      <c r="ET5" s="790"/>
      <c r="EU5" s="790"/>
      <c r="EV5" s="790"/>
      <c r="EW5" s="790"/>
      <c r="EX5" s="790"/>
      <c r="EY5" s="790"/>
      <c r="EZ5" s="790"/>
      <c r="FA5" s="790"/>
      <c r="FB5" s="790"/>
      <c r="FC5" s="790"/>
      <c r="FD5" s="790"/>
      <c r="FE5" s="790"/>
      <c r="FF5" s="790"/>
      <c r="FG5" s="790"/>
      <c r="FH5" s="790"/>
      <c r="FI5" s="790"/>
      <c r="FJ5" s="790"/>
      <c r="FK5" s="790"/>
      <c r="FL5" s="790"/>
      <c r="FM5" s="790"/>
      <c r="FN5" s="790"/>
      <c r="FO5" s="790"/>
      <c r="FP5" s="790"/>
      <c r="FQ5" s="790"/>
      <c r="FR5" s="790"/>
      <c r="FS5" s="790"/>
      <c r="FT5" s="790"/>
      <c r="FU5" s="830" t="s">
        <v>22</v>
      </c>
      <c r="FV5" s="830" t="s">
        <v>24</v>
      </c>
      <c r="FW5" s="830" t="s">
        <v>25</v>
      </c>
      <c r="FX5" s="830" t="s">
        <v>26</v>
      </c>
      <c r="FY5" s="790"/>
      <c r="FZ5" s="790"/>
      <c r="GA5" s="790"/>
      <c r="GB5" s="790"/>
      <c r="GC5" s="790"/>
      <c r="GD5" s="790"/>
      <c r="GE5" s="790"/>
      <c r="GF5" s="790"/>
      <c r="GG5" s="790"/>
      <c r="GH5" s="790"/>
      <c r="GI5" s="790"/>
      <c r="GJ5" s="790"/>
      <c r="GK5" s="790"/>
      <c r="GL5" s="790"/>
      <c r="GM5" s="790"/>
      <c r="GN5" s="790"/>
      <c r="GO5" s="790"/>
      <c r="GP5" s="790"/>
      <c r="GQ5" s="790"/>
      <c r="GR5" s="790"/>
      <c r="GS5" s="790"/>
      <c r="GT5" s="790"/>
      <c r="GU5" s="790"/>
      <c r="GV5" s="790"/>
      <c r="GW5" s="790"/>
      <c r="GX5" s="790"/>
      <c r="GY5" s="790"/>
      <c r="GZ5" s="790"/>
      <c r="HA5" s="790"/>
      <c r="HB5" s="790"/>
      <c r="HC5" s="790"/>
      <c r="HD5" s="830" t="s">
        <v>22</v>
      </c>
      <c r="HE5" s="830" t="s">
        <v>24</v>
      </c>
      <c r="HF5" s="830" t="s">
        <v>25</v>
      </c>
      <c r="HG5" s="830" t="s">
        <v>26</v>
      </c>
      <c r="HH5" s="833" t="s">
        <v>22</v>
      </c>
      <c r="HI5" s="833" t="s">
        <v>24</v>
      </c>
      <c r="HJ5" s="833" t="s">
        <v>25</v>
      </c>
      <c r="HK5" s="833" t="s">
        <v>26</v>
      </c>
      <c r="HL5" s="828"/>
      <c r="HN5" s="814" t="s">
        <v>22</v>
      </c>
      <c r="HO5" s="814" t="s">
        <v>24</v>
      </c>
      <c r="HP5" s="814" t="s">
        <v>25</v>
      </c>
      <c r="HQ5" s="814" t="s">
        <v>26</v>
      </c>
      <c r="HR5" s="812"/>
      <c r="HS5" s="673"/>
    </row>
    <row r="6" spans="1:227" ht="18.75" customHeight="1">
      <c r="A6" s="836"/>
      <c r="B6" s="845"/>
      <c r="C6" s="842"/>
      <c r="D6" s="839"/>
      <c r="E6" s="657">
        <v>100</v>
      </c>
      <c r="F6" s="658">
        <v>1</v>
      </c>
      <c r="G6" s="658">
        <v>2</v>
      </c>
      <c r="H6" s="658">
        <v>3</v>
      </c>
      <c r="I6" s="658">
        <v>4</v>
      </c>
      <c r="J6" s="658">
        <v>5</v>
      </c>
      <c r="K6" s="658">
        <v>6</v>
      </c>
      <c r="L6" s="658">
        <v>7</v>
      </c>
      <c r="M6" s="658">
        <v>8</v>
      </c>
      <c r="N6" s="658">
        <v>9</v>
      </c>
      <c r="O6" s="658">
        <v>10</v>
      </c>
      <c r="P6" s="658">
        <v>11</v>
      </c>
      <c r="Q6" s="658">
        <v>12</v>
      </c>
      <c r="R6" s="658">
        <v>13</v>
      </c>
      <c r="S6" s="658">
        <v>14</v>
      </c>
      <c r="T6" s="658">
        <v>15</v>
      </c>
      <c r="U6" s="658">
        <v>16</v>
      </c>
      <c r="V6" s="658">
        <v>17</v>
      </c>
      <c r="W6" s="658">
        <v>18</v>
      </c>
      <c r="X6" s="658">
        <v>19</v>
      </c>
      <c r="Y6" s="658">
        <v>20</v>
      </c>
      <c r="Z6" s="658">
        <v>21</v>
      </c>
      <c r="AA6" s="658">
        <v>22</v>
      </c>
      <c r="AB6" s="658">
        <v>23</v>
      </c>
      <c r="AC6" s="658">
        <v>24</v>
      </c>
      <c r="AD6" s="658">
        <v>25</v>
      </c>
      <c r="AE6" s="658">
        <v>26</v>
      </c>
      <c r="AF6" s="658">
        <v>27</v>
      </c>
      <c r="AG6" s="658">
        <v>28</v>
      </c>
      <c r="AH6" s="658">
        <v>29</v>
      </c>
      <c r="AI6" s="658">
        <v>30</v>
      </c>
      <c r="AJ6" s="658"/>
      <c r="AK6" s="827"/>
      <c r="AL6" s="827"/>
      <c r="AM6" s="827"/>
      <c r="AN6" s="827"/>
      <c r="AO6" s="659">
        <v>1</v>
      </c>
      <c r="AP6" s="659">
        <v>2</v>
      </c>
      <c r="AQ6" s="659">
        <v>3</v>
      </c>
      <c r="AR6" s="659">
        <v>4</v>
      </c>
      <c r="AS6" s="659">
        <v>5</v>
      </c>
      <c r="AT6" s="659">
        <v>6</v>
      </c>
      <c r="AU6" s="659">
        <v>7</v>
      </c>
      <c r="AV6" s="659">
        <v>8</v>
      </c>
      <c r="AW6" s="659">
        <v>9</v>
      </c>
      <c r="AX6" s="659">
        <v>10</v>
      </c>
      <c r="AY6" s="659">
        <v>11</v>
      </c>
      <c r="AZ6" s="659">
        <v>12</v>
      </c>
      <c r="BA6" s="659">
        <v>13</v>
      </c>
      <c r="BB6" s="659">
        <v>14</v>
      </c>
      <c r="BC6" s="659">
        <v>15</v>
      </c>
      <c r="BD6" s="659">
        <v>16</v>
      </c>
      <c r="BE6" s="659">
        <v>17</v>
      </c>
      <c r="BF6" s="659">
        <v>18</v>
      </c>
      <c r="BG6" s="659">
        <v>19</v>
      </c>
      <c r="BH6" s="659">
        <v>20</v>
      </c>
      <c r="BI6" s="659">
        <v>21</v>
      </c>
      <c r="BJ6" s="659">
        <v>22</v>
      </c>
      <c r="BK6" s="659">
        <v>23</v>
      </c>
      <c r="BL6" s="659">
        <v>24</v>
      </c>
      <c r="BM6" s="659">
        <v>25</v>
      </c>
      <c r="BN6" s="659">
        <v>26</v>
      </c>
      <c r="BO6" s="659">
        <v>27</v>
      </c>
      <c r="BP6" s="659">
        <v>28</v>
      </c>
      <c r="BQ6" s="659">
        <v>29</v>
      </c>
      <c r="BR6" s="659">
        <v>30</v>
      </c>
      <c r="BS6" s="659">
        <v>31</v>
      </c>
      <c r="BT6" s="827"/>
      <c r="BU6" s="827"/>
      <c r="BV6" s="827"/>
      <c r="BW6" s="827"/>
      <c r="BX6" s="670">
        <v>1</v>
      </c>
      <c r="BY6" s="670">
        <v>2</v>
      </c>
      <c r="BZ6" s="670">
        <v>3</v>
      </c>
      <c r="CA6" s="670">
        <v>4</v>
      </c>
      <c r="CB6" s="670">
        <v>5</v>
      </c>
      <c r="CC6" s="670">
        <v>6</v>
      </c>
      <c r="CD6" s="670">
        <v>7</v>
      </c>
      <c r="CE6" s="670">
        <v>8</v>
      </c>
      <c r="CF6" s="670">
        <v>9</v>
      </c>
      <c r="CG6" s="670">
        <v>10</v>
      </c>
      <c r="CH6" s="670">
        <v>11</v>
      </c>
      <c r="CI6" s="670">
        <v>12</v>
      </c>
      <c r="CJ6" s="670">
        <v>13</v>
      </c>
      <c r="CK6" s="670">
        <v>14</v>
      </c>
      <c r="CL6" s="670">
        <v>15</v>
      </c>
      <c r="CM6" s="670">
        <v>16</v>
      </c>
      <c r="CN6" s="670">
        <v>17</v>
      </c>
      <c r="CO6" s="670">
        <v>18</v>
      </c>
      <c r="CP6" s="670">
        <v>19</v>
      </c>
      <c r="CQ6" s="670">
        <v>20</v>
      </c>
      <c r="CR6" s="670">
        <v>21</v>
      </c>
      <c r="CS6" s="670">
        <v>22</v>
      </c>
      <c r="CT6" s="670">
        <v>23</v>
      </c>
      <c r="CU6" s="670">
        <v>24</v>
      </c>
      <c r="CV6" s="670">
        <v>25</v>
      </c>
      <c r="CW6" s="670">
        <v>26</v>
      </c>
      <c r="CX6" s="670">
        <v>27</v>
      </c>
      <c r="CY6" s="670">
        <v>28</v>
      </c>
      <c r="CZ6" s="670">
        <v>29</v>
      </c>
      <c r="DA6" s="670">
        <v>30</v>
      </c>
      <c r="DB6" s="670">
        <v>31</v>
      </c>
      <c r="DC6" s="830"/>
      <c r="DD6" s="830"/>
      <c r="DE6" s="830"/>
      <c r="DF6" s="830"/>
      <c r="DG6" s="670">
        <v>1</v>
      </c>
      <c r="DH6" s="670">
        <v>2</v>
      </c>
      <c r="DI6" s="670">
        <v>3</v>
      </c>
      <c r="DJ6" s="670">
        <v>4</v>
      </c>
      <c r="DK6" s="670">
        <v>5</v>
      </c>
      <c r="DL6" s="670">
        <v>6</v>
      </c>
      <c r="DM6" s="670">
        <v>7</v>
      </c>
      <c r="DN6" s="670">
        <v>8</v>
      </c>
      <c r="DO6" s="670">
        <v>9</v>
      </c>
      <c r="DP6" s="670">
        <v>10</v>
      </c>
      <c r="DQ6" s="670">
        <v>11</v>
      </c>
      <c r="DR6" s="670">
        <v>12</v>
      </c>
      <c r="DS6" s="670">
        <v>13</v>
      </c>
      <c r="DT6" s="670">
        <v>14</v>
      </c>
      <c r="DU6" s="670">
        <v>15</v>
      </c>
      <c r="DV6" s="670">
        <v>16</v>
      </c>
      <c r="DW6" s="670">
        <v>17</v>
      </c>
      <c r="DX6" s="670">
        <v>18</v>
      </c>
      <c r="DY6" s="670">
        <v>19</v>
      </c>
      <c r="DZ6" s="670">
        <v>20</v>
      </c>
      <c r="EA6" s="670">
        <v>21</v>
      </c>
      <c r="EB6" s="670">
        <v>22</v>
      </c>
      <c r="EC6" s="670">
        <v>23</v>
      </c>
      <c r="ED6" s="670">
        <v>24</v>
      </c>
      <c r="EE6" s="670">
        <v>25</v>
      </c>
      <c r="EF6" s="670">
        <v>26</v>
      </c>
      <c r="EG6" s="670">
        <v>27</v>
      </c>
      <c r="EH6" s="670">
        <v>28</v>
      </c>
      <c r="EI6" s="670"/>
      <c r="EJ6" s="670"/>
      <c r="EK6" s="670"/>
      <c r="EL6" s="830"/>
      <c r="EM6" s="830"/>
      <c r="EN6" s="830"/>
      <c r="EO6" s="830"/>
      <c r="EP6" s="660">
        <v>1</v>
      </c>
      <c r="EQ6" s="660">
        <v>2</v>
      </c>
      <c r="ER6" s="660">
        <v>3</v>
      </c>
      <c r="ES6" s="660">
        <v>4</v>
      </c>
      <c r="ET6" s="660">
        <v>5</v>
      </c>
      <c r="EU6" s="660">
        <v>6</v>
      </c>
      <c r="EV6" s="660">
        <v>7</v>
      </c>
      <c r="EW6" s="660">
        <v>8</v>
      </c>
      <c r="EX6" s="660">
        <v>9</v>
      </c>
      <c r="EY6" s="660">
        <v>10</v>
      </c>
      <c r="EZ6" s="660">
        <v>11</v>
      </c>
      <c r="FA6" s="660">
        <v>12</v>
      </c>
      <c r="FB6" s="660">
        <v>13</v>
      </c>
      <c r="FC6" s="660">
        <v>14</v>
      </c>
      <c r="FD6" s="660">
        <v>15</v>
      </c>
      <c r="FE6" s="660">
        <v>16</v>
      </c>
      <c r="FF6" s="660">
        <v>17</v>
      </c>
      <c r="FG6" s="660">
        <v>18</v>
      </c>
      <c r="FH6" s="660">
        <v>19</v>
      </c>
      <c r="FI6" s="660">
        <v>20</v>
      </c>
      <c r="FJ6" s="660">
        <v>21</v>
      </c>
      <c r="FK6" s="660">
        <v>22</v>
      </c>
      <c r="FL6" s="660">
        <v>23</v>
      </c>
      <c r="FM6" s="660">
        <v>24</v>
      </c>
      <c r="FN6" s="660">
        <v>25</v>
      </c>
      <c r="FO6" s="660">
        <v>26</v>
      </c>
      <c r="FP6" s="660">
        <v>27</v>
      </c>
      <c r="FQ6" s="660">
        <v>28</v>
      </c>
      <c r="FR6" s="660">
        <v>29</v>
      </c>
      <c r="FS6" s="660">
        <v>30</v>
      </c>
      <c r="FT6" s="660">
        <v>31</v>
      </c>
      <c r="FU6" s="830"/>
      <c r="FV6" s="830"/>
      <c r="FW6" s="830"/>
      <c r="FX6" s="830"/>
      <c r="FY6" s="660">
        <v>1</v>
      </c>
      <c r="FZ6" s="660">
        <v>2</v>
      </c>
      <c r="GA6" s="660">
        <v>3</v>
      </c>
      <c r="GB6" s="660">
        <v>4</v>
      </c>
      <c r="GC6" s="660">
        <v>5</v>
      </c>
      <c r="GD6" s="660">
        <v>6</v>
      </c>
      <c r="GE6" s="660">
        <v>7</v>
      </c>
      <c r="GF6" s="660">
        <v>8</v>
      </c>
      <c r="GG6" s="660">
        <v>9</v>
      </c>
      <c r="GH6" s="660">
        <v>10</v>
      </c>
      <c r="GI6" s="660">
        <v>11</v>
      </c>
      <c r="GJ6" s="660">
        <v>12</v>
      </c>
      <c r="GK6" s="660">
        <v>13</v>
      </c>
      <c r="GL6" s="660">
        <v>14</v>
      </c>
      <c r="GM6" s="660">
        <v>15</v>
      </c>
      <c r="GN6" s="660">
        <v>16</v>
      </c>
      <c r="GO6" s="660">
        <v>17</v>
      </c>
      <c r="GP6" s="660">
        <v>18</v>
      </c>
      <c r="GQ6" s="660">
        <v>19</v>
      </c>
      <c r="GR6" s="660">
        <v>20</v>
      </c>
      <c r="GS6" s="660">
        <v>21</v>
      </c>
      <c r="GT6" s="660">
        <v>22</v>
      </c>
      <c r="GU6" s="660">
        <v>23</v>
      </c>
      <c r="GV6" s="660">
        <v>24</v>
      </c>
      <c r="GW6" s="660">
        <v>25</v>
      </c>
      <c r="GX6" s="660">
        <v>26</v>
      </c>
      <c r="GY6" s="660">
        <v>27</v>
      </c>
      <c r="GZ6" s="660">
        <v>28</v>
      </c>
      <c r="HA6" s="660">
        <v>29</v>
      </c>
      <c r="HB6" s="661">
        <v>30</v>
      </c>
      <c r="HC6" s="662"/>
      <c r="HD6" s="830"/>
      <c r="HE6" s="830"/>
      <c r="HF6" s="830"/>
      <c r="HG6" s="830"/>
      <c r="HH6" s="833"/>
      <c r="HI6" s="833"/>
      <c r="HJ6" s="833"/>
      <c r="HK6" s="833"/>
      <c r="HL6" s="828"/>
      <c r="HN6" s="814"/>
      <c r="HO6" s="814"/>
      <c r="HP6" s="814"/>
      <c r="HQ6" s="814"/>
      <c r="HR6" s="813"/>
      <c r="HS6" s="673"/>
    </row>
    <row r="7" spans="1:227" ht="14.1" customHeight="1">
      <c r="A7" s="663">
        <f>IF('กรอกข้อมูล นร1'!A5,'กรอกข้อมูล นร1'!A5,"")</f>
        <v>1</v>
      </c>
      <c r="B7" s="663" t="str">
        <f>'กรอกข้อมูล นร1'!B5&amp;""</f>
        <v/>
      </c>
      <c r="C7" s="664" t="str">
        <f>'กรอกข้อมูล นร1'!D5&amp;""</f>
        <v/>
      </c>
      <c r="D7" s="299" t="str">
        <f>IF('กรอกข้อมูล นร1'!C5="","",'กรอกข้อมูล นร1'!C5)</f>
        <v/>
      </c>
      <c r="E7" s="382">
        <f t="shared" ref="E7" si="0">IF(A7="","",$E$6)</f>
        <v>100</v>
      </c>
      <c r="F7" s="665"/>
      <c r="G7" s="665"/>
      <c r="H7" s="665"/>
      <c r="I7" s="665"/>
      <c r="J7" s="665"/>
      <c r="K7" s="665"/>
      <c r="L7" s="665"/>
      <c r="M7" s="665"/>
      <c r="N7" s="665"/>
      <c r="O7" s="665"/>
      <c r="P7" s="665"/>
      <c r="Q7" s="665"/>
      <c r="R7" s="665"/>
      <c r="S7" s="665"/>
      <c r="T7" s="665"/>
      <c r="U7" s="665"/>
      <c r="V7" s="665"/>
      <c r="W7" s="665"/>
      <c r="X7" s="665"/>
      <c r="Y7" s="665"/>
      <c r="Z7" s="665"/>
      <c r="AA7" s="665"/>
      <c r="AB7" s="665"/>
      <c r="AC7" s="665"/>
      <c r="AD7" s="665"/>
      <c r="AE7" s="665"/>
      <c r="AF7" s="665"/>
      <c r="AG7" s="665"/>
      <c r="AH7" s="665"/>
      <c r="AI7" s="665"/>
      <c r="AJ7" s="665"/>
      <c r="AK7" s="666" t="str">
        <f>IF(COUNTIF(F7:AJ7," /"),COUNTIF(F7:AJ7," /"),"")</f>
        <v/>
      </c>
      <c r="AL7" s="666" t="str">
        <f>IF(COUNTIF(F7:AJ7,"ป"),COUNTIF(F7:AJ7,"ป"),"")</f>
        <v/>
      </c>
      <c r="AM7" s="666" t="str">
        <f>IF(COUNTIF(F7:AJ7,"ล"),COUNTIF(F7:AJ7,"ล"),"")</f>
        <v/>
      </c>
      <c r="AN7" s="666" t="str">
        <f>IF(COUNTIF(F7:AJ7,"ข"),COUNTIF(F7:AJ7,"ข"),"")</f>
        <v/>
      </c>
      <c r="AO7" s="665"/>
      <c r="AP7" s="665"/>
      <c r="AQ7" s="665"/>
      <c r="AR7" s="665"/>
      <c r="AS7" s="665"/>
      <c r="AT7" s="665"/>
      <c r="AU7" s="665"/>
      <c r="AV7" s="665"/>
      <c r="AW7" s="665"/>
      <c r="AX7" s="665"/>
      <c r="AY7" s="665"/>
      <c r="AZ7" s="665"/>
      <c r="BA7" s="665"/>
      <c r="BB7" s="665"/>
      <c r="BC7" s="665"/>
      <c r="BD7" s="665"/>
      <c r="BE7" s="665"/>
      <c r="BF7" s="665"/>
      <c r="BG7" s="665"/>
      <c r="BH7" s="665"/>
      <c r="BI7" s="665"/>
      <c r="BJ7" s="665"/>
      <c r="BK7" s="665"/>
      <c r="BL7" s="665"/>
      <c r="BM7" s="665"/>
      <c r="BN7" s="665"/>
      <c r="BO7" s="665"/>
      <c r="BP7" s="665"/>
      <c r="BQ7" s="665"/>
      <c r="BR7" s="665"/>
      <c r="BS7" s="665"/>
      <c r="BT7" s="666" t="str">
        <f>IF(COUNTIF(AO7:BS7," /"),COUNTIF(AO7:BS7," /"),"")</f>
        <v/>
      </c>
      <c r="BU7" s="666" t="str">
        <f>IF(COUNTIF(AO7:BS7,"ป"),COUNTIF(AO7:BS7,"ป"),"")</f>
        <v/>
      </c>
      <c r="BV7" s="666" t="str">
        <f>IF(COUNTIF(AO7:BS7,"ล"),COUNTIF(AO7:BS7,"ล"),"")</f>
        <v/>
      </c>
      <c r="BW7" s="666" t="str">
        <f>IF(COUNTIF(AO7:BS7,"ข"),COUNTIF(AO7:BS7,"ข"),"")</f>
        <v/>
      </c>
      <c r="BX7" s="665"/>
      <c r="BY7" s="665"/>
      <c r="BZ7" s="665"/>
      <c r="CA7" s="665"/>
      <c r="CB7" s="665"/>
      <c r="CC7" s="665"/>
      <c r="CD7" s="665"/>
      <c r="CE7" s="665"/>
      <c r="CF7" s="665"/>
      <c r="CG7" s="665"/>
      <c r="CH7" s="665"/>
      <c r="CI7" s="665"/>
      <c r="CJ7" s="665"/>
      <c r="CK7" s="665"/>
      <c r="CL7" s="665"/>
      <c r="CM7" s="665"/>
      <c r="CN7" s="665"/>
      <c r="CO7" s="665"/>
      <c r="CP7" s="665"/>
      <c r="CQ7" s="665"/>
      <c r="CR7" s="665"/>
      <c r="CS7" s="665"/>
      <c r="CT7" s="665"/>
      <c r="CU7" s="665"/>
      <c r="CV7" s="665"/>
      <c r="CW7" s="665"/>
      <c r="CX7" s="665"/>
      <c r="CY7" s="665"/>
      <c r="CZ7" s="665"/>
      <c r="DA7" s="665"/>
      <c r="DB7" s="665"/>
      <c r="DC7" s="666" t="str">
        <f t="shared" ref="DC7:DC38" si="1">IF(COUNTIF($BX7:$DB7," /"),COUNTIF($BX7:$DB7," /"),"")</f>
        <v/>
      </c>
      <c r="DD7" s="666" t="str">
        <f t="shared" ref="DD7:DD38" si="2">IF(COUNTIF($BX7:$DB7,"ป"),COUNTIF($BY7:$DB7,"ป"),"")</f>
        <v/>
      </c>
      <c r="DE7" s="666" t="str">
        <f t="shared" ref="DE7:DE38" si="3">IF(COUNTIF($BX7:$DB7,"ล"),COUNTIF($BY7:$DB7,"ล"),"")</f>
        <v/>
      </c>
      <c r="DF7" s="666" t="str">
        <f t="shared" ref="DF7:DF38" si="4">IF(COUNTIF($BX7:$DB7,"ข"),COUNTIF($BY7:$DB7,"ข"),"")</f>
        <v/>
      </c>
      <c r="DG7" s="665"/>
      <c r="DH7" s="665"/>
      <c r="DI7" s="665"/>
      <c r="DJ7" s="665"/>
      <c r="DK7" s="665"/>
      <c r="DL7" s="665"/>
      <c r="DM7" s="665"/>
      <c r="DN7" s="665"/>
      <c r="DO7" s="665"/>
      <c r="DP7" s="665"/>
      <c r="DQ7" s="665"/>
      <c r="DR7" s="665"/>
      <c r="DS7" s="665"/>
      <c r="DT7" s="665"/>
      <c r="DU7" s="665"/>
      <c r="DV7" s="665"/>
      <c r="DW7" s="665"/>
      <c r="DX7" s="665"/>
      <c r="DY7" s="665"/>
      <c r="DZ7" s="665"/>
      <c r="EA7" s="665"/>
      <c r="EB7" s="665"/>
      <c r="EC7" s="665"/>
      <c r="ED7" s="665"/>
      <c r="EE7" s="665"/>
      <c r="EF7" s="665"/>
      <c r="EG7" s="665"/>
      <c r="EH7" s="665"/>
      <c r="EI7" s="665"/>
      <c r="EJ7" s="665"/>
      <c r="EK7" s="665"/>
      <c r="EL7" s="666" t="str">
        <f t="shared" ref="EL7:EL38" si="5">IF(COUNTIF($DG7:$EK7," /"),COUNTIF($DG7:$EK7," /"),"")</f>
        <v/>
      </c>
      <c r="EM7" s="666" t="str">
        <f t="shared" ref="EM7:EM38" si="6">IF(COUNTIF($DG7:$EK7,"ป"),COUNTIF($DG7:$EK7,"ป"),"")</f>
        <v/>
      </c>
      <c r="EN7" s="666" t="str">
        <f t="shared" ref="EN7:EN38" si="7">IF(COUNTIF($DG7:$EK7,"ล"),COUNTIF($DG7:$EK7,"ล"),"")</f>
        <v/>
      </c>
      <c r="EO7" s="666" t="str">
        <f t="shared" ref="EO7:EO38" si="8">IF(COUNTIF($DG7:$EK7,"ข"),COUNTIF($DG7:$EK7,"ข"),"")</f>
        <v/>
      </c>
      <c r="EP7" s="665"/>
      <c r="EQ7" s="665"/>
      <c r="ER7" s="665"/>
      <c r="ES7" s="665"/>
      <c r="ET7" s="665"/>
      <c r="EU7" s="665"/>
      <c r="EV7" s="665"/>
      <c r="EW7" s="665"/>
      <c r="EX7" s="665"/>
      <c r="EY7" s="665"/>
      <c r="EZ7" s="665"/>
      <c r="FA7" s="665"/>
      <c r="FB7" s="665"/>
      <c r="FC7" s="665"/>
      <c r="FD7" s="665"/>
      <c r="FE7" s="665"/>
      <c r="FF7" s="665"/>
      <c r="FG7" s="665"/>
      <c r="FH7" s="665"/>
      <c r="FI7" s="665"/>
      <c r="FJ7" s="665"/>
      <c r="FK7" s="665"/>
      <c r="FL7" s="665"/>
      <c r="FM7" s="665"/>
      <c r="FN7" s="665"/>
      <c r="FO7" s="665"/>
      <c r="FP7" s="665"/>
      <c r="FQ7" s="665"/>
      <c r="FR7" s="665"/>
      <c r="FS7" s="665"/>
      <c r="FT7" s="665"/>
      <c r="FU7" s="666" t="str">
        <f t="shared" ref="FU7:FU38" si="9">IF(COUNTIF($EP7:$FT7," /"),COUNTIF($EP7:$FT7," /"),"")</f>
        <v/>
      </c>
      <c r="FV7" s="666" t="str">
        <f t="shared" ref="FV7:FV38" si="10">IF(COUNTIF($EP7:$FT7,"ป"),COUNTIF($EP7:$FT7,"ป"),"")</f>
        <v/>
      </c>
      <c r="FW7" s="666" t="str">
        <f t="shared" ref="FW7:FW38" si="11">IF(COUNTIF($EP7:$FT7,"ล"),COUNTIF($EP7:$FT7,"ล"),"")</f>
        <v/>
      </c>
      <c r="FX7" s="666" t="str">
        <f t="shared" ref="FX7:FX38" si="12">IF(COUNTIF($EP7:$FT7,"ข"),COUNTIF($EP7:$FT7,"ข"),"")</f>
        <v/>
      </c>
      <c r="FY7" s="665"/>
      <c r="FZ7" s="665"/>
      <c r="GA7" s="665"/>
      <c r="GB7" s="665"/>
      <c r="GC7" s="665"/>
      <c r="GD7" s="665"/>
      <c r="GE7" s="665"/>
      <c r="GF7" s="665"/>
      <c r="GG7" s="665"/>
      <c r="GH7" s="665"/>
      <c r="GI7" s="665"/>
      <c r="GJ7" s="665"/>
      <c r="GK7" s="665"/>
      <c r="GL7" s="665"/>
      <c r="GM7" s="665"/>
      <c r="GN7" s="665"/>
      <c r="GO7" s="665"/>
      <c r="GP7" s="665"/>
      <c r="GQ7" s="665"/>
      <c r="GR7" s="665"/>
      <c r="GS7" s="665"/>
      <c r="GT7" s="665"/>
      <c r="GU7" s="665"/>
      <c r="GV7" s="665"/>
      <c r="GW7" s="665"/>
      <c r="GX7" s="665"/>
      <c r="GY7" s="665"/>
      <c r="GZ7" s="665"/>
      <c r="HA7" s="665"/>
      <c r="HB7" s="665"/>
      <c r="HC7" s="665"/>
      <c r="HD7" s="666" t="str">
        <f>IF(COUNTIF($FY7:$HC7," /"),COUNTIF($FY7:$HC7," /"),"")</f>
        <v/>
      </c>
      <c r="HE7" s="666" t="str">
        <f t="shared" ref="HE7:HE38" si="13">IF(COUNTIF($FY7:$HC7,"ป"),COUNTIF($FY7:$HC7,"ป"),"")</f>
        <v/>
      </c>
      <c r="HF7" s="666" t="str">
        <f t="shared" ref="HF7:HF38" si="14">IF(COUNTIF($FY7:$HC7,"ล"),COUNTIF($FY7:$HC7,"ล"),"")</f>
        <v/>
      </c>
      <c r="HG7" s="666" t="str">
        <f t="shared" ref="HG7:HG38" si="15">IF(COUNTIF($FY7:$HC7,"ข"),COUNTIF($FY7:$HC7,"ข"),"")</f>
        <v/>
      </c>
      <c r="HH7" s="667" t="e">
        <f>IF(A7="","",SUM(BT7,DC7,EL7,FU7,HD7,#REF!))</f>
        <v>#REF!</v>
      </c>
      <c r="HI7" s="667" t="e">
        <f>IF(A7="","",SUM(BU7,DD7,EM7,FV7,HE7,#REF!))</f>
        <v>#REF!</v>
      </c>
      <c r="HJ7" s="667" t="e">
        <f>IF(A7="","",SUM(BV7,DE7,EN7,FW7,HF7,#REF!))</f>
        <v>#REF!</v>
      </c>
      <c r="HK7" s="667" t="e">
        <f>IF(A7="","",SUM(BW7,DF7,EO7,FX7,HG7,#REF!))</f>
        <v>#REF!</v>
      </c>
      <c r="HL7" s="667" t="e">
        <f t="shared" ref="HL7:HL38" si="16">IF(A7="","",SUM(HH7:HK7))</f>
        <v>#REF!</v>
      </c>
      <c r="HN7" s="247">
        <f>IF(A7="","",SUM(AK7,BT7,DC7,EL7,FU7,HD7))</f>
        <v>0</v>
      </c>
      <c r="HO7" s="247">
        <f>IF(A7="","",SUM(AL7,BU7,DD7,EM7,FV7,HE7))</f>
        <v>0</v>
      </c>
      <c r="HP7" s="247">
        <f>IF(A7="","",SUM(AM7,BV7,DE7,EN7,FW7,HF7))</f>
        <v>0</v>
      </c>
      <c r="HQ7" s="247">
        <f>IF(A7="","",SUM(AN7,BW7,DF7,EO7,FX7,HG7))</f>
        <v>0</v>
      </c>
      <c r="HR7" s="247">
        <f>IF(A7="","",SUM(HN7,HO7,HP7,HQ7))</f>
        <v>0</v>
      </c>
      <c r="HS7" s="673"/>
    </row>
    <row r="8" spans="1:227" ht="14.1" customHeight="1">
      <c r="A8" s="663" t="str">
        <f>IF('กรอกข้อมูล นร1'!A6,'กรอกข้อมูล นร1'!A6,"")</f>
        <v/>
      </c>
      <c r="B8" s="663" t="str">
        <f>'กรอกข้อมูล นร1'!B6&amp;""</f>
        <v/>
      </c>
      <c r="C8" s="664" t="str">
        <f>'กรอกข้อมูล นร1'!D6&amp;""</f>
        <v/>
      </c>
      <c r="D8" s="299" t="str">
        <f>IF('กรอกข้อมูล นร1'!C6="","",'กรอกข้อมูล นร1'!C6)</f>
        <v/>
      </c>
      <c r="E8" s="382" t="str">
        <f t="shared" ref="E8:E55" si="17">IF(A8="","",$E$6)</f>
        <v/>
      </c>
      <c r="F8" s="665"/>
      <c r="G8" s="665"/>
      <c r="H8" s="665"/>
      <c r="I8" s="665"/>
      <c r="J8" s="665"/>
      <c r="K8" s="665"/>
      <c r="L8" s="665"/>
      <c r="M8" s="665"/>
      <c r="N8" s="665"/>
      <c r="O8" s="665"/>
      <c r="P8" s="665"/>
      <c r="Q8" s="665"/>
      <c r="R8" s="665"/>
      <c r="S8" s="665"/>
      <c r="T8" s="665"/>
      <c r="U8" s="665"/>
      <c r="V8" s="665"/>
      <c r="W8" s="665"/>
      <c r="X8" s="665"/>
      <c r="Y8" s="665"/>
      <c r="Z8" s="665"/>
      <c r="AA8" s="665"/>
      <c r="AB8" s="665"/>
      <c r="AC8" s="665"/>
      <c r="AD8" s="665"/>
      <c r="AE8" s="665"/>
      <c r="AF8" s="665"/>
      <c r="AG8" s="665"/>
      <c r="AH8" s="665"/>
      <c r="AI8" s="665"/>
      <c r="AJ8" s="665"/>
      <c r="AK8" s="666" t="str">
        <f t="shared" ref="AK8:AK56" si="18">IF(COUNTIF(F8:AJ8," /"),COUNTIF(F8:AJ8," /"),"")</f>
        <v/>
      </c>
      <c r="AL8" s="666" t="str">
        <f t="shared" ref="AL8:AL56" si="19">IF(COUNTIF(F8:AJ8,"ป"),COUNTIF(F8:AJ8,"ป"),"")</f>
        <v/>
      </c>
      <c r="AM8" s="666" t="str">
        <f t="shared" ref="AM8:AM56" si="20">IF(COUNTIF(F8:AJ8,"ล"),COUNTIF(F8:AJ8,"ล"),"")</f>
        <v/>
      </c>
      <c r="AN8" s="666" t="str">
        <f t="shared" ref="AN8:AN56" si="21">IF(COUNTIF(F8:AJ8,"ข"),COUNTIF(F8:AJ8,"ข"),"")</f>
        <v/>
      </c>
      <c r="AO8" s="665"/>
      <c r="AP8" s="665"/>
      <c r="AQ8" s="665"/>
      <c r="AR8" s="665"/>
      <c r="AS8" s="665"/>
      <c r="AT8" s="665"/>
      <c r="AU8" s="665"/>
      <c r="AV8" s="665"/>
      <c r="AW8" s="665"/>
      <c r="AX8" s="665"/>
      <c r="AY8" s="665"/>
      <c r="AZ8" s="665"/>
      <c r="BA8" s="665"/>
      <c r="BB8" s="665"/>
      <c r="BC8" s="665"/>
      <c r="BD8" s="665"/>
      <c r="BE8" s="665"/>
      <c r="BF8" s="665"/>
      <c r="BG8" s="665"/>
      <c r="BH8" s="665"/>
      <c r="BI8" s="665"/>
      <c r="BJ8" s="665"/>
      <c r="BK8" s="665"/>
      <c r="BL8" s="665"/>
      <c r="BM8" s="665"/>
      <c r="BN8" s="665"/>
      <c r="BO8" s="665"/>
      <c r="BP8" s="665"/>
      <c r="BQ8" s="665"/>
      <c r="BR8" s="665"/>
      <c r="BS8" s="665"/>
      <c r="BT8" s="666" t="str">
        <f t="shared" ref="BT8:BT56" si="22">IF(COUNTIF(AO8:BS8," /"),COUNTIF(AO8:BS8," /"),"")</f>
        <v/>
      </c>
      <c r="BU8" s="666" t="str">
        <f t="shared" ref="BU8:BU56" si="23">IF(COUNTIF(AO8:BS8," ป"),COUNTIF(AO8:BS8," ป"),"")</f>
        <v/>
      </c>
      <c r="BV8" s="666" t="str">
        <f t="shared" ref="BV8:BV56" si="24">IF(COUNTIF(AO8:BS8," ล"),COUNTIF(AO8:BS8," ล"),"")</f>
        <v/>
      </c>
      <c r="BW8" s="666" t="str">
        <f t="shared" ref="BW8:BW56" si="25">IF(COUNTIF(AO8:BS8," ข"),COUNTIF(AO8:BS8," ข"),"")</f>
        <v/>
      </c>
      <c r="BX8" s="665"/>
      <c r="BY8" s="665"/>
      <c r="BZ8" s="665"/>
      <c r="CA8" s="665"/>
      <c r="CB8" s="665"/>
      <c r="CC8" s="665"/>
      <c r="CD8" s="665"/>
      <c r="CE8" s="665"/>
      <c r="CF8" s="665"/>
      <c r="CG8" s="665"/>
      <c r="CH8" s="665"/>
      <c r="CI8" s="665"/>
      <c r="CJ8" s="665"/>
      <c r="CK8" s="665"/>
      <c r="CL8" s="665"/>
      <c r="CM8" s="665"/>
      <c r="CN8" s="665"/>
      <c r="CO8" s="665"/>
      <c r="CP8" s="665"/>
      <c r="CQ8" s="665"/>
      <c r="CR8" s="665"/>
      <c r="CS8" s="665"/>
      <c r="CT8" s="665"/>
      <c r="CU8" s="665"/>
      <c r="CV8" s="665"/>
      <c r="CW8" s="665"/>
      <c r="CX8" s="665"/>
      <c r="CY8" s="665"/>
      <c r="CZ8" s="665"/>
      <c r="DA8" s="665"/>
      <c r="DB8" s="665"/>
      <c r="DC8" s="666" t="str">
        <f t="shared" si="1"/>
        <v/>
      </c>
      <c r="DD8" s="666" t="str">
        <f t="shared" si="2"/>
        <v/>
      </c>
      <c r="DE8" s="666" t="str">
        <f t="shared" si="3"/>
        <v/>
      </c>
      <c r="DF8" s="666" t="str">
        <f t="shared" si="4"/>
        <v/>
      </c>
      <c r="DG8" s="665"/>
      <c r="DH8" s="665"/>
      <c r="DI8" s="665"/>
      <c r="DJ8" s="665"/>
      <c r="DK8" s="665"/>
      <c r="DL8" s="665"/>
      <c r="DM8" s="665"/>
      <c r="DN8" s="665"/>
      <c r="DO8" s="665"/>
      <c r="DP8" s="665"/>
      <c r="DQ8" s="665"/>
      <c r="DR8" s="665"/>
      <c r="DS8" s="665"/>
      <c r="DT8" s="665"/>
      <c r="DU8" s="665"/>
      <c r="DV8" s="665"/>
      <c r="DW8" s="665"/>
      <c r="DX8" s="665"/>
      <c r="DY8" s="665"/>
      <c r="DZ8" s="665"/>
      <c r="EA8" s="665"/>
      <c r="EB8" s="665"/>
      <c r="EC8" s="665"/>
      <c r="ED8" s="665"/>
      <c r="EE8" s="665"/>
      <c r="EF8" s="665"/>
      <c r="EG8" s="665"/>
      <c r="EH8" s="665"/>
      <c r="EI8" s="665"/>
      <c r="EJ8" s="665"/>
      <c r="EK8" s="665"/>
      <c r="EL8" s="666" t="str">
        <f t="shared" si="5"/>
        <v/>
      </c>
      <c r="EM8" s="666" t="str">
        <f t="shared" si="6"/>
        <v/>
      </c>
      <c r="EN8" s="666" t="str">
        <f t="shared" si="7"/>
        <v/>
      </c>
      <c r="EO8" s="666" t="str">
        <f t="shared" si="8"/>
        <v/>
      </c>
      <c r="EP8" s="665"/>
      <c r="EQ8" s="665"/>
      <c r="ER8" s="665"/>
      <c r="ES8" s="665"/>
      <c r="ET8" s="665"/>
      <c r="EU8" s="665"/>
      <c r="EV8" s="665"/>
      <c r="EW8" s="665"/>
      <c r="EX8" s="665"/>
      <c r="EY8" s="665"/>
      <c r="EZ8" s="665"/>
      <c r="FA8" s="665"/>
      <c r="FB8" s="665"/>
      <c r="FC8" s="665"/>
      <c r="FD8" s="665"/>
      <c r="FE8" s="665"/>
      <c r="FF8" s="665"/>
      <c r="FG8" s="665"/>
      <c r="FH8" s="665"/>
      <c r="FI8" s="665"/>
      <c r="FJ8" s="665"/>
      <c r="FK8" s="665"/>
      <c r="FL8" s="665"/>
      <c r="FM8" s="665"/>
      <c r="FN8" s="665"/>
      <c r="FO8" s="665"/>
      <c r="FP8" s="665"/>
      <c r="FQ8" s="665"/>
      <c r="FR8" s="665"/>
      <c r="FS8" s="665"/>
      <c r="FT8" s="665"/>
      <c r="FU8" s="666" t="str">
        <f t="shared" si="9"/>
        <v/>
      </c>
      <c r="FV8" s="666" t="str">
        <f t="shared" si="10"/>
        <v/>
      </c>
      <c r="FW8" s="666" t="str">
        <f t="shared" si="11"/>
        <v/>
      </c>
      <c r="FX8" s="666" t="str">
        <f t="shared" si="12"/>
        <v/>
      </c>
      <c r="FY8" s="665"/>
      <c r="FZ8" s="665"/>
      <c r="GA8" s="665"/>
      <c r="GB8" s="665"/>
      <c r="GC8" s="665"/>
      <c r="GD8" s="665"/>
      <c r="GE8" s="665"/>
      <c r="GF8" s="665"/>
      <c r="GG8" s="665"/>
      <c r="GH8" s="665"/>
      <c r="GI8" s="665"/>
      <c r="GJ8" s="665"/>
      <c r="GK8" s="665"/>
      <c r="GL8" s="665"/>
      <c r="GM8" s="665"/>
      <c r="GN8" s="665"/>
      <c r="GO8" s="665"/>
      <c r="GP8" s="665"/>
      <c r="GQ8" s="665"/>
      <c r="GR8" s="665"/>
      <c r="GS8" s="665"/>
      <c r="GT8" s="665"/>
      <c r="GU8" s="665"/>
      <c r="GV8" s="665"/>
      <c r="GW8" s="665"/>
      <c r="GX8" s="665"/>
      <c r="GY8" s="665"/>
      <c r="GZ8" s="665"/>
      <c r="HA8" s="665"/>
      <c r="HB8" s="665"/>
      <c r="HC8" s="665"/>
      <c r="HD8" s="666" t="str">
        <f t="shared" ref="HD8:HD38" si="26">IF(COUNTIF($FY8:$HC8," /"),COUNTIF($FY8:$HC8," /"),"")</f>
        <v/>
      </c>
      <c r="HE8" s="666" t="str">
        <f t="shared" si="13"/>
        <v/>
      </c>
      <c r="HF8" s="666" t="str">
        <f t="shared" si="14"/>
        <v/>
      </c>
      <c r="HG8" s="666" t="str">
        <f t="shared" si="15"/>
        <v/>
      </c>
      <c r="HH8" s="667" t="str">
        <f>IF(A8="","",SUM(BT8,DC8,EL8,FU8,HD8,#REF!))</f>
        <v/>
      </c>
      <c r="HI8" s="667" t="str">
        <f>IF(A8="","",SUM(BU8,DD8,EM8,FV8,HE8,#REF!))</f>
        <v/>
      </c>
      <c r="HJ8" s="667" t="str">
        <f>IF(A8="","",SUM(BV8,DE8,EN8,FW8,HF8,#REF!))</f>
        <v/>
      </c>
      <c r="HK8" s="667" t="str">
        <f>IF(A8="","",SUM(BW8,DF8,EO8,FX8,HG8,#REF!))</f>
        <v/>
      </c>
      <c r="HL8" s="667" t="str">
        <f t="shared" si="16"/>
        <v/>
      </c>
      <c r="HN8" s="247" t="str">
        <f>IF(A8="","",SUM(AK8,BT8,DC8,EL8,FU8,HD8))</f>
        <v/>
      </c>
      <c r="HO8" s="247" t="str">
        <f t="shared" ref="HO8:HO56" si="27">IF(A8="","",SUM(AL8,BU8,DD8,EM8,FV8,HE8))</f>
        <v/>
      </c>
      <c r="HP8" s="247" t="str">
        <f t="shared" ref="HP8:HP56" si="28">IF(A8="","",SUM(AM8,BV8,DE8,EN8,FW8,HF8))</f>
        <v/>
      </c>
      <c r="HQ8" s="247" t="str">
        <f t="shared" ref="HQ8:HQ56" si="29">IF(A8="","",SUM(AN8,BW8,DF8,EO8,FX8,HG8))</f>
        <v/>
      </c>
      <c r="HR8" s="247" t="str">
        <f t="shared" ref="HR8:HR56" si="30">IF(A8="","",SUM(HN8,HO8,HP8,HQ8))</f>
        <v/>
      </c>
      <c r="HS8" s="673"/>
    </row>
    <row r="9" spans="1:227" ht="14.1" customHeight="1">
      <c r="A9" s="663" t="str">
        <f>IF('กรอกข้อมูล นร1'!A7,'กรอกข้อมูล นร1'!A7,"")</f>
        <v/>
      </c>
      <c r="B9" s="663" t="str">
        <f>'กรอกข้อมูล นร1'!B7&amp;""</f>
        <v/>
      </c>
      <c r="C9" s="664" t="str">
        <f>'กรอกข้อมูล นร1'!D7&amp;""</f>
        <v/>
      </c>
      <c r="D9" s="299" t="str">
        <f>IF('กรอกข้อมูล นร1'!C7="","",'กรอกข้อมูล นร1'!C7)</f>
        <v/>
      </c>
      <c r="E9" s="382" t="str">
        <f t="shared" si="17"/>
        <v/>
      </c>
      <c r="F9" s="665"/>
      <c r="G9" s="665"/>
      <c r="H9" s="665"/>
      <c r="I9" s="665"/>
      <c r="J9" s="665"/>
      <c r="K9" s="665"/>
      <c r="L9" s="665"/>
      <c r="M9" s="665"/>
      <c r="N9" s="665"/>
      <c r="O9" s="665"/>
      <c r="P9" s="665"/>
      <c r="Q9" s="665"/>
      <c r="R9" s="665"/>
      <c r="S9" s="665"/>
      <c r="T9" s="665"/>
      <c r="U9" s="665"/>
      <c r="V9" s="665"/>
      <c r="W9" s="665"/>
      <c r="X9" s="665"/>
      <c r="Y9" s="665"/>
      <c r="Z9" s="665"/>
      <c r="AA9" s="665"/>
      <c r="AB9" s="665"/>
      <c r="AC9" s="665"/>
      <c r="AD9" s="665"/>
      <c r="AE9" s="665"/>
      <c r="AF9" s="665"/>
      <c r="AG9" s="665"/>
      <c r="AH9" s="665"/>
      <c r="AI9" s="665"/>
      <c r="AJ9" s="665"/>
      <c r="AK9" s="666" t="str">
        <f t="shared" si="18"/>
        <v/>
      </c>
      <c r="AL9" s="666" t="str">
        <f t="shared" si="19"/>
        <v/>
      </c>
      <c r="AM9" s="666" t="str">
        <f t="shared" si="20"/>
        <v/>
      </c>
      <c r="AN9" s="666" t="str">
        <f t="shared" si="21"/>
        <v/>
      </c>
      <c r="AO9" s="665"/>
      <c r="AP9" s="665"/>
      <c r="AQ9" s="665"/>
      <c r="AR9" s="665"/>
      <c r="AS9" s="665"/>
      <c r="AT9" s="665"/>
      <c r="AU9" s="665"/>
      <c r="AV9" s="665"/>
      <c r="AW9" s="665"/>
      <c r="AX9" s="665"/>
      <c r="AY9" s="665"/>
      <c r="AZ9" s="665"/>
      <c r="BA9" s="665"/>
      <c r="BB9" s="665"/>
      <c r="BC9" s="665"/>
      <c r="BD9" s="665"/>
      <c r="BE9" s="665"/>
      <c r="BF9" s="665"/>
      <c r="BG9" s="665"/>
      <c r="BH9" s="665"/>
      <c r="BI9" s="665"/>
      <c r="BJ9" s="665"/>
      <c r="BK9" s="665"/>
      <c r="BL9" s="665"/>
      <c r="BM9" s="665"/>
      <c r="BN9" s="665"/>
      <c r="BO9" s="665"/>
      <c r="BP9" s="665"/>
      <c r="BQ9" s="665"/>
      <c r="BR9" s="665"/>
      <c r="BS9" s="665"/>
      <c r="BT9" s="666" t="str">
        <f t="shared" si="22"/>
        <v/>
      </c>
      <c r="BU9" s="666" t="str">
        <f t="shared" si="23"/>
        <v/>
      </c>
      <c r="BV9" s="666" t="str">
        <f t="shared" si="24"/>
        <v/>
      </c>
      <c r="BW9" s="666" t="str">
        <f t="shared" si="25"/>
        <v/>
      </c>
      <c r="BX9" s="665"/>
      <c r="BY9" s="665"/>
      <c r="BZ9" s="665"/>
      <c r="CA9" s="665"/>
      <c r="CB9" s="665"/>
      <c r="CC9" s="665"/>
      <c r="CD9" s="665"/>
      <c r="CE9" s="665"/>
      <c r="CF9" s="665"/>
      <c r="CG9" s="665"/>
      <c r="CH9" s="665"/>
      <c r="CI9" s="665"/>
      <c r="CJ9" s="665"/>
      <c r="CK9" s="665"/>
      <c r="CL9" s="665"/>
      <c r="CM9" s="665"/>
      <c r="CN9" s="665"/>
      <c r="CO9" s="665"/>
      <c r="CP9" s="665"/>
      <c r="CQ9" s="665"/>
      <c r="CR9" s="665"/>
      <c r="CS9" s="665"/>
      <c r="CT9" s="665"/>
      <c r="CU9" s="665"/>
      <c r="CV9" s="665"/>
      <c r="CW9" s="665"/>
      <c r="CX9" s="665"/>
      <c r="CY9" s="665"/>
      <c r="CZ9" s="665"/>
      <c r="DA9" s="665"/>
      <c r="DB9" s="665"/>
      <c r="DC9" s="666" t="str">
        <f t="shared" si="1"/>
        <v/>
      </c>
      <c r="DD9" s="666" t="str">
        <f t="shared" si="2"/>
        <v/>
      </c>
      <c r="DE9" s="666" t="str">
        <f t="shared" si="3"/>
        <v/>
      </c>
      <c r="DF9" s="666" t="str">
        <f t="shared" si="4"/>
        <v/>
      </c>
      <c r="DG9" s="665"/>
      <c r="DH9" s="665"/>
      <c r="DI9" s="665"/>
      <c r="DJ9" s="665"/>
      <c r="DK9" s="665"/>
      <c r="DL9" s="665"/>
      <c r="DM9" s="665"/>
      <c r="DN9" s="665"/>
      <c r="DO9" s="665"/>
      <c r="DP9" s="665"/>
      <c r="DQ9" s="665"/>
      <c r="DR9" s="665"/>
      <c r="DS9" s="665"/>
      <c r="DT9" s="665"/>
      <c r="DU9" s="665"/>
      <c r="DV9" s="665"/>
      <c r="DW9" s="665"/>
      <c r="DX9" s="665"/>
      <c r="DY9" s="665"/>
      <c r="DZ9" s="665"/>
      <c r="EA9" s="665"/>
      <c r="EB9" s="665"/>
      <c r="EC9" s="665"/>
      <c r="ED9" s="665"/>
      <c r="EE9" s="665"/>
      <c r="EF9" s="665"/>
      <c r="EG9" s="665"/>
      <c r="EH9" s="665"/>
      <c r="EI9" s="665"/>
      <c r="EJ9" s="665"/>
      <c r="EK9" s="665"/>
      <c r="EL9" s="666" t="str">
        <f t="shared" si="5"/>
        <v/>
      </c>
      <c r="EM9" s="666" t="str">
        <f t="shared" si="6"/>
        <v/>
      </c>
      <c r="EN9" s="666" t="str">
        <f t="shared" si="7"/>
        <v/>
      </c>
      <c r="EO9" s="666" t="str">
        <f t="shared" si="8"/>
        <v/>
      </c>
      <c r="EP9" s="665"/>
      <c r="EQ9" s="665"/>
      <c r="ER9" s="665"/>
      <c r="ES9" s="665"/>
      <c r="ET9" s="665"/>
      <c r="EU9" s="665"/>
      <c r="EV9" s="665"/>
      <c r="EW9" s="665"/>
      <c r="EX9" s="665"/>
      <c r="EY9" s="665"/>
      <c r="EZ9" s="665"/>
      <c r="FA9" s="665"/>
      <c r="FB9" s="665"/>
      <c r="FC9" s="665"/>
      <c r="FD9" s="665"/>
      <c r="FE9" s="665"/>
      <c r="FF9" s="665"/>
      <c r="FG9" s="665"/>
      <c r="FH9" s="665"/>
      <c r="FI9" s="665"/>
      <c r="FJ9" s="665"/>
      <c r="FK9" s="665"/>
      <c r="FL9" s="665"/>
      <c r="FM9" s="665"/>
      <c r="FN9" s="665"/>
      <c r="FO9" s="665"/>
      <c r="FP9" s="665"/>
      <c r="FQ9" s="665"/>
      <c r="FR9" s="665"/>
      <c r="FS9" s="665"/>
      <c r="FT9" s="665"/>
      <c r="FU9" s="666" t="str">
        <f t="shared" si="9"/>
        <v/>
      </c>
      <c r="FV9" s="666" t="str">
        <f t="shared" si="10"/>
        <v/>
      </c>
      <c r="FW9" s="666" t="str">
        <f t="shared" si="11"/>
        <v/>
      </c>
      <c r="FX9" s="666" t="str">
        <f t="shared" si="12"/>
        <v/>
      </c>
      <c r="FY9" s="665"/>
      <c r="FZ9" s="665"/>
      <c r="GA9" s="665"/>
      <c r="GB9" s="665"/>
      <c r="GC9" s="665"/>
      <c r="GD9" s="665"/>
      <c r="GE9" s="665"/>
      <c r="GF9" s="665"/>
      <c r="GG9" s="665"/>
      <c r="GH9" s="665"/>
      <c r="GI9" s="665"/>
      <c r="GJ9" s="665"/>
      <c r="GK9" s="665"/>
      <c r="GL9" s="665"/>
      <c r="GM9" s="665"/>
      <c r="GN9" s="665"/>
      <c r="GO9" s="665"/>
      <c r="GP9" s="665"/>
      <c r="GQ9" s="665"/>
      <c r="GR9" s="665"/>
      <c r="GS9" s="665"/>
      <c r="GT9" s="665"/>
      <c r="GU9" s="665"/>
      <c r="GV9" s="665"/>
      <c r="GW9" s="665"/>
      <c r="GX9" s="665"/>
      <c r="GY9" s="665"/>
      <c r="GZ9" s="665"/>
      <c r="HA9" s="665"/>
      <c r="HB9" s="665"/>
      <c r="HC9" s="665"/>
      <c r="HD9" s="666" t="str">
        <f t="shared" si="26"/>
        <v/>
      </c>
      <c r="HE9" s="666" t="str">
        <f t="shared" si="13"/>
        <v/>
      </c>
      <c r="HF9" s="666" t="str">
        <f t="shared" si="14"/>
        <v/>
      </c>
      <c r="HG9" s="666" t="str">
        <f t="shared" si="15"/>
        <v/>
      </c>
      <c r="HH9" s="667" t="str">
        <f>IF(A9="","",SUM(BT9,DC9,EL9,FU9,HD9,#REF!))</f>
        <v/>
      </c>
      <c r="HI9" s="667" t="str">
        <f>IF(A9="","",SUM(BU9,DD9,EM9,FV9,HE9,#REF!))</f>
        <v/>
      </c>
      <c r="HJ9" s="667" t="str">
        <f>IF(A9="","",SUM(BV9,DE9,EN9,FW9,HF9,#REF!))</f>
        <v/>
      </c>
      <c r="HK9" s="667" t="str">
        <f>IF(A9="","",SUM(BW9,DF9,EO9,FX9,HG9,#REF!))</f>
        <v/>
      </c>
      <c r="HL9" s="667" t="str">
        <f t="shared" si="16"/>
        <v/>
      </c>
      <c r="HN9" s="247" t="str">
        <f t="shared" ref="HN9:HN56" si="31">IF(A9="","",SUM(AK9,BT9,DC9,EL9,FU9,HD9))</f>
        <v/>
      </c>
      <c r="HO9" s="247" t="str">
        <f t="shared" si="27"/>
        <v/>
      </c>
      <c r="HP9" s="247" t="str">
        <f t="shared" si="28"/>
        <v/>
      </c>
      <c r="HQ9" s="247" t="str">
        <f t="shared" si="29"/>
        <v/>
      </c>
      <c r="HR9" s="247" t="str">
        <f t="shared" si="30"/>
        <v/>
      </c>
      <c r="HS9" s="673"/>
    </row>
    <row r="10" spans="1:227" ht="14.1" customHeight="1">
      <c r="A10" s="663" t="str">
        <f>IF('กรอกข้อมูล นร1'!A8,'กรอกข้อมูล นร1'!A8,"")</f>
        <v/>
      </c>
      <c r="B10" s="663" t="str">
        <f>'กรอกข้อมูล นร1'!B8&amp;""</f>
        <v/>
      </c>
      <c r="C10" s="664" t="str">
        <f>'กรอกข้อมูล นร1'!D8&amp;""</f>
        <v/>
      </c>
      <c r="D10" s="299" t="str">
        <f>IF('กรอกข้อมูล นร1'!C8="","",'กรอกข้อมูล นร1'!C8)</f>
        <v/>
      </c>
      <c r="E10" s="382" t="str">
        <f t="shared" si="17"/>
        <v/>
      </c>
      <c r="F10" s="665"/>
      <c r="G10" s="665"/>
      <c r="H10" s="665"/>
      <c r="I10" s="665"/>
      <c r="J10" s="665"/>
      <c r="K10" s="665"/>
      <c r="L10" s="665"/>
      <c r="M10" s="665"/>
      <c r="N10" s="665"/>
      <c r="O10" s="665"/>
      <c r="P10" s="665"/>
      <c r="Q10" s="665"/>
      <c r="R10" s="665"/>
      <c r="S10" s="665"/>
      <c r="T10" s="665"/>
      <c r="U10" s="665"/>
      <c r="V10" s="665"/>
      <c r="W10" s="665"/>
      <c r="X10" s="665"/>
      <c r="Y10" s="665"/>
      <c r="Z10" s="665"/>
      <c r="AA10" s="665"/>
      <c r="AB10" s="665"/>
      <c r="AC10" s="665"/>
      <c r="AD10" s="665"/>
      <c r="AE10" s="665"/>
      <c r="AF10" s="665"/>
      <c r="AG10" s="665"/>
      <c r="AH10" s="665"/>
      <c r="AI10" s="665"/>
      <c r="AJ10" s="665"/>
      <c r="AK10" s="666" t="str">
        <f t="shared" si="18"/>
        <v/>
      </c>
      <c r="AL10" s="666" t="str">
        <f t="shared" si="19"/>
        <v/>
      </c>
      <c r="AM10" s="666" t="str">
        <f t="shared" si="20"/>
        <v/>
      </c>
      <c r="AN10" s="666" t="str">
        <f t="shared" si="21"/>
        <v/>
      </c>
      <c r="AO10" s="665"/>
      <c r="AP10" s="665"/>
      <c r="AQ10" s="665"/>
      <c r="AR10" s="665"/>
      <c r="AS10" s="665"/>
      <c r="AT10" s="665"/>
      <c r="AU10" s="665"/>
      <c r="AV10" s="665"/>
      <c r="AW10" s="665"/>
      <c r="AX10" s="665"/>
      <c r="AY10" s="665"/>
      <c r="AZ10" s="665"/>
      <c r="BA10" s="665"/>
      <c r="BB10" s="665"/>
      <c r="BC10" s="665"/>
      <c r="BD10" s="665"/>
      <c r="BE10" s="665"/>
      <c r="BF10" s="665"/>
      <c r="BG10" s="665"/>
      <c r="BH10" s="665"/>
      <c r="BI10" s="665"/>
      <c r="BJ10" s="665"/>
      <c r="BK10" s="665"/>
      <c r="BL10" s="665"/>
      <c r="BM10" s="665"/>
      <c r="BN10" s="665"/>
      <c r="BO10" s="665"/>
      <c r="BP10" s="665"/>
      <c r="BQ10" s="665"/>
      <c r="BR10" s="665"/>
      <c r="BS10" s="665"/>
      <c r="BT10" s="666" t="str">
        <f t="shared" si="22"/>
        <v/>
      </c>
      <c r="BU10" s="666" t="str">
        <f t="shared" si="23"/>
        <v/>
      </c>
      <c r="BV10" s="666" t="str">
        <f t="shared" si="24"/>
        <v/>
      </c>
      <c r="BW10" s="666" t="str">
        <f t="shared" si="25"/>
        <v/>
      </c>
      <c r="BX10" s="665"/>
      <c r="BY10" s="665"/>
      <c r="BZ10" s="665"/>
      <c r="CA10" s="665"/>
      <c r="CB10" s="665"/>
      <c r="CC10" s="665"/>
      <c r="CD10" s="665"/>
      <c r="CE10" s="665"/>
      <c r="CF10" s="665"/>
      <c r="CG10" s="665"/>
      <c r="CH10" s="665"/>
      <c r="CI10" s="665"/>
      <c r="CJ10" s="665"/>
      <c r="CK10" s="665"/>
      <c r="CL10" s="665"/>
      <c r="CM10" s="665"/>
      <c r="CN10" s="665"/>
      <c r="CO10" s="665"/>
      <c r="CP10" s="665"/>
      <c r="CQ10" s="665"/>
      <c r="CR10" s="665"/>
      <c r="CS10" s="665"/>
      <c r="CT10" s="665"/>
      <c r="CU10" s="665"/>
      <c r="CV10" s="665"/>
      <c r="CW10" s="665"/>
      <c r="CX10" s="665"/>
      <c r="CY10" s="665"/>
      <c r="CZ10" s="665"/>
      <c r="DA10" s="665"/>
      <c r="DB10" s="665"/>
      <c r="DC10" s="666" t="str">
        <f t="shared" si="1"/>
        <v/>
      </c>
      <c r="DD10" s="666" t="str">
        <f t="shared" si="2"/>
        <v/>
      </c>
      <c r="DE10" s="666" t="str">
        <f t="shared" si="3"/>
        <v/>
      </c>
      <c r="DF10" s="666" t="str">
        <f t="shared" si="4"/>
        <v/>
      </c>
      <c r="DG10" s="665"/>
      <c r="DH10" s="665"/>
      <c r="DI10" s="665"/>
      <c r="DJ10" s="665"/>
      <c r="DK10" s="665"/>
      <c r="DL10" s="665"/>
      <c r="DM10" s="665"/>
      <c r="DN10" s="665"/>
      <c r="DO10" s="665"/>
      <c r="DP10" s="665"/>
      <c r="DQ10" s="665"/>
      <c r="DR10" s="665"/>
      <c r="DS10" s="665"/>
      <c r="DT10" s="665"/>
      <c r="DU10" s="665"/>
      <c r="DV10" s="665"/>
      <c r="DW10" s="665"/>
      <c r="DX10" s="665"/>
      <c r="DY10" s="665"/>
      <c r="DZ10" s="665"/>
      <c r="EA10" s="665"/>
      <c r="EB10" s="665"/>
      <c r="EC10" s="665"/>
      <c r="ED10" s="665"/>
      <c r="EE10" s="665"/>
      <c r="EF10" s="665"/>
      <c r="EG10" s="665"/>
      <c r="EH10" s="665"/>
      <c r="EI10" s="665"/>
      <c r="EJ10" s="665"/>
      <c r="EK10" s="665"/>
      <c r="EL10" s="666" t="str">
        <f t="shared" si="5"/>
        <v/>
      </c>
      <c r="EM10" s="666" t="str">
        <f t="shared" si="6"/>
        <v/>
      </c>
      <c r="EN10" s="666" t="str">
        <f t="shared" si="7"/>
        <v/>
      </c>
      <c r="EO10" s="666" t="str">
        <f t="shared" si="8"/>
        <v/>
      </c>
      <c r="EP10" s="665"/>
      <c r="EQ10" s="665"/>
      <c r="ER10" s="665"/>
      <c r="ES10" s="665"/>
      <c r="ET10" s="665"/>
      <c r="EU10" s="665"/>
      <c r="EV10" s="665"/>
      <c r="EW10" s="665"/>
      <c r="EX10" s="665"/>
      <c r="EY10" s="665"/>
      <c r="EZ10" s="665"/>
      <c r="FA10" s="665"/>
      <c r="FB10" s="665"/>
      <c r="FC10" s="665"/>
      <c r="FD10" s="665"/>
      <c r="FE10" s="665"/>
      <c r="FF10" s="665"/>
      <c r="FG10" s="665"/>
      <c r="FH10" s="665"/>
      <c r="FI10" s="665"/>
      <c r="FJ10" s="665"/>
      <c r="FK10" s="665"/>
      <c r="FL10" s="665"/>
      <c r="FM10" s="665"/>
      <c r="FN10" s="665"/>
      <c r="FO10" s="665"/>
      <c r="FP10" s="665"/>
      <c r="FQ10" s="665"/>
      <c r="FR10" s="665"/>
      <c r="FS10" s="665"/>
      <c r="FT10" s="665"/>
      <c r="FU10" s="666" t="str">
        <f t="shared" si="9"/>
        <v/>
      </c>
      <c r="FV10" s="666" t="str">
        <f t="shared" si="10"/>
        <v/>
      </c>
      <c r="FW10" s="666" t="str">
        <f t="shared" si="11"/>
        <v/>
      </c>
      <c r="FX10" s="666" t="str">
        <f t="shared" si="12"/>
        <v/>
      </c>
      <c r="FY10" s="665"/>
      <c r="FZ10" s="665"/>
      <c r="GA10" s="665"/>
      <c r="GB10" s="665"/>
      <c r="GC10" s="665"/>
      <c r="GD10" s="665"/>
      <c r="GE10" s="665"/>
      <c r="GF10" s="665"/>
      <c r="GG10" s="665"/>
      <c r="GH10" s="665"/>
      <c r="GI10" s="665"/>
      <c r="GJ10" s="665"/>
      <c r="GK10" s="665"/>
      <c r="GL10" s="665"/>
      <c r="GM10" s="665"/>
      <c r="GN10" s="665"/>
      <c r="GO10" s="665"/>
      <c r="GP10" s="665"/>
      <c r="GQ10" s="665"/>
      <c r="GR10" s="665"/>
      <c r="GS10" s="665"/>
      <c r="GT10" s="665"/>
      <c r="GU10" s="665"/>
      <c r="GV10" s="665"/>
      <c r="GW10" s="665"/>
      <c r="GX10" s="665"/>
      <c r="GY10" s="665"/>
      <c r="GZ10" s="665"/>
      <c r="HA10" s="665"/>
      <c r="HB10" s="665"/>
      <c r="HC10" s="665"/>
      <c r="HD10" s="666" t="str">
        <f t="shared" si="26"/>
        <v/>
      </c>
      <c r="HE10" s="666" t="str">
        <f t="shared" si="13"/>
        <v/>
      </c>
      <c r="HF10" s="666" t="str">
        <f t="shared" si="14"/>
        <v/>
      </c>
      <c r="HG10" s="666" t="str">
        <f t="shared" si="15"/>
        <v/>
      </c>
      <c r="HH10" s="667" t="str">
        <f>IF(A10="","",SUM(BT10,DC10,EL10,FU10,HD10,#REF!))</f>
        <v/>
      </c>
      <c r="HI10" s="667" t="str">
        <f>IF(A10="","",SUM(BU10,DD10,EM10,FV10,HE10,#REF!))</f>
        <v/>
      </c>
      <c r="HJ10" s="667" t="str">
        <f>IF(A10="","",SUM(BV10,DE10,EN10,FW10,HF10,#REF!))</f>
        <v/>
      </c>
      <c r="HK10" s="667" t="str">
        <f>IF(A10="","",SUM(BW10,DF10,EO10,FX10,HG10,#REF!))</f>
        <v/>
      </c>
      <c r="HL10" s="667" t="str">
        <f t="shared" si="16"/>
        <v/>
      </c>
      <c r="HN10" s="247" t="str">
        <f t="shared" si="31"/>
        <v/>
      </c>
      <c r="HO10" s="247" t="str">
        <f t="shared" si="27"/>
        <v/>
      </c>
      <c r="HP10" s="247" t="str">
        <f t="shared" si="28"/>
        <v/>
      </c>
      <c r="HQ10" s="247" t="str">
        <f t="shared" si="29"/>
        <v/>
      </c>
      <c r="HR10" s="247" t="str">
        <f t="shared" si="30"/>
        <v/>
      </c>
      <c r="HS10" s="673"/>
    </row>
    <row r="11" spans="1:227" ht="14.1" customHeight="1">
      <c r="A11" s="663" t="str">
        <f>IF('กรอกข้อมูล นร1'!A9,'กรอกข้อมูล นร1'!A9,"")</f>
        <v/>
      </c>
      <c r="B11" s="663" t="str">
        <f>'กรอกข้อมูล นร1'!B9&amp;""</f>
        <v/>
      </c>
      <c r="C11" s="664" t="str">
        <f>'กรอกข้อมูล นร1'!D9&amp;""</f>
        <v/>
      </c>
      <c r="D11" s="299" t="str">
        <f>IF('กรอกข้อมูล นร1'!C9="","",'กรอกข้อมูล นร1'!C9)</f>
        <v/>
      </c>
      <c r="E11" s="382" t="str">
        <f t="shared" si="17"/>
        <v/>
      </c>
      <c r="F11" s="665"/>
      <c r="G11" s="665"/>
      <c r="H11" s="665"/>
      <c r="I11" s="665"/>
      <c r="J11" s="665"/>
      <c r="K11" s="665"/>
      <c r="L11" s="665"/>
      <c r="M11" s="665"/>
      <c r="N11" s="665"/>
      <c r="O11" s="665"/>
      <c r="P11" s="665"/>
      <c r="Q11" s="665"/>
      <c r="R11" s="665"/>
      <c r="S11" s="665"/>
      <c r="T11" s="665"/>
      <c r="U11" s="665"/>
      <c r="V11" s="665"/>
      <c r="W11" s="665"/>
      <c r="X11" s="665"/>
      <c r="Y11" s="665"/>
      <c r="Z11" s="665"/>
      <c r="AA11" s="665"/>
      <c r="AB11" s="665"/>
      <c r="AC11" s="665"/>
      <c r="AD11" s="665"/>
      <c r="AE11" s="665"/>
      <c r="AF11" s="665"/>
      <c r="AG11" s="665"/>
      <c r="AH11" s="665"/>
      <c r="AI11" s="665"/>
      <c r="AJ11" s="665"/>
      <c r="AK11" s="666" t="str">
        <f t="shared" si="18"/>
        <v/>
      </c>
      <c r="AL11" s="666" t="str">
        <f t="shared" si="19"/>
        <v/>
      </c>
      <c r="AM11" s="666" t="str">
        <f t="shared" si="20"/>
        <v/>
      </c>
      <c r="AN11" s="666" t="str">
        <f t="shared" si="21"/>
        <v/>
      </c>
      <c r="AO11" s="665"/>
      <c r="AP11" s="665"/>
      <c r="AQ11" s="665"/>
      <c r="AR11" s="665"/>
      <c r="AS11" s="665"/>
      <c r="AT11" s="665"/>
      <c r="AU11" s="665"/>
      <c r="AV11" s="665"/>
      <c r="AW11" s="665"/>
      <c r="AX11" s="665"/>
      <c r="AY11" s="665"/>
      <c r="AZ11" s="665"/>
      <c r="BA11" s="665"/>
      <c r="BB11" s="665"/>
      <c r="BC11" s="665"/>
      <c r="BD11" s="665"/>
      <c r="BE11" s="665"/>
      <c r="BF11" s="665"/>
      <c r="BG11" s="665"/>
      <c r="BH11" s="665"/>
      <c r="BI11" s="665"/>
      <c r="BJ11" s="665"/>
      <c r="BK11" s="665"/>
      <c r="BL11" s="665"/>
      <c r="BM11" s="665"/>
      <c r="BN11" s="665"/>
      <c r="BO11" s="665"/>
      <c r="BP11" s="665"/>
      <c r="BQ11" s="665"/>
      <c r="BR11" s="665"/>
      <c r="BS11" s="665"/>
      <c r="BT11" s="666" t="str">
        <f t="shared" si="22"/>
        <v/>
      </c>
      <c r="BU11" s="666" t="str">
        <f t="shared" si="23"/>
        <v/>
      </c>
      <c r="BV11" s="666" t="str">
        <f t="shared" si="24"/>
        <v/>
      </c>
      <c r="BW11" s="666" t="str">
        <f t="shared" si="25"/>
        <v/>
      </c>
      <c r="BX11" s="665"/>
      <c r="BY11" s="665"/>
      <c r="BZ11" s="665"/>
      <c r="CA11" s="665"/>
      <c r="CB11" s="665"/>
      <c r="CC11" s="665"/>
      <c r="CD11" s="665"/>
      <c r="CE11" s="665"/>
      <c r="CF11" s="665"/>
      <c r="CG11" s="665"/>
      <c r="CH11" s="665"/>
      <c r="CI11" s="665"/>
      <c r="CJ11" s="665"/>
      <c r="CK11" s="665"/>
      <c r="CL11" s="665"/>
      <c r="CM11" s="665"/>
      <c r="CN11" s="665"/>
      <c r="CO11" s="665"/>
      <c r="CP11" s="665"/>
      <c r="CQ11" s="665"/>
      <c r="CR11" s="665"/>
      <c r="CS11" s="665"/>
      <c r="CT11" s="665"/>
      <c r="CU11" s="665"/>
      <c r="CV11" s="665"/>
      <c r="CW11" s="665"/>
      <c r="CX11" s="665"/>
      <c r="CY11" s="665"/>
      <c r="CZ11" s="665"/>
      <c r="DA11" s="665"/>
      <c r="DB11" s="665"/>
      <c r="DC11" s="666" t="str">
        <f t="shared" si="1"/>
        <v/>
      </c>
      <c r="DD11" s="666" t="str">
        <f t="shared" si="2"/>
        <v/>
      </c>
      <c r="DE11" s="666" t="str">
        <f t="shared" si="3"/>
        <v/>
      </c>
      <c r="DF11" s="666" t="str">
        <f t="shared" si="4"/>
        <v/>
      </c>
      <c r="DG11" s="665"/>
      <c r="DH11" s="665"/>
      <c r="DI11" s="665"/>
      <c r="DJ11" s="665"/>
      <c r="DK11" s="665"/>
      <c r="DL11" s="665"/>
      <c r="DM11" s="665"/>
      <c r="DN11" s="665"/>
      <c r="DO11" s="665"/>
      <c r="DP11" s="665"/>
      <c r="DQ11" s="665"/>
      <c r="DR11" s="665"/>
      <c r="DS11" s="665"/>
      <c r="DT11" s="665"/>
      <c r="DU11" s="665"/>
      <c r="DV11" s="665"/>
      <c r="DW11" s="665"/>
      <c r="DX11" s="665"/>
      <c r="DY11" s="665"/>
      <c r="DZ11" s="665"/>
      <c r="EA11" s="665"/>
      <c r="EB11" s="665"/>
      <c r="EC11" s="665"/>
      <c r="ED11" s="665"/>
      <c r="EE11" s="665"/>
      <c r="EF11" s="665"/>
      <c r="EG11" s="665"/>
      <c r="EH11" s="665"/>
      <c r="EI11" s="665"/>
      <c r="EJ11" s="665"/>
      <c r="EK11" s="665"/>
      <c r="EL11" s="666" t="str">
        <f t="shared" si="5"/>
        <v/>
      </c>
      <c r="EM11" s="666" t="str">
        <f t="shared" si="6"/>
        <v/>
      </c>
      <c r="EN11" s="666" t="str">
        <f t="shared" si="7"/>
        <v/>
      </c>
      <c r="EO11" s="666" t="str">
        <f t="shared" si="8"/>
        <v/>
      </c>
      <c r="EP11" s="665"/>
      <c r="EQ11" s="665"/>
      <c r="ER11" s="665"/>
      <c r="ES11" s="665"/>
      <c r="ET11" s="665"/>
      <c r="EU11" s="665"/>
      <c r="EV11" s="665"/>
      <c r="EW11" s="665"/>
      <c r="EX11" s="665"/>
      <c r="EY11" s="665"/>
      <c r="EZ11" s="665"/>
      <c r="FA11" s="665"/>
      <c r="FB11" s="665"/>
      <c r="FC11" s="665"/>
      <c r="FD11" s="665"/>
      <c r="FE11" s="665"/>
      <c r="FF11" s="665"/>
      <c r="FG11" s="665"/>
      <c r="FH11" s="665"/>
      <c r="FI11" s="665"/>
      <c r="FJ11" s="665"/>
      <c r="FK11" s="665"/>
      <c r="FL11" s="665"/>
      <c r="FM11" s="665"/>
      <c r="FN11" s="665"/>
      <c r="FO11" s="665"/>
      <c r="FP11" s="665"/>
      <c r="FQ11" s="665"/>
      <c r="FR11" s="665"/>
      <c r="FS11" s="665"/>
      <c r="FT11" s="665"/>
      <c r="FU11" s="666" t="str">
        <f t="shared" si="9"/>
        <v/>
      </c>
      <c r="FV11" s="666" t="str">
        <f t="shared" si="10"/>
        <v/>
      </c>
      <c r="FW11" s="666" t="str">
        <f t="shared" si="11"/>
        <v/>
      </c>
      <c r="FX11" s="666" t="str">
        <f t="shared" si="12"/>
        <v/>
      </c>
      <c r="FY11" s="665"/>
      <c r="FZ11" s="665"/>
      <c r="GA11" s="665"/>
      <c r="GB11" s="665"/>
      <c r="GC11" s="665"/>
      <c r="GD11" s="665"/>
      <c r="GE11" s="665"/>
      <c r="GF11" s="665"/>
      <c r="GG11" s="665"/>
      <c r="GH11" s="665"/>
      <c r="GI11" s="665"/>
      <c r="GJ11" s="665"/>
      <c r="GK11" s="665"/>
      <c r="GL11" s="665"/>
      <c r="GM11" s="665"/>
      <c r="GN11" s="665"/>
      <c r="GO11" s="665"/>
      <c r="GP11" s="665"/>
      <c r="GQ11" s="665"/>
      <c r="GR11" s="665"/>
      <c r="GS11" s="665"/>
      <c r="GT11" s="665"/>
      <c r="GU11" s="665"/>
      <c r="GV11" s="665"/>
      <c r="GW11" s="665"/>
      <c r="GX11" s="665"/>
      <c r="GY11" s="665"/>
      <c r="GZ11" s="665"/>
      <c r="HA11" s="665"/>
      <c r="HB11" s="665"/>
      <c r="HC11" s="665"/>
      <c r="HD11" s="666" t="str">
        <f t="shared" si="26"/>
        <v/>
      </c>
      <c r="HE11" s="666" t="str">
        <f t="shared" si="13"/>
        <v/>
      </c>
      <c r="HF11" s="666" t="str">
        <f t="shared" si="14"/>
        <v/>
      </c>
      <c r="HG11" s="666" t="str">
        <f t="shared" si="15"/>
        <v/>
      </c>
      <c r="HH11" s="667" t="str">
        <f>IF(A11="","",SUM(BT11,DC11,EL11,FU11,HD11,#REF!))</f>
        <v/>
      </c>
      <c r="HI11" s="667" t="str">
        <f>IF(A11="","",SUM(BU11,DD11,EM11,FV11,HE11,#REF!))</f>
        <v/>
      </c>
      <c r="HJ11" s="667" t="str">
        <f>IF(A11="","",SUM(BV11,DE11,EN11,FW11,HF11,#REF!))</f>
        <v/>
      </c>
      <c r="HK11" s="667" t="str">
        <f>IF(A11="","",SUM(BW11,DF11,EO11,FX11,HG11,#REF!))</f>
        <v/>
      </c>
      <c r="HL11" s="667" t="str">
        <f t="shared" si="16"/>
        <v/>
      </c>
      <c r="HN11" s="247" t="str">
        <f t="shared" si="31"/>
        <v/>
      </c>
      <c r="HO11" s="247" t="str">
        <f t="shared" si="27"/>
        <v/>
      </c>
      <c r="HP11" s="247" t="str">
        <f t="shared" si="28"/>
        <v/>
      </c>
      <c r="HQ11" s="247" t="str">
        <f t="shared" si="29"/>
        <v/>
      </c>
      <c r="HR11" s="247" t="str">
        <f t="shared" si="30"/>
        <v/>
      </c>
      <c r="HS11" s="673"/>
    </row>
    <row r="12" spans="1:227" ht="14.1" customHeight="1">
      <c r="A12" s="663" t="str">
        <f>IF('กรอกข้อมูล นร1'!A10,'กรอกข้อมูล นร1'!A10,"")</f>
        <v/>
      </c>
      <c r="B12" s="663" t="str">
        <f>'กรอกข้อมูล นร1'!B10&amp;""</f>
        <v/>
      </c>
      <c r="C12" s="664" t="str">
        <f>'กรอกข้อมูล นร1'!D10&amp;""</f>
        <v/>
      </c>
      <c r="D12" s="299" t="str">
        <f>IF('กรอกข้อมูล นร1'!C10="","",'กรอกข้อมูล นร1'!C10)</f>
        <v/>
      </c>
      <c r="E12" s="382" t="str">
        <f t="shared" si="17"/>
        <v/>
      </c>
      <c r="F12" s="665"/>
      <c r="G12" s="665"/>
      <c r="H12" s="665"/>
      <c r="I12" s="665"/>
      <c r="J12" s="665"/>
      <c r="K12" s="665"/>
      <c r="L12" s="665"/>
      <c r="M12" s="665"/>
      <c r="N12" s="665"/>
      <c r="O12" s="665"/>
      <c r="P12" s="665"/>
      <c r="Q12" s="665"/>
      <c r="R12" s="665"/>
      <c r="S12" s="665"/>
      <c r="T12" s="665"/>
      <c r="U12" s="665"/>
      <c r="V12" s="665"/>
      <c r="W12" s="665"/>
      <c r="X12" s="665"/>
      <c r="Y12" s="665"/>
      <c r="Z12" s="665"/>
      <c r="AA12" s="665"/>
      <c r="AB12" s="665"/>
      <c r="AC12" s="665"/>
      <c r="AD12" s="665"/>
      <c r="AE12" s="665"/>
      <c r="AF12" s="665"/>
      <c r="AG12" s="665"/>
      <c r="AH12" s="665"/>
      <c r="AI12" s="665"/>
      <c r="AJ12" s="665"/>
      <c r="AK12" s="666" t="str">
        <f t="shared" si="18"/>
        <v/>
      </c>
      <c r="AL12" s="666" t="str">
        <f t="shared" si="19"/>
        <v/>
      </c>
      <c r="AM12" s="666" t="str">
        <f t="shared" si="20"/>
        <v/>
      </c>
      <c r="AN12" s="666" t="str">
        <f t="shared" si="21"/>
        <v/>
      </c>
      <c r="AO12" s="665"/>
      <c r="AP12" s="665"/>
      <c r="AQ12" s="665"/>
      <c r="AR12" s="665"/>
      <c r="AS12" s="665"/>
      <c r="AT12" s="665"/>
      <c r="AU12" s="665"/>
      <c r="AV12" s="665"/>
      <c r="AW12" s="665"/>
      <c r="AX12" s="665"/>
      <c r="AY12" s="665"/>
      <c r="AZ12" s="665"/>
      <c r="BA12" s="665"/>
      <c r="BB12" s="665"/>
      <c r="BC12" s="665"/>
      <c r="BD12" s="665"/>
      <c r="BE12" s="665"/>
      <c r="BF12" s="665"/>
      <c r="BG12" s="665"/>
      <c r="BH12" s="665"/>
      <c r="BI12" s="665"/>
      <c r="BJ12" s="665"/>
      <c r="BK12" s="665"/>
      <c r="BL12" s="665"/>
      <c r="BM12" s="665"/>
      <c r="BN12" s="665"/>
      <c r="BO12" s="665"/>
      <c r="BP12" s="665"/>
      <c r="BQ12" s="665"/>
      <c r="BR12" s="665"/>
      <c r="BS12" s="665"/>
      <c r="BT12" s="666" t="str">
        <f t="shared" si="22"/>
        <v/>
      </c>
      <c r="BU12" s="666" t="str">
        <f t="shared" si="23"/>
        <v/>
      </c>
      <c r="BV12" s="666" t="str">
        <f t="shared" si="24"/>
        <v/>
      </c>
      <c r="BW12" s="666" t="str">
        <f t="shared" si="25"/>
        <v/>
      </c>
      <c r="BX12" s="665"/>
      <c r="BY12" s="665"/>
      <c r="BZ12" s="665"/>
      <c r="CA12" s="665"/>
      <c r="CB12" s="665"/>
      <c r="CC12" s="665"/>
      <c r="CD12" s="665"/>
      <c r="CE12" s="665"/>
      <c r="CF12" s="665"/>
      <c r="CG12" s="665"/>
      <c r="CH12" s="665"/>
      <c r="CI12" s="665"/>
      <c r="CJ12" s="665"/>
      <c r="CK12" s="665"/>
      <c r="CL12" s="665"/>
      <c r="CM12" s="665"/>
      <c r="CN12" s="665"/>
      <c r="CO12" s="665"/>
      <c r="CP12" s="665"/>
      <c r="CQ12" s="665"/>
      <c r="CR12" s="665"/>
      <c r="CS12" s="665"/>
      <c r="CT12" s="665"/>
      <c r="CU12" s="665"/>
      <c r="CV12" s="665"/>
      <c r="CW12" s="665"/>
      <c r="CX12" s="665"/>
      <c r="CY12" s="665"/>
      <c r="CZ12" s="665"/>
      <c r="DA12" s="665"/>
      <c r="DB12" s="665"/>
      <c r="DC12" s="666" t="str">
        <f t="shared" si="1"/>
        <v/>
      </c>
      <c r="DD12" s="666" t="str">
        <f t="shared" si="2"/>
        <v/>
      </c>
      <c r="DE12" s="666" t="str">
        <f t="shared" si="3"/>
        <v/>
      </c>
      <c r="DF12" s="666" t="str">
        <f t="shared" si="4"/>
        <v/>
      </c>
      <c r="DG12" s="665"/>
      <c r="DH12" s="665"/>
      <c r="DI12" s="665"/>
      <c r="DJ12" s="665"/>
      <c r="DK12" s="665"/>
      <c r="DL12" s="665"/>
      <c r="DM12" s="665"/>
      <c r="DN12" s="665"/>
      <c r="DO12" s="665"/>
      <c r="DP12" s="665"/>
      <c r="DQ12" s="665"/>
      <c r="DR12" s="665"/>
      <c r="DS12" s="665"/>
      <c r="DT12" s="665"/>
      <c r="DU12" s="665"/>
      <c r="DV12" s="665"/>
      <c r="DW12" s="665"/>
      <c r="DX12" s="665"/>
      <c r="DY12" s="665"/>
      <c r="DZ12" s="665"/>
      <c r="EA12" s="665"/>
      <c r="EB12" s="665"/>
      <c r="EC12" s="665"/>
      <c r="ED12" s="665"/>
      <c r="EE12" s="665"/>
      <c r="EF12" s="665"/>
      <c r="EG12" s="665"/>
      <c r="EH12" s="665"/>
      <c r="EI12" s="665"/>
      <c r="EJ12" s="665"/>
      <c r="EK12" s="665"/>
      <c r="EL12" s="666" t="str">
        <f t="shared" si="5"/>
        <v/>
      </c>
      <c r="EM12" s="666" t="str">
        <f t="shared" si="6"/>
        <v/>
      </c>
      <c r="EN12" s="666" t="str">
        <f t="shared" si="7"/>
        <v/>
      </c>
      <c r="EO12" s="666" t="str">
        <f t="shared" si="8"/>
        <v/>
      </c>
      <c r="EP12" s="665"/>
      <c r="EQ12" s="665"/>
      <c r="ER12" s="665"/>
      <c r="ES12" s="665"/>
      <c r="ET12" s="665"/>
      <c r="EU12" s="665"/>
      <c r="EV12" s="665"/>
      <c r="EW12" s="665"/>
      <c r="EX12" s="665"/>
      <c r="EY12" s="665"/>
      <c r="EZ12" s="665"/>
      <c r="FA12" s="665"/>
      <c r="FB12" s="665"/>
      <c r="FC12" s="665"/>
      <c r="FD12" s="665"/>
      <c r="FE12" s="665"/>
      <c r="FF12" s="665"/>
      <c r="FG12" s="665"/>
      <c r="FH12" s="665"/>
      <c r="FI12" s="665"/>
      <c r="FJ12" s="665"/>
      <c r="FK12" s="665"/>
      <c r="FL12" s="665"/>
      <c r="FM12" s="665"/>
      <c r="FN12" s="665"/>
      <c r="FO12" s="665"/>
      <c r="FP12" s="665"/>
      <c r="FQ12" s="665"/>
      <c r="FR12" s="665"/>
      <c r="FS12" s="665"/>
      <c r="FT12" s="665"/>
      <c r="FU12" s="666" t="str">
        <f t="shared" si="9"/>
        <v/>
      </c>
      <c r="FV12" s="666" t="str">
        <f t="shared" si="10"/>
        <v/>
      </c>
      <c r="FW12" s="666" t="str">
        <f t="shared" si="11"/>
        <v/>
      </c>
      <c r="FX12" s="666" t="str">
        <f t="shared" si="12"/>
        <v/>
      </c>
      <c r="FY12" s="665"/>
      <c r="FZ12" s="665"/>
      <c r="GA12" s="665"/>
      <c r="GB12" s="665"/>
      <c r="GC12" s="665"/>
      <c r="GD12" s="665"/>
      <c r="GE12" s="665"/>
      <c r="GF12" s="665"/>
      <c r="GG12" s="665"/>
      <c r="GH12" s="665"/>
      <c r="GI12" s="665"/>
      <c r="GJ12" s="665"/>
      <c r="GK12" s="665"/>
      <c r="GL12" s="665"/>
      <c r="GM12" s="665"/>
      <c r="GN12" s="665"/>
      <c r="GO12" s="665"/>
      <c r="GP12" s="665"/>
      <c r="GQ12" s="665"/>
      <c r="GR12" s="665"/>
      <c r="GS12" s="665"/>
      <c r="GT12" s="665"/>
      <c r="GU12" s="665"/>
      <c r="GV12" s="665"/>
      <c r="GW12" s="665"/>
      <c r="GX12" s="665"/>
      <c r="GY12" s="665"/>
      <c r="GZ12" s="665"/>
      <c r="HA12" s="665"/>
      <c r="HB12" s="665"/>
      <c r="HC12" s="665"/>
      <c r="HD12" s="666" t="str">
        <f t="shared" si="26"/>
        <v/>
      </c>
      <c r="HE12" s="666" t="str">
        <f t="shared" si="13"/>
        <v/>
      </c>
      <c r="HF12" s="666" t="str">
        <f t="shared" si="14"/>
        <v/>
      </c>
      <c r="HG12" s="666" t="str">
        <f t="shared" si="15"/>
        <v/>
      </c>
      <c r="HH12" s="667" t="str">
        <f>IF(A12="","",SUM(BT12,DC12,EL12,FU12,HD12,#REF!))</f>
        <v/>
      </c>
      <c r="HI12" s="667" t="str">
        <f>IF(A12="","",SUM(BU12,DD12,EM12,FV12,HE12,#REF!))</f>
        <v/>
      </c>
      <c r="HJ12" s="667" t="str">
        <f>IF(A12="","",SUM(BV12,DE12,EN12,FW12,HF12,#REF!))</f>
        <v/>
      </c>
      <c r="HK12" s="667" t="str">
        <f>IF(A12="","",SUM(BW12,DF12,EO12,FX12,HG12,#REF!))</f>
        <v/>
      </c>
      <c r="HL12" s="667" t="str">
        <f t="shared" si="16"/>
        <v/>
      </c>
      <c r="HN12" s="247" t="str">
        <f t="shared" si="31"/>
        <v/>
      </c>
      <c r="HO12" s="247" t="str">
        <f t="shared" si="27"/>
        <v/>
      </c>
      <c r="HP12" s="247" t="str">
        <f t="shared" si="28"/>
        <v/>
      </c>
      <c r="HQ12" s="247" t="str">
        <f t="shared" si="29"/>
        <v/>
      </c>
      <c r="HR12" s="247" t="str">
        <f t="shared" si="30"/>
        <v/>
      </c>
      <c r="HS12" s="673"/>
    </row>
    <row r="13" spans="1:227" ht="14.1" customHeight="1">
      <c r="A13" s="663" t="str">
        <f>IF('กรอกข้อมูล นร1'!A11,'กรอกข้อมูล นร1'!A11,"")</f>
        <v/>
      </c>
      <c r="B13" s="663" t="str">
        <f>'กรอกข้อมูล นร1'!B11&amp;""</f>
        <v/>
      </c>
      <c r="C13" s="664" t="str">
        <f>'กรอกข้อมูล นร1'!D11&amp;""</f>
        <v/>
      </c>
      <c r="D13" s="299" t="str">
        <f>IF('กรอกข้อมูล นร1'!C11="","",'กรอกข้อมูล นร1'!C11)</f>
        <v/>
      </c>
      <c r="E13" s="382" t="str">
        <f t="shared" si="17"/>
        <v/>
      </c>
      <c r="F13" s="665"/>
      <c r="G13" s="665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665"/>
      <c r="AC13" s="665"/>
      <c r="AD13" s="665"/>
      <c r="AE13" s="665"/>
      <c r="AF13" s="665"/>
      <c r="AG13" s="665"/>
      <c r="AH13" s="665"/>
      <c r="AI13" s="665"/>
      <c r="AJ13" s="665"/>
      <c r="AK13" s="666" t="str">
        <f t="shared" si="18"/>
        <v/>
      </c>
      <c r="AL13" s="666" t="str">
        <f t="shared" si="19"/>
        <v/>
      </c>
      <c r="AM13" s="666" t="str">
        <f t="shared" si="20"/>
        <v/>
      </c>
      <c r="AN13" s="666" t="str">
        <f t="shared" si="21"/>
        <v/>
      </c>
      <c r="AO13" s="665"/>
      <c r="AP13" s="665"/>
      <c r="AQ13" s="665"/>
      <c r="AR13" s="665"/>
      <c r="AS13" s="665"/>
      <c r="AT13" s="665"/>
      <c r="AU13" s="665"/>
      <c r="AV13" s="665"/>
      <c r="AW13" s="665"/>
      <c r="AX13" s="665"/>
      <c r="AY13" s="665"/>
      <c r="AZ13" s="665"/>
      <c r="BA13" s="665"/>
      <c r="BB13" s="665"/>
      <c r="BC13" s="665"/>
      <c r="BD13" s="665"/>
      <c r="BE13" s="665"/>
      <c r="BF13" s="665"/>
      <c r="BG13" s="665"/>
      <c r="BH13" s="665"/>
      <c r="BI13" s="665"/>
      <c r="BJ13" s="665"/>
      <c r="BK13" s="665"/>
      <c r="BL13" s="665"/>
      <c r="BM13" s="665"/>
      <c r="BN13" s="665"/>
      <c r="BO13" s="665"/>
      <c r="BP13" s="665"/>
      <c r="BQ13" s="665"/>
      <c r="BR13" s="665"/>
      <c r="BS13" s="665"/>
      <c r="BT13" s="666" t="str">
        <f t="shared" si="22"/>
        <v/>
      </c>
      <c r="BU13" s="666" t="str">
        <f t="shared" si="23"/>
        <v/>
      </c>
      <c r="BV13" s="666" t="str">
        <f t="shared" si="24"/>
        <v/>
      </c>
      <c r="BW13" s="666" t="str">
        <f t="shared" si="25"/>
        <v/>
      </c>
      <c r="BX13" s="665"/>
      <c r="BY13" s="665"/>
      <c r="BZ13" s="665"/>
      <c r="CA13" s="665"/>
      <c r="CB13" s="665"/>
      <c r="CC13" s="665"/>
      <c r="CD13" s="665"/>
      <c r="CE13" s="665"/>
      <c r="CF13" s="665"/>
      <c r="CG13" s="665"/>
      <c r="CH13" s="665"/>
      <c r="CI13" s="665"/>
      <c r="CJ13" s="665"/>
      <c r="CK13" s="665"/>
      <c r="CL13" s="665"/>
      <c r="CM13" s="665"/>
      <c r="CN13" s="665"/>
      <c r="CO13" s="665"/>
      <c r="CP13" s="665"/>
      <c r="CQ13" s="665"/>
      <c r="CR13" s="665"/>
      <c r="CS13" s="665"/>
      <c r="CT13" s="665"/>
      <c r="CU13" s="665"/>
      <c r="CV13" s="665"/>
      <c r="CW13" s="665"/>
      <c r="CX13" s="665"/>
      <c r="CY13" s="665"/>
      <c r="CZ13" s="665"/>
      <c r="DA13" s="665"/>
      <c r="DB13" s="665"/>
      <c r="DC13" s="666" t="str">
        <f t="shared" si="1"/>
        <v/>
      </c>
      <c r="DD13" s="666" t="str">
        <f t="shared" si="2"/>
        <v/>
      </c>
      <c r="DE13" s="666" t="str">
        <f t="shared" si="3"/>
        <v/>
      </c>
      <c r="DF13" s="666" t="str">
        <f t="shared" si="4"/>
        <v/>
      </c>
      <c r="DG13" s="665"/>
      <c r="DH13" s="665"/>
      <c r="DI13" s="665"/>
      <c r="DJ13" s="665"/>
      <c r="DK13" s="665"/>
      <c r="DL13" s="665"/>
      <c r="DM13" s="665"/>
      <c r="DN13" s="665"/>
      <c r="DO13" s="665"/>
      <c r="DP13" s="665"/>
      <c r="DQ13" s="665"/>
      <c r="DR13" s="665"/>
      <c r="DS13" s="665"/>
      <c r="DT13" s="665"/>
      <c r="DU13" s="665"/>
      <c r="DV13" s="665"/>
      <c r="DW13" s="665"/>
      <c r="DX13" s="665"/>
      <c r="DY13" s="665"/>
      <c r="DZ13" s="665"/>
      <c r="EA13" s="665"/>
      <c r="EB13" s="665"/>
      <c r="EC13" s="665"/>
      <c r="ED13" s="665"/>
      <c r="EE13" s="665"/>
      <c r="EF13" s="665"/>
      <c r="EG13" s="665"/>
      <c r="EH13" s="665"/>
      <c r="EI13" s="665"/>
      <c r="EJ13" s="665"/>
      <c r="EK13" s="665"/>
      <c r="EL13" s="666" t="str">
        <f t="shared" si="5"/>
        <v/>
      </c>
      <c r="EM13" s="666" t="str">
        <f t="shared" si="6"/>
        <v/>
      </c>
      <c r="EN13" s="666" t="str">
        <f t="shared" si="7"/>
        <v/>
      </c>
      <c r="EO13" s="666" t="str">
        <f t="shared" si="8"/>
        <v/>
      </c>
      <c r="EP13" s="665"/>
      <c r="EQ13" s="665"/>
      <c r="ER13" s="665"/>
      <c r="ES13" s="665"/>
      <c r="ET13" s="665"/>
      <c r="EU13" s="665"/>
      <c r="EV13" s="665"/>
      <c r="EW13" s="665"/>
      <c r="EX13" s="665"/>
      <c r="EY13" s="665"/>
      <c r="EZ13" s="665"/>
      <c r="FA13" s="665"/>
      <c r="FB13" s="665"/>
      <c r="FC13" s="665"/>
      <c r="FD13" s="665"/>
      <c r="FE13" s="665"/>
      <c r="FF13" s="665"/>
      <c r="FG13" s="665"/>
      <c r="FH13" s="665"/>
      <c r="FI13" s="665"/>
      <c r="FJ13" s="665"/>
      <c r="FK13" s="665"/>
      <c r="FL13" s="665"/>
      <c r="FM13" s="665"/>
      <c r="FN13" s="665"/>
      <c r="FO13" s="665"/>
      <c r="FP13" s="665"/>
      <c r="FQ13" s="665"/>
      <c r="FR13" s="665"/>
      <c r="FS13" s="665"/>
      <c r="FT13" s="665"/>
      <c r="FU13" s="666" t="str">
        <f t="shared" si="9"/>
        <v/>
      </c>
      <c r="FV13" s="666" t="str">
        <f t="shared" si="10"/>
        <v/>
      </c>
      <c r="FW13" s="666" t="str">
        <f t="shared" si="11"/>
        <v/>
      </c>
      <c r="FX13" s="666" t="str">
        <f t="shared" si="12"/>
        <v/>
      </c>
      <c r="FY13" s="665"/>
      <c r="FZ13" s="665"/>
      <c r="GA13" s="665"/>
      <c r="GB13" s="665"/>
      <c r="GC13" s="665"/>
      <c r="GD13" s="665"/>
      <c r="GE13" s="665"/>
      <c r="GF13" s="665"/>
      <c r="GG13" s="665"/>
      <c r="GH13" s="665"/>
      <c r="GI13" s="665"/>
      <c r="GJ13" s="665"/>
      <c r="GK13" s="665"/>
      <c r="GL13" s="665"/>
      <c r="GM13" s="665"/>
      <c r="GN13" s="665"/>
      <c r="GO13" s="665"/>
      <c r="GP13" s="665"/>
      <c r="GQ13" s="665"/>
      <c r="GR13" s="665"/>
      <c r="GS13" s="665"/>
      <c r="GT13" s="665"/>
      <c r="GU13" s="665"/>
      <c r="GV13" s="665"/>
      <c r="GW13" s="665"/>
      <c r="GX13" s="665"/>
      <c r="GY13" s="665"/>
      <c r="GZ13" s="665"/>
      <c r="HA13" s="665"/>
      <c r="HB13" s="665"/>
      <c r="HC13" s="665"/>
      <c r="HD13" s="666" t="str">
        <f t="shared" si="26"/>
        <v/>
      </c>
      <c r="HE13" s="666" t="str">
        <f t="shared" si="13"/>
        <v/>
      </c>
      <c r="HF13" s="666" t="str">
        <f t="shared" si="14"/>
        <v/>
      </c>
      <c r="HG13" s="666" t="str">
        <f t="shared" si="15"/>
        <v/>
      </c>
      <c r="HH13" s="667" t="str">
        <f>IF(A13="","",SUM(BT13,DC13,EL13,FU13,HD13,#REF!))</f>
        <v/>
      </c>
      <c r="HI13" s="667" t="str">
        <f>IF(A13="","",SUM(BU13,DD13,EM13,FV13,HE13,#REF!))</f>
        <v/>
      </c>
      <c r="HJ13" s="667" t="str">
        <f>IF(A13="","",SUM(BV13,DE13,EN13,FW13,HF13,#REF!))</f>
        <v/>
      </c>
      <c r="HK13" s="667" t="str">
        <f>IF(A13="","",SUM(BW13,DF13,EO13,FX13,HG13,#REF!))</f>
        <v/>
      </c>
      <c r="HL13" s="667" t="str">
        <f t="shared" si="16"/>
        <v/>
      </c>
      <c r="HN13" s="247" t="str">
        <f t="shared" si="31"/>
        <v/>
      </c>
      <c r="HO13" s="247" t="str">
        <f t="shared" si="27"/>
        <v/>
      </c>
      <c r="HP13" s="247" t="str">
        <f t="shared" si="28"/>
        <v/>
      </c>
      <c r="HQ13" s="247" t="str">
        <f t="shared" si="29"/>
        <v/>
      </c>
      <c r="HR13" s="247" t="str">
        <f t="shared" si="30"/>
        <v/>
      </c>
      <c r="HS13" s="673"/>
    </row>
    <row r="14" spans="1:227" ht="14.1" customHeight="1">
      <c r="A14" s="663" t="str">
        <f>IF('กรอกข้อมูล นร1'!A12,'กรอกข้อมูล นร1'!A12,"")</f>
        <v/>
      </c>
      <c r="B14" s="663" t="str">
        <f>'กรอกข้อมูล นร1'!B12&amp;""</f>
        <v/>
      </c>
      <c r="C14" s="664" t="str">
        <f>'กรอกข้อมูล นร1'!D12&amp;""</f>
        <v/>
      </c>
      <c r="D14" s="299" t="str">
        <f>IF('กรอกข้อมูล นร1'!C12="","",'กรอกข้อมูล นร1'!C12)</f>
        <v/>
      </c>
      <c r="E14" s="382" t="str">
        <f t="shared" si="17"/>
        <v/>
      </c>
      <c r="F14" s="665"/>
      <c r="G14" s="665"/>
      <c r="H14" s="665"/>
      <c r="I14" s="665"/>
      <c r="J14" s="665"/>
      <c r="K14" s="665"/>
      <c r="L14" s="665"/>
      <c r="M14" s="665"/>
      <c r="N14" s="665"/>
      <c r="O14" s="665"/>
      <c r="P14" s="665"/>
      <c r="Q14" s="665"/>
      <c r="R14" s="665"/>
      <c r="S14" s="665"/>
      <c r="T14" s="665"/>
      <c r="U14" s="665"/>
      <c r="V14" s="665"/>
      <c r="W14" s="665"/>
      <c r="X14" s="665"/>
      <c r="Y14" s="665"/>
      <c r="Z14" s="665"/>
      <c r="AA14" s="665"/>
      <c r="AB14" s="665"/>
      <c r="AC14" s="665"/>
      <c r="AD14" s="665"/>
      <c r="AE14" s="665"/>
      <c r="AF14" s="665"/>
      <c r="AG14" s="665"/>
      <c r="AH14" s="665"/>
      <c r="AI14" s="665"/>
      <c r="AJ14" s="665"/>
      <c r="AK14" s="666" t="str">
        <f t="shared" si="18"/>
        <v/>
      </c>
      <c r="AL14" s="666" t="str">
        <f t="shared" si="19"/>
        <v/>
      </c>
      <c r="AM14" s="666" t="str">
        <f t="shared" si="20"/>
        <v/>
      </c>
      <c r="AN14" s="666" t="str">
        <f t="shared" si="21"/>
        <v/>
      </c>
      <c r="AO14" s="665"/>
      <c r="AP14" s="665"/>
      <c r="AQ14" s="665"/>
      <c r="AR14" s="665"/>
      <c r="AS14" s="665"/>
      <c r="AT14" s="665"/>
      <c r="AU14" s="665"/>
      <c r="AV14" s="665"/>
      <c r="AW14" s="665"/>
      <c r="AX14" s="665"/>
      <c r="AY14" s="665"/>
      <c r="AZ14" s="665"/>
      <c r="BA14" s="665"/>
      <c r="BB14" s="665"/>
      <c r="BC14" s="665"/>
      <c r="BD14" s="665"/>
      <c r="BE14" s="665"/>
      <c r="BF14" s="665"/>
      <c r="BG14" s="665"/>
      <c r="BH14" s="665"/>
      <c r="BI14" s="665"/>
      <c r="BJ14" s="665"/>
      <c r="BK14" s="665"/>
      <c r="BL14" s="665"/>
      <c r="BM14" s="665"/>
      <c r="BN14" s="665"/>
      <c r="BO14" s="665"/>
      <c r="BP14" s="665"/>
      <c r="BQ14" s="665"/>
      <c r="BR14" s="665"/>
      <c r="BS14" s="665"/>
      <c r="BT14" s="666" t="str">
        <f t="shared" si="22"/>
        <v/>
      </c>
      <c r="BU14" s="666" t="str">
        <f t="shared" si="23"/>
        <v/>
      </c>
      <c r="BV14" s="666" t="str">
        <f t="shared" si="24"/>
        <v/>
      </c>
      <c r="BW14" s="666" t="str">
        <f t="shared" si="25"/>
        <v/>
      </c>
      <c r="BX14" s="665"/>
      <c r="BY14" s="665"/>
      <c r="BZ14" s="665"/>
      <c r="CA14" s="665"/>
      <c r="CB14" s="665"/>
      <c r="CC14" s="665"/>
      <c r="CD14" s="665"/>
      <c r="CE14" s="665"/>
      <c r="CF14" s="665"/>
      <c r="CG14" s="665"/>
      <c r="CH14" s="665"/>
      <c r="CI14" s="665"/>
      <c r="CJ14" s="665"/>
      <c r="CK14" s="665"/>
      <c r="CL14" s="665"/>
      <c r="CM14" s="665"/>
      <c r="CN14" s="665"/>
      <c r="CO14" s="665"/>
      <c r="CP14" s="665"/>
      <c r="CQ14" s="665"/>
      <c r="CR14" s="665"/>
      <c r="CS14" s="665"/>
      <c r="CT14" s="665"/>
      <c r="CU14" s="665"/>
      <c r="CV14" s="665"/>
      <c r="CW14" s="665"/>
      <c r="CX14" s="665"/>
      <c r="CY14" s="665"/>
      <c r="CZ14" s="665"/>
      <c r="DA14" s="665"/>
      <c r="DB14" s="665"/>
      <c r="DC14" s="666" t="str">
        <f t="shared" si="1"/>
        <v/>
      </c>
      <c r="DD14" s="666" t="str">
        <f t="shared" si="2"/>
        <v/>
      </c>
      <c r="DE14" s="666" t="str">
        <f t="shared" si="3"/>
        <v/>
      </c>
      <c r="DF14" s="666" t="str">
        <f t="shared" si="4"/>
        <v/>
      </c>
      <c r="DG14" s="665"/>
      <c r="DH14" s="665"/>
      <c r="DI14" s="665"/>
      <c r="DJ14" s="665"/>
      <c r="DK14" s="665"/>
      <c r="DL14" s="665"/>
      <c r="DM14" s="665"/>
      <c r="DN14" s="665"/>
      <c r="DO14" s="665"/>
      <c r="DP14" s="665"/>
      <c r="DQ14" s="665"/>
      <c r="DR14" s="665"/>
      <c r="DS14" s="665"/>
      <c r="DT14" s="665"/>
      <c r="DU14" s="665"/>
      <c r="DV14" s="665"/>
      <c r="DW14" s="665"/>
      <c r="DX14" s="665"/>
      <c r="DY14" s="665"/>
      <c r="DZ14" s="665"/>
      <c r="EA14" s="665"/>
      <c r="EB14" s="665"/>
      <c r="EC14" s="665"/>
      <c r="ED14" s="665"/>
      <c r="EE14" s="665"/>
      <c r="EF14" s="665"/>
      <c r="EG14" s="665"/>
      <c r="EH14" s="665"/>
      <c r="EI14" s="665"/>
      <c r="EJ14" s="665"/>
      <c r="EK14" s="665"/>
      <c r="EL14" s="666" t="str">
        <f t="shared" si="5"/>
        <v/>
      </c>
      <c r="EM14" s="666" t="str">
        <f t="shared" si="6"/>
        <v/>
      </c>
      <c r="EN14" s="666" t="str">
        <f t="shared" si="7"/>
        <v/>
      </c>
      <c r="EO14" s="666" t="str">
        <f t="shared" si="8"/>
        <v/>
      </c>
      <c r="EP14" s="665"/>
      <c r="EQ14" s="665"/>
      <c r="ER14" s="665"/>
      <c r="ES14" s="665"/>
      <c r="ET14" s="665"/>
      <c r="EU14" s="665"/>
      <c r="EV14" s="665"/>
      <c r="EW14" s="665"/>
      <c r="EX14" s="665"/>
      <c r="EY14" s="665"/>
      <c r="EZ14" s="665"/>
      <c r="FA14" s="665"/>
      <c r="FB14" s="665"/>
      <c r="FC14" s="665"/>
      <c r="FD14" s="665"/>
      <c r="FE14" s="665"/>
      <c r="FF14" s="665"/>
      <c r="FG14" s="665"/>
      <c r="FH14" s="665"/>
      <c r="FI14" s="665"/>
      <c r="FJ14" s="665"/>
      <c r="FK14" s="665"/>
      <c r="FL14" s="665"/>
      <c r="FM14" s="665"/>
      <c r="FN14" s="665"/>
      <c r="FO14" s="665"/>
      <c r="FP14" s="665"/>
      <c r="FQ14" s="665"/>
      <c r="FR14" s="665"/>
      <c r="FS14" s="665"/>
      <c r="FT14" s="665"/>
      <c r="FU14" s="666" t="str">
        <f t="shared" si="9"/>
        <v/>
      </c>
      <c r="FV14" s="666" t="str">
        <f t="shared" si="10"/>
        <v/>
      </c>
      <c r="FW14" s="666" t="str">
        <f t="shared" si="11"/>
        <v/>
      </c>
      <c r="FX14" s="666" t="str">
        <f t="shared" si="12"/>
        <v/>
      </c>
      <c r="FY14" s="665"/>
      <c r="FZ14" s="665"/>
      <c r="GA14" s="665"/>
      <c r="GB14" s="665"/>
      <c r="GC14" s="665"/>
      <c r="GD14" s="665"/>
      <c r="GE14" s="665"/>
      <c r="GF14" s="665"/>
      <c r="GG14" s="665"/>
      <c r="GH14" s="665"/>
      <c r="GI14" s="665"/>
      <c r="GJ14" s="665"/>
      <c r="GK14" s="665"/>
      <c r="GL14" s="665"/>
      <c r="GM14" s="665"/>
      <c r="GN14" s="665"/>
      <c r="GO14" s="665"/>
      <c r="GP14" s="665"/>
      <c r="GQ14" s="665"/>
      <c r="GR14" s="665"/>
      <c r="GS14" s="665"/>
      <c r="GT14" s="665"/>
      <c r="GU14" s="665"/>
      <c r="GV14" s="665"/>
      <c r="GW14" s="665"/>
      <c r="GX14" s="665"/>
      <c r="GY14" s="665"/>
      <c r="GZ14" s="665"/>
      <c r="HA14" s="665"/>
      <c r="HB14" s="665"/>
      <c r="HC14" s="665"/>
      <c r="HD14" s="666" t="str">
        <f t="shared" si="26"/>
        <v/>
      </c>
      <c r="HE14" s="666" t="str">
        <f t="shared" si="13"/>
        <v/>
      </c>
      <c r="HF14" s="666" t="str">
        <f t="shared" si="14"/>
        <v/>
      </c>
      <c r="HG14" s="666" t="str">
        <f t="shared" si="15"/>
        <v/>
      </c>
      <c r="HH14" s="667" t="str">
        <f>IF(A14="","",SUM(BT14,DC14,EL14,FU14,HD14,#REF!))</f>
        <v/>
      </c>
      <c r="HI14" s="667" t="str">
        <f>IF(A14="","",SUM(BU14,DD14,EM14,FV14,HE14,#REF!))</f>
        <v/>
      </c>
      <c r="HJ14" s="667" t="str">
        <f>IF(A14="","",SUM(BV14,DE14,EN14,FW14,HF14,#REF!))</f>
        <v/>
      </c>
      <c r="HK14" s="667" t="str">
        <f>IF(A14="","",SUM(BW14,DF14,EO14,FX14,HG14,#REF!))</f>
        <v/>
      </c>
      <c r="HL14" s="667" t="str">
        <f t="shared" si="16"/>
        <v/>
      </c>
      <c r="HN14" s="247" t="str">
        <f t="shared" si="31"/>
        <v/>
      </c>
      <c r="HO14" s="247" t="str">
        <f t="shared" si="27"/>
        <v/>
      </c>
      <c r="HP14" s="247" t="str">
        <f t="shared" si="28"/>
        <v/>
      </c>
      <c r="HQ14" s="247" t="str">
        <f t="shared" si="29"/>
        <v/>
      </c>
      <c r="HR14" s="247" t="str">
        <f t="shared" si="30"/>
        <v/>
      </c>
      <c r="HS14" s="673"/>
    </row>
    <row r="15" spans="1:227" ht="14.1" customHeight="1">
      <c r="A15" s="663" t="str">
        <f>IF('กรอกข้อมูล นร1'!A13,'กรอกข้อมูล นร1'!A13,"")</f>
        <v/>
      </c>
      <c r="B15" s="663" t="str">
        <f>'กรอกข้อมูล นร1'!B13&amp;""</f>
        <v/>
      </c>
      <c r="C15" s="664" t="str">
        <f>'กรอกข้อมูล นร1'!D13&amp;""</f>
        <v/>
      </c>
      <c r="D15" s="299" t="str">
        <f>IF('กรอกข้อมูล นร1'!C13="","",'กรอกข้อมูล นร1'!C13)</f>
        <v/>
      </c>
      <c r="E15" s="382" t="str">
        <f t="shared" si="17"/>
        <v/>
      </c>
      <c r="F15" s="665"/>
      <c r="G15" s="665"/>
      <c r="H15" s="665"/>
      <c r="I15" s="665"/>
      <c r="J15" s="665"/>
      <c r="K15" s="665"/>
      <c r="L15" s="665"/>
      <c r="M15" s="665"/>
      <c r="N15" s="665"/>
      <c r="O15" s="665"/>
      <c r="P15" s="665"/>
      <c r="Q15" s="665"/>
      <c r="R15" s="665"/>
      <c r="S15" s="665"/>
      <c r="T15" s="665"/>
      <c r="U15" s="665"/>
      <c r="V15" s="665"/>
      <c r="W15" s="665"/>
      <c r="X15" s="665"/>
      <c r="Y15" s="665"/>
      <c r="Z15" s="665"/>
      <c r="AA15" s="665"/>
      <c r="AB15" s="665"/>
      <c r="AC15" s="665"/>
      <c r="AD15" s="665"/>
      <c r="AE15" s="665"/>
      <c r="AF15" s="665"/>
      <c r="AG15" s="665"/>
      <c r="AH15" s="665"/>
      <c r="AI15" s="665"/>
      <c r="AJ15" s="665"/>
      <c r="AK15" s="666" t="str">
        <f t="shared" si="18"/>
        <v/>
      </c>
      <c r="AL15" s="666" t="str">
        <f t="shared" si="19"/>
        <v/>
      </c>
      <c r="AM15" s="666" t="str">
        <f t="shared" si="20"/>
        <v/>
      </c>
      <c r="AN15" s="666" t="str">
        <f t="shared" si="21"/>
        <v/>
      </c>
      <c r="AO15" s="665"/>
      <c r="AP15" s="665"/>
      <c r="AQ15" s="665"/>
      <c r="AR15" s="665"/>
      <c r="AS15" s="665"/>
      <c r="AT15" s="665"/>
      <c r="AU15" s="665"/>
      <c r="AV15" s="665"/>
      <c r="AW15" s="665"/>
      <c r="AX15" s="665"/>
      <c r="AY15" s="665"/>
      <c r="AZ15" s="665"/>
      <c r="BA15" s="665"/>
      <c r="BB15" s="665"/>
      <c r="BC15" s="665"/>
      <c r="BD15" s="665"/>
      <c r="BE15" s="665"/>
      <c r="BF15" s="665"/>
      <c r="BG15" s="665"/>
      <c r="BH15" s="665"/>
      <c r="BI15" s="665"/>
      <c r="BJ15" s="665"/>
      <c r="BK15" s="665"/>
      <c r="BL15" s="665"/>
      <c r="BM15" s="665"/>
      <c r="BN15" s="665"/>
      <c r="BO15" s="665"/>
      <c r="BP15" s="665"/>
      <c r="BQ15" s="665"/>
      <c r="BR15" s="665"/>
      <c r="BS15" s="665"/>
      <c r="BT15" s="666" t="str">
        <f t="shared" si="22"/>
        <v/>
      </c>
      <c r="BU15" s="666" t="str">
        <f t="shared" si="23"/>
        <v/>
      </c>
      <c r="BV15" s="666" t="str">
        <f t="shared" si="24"/>
        <v/>
      </c>
      <c r="BW15" s="666" t="str">
        <f t="shared" si="25"/>
        <v/>
      </c>
      <c r="BX15" s="665"/>
      <c r="BY15" s="665"/>
      <c r="BZ15" s="665"/>
      <c r="CA15" s="665"/>
      <c r="CB15" s="665"/>
      <c r="CC15" s="665"/>
      <c r="CD15" s="665"/>
      <c r="CE15" s="665"/>
      <c r="CF15" s="665"/>
      <c r="CG15" s="665"/>
      <c r="CH15" s="665"/>
      <c r="CI15" s="665"/>
      <c r="CJ15" s="665"/>
      <c r="CK15" s="665"/>
      <c r="CL15" s="665"/>
      <c r="CM15" s="665"/>
      <c r="CN15" s="665"/>
      <c r="CO15" s="665"/>
      <c r="CP15" s="665"/>
      <c r="CQ15" s="665"/>
      <c r="CR15" s="665"/>
      <c r="CS15" s="665"/>
      <c r="CT15" s="665"/>
      <c r="CU15" s="665"/>
      <c r="CV15" s="665"/>
      <c r="CW15" s="665"/>
      <c r="CX15" s="665"/>
      <c r="CY15" s="665"/>
      <c r="CZ15" s="665"/>
      <c r="DA15" s="665"/>
      <c r="DB15" s="665"/>
      <c r="DC15" s="666" t="str">
        <f t="shared" si="1"/>
        <v/>
      </c>
      <c r="DD15" s="666" t="str">
        <f t="shared" si="2"/>
        <v/>
      </c>
      <c r="DE15" s="666" t="str">
        <f t="shared" si="3"/>
        <v/>
      </c>
      <c r="DF15" s="666" t="str">
        <f t="shared" si="4"/>
        <v/>
      </c>
      <c r="DG15" s="665"/>
      <c r="DH15" s="665"/>
      <c r="DI15" s="665"/>
      <c r="DJ15" s="665"/>
      <c r="DK15" s="665"/>
      <c r="DL15" s="665"/>
      <c r="DM15" s="665"/>
      <c r="DN15" s="665"/>
      <c r="DO15" s="665"/>
      <c r="DP15" s="665"/>
      <c r="DQ15" s="665"/>
      <c r="DR15" s="665"/>
      <c r="DS15" s="665"/>
      <c r="DT15" s="665"/>
      <c r="DU15" s="665"/>
      <c r="DV15" s="665"/>
      <c r="DW15" s="665"/>
      <c r="DX15" s="665"/>
      <c r="DY15" s="665"/>
      <c r="DZ15" s="665"/>
      <c r="EA15" s="665"/>
      <c r="EB15" s="665"/>
      <c r="EC15" s="665"/>
      <c r="ED15" s="665"/>
      <c r="EE15" s="665"/>
      <c r="EF15" s="665"/>
      <c r="EG15" s="665"/>
      <c r="EH15" s="665"/>
      <c r="EI15" s="665"/>
      <c r="EJ15" s="665"/>
      <c r="EK15" s="665"/>
      <c r="EL15" s="666" t="str">
        <f t="shared" si="5"/>
        <v/>
      </c>
      <c r="EM15" s="666" t="str">
        <f t="shared" si="6"/>
        <v/>
      </c>
      <c r="EN15" s="666" t="str">
        <f t="shared" si="7"/>
        <v/>
      </c>
      <c r="EO15" s="666" t="str">
        <f t="shared" si="8"/>
        <v/>
      </c>
      <c r="EP15" s="665"/>
      <c r="EQ15" s="665"/>
      <c r="ER15" s="665"/>
      <c r="ES15" s="665"/>
      <c r="ET15" s="665"/>
      <c r="EU15" s="665"/>
      <c r="EV15" s="665"/>
      <c r="EW15" s="665"/>
      <c r="EX15" s="665"/>
      <c r="EY15" s="665"/>
      <c r="EZ15" s="665"/>
      <c r="FA15" s="665"/>
      <c r="FB15" s="665"/>
      <c r="FC15" s="665"/>
      <c r="FD15" s="665"/>
      <c r="FE15" s="665"/>
      <c r="FF15" s="665"/>
      <c r="FG15" s="665"/>
      <c r="FH15" s="665"/>
      <c r="FI15" s="665"/>
      <c r="FJ15" s="665"/>
      <c r="FK15" s="665"/>
      <c r="FL15" s="665"/>
      <c r="FM15" s="665"/>
      <c r="FN15" s="665"/>
      <c r="FO15" s="665"/>
      <c r="FP15" s="665"/>
      <c r="FQ15" s="665"/>
      <c r="FR15" s="665"/>
      <c r="FS15" s="665"/>
      <c r="FT15" s="665"/>
      <c r="FU15" s="666" t="str">
        <f t="shared" si="9"/>
        <v/>
      </c>
      <c r="FV15" s="666" t="str">
        <f t="shared" si="10"/>
        <v/>
      </c>
      <c r="FW15" s="666" t="str">
        <f t="shared" si="11"/>
        <v/>
      </c>
      <c r="FX15" s="666" t="str">
        <f t="shared" si="12"/>
        <v/>
      </c>
      <c r="FY15" s="665"/>
      <c r="FZ15" s="665"/>
      <c r="GA15" s="665"/>
      <c r="GB15" s="665"/>
      <c r="GC15" s="665"/>
      <c r="GD15" s="665"/>
      <c r="GE15" s="665"/>
      <c r="GF15" s="665"/>
      <c r="GG15" s="665"/>
      <c r="GH15" s="665"/>
      <c r="GI15" s="665"/>
      <c r="GJ15" s="665"/>
      <c r="GK15" s="665"/>
      <c r="GL15" s="665"/>
      <c r="GM15" s="665"/>
      <c r="GN15" s="665"/>
      <c r="GO15" s="665"/>
      <c r="GP15" s="665"/>
      <c r="GQ15" s="665"/>
      <c r="GR15" s="665"/>
      <c r="GS15" s="665"/>
      <c r="GT15" s="665"/>
      <c r="GU15" s="665"/>
      <c r="GV15" s="665"/>
      <c r="GW15" s="665"/>
      <c r="GX15" s="665"/>
      <c r="GY15" s="665"/>
      <c r="GZ15" s="665"/>
      <c r="HA15" s="665"/>
      <c r="HB15" s="665"/>
      <c r="HC15" s="665"/>
      <c r="HD15" s="666" t="str">
        <f t="shared" si="26"/>
        <v/>
      </c>
      <c r="HE15" s="666" t="str">
        <f t="shared" si="13"/>
        <v/>
      </c>
      <c r="HF15" s="666" t="str">
        <f t="shared" si="14"/>
        <v/>
      </c>
      <c r="HG15" s="666" t="str">
        <f t="shared" si="15"/>
        <v/>
      </c>
      <c r="HH15" s="667" t="str">
        <f>IF(A15="","",SUM(BT15,DC15,EL15,FU15,HD15,#REF!))</f>
        <v/>
      </c>
      <c r="HI15" s="667" t="str">
        <f>IF(A15="","",SUM(BU15,DD15,EM15,FV15,HE15,#REF!))</f>
        <v/>
      </c>
      <c r="HJ15" s="667" t="str">
        <f>IF(A15="","",SUM(BV15,DE15,EN15,FW15,HF15,#REF!))</f>
        <v/>
      </c>
      <c r="HK15" s="667" t="str">
        <f>IF(A15="","",SUM(BW15,DF15,EO15,FX15,HG15,#REF!))</f>
        <v/>
      </c>
      <c r="HL15" s="667" t="str">
        <f t="shared" si="16"/>
        <v/>
      </c>
      <c r="HN15" s="247" t="str">
        <f t="shared" si="31"/>
        <v/>
      </c>
      <c r="HO15" s="247" t="str">
        <f t="shared" si="27"/>
        <v/>
      </c>
      <c r="HP15" s="247" t="str">
        <f t="shared" si="28"/>
        <v/>
      </c>
      <c r="HQ15" s="247" t="str">
        <f t="shared" si="29"/>
        <v/>
      </c>
      <c r="HR15" s="247" t="str">
        <f t="shared" si="30"/>
        <v/>
      </c>
      <c r="HS15" s="673"/>
    </row>
    <row r="16" spans="1:227" ht="14.1" customHeight="1">
      <c r="A16" s="663" t="str">
        <f>IF('กรอกข้อมูล นร1'!A14,'กรอกข้อมูล นร1'!A14,"")</f>
        <v/>
      </c>
      <c r="B16" s="663" t="str">
        <f>'กรอกข้อมูล นร1'!B14&amp;""</f>
        <v/>
      </c>
      <c r="C16" s="664" t="str">
        <f>'กรอกข้อมูล นร1'!D14&amp;""</f>
        <v/>
      </c>
      <c r="D16" s="299" t="str">
        <f>IF('กรอกข้อมูล นร1'!C14="","",'กรอกข้อมูล นร1'!C14)</f>
        <v/>
      </c>
      <c r="E16" s="382" t="str">
        <f t="shared" si="17"/>
        <v/>
      </c>
      <c r="F16" s="665"/>
      <c r="G16" s="665"/>
      <c r="H16" s="665"/>
      <c r="I16" s="665"/>
      <c r="J16" s="665"/>
      <c r="K16" s="665"/>
      <c r="L16" s="665"/>
      <c r="M16" s="665"/>
      <c r="N16" s="665"/>
      <c r="O16" s="665"/>
      <c r="P16" s="665"/>
      <c r="Q16" s="665"/>
      <c r="R16" s="665"/>
      <c r="S16" s="665"/>
      <c r="T16" s="665"/>
      <c r="U16" s="665"/>
      <c r="V16" s="665"/>
      <c r="W16" s="665"/>
      <c r="X16" s="665"/>
      <c r="Y16" s="665"/>
      <c r="Z16" s="665"/>
      <c r="AA16" s="665"/>
      <c r="AB16" s="665"/>
      <c r="AC16" s="665"/>
      <c r="AD16" s="665"/>
      <c r="AE16" s="665"/>
      <c r="AF16" s="665"/>
      <c r="AG16" s="665"/>
      <c r="AH16" s="665"/>
      <c r="AI16" s="665"/>
      <c r="AJ16" s="665"/>
      <c r="AK16" s="666" t="str">
        <f t="shared" si="18"/>
        <v/>
      </c>
      <c r="AL16" s="666" t="str">
        <f t="shared" si="19"/>
        <v/>
      </c>
      <c r="AM16" s="666" t="str">
        <f t="shared" si="20"/>
        <v/>
      </c>
      <c r="AN16" s="666" t="str">
        <f t="shared" si="21"/>
        <v/>
      </c>
      <c r="AO16" s="665"/>
      <c r="AP16" s="665"/>
      <c r="AQ16" s="665"/>
      <c r="AR16" s="665"/>
      <c r="AS16" s="665"/>
      <c r="AT16" s="665"/>
      <c r="AU16" s="665"/>
      <c r="AV16" s="665"/>
      <c r="AW16" s="665"/>
      <c r="AX16" s="665"/>
      <c r="AY16" s="665"/>
      <c r="AZ16" s="665"/>
      <c r="BA16" s="665"/>
      <c r="BB16" s="665"/>
      <c r="BC16" s="665"/>
      <c r="BD16" s="665"/>
      <c r="BE16" s="665"/>
      <c r="BF16" s="665"/>
      <c r="BG16" s="665"/>
      <c r="BH16" s="665"/>
      <c r="BI16" s="665"/>
      <c r="BJ16" s="665"/>
      <c r="BK16" s="665"/>
      <c r="BL16" s="665"/>
      <c r="BM16" s="665"/>
      <c r="BN16" s="665"/>
      <c r="BO16" s="665"/>
      <c r="BP16" s="665"/>
      <c r="BQ16" s="665"/>
      <c r="BR16" s="665"/>
      <c r="BS16" s="665"/>
      <c r="BT16" s="666" t="str">
        <f t="shared" si="22"/>
        <v/>
      </c>
      <c r="BU16" s="666" t="str">
        <f t="shared" si="23"/>
        <v/>
      </c>
      <c r="BV16" s="666" t="str">
        <f t="shared" si="24"/>
        <v/>
      </c>
      <c r="BW16" s="666" t="str">
        <f t="shared" si="25"/>
        <v/>
      </c>
      <c r="BX16" s="665"/>
      <c r="BY16" s="665"/>
      <c r="BZ16" s="665"/>
      <c r="CA16" s="665"/>
      <c r="CB16" s="665"/>
      <c r="CC16" s="665"/>
      <c r="CD16" s="665"/>
      <c r="CE16" s="665"/>
      <c r="CF16" s="665"/>
      <c r="CG16" s="665"/>
      <c r="CH16" s="665"/>
      <c r="CI16" s="665"/>
      <c r="CJ16" s="665"/>
      <c r="CK16" s="665"/>
      <c r="CL16" s="665"/>
      <c r="CM16" s="665"/>
      <c r="CN16" s="665"/>
      <c r="CO16" s="665"/>
      <c r="CP16" s="665"/>
      <c r="CQ16" s="665"/>
      <c r="CR16" s="665"/>
      <c r="CS16" s="665"/>
      <c r="CT16" s="665"/>
      <c r="CU16" s="665"/>
      <c r="CV16" s="665"/>
      <c r="CW16" s="665"/>
      <c r="CX16" s="665"/>
      <c r="CY16" s="665"/>
      <c r="CZ16" s="665"/>
      <c r="DA16" s="665"/>
      <c r="DB16" s="665"/>
      <c r="DC16" s="666" t="str">
        <f t="shared" si="1"/>
        <v/>
      </c>
      <c r="DD16" s="666" t="str">
        <f t="shared" si="2"/>
        <v/>
      </c>
      <c r="DE16" s="666" t="str">
        <f t="shared" si="3"/>
        <v/>
      </c>
      <c r="DF16" s="666" t="str">
        <f t="shared" si="4"/>
        <v/>
      </c>
      <c r="DG16" s="665"/>
      <c r="DH16" s="665"/>
      <c r="DI16" s="665"/>
      <c r="DJ16" s="665"/>
      <c r="DK16" s="665"/>
      <c r="DL16" s="665"/>
      <c r="DM16" s="665"/>
      <c r="DN16" s="665"/>
      <c r="DO16" s="665"/>
      <c r="DP16" s="665"/>
      <c r="DQ16" s="665"/>
      <c r="DR16" s="665"/>
      <c r="DS16" s="665"/>
      <c r="DT16" s="665"/>
      <c r="DU16" s="665"/>
      <c r="DV16" s="665"/>
      <c r="DW16" s="665"/>
      <c r="DX16" s="665"/>
      <c r="DY16" s="665"/>
      <c r="DZ16" s="665"/>
      <c r="EA16" s="665"/>
      <c r="EB16" s="665"/>
      <c r="EC16" s="665"/>
      <c r="ED16" s="665"/>
      <c r="EE16" s="665"/>
      <c r="EF16" s="665"/>
      <c r="EG16" s="665"/>
      <c r="EH16" s="665"/>
      <c r="EI16" s="665"/>
      <c r="EJ16" s="665"/>
      <c r="EK16" s="665"/>
      <c r="EL16" s="666" t="str">
        <f t="shared" si="5"/>
        <v/>
      </c>
      <c r="EM16" s="666" t="str">
        <f t="shared" si="6"/>
        <v/>
      </c>
      <c r="EN16" s="666" t="str">
        <f t="shared" si="7"/>
        <v/>
      </c>
      <c r="EO16" s="666" t="str">
        <f t="shared" si="8"/>
        <v/>
      </c>
      <c r="EP16" s="665"/>
      <c r="EQ16" s="665"/>
      <c r="ER16" s="665"/>
      <c r="ES16" s="665"/>
      <c r="ET16" s="665"/>
      <c r="EU16" s="665"/>
      <c r="EV16" s="665"/>
      <c r="EW16" s="665"/>
      <c r="EX16" s="665"/>
      <c r="EY16" s="665"/>
      <c r="EZ16" s="665"/>
      <c r="FA16" s="665"/>
      <c r="FB16" s="665"/>
      <c r="FC16" s="665"/>
      <c r="FD16" s="665"/>
      <c r="FE16" s="665"/>
      <c r="FF16" s="665"/>
      <c r="FG16" s="665"/>
      <c r="FH16" s="665"/>
      <c r="FI16" s="665"/>
      <c r="FJ16" s="665"/>
      <c r="FK16" s="665"/>
      <c r="FL16" s="665"/>
      <c r="FM16" s="665"/>
      <c r="FN16" s="665"/>
      <c r="FO16" s="665"/>
      <c r="FP16" s="665"/>
      <c r="FQ16" s="665"/>
      <c r="FR16" s="665"/>
      <c r="FS16" s="665"/>
      <c r="FT16" s="665"/>
      <c r="FU16" s="666" t="str">
        <f t="shared" si="9"/>
        <v/>
      </c>
      <c r="FV16" s="666" t="str">
        <f t="shared" si="10"/>
        <v/>
      </c>
      <c r="FW16" s="666" t="str">
        <f t="shared" si="11"/>
        <v/>
      </c>
      <c r="FX16" s="666" t="str">
        <f t="shared" si="12"/>
        <v/>
      </c>
      <c r="FY16" s="665"/>
      <c r="FZ16" s="665"/>
      <c r="GA16" s="665"/>
      <c r="GB16" s="665"/>
      <c r="GC16" s="665"/>
      <c r="GD16" s="665"/>
      <c r="GE16" s="665"/>
      <c r="GF16" s="665"/>
      <c r="GG16" s="665"/>
      <c r="GH16" s="665"/>
      <c r="GI16" s="665"/>
      <c r="GJ16" s="665"/>
      <c r="GK16" s="665"/>
      <c r="GL16" s="665"/>
      <c r="GM16" s="665"/>
      <c r="GN16" s="665"/>
      <c r="GO16" s="665"/>
      <c r="GP16" s="665"/>
      <c r="GQ16" s="665"/>
      <c r="GR16" s="665"/>
      <c r="GS16" s="665"/>
      <c r="GT16" s="665"/>
      <c r="GU16" s="665"/>
      <c r="GV16" s="665"/>
      <c r="GW16" s="665"/>
      <c r="GX16" s="665"/>
      <c r="GY16" s="665"/>
      <c r="GZ16" s="665"/>
      <c r="HA16" s="665"/>
      <c r="HB16" s="665"/>
      <c r="HC16" s="665"/>
      <c r="HD16" s="666" t="str">
        <f t="shared" si="26"/>
        <v/>
      </c>
      <c r="HE16" s="666" t="str">
        <f t="shared" si="13"/>
        <v/>
      </c>
      <c r="HF16" s="666" t="str">
        <f t="shared" si="14"/>
        <v/>
      </c>
      <c r="HG16" s="666" t="str">
        <f t="shared" si="15"/>
        <v/>
      </c>
      <c r="HH16" s="667" t="str">
        <f>IF(A16="","",SUM(BT16,DC16,EL16,FU16,HD16,#REF!))</f>
        <v/>
      </c>
      <c r="HI16" s="667" t="str">
        <f>IF(A16="","",SUM(BU16,DD16,EM16,FV16,HE16,#REF!))</f>
        <v/>
      </c>
      <c r="HJ16" s="667" t="str">
        <f>IF(A16="","",SUM(BV16,DE16,EN16,FW16,HF16,#REF!))</f>
        <v/>
      </c>
      <c r="HK16" s="667" t="str">
        <f>IF(A16="","",SUM(BW16,DF16,EO16,FX16,HG16,#REF!))</f>
        <v/>
      </c>
      <c r="HL16" s="667" t="str">
        <f t="shared" si="16"/>
        <v/>
      </c>
      <c r="HN16" s="247" t="str">
        <f t="shared" si="31"/>
        <v/>
      </c>
      <c r="HO16" s="247" t="str">
        <f t="shared" si="27"/>
        <v/>
      </c>
      <c r="HP16" s="247" t="str">
        <f t="shared" si="28"/>
        <v/>
      </c>
      <c r="HQ16" s="247" t="str">
        <f t="shared" si="29"/>
        <v/>
      </c>
      <c r="HR16" s="247" t="str">
        <f t="shared" si="30"/>
        <v/>
      </c>
      <c r="HS16" s="673"/>
    </row>
    <row r="17" spans="1:227" ht="14.1" customHeight="1">
      <c r="A17" s="663" t="str">
        <f>IF('กรอกข้อมูล นร1'!A15,'กรอกข้อมูล นร1'!A15,"")</f>
        <v/>
      </c>
      <c r="B17" s="663" t="str">
        <f>'กรอกข้อมูล นร1'!B15&amp;""</f>
        <v/>
      </c>
      <c r="C17" s="664" t="str">
        <f>'กรอกข้อมูล นร1'!D15&amp;""</f>
        <v/>
      </c>
      <c r="D17" s="299" t="str">
        <f>IF('กรอกข้อมูล นร1'!C15="","",'กรอกข้อมูล นร1'!C15)</f>
        <v/>
      </c>
      <c r="E17" s="382" t="str">
        <f t="shared" si="17"/>
        <v/>
      </c>
      <c r="F17" s="665"/>
      <c r="G17" s="665"/>
      <c r="H17" s="665"/>
      <c r="I17" s="665"/>
      <c r="J17" s="665"/>
      <c r="K17" s="665"/>
      <c r="L17" s="665"/>
      <c r="M17" s="665"/>
      <c r="N17" s="665"/>
      <c r="O17" s="665"/>
      <c r="P17" s="665"/>
      <c r="Q17" s="665"/>
      <c r="R17" s="665"/>
      <c r="S17" s="665"/>
      <c r="T17" s="665"/>
      <c r="U17" s="665"/>
      <c r="V17" s="665"/>
      <c r="W17" s="665"/>
      <c r="X17" s="665"/>
      <c r="Y17" s="665"/>
      <c r="Z17" s="665"/>
      <c r="AA17" s="665"/>
      <c r="AB17" s="665"/>
      <c r="AC17" s="665"/>
      <c r="AD17" s="665"/>
      <c r="AE17" s="665"/>
      <c r="AF17" s="665"/>
      <c r="AG17" s="665"/>
      <c r="AH17" s="665"/>
      <c r="AI17" s="665"/>
      <c r="AJ17" s="665"/>
      <c r="AK17" s="666" t="str">
        <f t="shared" si="18"/>
        <v/>
      </c>
      <c r="AL17" s="666" t="str">
        <f t="shared" si="19"/>
        <v/>
      </c>
      <c r="AM17" s="666" t="str">
        <f t="shared" si="20"/>
        <v/>
      </c>
      <c r="AN17" s="666" t="str">
        <f t="shared" si="21"/>
        <v/>
      </c>
      <c r="AO17" s="665"/>
      <c r="AP17" s="665"/>
      <c r="AQ17" s="665"/>
      <c r="AR17" s="665"/>
      <c r="AS17" s="665"/>
      <c r="AT17" s="665"/>
      <c r="AU17" s="665"/>
      <c r="AV17" s="665"/>
      <c r="AW17" s="665"/>
      <c r="AX17" s="665"/>
      <c r="AY17" s="665"/>
      <c r="AZ17" s="665"/>
      <c r="BA17" s="665"/>
      <c r="BB17" s="665"/>
      <c r="BC17" s="665"/>
      <c r="BD17" s="665"/>
      <c r="BE17" s="665"/>
      <c r="BF17" s="665"/>
      <c r="BG17" s="665"/>
      <c r="BH17" s="665"/>
      <c r="BI17" s="665"/>
      <c r="BJ17" s="665"/>
      <c r="BK17" s="665"/>
      <c r="BL17" s="665"/>
      <c r="BM17" s="665"/>
      <c r="BN17" s="665"/>
      <c r="BO17" s="665"/>
      <c r="BP17" s="665"/>
      <c r="BQ17" s="665"/>
      <c r="BR17" s="665"/>
      <c r="BS17" s="665"/>
      <c r="BT17" s="666" t="str">
        <f t="shared" si="22"/>
        <v/>
      </c>
      <c r="BU17" s="666" t="str">
        <f t="shared" si="23"/>
        <v/>
      </c>
      <c r="BV17" s="666" t="str">
        <f t="shared" si="24"/>
        <v/>
      </c>
      <c r="BW17" s="666" t="str">
        <f t="shared" si="25"/>
        <v/>
      </c>
      <c r="BX17" s="665"/>
      <c r="BY17" s="665"/>
      <c r="BZ17" s="665"/>
      <c r="CA17" s="665"/>
      <c r="CB17" s="665"/>
      <c r="CC17" s="665"/>
      <c r="CD17" s="665"/>
      <c r="CE17" s="665"/>
      <c r="CF17" s="665"/>
      <c r="CG17" s="665"/>
      <c r="CH17" s="665"/>
      <c r="CI17" s="665"/>
      <c r="CJ17" s="665"/>
      <c r="CK17" s="665"/>
      <c r="CL17" s="665"/>
      <c r="CM17" s="665"/>
      <c r="CN17" s="665"/>
      <c r="CO17" s="665"/>
      <c r="CP17" s="665"/>
      <c r="CQ17" s="665"/>
      <c r="CR17" s="665"/>
      <c r="CS17" s="665"/>
      <c r="CT17" s="665"/>
      <c r="CU17" s="665"/>
      <c r="CV17" s="665"/>
      <c r="CW17" s="665"/>
      <c r="CX17" s="665"/>
      <c r="CY17" s="665"/>
      <c r="CZ17" s="665"/>
      <c r="DA17" s="665"/>
      <c r="DB17" s="665"/>
      <c r="DC17" s="666" t="str">
        <f t="shared" si="1"/>
        <v/>
      </c>
      <c r="DD17" s="666" t="str">
        <f t="shared" si="2"/>
        <v/>
      </c>
      <c r="DE17" s="666" t="str">
        <f t="shared" si="3"/>
        <v/>
      </c>
      <c r="DF17" s="666" t="str">
        <f t="shared" si="4"/>
        <v/>
      </c>
      <c r="DG17" s="665"/>
      <c r="DH17" s="665"/>
      <c r="DI17" s="665"/>
      <c r="DJ17" s="665"/>
      <c r="DK17" s="665"/>
      <c r="DL17" s="665"/>
      <c r="DM17" s="665"/>
      <c r="DN17" s="665"/>
      <c r="DO17" s="665"/>
      <c r="DP17" s="665"/>
      <c r="DQ17" s="665"/>
      <c r="DR17" s="665"/>
      <c r="DS17" s="665"/>
      <c r="DT17" s="665"/>
      <c r="DU17" s="665"/>
      <c r="DV17" s="665"/>
      <c r="DW17" s="665"/>
      <c r="DX17" s="665"/>
      <c r="DY17" s="665"/>
      <c r="DZ17" s="665"/>
      <c r="EA17" s="665"/>
      <c r="EB17" s="665"/>
      <c r="EC17" s="665"/>
      <c r="ED17" s="665"/>
      <c r="EE17" s="665"/>
      <c r="EF17" s="665"/>
      <c r="EG17" s="665"/>
      <c r="EH17" s="665"/>
      <c r="EI17" s="665"/>
      <c r="EJ17" s="665"/>
      <c r="EK17" s="665"/>
      <c r="EL17" s="666" t="str">
        <f t="shared" si="5"/>
        <v/>
      </c>
      <c r="EM17" s="666" t="str">
        <f t="shared" si="6"/>
        <v/>
      </c>
      <c r="EN17" s="666" t="str">
        <f t="shared" si="7"/>
        <v/>
      </c>
      <c r="EO17" s="666" t="str">
        <f t="shared" si="8"/>
        <v/>
      </c>
      <c r="EP17" s="665"/>
      <c r="EQ17" s="665"/>
      <c r="ER17" s="665"/>
      <c r="ES17" s="665"/>
      <c r="ET17" s="665"/>
      <c r="EU17" s="665"/>
      <c r="EV17" s="665"/>
      <c r="EW17" s="665"/>
      <c r="EX17" s="665"/>
      <c r="EY17" s="665"/>
      <c r="EZ17" s="665"/>
      <c r="FA17" s="665"/>
      <c r="FB17" s="665"/>
      <c r="FC17" s="665"/>
      <c r="FD17" s="665"/>
      <c r="FE17" s="665"/>
      <c r="FF17" s="665"/>
      <c r="FG17" s="665"/>
      <c r="FH17" s="665"/>
      <c r="FI17" s="665"/>
      <c r="FJ17" s="665"/>
      <c r="FK17" s="665"/>
      <c r="FL17" s="665"/>
      <c r="FM17" s="665"/>
      <c r="FN17" s="665"/>
      <c r="FO17" s="665"/>
      <c r="FP17" s="665"/>
      <c r="FQ17" s="665"/>
      <c r="FR17" s="665"/>
      <c r="FS17" s="665"/>
      <c r="FT17" s="665"/>
      <c r="FU17" s="666" t="str">
        <f t="shared" si="9"/>
        <v/>
      </c>
      <c r="FV17" s="666" t="str">
        <f t="shared" si="10"/>
        <v/>
      </c>
      <c r="FW17" s="666" t="str">
        <f t="shared" si="11"/>
        <v/>
      </c>
      <c r="FX17" s="666" t="str">
        <f t="shared" si="12"/>
        <v/>
      </c>
      <c r="FY17" s="665"/>
      <c r="FZ17" s="665"/>
      <c r="GA17" s="665"/>
      <c r="GB17" s="665"/>
      <c r="GC17" s="665"/>
      <c r="GD17" s="665"/>
      <c r="GE17" s="665"/>
      <c r="GF17" s="665"/>
      <c r="GG17" s="665"/>
      <c r="GH17" s="665"/>
      <c r="GI17" s="665"/>
      <c r="GJ17" s="665"/>
      <c r="GK17" s="665"/>
      <c r="GL17" s="665"/>
      <c r="GM17" s="665"/>
      <c r="GN17" s="665"/>
      <c r="GO17" s="665"/>
      <c r="GP17" s="665"/>
      <c r="GQ17" s="665"/>
      <c r="GR17" s="665"/>
      <c r="GS17" s="665"/>
      <c r="GT17" s="665"/>
      <c r="GU17" s="665"/>
      <c r="GV17" s="665"/>
      <c r="GW17" s="665"/>
      <c r="GX17" s="665"/>
      <c r="GY17" s="665"/>
      <c r="GZ17" s="665"/>
      <c r="HA17" s="665"/>
      <c r="HB17" s="665"/>
      <c r="HC17" s="665"/>
      <c r="HD17" s="666" t="str">
        <f t="shared" si="26"/>
        <v/>
      </c>
      <c r="HE17" s="666" t="str">
        <f t="shared" si="13"/>
        <v/>
      </c>
      <c r="HF17" s="666" t="str">
        <f t="shared" si="14"/>
        <v/>
      </c>
      <c r="HG17" s="666" t="str">
        <f t="shared" si="15"/>
        <v/>
      </c>
      <c r="HH17" s="667" t="str">
        <f>IF(A17="","",SUM(BT17,DC17,EL17,FU17,HD17,#REF!))</f>
        <v/>
      </c>
      <c r="HI17" s="667" t="str">
        <f>IF(A17="","",SUM(BU17,DD17,EM17,FV17,HE17,#REF!))</f>
        <v/>
      </c>
      <c r="HJ17" s="667" t="str">
        <f>IF(A17="","",SUM(BV17,DE17,EN17,FW17,HF17,#REF!))</f>
        <v/>
      </c>
      <c r="HK17" s="667" t="str">
        <f>IF(A17="","",SUM(BW17,DF17,EO17,FX17,HG17,#REF!))</f>
        <v/>
      </c>
      <c r="HL17" s="667" t="str">
        <f t="shared" si="16"/>
        <v/>
      </c>
      <c r="HN17" s="247" t="str">
        <f t="shared" si="31"/>
        <v/>
      </c>
      <c r="HO17" s="247" t="str">
        <f t="shared" si="27"/>
        <v/>
      </c>
      <c r="HP17" s="247" t="str">
        <f t="shared" si="28"/>
        <v/>
      </c>
      <c r="HQ17" s="247" t="str">
        <f t="shared" si="29"/>
        <v/>
      </c>
      <c r="HR17" s="247" t="str">
        <f t="shared" si="30"/>
        <v/>
      </c>
      <c r="HS17" s="673"/>
    </row>
    <row r="18" spans="1:227" ht="14.1" customHeight="1">
      <c r="A18" s="663" t="str">
        <f>IF('กรอกข้อมูล นร1'!A16,'กรอกข้อมูล นร1'!A16,"")</f>
        <v/>
      </c>
      <c r="B18" s="663" t="str">
        <f>'กรอกข้อมูล นร1'!B16&amp;""</f>
        <v/>
      </c>
      <c r="C18" s="664" t="str">
        <f>'กรอกข้อมูล นร1'!D16&amp;""</f>
        <v/>
      </c>
      <c r="D18" s="299" t="str">
        <f>IF('กรอกข้อมูล นร1'!C16="","",'กรอกข้อมูล นร1'!C16)</f>
        <v/>
      </c>
      <c r="E18" s="382" t="str">
        <f t="shared" si="17"/>
        <v/>
      </c>
      <c r="F18" s="665"/>
      <c r="G18" s="665"/>
      <c r="H18" s="665"/>
      <c r="I18" s="665"/>
      <c r="J18" s="665"/>
      <c r="K18" s="665"/>
      <c r="L18" s="665"/>
      <c r="M18" s="665"/>
      <c r="N18" s="665"/>
      <c r="O18" s="665"/>
      <c r="P18" s="665"/>
      <c r="Q18" s="665"/>
      <c r="R18" s="665"/>
      <c r="S18" s="665"/>
      <c r="T18" s="665"/>
      <c r="U18" s="665"/>
      <c r="V18" s="665"/>
      <c r="W18" s="665"/>
      <c r="X18" s="665"/>
      <c r="Y18" s="665"/>
      <c r="Z18" s="665"/>
      <c r="AA18" s="665"/>
      <c r="AB18" s="665"/>
      <c r="AC18" s="665"/>
      <c r="AD18" s="665"/>
      <c r="AE18" s="665"/>
      <c r="AF18" s="665"/>
      <c r="AG18" s="665"/>
      <c r="AH18" s="665"/>
      <c r="AI18" s="665"/>
      <c r="AJ18" s="665"/>
      <c r="AK18" s="666" t="str">
        <f t="shared" si="18"/>
        <v/>
      </c>
      <c r="AL18" s="666" t="str">
        <f t="shared" si="19"/>
        <v/>
      </c>
      <c r="AM18" s="666" t="str">
        <f t="shared" si="20"/>
        <v/>
      </c>
      <c r="AN18" s="666" t="str">
        <f t="shared" si="21"/>
        <v/>
      </c>
      <c r="AO18" s="665"/>
      <c r="AP18" s="665"/>
      <c r="AQ18" s="665"/>
      <c r="AR18" s="665"/>
      <c r="AS18" s="665"/>
      <c r="AT18" s="665"/>
      <c r="AU18" s="665"/>
      <c r="AV18" s="665"/>
      <c r="AW18" s="665"/>
      <c r="AX18" s="665"/>
      <c r="AY18" s="665"/>
      <c r="AZ18" s="665"/>
      <c r="BA18" s="665"/>
      <c r="BB18" s="665"/>
      <c r="BC18" s="665"/>
      <c r="BD18" s="665"/>
      <c r="BE18" s="665"/>
      <c r="BF18" s="665"/>
      <c r="BG18" s="665"/>
      <c r="BH18" s="665"/>
      <c r="BI18" s="665"/>
      <c r="BJ18" s="665"/>
      <c r="BK18" s="665"/>
      <c r="BL18" s="665"/>
      <c r="BM18" s="665"/>
      <c r="BN18" s="665"/>
      <c r="BO18" s="665"/>
      <c r="BP18" s="665"/>
      <c r="BQ18" s="665"/>
      <c r="BR18" s="665"/>
      <c r="BS18" s="665"/>
      <c r="BT18" s="666" t="str">
        <f t="shared" si="22"/>
        <v/>
      </c>
      <c r="BU18" s="666" t="str">
        <f t="shared" si="23"/>
        <v/>
      </c>
      <c r="BV18" s="666" t="str">
        <f t="shared" si="24"/>
        <v/>
      </c>
      <c r="BW18" s="666" t="str">
        <f t="shared" si="25"/>
        <v/>
      </c>
      <c r="BX18" s="665"/>
      <c r="BY18" s="665"/>
      <c r="BZ18" s="665"/>
      <c r="CA18" s="665"/>
      <c r="CB18" s="665"/>
      <c r="CC18" s="665"/>
      <c r="CD18" s="665"/>
      <c r="CE18" s="665"/>
      <c r="CF18" s="665"/>
      <c r="CG18" s="665"/>
      <c r="CH18" s="665"/>
      <c r="CI18" s="665"/>
      <c r="CJ18" s="665"/>
      <c r="CK18" s="665"/>
      <c r="CL18" s="665"/>
      <c r="CM18" s="665"/>
      <c r="CN18" s="665"/>
      <c r="CO18" s="665"/>
      <c r="CP18" s="665"/>
      <c r="CQ18" s="665"/>
      <c r="CR18" s="665"/>
      <c r="CS18" s="665"/>
      <c r="CT18" s="665"/>
      <c r="CU18" s="665"/>
      <c r="CV18" s="665"/>
      <c r="CW18" s="665"/>
      <c r="CX18" s="665"/>
      <c r="CY18" s="665"/>
      <c r="CZ18" s="665"/>
      <c r="DA18" s="665"/>
      <c r="DB18" s="665"/>
      <c r="DC18" s="666" t="str">
        <f t="shared" si="1"/>
        <v/>
      </c>
      <c r="DD18" s="666" t="str">
        <f t="shared" si="2"/>
        <v/>
      </c>
      <c r="DE18" s="666" t="str">
        <f t="shared" si="3"/>
        <v/>
      </c>
      <c r="DF18" s="666" t="str">
        <f t="shared" si="4"/>
        <v/>
      </c>
      <c r="DG18" s="665"/>
      <c r="DH18" s="665"/>
      <c r="DI18" s="665"/>
      <c r="DJ18" s="665"/>
      <c r="DK18" s="665"/>
      <c r="DL18" s="665"/>
      <c r="DM18" s="665"/>
      <c r="DN18" s="665"/>
      <c r="DO18" s="665"/>
      <c r="DP18" s="665"/>
      <c r="DQ18" s="665"/>
      <c r="DR18" s="665"/>
      <c r="DS18" s="665"/>
      <c r="DT18" s="665"/>
      <c r="DU18" s="665"/>
      <c r="DV18" s="665"/>
      <c r="DW18" s="665"/>
      <c r="DX18" s="665"/>
      <c r="DY18" s="665"/>
      <c r="DZ18" s="665"/>
      <c r="EA18" s="665"/>
      <c r="EB18" s="665"/>
      <c r="EC18" s="665"/>
      <c r="ED18" s="665"/>
      <c r="EE18" s="665"/>
      <c r="EF18" s="665"/>
      <c r="EG18" s="665"/>
      <c r="EH18" s="665"/>
      <c r="EI18" s="665"/>
      <c r="EJ18" s="665"/>
      <c r="EK18" s="665"/>
      <c r="EL18" s="666" t="str">
        <f t="shared" si="5"/>
        <v/>
      </c>
      <c r="EM18" s="666" t="str">
        <f t="shared" si="6"/>
        <v/>
      </c>
      <c r="EN18" s="666" t="str">
        <f t="shared" si="7"/>
        <v/>
      </c>
      <c r="EO18" s="666" t="str">
        <f t="shared" si="8"/>
        <v/>
      </c>
      <c r="EP18" s="665"/>
      <c r="EQ18" s="665"/>
      <c r="ER18" s="665"/>
      <c r="ES18" s="665"/>
      <c r="ET18" s="665"/>
      <c r="EU18" s="665"/>
      <c r="EV18" s="665"/>
      <c r="EW18" s="665"/>
      <c r="EX18" s="665"/>
      <c r="EY18" s="665"/>
      <c r="EZ18" s="665"/>
      <c r="FA18" s="665"/>
      <c r="FB18" s="665"/>
      <c r="FC18" s="665"/>
      <c r="FD18" s="665"/>
      <c r="FE18" s="665"/>
      <c r="FF18" s="665"/>
      <c r="FG18" s="665"/>
      <c r="FH18" s="665"/>
      <c r="FI18" s="665"/>
      <c r="FJ18" s="665"/>
      <c r="FK18" s="665"/>
      <c r="FL18" s="665"/>
      <c r="FM18" s="665"/>
      <c r="FN18" s="665"/>
      <c r="FO18" s="665"/>
      <c r="FP18" s="665"/>
      <c r="FQ18" s="665"/>
      <c r="FR18" s="665"/>
      <c r="FS18" s="665"/>
      <c r="FT18" s="665"/>
      <c r="FU18" s="666" t="str">
        <f t="shared" si="9"/>
        <v/>
      </c>
      <c r="FV18" s="666" t="str">
        <f t="shared" si="10"/>
        <v/>
      </c>
      <c r="FW18" s="666" t="str">
        <f t="shared" si="11"/>
        <v/>
      </c>
      <c r="FX18" s="666" t="str">
        <f t="shared" si="12"/>
        <v/>
      </c>
      <c r="FY18" s="665"/>
      <c r="FZ18" s="665"/>
      <c r="GA18" s="665"/>
      <c r="GB18" s="665"/>
      <c r="GC18" s="665"/>
      <c r="GD18" s="665"/>
      <c r="GE18" s="665"/>
      <c r="GF18" s="665"/>
      <c r="GG18" s="665"/>
      <c r="GH18" s="665"/>
      <c r="GI18" s="665"/>
      <c r="GJ18" s="665"/>
      <c r="GK18" s="665"/>
      <c r="GL18" s="665"/>
      <c r="GM18" s="665"/>
      <c r="GN18" s="665"/>
      <c r="GO18" s="665"/>
      <c r="GP18" s="665"/>
      <c r="GQ18" s="665"/>
      <c r="GR18" s="665"/>
      <c r="GS18" s="665"/>
      <c r="GT18" s="665"/>
      <c r="GU18" s="665"/>
      <c r="GV18" s="665"/>
      <c r="GW18" s="665"/>
      <c r="GX18" s="665"/>
      <c r="GY18" s="665"/>
      <c r="GZ18" s="665"/>
      <c r="HA18" s="665"/>
      <c r="HB18" s="665"/>
      <c r="HC18" s="665"/>
      <c r="HD18" s="666" t="str">
        <f t="shared" si="26"/>
        <v/>
      </c>
      <c r="HE18" s="666" t="str">
        <f t="shared" si="13"/>
        <v/>
      </c>
      <c r="HF18" s="666" t="str">
        <f t="shared" si="14"/>
        <v/>
      </c>
      <c r="HG18" s="666" t="str">
        <f t="shared" si="15"/>
        <v/>
      </c>
      <c r="HH18" s="667" t="str">
        <f>IF(A18="","",SUM(BT18,DC18,EL18,FU18,HD18,#REF!))</f>
        <v/>
      </c>
      <c r="HI18" s="667" t="str">
        <f>IF(A18="","",SUM(BU18,DD18,EM18,FV18,HE18,#REF!))</f>
        <v/>
      </c>
      <c r="HJ18" s="667" t="str">
        <f>IF(A18="","",SUM(BV18,DE18,EN18,FW18,HF18,#REF!))</f>
        <v/>
      </c>
      <c r="HK18" s="667" t="str">
        <f>IF(A18="","",SUM(BW18,DF18,EO18,FX18,HG18,#REF!))</f>
        <v/>
      </c>
      <c r="HL18" s="667" t="str">
        <f t="shared" si="16"/>
        <v/>
      </c>
      <c r="HN18" s="247" t="str">
        <f t="shared" si="31"/>
        <v/>
      </c>
      <c r="HO18" s="247" t="str">
        <f t="shared" si="27"/>
        <v/>
      </c>
      <c r="HP18" s="247" t="str">
        <f t="shared" si="28"/>
        <v/>
      </c>
      <c r="HQ18" s="247" t="str">
        <f t="shared" si="29"/>
        <v/>
      </c>
      <c r="HR18" s="247" t="str">
        <f t="shared" si="30"/>
        <v/>
      </c>
      <c r="HS18" s="673"/>
    </row>
    <row r="19" spans="1:227" ht="14.1" customHeight="1">
      <c r="A19" s="663" t="str">
        <f>IF('กรอกข้อมูล นร1'!A17,'กรอกข้อมูล นร1'!A17,"")</f>
        <v/>
      </c>
      <c r="B19" s="663" t="str">
        <f>'กรอกข้อมูล นร1'!B17&amp;""</f>
        <v/>
      </c>
      <c r="C19" s="664" t="str">
        <f>'กรอกข้อมูล นร1'!D17&amp;""</f>
        <v/>
      </c>
      <c r="D19" s="299" t="str">
        <f>IF('กรอกข้อมูล นร1'!C17="","",'กรอกข้อมูล นร1'!C17)</f>
        <v/>
      </c>
      <c r="E19" s="382" t="str">
        <f t="shared" si="17"/>
        <v/>
      </c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665"/>
      <c r="AB19" s="665"/>
      <c r="AC19" s="665"/>
      <c r="AD19" s="665"/>
      <c r="AE19" s="665"/>
      <c r="AF19" s="665"/>
      <c r="AG19" s="665"/>
      <c r="AH19" s="665"/>
      <c r="AI19" s="665"/>
      <c r="AJ19" s="665"/>
      <c r="AK19" s="666" t="str">
        <f t="shared" si="18"/>
        <v/>
      </c>
      <c r="AL19" s="666" t="str">
        <f t="shared" si="19"/>
        <v/>
      </c>
      <c r="AM19" s="666" t="str">
        <f t="shared" si="20"/>
        <v/>
      </c>
      <c r="AN19" s="666" t="str">
        <f t="shared" si="21"/>
        <v/>
      </c>
      <c r="AO19" s="665"/>
      <c r="AP19" s="665"/>
      <c r="AQ19" s="665"/>
      <c r="AR19" s="665"/>
      <c r="AS19" s="665"/>
      <c r="AT19" s="665"/>
      <c r="AU19" s="665"/>
      <c r="AV19" s="665"/>
      <c r="AW19" s="665"/>
      <c r="AX19" s="665"/>
      <c r="AY19" s="665"/>
      <c r="AZ19" s="665"/>
      <c r="BA19" s="665"/>
      <c r="BB19" s="665"/>
      <c r="BC19" s="665"/>
      <c r="BD19" s="665"/>
      <c r="BE19" s="665"/>
      <c r="BF19" s="665"/>
      <c r="BG19" s="665"/>
      <c r="BH19" s="665"/>
      <c r="BI19" s="665"/>
      <c r="BJ19" s="665"/>
      <c r="BK19" s="665"/>
      <c r="BL19" s="665"/>
      <c r="BM19" s="665"/>
      <c r="BN19" s="665"/>
      <c r="BO19" s="665"/>
      <c r="BP19" s="665"/>
      <c r="BQ19" s="665"/>
      <c r="BR19" s="665"/>
      <c r="BS19" s="665"/>
      <c r="BT19" s="666" t="str">
        <f t="shared" si="22"/>
        <v/>
      </c>
      <c r="BU19" s="666" t="str">
        <f t="shared" si="23"/>
        <v/>
      </c>
      <c r="BV19" s="666" t="str">
        <f t="shared" si="24"/>
        <v/>
      </c>
      <c r="BW19" s="666" t="str">
        <f t="shared" si="25"/>
        <v/>
      </c>
      <c r="BX19" s="665"/>
      <c r="BY19" s="665"/>
      <c r="BZ19" s="665"/>
      <c r="CA19" s="665"/>
      <c r="CB19" s="665"/>
      <c r="CC19" s="665"/>
      <c r="CD19" s="665"/>
      <c r="CE19" s="665"/>
      <c r="CF19" s="665"/>
      <c r="CG19" s="665"/>
      <c r="CH19" s="665"/>
      <c r="CI19" s="665"/>
      <c r="CJ19" s="665"/>
      <c r="CK19" s="665"/>
      <c r="CL19" s="665"/>
      <c r="CM19" s="665"/>
      <c r="CN19" s="665"/>
      <c r="CO19" s="665"/>
      <c r="CP19" s="665"/>
      <c r="CQ19" s="665"/>
      <c r="CR19" s="665"/>
      <c r="CS19" s="665"/>
      <c r="CT19" s="665"/>
      <c r="CU19" s="665"/>
      <c r="CV19" s="665"/>
      <c r="CW19" s="665"/>
      <c r="CX19" s="665"/>
      <c r="CY19" s="665"/>
      <c r="CZ19" s="665"/>
      <c r="DA19" s="665"/>
      <c r="DB19" s="665"/>
      <c r="DC19" s="666" t="str">
        <f t="shared" si="1"/>
        <v/>
      </c>
      <c r="DD19" s="666" t="str">
        <f t="shared" si="2"/>
        <v/>
      </c>
      <c r="DE19" s="666" t="str">
        <f t="shared" si="3"/>
        <v/>
      </c>
      <c r="DF19" s="666" t="str">
        <f t="shared" si="4"/>
        <v/>
      </c>
      <c r="DG19" s="665"/>
      <c r="DH19" s="665"/>
      <c r="DI19" s="665"/>
      <c r="DJ19" s="665"/>
      <c r="DK19" s="665"/>
      <c r="DL19" s="665"/>
      <c r="DM19" s="665"/>
      <c r="DN19" s="665"/>
      <c r="DO19" s="665"/>
      <c r="DP19" s="665"/>
      <c r="DQ19" s="665"/>
      <c r="DR19" s="665"/>
      <c r="DS19" s="665"/>
      <c r="DT19" s="665"/>
      <c r="DU19" s="665"/>
      <c r="DV19" s="665"/>
      <c r="DW19" s="665"/>
      <c r="DX19" s="665"/>
      <c r="DY19" s="665"/>
      <c r="DZ19" s="665"/>
      <c r="EA19" s="665"/>
      <c r="EB19" s="665"/>
      <c r="EC19" s="665"/>
      <c r="ED19" s="665"/>
      <c r="EE19" s="665"/>
      <c r="EF19" s="665"/>
      <c r="EG19" s="665"/>
      <c r="EH19" s="665"/>
      <c r="EI19" s="665"/>
      <c r="EJ19" s="665"/>
      <c r="EK19" s="665"/>
      <c r="EL19" s="666" t="str">
        <f t="shared" si="5"/>
        <v/>
      </c>
      <c r="EM19" s="666" t="str">
        <f t="shared" si="6"/>
        <v/>
      </c>
      <c r="EN19" s="666" t="str">
        <f t="shared" si="7"/>
        <v/>
      </c>
      <c r="EO19" s="666" t="str">
        <f t="shared" si="8"/>
        <v/>
      </c>
      <c r="EP19" s="665"/>
      <c r="EQ19" s="665"/>
      <c r="ER19" s="665"/>
      <c r="ES19" s="665"/>
      <c r="ET19" s="665"/>
      <c r="EU19" s="665"/>
      <c r="EV19" s="665"/>
      <c r="EW19" s="665"/>
      <c r="EX19" s="665"/>
      <c r="EY19" s="665"/>
      <c r="EZ19" s="665"/>
      <c r="FA19" s="665"/>
      <c r="FB19" s="665"/>
      <c r="FC19" s="665"/>
      <c r="FD19" s="665"/>
      <c r="FE19" s="665"/>
      <c r="FF19" s="665"/>
      <c r="FG19" s="665"/>
      <c r="FH19" s="665"/>
      <c r="FI19" s="665"/>
      <c r="FJ19" s="665"/>
      <c r="FK19" s="665"/>
      <c r="FL19" s="665"/>
      <c r="FM19" s="665"/>
      <c r="FN19" s="665"/>
      <c r="FO19" s="665"/>
      <c r="FP19" s="665"/>
      <c r="FQ19" s="665"/>
      <c r="FR19" s="665"/>
      <c r="FS19" s="665"/>
      <c r="FT19" s="665"/>
      <c r="FU19" s="666" t="str">
        <f t="shared" si="9"/>
        <v/>
      </c>
      <c r="FV19" s="666" t="str">
        <f t="shared" si="10"/>
        <v/>
      </c>
      <c r="FW19" s="666" t="str">
        <f t="shared" si="11"/>
        <v/>
      </c>
      <c r="FX19" s="666" t="str">
        <f t="shared" si="12"/>
        <v/>
      </c>
      <c r="FY19" s="665"/>
      <c r="FZ19" s="665"/>
      <c r="GA19" s="665"/>
      <c r="GB19" s="665"/>
      <c r="GC19" s="665"/>
      <c r="GD19" s="665"/>
      <c r="GE19" s="665"/>
      <c r="GF19" s="665"/>
      <c r="GG19" s="665"/>
      <c r="GH19" s="665"/>
      <c r="GI19" s="665"/>
      <c r="GJ19" s="665"/>
      <c r="GK19" s="665"/>
      <c r="GL19" s="665"/>
      <c r="GM19" s="665"/>
      <c r="GN19" s="665"/>
      <c r="GO19" s="665"/>
      <c r="GP19" s="665"/>
      <c r="GQ19" s="665"/>
      <c r="GR19" s="665"/>
      <c r="GS19" s="665"/>
      <c r="GT19" s="665"/>
      <c r="GU19" s="665"/>
      <c r="GV19" s="665"/>
      <c r="GW19" s="665"/>
      <c r="GX19" s="665"/>
      <c r="GY19" s="665"/>
      <c r="GZ19" s="665"/>
      <c r="HA19" s="665"/>
      <c r="HB19" s="665"/>
      <c r="HC19" s="665"/>
      <c r="HD19" s="666" t="str">
        <f t="shared" si="26"/>
        <v/>
      </c>
      <c r="HE19" s="666" t="str">
        <f t="shared" si="13"/>
        <v/>
      </c>
      <c r="HF19" s="666" t="str">
        <f t="shared" si="14"/>
        <v/>
      </c>
      <c r="HG19" s="666" t="str">
        <f t="shared" si="15"/>
        <v/>
      </c>
      <c r="HH19" s="667" t="str">
        <f>IF(A19="","",SUM(BT19,DC19,EL19,FU19,HD19,#REF!))</f>
        <v/>
      </c>
      <c r="HI19" s="667" t="str">
        <f>IF(A19="","",SUM(BU19,DD19,EM19,FV19,HE19,#REF!))</f>
        <v/>
      </c>
      <c r="HJ19" s="667" t="str">
        <f>IF(A19="","",SUM(BV19,DE19,EN19,FW19,HF19,#REF!))</f>
        <v/>
      </c>
      <c r="HK19" s="667" t="str">
        <f>IF(A19="","",SUM(BW19,DF19,EO19,FX19,HG19,#REF!))</f>
        <v/>
      </c>
      <c r="HL19" s="667" t="str">
        <f t="shared" si="16"/>
        <v/>
      </c>
      <c r="HN19" s="247" t="str">
        <f t="shared" si="31"/>
        <v/>
      </c>
      <c r="HO19" s="247" t="str">
        <f t="shared" si="27"/>
        <v/>
      </c>
      <c r="HP19" s="247" t="str">
        <f t="shared" si="28"/>
        <v/>
      </c>
      <c r="HQ19" s="247" t="str">
        <f t="shared" si="29"/>
        <v/>
      </c>
      <c r="HR19" s="247" t="str">
        <f t="shared" si="30"/>
        <v/>
      </c>
      <c r="HS19" s="673"/>
    </row>
    <row r="20" spans="1:227" ht="14.1" customHeight="1">
      <c r="A20" s="663" t="str">
        <f>IF('กรอกข้อมูล นร1'!A18,'กรอกข้อมูล นร1'!A18,"")</f>
        <v/>
      </c>
      <c r="B20" s="663" t="str">
        <f>'กรอกข้อมูล นร1'!B18&amp;""</f>
        <v/>
      </c>
      <c r="C20" s="664" t="str">
        <f>'กรอกข้อมูล นร1'!D18&amp;""</f>
        <v/>
      </c>
      <c r="D20" s="299" t="str">
        <f>IF('กรอกข้อมูล นร1'!C18="","",'กรอกข้อมูล นร1'!C18)</f>
        <v/>
      </c>
      <c r="E20" s="382" t="str">
        <f t="shared" si="17"/>
        <v/>
      </c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65"/>
      <c r="AB20" s="665"/>
      <c r="AC20" s="665"/>
      <c r="AD20" s="665"/>
      <c r="AE20" s="665"/>
      <c r="AF20" s="665"/>
      <c r="AG20" s="665"/>
      <c r="AH20" s="665"/>
      <c r="AI20" s="665"/>
      <c r="AJ20" s="665"/>
      <c r="AK20" s="666" t="str">
        <f t="shared" si="18"/>
        <v/>
      </c>
      <c r="AL20" s="666" t="str">
        <f t="shared" si="19"/>
        <v/>
      </c>
      <c r="AM20" s="666" t="str">
        <f t="shared" si="20"/>
        <v/>
      </c>
      <c r="AN20" s="666" t="str">
        <f t="shared" si="21"/>
        <v/>
      </c>
      <c r="AO20" s="665"/>
      <c r="AP20" s="665"/>
      <c r="AQ20" s="665"/>
      <c r="AR20" s="665"/>
      <c r="AS20" s="665"/>
      <c r="AT20" s="665"/>
      <c r="AU20" s="665"/>
      <c r="AV20" s="665"/>
      <c r="AW20" s="665"/>
      <c r="AX20" s="665"/>
      <c r="AY20" s="665"/>
      <c r="AZ20" s="665"/>
      <c r="BA20" s="665"/>
      <c r="BB20" s="665"/>
      <c r="BC20" s="665"/>
      <c r="BD20" s="665"/>
      <c r="BE20" s="665"/>
      <c r="BF20" s="665"/>
      <c r="BG20" s="665"/>
      <c r="BH20" s="665"/>
      <c r="BI20" s="665"/>
      <c r="BJ20" s="665"/>
      <c r="BK20" s="665"/>
      <c r="BL20" s="665"/>
      <c r="BM20" s="665"/>
      <c r="BN20" s="665"/>
      <c r="BO20" s="665"/>
      <c r="BP20" s="665"/>
      <c r="BQ20" s="665"/>
      <c r="BR20" s="665"/>
      <c r="BS20" s="665"/>
      <c r="BT20" s="666" t="str">
        <f t="shared" si="22"/>
        <v/>
      </c>
      <c r="BU20" s="666" t="str">
        <f t="shared" si="23"/>
        <v/>
      </c>
      <c r="BV20" s="666" t="str">
        <f t="shared" si="24"/>
        <v/>
      </c>
      <c r="BW20" s="666" t="str">
        <f t="shared" si="25"/>
        <v/>
      </c>
      <c r="BX20" s="665"/>
      <c r="BY20" s="665"/>
      <c r="BZ20" s="665"/>
      <c r="CA20" s="665"/>
      <c r="CB20" s="665"/>
      <c r="CC20" s="665"/>
      <c r="CD20" s="665"/>
      <c r="CE20" s="665"/>
      <c r="CF20" s="665"/>
      <c r="CG20" s="665"/>
      <c r="CH20" s="665"/>
      <c r="CI20" s="665"/>
      <c r="CJ20" s="665"/>
      <c r="CK20" s="665"/>
      <c r="CL20" s="665"/>
      <c r="CM20" s="665"/>
      <c r="CN20" s="665"/>
      <c r="CO20" s="665"/>
      <c r="CP20" s="665"/>
      <c r="CQ20" s="665"/>
      <c r="CR20" s="665"/>
      <c r="CS20" s="665"/>
      <c r="CT20" s="665"/>
      <c r="CU20" s="665"/>
      <c r="CV20" s="665"/>
      <c r="CW20" s="665"/>
      <c r="CX20" s="665"/>
      <c r="CY20" s="665"/>
      <c r="CZ20" s="665"/>
      <c r="DA20" s="665"/>
      <c r="DB20" s="665"/>
      <c r="DC20" s="666" t="str">
        <f t="shared" si="1"/>
        <v/>
      </c>
      <c r="DD20" s="666" t="str">
        <f t="shared" si="2"/>
        <v/>
      </c>
      <c r="DE20" s="666" t="str">
        <f t="shared" si="3"/>
        <v/>
      </c>
      <c r="DF20" s="666" t="str">
        <f t="shared" si="4"/>
        <v/>
      </c>
      <c r="DG20" s="665"/>
      <c r="DH20" s="665"/>
      <c r="DI20" s="665"/>
      <c r="DJ20" s="665"/>
      <c r="DK20" s="665"/>
      <c r="DL20" s="665"/>
      <c r="DM20" s="665"/>
      <c r="DN20" s="665"/>
      <c r="DO20" s="665"/>
      <c r="DP20" s="665"/>
      <c r="DQ20" s="665"/>
      <c r="DR20" s="665"/>
      <c r="DS20" s="665"/>
      <c r="DT20" s="665"/>
      <c r="DU20" s="665"/>
      <c r="DV20" s="665"/>
      <c r="DW20" s="665"/>
      <c r="DX20" s="665"/>
      <c r="DY20" s="665"/>
      <c r="DZ20" s="665"/>
      <c r="EA20" s="665"/>
      <c r="EB20" s="665"/>
      <c r="EC20" s="665"/>
      <c r="ED20" s="665"/>
      <c r="EE20" s="665"/>
      <c r="EF20" s="665"/>
      <c r="EG20" s="665"/>
      <c r="EH20" s="665"/>
      <c r="EI20" s="665"/>
      <c r="EJ20" s="665"/>
      <c r="EK20" s="665"/>
      <c r="EL20" s="666" t="str">
        <f t="shared" si="5"/>
        <v/>
      </c>
      <c r="EM20" s="666" t="str">
        <f t="shared" si="6"/>
        <v/>
      </c>
      <c r="EN20" s="666" t="str">
        <f t="shared" si="7"/>
        <v/>
      </c>
      <c r="EO20" s="666" t="str">
        <f t="shared" si="8"/>
        <v/>
      </c>
      <c r="EP20" s="665"/>
      <c r="EQ20" s="665"/>
      <c r="ER20" s="665"/>
      <c r="ES20" s="665"/>
      <c r="ET20" s="665"/>
      <c r="EU20" s="665"/>
      <c r="EV20" s="665"/>
      <c r="EW20" s="665"/>
      <c r="EX20" s="665"/>
      <c r="EY20" s="665"/>
      <c r="EZ20" s="665"/>
      <c r="FA20" s="665"/>
      <c r="FB20" s="665"/>
      <c r="FC20" s="665"/>
      <c r="FD20" s="665"/>
      <c r="FE20" s="665"/>
      <c r="FF20" s="665"/>
      <c r="FG20" s="665"/>
      <c r="FH20" s="665"/>
      <c r="FI20" s="665"/>
      <c r="FJ20" s="665"/>
      <c r="FK20" s="665"/>
      <c r="FL20" s="665"/>
      <c r="FM20" s="665"/>
      <c r="FN20" s="665"/>
      <c r="FO20" s="665"/>
      <c r="FP20" s="665"/>
      <c r="FQ20" s="665"/>
      <c r="FR20" s="665"/>
      <c r="FS20" s="665"/>
      <c r="FT20" s="665"/>
      <c r="FU20" s="666" t="str">
        <f t="shared" si="9"/>
        <v/>
      </c>
      <c r="FV20" s="666" t="str">
        <f t="shared" si="10"/>
        <v/>
      </c>
      <c r="FW20" s="666" t="str">
        <f t="shared" si="11"/>
        <v/>
      </c>
      <c r="FX20" s="666" t="str">
        <f t="shared" si="12"/>
        <v/>
      </c>
      <c r="FY20" s="665"/>
      <c r="FZ20" s="665"/>
      <c r="GA20" s="665"/>
      <c r="GB20" s="665"/>
      <c r="GC20" s="665"/>
      <c r="GD20" s="665"/>
      <c r="GE20" s="665"/>
      <c r="GF20" s="665"/>
      <c r="GG20" s="665"/>
      <c r="GH20" s="665"/>
      <c r="GI20" s="665"/>
      <c r="GJ20" s="665"/>
      <c r="GK20" s="665"/>
      <c r="GL20" s="665"/>
      <c r="GM20" s="665"/>
      <c r="GN20" s="665"/>
      <c r="GO20" s="665"/>
      <c r="GP20" s="665"/>
      <c r="GQ20" s="665"/>
      <c r="GR20" s="665"/>
      <c r="GS20" s="665"/>
      <c r="GT20" s="665"/>
      <c r="GU20" s="665"/>
      <c r="GV20" s="665"/>
      <c r="GW20" s="665"/>
      <c r="GX20" s="665"/>
      <c r="GY20" s="665"/>
      <c r="GZ20" s="665"/>
      <c r="HA20" s="665"/>
      <c r="HB20" s="665"/>
      <c r="HC20" s="665"/>
      <c r="HD20" s="666" t="str">
        <f t="shared" si="26"/>
        <v/>
      </c>
      <c r="HE20" s="666" t="str">
        <f t="shared" si="13"/>
        <v/>
      </c>
      <c r="HF20" s="666" t="str">
        <f t="shared" si="14"/>
        <v/>
      </c>
      <c r="HG20" s="666" t="str">
        <f t="shared" si="15"/>
        <v/>
      </c>
      <c r="HH20" s="667" t="str">
        <f>IF(A20="","",SUM(BT20,DC20,EL20,FU20,HD20,#REF!))</f>
        <v/>
      </c>
      <c r="HI20" s="667" t="str">
        <f>IF(A20="","",SUM(BU20,DD20,EM20,FV20,HE20,#REF!))</f>
        <v/>
      </c>
      <c r="HJ20" s="667" t="str">
        <f>IF(A20="","",SUM(BV20,DE20,EN20,FW20,HF20,#REF!))</f>
        <v/>
      </c>
      <c r="HK20" s="667" t="str">
        <f>IF(A20="","",SUM(BW20,DF20,EO20,FX20,HG20,#REF!))</f>
        <v/>
      </c>
      <c r="HL20" s="667" t="str">
        <f t="shared" si="16"/>
        <v/>
      </c>
      <c r="HN20" s="247" t="str">
        <f t="shared" si="31"/>
        <v/>
      </c>
      <c r="HO20" s="247" t="str">
        <f t="shared" si="27"/>
        <v/>
      </c>
      <c r="HP20" s="247" t="str">
        <f t="shared" si="28"/>
        <v/>
      </c>
      <c r="HQ20" s="247" t="str">
        <f t="shared" si="29"/>
        <v/>
      </c>
      <c r="HR20" s="247" t="str">
        <f t="shared" si="30"/>
        <v/>
      </c>
      <c r="HS20" s="673"/>
    </row>
    <row r="21" spans="1:227" ht="14.1" customHeight="1">
      <c r="A21" s="663" t="str">
        <f>IF('กรอกข้อมูล นร1'!A19,'กรอกข้อมูล นร1'!A19,"")</f>
        <v/>
      </c>
      <c r="B21" s="663" t="str">
        <f>'กรอกข้อมูล นร1'!B19&amp;""</f>
        <v/>
      </c>
      <c r="C21" s="664" t="str">
        <f>'กรอกข้อมูล นร1'!D19&amp;""</f>
        <v/>
      </c>
      <c r="D21" s="299" t="str">
        <f>IF('กรอกข้อมูล นร1'!C19="","",'กรอกข้อมูล นร1'!C19)</f>
        <v/>
      </c>
      <c r="E21" s="382" t="str">
        <f t="shared" si="17"/>
        <v/>
      </c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5"/>
      <c r="AB21" s="665"/>
      <c r="AC21" s="665"/>
      <c r="AD21" s="665"/>
      <c r="AE21" s="665"/>
      <c r="AF21" s="665"/>
      <c r="AG21" s="665"/>
      <c r="AH21" s="665"/>
      <c r="AI21" s="665"/>
      <c r="AJ21" s="665"/>
      <c r="AK21" s="666" t="str">
        <f t="shared" si="18"/>
        <v/>
      </c>
      <c r="AL21" s="666" t="str">
        <f t="shared" si="19"/>
        <v/>
      </c>
      <c r="AM21" s="666" t="str">
        <f t="shared" si="20"/>
        <v/>
      </c>
      <c r="AN21" s="666" t="str">
        <f t="shared" si="21"/>
        <v/>
      </c>
      <c r="AO21" s="665"/>
      <c r="AP21" s="665"/>
      <c r="AQ21" s="665"/>
      <c r="AR21" s="665"/>
      <c r="AS21" s="665"/>
      <c r="AT21" s="665"/>
      <c r="AU21" s="665"/>
      <c r="AV21" s="665"/>
      <c r="AW21" s="665"/>
      <c r="AX21" s="665"/>
      <c r="AY21" s="665"/>
      <c r="AZ21" s="665"/>
      <c r="BA21" s="665"/>
      <c r="BB21" s="665"/>
      <c r="BC21" s="665"/>
      <c r="BD21" s="665"/>
      <c r="BE21" s="665"/>
      <c r="BF21" s="665"/>
      <c r="BG21" s="665"/>
      <c r="BH21" s="665"/>
      <c r="BI21" s="665"/>
      <c r="BJ21" s="665"/>
      <c r="BK21" s="665"/>
      <c r="BL21" s="665"/>
      <c r="BM21" s="665"/>
      <c r="BN21" s="665"/>
      <c r="BO21" s="665"/>
      <c r="BP21" s="665"/>
      <c r="BQ21" s="665"/>
      <c r="BR21" s="665"/>
      <c r="BS21" s="665"/>
      <c r="BT21" s="666" t="str">
        <f t="shared" si="22"/>
        <v/>
      </c>
      <c r="BU21" s="666" t="str">
        <f t="shared" si="23"/>
        <v/>
      </c>
      <c r="BV21" s="666" t="str">
        <f t="shared" si="24"/>
        <v/>
      </c>
      <c r="BW21" s="666" t="str">
        <f t="shared" si="25"/>
        <v/>
      </c>
      <c r="BX21" s="665"/>
      <c r="BY21" s="665"/>
      <c r="BZ21" s="665"/>
      <c r="CA21" s="665"/>
      <c r="CB21" s="665"/>
      <c r="CC21" s="665"/>
      <c r="CD21" s="665"/>
      <c r="CE21" s="665"/>
      <c r="CF21" s="665"/>
      <c r="CG21" s="665"/>
      <c r="CH21" s="665"/>
      <c r="CI21" s="665"/>
      <c r="CJ21" s="665"/>
      <c r="CK21" s="665"/>
      <c r="CL21" s="665"/>
      <c r="CM21" s="665"/>
      <c r="CN21" s="665"/>
      <c r="CO21" s="665"/>
      <c r="CP21" s="665"/>
      <c r="CQ21" s="665"/>
      <c r="CR21" s="665"/>
      <c r="CS21" s="665"/>
      <c r="CT21" s="665"/>
      <c r="CU21" s="665"/>
      <c r="CV21" s="665"/>
      <c r="CW21" s="665"/>
      <c r="CX21" s="665"/>
      <c r="CY21" s="665"/>
      <c r="CZ21" s="665"/>
      <c r="DA21" s="665"/>
      <c r="DB21" s="665"/>
      <c r="DC21" s="666" t="str">
        <f t="shared" si="1"/>
        <v/>
      </c>
      <c r="DD21" s="666" t="str">
        <f t="shared" si="2"/>
        <v/>
      </c>
      <c r="DE21" s="666" t="str">
        <f t="shared" si="3"/>
        <v/>
      </c>
      <c r="DF21" s="666" t="str">
        <f t="shared" si="4"/>
        <v/>
      </c>
      <c r="DG21" s="665"/>
      <c r="DH21" s="665"/>
      <c r="DI21" s="665"/>
      <c r="DJ21" s="665"/>
      <c r="DK21" s="665"/>
      <c r="DL21" s="665"/>
      <c r="DM21" s="665"/>
      <c r="DN21" s="665"/>
      <c r="DO21" s="665"/>
      <c r="DP21" s="665"/>
      <c r="DQ21" s="665"/>
      <c r="DR21" s="665"/>
      <c r="DS21" s="665"/>
      <c r="DT21" s="665"/>
      <c r="DU21" s="665"/>
      <c r="DV21" s="665"/>
      <c r="DW21" s="665"/>
      <c r="DX21" s="665"/>
      <c r="DY21" s="665"/>
      <c r="DZ21" s="665"/>
      <c r="EA21" s="665"/>
      <c r="EB21" s="665"/>
      <c r="EC21" s="665"/>
      <c r="ED21" s="665"/>
      <c r="EE21" s="665"/>
      <c r="EF21" s="665"/>
      <c r="EG21" s="665"/>
      <c r="EH21" s="665"/>
      <c r="EI21" s="665"/>
      <c r="EJ21" s="665"/>
      <c r="EK21" s="665"/>
      <c r="EL21" s="666" t="str">
        <f t="shared" si="5"/>
        <v/>
      </c>
      <c r="EM21" s="666" t="str">
        <f t="shared" si="6"/>
        <v/>
      </c>
      <c r="EN21" s="666" t="str">
        <f t="shared" si="7"/>
        <v/>
      </c>
      <c r="EO21" s="666" t="str">
        <f t="shared" si="8"/>
        <v/>
      </c>
      <c r="EP21" s="665"/>
      <c r="EQ21" s="665"/>
      <c r="ER21" s="665"/>
      <c r="ES21" s="665"/>
      <c r="ET21" s="665"/>
      <c r="EU21" s="665"/>
      <c r="EV21" s="665"/>
      <c r="EW21" s="665"/>
      <c r="EX21" s="665"/>
      <c r="EY21" s="665"/>
      <c r="EZ21" s="665"/>
      <c r="FA21" s="665"/>
      <c r="FB21" s="665"/>
      <c r="FC21" s="665"/>
      <c r="FD21" s="665"/>
      <c r="FE21" s="665"/>
      <c r="FF21" s="665"/>
      <c r="FG21" s="665"/>
      <c r="FH21" s="665"/>
      <c r="FI21" s="665"/>
      <c r="FJ21" s="665"/>
      <c r="FK21" s="665"/>
      <c r="FL21" s="665"/>
      <c r="FM21" s="665"/>
      <c r="FN21" s="665"/>
      <c r="FO21" s="665"/>
      <c r="FP21" s="665"/>
      <c r="FQ21" s="665"/>
      <c r="FR21" s="665"/>
      <c r="FS21" s="665"/>
      <c r="FT21" s="665"/>
      <c r="FU21" s="666" t="str">
        <f t="shared" si="9"/>
        <v/>
      </c>
      <c r="FV21" s="666" t="str">
        <f t="shared" si="10"/>
        <v/>
      </c>
      <c r="FW21" s="666" t="str">
        <f t="shared" si="11"/>
        <v/>
      </c>
      <c r="FX21" s="666" t="str">
        <f t="shared" si="12"/>
        <v/>
      </c>
      <c r="FY21" s="665"/>
      <c r="FZ21" s="665"/>
      <c r="GA21" s="665"/>
      <c r="GB21" s="665"/>
      <c r="GC21" s="665"/>
      <c r="GD21" s="665"/>
      <c r="GE21" s="665"/>
      <c r="GF21" s="665"/>
      <c r="GG21" s="665"/>
      <c r="GH21" s="665"/>
      <c r="GI21" s="665"/>
      <c r="GJ21" s="665"/>
      <c r="GK21" s="665"/>
      <c r="GL21" s="665"/>
      <c r="GM21" s="665"/>
      <c r="GN21" s="665"/>
      <c r="GO21" s="665"/>
      <c r="GP21" s="665"/>
      <c r="GQ21" s="665"/>
      <c r="GR21" s="665"/>
      <c r="GS21" s="665"/>
      <c r="GT21" s="665"/>
      <c r="GU21" s="665"/>
      <c r="GV21" s="665"/>
      <c r="GW21" s="665"/>
      <c r="GX21" s="665"/>
      <c r="GY21" s="665"/>
      <c r="GZ21" s="665"/>
      <c r="HA21" s="665"/>
      <c r="HB21" s="665"/>
      <c r="HC21" s="665"/>
      <c r="HD21" s="666" t="str">
        <f t="shared" si="26"/>
        <v/>
      </c>
      <c r="HE21" s="666" t="str">
        <f t="shared" si="13"/>
        <v/>
      </c>
      <c r="HF21" s="666" t="str">
        <f t="shared" si="14"/>
        <v/>
      </c>
      <c r="HG21" s="666" t="str">
        <f t="shared" si="15"/>
        <v/>
      </c>
      <c r="HH21" s="667" t="str">
        <f>IF(A21="","",SUM(BT21,DC21,EL21,FU21,HD21,#REF!))</f>
        <v/>
      </c>
      <c r="HI21" s="667" t="str">
        <f>IF(A21="","",SUM(BU21,DD21,EM21,FV21,HE21,#REF!))</f>
        <v/>
      </c>
      <c r="HJ21" s="667" t="str">
        <f>IF(A21="","",SUM(BV21,DE21,EN21,FW21,HF21,#REF!))</f>
        <v/>
      </c>
      <c r="HK21" s="667" t="str">
        <f>IF(A21="","",SUM(BW21,DF21,EO21,FX21,HG21,#REF!))</f>
        <v/>
      </c>
      <c r="HL21" s="667" t="str">
        <f t="shared" si="16"/>
        <v/>
      </c>
      <c r="HN21" s="247" t="str">
        <f t="shared" si="31"/>
        <v/>
      </c>
      <c r="HO21" s="247" t="str">
        <f t="shared" si="27"/>
        <v/>
      </c>
      <c r="HP21" s="247" t="str">
        <f t="shared" si="28"/>
        <v/>
      </c>
      <c r="HQ21" s="247" t="str">
        <f t="shared" si="29"/>
        <v/>
      </c>
      <c r="HR21" s="247" t="str">
        <f t="shared" si="30"/>
        <v/>
      </c>
      <c r="HS21" s="673"/>
    </row>
    <row r="22" spans="1:227" ht="14.1" customHeight="1">
      <c r="A22" s="663" t="str">
        <f>IF('กรอกข้อมูล นร1'!A20,'กรอกข้อมูล นร1'!A20,"")</f>
        <v/>
      </c>
      <c r="B22" s="663" t="str">
        <f>'กรอกข้อมูล นร1'!B20&amp;""</f>
        <v/>
      </c>
      <c r="C22" s="664" t="str">
        <f>'กรอกข้อมูล นร1'!D20&amp;""</f>
        <v/>
      </c>
      <c r="D22" s="299" t="str">
        <f>IF('กรอกข้อมูล นร1'!C20="","",'กรอกข้อมูล นร1'!C20)</f>
        <v/>
      </c>
      <c r="E22" s="382" t="str">
        <f t="shared" si="17"/>
        <v/>
      </c>
      <c r="F22" s="665"/>
      <c r="G22" s="665"/>
      <c r="H22" s="665"/>
      <c r="I22" s="665"/>
      <c r="J22" s="665"/>
      <c r="K22" s="665"/>
      <c r="L22" s="665"/>
      <c r="M22" s="665"/>
      <c r="N22" s="665"/>
      <c r="O22" s="665"/>
      <c r="P22" s="665"/>
      <c r="Q22" s="665"/>
      <c r="R22" s="665"/>
      <c r="S22" s="665"/>
      <c r="T22" s="665"/>
      <c r="U22" s="665"/>
      <c r="V22" s="665"/>
      <c r="W22" s="665"/>
      <c r="X22" s="665"/>
      <c r="Y22" s="665"/>
      <c r="Z22" s="665"/>
      <c r="AA22" s="665"/>
      <c r="AB22" s="665"/>
      <c r="AC22" s="665"/>
      <c r="AD22" s="665"/>
      <c r="AE22" s="665"/>
      <c r="AF22" s="665"/>
      <c r="AG22" s="665"/>
      <c r="AH22" s="665"/>
      <c r="AI22" s="665"/>
      <c r="AJ22" s="665"/>
      <c r="AK22" s="666" t="str">
        <f t="shared" si="18"/>
        <v/>
      </c>
      <c r="AL22" s="666" t="str">
        <f t="shared" si="19"/>
        <v/>
      </c>
      <c r="AM22" s="666" t="str">
        <f t="shared" si="20"/>
        <v/>
      </c>
      <c r="AN22" s="666" t="str">
        <f t="shared" si="21"/>
        <v/>
      </c>
      <c r="AO22" s="665"/>
      <c r="AP22" s="665"/>
      <c r="AQ22" s="665"/>
      <c r="AR22" s="665"/>
      <c r="AS22" s="665"/>
      <c r="AT22" s="665"/>
      <c r="AU22" s="665"/>
      <c r="AV22" s="665"/>
      <c r="AW22" s="665"/>
      <c r="AX22" s="665"/>
      <c r="AY22" s="665"/>
      <c r="AZ22" s="665"/>
      <c r="BA22" s="665"/>
      <c r="BB22" s="665"/>
      <c r="BC22" s="665"/>
      <c r="BD22" s="665"/>
      <c r="BE22" s="665"/>
      <c r="BF22" s="665"/>
      <c r="BG22" s="665"/>
      <c r="BH22" s="665"/>
      <c r="BI22" s="665"/>
      <c r="BJ22" s="665"/>
      <c r="BK22" s="665"/>
      <c r="BL22" s="665"/>
      <c r="BM22" s="665"/>
      <c r="BN22" s="665"/>
      <c r="BO22" s="665"/>
      <c r="BP22" s="665"/>
      <c r="BQ22" s="665"/>
      <c r="BR22" s="665"/>
      <c r="BS22" s="665"/>
      <c r="BT22" s="666" t="str">
        <f t="shared" si="22"/>
        <v/>
      </c>
      <c r="BU22" s="666" t="str">
        <f t="shared" si="23"/>
        <v/>
      </c>
      <c r="BV22" s="666" t="str">
        <f t="shared" si="24"/>
        <v/>
      </c>
      <c r="BW22" s="666" t="str">
        <f t="shared" si="25"/>
        <v/>
      </c>
      <c r="BX22" s="665"/>
      <c r="BY22" s="665"/>
      <c r="BZ22" s="665"/>
      <c r="CA22" s="665"/>
      <c r="CB22" s="665"/>
      <c r="CC22" s="665"/>
      <c r="CD22" s="665"/>
      <c r="CE22" s="665"/>
      <c r="CF22" s="665"/>
      <c r="CG22" s="665"/>
      <c r="CH22" s="665"/>
      <c r="CI22" s="665"/>
      <c r="CJ22" s="665"/>
      <c r="CK22" s="665"/>
      <c r="CL22" s="665"/>
      <c r="CM22" s="665"/>
      <c r="CN22" s="665"/>
      <c r="CO22" s="665"/>
      <c r="CP22" s="665"/>
      <c r="CQ22" s="665"/>
      <c r="CR22" s="665"/>
      <c r="CS22" s="665"/>
      <c r="CT22" s="665"/>
      <c r="CU22" s="665"/>
      <c r="CV22" s="665"/>
      <c r="CW22" s="665"/>
      <c r="CX22" s="665"/>
      <c r="CY22" s="665"/>
      <c r="CZ22" s="665"/>
      <c r="DA22" s="665"/>
      <c r="DB22" s="665"/>
      <c r="DC22" s="666" t="str">
        <f t="shared" si="1"/>
        <v/>
      </c>
      <c r="DD22" s="666" t="str">
        <f t="shared" si="2"/>
        <v/>
      </c>
      <c r="DE22" s="666" t="str">
        <f t="shared" si="3"/>
        <v/>
      </c>
      <c r="DF22" s="666" t="str">
        <f t="shared" si="4"/>
        <v/>
      </c>
      <c r="DG22" s="665"/>
      <c r="DH22" s="665"/>
      <c r="DI22" s="665"/>
      <c r="DJ22" s="665"/>
      <c r="DK22" s="665"/>
      <c r="DL22" s="665"/>
      <c r="DM22" s="665"/>
      <c r="DN22" s="665"/>
      <c r="DO22" s="665"/>
      <c r="DP22" s="665"/>
      <c r="DQ22" s="665"/>
      <c r="DR22" s="665"/>
      <c r="DS22" s="665"/>
      <c r="DT22" s="665"/>
      <c r="DU22" s="665"/>
      <c r="DV22" s="665"/>
      <c r="DW22" s="665"/>
      <c r="DX22" s="665"/>
      <c r="DY22" s="665"/>
      <c r="DZ22" s="665"/>
      <c r="EA22" s="665"/>
      <c r="EB22" s="665"/>
      <c r="EC22" s="665"/>
      <c r="ED22" s="665"/>
      <c r="EE22" s="665"/>
      <c r="EF22" s="665"/>
      <c r="EG22" s="665"/>
      <c r="EH22" s="665"/>
      <c r="EI22" s="665"/>
      <c r="EJ22" s="665"/>
      <c r="EK22" s="665"/>
      <c r="EL22" s="666" t="str">
        <f t="shared" si="5"/>
        <v/>
      </c>
      <c r="EM22" s="666" t="str">
        <f t="shared" si="6"/>
        <v/>
      </c>
      <c r="EN22" s="666" t="str">
        <f t="shared" si="7"/>
        <v/>
      </c>
      <c r="EO22" s="666" t="str">
        <f t="shared" si="8"/>
        <v/>
      </c>
      <c r="EP22" s="665"/>
      <c r="EQ22" s="665"/>
      <c r="ER22" s="665"/>
      <c r="ES22" s="665"/>
      <c r="ET22" s="665"/>
      <c r="EU22" s="665"/>
      <c r="EV22" s="665"/>
      <c r="EW22" s="665"/>
      <c r="EX22" s="665"/>
      <c r="EY22" s="665"/>
      <c r="EZ22" s="665"/>
      <c r="FA22" s="665"/>
      <c r="FB22" s="665"/>
      <c r="FC22" s="665"/>
      <c r="FD22" s="665"/>
      <c r="FE22" s="665"/>
      <c r="FF22" s="665"/>
      <c r="FG22" s="665"/>
      <c r="FH22" s="665"/>
      <c r="FI22" s="665"/>
      <c r="FJ22" s="665"/>
      <c r="FK22" s="665"/>
      <c r="FL22" s="665"/>
      <c r="FM22" s="665"/>
      <c r="FN22" s="665"/>
      <c r="FO22" s="665"/>
      <c r="FP22" s="665"/>
      <c r="FQ22" s="665"/>
      <c r="FR22" s="665"/>
      <c r="FS22" s="665"/>
      <c r="FT22" s="665"/>
      <c r="FU22" s="666" t="str">
        <f t="shared" si="9"/>
        <v/>
      </c>
      <c r="FV22" s="666" t="str">
        <f t="shared" si="10"/>
        <v/>
      </c>
      <c r="FW22" s="666" t="str">
        <f t="shared" si="11"/>
        <v/>
      </c>
      <c r="FX22" s="666" t="str">
        <f t="shared" si="12"/>
        <v/>
      </c>
      <c r="FY22" s="665"/>
      <c r="FZ22" s="665"/>
      <c r="GA22" s="665"/>
      <c r="GB22" s="665"/>
      <c r="GC22" s="665"/>
      <c r="GD22" s="665"/>
      <c r="GE22" s="665"/>
      <c r="GF22" s="665"/>
      <c r="GG22" s="665"/>
      <c r="GH22" s="665"/>
      <c r="GI22" s="665"/>
      <c r="GJ22" s="665"/>
      <c r="GK22" s="665"/>
      <c r="GL22" s="665"/>
      <c r="GM22" s="665"/>
      <c r="GN22" s="665"/>
      <c r="GO22" s="665"/>
      <c r="GP22" s="665"/>
      <c r="GQ22" s="665"/>
      <c r="GR22" s="665"/>
      <c r="GS22" s="665"/>
      <c r="GT22" s="665"/>
      <c r="GU22" s="665"/>
      <c r="GV22" s="665"/>
      <c r="GW22" s="665"/>
      <c r="GX22" s="665"/>
      <c r="GY22" s="665"/>
      <c r="GZ22" s="665"/>
      <c r="HA22" s="665"/>
      <c r="HB22" s="665"/>
      <c r="HC22" s="665"/>
      <c r="HD22" s="666" t="str">
        <f t="shared" si="26"/>
        <v/>
      </c>
      <c r="HE22" s="666" t="str">
        <f t="shared" si="13"/>
        <v/>
      </c>
      <c r="HF22" s="666" t="str">
        <f t="shared" si="14"/>
        <v/>
      </c>
      <c r="HG22" s="666" t="str">
        <f t="shared" si="15"/>
        <v/>
      </c>
      <c r="HH22" s="667" t="str">
        <f>IF(A22="","",SUM(BT22,DC22,EL22,FU22,HD22,#REF!))</f>
        <v/>
      </c>
      <c r="HI22" s="667" t="str">
        <f>IF(A22="","",SUM(BU22,DD22,EM22,FV22,HE22,#REF!))</f>
        <v/>
      </c>
      <c r="HJ22" s="667" t="str">
        <f>IF(A22="","",SUM(BV22,DE22,EN22,FW22,HF22,#REF!))</f>
        <v/>
      </c>
      <c r="HK22" s="667" t="str">
        <f>IF(A22="","",SUM(BW22,DF22,EO22,FX22,HG22,#REF!))</f>
        <v/>
      </c>
      <c r="HL22" s="667" t="str">
        <f t="shared" si="16"/>
        <v/>
      </c>
      <c r="HN22" s="247" t="str">
        <f t="shared" si="31"/>
        <v/>
      </c>
      <c r="HO22" s="247" t="str">
        <f t="shared" si="27"/>
        <v/>
      </c>
      <c r="HP22" s="247" t="str">
        <f t="shared" si="28"/>
        <v/>
      </c>
      <c r="HQ22" s="247" t="str">
        <f t="shared" si="29"/>
        <v/>
      </c>
      <c r="HR22" s="247" t="str">
        <f t="shared" si="30"/>
        <v/>
      </c>
      <c r="HS22" s="673"/>
    </row>
    <row r="23" spans="1:227" ht="14.1" customHeight="1">
      <c r="A23" s="663" t="str">
        <f>IF('กรอกข้อมูล นร1'!A21,'กรอกข้อมูล นร1'!A21,"")</f>
        <v/>
      </c>
      <c r="B23" s="663" t="str">
        <f>'กรอกข้อมูล นร1'!B21&amp;""</f>
        <v/>
      </c>
      <c r="C23" s="664" t="str">
        <f>'กรอกข้อมูล นร1'!D21&amp;""</f>
        <v/>
      </c>
      <c r="D23" s="299" t="str">
        <f>IF('กรอกข้อมูล นร1'!C21="","",'กรอกข้อมูล นร1'!C21)</f>
        <v/>
      </c>
      <c r="E23" s="382" t="str">
        <f t="shared" si="17"/>
        <v/>
      </c>
      <c r="F23" s="665"/>
      <c r="G23" s="665"/>
      <c r="H23" s="665"/>
      <c r="I23" s="665"/>
      <c r="J23" s="665"/>
      <c r="K23" s="665"/>
      <c r="L23" s="665"/>
      <c r="M23" s="665"/>
      <c r="N23" s="665"/>
      <c r="O23" s="665"/>
      <c r="P23" s="665"/>
      <c r="Q23" s="665"/>
      <c r="R23" s="665"/>
      <c r="S23" s="665"/>
      <c r="T23" s="665"/>
      <c r="U23" s="665"/>
      <c r="V23" s="665"/>
      <c r="W23" s="665"/>
      <c r="X23" s="665"/>
      <c r="Y23" s="665"/>
      <c r="Z23" s="665"/>
      <c r="AA23" s="665"/>
      <c r="AB23" s="665"/>
      <c r="AC23" s="665"/>
      <c r="AD23" s="665"/>
      <c r="AE23" s="665"/>
      <c r="AF23" s="665"/>
      <c r="AG23" s="665"/>
      <c r="AH23" s="665"/>
      <c r="AI23" s="665"/>
      <c r="AJ23" s="665"/>
      <c r="AK23" s="666" t="str">
        <f t="shared" si="18"/>
        <v/>
      </c>
      <c r="AL23" s="666" t="str">
        <f t="shared" si="19"/>
        <v/>
      </c>
      <c r="AM23" s="666" t="str">
        <f t="shared" si="20"/>
        <v/>
      </c>
      <c r="AN23" s="666" t="str">
        <f t="shared" si="21"/>
        <v/>
      </c>
      <c r="AO23" s="665"/>
      <c r="AP23" s="665"/>
      <c r="AQ23" s="665"/>
      <c r="AR23" s="665"/>
      <c r="AS23" s="665"/>
      <c r="AT23" s="665"/>
      <c r="AU23" s="665"/>
      <c r="AV23" s="665"/>
      <c r="AW23" s="665"/>
      <c r="AX23" s="665"/>
      <c r="AY23" s="665"/>
      <c r="AZ23" s="665"/>
      <c r="BA23" s="665"/>
      <c r="BB23" s="665"/>
      <c r="BC23" s="665"/>
      <c r="BD23" s="665"/>
      <c r="BE23" s="665"/>
      <c r="BF23" s="665"/>
      <c r="BG23" s="665"/>
      <c r="BH23" s="665"/>
      <c r="BI23" s="665"/>
      <c r="BJ23" s="665"/>
      <c r="BK23" s="665"/>
      <c r="BL23" s="665"/>
      <c r="BM23" s="665"/>
      <c r="BN23" s="665"/>
      <c r="BO23" s="665"/>
      <c r="BP23" s="665"/>
      <c r="BQ23" s="665"/>
      <c r="BR23" s="665"/>
      <c r="BS23" s="665"/>
      <c r="BT23" s="666" t="str">
        <f t="shared" si="22"/>
        <v/>
      </c>
      <c r="BU23" s="666" t="str">
        <f t="shared" si="23"/>
        <v/>
      </c>
      <c r="BV23" s="666" t="str">
        <f t="shared" si="24"/>
        <v/>
      </c>
      <c r="BW23" s="666" t="str">
        <f t="shared" si="25"/>
        <v/>
      </c>
      <c r="BX23" s="665"/>
      <c r="BY23" s="665"/>
      <c r="BZ23" s="665"/>
      <c r="CA23" s="665"/>
      <c r="CB23" s="665"/>
      <c r="CC23" s="665"/>
      <c r="CD23" s="665"/>
      <c r="CE23" s="665"/>
      <c r="CF23" s="665"/>
      <c r="CG23" s="665"/>
      <c r="CH23" s="665"/>
      <c r="CI23" s="665"/>
      <c r="CJ23" s="665"/>
      <c r="CK23" s="665"/>
      <c r="CL23" s="665"/>
      <c r="CM23" s="665"/>
      <c r="CN23" s="665"/>
      <c r="CO23" s="665"/>
      <c r="CP23" s="665"/>
      <c r="CQ23" s="665"/>
      <c r="CR23" s="665"/>
      <c r="CS23" s="665"/>
      <c r="CT23" s="665"/>
      <c r="CU23" s="665"/>
      <c r="CV23" s="665"/>
      <c r="CW23" s="665"/>
      <c r="CX23" s="665"/>
      <c r="CY23" s="665"/>
      <c r="CZ23" s="665"/>
      <c r="DA23" s="665"/>
      <c r="DB23" s="665"/>
      <c r="DC23" s="666" t="str">
        <f t="shared" si="1"/>
        <v/>
      </c>
      <c r="DD23" s="666" t="str">
        <f t="shared" si="2"/>
        <v/>
      </c>
      <c r="DE23" s="666" t="str">
        <f t="shared" si="3"/>
        <v/>
      </c>
      <c r="DF23" s="666" t="str">
        <f t="shared" si="4"/>
        <v/>
      </c>
      <c r="DG23" s="665"/>
      <c r="DH23" s="665"/>
      <c r="DI23" s="665"/>
      <c r="DJ23" s="665"/>
      <c r="DK23" s="665"/>
      <c r="DL23" s="665"/>
      <c r="DM23" s="665"/>
      <c r="DN23" s="665"/>
      <c r="DO23" s="665"/>
      <c r="DP23" s="665"/>
      <c r="DQ23" s="665"/>
      <c r="DR23" s="665"/>
      <c r="DS23" s="665"/>
      <c r="DT23" s="665"/>
      <c r="DU23" s="665"/>
      <c r="DV23" s="665"/>
      <c r="DW23" s="665"/>
      <c r="DX23" s="665"/>
      <c r="DY23" s="665"/>
      <c r="DZ23" s="665"/>
      <c r="EA23" s="665"/>
      <c r="EB23" s="665"/>
      <c r="EC23" s="665"/>
      <c r="ED23" s="665"/>
      <c r="EE23" s="665"/>
      <c r="EF23" s="665"/>
      <c r="EG23" s="665"/>
      <c r="EH23" s="665"/>
      <c r="EI23" s="665"/>
      <c r="EJ23" s="665"/>
      <c r="EK23" s="665"/>
      <c r="EL23" s="666" t="str">
        <f t="shared" si="5"/>
        <v/>
      </c>
      <c r="EM23" s="666" t="str">
        <f t="shared" si="6"/>
        <v/>
      </c>
      <c r="EN23" s="666" t="str">
        <f t="shared" si="7"/>
        <v/>
      </c>
      <c r="EO23" s="666" t="str">
        <f t="shared" si="8"/>
        <v/>
      </c>
      <c r="EP23" s="665"/>
      <c r="EQ23" s="665"/>
      <c r="ER23" s="665"/>
      <c r="ES23" s="665"/>
      <c r="ET23" s="665"/>
      <c r="EU23" s="665"/>
      <c r="EV23" s="665"/>
      <c r="EW23" s="665"/>
      <c r="EX23" s="665"/>
      <c r="EY23" s="665"/>
      <c r="EZ23" s="665"/>
      <c r="FA23" s="665"/>
      <c r="FB23" s="665"/>
      <c r="FC23" s="665"/>
      <c r="FD23" s="665"/>
      <c r="FE23" s="665"/>
      <c r="FF23" s="665"/>
      <c r="FG23" s="665"/>
      <c r="FH23" s="665"/>
      <c r="FI23" s="665"/>
      <c r="FJ23" s="665"/>
      <c r="FK23" s="665"/>
      <c r="FL23" s="665"/>
      <c r="FM23" s="665"/>
      <c r="FN23" s="665"/>
      <c r="FO23" s="665"/>
      <c r="FP23" s="665"/>
      <c r="FQ23" s="665"/>
      <c r="FR23" s="665"/>
      <c r="FS23" s="665"/>
      <c r="FT23" s="665"/>
      <c r="FU23" s="666" t="str">
        <f t="shared" si="9"/>
        <v/>
      </c>
      <c r="FV23" s="666" t="str">
        <f t="shared" si="10"/>
        <v/>
      </c>
      <c r="FW23" s="666" t="str">
        <f t="shared" si="11"/>
        <v/>
      </c>
      <c r="FX23" s="666" t="str">
        <f t="shared" si="12"/>
        <v/>
      </c>
      <c r="FY23" s="665"/>
      <c r="FZ23" s="665"/>
      <c r="GA23" s="665"/>
      <c r="GB23" s="665"/>
      <c r="GC23" s="665"/>
      <c r="GD23" s="665"/>
      <c r="GE23" s="665"/>
      <c r="GF23" s="665"/>
      <c r="GG23" s="665"/>
      <c r="GH23" s="665"/>
      <c r="GI23" s="665"/>
      <c r="GJ23" s="665"/>
      <c r="GK23" s="665"/>
      <c r="GL23" s="665"/>
      <c r="GM23" s="665"/>
      <c r="GN23" s="665"/>
      <c r="GO23" s="665"/>
      <c r="GP23" s="665"/>
      <c r="GQ23" s="665"/>
      <c r="GR23" s="665"/>
      <c r="GS23" s="665"/>
      <c r="GT23" s="665"/>
      <c r="GU23" s="665"/>
      <c r="GV23" s="665"/>
      <c r="GW23" s="665"/>
      <c r="GX23" s="665"/>
      <c r="GY23" s="665"/>
      <c r="GZ23" s="665"/>
      <c r="HA23" s="665"/>
      <c r="HB23" s="665"/>
      <c r="HC23" s="665"/>
      <c r="HD23" s="666" t="str">
        <f t="shared" si="26"/>
        <v/>
      </c>
      <c r="HE23" s="666" t="str">
        <f t="shared" si="13"/>
        <v/>
      </c>
      <c r="HF23" s="666" t="str">
        <f t="shared" si="14"/>
        <v/>
      </c>
      <c r="HG23" s="666" t="str">
        <f t="shared" si="15"/>
        <v/>
      </c>
      <c r="HH23" s="667" t="str">
        <f>IF(A23="","",SUM(BT23,DC23,EL23,FU23,HD23,#REF!))</f>
        <v/>
      </c>
      <c r="HI23" s="667" t="str">
        <f>IF(A23="","",SUM(BU23,DD23,EM23,FV23,HE23,#REF!))</f>
        <v/>
      </c>
      <c r="HJ23" s="667" t="str">
        <f>IF(A23="","",SUM(BV23,DE23,EN23,FW23,HF23,#REF!))</f>
        <v/>
      </c>
      <c r="HK23" s="667" t="str">
        <f>IF(A23="","",SUM(BW23,DF23,EO23,FX23,HG23,#REF!))</f>
        <v/>
      </c>
      <c r="HL23" s="667" t="str">
        <f t="shared" si="16"/>
        <v/>
      </c>
      <c r="HN23" s="247" t="str">
        <f t="shared" si="31"/>
        <v/>
      </c>
      <c r="HO23" s="247" t="str">
        <f t="shared" si="27"/>
        <v/>
      </c>
      <c r="HP23" s="247" t="str">
        <f t="shared" si="28"/>
        <v/>
      </c>
      <c r="HQ23" s="247" t="str">
        <f t="shared" si="29"/>
        <v/>
      </c>
      <c r="HR23" s="247" t="str">
        <f t="shared" si="30"/>
        <v/>
      </c>
      <c r="HS23" s="673"/>
    </row>
    <row r="24" spans="1:227" ht="14.1" customHeight="1">
      <c r="A24" s="663" t="str">
        <f>IF('กรอกข้อมูล นร1'!A22,'กรอกข้อมูล นร1'!A22,"")</f>
        <v/>
      </c>
      <c r="B24" s="663" t="str">
        <f>'กรอกข้อมูล นร1'!B22&amp;""</f>
        <v/>
      </c>
      <c r="C24" s="664" t="str">
        <f>'กรอกข้อมูล นร1'!D22&amp;""</f>
        <v/>
      </c>
      <c r="D24" s="299" t="str">
        <f>IF('กรอกข้อมูล นร1'!C22="","",'กรอกข้อมูล นร1'!C22)</f>
        <v/>
      </c>
      <c r="E24" s="382" t="str">
        <f t="shared" si="17"/>
        <v/>
      </c>
      <c r="F24" s="665"/>
      <c r="G24" s="665"/>
      <c r="H24" s="665"/>
      <c r="I24" s="665"/>
      <c r="J24" s="665"/>
      <c r="K24" s="665"/>
      <c r="L24" s="665"/>
      <c r="M24" s="665"/>
      <c r="N24" s="665"/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  <c r="AB24" s="665"/>
      <c r="AC24" s="665"/>
      <c r="AD24" s="665"/>
      <c r="AE24" s="665"/>
      <c r="AF24" s="665"/>
      <c r="AG24" s="665"/>
      <c r="AH24" s="665"/>
      <c r="AI24" s="665"/>
      <c r="AJ24" s="665"/>
      <c r="AK24" s="666" t="str">
        <f t="shared" si="18"/>
        <v/>
      </c>
      <c r="AL24" s="666" t="str">
        <f t="shared" si="19"/>
        <v/>
      </c>
      <c r="AM24" s="666" t="str">
        <f t="shared" si="20"/>
        <v/>
      </c>
      <c r="AN24" s="666" t="str">
        <f t="shared" si="21"/>
        <v/>
      </c>
      <c r="AO24" s="665"/>
      <c r="AP24" s="665"/>
      <c r="AQ24" s="665"/>
      <c r="AR24" s="665"/>
      <c r="AS24" s="665"/>
      <c r="AT24" s="665"/>
      <c r="AU24" s="665"/>
      <c r="AV24" s="665"/>
      <c r="AW24" s="665"/>
      <c r="AX24" s="665"/>
      <c r="AY24" s="665"/>
      <c r="AZ24" s="665"/>
      <c r="BA24" s="665"/>
      <c r="BB24" s="665"/>
      <c r="BC24" s="665"/>
      <c r="BD24" s="665"/>
      <c r="BE24" s="665"/>
      <c r="BF24" s="665"/>
      <c r="BG24" s="665"/>
      <c r="BH24" s="665"/>
      <c r="BI24" s="665"/>
      <c r="BJ24" s="665"/>
      <c r="BK24" s="665"/>
      <c r="BL24" s="665"/>
      <c r="BM24" s="665"/>
      <c r="BN24" s="665"/>
      <c r="BO24" s="665"/>
      <c r="BP24" s="665"/>
      <c r="BQ24" s="665"/>
      <c r="BR24" s="665"/>
      <c r="BS24" s="665"/>
      <c r="BT24" s="666" t="str">
        <f t="shared" si="22"/>
        <v/>
      </c>
      <c r="BU24" s="666" t="str">
        <f t="shared" si="23"/>
        <v/>
      </c>
      <c r="BV24" s="666" t="str">
        <f t="shared" si="24"/>
        <v/>
      </c>
      <c r="BW24" s="666" t="str">
        <f t="shared" si="25"/>
        <v/>
      </c>
      <c r="BX24" s="665"/>
      <c r="BY24" s="665"/>
      <c r="BZ24" s="665"/>
      <c r="CA24" s="665"/>
      <c r="CB24" s="665"/>
      <c r="CC24" s="665"/>
      <c r="CD24" s="665"/>
      <c r="CE24" s="665"/>
      <c r="CF24" s="665"/>
      <c r="CG24" s="665"/>
      <c r="CH24" s="665"/>
      <c r="CI24" s="665"/>
      <c r="CJ24" s="665"/>
      <c r="CK24" s="665"/>
      <c r="CL24" s="665"/>
      <c r="CM24" s="665"/>
      <c r="CN24" s="665"/>
      <c r="CO24" s="665"/>
      <c r="CP24" s="665"/>
      <c r="CQ24" s="665"/>
      <c r="CR24" s="665"/>
      <c r="CS24" s="665"/>
      <c r="CT24" s="665"/>
      <c r="CU24" s="665"/>
      <c r="CV24" s="665"/>
      <c r="CW24" s="665"/>
      <c r="CX24" s="665"/>
      <c r="CY24" s="665"/>
      <c r="CZ24" s="665"/>
      <c r="DA24" s="665"/>
      <c r="DB24" s="665"/>
      <c r="DC24" s="666" t="str">
        <f t="shared" si="1"/>
        <v/>
      </c>
      <c r="DD24" s="666" t="str">
        <f t="shared" si="2"/>
        <v/>
      </c>
      <c r="DE24" s="666" t="str">
        <f t="shared" si="3"/>
        <v/>
      </c>
      <c r="DF24" s="666" t="str">
        <f t="shared" si="4"/>
        <v/>
      </c>
      <c r="DG24" s="665"/>
      <c r="DH24" s="665"/>
      <c r="DI24" s="665"/>
      <c r="DJ24" s="665"/>
      <c r="DK24" s="665"/>
      <c r="DL24" s="665"/>
      <c r="DM24" s="665"/>
      <c r="DN24" s="665"/>
      <c r="DO24" s="665"/>
      <c r="DP24" s="665"/>
      <c r="DQ24" s="665"/>
      <c r="DR24" s="665"/>
      <c r="DS24" s="665"/>
      <c r="DT24" s="665"/>
      <c r="DU24" s="665"/>
      <c r="DV24" s="665"/>
      <c r="DW24" s="665"/>
      <c r="DX24" s="665"/>
      <c r="DY24" s="665"/>
      <c r="DZ24" s="665"/>
      <c r="EA24" s="665"/>
      <c r="EB24" s="665"/>
      <c r="EC24" s="665"/>
      <c r="ED24" s="665"/>
      <c r="EE24" s="665"/>
      <c r="EF24" s="665"/>
      <c r="EG24" s="665"/>
      <c r="EH24" s="665"/>
      <c r="EI24" s="665"/>
      <c r="EJ24" s="665"/>
      <c r="EK24" s="665"/>
      <c r="EL24" s="666" t="str">
        <f t="shared" si="5"/>
        <v/>
      </c>
      <c r="EM24" s="666" t="str">
        <f t="shared" si="6"/>
        <v/>
      </c>
      <c r="EN24" s="666" t="str">
        <f t="shared" si="7"/>
        <v/>
      </c>
      <c r="EO24" s="666" t="str">
        <f t="shared" si="8"/>
        <v/>
      </c>
      <c r="EP24" s="665"/>
      <c r="EQ24" s="665"/>
      <c r="ER24" s="665"/>
      <c r="ES24" s="665"/>
      <c r="ET24" s="665"/>
      <c r="EU24" s="665"/>
      <c r="EV24" s="665"/>
      <c r="EW24" s="665"/>
      <c r="EX24" s="665"/>
      <c r="EY24" s="665"/>
      <c r="EZ24" s="665"/>
      <c r="FA24" s="665"/>
      <c r="FB24" s="665"/>
      <c r="FC24" s="665"/>
      <c r="FD24" s="665"/>
      <c r="FE24" s="665"/>
      <c r="FF24" s="665"/>
      <c r="FG24" s="665"/>
      <c r="FH24" s="665"/>
      <c r="FI24" s="665"/>
      <c r="FJ24" s="665"/>
      <c r="FK24" s="665"/>
      <c r="FL24" s="665"/>
      <c r="FM24" s="665"/>
      <c r="FN24" s="665"/>
      <c r="FO24" s="665"/>
      <c r="FP24" s="665"/>
      <c r="FQ24" s="665"/>
      <c r="FR24" s="665"/>
      <c r="FS24" s="665"/>
      <c r="FT24" s="665"/>
      <c r="FU24" s="666" t="str">
        <f t="shared" si="9"/>
        <v/>
      </c>
      <c r="FV24" s="666" t="str">
        <f t="shared" si="10"/>
        <v/>
      </c>
      <c r="FW24" s="666" t="str">
        <f t="shared" si="11"/>
        <v/>
      </c>
      <c r="FX24" s="666" t="str">
        <f t="shared" si="12"/>
        <v/>
      </c>
      <c r="FY24" s="665"/>
      <c r="FZ24" s="665"/>
      <c r="GA24" s="665"/>
      <c r="GB24" s="665"/>
      <c r="GC24" s="665"/>
      <c r="GD24" s="665"/>
      <c r="GE24" s="665"/>
      <c r="GF24" s="665"/>
      <c r="GG24" s="665"/>
      <c r="GH24" s="665"/>
      <c r="GI24" s="665"/>
      <c r="GJ24" s="665"/>
      <c r="GK24" s="665"/>
      <c r="GL24" s="665"/>
      <c r="GM24" s="665"/>
      <c r="GN24" s="665"/>
      <c r="GO24" s="665"/>
      <c r="GP24" s="665"/>
      <c r="GQ24" s="665"/>
      <c r="GR24" s="665"/>
      <c r="GS24" s="665"/>
      <c r="GT24" s="665"/>
      <c r="GU24" s="665"/>
      <c r="GV24" s="665"/>
      <c r="GW24" s="665"/>
      <c r="GX24" s="665"/>
      <c r="GY24" s="665"/>
      <c r="GZ24" s="665"/>
      <c r="HA24" s="665"/>
      <c r="HB24" s="665"/>
      <c r="HC24" s="665"/>
      <c r="HD24" s="666" t="str">
        <f t="shared" si="26"/>
        <v/>
      </c>
      <c r="HE24" s="666" t="str">
        <f t="shared" si="13"/>
        <v/>
      </c>
      <c r="HF24" s="666" t="str">
        <f t="shared" si="14"/>
        <v/>
      </c>
      <c r="HG24" s="666" t="str">
        <f t="shared" si="15"/>
        <v/>
      </c>
      <c r="HH24" s="667" t="str">
        <f>IF(A24="","",SUM(BT24,DC24,EL24,FU24,HD24,#REF!))</f>
        <v/>
      </c>
      <c r="HI24" s="667" t="str">
        <f>IF(A24="","",SUM(BU24,DD24,EM24,FV24,HE24,#REF!))</f>
        <v/>
      </c>
      <c r="HJ24" s="667" t="str">
        <f>IF(A24="","",SUM(BV24,DE24,EN24,FW24,HF24,#REF!))</f>
        <v/>
      </c>
      <c r="HK24" s="667" t="str">
        <f>IF(A24="","",SUM(BW24,DF24,EO24,FX24,HG24,#REF!))</f>
        <v/>
      </c>
      <c r="HL24" s="667" t="str">
        <f t="shared" si="16"/>
        <v/>
      </c>
      <c r="HN24" s="247" t="str">
        <f t="shared" si="31"/>
        <v/>
      </c>
      <c r="HO24" s="247" t="str">
        <f t="shared" si="27"/>
        <v/>
      </c>
      <c r="HP24" s="247" t="str">
        <f t="shared" si="28"/>
        <v/>
      </c>
      <c r="HQ24" s="247" t="str">
        <f t="shared" si="29"/>
        <v/>
      </c>
      <c r="HR24" s="247" t="str">
        <f t="shared" si="30"/>
        <v/>
      </c>
      <c r="HS24" s="673"/>
    </row>
    <row r="25" spans="1:227" ht="14.1" customHeight="1">
      <c r="A25" s="663" t="str">
        <f>IF('กรอกข้อมูล นร1'!A23,'กรอกข้อมูล นร1'!A23,"")</f>
        <v/>
      </c>
      <c r="B25" s="663" t="str">
        <f>'กรอกข้อมูล นร1'!B23&amp;""</f>
        <v/>
      </c>
      <c r="C25" s="664" t="str">
        <f>'กรอกข้อมูล นร1'!D23&amp;""</f>
        <v/>
      </c>
      <c r="D25" s="299" t="str">
        <f>IF('กรอกข้อมูล นร1'!C23="","",'กรอกข้อมูล นร1'!C23)</f>
        <v/>
      </c>
      <c r="E25" s="382" t="str">
        <f t="shared" si="17"/>
        <v/>
      </c>
      <c r="F25" s="665"/>
      <c r="G25" s="665"/>
      <c r="H25" s="665"/>
      <c r="I25" s="665"/>
      <c r="J25" s="665"/>
      <c r="K25" s="665"/>
      <c r="L25" s="665"/>
      <c r="M25" s="665"/>
      <c r="N25" s="665"/>
      <c r="O25" s="665"/>
      <c r="P25" s="665"/>
      <c r="Q25" s="665"/>
      <c r="R25" s="665"/>
      <c r="S25" s="665"/>
      <c r="T25" s="665"/>
      <c r="U25" s="665"/>
      <c r="V25" s="665"/>
      <c r="W25" s="665"/>
      <c r="X25" s="665"/>
      <c r="Y25" s="665"/>
      <c r="Z25" s="665"/>
      <c r="AA25" s="665"/>
      <c r="AB25" s="665"/>
      <c r="AC25" s="665"/>
      <c r="AD25" s="665"/>
      <c r="AE25" s="665"/>
      <c r="AF25" s="665"/>
      <c r="AG25" s="665"/>
      <c r="AH25" s="665"/>
      <c r="AI25" s="665"/>
      <c r="AJ25" s="665"/>
      <c r="AK25" s="666" t="str">
        <f t="shared" si="18"/>
        <v/>
      </c>
      <c r="AL25" s="666" t="str">
        <f t="shared" si="19"/>
        <v/>
      </c>
      <c r="AM25" s="666" t="str">
        <f t="shared" si="20"/>
        <v/>
      </c>
      <c r="AN25" s="666" t="str">
        <f t="shared" si="21"/>
        <v/>
      </c>
      <c r="AO25" s="665"/>
      <c r="AP25" s="665"/>
      <c r="AQ25" s="665"/>
      <c r="AR25" s="665"/>
      <c r="AS25" s="665"/>
      <c r="AT25" s="665"/>
      <c r="AU25" s="665"/>
      <c r="AV25" s="665"/>
      <c r="AW25" s="665"/>
      <c r="AX25" s="665"/>
      <c r="AY25" s="665"/>
      <c r="AZ25" s="665"/>
      <c r="BA25" s="665"/>
      <c r="BB25" s="665"/>
      <c r="BC25" s="665"/>
      <c r="BD25" s="665"/>
      <c r="BE25" s="665"/>
      <c r="BF25" s="665"/>
      <c r="BG25" s="665"/>
      <c r="BH25" s="665"/>
      <c r="BI25" s="665"/>
      <c r="BJ25" s="665"/>
      <c r="BK25" s="665"/>
      <c r="BL25" s="665"/>
      <c r="BM25" s="665"/>
      <c r="BN25" s="665"/>
      <c r="BO25" s="665"/>
      <c r="BP25" s="665"/>
      <c r="BQ25" s="665"/>
      <c r="BR25" s="665"/>
      <c r="BS25" s="665"/>
      <c r="BT25" s="666" t="str">
        <f t="shared" si="22"/>
        <v/>
      </c>
      <c r="BU25" s="666" t="str">
        <f t="shared" si="23"/>
        <v/>
      </c>
      <c r="BV25" s="666" t="str">
        <f t="shared" si="24"/>
        <v/>
      </c>
      <c r="BW25" s="666" t="str">
        <f t="shared" si="25"/>
        <v/>
      </c>
      <c r="BX25" s="665"/>
      <c r="BY25" s="665"/>
      <c r="BZ25" s="665"/>
      <c r="CA25" s="665"/>
      <c r="CB25" s="665"/>
      <c r="CC25" s="665"/>
      <c r="CD25" s="665"/>
      <c r="CE25" s="665"/>
      <c r="CF25" s="665"/>
      <c r="CG25" s="665"/>
      <c r="CH25" s="665"/>
      <c r="CI25" s="665"/>
      <c r="CJ25" s="665"/>
      <c r="CK25" s="665"/>
      <c r="CL25" s="665"/>
      <c r="CM25" s="665"/>
      <c r="CN25" s="665"/>
      <c r="CO25" s="665"/>
      <c r="CP25" s="665"/>
      <c r="CQ25" s="665"/>
      <c r="CR25" s="665"/>
      <c r="CS25" s="665"/>
      <c r="CT25" s="665"/>
      <c r="CU25" s="665"/>
      <c r="CV25" s="665"/>
      <c r="CW25" s="665"/>
      <c r="CX25" s="665"/>
      <c r="CY25" s="665"/>
      <c r="CZ25" s="665"/>
      <c r="DA25" s="665"/>
      <c r="DB25" s="665"/>
      <c r="DC25" s="666" t="str">
        <f t="shared" si="1"/>
        <v/>
      </c>
      <c r="DD25" s="666" t="str">
        <f t="shared" si="2"/>
        <v/>
      </c>
      <c r="DE25" s="666" t="str">
        <f t="shared" si="3"/>
        <v/>
      </c>
      <c r="DF25" s="666" t="str">
        <f t="shared" si="4"/>
        <v/>
      </c>
      <c r="DG25" s="665"/>
      <c r="DH25" s="665"/>
      <c r="DI25" s="665"/>
      <c r="DJ25" s="665"/>
      <c r="DK25" s="665"/>
      <c r="DL25" s="665"/>
      <c r="DM25" s="665"/>
      <c r="DN25" s="665"/>
      <c r="DO25" s="665"/>
      <c r="DP25" s="665"/>
      <c r="DQ25" s="665"/>
      <c r="DR25" s="665"/>
      <c r="DS25" s="665"/>
      <c r="DT25" s="665"/>
      <c r="DU25" s="665"/>
      <c r="DV25" s="665"/>
      <c r="DW25" s="665"/>
      <c r="DX25" s="665"/>
      <c r="DY25" s="665"/>
      <c r="DZ25" s="665"/>
      <c r="EA25" s="665"/>
      <c r="EB25" s="665"/>
      <c r="EC25" s="665"/>
      <c r="ED25" s="665"/>
      <c r="EE25" s="665"/>
      <c r="EF25" s="665"/>
      <c r="EG25" s="665"/>
      <c r="EH25" s="665"/>
      <c r="EI25" s="665"/>
      <c r="EJ25" s="665"/>
      <c r="EK25" s="665"/>
      <c r="EL25" s="666" t="str">
        <f t="shared" si="5"/>
        <v/>
      </c>
      <c r="EM25" s="666" t="str">
        <f t="shared" si="6"/>
        <v/>
      </c>
      <c r="EN25" s="666" t="str">
        <f t="shared" si="7"/>
        <v/>
      </c>
      <c r="EO25" s="666" t="str">
        <f t="shared" si="8"/>
        <v/>
      </c>
      <c r="EP25" s="665"/>
      <c r="EQ25" s="665"/>
      <c r="ER25" s="665"/>
      <c r="ES25" s="665"/>
      <c r="ET25" s="665"/>
      <c r="EU25" s="665"/>
      <c r="EV25" s="665"/>
      <c r="EW25" s="665"/>
      <c r="EX25" s="665"/>
      <c r="EY25" s="665"/>
      <c r="EZ25" s="665"/>
      <c r="FA25" s="665"/>
      <c r="FB25" s="665"/>
      <c r="FC25" s="665"/>
      <c r="FD25" s="665"/>
      <c r="FE25" s="665"/>
      <c r="FF25" s="665"/>
      <c r="FG25" s="665"/>
      <c r="FH25" s="665"/>
      <c r="FI25" s="665"/>
      <c r="FJ25" s="665"/>
      <c r="FK25" s="665"/>
      <c r="FL25" s="665"/>
      <c r="FM25" s="665"/>
      <c r="FN25" s="665"/>
      <c r="FO25" s="665"/>
      <c r="FP25" s="665"/>
      <c r="FQ25" s="665"/>
      <c r="FR25" s="665"/>
      <c r="FS25" s="665"/>
      <c r="FT25" s="665"/>
      <c r="FU25" s="666" t="str">
        <f t="shared" si="9"/>
        <v/>
      </c>
      <c r="FV25" s="666" t="str">
        <f t="shared" si="10"/>
        <v/>
      </c>
      <c r="FW25" s="666" t="str">
        <f t="shared" si="11"/>
        <v/>
      </c>
      <c r="FX25" s="666" t="str">
        <f t="shared" si="12"/>
        <v/>
      </c>
      <c r="FY25" s="665"/>
      <c r="FZ25" s="665"/>
      <c r="GA25" s="665"/>
      <c r="GB25" s="665"/>
      <c r="GC25" s="665"/>
      <c r="GD25" s="665"/>
      <c r="GE25" s="665"/>
      <c r="GF25" s="665"/>
      <c r="GG25" s="665"/>
      <c r="GH25" s="665"/>
      <c r="GI25" s="665"/>
      <c r="GJ25" s="665"/>
      <c r="GK25" s="665"/>
      <c r="GL25" s="665"/>
      <c r="GM25" s="665"/>
      <c r="GN25" s="665"/>
      <c r="GO25" s="665"/>
      <c r="GP25" s="665"/>
      <c r="GQ25" s="665"/>
      <c r="GR25" s="665"/>
      <c r="GS25" s="665"/>
      <c r="GT25" s="665"/>
      <c r="GU25" s="665"/>
      <c r="GV25" s="665"/>
      <c r="GW25" s="665"/>
      <c r="GX25" s="665"/>
      <c r="GY25" s="665"/>
      <c r="GZ25" s="665"/>
      <c r="HA25" s="665"/>
      <c r="HB25" s="665"/>
      <c r="HC25" s="665"/>
      <c r="HD25" s="666" t="str">
        <f t="shared" si="26"/>
        <v/>
      </c>
      <c r="HE25" s="666" t="str">
        <f t="shared" si="13"/>
        <v/>
      </c>
      <c r="HF25" s="666" t="str">
        <f t="shared" si="14"/>
        <v/>
      </c>
      <c r="HG25" s="666" t="str">
        <f t="shared" si="15"/>
        <v/>
      </c>
      <c r="HH25" s="667" t="str">
        <f>IF(A25="","",SUM(BT25,DC25,EL25,FU25,HD25,#REF!))</f>
        <v/>
      </c>
      <c r="HI25" s="667" t="str">
        <f>IF(A25="","",SUM(BU25,DD25,EM25,FV25,HE25,#REF!))</f>
        <v/>
      </c>
      <c r="HJ25" s="667" t="str">
        <f>IF(A25="","",SUM(BV25,DE25,EN25,FW25,HF25,#REF!))</f>
        <v/>
      </c>
      <c r="HK25" s="667" t="str">
        <f>IF(A25="","",SUM(BW25,DF25,EO25,FX25,HG25,#REF!))</f>
        <v/>
      </c>
      <c r="HL25" s="667" t="str">
        <f t="shared" si="16"/>
        <v/>
      </c>
      <c r="HN25" s="247" t="str">
        <f t="shared" si="31"/>
        <v/>
      </c>
      <c r="HO25" s="247" t="str">
        <f t="shared" si="27"/>
        <v/>
      </c>
      <c r="HP25" s="247" t="str">
        <f t="shared" si="28"/>
        <v/>
      </c>
      <c r="HQ25" s="247" t="str">
        <f t="shared" si="29"/>
        <v/>
      </c>
      <c r="HR25" s="247" t="str">
        <f t="shared" si="30"/>
        <v/>
      </c>
      <c r="HS25" s="673"/>
    </row>
    <row r="26" spans="1:227" ht="14.1" customHeight="1">
      <c r="A26" s="663" t="str">
        <f>IF('กรอกข้อมูล นร1'!A24,'กรอกข้อมูล นร1'!A24,"")</f>
        <v/>
      </c>
      <c r="B26" s="663" t="str">
        <f>'กรอกข้อมูล นร1'!B24&amp;""</f>
        <v/>
      </c>
      <c r="C26" s="664" t="str">
        <f>'กรอกข้อมูล นร1'!D24&amp;""</f>
        <v/>
      </c>
      <c r="D26" s="299" t="str">
        <f>IF('กรอกข้อมูล นร1'!C24="","",'กรอกข้อมูล นร1'!C24)</f>
        <v/>
      </c>
      <c r="E26" s="382" t="str">
        <f t="shared" si="17"/>
        <v/>
      </c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5"/>
      <c r="AB26" s="665"/>
      <c r="AC26" s="665"/>
      <c r="AD26" s="665"/>
      <c r="AE26" s="665"/>
      <c r="AF26" s="665"/>
      <c r="AG26" s="665"/>
      <c r="AH26" s="665"/>
      <c r="AI26" s="665"/>
      <c r="AJ26" s="665"/>
      <c r="AK26" s="666" t="str">
        <f t="shared" si="18"/>
        <v/>
      </c>
      <c r="AL26" s="666" t="str">
        <f t="shared" si="19"/>
        <v/>
      </c>
      <c r="AM26" s="666" t="str">
        <f t="shared" si="20"/>
        <v/>
      </c>
      <c r="AN26" s="666" t="str">
        <f t="shared" si="21"/>
        <v/>
      </c>
      <c r="AO26" s="665"/>
      <c r="AP26" s="665"/>
      <c r="AQ26" s="665"/>
      <c r="AR26" s="665"/>
      <c r="AS26" s="665"/>
      <c r="AT26" s="665"/>
      <c r="AU26" s="665"/>
      <c r="AV26" s="665"/>
      <c r="AW26" s="665"/>
      <c r="AX26" s="665"/>
      <c r="AY26" s="665"/>
      <c r="AZ26" s="665"/>
      <c r="BA26" s="665"/>
      <c r="BB26" s="665"/>
      <c r="BC26" s="665"/>
      <c r="BD26" s="665"/>
      <c r="BE26" s="665"/>
      <c r="BF26" s="665"/>
      <c r="BG26" s="665"/>
      <c r="BH26" s="665"/>
      <c r="BI26" s="665"/>
      <c r="BJ26" s="665"/>
      <c r="BK26" s="665"/>
      <c r="BL26" s="665"/>
      <c r="BM26" s="665"/>
      <c r="BN26" s="665"/>
      <c r="BO26" s="665"/>
      <c r="BP26" s="665"/>
      <c r="BQ26" s="665"/>
      <c r="BR26" s="665"/>
      <c r="BS26" s="665"/>
      <c r="BT26" s="666" t="str">
        <f t="shared" si="22"/>
        <v/>
      </c>
      <c r="BU26" s="666" t="str">
        <f t="shared" si="23"/>
        <v/>
      </c>
      <c r="BV26" s="666" t="str">
        <f t="shared" si="24"/>
        <v/>
      </c>
      <c r="BW26" s="666" t="str">
        <f t="shared" si="25"/>
        <v/>
      </c>
      <c r="BX26" s="665"/>
      <c r="BY26" s="665"/>
      <c r="BZ26" s="665"/>
      <c r="CA26" s="665"/>
      <c r="CB26" s="665"/>
      <c r="CC26" s="665"/>
      <c r="CD26" s="665"/>
      <c r="CE26" s="665"/>
      <c r="CF26" s="665"/>
      <c r="CG26" s="665"/>
      <c r="CH26" s="665"/>
      <c r="CI26" s="665"/>
      <c r="CJ26" s="665"/>
      <c r="CK26" s="665"/>
      <c r="CL26" s="665"/>
      <c r="CM26" s="665"/>
      <c r="CN26" s="665"/>
      <c r="CO26" s="665"/>
      <c r="CP26" s="665"/>
      <c r="CQ26" s="665"/>
      <c r="CR26" s="665"/>
      <c r="CS26" s="665"/>
      <c r="CT26" s="665"/>
      <c r="CU26" s="665"/>
      <c r="CV26" s="665"/>
      <c r="CW26" s="665"/>
      <c r="CX26" s="665"/>
      <c r="CY26" s="665"/>
      <c r="CZ26" s="665"/>
      <c r="DA26" s="665"/>
      <c r="DB26" s="665"/>
      <c r="DC26" s="666" t="str">
        <f t="shared" si="1"/>
        <v/>
      </c>
      <c r="DD26" s="666" t="str">
        <f t="shared" si="2"/>
        <v/>
      </c>
      <c r="DE26" s="666" t="str">
        <f t="shared" si="3"/>
        <v/>
      </c>
      <c r="DF26" s="666" t="str">
        <f t="shared" si="4"/>
        <v/>
      </c>
      <c r="DG26" s="665"/>
      <c r="DH26" s="665"/>
      <c r="DI26" s="665"/>
      <c r="DJ26" s="665"/>
      <c r="DK26" s="665"/>
      <c r="DL26" s="665"/>
      <c r="DM26" s="665"/>
      <c r="DN26" s="665"/>
      <c r="DO26" s="665"/>
      <c r="DP26" s="665"/>
      <c r="DQ26" s="665"/>
      <c r="DR26" s="665"/>
      <c r="DS26" s="665"/>
      <c r="DT26" s="665"/>
      <c r="DU26" s="665"/>
      <c r="DV26" s="665"/>
      <c r="DW26" s="665"/>
      <c r="DX26" s="665"/>
      <c r="DY26" s="665"/>
      <c r="DZ26" s="665"/>
      <c r="EA26" s="665"/>
      <c r="EB26" s="665"/>
      <c r="EC26" s="665"/>
      <c r="ED26" s="665"/>
      <c r="EE26" s="665"/>
      <c r="EF26" s="665"/>
      <c r="EG26" s="665"/>
      <c r="EH26" s="665"/>
      <c r="EI26" s="665"/>
      <c r="EJ26" s="665"/>
      <c r="EK26" s="665"/>
      <c r="EL26" s="666" t="str">
        <f t="shared" si="5"/>
        <v/>
      </c>
      <c r="EM26" s="666" t="str">
        <f t="shared" si="6"/>
        <v/>
      </c>
      <c r="EN26" s="666" t="str">
        <f t="shared" si="7"/>
        <v/>
      </c>
      <c r="EO26" s="666" t="str">
        <f t="shared" si="8"/>
        <v/>
      </c>
      <c r="EP26" s="665"/>
      <c r="EQ26" s="665"/>
      <c r="ER26" s="665"/>
      <c r="ES26" s="665"/>
      <c r="ET26" s="665"/>
      <c r="EU26" s="665"/>
      <c r="EV26" s="665"/>
      <c r="EW26" s="665"/>
      <c r="EX26" s="665"/>
      <c r="EY26" s="665"/>
      <c r="EZ26" s="665"/>
      <c r="FA26" s="665"/>
      <c r="FB26" s="665"/>
      <c r="FC26" s="665"/>
      <c r="FD26" s="665"/>
      <c r="FE26" s="665"/>
      <c r="FF26" s="665"/>
      <c r="FG26" s="665"/>
      <c r="FH26" s="665"/>
      <c r="FI26" s="665"/>
      <c r="FJ26" s="665"/>
      <c r="FK26" s="665"/>
      <c r="FL26" s="665"/>
      <c r="FM26" s="665"/>
      <c r="FN26" s="665"/>
      <c r="FO26" s="665"/>
      <c r="FP26" s="665"/>
      <c r="FQ26" s="665"/>
      <c r="FR26" s="665"/>
      <c r="FS26" s="665"/>
      <c r="FT26" s="665"/>
      <c r="FU26" s="666" t="str">
        <f t="shared" si="9"/>
        <v/>
      </c>
      <c r="FV26" s="666" t="str">
        <f t="shared" si="10"/>
        <v/>
      </c>
      <c r="FW26" s="666" t="str">
        <f t="shared" si="11"/>
        <v/>
      </c>
      <c r="FX26" s="666" t="str">
        <f t="shared" si="12"/>
        <v/>
      </c>
      <c r="FY26" s="665"/>
      <c r="FZ26" s="665"/>
      <c r="GA26" s="665"/>
      <c r="GB26" s="665"/>
      <c r="GC26" s="665"/>
      <c r="GD26" s="665"/>
      <c r="GE26" s="665"/>
      <c r="GF26" s="665"/>
      <c r="GG26" s="665"/>
      <c r="GH26" s="665"/>
      <c r="GI26" s="665"/>
      <c r="GJ26" s="665"/>
      <c r="GK26" s="665"/>
      <c r="GL26" s="665"/>
      <c r="GM26" s="665"/>
      <c r="GN26" s="665"/>
      <c r="GO26" s="665"/>
      <c r="GP26" s="665"/>
      <c r="GQ26" s="665"/>
      <c r="GR26" s="665"/>
      <c r="GS26" s="665"/>
      <c r="GT26" s="665"/>
      <c r="GU26" s="665"/>
      <c r="GV26" s="665"/>
      <c r="GW26" s="665"/>
      <c r="GX26" s="665"/>
      <c r="GY26" s="665"/>
      <c r="GZ26" s="665"/>
      <c r="HA26" s="665"/>
      <c r="HB26" s="665"/>
      <c r="HC26" s="665"/>
      <c r="HD26" s="666" t="str">
        <f t="shared" si="26"/>
        <v/>
      </c>
      <c r="HE26" s="666" t="str">
        <f t="shared" si="13"/>
        <v/>
      </c>
      <c r="HF26" s="666" t="str">
        <f t="shared" si="14"/>
        <v/>
      </c>
      <c r="HG26" s="666" t="str">
        <f t="shared" si="15"/>
        <v/>
      </c>
      <c r="HH26" s="667" t="str">
        <f>IF(A26="","",SUM(BT26,DC26,EL26,FU26,HD26,#REF!))</f>
        <v/>
      </c>
      <c r="HI26" s="667" t="str">
        <f>IF(A26="","",SUM(BU26,DD26,EM26,FV26,HE26,#REF!))</f>
        <v/>
      </c>
      <c r="HJ26" s="667" t="str">
        <f>IF(A26="","",SUM(BV26,DE26,EN26,FW26,HF26,#REF!))</f>
        <v/>
      </c>
      <c r="HK26" s="667" t="str">
        <f>IF(A26="","",SUM(BW26,DF26,EO26,FX26,HG26,#REF!))</f>
        <v/>
      </c>
      <c r="HL26" s="667" t="str">
        <f t="shared" si="16"/>
        <v/>
      </c>
      <c r="HN26" s="247" t="str">
        <f t="shared" si="31"/>
        <v/>
      </c>
      <c r="HO26" s="247" t="str">
        <f t="shared" si="27"/>
        <v/>
      </c>
      <c r="HP26" s="247" t="str">
        <f t="shared" si="28"/>
        <v/>
      </c>
      <c r="HQ26" s="247" t="str">
        <f t="shared" si="29"/>
        <v/>
      </c>
      <c r="HR26" s="247" t="str">
        <f t="shared" si="30"/>
        <v/>
      </c>
      <c r="HS26" s="673"/>
    </row>
    <row r="27" spans="1:227" ht="14.1" customHeight="1">
      <c r="A27" s="663" t="str">
        <f>IF('กรอกข้อมูล นร1'!A25,'กรอกข้อมูล นร1'!A25,"")</f>
        <v/>
      </c>
      <c r="B27" s="663" t="str">
        <f>'กรอกข้อมูล นร1'!B25&amp;""</f>
        <v/>
      </c>
      <c r="C27" s="664" t="str">
        <f>'กรอกข้อมูล นร1'!D25&amp;""</f>
        <v/>
      </c>
      <c r="D27" s="299" t="str">
        <f>IF('กรอกข้อมูล นร1'!C25="","",'กรอกข้อมูล นร1'!C25)</f>
        <v/>
      </c>
      <c r="E27" s="382" t="str">
        <f t="shared" si="17"/>
        <v/>
      </c>
      <c r="F27" s="665"/>
      <c r="G27" s="665"/>
      <c r="H27" s="665"/>
      <c r="I27" s="665"/>
      <c r="J27" s="665"/>
      <c r="K27" s="665"/>
      <c r="L27" s="665"/>
      <c r="M27" s="665"/>
      <c r="N27" s="665"/>
      <c r="O27" s="665"/>
      <c r="P27" s="665"/>
      <c r="Q27" s="665"/>
      <c r="R27" s="665"/>
      <c r="S27" s="665"/>
      <c r="T27" s="665"/>
      <c r="U27" s="665"/>
      <c r="V27" s="665"/>
      <c r="W27" s="665"/>
      <c r="X27" s="665"/>
      <c r="Y27" s="665"/>
      <c r="Z27" s="665"/>
      <c r="AA27" s="665"/>
      <c r="AB27" s="665"/>
      <c r="AC27" s="665"/>
      <c r="AD27" s="665"/>
      <c r="AE27" s="665"/>
      <c r="AF27" s="665"/>
      <c r="AG27" s="665"/>
      <c r="AH27" s="665"/>
      <c r="AI27" s="665"/>
      <c r="AJ27" s="665"/>
      <c r="AK27" s="666" t="str">
        <f t="shared" si="18"/>
        <v/>
      </c>
      <c r="AL27" s="666" t="str">
        <f t="shared" si="19"/>
        <v/>
      </c>
      <c r="AM27" s="666" t="str">
        <f t="shared" si="20"/>
        <v/>
      </c>
      <c r="AN27" s="666" t="str">
        <f t="shared" si="21"/>
        <v/>
      </c>
      <c r="AO27" s="665"/>
      <c r="AP27" s="665"/>
      <c r="AQ27" s="665"/>
      <c r="AR27" s="665"/>
      <c r="AS27" s="665"/>
      <c r="AT27" s="665"/>
      <c r="AU27" s="665"/>
      <c r="AV27" s="665"/>
      <c r="AW27" s="665"/>
      <c r="AX27" s="665"/>
      <c r="AY27" s="665"/>
      <c r="AZ27" s="665"/>
      <c r="BA27" s="665"/>
      <c r="BB27" s="665"/>
      <c r="BC27" s="665"/>
      <c r="BD27" s="665"/>
      <c r="BE27" s="665"/>
      <c r="BF27" s="665"/>
      <c r="BG27" s="665"/>
      <c r="BH27" s="665"/>
      <c r="BI27" s="665"/>
      <c r="BJ27" s="665"/>
      <c r="BK27" s="665"/>
      <c r="BL27" s="665"/>
      <c r="BM27" s="665"/>
      <c r="BN27" s="665"/>
      <c r="BO27" s="665"/>
      <c r="BP27" s="665"/>
      <c r="BQ27" s="665"/>
      <c r="BR27" s="665"/>
      <c r="BS27" s="665"/>
      <c r="BT27" s="666" t="str">
        <f t="shared" si="22"/>
        <v/>
      </c>
      <c r="BU27" s="666" t="str">
        <f t="shared" si="23"/>
        <v/>
      </c>
      <c r="BV27" s="666" t="str">
        <f t="shared" si="24"/>
        <v/>
      </c>
      <c r="BW27" s="666" t="str">
        <f t="shared" si="25"/>
        <v/>
      </c>
      <c r="BX27" s="665"/>
      <c r="BY27" s="665"/>
      <c r="BZ27" s="665"/>
      <c r="CA27" s="665"/>
      <c r="CB27" s="665"/>
      <c r="CC27" s="665"/>
      <c r="CD27" s="665"/>
      <c r="CE27" s="665"/>
      <c r="CF27" s="665"/>
      <c r="CG27" s="665"/>
      <c r="CH27" s="665"/>
      <c r="CI27" s="665"/>
      <c r="CJ27" s="665"/>
      <c r="CK27" s="665"/>
      <c r="CL27" s="665"/>
      <c r="CM27" s="665"/>
      <c r="CN27" s="665"/>
      <c r="CO27" s="665"/>
      <c r="CP27" s="665"/>
      <c r="CQ27" s="665"/>
      <c r="CR27" s="665"/>
      <c r="CS27" s="665"/>
      <c r="CT27" s="665"/>
      <c r="CU27" s="665"/>
      <c r="CV27" s="665"/>
      <c r="CW27" s="665"/>
      <c r="CX27" s="665"/>
      <c r="CY27" s="665"/>
      <c r="CZ27" s="665"/>
      <c r="DA27" s="665"/>
      <c r="DB27" s="665"/>
      <c r="DC27" s="666" t="str">
        <f t="shared" si="1"/>
        <v/>
      </c>
      <c r="DD27" s="666" t="str">
        <f t="shared" si="2"/>
        <v/>
      </c>
      <c r="DE27" s="666" t="str">
        <f t="shared" si="3"/>
        <v/>
      </c>
      <c r="DF27" s="666" t="str">
        <f t="shared" si="4"/>
        <v/>
      </c>
      <c r="DG27" s="665"/>
      <c r="DH27" s="665"/>
      <c r="DI27" s="665"/>
      <c r="DJ27" s="665"/>
      <c r="DK27" s="665"/>
      <c r="DL27" s="665"/>
      <c r="DM27" s="665"/>
      <c r="DN27" s="665"/>
      <c r="DO27" s="665"/>
      <c r="DP27" s="665"/>
      <c r="DQ27" s="665"/>
      <c r="DR27" s="665"/>
      <c r="DS27" s="665"/>
      <c r="DT27" s="665"/>
      <c r="DU27" s="665"/>
      <c r="DV27" s="665"/>
      <c r="DW27" s="665"/>
      <c r="DX27" s="665"/>
      <c r="DY27" s="665"/>
      <c r="DZ27" s="665"/>
      <c r="EA27" s="665"/>
      <c r="EB27" s="665"/>
      <c r="EC27" s="665"/>
      <c r="ED27" s="665"/>
      <c r="EE27" s="665"/>
      <c r="EF27" s="665"/>
      <c r="EG27" s="665"/>
      <c r="EH27" s="665"/>
      <c r="EI27" s="665"/>
      <c r="EJ27" s="665"/>
      <c r="EK27" s="665"/>
      <c r="EL27" s="666" t="str">
        <f t="shared" si="5"/>
        <v/>
      </c>
      <c r="EM27" s="666" t="str">
        <f t="shared" si="6"/>
        <v/>
      </c>
      <c r="EN27" s="666" t="str">
        <f t="shared" si="7"/>
        <v/>
      </c>
      <c r="EO27" s="666" t="str">
        <f t="shared" si="8"/>
        <v/>
      </c>
      <c r="EP27" s="665"/>
      <c r="EQ27" s="665"/>
      <c r="ER27" s="665"/>
      <c r="ES27" s="665"/>
      <c r="ET27" s="665"/>
      <c r="EU27" s="665"/>
      <c r="EV27" s="665"/>
      <c r="EW27" s="665"/>
      <c r="EX27" s="665"/>
      <c r="EY27" s="665"/>
      <c r="EZ27" s="665"/>
      <c r="FA27" s="665"/>
      <c r="FB27" s="665"/>
      <c r="FC27" s="665"/>
      <c r="FD27" s="665"/>
      <c r="FE27" s="665"/>
      <c r="FF27" s="665"/>
      <c r="FG27" s="665"/>
      <c r="FH27" s="665"/>
      <c r="FI27" s="665"/>
      <c r="FJ27" s="665"/>
      <c r="FK27" s="665"/>
      <c r="FL27" s="665"/>
      <c r="FM27" s="665"/>
      <c r="FN27" s="665"/>
      <c r="FO27" s="665"/>
      <c r="FP27" s="665"/>
      <c r="FQ27" s="665"/>
      <c r="FR27" s="665"/>
      <c r="FS27" s="665"/>
      <c r="FT27" s="665"/>
      <c r="FU27" s="666" t="str">
        <f t="shared" si="9"/>
        <v/>
      </c>
      <c r="FV27" s="666" t="str">
        <f t="shared" si="10"/>
        <v/>
      </c>
      <c r="FW27" s="666" t="str">
        <f t="shared" si="11"/>
        <v/>
      </c>
      <c r="FX27" s="666" t="str">
        <f t="shared" si="12"/>
        <v/>
      </c>
      <c r="FY27" s="665"/>
      <c r="FZ27" s="665"/>
      <c r="GA27" s="665"/>
      <c r="GB27" s="665"/>
      <c r="GC27" s="665"/>
      <c r="GD27" s="665"/>
      <c r="GE27" s="665"/>
      <c r="GF27" s="665"/>
      <c r="GG27" s="665"/>
      <c r="GH27" s="665"/>
      <c r="GI27" s="665"/>
      <c r="GJ27" s="665"/>
      <c r="GK27" s="665"/>
      <c r="GL27" s="665"/>
      <c r="GM27" s="665"/>
      <c r="GN27" s="665"/>
      <c r="GO27" s="665"/>
      <c r="GP27" s="665"/>
      <c r="GQ27" s="665"/>
      <c r="GR27" s="665"/>
      <c r="GS27" s="665"/>
      <c r="GT27" s="665"/>
      <c r="GU27" s="665"/>
      <c r="GV27" s="665"/>
      <c r="GW27" s="665"/>
      <c r="GX27" s="665"/>
      <c r="GY27" s="665"/>
      <c r="GZ27" s="665"/>
      <c r="HA27" s="665"/>
      <c r="HB27" s="665"/>
      <c r="HC27" s="665"/>
      <c r="HD27" s="666" t="str">
        <f t="shared" si="26"/>
        <v/>
      </c>
      <c r="HE27" s="666" t="str">
        <f t="shared" si="13"/>
        <v/>
      </c>
      <c r="HF27" s="666" t="str">
        <f t="shared" si="14"/>
        <v/>
      </c>
      <c r="HG27" s="666" t="str">
        <f t="shared" si="15"/>
        <v/>
      </c>
      <c r="HH27" s="667" t="str">
        <f>IF(A27="","",SUM(BT27,DC27,EL27,FU27,HD27,#REF!))</f>
        <v/>
      </c>
      <c r="HI27" s="667" t="str">
        <f>IF(A27="","",SUM(BU27,DD27,EM27,FV27,HE27,#REF!))</f>
        <v/>
      </c>
      <c r="HJ27" s="667" t="str">
        <f>IF(A27="","",SUM(BV27,DE27,EN27,FW27,HF27,#REF!))</f>
        <v/>
      </c>
      <c r="HK27" s="667" t="str">
        <f>IF(A27="","",SUM(BW27,DF27,EO27,FX27,HG27,#REF!))</f>
        <v/>
      </c>
      <c r="HL27" s="667" t="str">
        <f t="shared" si="16"/>
        <v/>
      </c>
      <c r="HN27" s="247" t="str">
        <f t="shared" si="31"/>
        <v/>
      </c>
      <c r="HO27" s="247" t="str">
        <f t="shared" si="27"/>
        <v/>
      </c>
      <c r="HP27" s="247" t="str">
        <f t="shared" si="28"/>
        <v/>
      </c>
      <c r="HQ27" s="247" t="str">
        <f t="shared" si="29"/>
        <v/>
      </c>
      <c r="HR27" s="247" t="str">
        <f t="shared" si="30"/>
        <v/>
      </c>
      <c r="HS27" s="673"/>
    </row>
    <row r="28" spans="1:227" ht="14.1" customHeight="1">
      <c r="A28" s="663" t="str">
        <f>IF('กรอกข้อมูล นร1'!A26,'กรอกข้อมูล นร1'!A26,"")</f>
        <v/>
      </c>
      <c r="B28" s="663" t="str">
        <f>'กรอกข้อมูล นร1'!B26&amp;""</f>
        <v/>
      </c>
      <c r="C28" s="664" t="str">
        <f>'กรอกข้อมูล นร1'!D26&amp;""</f>
        <v/>
      </c>
      <c r="D28" s="299" t="str">
        <f>IF('กรอกข้อมูล นร1'!C26="","",'กรอกข้อมูล นร1'!C26)</f>
        <v/>
      </c>
      <c r="E28" s="382" t="str">
        <f t="shared" si="17"/>
        <v/>
      </c>
      <c r="F28" s="665"/>
      <c r="G28" s="665"/>
      <c r="H28" s="665"/>
      <c r="I28" s="665"/>
      <c r="J28" s="665"/>
      <c r="K28" s="665"/>
      <c r="L28" s="665"/>
      <c r="M28" s="665"/>
      <c r="N28" s="665"/>
      <c r="O28" s="665"/>
      <c r="P28" s="665"/>
      <c r="Q28" s="665"/>
      <c r="R28" s="665"/>
      <c r="S28" s="665"/>
      <c r="T28" s="665"/>
      <c r="U28" s="665"/>
      <c r="V28" s="665"/>
      <c r="W28" s="665"/>
      <c r="X28" s="665"/>
      <c r="Y28" s="665"/>
      <c r="Z28" s="665"/>
      <c r="AA28" s="665"/>
      <c r="AB28" s="665"/>
      <c r="AC28" s="665"/>
      <c r="AD28" s="665"/>
      <c r="AE28" s="665"/>
      <c r="AF28" s="665"/>
      <c r="AG28" s="665"/>
      <c r="AH28" s="665"/>
      <c r="AI28" s="665"/>
      <c r="AJ28" s="665"/>
      <c r="AK28" s="666" t="str">
        <f t="shared" si="18"/>
        <v/>
      </c>
      <c r="AL28" s="666" t="str">
        <f t="shared" si="19"/>
        <v/>
      </c>
      <c r="AM28" s="666" t="str">
        <f t="shared" si="20"/>
        <v/>
      </c>
      <c r="AN28" s="666" t="str">
        <f t="shared" si="21"/>
        <v/>
      </c>
      <c r="AO28" s="665"/>
      <c r="AP28" s="665"/>
      <c r="AQ28" s="665"/>
      <c r="AR28" s="665"/>
      <c r="AS28" s="665"/>
      <c r="AT28" s="665"/>
      <c r="AU28" s="665"/>
      <c r="AV28" s="665"/>
      <c r="AW28" s="665"/>
      <c r="AX28" s="665"/>
      <c r="AY28" s="665"/>
      <c r="AZ28" s="665"/>
      <c r="BA28" s="665"/>
      <c r="BB28" s="665"/>
      <c r="BC28" s="665"/>
      <c r="BD28" s="665"/>
      <c r="BE28" s="665"/>
      <c r="BF28" s="665"/>
      <c r="BG28" s="665"/>
      <c r="BH28" s="665"/>
      <c r="BI28" s="665"/>
      <c r="BJ28" s="665"/>
      <c r="BK28" s="665"/>
      <c r="BL28" s="665"/>
      <c r="BM28" s="665"/>
      <c r="BN28" s="665"/>
      <c r="BO28" s="665"/>
      <c r="BP28" s="665"/>
      <c r="BQ28" s="665"/>
      <c r="BR28" s="665"/>
      <c r="BS28" s="665"/>
      <c r="BT28" s="666" t="str">
        <f t="shared" si="22"/>
        <v/>
      </c>
      <c r="BU28" s="666" t="str">
        <f t="shared" si="23"/>
        <v/>
      </c>
      <c r="BV28" s="666" t="str">
        <f t="shared" si="24"/>
        <v/>
      </c>
      <c r="BW28" s="666" t="str">
        <f t="shared" si="25"/>
        <v/>
      </c>
      <c r="BX28" s="665"/>
      <c r="BY28" s="665"/>
      <c r="BZ28" s="665"/>
      <c r="CA28" s="665"/>
      <c r="CB28" s="665"/>
      <c r="CC28" s="665"/>
      <c r="CD28" s="665"/>
      <c r="CE28" s="665"/>
      <c r="CF28" s="665"/>
      <c r="CG28" s="665"/>
      <c r="CH28" s="665"/>
      <c r="CI28" s="665"/>
      <c r="CJ28" s="665"/>
      <c r="CK28" s="665"/>
      <c r="CL28" s="665"/>
      <c r="CM28" s="665"/>
      <c r="CN28" s="665"/>
      <c r="CO28" s="665"/>
      <c r="CP28" s="665"/>
      <c r="CQ28" s="665"/>
      <c r="CR28" s="665"/>
      <c r="CS28" s="665"/>
      <c r="CT28" s="665"/>
      <c r="CU28" s="665"/>
      <c r="CV28" s="665"/>
      <c r="CW28" s="665"/>
      <c r="CX28" s="665"/>
      <c r="CY28" s="665"/>
      <c r="CZ28" s="665"/>
      <c r="DA28" s="665"/>
      <c r="DB28" s="665"/>
      <c r="DC28" s="666" t="str">
        <f t="shared" si="1"/>
        <v/>
      </c>
      <c r="DD28" s="666" t="str">
        <f t="shared" si="2"/>
        <v/>
      </c>
      <c r="DE28" s="666" t="str">
        <f t="shared" si="3"/>
        <v/>
      </c>
      <c r="DF28" s="666" t="str">
        <f t="shared" si="4"/>
        <v/>
      </c>
      <c r="DG28" s="665"/>
      <c r="DH28" s="665"/>
      <c r="DI28" s="665"/>
      <c r="DJ28" s="665"/>
      <c r="DK28" s="665"/>
      <c r="DL28" s="665"/>
      <c r="DM28" s="665"/>
      <c r="DN28" s="665"/>
      <c r="DO28" s="665"/>
      <c r="DP28" s="665"/>
      <c r="DQ28" s="665"/>
      <c r="DR28" s="665"/>
      <c r="DS28" s="665"/>
      <c r="DT28" s="665"/>
      <c r="DU28" s="665"/>
      <c r="DV28" s="665"/>
      <c r="DW28" s="665"/>
      <c r="DX28" s="665"/>
      <c r="DY28" s="665"/>
      <c r="DZ28" s="665"/>
      <c r="EA28" s="665"/>
      <c r="EB28" s="665"/>
      <c r="EC28" s="665"/>
      <c r="ED28" s="665"/>
      <c r="EE28" s="665"/>
      <c r="EF28" s="665"/>
      <c r="EG28" s="665"/>
      <c r="EH28" s="665"/>
      <c r="EI28" s="665"/>
      <c r="EJ28" s="665"/>
      <c r="EK28" s="665"/>
      <c r="EL28" s="666" t="str">
        <f t="shared" si="5"/>
        <v/>
      </c>
      <c r="EM28" s="666" t="str">
        <f t="shared" si="6"/>
        <v/>
      </c>
      <c r="EN28" s="666" t="str">
        <f t="shared" si="7"/>
        <v/>
      </c>
      <c r="EO28" s="666" t="str">
        <f t="shared" si="8"/>
        <v/>
      </c>
      <c r="EP28" s="665"/>
      <c r="EQ28" s="665"/>
      <c r="ER28" s="665"/>
      <c r="ES28" s="665"/>
      <c r="ET28" s="665"/>
      <c r="EU28" s="665"/>
      <c r="EV28" s="665"/>
      <c r="EW28" s="665"/>
      <c r="EX28" s="665"/>
      <c r="EY28" s="665"/>
      <c r="EZ28" s="665"/>
      <c r="FA28" s="665"/>
      <c r="FB28" s="665"/>
      <c r="FC28" s="665"/>
      <c r="FD28" s="665"/>
      <c r="FE28" s="665"/>
      <c r="FF28" s="665"/>
      <c r="FG28" s="665"/>
      <c r="FH28" s="665"/>
      <c r="FI28" s="665"/>
      <c r="FJ28" s="665"/>
      <c r="FK28" s="665"/>
      <c r="FL28" s="665"/>
      <c r="FM28" s="665"/>
      <c r="FN28" s="665"/>
      <c r="FO28" s="665"/>
      <c r="FP28" s="665"/>
      <c r="FQ28" s="665"/>
      <c r="FR28" s="665"/>
      <c r="FS28" s="665"/>
      <c r="FT28" s="665"/>
      <c r="FU28" s="666" t="str">
        <f t="shared" si="9"/>
        <v/>
      </c>
      <c r="FV28" s="666" t="str">
        <f t="shared" si="10"/>
        <v/>
      </c>
      <c r="FW28" s="666" t="str">
        <f t="shared" si="11"/>
        <v/>
      </c>
      <c r="FX28" s="666" t="str">
        <f t="shared" si="12"/>
        <v/>
      </c>
      <c r="FY28" s="665"/>
      <c r="FZ28" s="665"/>
      <c r="GA28" s="665"/>
      <c r="GB28" s="665"/>
      <c r="GC28" s="665"/>
      <c r="GD28" s="665"/>
      <c r="GE28" s="665"/>
      <c r="GF28" s="665"/>
      <c r="GG28" s="665"/>
      <c r="GH28" s="665"/>
      <c r="GI28" s="665"/>
      <c r="GJ28" s="665"/>
      <c r="GK28" s="665"/>
      <c r="GL28" s="665"/>
      <c r="GM28" s="665"/>
      <c r="GN28" s="665"/>
      <c r="GO28" s="665"/>
      <c r="GP28" s="665"/>
      <c r="GQ28" s="665"/>
      <c r="GR28" s="665"/>
      <c r="GS28" s="665"/>
      <c r="GT28" s="665"/>
      <c r="GU28" s="665"/>
      <c r="GV28" s="665"/>
      <c r="GW28" s="665"/>
      <c r="GX28" s="665"/>
      <c r="GY28" s="665"/>
      <c r="GZ28" s="665"/>
      <c r="HA28" s="665"/>
      <c r="HB28" s="665"/>
      <c r="HC28" s="665"/>
      <c r="HD28" s="666" t="str">
        <f t="shared" si="26"/>
        <v/>
      </c>
      <c r="HE28" s="666" t="str">
        <f t="shared" si="13"/>
        <v/>
      </c>
      <c r="HF28" s="666" t="str">
        <f t="shared" si="14"/>
        <v/>
      </c>
      <c r="HG28" s="666" t="str">
        <f t="shared" si="15"/>
        <v/>
      </c>
      <c r="HH28" s="667" t="str">
        <f>IF(A28="","",SUM(BT28,DC28,EL28,FU28,HD28,#REF!))</f>
        <v/>
      </c>
      <c r="HI28" s="667" t="str">
        <f>IF(A28="","",SUM(BU28,DD28,EM28,FV28,HE28,#REF!))</f>
        <v/>
      </c>
      <c r="HJ28" s="667" t="str">
        <f>IF(A28="","",SUM(BV28,DE28,EN28,FW28,HF28,#REF!))</f>
        <v/>
      </c>
      <c r="HK28" s="667" t="str">
        <f>IF(A28="","",SUM(BW28,DF28,EO28,FX28,HG28,#REF!))</f>
        <v/>
      </c>
      <c r="HL28" s="667" t="str">
        <f t="shared" si="16"/>
        <v/>
      </c>
      <c r="HN28" s="247" t="str">
        <f t="shared" si="31"/>
        <v/>
      </c>
      <c r="HO28" s="247" t="str">
        <f t="shared" si="27"/>
        <v/>
      </c>
      <c r="HP28" s="247" t="str">
        <f t="shared" si="28"/>
        <v/>
      </c>
      <c r="HQ28" s="247" t="str">
        <f t="shared" si="29"/>
        <v/>
      </c>
      <c r="HR28" s="247" t="str">
        <f t="shared" si="30"/>
        <v/>
      </c>
      <c r="HS28" s="673"/>
    </row>
    <row r="29" spans="1:227" ht="14.1" customHeight="1">
      <c r="A29" s="663" t="str">
        <f>IF('กรอกข้อมูล นร1'!A27,'กรอกข้อมูล นร1'!A27,"")</f>
        <v/>
      </c>
      <c r="B29" s="663" t="str">
        <f>'กรอกข้อมูล นร1'!B27&amp;""</f>
        <v/>
      </c>
      <c r="C29" s="664" t="str">
        <f>'กรอกข้อมูล นร1'!D27&amp;""</f>
        <v/>
      </c>
      <c r="D29" s="299" t="str">
        <f>IF('กรอกข้อมูล นร1'!C27="","",'กรอกข้อมูล นร1'!C27)</f>
        <v/>
      </c>
      <c r="E29" s="382" t="str">
        <f t="shared" si="17"/>
        <v/>
      </c>
      <c r="F29" s="665"/>
      <c r="G29" s="665"/>
      <c r="H29" s="665"/>
      <c r="I29" s="665"/>
      <c r="J29" s="665"/>
      <c r="K29" s="665"/>
      <c r="L29" s="665"/>
      <c r="M29" s="665"/>
      <c r="N29" s="665"/>
      <c r="O29" s="665"/>
      <c r="P29" s="665"/>
      <c r="Q29" s="665"/>
      <c r="R29" s="665"/>
      <c r="S29" s="665"/>
      <c r="T29" s="665"/>
      <c r="U29" s="665"/>
      <c r="V29" s="665"/>
      <c r="W29" s="665"/>
      <c r="X29" s="665"/>
      <c r="Y29" s="665"/>
      <c r="Z29" s="665"/>
      <c r="AA29" s="665"/>
      <c r="AB29" s="665"/>
      <c r="AC29" s="665"/>
      <c r="AD29" s="665"/>
      <c r="AE29" s="665"/>
      <c r="AF29" s="665"/>
      <c r="AG29" s="665"/>
      <c r="AH29" s="665"/>
      <c r="AI29" s="665"/>
      <c r="AJ29" s="665"/>
      <c r="AK29" s="666" t="str">
        <f t="shared" si="18"/>
        <v/>
      </c>
      <c r="AL29" s="666" t="str">
        <f t="shared" si="19"/>
        <v/>
      </c>
      <c r="AM29" s="666" t="str">
        <f t="shared" si="20"/>
        <v/>
      </c>
      <c r="AN29" s="666" t="str">
        <f t="shared" si="21"/>
        <v/>
      </c>
      <c r="AO29" s="665"/>
      <c r="AP29" s="665"/>
      <c r="AQ29" s="665"/>
      <c r="AR29" s="665"/>
      <c r="AS29" s="665"/>
      <c r="AT29" s="665"/>
      <c r="AU29" s="665"/>
      <c r="AV29" s="665"/>
      <c r="AW29" s="665"/>
      <c r="AX29" s="665"/>
      <c r="AY29" s="665"/>
      <c r="AZ29" s="665"/>
      <c r="BA29" s="665"/>
      <c r="BB29" s="665"/>
      <c r="BC29" s="665"/>
      <c r="BD29" s="665"/>
      <c r="BE29" s="665"/>
      <c r="BF29" s="665"/>
      <c r="BG29" s="665"/>
      <c r="BH29" s="665"/>
      <c r="BI29" s="665"/>
      <c r="BJ29" s="665"/>
      <c r="BK29" s="665"/>
      <c r="BL29" s="665"/>
      <c r="BM29" s="665"/>
      <c r="BN29" s="665"/>
      <c r="BO29" s="665"/>
      <c r="BP29" s="665"/>
      <c r="BQ29" s="665"/>
      <c r="BR29" s="665"/>
      <c r="BS29" s="665"/>
      <c r="BT29" s="666" t="str">
        <f t="shared" si="22"/>
        <v/>
      </c>
      <c r="BU29" s="666" t="str">
        <f t="shared" si="23"/>
        <v/>
      </c>
      <c r="BV29" s="666" t="str">
        <f t="shared" si="24"/>
        <v/>
      </c>
      <c r="BW29" s="666" t="str">
        <f t="shared" si="25"/>
        <v/>
      </c>
      <c r="BX29" s="665"/>
      <c r="BY29" s="665"/>
      <c r="BZ29" s="665"/>
      <c r="CA29" s="665"/>
      <c r="CB29" s="665"/>
      <c r="CC29" s="665"/>
      <c r="CD29" s="665"/>
      <c r="CE29" s="665"/>
      <c r="CF29" s="665"/>
      <c r="CG29" s="665"/>
      <c r="CH29" s="665"/>
      <c r="CI29" s="665"/>
      <c r="CJ29" s="665"/>
      <c r="CK29" s="665"/>
      <c r="CL29" s="665"/>
      <c r="CM29" s="665"/>
      <c r="CN29" s="665"/>
      <c r="CO29" s="665"/>
      <c r="CP29" s="665"/>
      <c r="CQ29" s="665"/>
      <c r="CR29" s="665"/>
      <c r="CS29" s="665"/>
      <c r="CT29" s="665"/>
      <c r="CU29" s="665"/>
      <c r="CV29" s="665"/>
      <c r="CW29" s="665"/>
      <c r="CX29" s="665"/>
      <c r="CY29" s="665"/>
      <c r="CZ29" s="665"/>
      <c r="DA29" s="665"/>
      <c r="DB29" s="665"/>
      <c r="DC29" s="666" t="str">
        <f t="shared" si="1"/>
        <v/>
      </c>
      <c r="DD29" s="666" t="str">
        <f t="shared" si="2"/>
        <v/>
      </c>
      <c r="DE29" s="666" t="str">
        <f t="shared" si="3"/>
        <v/>
      </c>
      <c r="DF29" s="666" t="str">
        <f t="shared" si="4"/>
        <v/>
      </c>
      <c r="DG29" s="665"/>
      <c r="DH29" s="665"/>
      <c r="DI29" s="665"/>
      <c r="DJ29" s="665"/>
      <c r="DK29" s="665"/>
      <c r="DL29" s="665"/>
      <c r="DM29" s="665"/>
      <c r="DN29" s="665"/>
      <c r="DO29" s="665"/>
      <c r="DP29" s="665"/>
      <c r="DQ29" s="665"/>
      <c r="DR29" s="665"/>
      <c r="DS29" s="665"/>
      <c r="DT29" s="665"/>
      <c r="DU29" s="665"/>
      <c r="DV29" s="665"/>
      <c r="DW29" s="665"/>
      <c r="DX29" s="665"/>
      <c r="DY29" s="665"/>
      <c r="DZ29" s="665"/>
      <c r="EA29" s="665"/>
      <c r="EB29" s="665"/>
      <c r="EC29" s="665"/>
      <c r="ED29" s="665"/>
      <c r="EE29" s="665"/>
      <c r="EF29" s="665"/>
      <c r="EG29" s="665"/>
      <c r="EH29" s="665"/>
      <c r="EI29" s="665"/>
      <c r="EJ29" s="665"/>
      <c r="EK29" s="665"/>
      <c r="EL29" s="666" t="str">
        <f t="shared" si="5"/>
        <v/>
      </c>
      <c r="EM29" s="666" t="str">
        <f t="shared" si="6"/>
        <v/>
      </c>
      <c r="EN29" s="666" t="str">
        <f t="shared" si="7"/>
        <v/>
      </c>
      <c r="EO29" s="666" t="str">
        <f t="shared" si="8"/>
        <v/>
      </c>
      <c r="EP29" s="665"/>
      <c r="EQ29" s="665"/>
      <c r="ER29" s="665"/>
      <c r="ES29" s="665"/>
      <c r="ET29" s="665"/>
      <c r="EU29" s="665"/>
      <c r="EV29" s="665"/>
      <c r="EW29" s="665"/>
      <c r="EX29" s="665"/>
      <c r="EY29" s="665"/>
      <c r="EZ29" s="665"/>
      <c r="FA29" s="665"/>
      <c r="FB29" s="665"/>
      <c r="FC29" s="665"/>
      <c r="FD29" s="665"/>
      <c r="FE29" s="665"/>
      <c r="FF29" s="665"/>
      <c r="FG29" s="665"/>
      <c r="FH29" s="665"/>
      <c r="FI29" s="665"/>
      <c r="FJ29" s="665"/>
      <c r="FK29" s="665"/>
      <c r="FL29" s="665"/>
      <c r="FM29" s="665"/>
      <c r="FN29" s="665"/>
      <c r="FO29" s="665"/>
      <c r="FP29" s="665"/>
      <c r="FQ29" s="665"/>
      <c r="FR29" s="665"/>
      <c r="FS29" s="665"/>
      <c r="FT29" s="665"/>
      <c r="FU29" s="666" t="str">
        <f t="shared" si="9"/>
        <v/>
      </c>
      <c r="FV29" s="666" t="str">
        <f t="shared" si="10"/>
        <v/>
      </c>
      <c r="FW29" s="666" t="str">
        <f t="shared" si="11"/>
        <v/>
      </c>
      <c r="FX29" s="666" t="str">
        <f t="shared" si="12"/>
        <v/>
      </c>
      <c r="FY29" s="665"/>
      <c r="FZ29" s="665"/>
      <c r="GA29" s="665"/>
      <c r="GB29" s="665"/>
      <c r="GC29" s="665"/>
      <c r="GD29" s="665"/>
      <c r="GE29" s="665"/>
      <c r="GF29" s="665"/>
      <c r="GG29" s="665"/>
      <c r="GH29" s="665"/>
      <c r="GI29" s="665"/>
      <c r="GJ29" s="665"/>
      <c r="GK29" s="665"/>
      <c r="GL29" s="665"/>
      <c r="GM29" s="665"/>
      <c r="GN29" s="665"/>
      <c r="GO29" s="665"/>
      <c r="GP29" s="665"/>
      <c r="GQ29" s="665"/>
      <c r="GR29" s="665"/>
      <c r="GS29" s="665"/>
      <c r="GT29" s="665"/>
      <c r="GU29" s="665"/>
      <c r="GV29" s="665"/>
      <c r="GW29" s="665"/>
      <c r="GX29" s="665"/>
      <c r="GY29" s="665"/>
      <c r="GZ29" s="665"/>
      <c r="HA29" s="665"/>
      <c r="HB29" s="665"/>
      <c r="HC29" s="665"/>
      <c r="HD29" s="666" t="str">
        <f t="shared" si="26"/>
        <v/>
      </c>
      <c r="HE29" s="666" t="str">
        <f t="shared" si="13"/>
        <v/>
      </c>
      <c r="HF29" s="666" t="str">
        <f t="shared" si="14"/>
        <v/>
      </c>
      <c r="HG29" s="666" t="str">
        <f t="shared" si="15"/>
        <v/>
      </c>
      <c r="HH29" s="667" t="str">
        <f>IF(A29="","",SUM(BT29,DC29,EL29,FU29,HD29,#REF!))</f>
        <v/>
      </c>
      <c r="HI29" s="667" t="str">
        <f>IF(A29="","",SUM(BU29,DD29,EM29,FV29,HE29,#REF!))</f>
        <v/>
      </c>
      <c r="HJ29" s="667" t="str">
        <f>IF(A29="","",SUM(BV29,DE29,EN29,FW29,HF29,#REF!))</f>
        <v/>
      </c>
      <c r="HK29" s="667" t="str">
        <f>IF(A29="","",SUM(BW29,DF29,EO29,FX29,HG29,#REF!))</f>
        <v/>
      </c>
      <c r="HL29" s="667" t="str">
        <f t="shared" si="16"/>
        <v/>
      </c>
      <c r="HN29" s="247" t="str">
        <f t="shared" si="31"/>
        <v/>
      </c>
      <c r="HO29" s="247" t="str">
        <f t="shared" si="27"/>
        <v/>
      </c>
      <c r="HP29" s="247" t="str">
        <f t="shared" si="28"/>
        <v/>
      </c>
      <c r="HQ29" s="247" t="str">
        <f t="shared" si="29"/>
        <v/>
      </c>
      <c r="HR29" s="247" t="str">
        <f t="shared" si="30"/>
        <v/>
      </c>
      <c r="HS29" s="673"/>
    </row>
    <row r="30" spans="1:227" ht="14.1" customHeight="1">
      <c r="A30" s="663" t="str">
        <f>IF('กรอกข้อมูล นร1'!A28,'กรอกข้อมูล นร1'!A28,"")</f>
        <v/>
      </c>
      <c r="B30" s="663" t="str">
        <f>'กรอกข้อมูล นร1'!B28&amp;""</f>
        <v/>
      </c>
      <c r="C30" s="664" t="str">
        <f>'กรอกข้อมูล นร1'!D28&amp;""</f>
        <v/>
      </c>
      <c r="D30" s="299" t="str">
        <f>IF('กรอกข้อมูล นร1'!C28="","",'กรอกข้อมูล นร1'!C28)</f>
        <v/>
      </c>
      <c r="E30" s="382" t="str">
        <f t="shared" si="17"/>
        <v/>
      </c>
      <c r="F30" s="665"/>
      <c r="G30" s="665"/>
      <c r="H30" s="665"/>
      <c r="I30" s="665"/>
      <c r="J30" s="665"/>
      <c r="K30" s="665"/>
      <c r="L30" s="665"/>
      <c r="M30" s="665"/>
      <c r="N30" s="665"/>
      <c r="O30" s="665"/>
      <c r="P30" s="665"/>
      <c r="Q30" s="665"/>
      <c r="R30" s="665"/>
      <c r="S30" s="665"/>
      <c r="T30" s="665"/>
      <c r="U30" s="665"/>
      <c r="V30" s="665"/>
      <c r="W30" s="665"/>
      <c r="X30" s="665"/>
      <c r="Y30" s="665"/>
      <c r="Z30" s="665"/>
      <c r="AA30" s="665"/>
      <c r="AB30" s="665"/>
      <c r="AC30" s="665"/>
      <c r="AD30" s="665"/>
      <c r="AE30" s="665"/>
      <c r="AF30" s="665"/>
      <c r="AG30" s="665"/>
      <c r="AH30" s="665"/>
      <c r="AI30" s="665"/>
      <c r="AJ30" s="665"/>
      <c r="AK30" s="666" t="str">
        <f t="shared" si="18"/>
        <v/>
      </c>
      <c r="AL30" s="666" t="str">
        <f t="shared" si="19"/>
        <v/>
      </c>
      <c r="AM30" s="666" t="str">
        <f t="shared" si="20"/>
        <v/>
      </c>
      <c r="AN30" s="666" t="str">
        <f t="shared" si="21"/>
        <v/>
      </c>
      <c r="AO30" s="665"/>
      <c r="AP30" s="665"/>
      <c r="AQ30" s="665"/>
      <c r="AR30" s="665"/>
      <c r="AS30" s="665"/>
      <c r="AT30" s="665"/>
      <c r="AU30" s="665"/>
      <c r="AV30" s="665"/>
      <c r="AW30" s="665"/>
      <c r="AX30" s="665"/>
      <c r="AY30" s="665"/>
      <c r="AZ30" s="665"/>
      <c r="BA30" s="665"/>
      <c r="BB30" s="665"/>
      <c r="BC30" s="665"/>
      <c r="BD30" s="665"/>
      <c r="BE30" s="665"/>
      <c r="BF30" s="665"/>
      <c r="BG30" s="665"/>
      <c r="BH30" s="665"/>
      <c r="BI30" s="665"/>
      <c r="BJ30" s="665"/>
      <c r="BK30" s="665"/>
      <c r="BL30" s="665"/>
      <c r="BM30" s="665"/>
      <c r="BN30" s="665"/>
      <c r="BO30" s="665"/>
      <c r="BP30" s="665"/>
      <c r="BQ30" s="665"/>
      <c r="BR30" s="665"/>
      <c r="BS30" s="665"/>
      <c r="BT30" s="666" t="str">
        <f t="shared" si="22"/>
        <v/>
      </c>
      <c r="BU30" s="666" t="str">
        <f t="shared" si="23"/>
        <v/>
      </c>
      <c r="BV30" s="666" t="str">
        <f t="shared" si="24"/>
        <v/>
      </c>
      <c r="BW30" s="666" t="str">
        <f t="shared" si="25"/>
        <v/>
      </c>
      <c r="BX30" s="665"/>
      <c r="BY30" s="665"/>
      <c r="BZ30" s="665"/>
      <c r="CA30" s="665"/>
      <c r="CB30" s="665"/>
      <c r="CC30" s="665"/>
      <c r="CD30" s="665"/>
      <c r="CE30" s="665"/>
      <c r="CF30" s="665"/>
      <c r="CG30" s="665"/>
      <c r="CH30" s="665"/>
      <c r="CI30" s="665"/>
      <c r="CJ30" s="665"/>
      <c r="CK30" s="665"/>
      <c r="CL30" s="665"/>
      <c r="CM30" s="665"/>
      <c r="CN30" s="665"/>
      <c r="CO30" s="665"/>
      <c r="CP30" s="665"/>
      <c r="CQ30" s="665"/>
      <c r="CR30" s="665"/>
      <c r="CS30" s="665"/>
      <c r="CT30" s="665"/>
      <c r="CU30" s="665"/>
      <c r="CV30" s="665"/>
      <c r="CW30" s="665"/>
      <c r="CX30" s="665"/>
      <c r="CY30" s="665"/>
      <c r="CZ30" s="665"/>
      <c r="DA30" s="665"/>
      <c r="DB30" s="665"/>
      <c r="DC30" s="666" t="str">
        <f t="shared" si="1"/>
        <v/>
      </c>
      <c r="DD30" s="666" t="str">
        <f t="shared" si="2"/>
        <v/>
      </c>
      <c r="DE30" s="666" t="str">
        <f t="shared" si="3"/>
        <v/>
      </c>
      <c r="DF30" s="666" t="str">
        <f t="shared" si="4"/>
        <v/>
      </c>
      <c r="DG30" s="665"/>
      <c r="DH30" s="665"/>
      <c r="DI30" s="665"/>
      <c r="DJ30" s="665"/>
      <c r="DK30" s="665"/>
      <c r="DL30" s="665"/>
      <c r="DM30" s="665"/>
      <c r="DN30" s="665"/>
      <c r="DO30" s="665"/>
      <c r="DP30" s="665"/>
      <c r="DQ30" s="665"/>
      <c r="DR30" s="665"/>
      <c r="DS30" s="665"/>
      <c r="DT30" s="665"/>
      <c r="DU30" s="665"/>
      <c r="DV30" s="665"/>
      <c r="DW30" s="665"/>
      <c r="DX30" s="665"/>
      <c r="DY30" s="665"/>
      <c r="DZ30" s="665"/>
      <c r="EA30" s="665"/>
      <c r="EB30" s="665"/>
      <c r="EC30" s="665"/>
      <c r="ED30" s="665"/>
      <c r="EE30" s="665"/>
      <c r="EF30" s="665"/>
      <c r="EG30" s="665"/>
      <c r="EH30" s="665"/>
      <c r="EI30" s="665"/>
      <c r="EJ30" s="665"/>
      <c r="EK30" s="665"/>
      <c r="EL30" s="666" t="str">
        <f t="shared" si="5"/>
        <v/>
      </c>
      <c r="EM30" s="666" t="str">
        <f t="shared" si="6"/>
        <v/>
      </c>
      <c r="EN30" s="666" t="str">
        <f t="shared" si="7"/>
        <v/>
      </c>
      <c r="EO30" s="666" t="str">
        <f t="shared" si="8"/>
        <v/>
      </c>
      <c r="EP30" s="665"/>
      <c r="EQ30" s="665"/>
      <c r="ER30" s="665"/>
      <c r="ES30" s="665"/>
      <c r="ET30" s="665"/>
      <c r="EU30" s="665"/>
      <c r="EV30" s="665"/>
      <c r="EW30" s="665"/>
      <c r="EX30" s="665"/>
      <c r="EY30" s="665"/>
      <c r="EZ30" s="665"/>
      <c r="FA30" s="665"/>
      <c r="FB30" s="665"/>
      <c r="FC30" s="665"/>
      <c r="FD30" s="665"/>
      <c r="FE30" s="665"/>
      <c r="FF30" s="665"/>
      <c r="FG30" s="665"/>
      <c r="FH30" s="665"/>
      <c r="FI30" s="665"/>
      <c r="FJ30" s="665"/>
      <c r="FK30" s="665"/>
      <c r="FL30" s="665"/>
      <c r="FM30" s="665"/>
      <c r="FN30" s="665"/>
      <c r="FO30" s="665"/>
      <c r="FP30" s="665"/>
      <c r="FQ30" s="665"/>
      <c r="FR30" s="665"/>
      <c r="FS30" s="665"/>
      <c r="FT30" s="665"/>
      <c r="FU30" s="666" t="str">
        <f t="shared" si="9"/>
        <v/>
      </c>
      <c r="FV30" s="666" t="str">
        <f t="shared" si="10"/>
        <v/>
      </c>
      <c r="FW30" s="666" t="str">
        <f t="shared" si="11"/>
        <v/>
      </c>
      <c r="FX30" s="666" t="str">
        <f t="shared" si="12"/>
        <v/>
      </c>
      <c r="FY30" s="665"/>
      <c r="FZ30" s="665"/>
      <c r="GA30" s="665"/>
      <c r="GB30" s="665"/>
      <c r="GC30" s="665"/>
      <c r="GD30" s="665"/>
      <c r="GE30" s="665"/>
      <c r="GF30" s="665"/>
      <c r="GG30" s="665"/>
      <c r="GH30" s="665"/>
      <c r="GI30" s="665"/>
      <c r="GJ30" s="665"/>
      <c r="GK30" s="665"/>
      <c r="GL30" s="665"/>
      <c r="GM30" s="665"/>
      <c r="GN30" s="665"/>
      <c r="GO30" s="665"/>
      <c r="GP30" s="665"/>
      <c r="GQ30" s="665"/>
      <c r="GR30" s="665"/>
      <c r="GS30" s="665"/>
      <c r="GT30" s="665"/>
      <c r="GU30" s="665"/>
      <c r="GV30" s="665"/>
      <c r="GW30" s="665"/>
      <c r="GX30" s="665"/>
      <c r="GY30" s="665"/>
      <c r="GZ30" s="665"/>
      <c r="HA30" s="665"/>
      <c r="HB30" s="665"/>
      <c r="HC30" s="665"/>
      <c r="HD30" s="666" t="str">
        <f t="shared" si="26"/>
        <v/>
      </c>
      <c r="HE30" s="666" t="str">
        <f t="shared" si="13"/>
        <v/>
      </c>
      <c r="HF30" s="666" t="str">
        <f t="shared" si="14"/>
        <v/>
      </c>
      <c r="HG30" s="666" t="str">
        <f t="shared" si="15"/>
        <v/>
      </c>
      <c r="HH30" s="667" t="str">
        <f>IF(A30="","",SUM(BT30,DC30,EL30,FU30,HD30,#REF!))</f>
        <v/>
      </c>
      <c r="HI30" s="667" t="str">
        <f>IF(A30="","",SUM(BU30,DD30,EM30,FV30,HE30,#REF!))</f>
        <v/>
      </c>
      <c r="HJ30" s="667" t="str">
        <f>IF(A30="","",SUM(BV30,DE30,EN30,FW30,HF30,#REF!))</f>
        <v/>
      </c>
      <c r="HK30" s="667" t="str">
        <f>IF(A30="","",SUM(BW30,DF30,EO30,FX30,HG30,#REF!))</f>
        <v/>
      </c>
      <c r="HL30" s="667" t="str">
        <f t="shared" si="16"/>
        <v/>
      </c>
      <c r="HN30" s="247" t="str">
        <f t="shared" si="31"/>
        <v/>
      </c>
      <c r="HO30" s="247" t="str">
        <f t="shared" si="27"/>
        <v/>
      </c>
      <c r="HP30" s="247" t="str">
        <f t="shared" si="28"/>
        <v/>
      </c>
      <c r="HQ30" s="247" t="str">
        <f t="shared" si="29"/>
        <v/>
      </c>
      <c r="HR30" s="247" t="str">
        <f t="shared" si="30"/>
        <v/>
      </c>
      <c r="HS30" s="673"/>
    </row>
    <row r="31" spans="1:227" ht="14.1" customHeight="1">
      <c r="A31" s="663" t="str">
        <f>IF('กรอกข้อมูล นร1'!A29,'กรอกข้อมูล นร1'!A29,"")</f>
        <v/>
      </c>
      <c r="B31" s="663" t="str">
        <f>'กรอกข้อมูล นร1'!B29&amp;""</f>
        <v/>
      </c>
      <c r="C31" s="664" t="str">
        <f>'กรอกข้อมูล นร1'!D29&amp;""</f>
        <v/>
      </c>
      <c r="D31" s="299" t="str">
        <f>IF('กรอกข้อมูล นร1'!C29="","",'กรอกข้อมูล นร1'!C29)</f>
        <v/>
      </c>
      <c r="E31" s="382" t="str">
        <f t="shared" si="17"/>
        <v/>
      </c>
      <c r="F31" s="665"/>
      <c r="G31" s="665"/>
      <c r="H31" s="665"/>
      <c r="I31" s="665"/>
      <c r="J31" s="665"/>
      <c r="K31" s="665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  <c r="AB31" s="665"/>
      <c r="AC31" s="665"/>
      <c r="AD31" s="665"/>
      <c r="AE31" s="665"/>
      <c r="AF31" s="665"/>
      <c r="AG31" s="665"/>
      <c r="AH31" s="665"/>
      <c r="AI31" s="665"/>
      <c r="AJ31" s="665"/>
      <c r="AK31" s="666" t="str">
        <f t="shared" si="18"/>
        <v/>
      </c>
      <c r="AL31" s="666" t="str">
        <f t="shared" si="19"/>
        <v/>
      </c>
      <c r="AM31" s="666" t="str">
        <f t="shared" si="20"/>
        <v/>
      </c>
      <c r="AN31" s="666" t="str">
        <f t="shared" si="21"/>
        <v/>
      </c>
      <c r="AO31" s="665"/>
      <c r="AP31" s="665"/>
      <c r="AQ31" s="665"/>
      <c r="AR31" s="665"/>
      <c r="AS31" s="665"/>
      <c r="AT31" s="665"/>
      <c r="AU31" s="665"/>
      <c r="AV31" s="665"/>
      <c r="AW31" s="665"/>
      <c r="AX31" s="665"/>
      <c r="AY31" s="665"/>
      <c r="AZ31" s="665"/>
      <c r="BA31" s="665"/>
      <c r="BB31" s="665"/>
      <c r="BC31" s="665"/>
      <c r="BD31" s="665"/>
      <c r="BE31" s="665"/>
      <c r="BF31" s="665"/>
      <c r="BG31" s="665"/>
      <c r="BH31" s="665"/>
      <c r="BI31" s="665"/>
      <c r="BJ31" s="665"/>
      <c r="BK31" s="665"/>
      <c r="BL31" s="665"/>
      <c r="BM31" s="665"/>
      <c r="BN31" s="665"/>
      <c r="BO31" s="665"/>
      <c r="BP31" s="665"/>
      <c r="BQ31" s="665"/>
      <c r="BR31" s="665"/>
      <c r="BS31" s="665"/>
      <c r="BT31" s="666" t="str">
        <f t="shared" si="22"/>
        <v/>
      </c>
      <c r="BU31" s="666" t="str">
        <f t="shared" si="23"/>
        <v/>
      </c>
      <c r="BV31" s="666" t="str">
        <f t="shared" si="24"/>
        <v/>
      </c>
      <c r="BW31" s="666" t="str">
        <f t="shared" si="25"/>
        <v/>
      </c>
      <c r="BX31" s="665"/>
      <c r="BY31" s="665"/>
      <c r="BZ31" s="665"/>
      <c r="CA31" s="665"/>
      <c r="CB31" s="665"/>
      <c r="CC31" s="665"/>
      <c r="CD31" s="665"/>
      <c r="CE31" s="665"/>
      <c r="CF31" s="665"/>
      <c r="CG31" s="665"/>
      <c r="CH31" s="665"/>
      <c r="CI31" s="665"/>
      <c r="CJ31" s="665"/>
      <c r="CK31" s="665"/>
      <c r="CL31" s="665"/>
      <c r="CM31" s="665"/>
      <c r="CN31" s="665"/>
      <c r="CO31" s="665"/>
      <c r="CP31" s="665"/>
      <c r="CQ31" s="665"/>
      <c r="CR31" s="665"/>
      <c r="CS31" s="665"/>
      <c r="CT31" s="665"/>
      <c r="CU31" s="665"/>
      <c r="CV31" s="665"/>
      <c r="CW31" s="665"/>
      <c r="CX31" s="665"/>
      <c r="CY31" s="665"/>
      <c r="CZ31" s="665"/>
      <c r="DA31" s="665"/>
      <c r="DB31" s="665"/>
      <c r="DC31" s="666" t="str">
        <f t="shared" si="1"/>
        <v/>
      </c>
      <c r="DD31" s="666" t="str">
        <f t="shared" si="2"/>
        <v/>
      </c>
      <c r="DE31" s="666" t="str">
        <f t="shared" si="3"/>
        <v/>
      </c>
      <c r="DF31" s="666" t="str">
        <f t="shared" si="4"/>
        <v/>
      </c>
      <c r="DG31" s="665"/>
      <c r="DH31" s="665"/>
      <c r="DI31" s="665"/>
      <c r="DJ31" s="665"/>
      <c r="DK31" s="665"/>
      <c r="DL31" s="665"/>
      <c r="DM31" s="665"/>
      <c r="DN31" s="665"/>
      <c r="DO31" s="665"/>
      <c r="DP31" s="665"/>
      <c r="DQ31" s="665"/>
      <c r="DR31" s="665"/>
      <c r="DS31" s="665"/>
      <c r="DT31" s="665"/>
      <c r="DU31" s="665"/>
      <c r="DV31" s="665"/>
      <c r="DW31" s="665"/>
      <c r="DX31" s="665"/>
      <c r="DY31" s="665"/>
      <c r="DZ31" s="665"/>
      <c r="EA31" s="665"/>
      <c r="EB31" s="665"/>
      <c r="EC31" s="665"/>
      <c r="ED31" s="665"/>
      <c r="EE31" s="665"/>
      <c r="EF31" s="665"/>
      <c r="EG31" s="665"/>
      <c r="EH31" s="665"/>
      <c r="EI31" s="665"/>
      <c r="EJ31" s="665"/>
      <c r="EK31" s="665"/>
      <c r="EL31" s="666" t="str">
        <f t="shared" si="5"/>
        <v/>
      </c>
      <c r="EM31" s="666" t="str">
        <f t="shared" si="6"/>
        <v/>
      </c>
      <c r="EN31" s="666" t="str">
        <f t="shared" si="7"/>
        <v/>
      </c>
      <c r="EO31" s="666" t="str">
        <f t="shared" si="8"/>
        <v/>
      </c>
      <c r="EP31" s="665"/>
      <c r="EQ31" s="665"/>
      <c r="ER31" s="665"/>
      <c r="ES31" s="665"/>
      <c r="ET31" s="665"/>
      <c r="EU31" s="665"/>
      <c r="EV31" s="665"/>
      <c r="EW31" s="665"/>
      <c r="EX31" s="665"/>
      <c r="EY31" s="665"/>
      <c r="EZ31" s="665"/>
      <c r="FA31" s="665"/>
      <c r="FB31" s="665"/>
      <c r="FC31" s="665"/>
      <c r="FD31" s="665"/>
      <c r="FE31" s="665"/>
      <c r="FF31" s="665"/>
      <c r="FG31" s="665"/>
      <c r="FH31" s="665"/>
      <c r="FI31" s="665"/>
      <c r="FJ31" s="665"/>
      <c r="FK31" s="665"/>
      <c r="FL31" s="665"/>
      <c r="FM31" s="665"/>
      <c r="FN31" s="665"/>
      <c r="FO31" s="665"/>
      <c r="FP31" s="665"/>
      <c r="FQ31" s="665"/>
      <c r="FR31" s="665"/>
      <c r="FS31" s="665"/>
      <c r="FT31" s="665"/>
      <c r="FU31" s="666" t="str">
        <f t="shared" si="9"/>
        <v/>
      </c>
      <c r="FV31" s="666" t="str">
        <f t="shared" si="10"/>
        <v/>
      </c>
      <c r="FW31" s="666" t="str">
        <f t="shared" si="11"/>
        <v/>
      </c>
      <c r="FX31" s="666" t="str">
        <f t="shared" si="12"/>
        <v/>
      </c>
      <c r="FY31" s="665"/>
      <c r="FZ31" s="665"/>
      <c r="GA31" s="665"/>
      <c r="GB31" s="665"/>
      <c r="GC31" s="665"/>
      <c r="GD31" s="665"/>
      <c r="GE31" s="665"/>
      <c r="GF31" s="665"/>
      <c r="GG31" s="665"/>
      <c r="GH31" s="665"/>
      <c r="GI31" s="665"/>
      <c r="GJ31" s="665"/>
      <c r="GK31" s="665"/>
      <c r="GL31" s="665"/>
      <c r="GM31" s="665"/>
      <c r="GN31" s="665"/>
      <c r="GO31" s="665"/>
      <c r="GP31" s="665"/>
      <c r="GQ31" s="665"/>
      <c r="GR31" s="665"/>
      <c r="GS31" s="665"/>
      <c r="GT31" s="665"/>
      <c r="GU31" s="665"/>
      <c r="GV31" s="665"/>
      <c r="GW31" s="665"/>
      <c r="GX31" s="665"/>
      <c r="GY31" s="665"/>
      <c r="GZ31" s="665"/>
      <c r="HA31" s="665"/>
      <c r="HB31" s="665"/>
      <c r="HC31" s="665"/>
      <c r="HD31" s="666" t="str">
        <f t="shared" si="26"/>
        <v/>
      </c>
      <c r="HE31" s="666" t="str">
        <f t="shared" si="13"/>
        <v/>
      </c>
      <c r="HF31" s="666" t="str">
        <f t="shared" si="14"/>
        <v/>
      </c>
      <c r="HG31" s="666" t="str">
        <f t="shared" si="15"/>
        <v/>
      </c>
      <c r="HH31" s="667" t="str">
        <f>IF(A31="","",SUM(BT31,DC31,EL31,FU31,HD31,#REF!))</f>
        <v/>
      </c>
      <c r="HI31" s="667" t="str">
        <f>IF(A31="","",SUM(BU31,DD31,EM31,FV31,HE31,#REF!))</f>
        <v/>
      </c>
      <c r="HJ31" s="667" t="str">
        <f>IF(A31="","",SUM(BV31,DE31,EN31,FW31,HF31,#REF!))</f>
        <v/>
      </c>
      <c r="HK31" s="667" t="str">
        <f>IF(A31="","",SUM(BW31,DF31,EO31,FX31,HG31,#REF!))</f>
        <v/>
      </c>
      <c r="HL31" s="667" t="str">
        <f t="shared" si="16"/>
        <v/>
      </c>
      <c r="HN31" s="247" t="str">
        <f t="shared" si="31"/>
        <v/>
      </c>
      <c r="HO31" s="247" t="str">
        <f t="shared" si="27"/>
        <v/>
      </c>
      <c r="HP31" s="247" t="str">
        <f t="shared" si="28"/>
        <v/>
      </c>
      <c r="HQ31" s="247" t="str">
        <f t="shared" si="29"/>
        <v/>
      </c>
      <c r="HR31" s="247" t="str">
        <f t="shared" si="30"/>
        <v/>
      </c>
      <c r="HS31" s="673"/>
    </row>
    <row r="32" spans="1:227" ht="14.1" customHeight="1">
      <c r="A32" s="663" t="str">
        <f>IF('กรอกข้อมูล นร1'!A30,'กรอกข้อมูล นร1'!A30,"")</f>
        <v/>
      </c>
      <c r="B32" s="663" t="str">
        <f>'กรอกข้อมูล นร1'!B30&amp;""</f>
        <v/>
      </c>
      <c r="C32" s="664" t="str">
        <f>'กรอกข้อมูล นร1'!D30&amp;""</f>
        <v/>
      </c>
      <c r="D32" s="299" t="str">
        <f>IF('กรอกข้อมูล นร1'!C30="","",'กรอกข้อมูล นร1'!C30)</f>
        <v/>
      </c>
      <c r="E32" s="382" t="str">
        <f t="shared" si="17"/>
        <v/>
      </c>
      <c r="F32" s="665"/>
      <c r="G32" s="665"/>
      <c r="H32" s="665"/>
      <c r="I32" s="665"/>
      <c r="J32" s="665"/>
      <c r="K32" s="665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  <c r="AB32" s="665"/>
      <c r="AC32" s="665"/>
      <c r="AD32" s="665"/>
      <c r="AE32" s="665"/>
      <c r="AF32" s="665"/>
      <c r="AG32" s="665"/>
      <c r="AH32" s="665"/>
      <c r="AI32" s="665"/>
      <c r="AJ32" s="665"/>
      <c r="AK32" s="666" t="str">
        <f t="shared" si="18"/>
        <v/>
      </c>
      <c r="AL32" s="666" t="str">
        <f t="shared" si="19"/>
        <v/>
      </c>
      <c r="AM32" s="666" t="str">
        <f t="shared" si="20"/>
        <v/>
      </c>
      <c r="AN32" s="666" t="str">
        <f t="shared" si="21"/>
        <v/>
      </c>
      <c r="AO32" s="665"/>
      <c r="AP32" s="665"/>
      <c r="AQ32" s="665"/>
      <c r="AR32" s="665"/>
      <c r="AS32" s="665"/>
      <c r="AT32" s="665"/>
      <c r="AU32" s="665"/>
      <c r="AV32" s="665"/>
      <c r="AW32" s="665"/>
      <c r="AX32" s="665"/>
      <c r="AY32" s="665"/>
      <c r="AZ32" s="665"/>
      <c r="BA32" s="665"/>
      <c r="BB32" s="665"/>
      <c r="BC32" s="665"/>
      <c r="BD32" s="665"/>
      <c r="BE32" s="665"/>
      <c r="BF32" s="665"/>
      <c r="BG32" s="665"/>
      <c r="BH32" s="665"/>
      <c r="BI32" s="665"/>
      <c r="BJ32" s="665"/>
      <c r="BK32" s="665"/>
      <c r="BL32" s="665"/>
      <c r="BM32" s="665"/>
      <c r="BN32" s="665"/>
      <c r="BO32" s="665"/>
      <c r="BP32" s="665"/>
      <c r="BQ32" s="665"/>
      <c r="BR32" s="665"/>
      <c r="BS32" s="665"/>
      <c r="BT32" s="666" t="str">
        <f t="shared" si="22"/>
        <v/>
      </c>
      <c r="BU32" s="666" t="str">
        <f t="shared" si="23"/>
        <v/>
      </c>
      <c r="BV32" s="666" t="str">
        <f t="shared" si="24"/>
        <v/>
      </c>
      <c r="BW32" s="666" t="str">
        <f t="shared" si="25"/>
        <v/>
      </c>
      <c r="BX32" s="665"/>
      <c r="BY32" s="665"/>
      <c r="BZ32" s="665"/>
      <c r="CA32" s="665"/>
      <c r="CB32" s="665"/>
      <c r="CC32" s="665"/>
      <c r="CD32" s="665"/>
      <c r="CE32" s="665"/>
      <c r="CF32" s="665"/>
      <c r="CG32" s="665"/>
      <c r="CH32" s="665"/>
      <c r="CI32" s="665"/>
      <c r="CJ32" s="665"/>
      <c r="CK32" s="665"/>
      <c r="CL32" s="665"/>
      <c r="CM32" s="665"/>
      <c r="CN32" s="665"/>
      <c r="CO32" s="665"/>
      <c r="CP32" s="665"/>
      <c r="CQ32" s="665"/>
      <c r="CR32" s="665"/>
      <c r="CS32" s="665"/>
      <c r="CT32" s="665"/>
      <c r="CU32" s="665"/>
      <c r="CV32" s="665"/>
      <c r="CW32" s="665"/>
      <c r="CX32" s="665"/>
      <c r="CY32" s="665"/>
      <c r="CZ32" s="665"/>
      <c r="DA32" s="665"/>
      <c r="DB32" s="665"/>
      <c r="DC32" s="666" t="str">
        <f t="shared" si="1"/>
        <v/>
      </c>
      <c r="DD32" s="666" t="str">
        <f t="shared" si="2"/>
        <v/>
      </c>
      <c r="DE32" s="666" t="str">
        <f t="shared" si="3"/>
        <v/>
      </c>
      <c r="DF32" s="666" t="str">
        <f t="shared" si="4"/>
        <v/>
      </c>
      <c r="DG32" s="665"/>
      <c r="DH32" s="665"/>
      <c r="DI32" s="665"/>
      <c r="DJ32" s="665"/>
      <c r="DK32" s="665"/>
      <c r="DL32" s="665"/>
      <c r="DM32" s="665"/>
      <c r="DN32" s="665"/>
      <c r="DO32" s="665"/>
      <c r="DP32" s="665"/>
      <c r="DQ32" s="665"/>
      <c r="DR32" s="665"/>
      <c r="DS32" s="665"/>
      <c r="DT32" s="665"/>
      <c r="DU32" s="665"/>
      <c r="DV32" s="665"/>
      <c r="DW32" s="665"/>
      <c r="DX32" s="665"/>
      <c r="DY32" s="665"/>
      <c r="DZ32" s="665"/>
      <c r="EA32" s="665"/>
      <c r="EB32" s="665"/>
      <c r="EC32" s="665"/>
      <c r="ED32" s="665"/>
      <c r="EE32" s="665"/>
      <c r="EF32" s="665"/>
      <c r="EG32" s="665"/>
      <c r="EH32" s="665"/>
      <c r="EI32" s="665"/>
      <c r="EJ32" s="665"/>
      <c r="EK32" s="665"/>
      <c r="EL32" s="666" t="str">
        <f t="shared" si="5"/>
        <v/>
      </c>
      <c r="EM32" s="666" t="str">
        <f t="shared" si="6"/>
        <v/>
      </c>
      <c r="EN32" s="666" t="str">
        <f t="shared" si="7"/>
        <v/>
      </c>
      <c r="EO32" s="666" t="str">
        <f t="shared" si="8"/>
        <v/>
      </c>
      <c r="EP32" s="665"/>
      <c r="EQ32" s="665"/>
      <c r="ER32" s="665"/>
      <c r="ES32" s="665"/>
      <c r="ET32" s="665"/>
      <c r="EU32" s="665"/>
      <c r="EV32" s="665"/>
      <c r="EW32" s="665"/>
      <c r="EX32" s="665"/>
      <c r="EY32" s="665"/>
      <c r="EZ32" s="665"/>
      <c r="FA32" s="665"/>
      <c r="FB32" s="665"/>
      <c r="FC32" s="665"/>
      <c r="FD32" s="665"/>
      <c r="FE32" s="665"/>
      <c r="FF32" s="665"/>
      <c r="FG32" s="665"/>
      <c r="FH32" s="665"/>
      <c r="FI32" s="665"/>
      <c r="FJ32" s="665"/>
      <c r="FK32" s="665"/>
      <c r="FL32" s="665"/>
      <c r="FM32" s="665"/>
      <c r="FN32" s="665"/>
      <c r="FO32" s="665"/>
      <c r="FP32" s="665"/>
      <c r="FQ32" s="665"/>
      <c r="FR32" s="665"/>
      <c r="FS32" s="665"/>
      <c r="FT32" s="665"/>
      <c r="FU32" s="666" t="str">
        <f t="shared" si="9"/>
        <v/>
      </c>
      <c r="FV32" s="666" t="str">
        <f t="shared" si="10"/>
        <v/>
      </c>
      <c r="FW32" s="666" t="str">
        <f t="shared" si="11"/>
        <v/>
      </c>
      <c r="FX32" s="666" t="str">
        <f t="shared" si="12"/>
        <v/>
      </c>
      <c r="FY32" s="665"/>
      <c r="FZ32" s="665"/>
      <c r="GA32" s="665"/>
      <c r="GB32" s="665"/>
      <c r="GC32" s="665"/>
      <c r="GD32" s="665"/>
      <c r="GE32" s="665"/>
      <c r="GF32" s="665"/>
      <c r="GG32" s="665"/>
      <c r="GH32" s="665"/>
      <c r="GI32" s="665"/>
      <c r="GJ32" s="665"/>
      <c r="GK32" s="665"/>
      <c r="GL32" s="665"/>
      <c r="GM32" s="665"/>
      <c r="GN32" s="665"/>
      <c r="GO32" s="665"/>
      <c r="GP32" s="665"/>
      <c r="GQ32" s="665"/>
      <c r="GR32" s="665"/>
      <c r="GS32" s="665"/>
      <c r="GT32" s="665"/>
      <c r="GU32" s="665"/>
      <c r="GV32" s="665"/>
      <c r="GW32" s="665"/>
      <c r="GX32" s="665"/>
      <c r="GY32" s="665"/>
      <c r="GZ32" s="665"/>
      <c r="HA32" s="665"/>
      <c r="HB32" s="665"/>
      <c r="HC32" s="665"/>
      <c r="HD32" s="666" t="str">
        <f t="shared" si="26"/>
        <v/>
      </c>
      <c r="HE32" s="666" t="str">
        <f t="shared" si="13"/>
        <v/>
      </c>
      <c r="HF32" s="666" t="str">
        <f t="shared" si="14"/>
        <v/>
      </c>
      <c r="HG32" s="666" t="str">
        <f t="shared" si="15"/>
        <v/>
      </c>
      <c r="HH32" s="667" t="str">
        <f>IF(A32="","",SUM(BT32,DC32,EL32,FU32,HD32,#REF!))</f>
        <v/>
      </c>
      <c r="HI32" s="667" t="str">
        <f>IF(A32="","",SUM(BU32,DD32,EM32,FV32,HE32,#REF!))</f>
        <v/>
      </c>
      <c r="HJ32" s="667" t="str">
        <f>IF(A32="","",SUM(BV32,DE32,EN32,FW32,HF32,#REF!))</f>
        <v/>
      </c>
      <c r="HK32" s="667" t="str">
        <f>IF(A32="","",SUM(BW32,DF32,EO32,FX32,HG32,#REF!))</f>
        <v/>
      </c>
      <c r="HL32" s="667" t="str">
        <f t="shared" si="16"/>
        <v/>
      </c>
      <c r="HN32" s="247" t="str">
        <f t="shared" si="31"/>
        <v/>
      </c>
      <c r="HO32" s="247" t="str">
        <f t="shared" si="27"/>
        <v/>
      </c>
      <c r="HP32" s="247" t="str">
        <f t="shared" si="28"/>
        <v/>
      </c>
      <c r="HQ32" s="247" t="str">
        <f t="shared" si="29"/>
        <v/>
      </c>
      <c r="HR32" s="247" t="str">
        <f t="shared" si="30"/>
        <v/>
      </c>
      <c r="HS32" s="673"/>
    </row>
    <row r="33" spans="1:227" ht="14.1" customHeight="1">
      <c r="A33" s="663" t="str">
        <f>IF('กรอกข้อมูล นร1'!A31,'กรอกข้อมูล นร1'!A31,"")</f>
        <v/>
      </c>
      <c r="B33" s="663" t="str">
        <f>'กรอกข้อมูล นร1'!B31&amp;""</f>
        <v/>
      </c>
      <c r="C33" s="664" t="str">
        <f>'กรอกข้อมูล นร1'!D31&amp;""</f>
        <v/>
      </c>
      <c r="D33" s="299" t="str">
        <f>IF('กรอกข้อมูล นร1'!C31="","",'กรอกข้อมูล นร1'!C31)</f>
        <v/>
      </c>
      <c r="E33" s="382" t="str">
        <f t="shared" si="17"/>
        <v/>
      </c>
      <c r="F33" s="665"/>
      <c r="G33" s="665"/>
      <c r="H33" s="665"/>
      <c r="I33" s="665"/>
      <c r="J33" s="665"/>
      <c r="K33" s="665"/>
      <c r="L33" s="665"/>
      <c r="M33" s="665"/>
      <c r="N33" s="665"/>
      <c r="O33" s="665"/>
      <c r="P33" s="665"/>
      <c r="Q33" s="665"/>
      <c r="R33" s="665"/>
      <c r="S33" s="665"/>
      <c r="T33" s="665"/>
      <c r="U33" s="665"/>
      <c r="V33" s="665"/>
      <c r="W33" s="665"/>
      <c r="X33" s="665"/>
      <c r="Y33" s="665"/>
      <c r="Z33" s="665"/>
      <c r="AA33" s="665"/>
      <c r="AB33" s="665"/>
      <c r="AC33" s="665"/>
      <c r="AD33" s="665"/>
      <c r="AE33" s="665"/>
      <c r="AF33" s="665"/>
      <c r="AG33" s="665"/>
      <c r="AH33" s="665"/>
      <c r="AI33" s="665"/>
      <c r="AJ33" s="665"/>
      <c r="AK33" s="666" t="str">
        <f t="shared" si="18"/>
        <v/>
      </c>
      <c r="AL33" s="666" t="str">
        <f t="shared" si="19"/>
        <v/>
      </c>
      <c r="AM33" s="666" t="str">
        <f t="shared" si="20"/>
        <v/>
      </c>
      <c r="AN33" s="666" t="str">
        <f t="shared" si="21"/>
        <v/>
      </c>
      <c r="AO33" s="665"/>
      <c r="AP33" s="665"/>
      <c r="AQ33" s="665"/>
      <c r="AR33" s="665"/>
      <c r="AS33" s="665"/>
      <c r="AT33" s="665"/>
      <c r="AU33" s="665"/>
      <c r="AV33" s="665"/>
      <c r="AW33" s="665"/>
      <c r="AX33" s="665"/>
      <c r="AY33" s="665"/>
      <c r="AZ33" s="665"/>
      <c r="BA33" s="665"/>
      <c r="BB33" s="665"/>
      <c r="BC33" s="665"/>
      <c r="BD33" s="665"/>
      <c r="BE33" s="665"/>
      <c r="BF33" s="665"/>
      <c r="BG33" s="665"/>
      <c r="BH33" s="665"/>
      <c r="BI33" s="665"/>
      <c r="BJ33" s="665"/>
      <c r="BK33" s="665"/>
      <c r="BL33" s="665"/>
      <c r="BM33" s="665"/>
      <c r="BN33" s="665"/>
      <c r="BO33" s="665"/>
      <c r="BP33" s="665"/>
      <c r="BQ33" s="665"/>
      <c r="BR33" s="665"/>
      <c r="BS33" s="665"/>
      <c r="BT33" s="666" t="str">
        <f t="shared" si="22"/>
        <v/>
      </c>
      <c r="BU33" s="666" t="str">
        <f t="shared" si="23"/>
        <v/>
      </c>
      <c r="BV33" s="666" t="str">
        <f t="shared" si="24"/>
        <v/>
      </c>
      <c r="BW33" s="666" t="str">
        <f t="shared" si="25"/>
        <v/>
      </c>
      <c r="BX33" s="665"/>
      <c r="BY33" s="665"/>
      <c r="BZ33" s="665"/>
      <c r="CA33" s="665"/>
      <c r="CB33" s="665"/>
      <c r="CC33" s="665"/>
      <c r="CD33" s="665"/>
      <c r="CE33" s="665"/>
      <c r="CF33" s="665"/>
      <c r="CG33" s="665"/>
      <c r="CH33" s="665"/>
      <c r="CI33" s="665"/>
      <c r="CJ33" s="665"/>
      <c r="CK33" s="665"/>
      <c r="CL33" s="665"/>
      <c r="CM33" s="665"/>
      <c r="CN33" s="665"/>
      <c r="CO33" s="665"/>
      <c r="CP33" s="665"/>
      <c r="CQ33" s="665"/>
      <c r="CR33" s="665"/>
      <c r="CS33" s="665"/>
      <c r="CT33" s="665"/>
      <c r="CU33" s="665"/>
      <c r="CV33" s="665"/>
      <c r="CW33" s="665"/>
      <c r="CX33" s="665"/>
      <c r="CY33" s="665"/>
      <c r="CZ33" s="665"/>
      <c r="DA33" s="665"/>
      <c r="DB33" s="665"/>
      <c r="DC33" s="666" t="str">
        <f t="shared" si="1"/>
        <v/>
      </c>
      <c r="DD33" s="666" t="str">
        <f t="shared" si="2"/>
        <v/>
      </c>
      <c r="DE33" s="666" t="str">
        <f t="shared" si="3"/>
        <v/>
      </c>
      <c r="DF33" s="666" t="str">
        <f t="shared" si="4"/>
        <v/>
      </c>
      <c r="DG33" s="665"/>
      <c r="DH33" s="665"/>
      <c r="DI33" s="665"/>
      <c r="DJ33" s="665"/>
      <c r="DK33" s="665"/>
      <c r="DL33" s="665"/>
      <c r="DM33" s="665"/>
      <c r="DN33" s="665"/>
      <c r="DO33" s="665"/>
      <c r="DP33" s="665"/>
      <c r="DQ33" s="665"/>
      <c r="DR33" s="665"/>
      <c r="DS33" s="665"/>
      <c r="DT33" s="665"/>
      <c r="DU33" s="665"/>
      <c r="DV33" s="665"/>
      <c r="DW33" s="665"/>
      <c r="DX33" s="665"/>
      <c r="DY33" s="665"/>
      <c r="DZ33" s="665"/>
      <c r="EA33" s="665"/>
      <c r="EB33" s="665"/>
      <c r="EC33" s="665"/>
      <c r="ED33" s="665"/>
      <c r="EE33" s="665"/>
      <c r="EF33" s="665"/>
      <c r="EG33" s="665"/>
      <c r="EH33" s="665"/>
      <c r="EI33" s="665"/>
      <c r="EJ33" s="665"/>
      <c r="EK33" s="665"/>
      <c r="EL33" s="666" t="str">
        <f t="shared" si="5"/>
        <v/>
      </c>
      <c r="EM33" s="666" t="str">
        <f t="shared" si="6"/>
        <v/>
      </c>
      <c r="EN33" s="666" t="str">
        <f t="shared" si="7"/>
        <v/>
      </c>
      <c r="EO33" s="666" t="str">
        <f t="shared" si="8"/>
        <v/>
      </c>
      <c r="EP33" s="665"/>
      <c r="EQ33" s="665"/>
      <c r="ER33" s="665"/>
      <c r="ES33" s="665"/>
      <c r="ET33" s="665"/>
      <c r="EU33" s="665"/>
      <c r="EV33" s="665"/>
      <c r="EW33" s="665"/>
      <c r="EX33" s="665"/>
      <c r="EY33" s="665"/>
      <c r="EZ33" s="665"/>
      <c r="FA33" s="665"/>
      <c r="FB33" s="665"/>
      <c r="FC33" s="665"/>
      <c r="FD33" s="665"/>
      <c r="FE33" s="665"/>
      <c r="FF33" s="665"/>
      <c r="FG33" s="665"/>
      <c r="FH33" s="665"/>
      <c r="FI33" s="665"/>
      <c r="FJ33" s="665"/>
      <c r="FK33" s="665"/>
      <c r="FL33" s="665"/>
      <c r="FM33" s="665"/>
      <c r="FN33" s="665"/>
      <c r="FO33" s="665"/>
      <c r="FP33" s="665"/>
      <c r="FQ33" s="665"/>
      <c r="FR33" s="665"/>
      <c r="FS33" s="665"/>
      <c r="FT33" s="665"/>
      <c r="FU33" s="666" t="str">
        <f t="shared" si="9"/>
        <v/>
      </c>
      <c r="FV33" s="666" t="str">
        <f t="shared" si="10"/>
        <v/>
      </c>
      <c r="FW33" s="666" t="str">
        <f t="shared" si="11"/>
        <v/>
      </c>
      <c r="FX33" s="666" t="str">
        <f t="shared" si="12"/>
        <v/>
      </c>
      <c r="FY33" s="665"/>
      <c r="FZ33" s="665"/>
      <c r="GA33" s="665"/>
      <c r="GB33" s="665"/>
      <c r="GC33" s="665"/>
      <c r="GD33" s="665"/>
      <c r="GE33" s="665"/>
      <c r="GF33" s="665"/>
      <c r="GG33" s="665"/>
      <c r="GH33" s="665"/>
      <c r="GI33" s="665"/>
      <c r="GJ33" s="665"/>
      <c r="GK33" s="665"/>
      <c r="GL33" s="665"/>
      <c r="GM33" s="665"/>
      <c r="GN33" s="665"/>
      <c r="GO33" s="665"/>
      <c r="GP33" s="665"/>
      <c r="GQ33" s="665"/>
      <c r="GR33" s="665"/>
      <c r="GS33" s="665"/>
      <c r="GT33" s="665"/>
      <c r="GU33" s="665"/>
      <c r="GV33" s="665"/>
      <c r="GW33" s="665"/>
      <c r="GX33" s="665"/>
      <c r="GY33" s="665"/>
      <c r="GZ33" s="665"/>
      <c r="HA33" s="665"/>
      <c r="HB33" s="665"/>
      <c r="HC33" s="665"/>
      <c r="HD33" s="666" t="str">
        <f t="shared" si="26"/>
        <v/>
      </c>
      <c r="HE33" s="666" t="str">
        <f t="shared" si="13"/>
        <v/>
      </c>
      <c r="HF33" s="666" t="str">
        <f t="shared" si="14"/>
        <v/>
      </c>
      <c r="HG33" s="666" t="str">
        <f t="shared" si="15"/>
        <v/>
      </c>
      <c r="HH33" s="667" t="str">
        <f>IF(A33="","",SUM(BT33,DC33,EL33,FU33,HD33,#REF!))</f>
        <v/>
      </c>
      <c r="HI33" s="667" t="str">
        <f>IF(A33="","",SUM(BU33,DD33,EM33,FV33,HE33,#REF!))</f>
        <v/>
      </c>
      <c r="HJ33" s="667" t="str">
        <f>IF(A33="","",SUM(BV33,DE33,EN33,FW33,HF33,#REF!))</f>
        <v/>
      </c>
      <c r="HK33" s="667" t="str">
        <f>IF(A33="","",SUM(BW33,DF33,EO33,FX33,HG33,#REF!))</f>
        <v/>
      </c>
      <c r="HL33" s="667" t="str">
        <f t="shared" si="16"/>
        <v/>
      </c>
      <c r="HN33" s="247" t="str">
        <f t="shared" si="31"/>
        <v/>
      </c>
      <c r="HO33" s="247" t="str">
        <f t="shared" si="27"/>
        <v/>
      </c>
      <c r="HP33" s="247" t="str">
        <f t="shared" si="28"/>
        <v/>
      </c>
      <c r="HQ33" s="247" t="str">
        <f t="shared" si="29"/>
        <v/>
      </c>
      <c r="HR33" s="247" t="str">
        <f t="shared" si="30"/>
        <v/>
      </c>
      <c r="HS33" s="673"/>
    </row>
    <row r="34" spans="1:227" ht="14.1" customHeight="1">
      <c r="A34" s="663" t="str">
        <f>IF('กรอกข้อมูล นร1'!A32,'กรอกข้อมูล นร1'!A32,"")</f>
        <v/>
      </c>
      <c r="B34" s="663" t="str">
        <f>'กรอกข้อมูล นร1'!B32&amp;""</f>
        <v/>
      </c>
      <c r="C34" s="664" t="str">
        <f>'กรอกข้อมูล นร1'!D32&amp;""</f>
        <v/>
      </c>
      <c r="D34" s="299" t="str">
        <f>IF('กรอกข้อมูล นร1'!C32="","",'กรอกข้อมูล นร1'!C32)</f>
        <v/>
      </c>
      <c r="E34" s="382" t="str">
        <f t="shared" si="17"/>
        <v/>
      </c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665"/>
      <c r="AB34" s="665"/>
      <c r="AC34" s="665"/>
      <c r="AD34" s="665"/>
      <c r="AE34" s="665"/>
      <c r="AF34" s="665"/>
      <c r="AG34" s="665"/>
      <c r="AH34" s="665"/>
      <c r="AI34" s="665"/>
      <c r="AJ34" s="665"/>
      <c r="AK34" s="666" t="str">
        <f t="shared" si="18"/>
        <v/>
      </c>
      <c r="AL34" s="666" t="str">
        <f t="shared" si="19"/>
        <v/>
      </c>
      <c r="AM34" s="666" t="str">
        <f t="shared" si="20"/>
        <v/>
      </c>
      <c r="AN34" s="666" t="str">
        <f t="shared" si="21"/>
        <v/>
      </c>
      <c r="AO34" s="665"/>
      <c r="AP34" s="665"/>
      <c r="AQ34" s="665"/>
      <c r="AR34" s="665"/>
      <c r="AS34" s="665"/>
      <c r="AT34" s="665"/>
      <c r="AU34" s="665"/>
      <c r="AV34" s="665"/>
      <c r="AW34" s="665"/>
      <c r="AX34" s="665"/>
      <c r="AY34" s="665"/>
      <c r="AZ34" s="665"/>
      <c r="BA34" s="665"/>
      <c r="BB34" s="665"/>
      <c r="BC34" s="665"/>
      <c r="BD34" s="665"/>
      <c r="BE34" s="665"/>
      <c r="BF34" s="665"/>
      <c r="BG34" s="665"/>
      <c r="BH34" s="665"/>
      <c r="BI34" s="665"/>
      <c r="BJ34" s="665"/>
      <c r="BK34" s="665"/>
      <c r="BL34" s="665"/>
      <c r="BM34" s="665"/>
      <c r="BN34" s="665"/>
      <c r="BO34" s="665"/>
      <c r="BP34" s="665"/>
      <c r="BQ34" s="665"/>
      <c r="BR34" s="665"/>
      <c r="BS34" s="665"/>
      <c r="BT34" s="666" t="str">
        <f t="shared" si="22"/>
        <v/>
      </c>
      <c r="BU34" s="666" t="str">
        <f t="shared" si="23"/>
        <v/>
      </c>
      <c r="BV34" s="666" t="str">
        <f t="shared" si="24"/>
        <v/>
      </c>
      <c r="BW34" s="666" t="str">
        <f t="shared" si="25"/>
        <v/>
      </c>
      <c r="BX34" s="665"/>
      <c r="BY34" s="665"/>
      <c r="BZ34" s="665"/>
      <c r="CA34" s="665"/>
      <c r="CB34" s="665"/>
      <c r="CC34" s="665"/>
      <c r="CD34" s="665"/>
      <c r="CE34" s="665"/>
      <c r="CF34" s="665"/>
      <c r="CG34" s="665"/>
      <c r="CH34" s="665"/>
      <c r="CI34" s="665"/>
      <c r="CJ34" s="665"/>
      <c r="CK34" s="665"/>
      <c r="CL34" s="665"/>
      <c r="CM34" s="665"/>
      <c r="CN34" s="665"/>
      <c r="CO34" s="665"/>
      <c r="CP34" s="665"/>
      <c r="CQ34" s="665"/>
      <c r="CR34" s="665"/>
      <c r="CS34" s="665"/>
      <c r="CT34" s="665"/>
      <c r="CU34" s="665"/>
      <c r="CV34" s="665"/>
      <c r="CW34" s="665"/>
      <c r="CX34" s="665"/>
      <c r="CY34" s="665"/>
      <c r="CZ34" s="665"/>
      <c r="DA34" s="665"/>
      <c r="DB34" s="665"/>
      <c r="DC34" s="666" t="str">
        <f t="shared" si="1"/>
        <v/>
      </c>
      <c r="DD34" s="666" t="str">
        <f t="shared" si="2"/>
        <v/>
      </c>
      <c r="DE34" s="666" t="str">
        <f t="shared" si="3"/>
        <v/>
      </c>
      <c r="DF34" s="666" t="str">
        <f t="shared" si="4"/>
        <v/>
      </c>
      <c r="DG34" s="665"/>
      <c r="DH34" s="665"/>
      <c r="DI34" s="665"/>
      <c r="DJ34" s="665"/>
      <c r="DK34" s="665"/>
      <c r="DL34" s="665"/>
      <c r="DM34" s="665"/>
      <c r="DN34" s="665"/>
      <c r="DO34" s="665"/>
      <c r="DP34" s="665"/>
      <c r="DQ34" s="665"/>
      <c r="DR34" s="665"/>
      <c r="DS34" s="665"/>
      <c r="DT34" s="665"/>
      <c r="DU34" s="665"/>
      <c r="DV34" s="665"/>
      <c r="DW34" s="665"/>
      <c r="DX34" s="665"/>
      <c r="DY34" s="665"/>
      <c r="DZ34" s="665"/>
      <c r="EA34" s="665"/>
      <c r="EB34" s="665"/>
      <c r="EC34" s="665"/>
      <c r="ED34" s="665"/>
      <c r="EE34" s="665"/>
      <c r="EF34" s="665"/>
      <c r="EG34" s="665"/>
      <c r="EH34" s="665"/>
      <c r="EI34" s="665"/>
      <c r="EJ34" s="665"/>
      <c r="EK34" s="665"/>
      <c r="EL34" s="666" t="str">
        <f t="shared" si="5"/>
        <v/>
      </c>
      <c r="EM34" s="666" t="str">
        <f t="shared" si="6"/>
        <v/>
      </c>
      <c r="EN34" s="666" t="str">
        <f t="shared" si="7"/>
        <v/>
      </c>
      <c r="EO34" s="666" t="str">
        <f t="shared" si="8"/>
        <v/>
      </c>
      <c r="EP34" s="665"/>
      <c r="EQ34" s="665"/>
      <c r="ER34" s="665"/>
      <c r="ES34" s="665"/>
      <c r="ET34" s="665"/>
      <c r="EU34" s="665"/>
      <c r="EV34" s="665"/>
      <c r="EW34" s="665"/>
      <c r="EX34" s="665"/>
      <c r="EY34" s="665"/>
      <c r="EZ34" s="665"/>
      <c r="FA34" s="665"/>
      <c r="FB34" s="665"/>
      <c r="FC34" s="665"/>
      <c r="FD34" s="665"/>
      <c r="FE34" s="665"/>
      <c r="FF34" s="665"/>
      <c r="FG34" s="665"/>
      <c r="FH34" s="665"/>
      <c r="FI34" s="665"/>
      <c r="FJ34" s="665"/>
      <c r="FK34" s="665"/>
      <c r="FL34" s="665"/>
      <c r="FM34" s="665"/>
      <c r="FN34" s="665"/>
      <c r="FO34" s="665"/>
      <c r="FP34" s="665"/>
      <c r="FQ34" s="665"/>
      <c r="FR34" s="665"/>
      <c r="FS34" s="665"/>
      <c r="FT34" s="665"/>
      <c r="FU34" s="666" t="str">
        <f t="shared" si="9"/>
        <v/>
      </c>
      <c r="FV34" s="666" t="str">
        <f t="shared" si="10"/>
        <v/>
      </c>
      <c r="FW34" s="666" t="str">
        <f t="shared" si="11"/>
        <v/>
      </c>
      <c r="FX34" s="666" t="str">
        <f t="shared" si="12"/>
        <v/>
      </c>
      <c r="FY34" s="665"/>
      <c r="FZ34" s="665"/>
      <c r="GA34" s="665"/>
      <c r="GB34" s="665"/>
      <c r="GC34" s="665"/>
      <c r="GD34" s="665"/>
      <c r="GE34" s="665"/>
      <c r="GF34" s="665"/>
      <c r="GG34" s="665"/>
      <c r="GH34" s="665"/>
      <c r="GI34" s="665"/>
      <c r="GJ34" s="665"/>
      <c r="GK34" s="665"/>
      <c r="GL34" s="665"/>
      <c r="GM34" s="665"/>
      <c r="GN34" s="665"/>
      <c r="GO34" s="665"/>
      <c r="GP34" s="665"/>
      <c r="GQ34" s="665"/>
      <c r="GR34" s="665"/>
      <c r="GS34" s="665"/>
      <c r="GT34" s="665"/>
      <c r="GU34" s="665"/>
      <c r="GV34" s="665"/>
      <c r="GW34" s="665"/>
      <c r="GX34" s="665"/>
      <c r="GY34" s="665"/>
      <c r="GZ34" s="665"/>
      <c r="HA34" s="665"/>
      <c r="HB34" s="665"/>
      <c r="HC34" s="665"/>
      <c r="HD34" s="666" t="str">
        <f t="shared" si="26"/>
        <v/>
      </c>
      <c r="HE34" s="666" t="str">
        <f t="shared" si="13"/>
        <v/>
      </c>
      <c r="HF34" s="666" t="str">
        <f t="shared" si="14"/>
        <v/>
      </c>
      <c r="HG34" s="666" t="str">
        <f t="shared" si="15"/>
        <v/>
      </c>
      <c r="HH34" s="667" t="str">
        <f>IF(A34="","",SUM(BT34,DC34,EL34,FU34,HD34,#REF!))</f>
        <v/>
      </c>
      <c r="HI34" s="667" t="str">
        <f>IF(A34="","",SUM(BU34,DD34,EM34,FV34,HE34,#REF!))</f>
        <v/>
      </c>
      <c r="HJ34" s="667" t="str">
        <f>IF(A34="","",SUM(BV34,DE34,EN34,FW34,HF34,#REF!))</f>
        <v/>
      </c>
      <c r="HK34" s="667" t="str">
        <f>IF(A34="","",SUM(BW34,DF34,EO34,FX34,HG34,#REF!))</f>
        <v/>
      </c>
      <c r="HL34" s="667" t="str">
        <f t="shared" si="16"/>
        <v/>
      </c>
      <c r="HN34" s="247" t="str">
        <f t="shared" si="31"/>
        <v/>
      </c>
      <c r="HO34" s="247" t="str">
        <f t="shared" si="27"/>
        <v/>
      </c>
      <c r="HP34" s="247" t="str">
        <f t="shared" si="28"/>
        <v/>
      </c>
      <c r="HQ34" s="247" t="str">
        <f t="shared" si="29"/>
        <v/>
      </c>
      <c r="HR34" s="247" t="str">
        <f t="shared" si="30"/>
        <v/>
      </c>
      <c r="HS34" s="673"/>
    </row>
    <row r="35" spans="1:227" ht="14.1" customHeight="1">
      <c r="A35" s="663" t="str">
        <f>IF('กรอกข้อมูล นร1'!A33,'กรอกข้อมูล นร1'!A33,"")</f>
        <v/>
      </c>
      <c r="B35" s="663" t="str">
        <f>'กรอกข้อมูล นร1'!B33&amp;""</f>
        <v/>
      </c>
      <c r="C35" s="664" t="str">
        <f>'กรอกข้อมูล นร1'!D33&amp;""</f>
        <v/>
      </c>
      <c r="D35" s="299" t="str">
        <f>IF('กรอกข้อมูล นร1'!C33="","",'กรอกข้อมูล นร1'!C33)</f>
        <v/>
      </c>
      <c r="E35" s="382" t="str">
        <f t="shared" si="17"/>
        <v/>
      </c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65"/>
      <c r="AB35" s="665"/>
      <c r="AC35" s="665"/>
      <c r="AD35" s="665"/>
      <c r="AE35" s="665"/>
      <c r="AF35" s="665"/>
      <c r="AG35" s="665"/>
      <c r="AH35" s="665"/>
      <c r="AI35" s="665"/>
      <c r="AJ35" s="665"/>
      <c r="AK35" s="666" t="str">
        <f t="shared" si="18"/>
        <v/>
      </c>
      <c r="AL35" s="666" t="str">
        <f t="shared" si="19"/>
        <v/>
      </c>
      <c r="AM35" s="666" t="str">
        <f t="shared" si="20"/>
        <v/>
      </c>
      <c r="AN35" s="666" t="str">
        <f t="shared" si="21"/>
        <v/>
      </c>
      <c r="AO35" s="665"/>
      <c r="AP35" s="665"/>
      <c r="AQ35" s="665"/>
      <c r="AR35" s="665"/>
      <c r="AS35" s="665"/>
      <c r="AT35" s="665"/>
      <c r="AU35" s="665"/>
      <c r="AV35" s="665"/>
      <c r="AW35" s="665"/>
      <c r="AX35" s="665"/>
      <c r="AY35" s="665"/>
      <c r="AZ35" s="665"/>
      <c r="BA35" s="665"/>
      <c r="BB35" s="665"/>
      <c r="BC35" s="665"/>
      <c r="BD35" s="665"/>
      <c r="BE35" s="665"/>
      <c r="BF35" s="665"/>
      <c r="BG35" s="665"/>
      <c r="BH35" s="665"/>
      <c r="BI35" s="665"/>
      <c r="BJ35" s="665"/>
      <c r="BK35" s="665"/>
      <c r="BL35" s="665"/>
      <c r="BM35" s="665"/>
      <c r="BN35" s="665"/>
      <c r="BO35" s="665"/>
      <c r="BP35" s="665"/>
      <c r="BQ35" s="665"/>
      <c r="BR35" s="665"/>
      <c r="BS35" s="665"/>
      <c r="BT35" s="666" t="str">
        <f t="shared" si="22"/>
        <v/>
      </c>
      <c r="BU35" s="666" t="str">
        <f t="shared" si="23"/>
        <v/>
      </c>
      <c r="BV35" s="666" t="str">
        <f t="shared" si="24"/>
        <v/>
      </c>
      <c r="BW35" s="666" t="str">
        <f t="shared" si="25"/>
        <v/>
      </c>
      <c r="BX35" s="665"/>
      <c r="BY35" s="665"/>
      <c r="BZ35" s="665"/>
      <c r="CA35" s="665"/>
      <c r="CB35" s="665"/>
      <c r="CC35" s="665"/>
      <c r="CD35" s="665"/>
      <c r="CE35" s="665"/>
      <c r="CF35" s="665"/>
      <c r="CG35" s="665"/>
      <c r="CH35" s="665"/>
      <c r="CI35" s="665"/>
      <c r="CJ35" s="665"/>
      <c r="CK35" s="665"/>
      <c r="CL35" s="665"/>
      <c r="CM35" s="665"/>
      <c r="CN35" s="665"/>
      <c r="CO35" s="665"/>
      <c r="CP35" s="665"/>
      <c r="CQ35" s="665"/>
      <c r="CR35" s="665"/>
      <c r="CS35" s="665"/>
      <c r="CT35" s="665"/>
      <c r="CU35" s="665"/>
      <c r="CV35" s="665"/>
      <c r="CW35" s="665"/>
      <c r="CX35" s="665"/>
      <c r="CY35" s="665"/>
      <c r="CZ35" s="665"/>
      <c r="DA35" s="665"/>
      <c r="DB35" s="665"/>
      <c r="DC35" s="666" t="str">
        <f t="shared" si="1"/>
        <v/>
      </c>
      <c r="DD35" s="666" t="str">
        <f t="shared" si="2"/>
        <v/>
      </c>
      <c r="DE35" s="666" t="str">
        <f t="shared" si="3"/>
        <v/>
      </c>
      <c r="DF35" s="666" t="str">
        <f t="shared" si="4"/>
        <v/>
      </c>
      <c r="DG35" s="665"/>
      <c r="DH35" s="665"/>
      <c r="DI35" s="665"/>
      <c r="DJ35" s="665"/>
      <c r="DK35" s="665"/>
      <c r="DL35" s="665"/>
      <c r="DM35" s="665"/>
      <c r="DN35" s="665"/>
      <c r="DO35" s="665"/>
      <c r="DP35" s="665"/>
      <c r="DQ35" s="665"/>
      <c r="DR35" s="665"/>
      <c r="DS35" s="665"/>
      <c r="DT35" s="665"/>
      <c r="DU35" s="665"/>
      <c r="DV35" s="665"/>
      <c r="DW35" s="665"/>
      <c r="DX35" s="665"/>
      <c r="DY35" s="665"/>
      <c r="DZ35" s="665"/>
      <c r="EA35" s="665"/>
      <c r="EB35" s="665"/>
      <c r="EC35" s="665"/>
      <c r="ED35" s="665"/>
      <c r="EE35" s="665"/>
      <c r="EF35" s="665"/>
      <c r="EG35" s="665"/>
      <c r="EH35" s="665"/>
      <c r="EI35" s="665"/>
      <c r="EJ35" s="665"/>
      <c r="EK35" s="665"/>
      <c r="EL35" s="666" t="str">
        <f t="shared" si="5"/>
        <v/>
      </c>
      <c r="EM35" s="666" t="str">
        <f t="shared" si="6"/>
        <v/>
      </c>
      <c r="EN35" s="666" t="str">
        <f t="shared" si="7"/>
        <v/>
      </c>
      <c r="EO35" s="666" t="str">
        <f t="shared" si="8"/>
        <v/>
      </c>
      <c r="EP35" s="665"/>
      <c r="EQ35" s="665"/>
      <c r="ER35" s="665"/>
      <c r="ES35" s="665"/>
      <c r="ET35" s="665"/>
      <c r="EU35" s="665"/>
      <c r="EV35" s="665"/>
      <c r="EW35" s="665"/>
      <c r="EX35" s="665"/>
      <c r="EY35" s="665"/>
      <c r="EZ35" s="665"/>
      <c r="FA35" s="665"/>
      <c r="FB35" s="665"/>
      <c r="FC35" s="665"/>
      <c r="FD35" s="665"/>
      <c r="FE35" s="665"/>
      <c r="FF35" s="665"/>
      <c r="FG35" s="665"/>
      <c r="FH35" s="665"/>
      <c r="FI35" s="665"/>
      <c r="FJ35" s="665"/>
      <c r="FK35" s="665"/>
      <c r="FL35" s="665"/>
      <c r="FM35" s="665"/>
      <c r="FN35" s="665"/>
      <c r="FO35" s="665"/>
      <c r="FP35" s="665"/>
      <c r="FQ35" s="665"/>
      <c r="FR35" s="665"/>
      <c r="FS35" s="665"/>
      <c r="FT35" s="665"/>
      <c r="FU35" s="666" t="str">
        <f t="shared" si="9"/>
        <v/>
      </c>
      <c r="FV35" s="666" t="str">
        <f t="shared" si="10"/>
        <v/>
      </c>
      <c r="FW35" s="666" t="str">
        <f t="shared" si="11"/>
        <v/>
      </c>
      <c r="FX35" s="666" t="str">
        <f t="shared" si="12"/>
        <v/>
      </c>
      <c r="FY35" s="665"/>
      <c r="FZ35" s="665"/>
      <c r="GA35" s="665"/>
      <c r="GB35" s="665"/>
      <c r="GC35" s="665"/>
      <c r="GD35" s="665"/>
      <c r="GE35" s="665"/>
      <c r="GF35" s="665"/>
      <c r="GG35" s="665"/>
      <c r="GH35" s="665"/>
      <c r="GI35" s="665"/>
      <c r="GJ35" s="665"/>
      <c r="GK35" s="665"/>
      <c r="GL35" s="665"/>
      <c r="GM35" s="665"/>
      <c r="GN35" s="665"/>
      <c r="GO35" s="665"/>
      <c r="GP35" s="665"/>
      <c r="GQ35" s="665"/>
      <c r="GR35" s="665"/>
      <c r="GS35" s="665"/>
      <c r="GT35" s="665"/>
      <c r="GU35" s="665"/>
      <c r="GV35" s="665"/>
      <c r="GW35" s="665"/>
      <c r="GX35" s="665"/>
      <c r="GY35" s="665"/>
      <c r="GZ35" s="665"/>
      <c r="HA35" s="665"/>
      <c r="HB35" s="665"/>
      <c r="HC35" s="665"/>
      <c r="HD35" s="666" t="str">
        <f t="shared" si="26"/>
        <v/>
      </c>
      <c r="HE35" s="666" t="str">
        <f t="shared" si="13"/>
        <v/>
      </c>
      <c r="HF35" s="666" t="str">
        <f t="shared" si="14"/>
        <v/>
      </c>
      <c r="HG35" s="666" t="str">
        <f t="shared" si="15"/>
        <v/>
      </c>
      <c r="HH35" s="667" t="str">
        <f>IF(A35="","",SUM(BT35,DC35,EL35,FU35,HD35,#REF!))</f>
        <v/>
      </c>
      <c r="HI35" s="667" t="str">
        <f>IF(A35="","",SUM(BU35,DD35,EM35,FV35,HE35,#REF!))</f>
        <v/>
      </c>
      <c r="HJ35" s="667" t="str">
        <f>IF(A35="","",SUM(BV35,DE35,EN35,FW35,HF35,#REF!))</f>
        <v/>
      </c>
      <c r="HK35" s="667" t="str">
        <f>IF(A35="","",SUM(BW35,DF35,EO35,FX35,HG35,#REF!))</f>
        <v/>
      </c>
      <c r="HL35" s="667" t="str">
        <f t="shared" si="16"/>
        <v/>
      </c>
      <c r="HN35" s="247" t="str">
        <f t="shared" si="31"/>
        <v/>
      </c>
      <c r="HO35" s="247" t="str">
        <f t="shared" si="27"/>
        <v/>
      </c>
      <c r="HP35" s="247" t="str">
        <f t="shared" si="28"/>
        <v/>
      </c>
      <c r="HQ35" s="247" t="str">
        <f t="shared" si="29"/>
        <v/>
      </c>
      <c r="HR35" s="247" t="str">
        <f t="shared" si="30"/>
        <v/>
      </c>
      <c r="HS35" s="673"/>
    </row>
    <row r="36" spans="1:227" ht="14.1" customHeight="1">
      <c r="A36" s="663" t="str">
        <f>IF('กรอกข้อมูล นร1'!A34,'กรอกข้อมูล นร1'!A34,"")</f>
        <v/>
      </c>
      <c r="B36" s="663" t="str">
        <f>'กรอกข้อมูล นร1'!B34&amp;""</f>
        <v/>
      </c>
      <c r="C36" s="664" t="str">
        <f>'กรอกข้อมูล นร1'!D34&amp;""</f>
        <v/>
      </c>
      <c r="D36" s="299" t="str">
        <f>IF('กรอกข้อมูล นร1'!C34="","",'กรอกข้อมูล นร1'!C34)</f>
        <v/>
      </c>
      <c r="E36" s="382" t="str">
        <f t="shared" si="17"/>
        <v/>
      </c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5"/>
      <c r="AB36" s="665"/>
      <c r="AC36" s="665"/>
      <c r="AD36" s="665"/>
      <c r="AE36" s="665"/>
      <c r="AF36" s="665"/>
      <c r="AG36" s="665"/>
      <c r="AH36" s="665"/>
      <c r="AI36" s="665"/>
      <c r="AJ36" s="665"/>
      <c r="AK36" s="666" t="str">
        <f t="shared" si="18"/>
        <v/>
      </c>
      <c r="AL36" s="666" t="str">
        <f t="shared" si="19"/>
        <v/>
      </c>
      <c r="AM36" s="666" t="str">
        <f t="shared" si="20"/>
        <v/>
      </c>
      <c r="AN36" s="666" t="str">
        <f t="shared" si="21"/>
        <v/>
      </c>
      <c r="AO36" s="665"/>
      <c r="AP36" s="665"/>
      <c r="AQ36" s="665"/>
      <c r="AR36" s="665"/>
      <c r="AS36" s="665"/>
      <c r="AT36" s="665"/>
      <c r="AU36" s="665"/>
      <c r="AV36" s="665"/>
      <c r="AW36" s="665"/>
      <c r="AX36" s="665"/>
      <c r="AY36" s="665"/>
      <c r="AZ36" s="665"/>
      <c r="BA36" s="665"/>
      <c r="BB36" s="665"/>
      <c r="BC36" s="665"/>
      <c r="BD36" s="665"/>
      <c r="BE36" s="665"/>
      <c r="BF36" s="665"/>
      <c r="BG36" s="665"/>
      <c r="BH36" s="665"/>
      <c r="BI36" s="665"/>
      <c r="BJ36" s="665"/>
      <c r="BK36" s="665"/>
      <c r="BL36" s="665"/>
      <c r="BM36" s="665"/>
      <c r="BN36" s="665"/>
      <c r="BO36" s="665"/>
      <c r="BP36" s="665"/>
      <c r="BQ36" s="665"/>
      <c r="BR36" s="665"/>
      <c r="BS36" s="665"/>
      <c r="BT36" s="666" t="str">
        <f t="shared" si="22"/>
        <v/>
      </c>
      <c r="BU36" s="666" t="str">
        <f t="shared" si="23"/>
        <v/>
      </c>
      <c r="BV36" s="666" t="str">
        <f t="shared" si="24"/>
        <v/>
      </c>
      <c r="BW36" s="666" t="str">
        <f t="shared" si="25"/>
        <v/>
      </c>
      <c r="BX36" s="665"/>
      <c r="BY36" s="665"/>
      <c r="BZ36" s="665"/>
      <c r="CA36" s="665"/>
      <c r="CB36" s="665"/>
      <c r="CC36" s="665"/>
      <c r="CD36" s="665"/>
      <c r="CE36" s="665"/>
      <c r="CF36" s="665"/>
      <c r="CG36" s="665"/>
      <c r="CH36" s="665"/>
      <c r="CI36" s="665"/>
      <c r="CJ36" s="665"/>
      <c r="CK36" s="665"/>
      <c r="CL36" s="665"/>
      <c r="CM36" s="665"/>
      <c r="CN36" s="665"/>
      <c r="CO36" s="665"/>
      <c r="CP36" s="665"/>
      <c r="CQ36" s="665"/>
      <c r="CR36" s="665"/>
      <c r="CS36" s="665"/>
      <c r="CT36" s="665"/>
      <c r="CU36" s="665"/>
      <c r="CV36" s="665"/>
      <c r="CW36" s="665"/>
      <c r="CX36" s="665"/>
      <c r="CY36" s="665"/>
      <c r="CZ36" s="665"/>
      <c r="DA36" s="665"/>
      <c r="DB36" s="665"/>
      <c r="DC36" s="666" t="str">
        <f t="shared" si="1"/>
        <v/>
      </c>
      <c r="DD36" s="666" t="str">
        <f t="shared" si="2"/>
        <v/>
      </c>
      <c r="DE36" s="666" t="str">
        <f t="shared" si="3"/>
        <v/>
      </c>
      <c r="DF36" s="666" t="str">
        <f t="shared" si="4"/>
        <v/>
      </c>
      <c r="DG36" s="665"/>
      <c r="DH36" s="665"/>
      <c r="DI36" s="665"/>
      <c r="DJ36" s="665"/>
      <c r="DK36" s="665"/>
      <c r="DL36" s="665"/>
      <c r="DM36" s="665"/>
      <c r="DN36" s="665"/>
      <c r="DO36" s="665"/>
      <c r="DP36" s="665"/>
      <c r="DQ36" s="665"/>
      <c r="DR36" s="665"/>
      <c r="DS36" s="665"/>
      <c r="DT36" s="665"/>
      <c r="DU36" s="665"/>
      <c r="DV36" s="665"/>
      <c r="DW36" s="665"/>
      <c r="DX36" s="665"/>
      <c r="DY36" s="665"/>
      <c r="DZ36" s="665"/>
      <c r="EA36" s="665"/>
      <c r="EB36" s="665"/>
      <c r="EC36" s="665"/>
      <c r="ED36" s="665"/>
      <c r="EE36" s="665"/>
      <c r="EF36" s="665"/>
      <c r="EG36" s="665"/>
      <c r="EH36" s="665"/>
      <c r="EI36" s="665"/>
      <c r="EJ36" s="665"/>
      <c r="EK36" s="665"/>
      <c r="EL36" s="666" t="str">
        <f t="shared" si="5"/>
        <v/>
      </c>
      <c r="EM36" s="666" t="str">
        <f t="shared" si="6"/>
        <v/>
      </c>
      <c r="EN36" s="666" t="str">
        <f t="shared" si="7"/>
        <v/>
      </c>
      <c r="EO36" s="666" t="str">
        <f t="shared" si="8"/>
        <v/>
      </c>
      <c r="EP36" s="665"/>
      <c r="EQ36" s="665"/>
      <c r="ER36" s="665"/>
      <c r="ES36" s="665"/>
      <c r="ET36" s="665"/>
      <c r="EU36" s="665"/>
      <c r="EV36" s="665"/>
      <c r="EW36" s="665"/>
      <c r="EX36" s="665"/>
      <c r="EY36" s="665"/>
      <c r="EZ36" s="665"/>
      <c r="FA36" s="665"/>
      <c r="FB36" s="665"/>
      <c r="FC36" s="665"/>
      <c r="FD36" s="665"/>
      <c r="FE36" s="665"/>
      <c r="FF36" s="665"/>
      <c r="FG36" s="665"/>
      <c r="FH36" s="665"/>
      <c r="FI36" s="665"/>
      <c r="FJ36" s="665"/>
      <c r="FK36" s="665"/>
      <c r="FL36" s="665"/>
      <c r="FM36" s="665"/>
      <c r="FN36" s="665"/>
      <c r="FO36" s="665"/>
      <c r="FP36" s="665"/>
      <c r="FQ36" s="665"/>
      <c r="FR36" s="665"/>
      <c r="FS36" s="665"/>
      <c r="FT36" s="665"/>
      <c r="FU36" s="666" t="str">
        <f t="shared" si="9"/>
        <v/>
      </c>
      <c r="FV36" s="666" t="str">
        <f t="shared" si="10"/>
        <v/>
      </c>
      <c r="FW36" s="666" t="str">
        <f t="shared" si="11"/>
        <v/>
      </c>
      <c r="FX36" s="666" t="str">
        <f t="shared" si="12"/>
        <v/>
      </c>
      <c r="FY36" s="665"/>
      <c r="FZ36" s="665"/>
      <c r="GA36" s="665"/>
      <c r="GB36" s="665"/>
      <c r="GC36" s="665"/>
      <c r="GD36" s="665"/>
      <c r="GE36" s="665"/>
      <c r="GF36" s="665"/>
      <c r="GG36" s="665"/>
      <c r="GH36" s="665"/>
      <c r="GI36" s="665"/>
      <c r="GJ36" s="665"/>
      <c r="GK36" s="665"/>
      <c r="GL36" s="665"/>
      <c r="GM36" s="665"/>
      <c r="GN36" s="665"/>
      <c r="GO36" s="665"/>
      <c r="GP36" s="665"/>
      <c r="GQ36" s="665"/>
      <c r="GR36" s="665"/>
      <c r="GS36" s="665"/>
      <c r="GT36" s="665"/>
      <c r="GU36" s="665"/>
      <c r="GV36" s="665"/>
      <c r="GW36" s="665"/>
      <c r="GX36" s="665"/>
      <c r="GY36" s="665"/>
      <c r="GZ36" s="665"/>
      <c r="HA36" s="665"/>
      <c r="HB36" s="665"/>
      <c r="HC36" s="665"/>
      <c r="HD36" s="666" t="str">
        <f t="shared" si="26"/>
        <v/>
      </c>
      <c r="HE36" s="666" t="str">
        <f t="shared" si="13"/>
        <v/>
      </c>
      <c r="HF36" s="666" t="str">
        <f t="shared" si="14"/>
        <v/>
      </c>
      <c r="HG36" s="666" t="str">
        <f t="shared" si="15"/>
        <v/>
      </c>
      <c r="HH36" s="667" t="str">
        <f>IF(A36="","",SUM(BT36,DC36,EL36,FU36,HD36,#REF!))</f>
        <v/>
      </c>
      <c r="HI36" s="667" t="str">
        <f>IF(A36="","",SUM(BU36,DD36,EM36,FV36,HE36,#REF!))</f>
        <v/>
      </c>
      <c r="HJ36" s="667" t="str">
        <f>IF(A36="","",SUM(BV36,DE36,EN36,FW36,HF36,#REF!))</f>
        <v/>
      </c>
      <c r="HK36" s="667" t="str">
        <f>IF(A36="","",SUM(BW36,DF36,EO36,FX36,HG36,#REF!))</f>
        <v/>
      </c>
      <c r="HL36" s="667" t="str">
        <f t="shared" si="16"/>
        <v/>
      </c>
      <c r="HN36" s="247" t="str">
        <f t="shared" si="31"/>
        <v/>
      </c>
      <c r="HO36" s="247" t="str">
        <f t="shared" si="27"/>
        <v/>
      </c>
      <c r="HP36" s="247" t="str">
        <f t="shared" si="28"/>
        <v/>
      </c>
      <c r="HQ36" s="247" t="str">
        <f t="shared" si="29"/>
        <v/>
      </c>
      <c r="HR36" s="247" t="str">
        <f t="shared" si="30"/>
        <v/>
      </c>
      <c r="HS36" s="673"/>
    </row>
    <row r="37" spans="1:227" ht="14.1" customHeight="1">
      <c r="A37" s="663" t="str">
        <f>IF('กรอกข้อมูล นร1'!A35,'กรอกข้อมูล นร1'!A35,"")</f>
        <v/>
      </c>
      <c r="B37" s="663" t="str">
        <f>'กรอกข้อมูล นร1'!B35&amp;""</f>
        <v/>
      </c>
      <c r="C37" s="664" t="str">
        <f>'กรอกข้อมูล นร1'!D35&amp;""</f>
        <v/>
      </c>
      <c r="D37" s="299" t="str">
        <f>IF('กรอกข้อมูล นร1'!C35="","",'กรอกข้อมูล นร1'!C35)</f>
        <v/>
      </c>
      <c r="E37" s="382" t="str">
        <f t="shared" si="17"/>
        <v/>
      </c>
      <c r="F37" s="665"/>
      <c r="G37" s="665"/>
      <c r="H37" s="665"/>
      <c r="I37" s="665"/>
      <c r="J37" s="665"/>
      <c r="K37" s="665"/>
      <c r="L37" s="665"/>
      <c r="M37" s="665"/>
      <c r="N37" s="665"/>
      <c r="O37" s="665"/>
      <c r="P37" s="665"/>
      <c r="Q37" s="665"/>
      <c r="R37" s="665"/>
      <c r="S37" s="665"/>
      <c r="T37" s="665"/>
      <c r="U37" s="665"/>
      <c r="V37" s="665"/>
      <c r="W37" s="665"/>
      <c r="X37" s="665"/>
      <c r="Y37" s="665"/>
      <c r="Z37" s="665"/>
      <c r="AA37" s="665"/>
      <c r="AB37" s="665"/>
      <c r="AC37" s="665"/>
      <c r="AD37" s="665"/>
      <c r="AE37" s="665"/>
      <c r="AF37" s="665"/>
      <c r="AG37" s="665"/>
      <c r="AH37" s="665"/>
      <c r="AI37" s="665"/>
      <c r="AJ37" s="665"/>
      <c r="AK37" s="666" t="str">
        <f t="shared" si="18"/>
        <v/>
      </c>
      <c r="AL37" s="666" t="str">
        <f t="shared" si="19"/>
        <v/>
      </c>
      <c r="AM37" s="666" t="str">
        <f t="shared" si="20"/>
        <v/>
      </c>
      <c r="AN37" s="666" t="str">
        <f t="shared" si="21"/>
        <v/>
      </c>
      <c r="AO37" s="665"/>
      <c r="AP37" s="665"/>
      <c r="AQ37" s="665"/>
      <c r="AR37" s="665"/>
      <c r="AS37" s="665"/>
      <c r="AT37" s="665"/>
      <c r="AU37" s="665"/>
      <c r="AV37" s="665"/>
      <c r="AW37" s="665"/>
      <c r="AX37" s="665"/>
      <c r="AY37" s="665"/>
      <c r="AZ37" s="665"/>
      <c r="BA37" s="665"/>
      <c r="BB37" s="665"/>
      <c r="BC37" s="665"/>
      <c r="BD37" s="665"/>
      <c r="BE37" s="665"/>
      <c r="BF37" s="665"/>
      <c r="BG37" s="665"/>
      <c r="BH37" s="665"/>
      <c r="BI37" s="665"/>
      <c r="BJ37" s="665"/>
      <c r="BK37" s="665"/>
      <c r="BL37" s="665"/>
      <c r="BM37" s="665"/>
      <c r="BN37" s="665"/>
      <c r="BO37" s="665"/>
      <c r="BP37" s="665"/>
      <c r="BQ37" s="665"/>
      <c r="BR37" s="665"/>
      <c r="BS37" s="665"/>
      <c r="BT37" s="666" t="str">
        <f t="shared" si="22"/>
        <v/>
      </c>
      <c r="BU37" s="666" t="str">
        <f t="shared" si="23"/>
        <v/>
      </c>
      <c r="BV37" s="666" t="str">
        <f t="shared" si="24"/>
        <v/>
      </c>
      <c r="BW37" s="666" t="str">
        <f t="shared" si="25"/>
        <v/>
      </c>
      <c r="BX37" s="665"/>
      <c r="BY37" s="665"/>
      <c r="BZ37" s="665"/>
      <c r="CA37" s="665"/>
      <c r="CB37" s="665"/>
      <c r="CC37" s="665"/>
      <c r="CD37" s="665"/>
      <c r="CE37" s="665"/>
      <c r="CF37" s="665"/>
      <c r="CG37" s="665"/>
      <c r="CH37" s="665"/>
      <c r="CI37" s="665"/>
      <c r="CJ37" s="665"/>
      <c r="CK37" s="665"/>
      <c r="CL37" s="665"/>
      <c r="CM37" s="665"/>
      <c r="CN37" s="665"/>
      <c r="CO37" s="665"/>
      <c r="CP37" s="665"/>
      <c r="CQ37" s="665"/>
      <c r="CR37" s="665"/>
      <c r="CS37" s="665"/>
      <c r="CT37" s="665"/>
      <c r="CU37" s="665"/>
      <c r="CV37" s="665"/>
      <c r="CW37" s="665"/>
      <c r="CX37" s="665"/>
      <c r="CY37" s="665"/>
      <c r="CZ37" s="665"/>
      <c r="DA37" s="665"/>
      <c r="DB37" s="665"/>
      <c r="DC37" s="666" t="str">
        <f t="shared" si="1"/>
        <v/>
      </c>
      <c r="DD37" s="666" t="str">
        <f t="shared" si="2"/>
        <v/>
      </c>
      <c r="DE37" s="666" t="str">
        <f t="shared" si="3"/>
        <v/>
      </c>
      <c r="DF37" s="666" t="str">
        <f t="shared" si="4"/>
        <v/>
      </c>
      <c r="DG37" s="665"/>
      <c r="DH37" s="665"/>
      <c r="DI37" s="665"/>
      <c r="DJ37" s="665"/>
      <c r="DK37" s="665"/>
      <c r="DL37" s="665"/>
      <c r="DM37" s="665"/>
      <c r="DN37" s="665"/>
      <c r="DO37" s="665"/>
      <c r="DP37" s="665"/>
      <c r="DQ37" s="665"/>
      <c r="DR37" s="665"/>
      <c r="DS37" s="665"/>
      <c r="DT37" s="665"/>
      <c r="DU37" s="665"/>
      <c r="DV37" s="665"/>
      <c r="DW37" s="665"/>
      <c r="DX37" s="665"/>
      <c r="DY37" s="665"/>
      <c r="DZ37" s="665"/>
      <c r="EA37" s="665"/>
      <c r="EB37" s="665"/>
      <c r="EC37" s="665"/>
      <c r="ED37" s="665"/>
      <c r="EE37" s="665"/>
      <c r="EF37" s="665"/>
      <c r="EG37" s="665"/>
      <c r="EH37" s="665"/>
      <c r="EI37" s="665"/>
      <c r="EJ37" s="665"/>
      <c r="EK37" s="665"/>
      <c r="EL37" s="666" t="str">
        <f t="shared" si="5"/>
        <v/>
      </c>
      <c r="EM37" s="666" t="str">
        <f t="shared" si="6"/>
        <v/>
      </c>
      <c r="EN37" s="666" t="str">
        <f t="shared" si="7"/>
        <v/>
      </c>
      <c r="EO37" s="666" t="str">
        <f t="shared" si="8"/>
        <v/>
      </c>
      <c r="EP37" s="665"/>
      <c r="EQ37" s="665"/>
      <c r="ER37" s="665"/>
      <c r="ES37" s="665"/>
      <c r="ET37" s="665"/>
      <c r="EU37" s="665"/>
      <c r="EV37" s="665"/>
      <c r="EW37" s="665"/>
      <c r="EX37" s="665"/>
      <c r="EY37" s="665"/>
      <c r="EZ37" s="665"/>
      <c r="FA37" s="665"/>
      <c r="FB37" s="665"/>
      <c r="FC37" s="665"/>
      <c r="FD37" s="665"/>
      <c r="FE37" s="665"/>
      <c r="FF37" s="665"/>
      <c r="FG37" s="665"/>
      <c r="FH37" s="665"/>
      <c r="FI37" s="665"/>
      <c r="FJ37" s="665"/>
      <c r="FK37" s="665"/>
      <c r="FL37" s="665"/>
      <c r="FM37" s="665"/>
      <c r="FN37" s="665"/>
      <c r="FO37" s="665"/>
      <c r="FP37" s="665"/>
      <c r="FQ37" s="665"/>
      <c r="FR37" s="665"/>
      <c r="FS37" s="665"/>
      <c r="FT37" s="665"/>
      <c r="FU37" s="666" t="str">
        <f t="shared" si="9"/>
        <v/>
      </c>
      <c r="FV37" s="666" t="str">
        <f t="shared" si="10"/>
        <v/>
      </c>
      <c r="FW37" s="666" t="str">
        <f t="shared" si="11"/>
        <v/>
      </c>
      <c r="FX37" s="666" t="str">
        <f t="shared" si="12"/>
        <v/>
      </c>
      <c r="FY37" s="665"/>
      <c r="FZ37" s="665"/>
      <c r="GA37" s="665"/>
      <c r="GB37" s="665"/>
      <c r="GC37" s="665"/>
      <c r="GD37" s="665"/>
      <c r="GE37" s="665"/>
      <c r="GF37" s="665"/>
      <c r="GG37" s="665"/>
      <c r="GH37" s="665"/>
      <c r="GI37" s="665"/>
      <c r="GJ37" s="665"/>
      <c r="GK37" s="665"/>
      <c r="GL37" s="665"/>
      <c r="GM37" s="665"/>
      <c r="GN37" s="665"/>
      <c r="GO37" s="665"/>
      <c r="GP37" s="665"/>
      <c r="GQ37" s="665"/>
      <c r="GR37" s="665"/>
      <c r="GS37" s="665"/>
      <c r="GT37" s="665"/>
      <c r="GU37" s="665"/>
      <c r="GV37" s="665"/>
      <c r="GW37" s="665"/>
      <c r="GX37" s="665"/>
      <c r="GY37" s="665"/>
      <c r="GZ37" s="665"/>
      <c r="HA37" s="665"/>
      <c r="HB37" s="665"/>
      <c r="HC37" s="665"/>
      <c r="HD37" s="666" t="str">
        <f t="shared" si="26"/>
        <v/>
      </c>
      <c r="HE37" s="666" t="str">
        <f t="shared" si="13"/>
        <v/>
      </c>
      <c r="HF37" s="666" t="str">
        <f t="shared" si="14"/>
        <v/>
      </c>
      <c r="HG37" s="666" t="str">
        <f t="shared" si="15"/>
        <v/>
      </c>
      <c r="HH37" s="667" t="str">
        <f>IF(A37="","",SUM(BT37,DC37,EL37,FU37,HD37,#REF!))</f>
        <v/>
      </c>
      <c r="HI37" s="667" t="str">
        <f>IF(A37="","",SUM(BU37,DD37,EM37,FV37,HE37,#REF!))</f>
        <v/>
      </c>
      <c r="HJ37" s="667" t="str">
        <f>IF(A37="","",SUM(BV37,DE37,EN37,FW37,HF37,#REF!))</f>
        <v/>
      </c>
      <c r="HK37" s="667" t="str">
        <f>IF(A37="","",SUM(BW37,DF37,EO37,FX37,HG37,#REF!))</f>
        <v/>
      </c>
      <c r="HL37" s="667" t="str">
        <f t="shared" si="16"/>
        <v/>
      </c>
      <c r="HN37" s="247" t="str">
        <f t="shared" si="31"/>
        <v/>
      </c>
      <c r="HO37" s="247" t="str">
        <f t="shared" si="27"/>
        <v/>
      </c>
      <c r="HP37" s="247" t="str">
        <f t="shared" si="28"/>
        <v/>
      </c>
      <c r="HQ37" s="247" t="str">
        <f t="shared" si="29"/>
        <v/>
      </c>
      <c r="HR37" s="247" t="str">
        <f t="shared" si="30"/>
        <v/>
      </c>
      <c r="HS37" s="673"/>
    </row>
    <row r="38" spans="1:227" ht="14.1" customHeight="1">
      <c r="A38" s="663" t="str">
        <f>IF('กรอกข้อมูล นร1'!A36,'กรอกข้อมูล นร1'!A36,"")</f>
        <v/>
      </c>
      <c r="B38" s="663" t="str">
        <f>'กรอกข้อมูล นร1'!B36&amp;""</f>
        <v/>
      </c>
      <c r="C38" s="664" t="str">
        <f>'กรอกข้อมูล นร1'!D36&amp;""</f>
        <v/>
      </c>
      <c r="D38" s="299" t="str">
        <f>IF('กรอกข้อมูล นร1'!C36="","",'กรอกข้อมูล นร1'!C36)</f>
        <v/>
      </c>
      <c r="E38" s="382" t="str">
        <f t="shared" si="17"/>
        <v/>
      </c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665"/>
      <c r="AB38" s="665"/>
      <c r="AC38" s="665"/>
      <c r="AD38" s="665"/>
      <c r="AE38" s="665"/>
      <c r="AF38" s="665"/>
      <c r="AG38" s="665"/>
      <c r="AH38" s="665"/>
      <c r="AI38" s="665"/>
      <c r="AJ38" s="665"/>
      <c r="AK38" s="666" t="str">
        <f t="shared" si="18"/>
        <v/>
      </c>
      <c r="AL38" s="666" t="str">
        <f t="shared" si="19"/>
        <v/>
      </c>
      <c r="AM38" s="666" t="str">
        <f t="shared" si="20"/>
        <v/>
      </c>
      <c r="AN38" s="666" t="str">
        <f t="shared" si="21"/>
        <v/>
      </c>
      <c r="AO38" s="665"/>
      <c r="AP38" s="665"/>
      <c r="AQ38" s="665"/>
      <c r="AR38" s="665"/>
      <c r="AS38" s="665"/>
      <c r="AT38" s="665"/>
      <c r="AU38" s="665"/>
      <c r="AV38" s="665"/>
      <c r="AW38" s="665"/>
      <c r="AX38" s="665"/>
      <c r="AY38" s="665"/>
      <c r="AZ38" s="665"/>
      <c r="BA38" s="665"/>
      <c r="BB38" s="665"/>
      <c r="BC38" s="665"/>
      <c r="BD38" s="665"/>
      <c r="BE38" s="665"/>
      <c r="BF38" s="665"/>
      <c r="BG38" s="665"/>
      <c r="BH38" s="665"/>
      <c r="BI38" s="665"/>
      <c r="BJ38" s="665"/>
      <c r="BK38" s="665"/>
      <c r="BL38" s="665"/>
      <c r="BM38" s="665"/>
      <c r="BN38" s="665"/>
      <c r="BO38" s="665"/>
      <c r="BP38" s="665"/>
      <c r="BQ38" s="665"/>
      <c r="BR38" s="665"/>
      <c r="BS38" s="665"/>
      <c r="BT38" s="666" t="str">
        <f t="shared" si="22"/>
        <v/>
      </c>
      <c r="BU38" s="666" t="str">
        <f t="shared" si="23"/>
        <v/>
      </c>
      <c r="BV38" s="666" t="str">
        <f t="shared" si="24"/>
        <v/>
      </c>
      <c r="BW38" s="666" t="str">
        <f t="shared" si="25"/>
        <v/>
      </c>
      <c r="BX38" s="665"/>
      <c r="BY38" s="665"/>
      <c r="BZ38" s="665"/>
      <c r="CA38" s="665"/>
      <c r="CB38" s="665"/>
      <c r="CC38" s="665"/>
      <c r="CD38" s="665"/>
      <c r="CE38" s="665"/>
      <c r="CF38" s="665"/>
      <c r="CG38" s="665"/>
      <c r="CH38" s="665"/>
      <c r="CI38" s="665"/>
      <c r="CJ38" s="665"/>
      <c r="CK38" s="665"/>
      <c r="CL38" s="665"/>
      <c r="CM38" s="665"/>
      <c r="CN38" s="665"/>
      <c r="CO38" s="665"/>
      <c r="CP38" s="665"/>
      <c r="CQ38" s="665"/>
      <c r="CR38" s="665"/>
      <c r="CS38" s="665"/>
      <c r="CT38" s="665"/>
      <c r="CU38" s="665"/>
      <c r="CV38" s="665"/>
      <c r="CW38" s="665"/>
      <c r="CX38" s="665"/>
      <c r="CY38" s="665"/>
      <c r="CZ38" s="665"/>
      <c r="DA38" s="665"/>
      <c r="DB38" s="665"/>
      <c r="DC38" s="666" t="str">
        <f t="shared" si="1"/>
        <v/>
      </c>
      <c r="DD38" s="666" t="str">
        <f t="shared" si="2"/>
        <v/>
      </c>
      <c r="DE38" s="666" t="str">
        <f t="shared" si="3"/>
        <v/>
      </c>
      <c r="DF38" s="666" t="str">
        <f t="shared" si="4"/>
        <v/>
      </c>
      <c r="DG38" s="665"/>
      <c r="DH38" s="665"/>
      <c r="DI38" s="665"/>
      <c r="DJ38" s="665"/>
      <c r="DK38" s="665"/>
      <c r="DL38" s="665"/>
      <c r="DM38" s="665"/>
      <c r="DN38" s="665"/>
      <c r="DO38" s="665"/>
      <c r="DP38" s="665"/>
      <c r="DQ38" s="665"/>
      <c r="DR38" s="665"/>
      <c r="DS38" s="665"/>
      <c r="DT38" s="665"/>
      <c r="DU38" s="665"/>
      <c r="DV38" s="665"/>
      <c r="DW38" s="665"/>
      <c r="DX38" s="665"/>
      <c r="DY38" s="665"/>
      <c r="DZ38" s="665"/>
      <c r="EA38" s="665"/>
      <c r="EB38" s="665"/>
      <c r="EC38" s="665"/>
      <c r="ED38" s="665"/>
      <c r="EE38" s="665"/>
      <c r="EF38" s="665"/>
      <c r="EG38" s="665"/>
      <c r="EH38" s="665"/>
      <c r="EI38" s="665"/>
      <c r="EJ38" s="665"/>
      <c r="EK38" s="665"/>
      <c r="EL38" s="666" t="str">
        <f t="shared" si="5"/>
        <v/>
      </c>
      <c r="EM38" s="666" t="str">
        <f t="shared" si="6"/>
        <v/>
      </c>
      <c r="EN38" s="666" t="str">
        <f t="shared" si="7"/>
        <v/>
      </c>
      <c r="EO38" s="666" t="str">
        <f t="shared" si="8"/>
        <v/>
      </c>
      <c r="EP38" s="665"/>
      <c r="EQ38" s="665"/>
      <c r="ER38" s="665"/>
      <c r="ES38" s="665"/>
      <c r="ET38" s="665"/>
      <c r="EU38" s="665"/>
      <c r="EV38" s="665"/>
      <c r="EW38" s="665"/>
      <c r="EX38" s="665"/>
      <c r="EY38" s="665"/>
      <c r="EZ38" s="665"/>
      <c r="FA38" s="665"/>
      <c r="FB38" s="665"/>
      <c r="FC38" s="665"/>
      <c r="FD38" s="665"/>
      <c r="FE38" s="665"/>
      <c r="FF38" s="665"/>
      <c r="FG38" s="665"/>
      <c r="FH38" s="665"/>
      <c r="FI38" s="665"/>
      <c r="FJ38" s="665"/>
      <c r="FK38" s="665"/>
      <c r="FL38" s="665"/>
      <c r="FM38" s="665"/>
      <c r="FN38" s="665"/>
      <c r="FO38" s="665"/>
      <c r="FP38" s="665"/>
      <c r="FQ38" s="665"/>
      <c r="FR38" s="665"/>
      <c r="FS38" s="665"/>
      <c r="FT38" s="665"/>
      <c r="FU38" s="666" t="str">
        <f t="shared" si="9"/>
        <v/>
      </c>
      <c r="FV38" s="666" t="str">
        <f t="shared" si="10"/>
        <v/>
      </c>
      <c r="FW38" s="666" t="str">
        <f t="shared" si="11"/>
        <v/>
      </c>
      <c r="FX38" s="666" t="str">
        <f t="shared" si="12"/>
        <v/>
      </c>
      <c r="FY38" s="665"/>
      <c r="FZ38" s="665"/>
      <c r="GA38" s="665"/>
      <c r="GB38" s="665"/>
      <c r="GC38" s="665"/>
      <c r="GD38" s="665"/>
      <c r="GE38" s="665"/>
      <c r="GF38" s="665"/>
      <c r="GG38" s="665"/>
      <c r="GH38" s="665"/>
      <c r="GI38" s="665"/>
      <c r="GJ38" s="665"/>
      <c r="GK38" s="665"/>
      <c r="GL38" s="665"/>
      <c r="GM38" s="665"/>
      <c r="GN38" s="665"/>
      <c r="GO38" s="665"/>
      <c r="GP38" s="665"/>
      <c r="GQ38" s="665"/>
      <c r="GR38" s="665"/>
      <c r="GS38" s="665"/>
      <c r="GT38" s="665"/>
      <c r="GU38" s="665"/>
      <c r="GV38" s="665"/>
      <c r="GW38" s="665"/>
      <c r="GX38" s="665"/>
      <c r="GY38" s="665"/>
      <c r="GZ38" s="665"/>
      <c r="HA38" s="665"/>
      <c r="HB38" s="665"/>
      <c r="HC38" s="665"/>
      <c r="HD38" s="666" t="str">
        <f t="shared" si="26"/>
        <v/>
      </c>
      <c r="HE38" s="666" t="str">
        <f t="shared" si="13"/>
        <v/>
      </c>
      <c r="HF38" s="666" t="str">
        <f t="shared" si="14"/>
        <v/>
      </c>
      <c r="HG38" s="666" t="str">
        <f t="shared" si="15"/>
        <v/>
      </c>
      <c r="HH38" s="667" t="str">
        <f>IF(A38="","",SUM(BT38,DC38,EL38,FU38,HD38,#REF!))</f>
        <v/>
      </c>
      <c r="HI38" s="667" t="str">
        <f>IF(A38="","",SUM(BU38,DD38,EM38,FV38,HE38,#REF!))</f>
        <v/>
      </c>
      <c r="HJ38" s="667" t="str">
        <f>IF(A38="","",SUM(BV38,DE38,EN38,FW38,HF38,#REF!))</f>
        <v/>
      </c>
      <c r="HK38" s="667" t="str">
        <f>IF(A38="","",SUM(BW38,DF38,EO38,FX38,HG38,#REF!))</f>
        <v/>
      </c>
      <c r="HL38" s="667" t="str">
        <f t="shared" si="16"/>
        <v/>
      </c>
      <c r="HN38" s="247" t="str">
        <f t="shared" si="31"/>
        <v/>
      </c>
      <c r="HO38" s="247" t="str">
        <f t="shared" si="27"/>
        <v/>
      </c>
      <c r="HP38" s="247" t="str">
        <f t="shared" si="28"/>
        <v/>
      </c>
      <c r="HQ38" s="247" t="str">
        <f t="shared" si="29"/>
        <v/>
      </c>
      <c r="HR38" s="247" t="str">
        <f t="shared" si="30"/>
        <v/>
      </c>
      <c r="HS38" s="673"/>
    </row>
    <row r="39" spans="1:227" ht="14.1" customHeight="1">
      <c r="A39" s="663" t="str">
        <f>IF('กรอกข้อมูล นร1'!A37,'กรอกข้อมูล นร1'!A37,"")</f>
        <v/>
      </c>
      <c r="B39" s="663" t="str">
        <f>'กรอกข้อมูล นร1'!B37&amp;""</f>
        <v/>
      </c>
      <c r="C39" s="664" t="str">
        <f>'กรอกข้อมูล นร1'!D37&amp;""</f>
        <v/>
      </c>
      <c r="D39" s="299" t="str">
        <f>IF('กรอกข้อมูล นร1'!C37="","",'กรอกข้อมูล นร1'!C37)</f>
        <v/>
      </c>
      <c r="E39" s="382" t="str">
        <f t="shared" si="17"/>
        <v/>
      </c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665"/>
      <c r="AB39" s="665"/>
      <c r="AC39" s="665"/>
      <c r="AD39" s="665"/>
      <c r="AE39" s="665"/>
      <c r="AF39" s="665"/>
      <c r="AG39" s="665"/>
      <c r="AH39" s="665"/>
      <c r="AI39" s="665"/>
      <c r="AJ39" s="665"/>
      <c r="AK39" s="666" t="str">
        <f t="shared" si="18"/>
        <v/>
      </c>
      <c r="AL39" s="666" t="str">
        <f t="shared" si="19"/>
        <v/>
      </c>
      <c r="AM39" s="666" t="str">
        <f t="shared" si="20"/>
        <v/>
      </c>
      <c r="AN39" s="666" t="str">
        <f t="shared" si="21"/>
        <v/>
      </c>
      <c r="AO39" s="665"/>
      <c r="AP39" s="665"/>
      <c r="AQ39" s="665"/>
      <c r="AR39" s="665"/>
      <c r="AS39" s="665"/>
      <c r="AT39" s="665"/>
      <c r="AU39" s="665"/>
      <c r="AV39" s="665"/>
      <c r="AW39" s="665"/>
      <c r="AX39" s="665"/>
      <c r="AY39" s="665"/>
      <c r="AZ39" s="665"/>
      <c r="BA39" s="665"/>
      <c r="BB39" s="665"/>
      <c r="BC39" s="665"/>
      <c r="BD39" s="665"/>
      <c r="BE39" s="665"/>
      <c r="BF39" s="665"/>
      <c r="BG39" s="665"/>
      <c r="BH39" s="665"/>
      <c r="BI39" s="665"/>
      <c r="BJ39" s="665"/>
      <c r="BK39" s="665"/>
      <c r="BL39" s="665"/>
      <c r="BM39" s="665"/>
      <c r="BN39" s="665"/>
      <c r="BO39" s="665"/>
      <c r="BP39" s="665"/>
      <c r="BQ39" s="665"/>
      <c r="BR39" s="665"/>
      <c r="BS39" s="665"/>
      <c r="BT39" s="666" t="str">
        <f t="shared" si="22"/>
        <v/>
      </c>
      <c r="BU39" s="666" t="str">
        <f t="shared" si="23"/>
        <v/>
      </c>
      <c r="BV39" s="666" t="str">
        <f t="shared" si="24"/>
        <v/>
      </c>
      <c r="BW39" s="666" t="str">
        <f t="shared" si="25"/>
        <v/>
      </c>
      <c r="BX39" s="665"/>
      <c r="BY39" s="665"/>
      <c r="BZ39" s="665"/>
      <c r="CA39" s="665"/>
      <c r="CB39" s="665"/>
      <c r="CC39" s="665"/>
      <c r="CD39" s="665"/>
      <c r="CE39" s="665"/>
      <c r="CF39" s="665"/>
      <c r="CG39" s="665"/>
      <c r="CH39" s="665"/>
      <c r="CI39" s="665"/>
      <c r="CJ39" s="665"/>
      <c r="CK39" s="665"/>
      <c r="CL39" s="665"/>
      <c r="CM39" s="665"/>
      <c r="CN39" s="665"/>
      <c r="CO39" s="665"/>
      <c r="CP39" s="665"/>
      <c r="CQ39" s="665"/>
      <c r="CR39" s="665"/>
      <c r="CS39" s="665"/>
      <c r="CT39" s="665"/>
      <c r="CU39" s="665"/>
      <c r="CV39" s="665"/>
      <c r="CW39" s="665"/>
      <c r="CX39" s="665"/>
      <c r="CY39" s="665"/>
      <c r="CZ39" s="665"/>
      <c r="DA39" s="665"/>
      <c r="DB39" s="665"/>
      <c r="DC39" s="666" t="str">
        <f t="shared" ref="DC39:DC56" si="32">IF(COUNTIF($BX39:$DB39," /"),COUNTIF($BX39:$DB39," /"),"")</f>
        <v/>
      </c>
      <c r="DD39" s="666" t="str">
        <f t="shared" ref="DD39:DD56" si="33">IF(COUNTIF($BX39:$DB39,"ป"),COUNTIF($BY39:$DB39,"ป"),"")</f>
        <v/>
      </c>
      <c r="DE39" s="666" t="str">
        <f t="shared" ref="DE39:DE56" si="34">IF(COUNTIF($BX39:$DB39,"ล"),COUNTIF($BY39:$DB39,"ล"),"")</f>
        <v/>
      </c>
      <c r="DF39" s="666" t="str">
        <f t="shared" ref="DF39:DF56" si="35">IF(COUNTIF($BX39:$DB39,"ข"),COUNTIF($BY39:$DB39,"ข"),"")</f>
        <v/>
      </c>
      <c r="DG39" s="665"/>
      <c r="DH39" s="665"/>
      <c r="DI39" s="665"/>
      <c r="DJ39" s="665"/>
      <c r="DK39" s="665"/>
      <c r="DL39" s="665"/>
      <c r="DM39" s="665"/>
      <c r="DN39" s="665"/>
      <c r="DO39" s="665"/>
      <c r="DP39" s="665"/>
      <c r="DQ39" s="665"/>
      <c r="DR39" s="665"/>
      <c r="DS39" s="665"/>
      <c r="DT39" s="665"/>
      <c r="DU39" s="665"/>
      <c r="DV39" s="665"/>
      <c r="DW39" s="665"/>
      <c r="DX39" s="665"/>
      <c r="DY39" s="665"/>
      <c r="DZ39" s="665"/>
      <c r="EA39" s="665"/>
      <c r="EB39" s="665"/>
      <c r="EC39" s="665"/>
      <c r="ED39" s="665"/>
      <c r="EE39" s="665"/>
      <c r="EF39" s="665"/>
      <c r="EG39" s="665"/>
      <c r="EH39" s="665"/>
      <c r="EI39" s="665"/>
      <c r="EJ39" s="665"/>
      <c r="EK39" s="665"/>
      <c r="EL39" s="666" t="str">
        <f t="shared" ref="EL39:EL56" si="36">IF(COUNTIF($DG39:$EK39," /"),COUNTIF($DG39:$EK39," /"),"")</f>
        <v/>
      </c>
      <c r="EM39" s="666" t="str">
        <f t="shared" ref="EM39:EM56" si="37">IF(COUNTIF($DG39:$EK39,"ป"),COUNTIF($DG39:$EK39,"ป"),"")</f>
        <v/>
      </c>
      <c r="EN39" s="666" t="str">
        <f t="shared" ref="EN39:EN56" si="38">IF(COUNTIF($DG39:$EK39,"ล"),COUNTIF($DG39:$EK39,"ล"),"")</f>
        <v/>
      </c>
      <c r="EO39" s="666" t="str">
        <f t="shared" ref="EO39:EO56" si="39">IF(COUNTIF($DG39:$EK39,"ข"),COUNTIF($DG39:$EK39,"ข"),"")</f>
        <v/>
      </c>
      <c r="EP39" s="665"/>
      <c r="EQ39" s="665"/>
      <c r="ER39" s="665"/>
      <c r="ES39" s="665"/>
      <c r="ET39" s="665"/>
      <c r="EU39" s="665"/>
      <c r="EV39" s="665"/>
      <c r="EW39" s="665"/>
      <c r="EX39" s="665"/>
      <c r="EY39" s="665"/>
      <c r="EZ39" s="665"/>
      <c r="FA39" s="665"/>
      <c r="FB39" s="665"/>
      <c r="FC39" s="665"/>
      <c r="FD39" s="665"/>
      <c r="FE39" s="665"/>
      <c r="FF39" s="665"/>
      <c r="FG39" s="665"/>
      <c r="FH39" s="665"/>
      <c r="FI39" s="665"/>
      <c r="FJ39" s="665"/>
      <c r="FK39" s="665"/>
      <c r="FL39" s="665"/>
      <c r="FM39" s="665"/>
      <c r="FN39" s="665"/>
      <c r="FO39" s="665"/>
      <c r="FP39" s="665"/>
      <c r="FQ39" s="665"/>
      <c r="FR39" s="665"/>
      <c r="FS39" s="665"/>
      <c r="FT39" s="665"/>
      <c r="FU39" s="666" t="str">
        <f t="shared" ref="FU39:FU56" si="40">IF(COUNTIF($EP39:$FT39," /"),COUNTIF($EP39:$FT39," /"),"")</f>
        <v/>
      </c>
      <c r="FV39" s="666" t="str">
        <f t="shared" ref="FV39:FV56" si="41">IF(COUNTIF($EP39:$FT39,"ป"),COUNTIF($EP39:$FT39,"ป"),"")</f>
        <v/>
      </c>
      <c r="FW39" s="666" t="str">
        <f t="shared" ref="FW39:FW56" si="42">IF(COUNTIF($EP39:$FT39,"ล"),COUNTIF($EP39:$FT39,"ล"),"")</f>
        <v/>
      </c>
      <c r="FX39" s="666" t="str">
        <f t="shared" ref="FX39:FX56" si="43">IF(COUNTIF($EP39:$FT39,"ข"),COUNTIF($EP39:$FT39,"ข"),"")</f>
        <v/>
      </c>
      <c r="FY39" s="665"/>
      <c r="FZ39" s="665"/>
      <c r="GA39" s="665"/>
      <c r="GB39" s="665"/>
      <c r="GC39" s="665"/>
      <c r="GD39" s="665"/>
      <c r="GE39" s="665"/>
      <c r="GF39" s="665"/>
      <c r="GG39" s="665"/>
      <c r="GH39" s="665"/>
      <c r="GI39" s="665"/>
      <c r="GJ39" s="665"/>
      <c r="GK39" s="665"/>
      <c r="GL39" s="665"/>
      <c r="GM39" s="665"/>
      <c r="GN39" s="665"/>
      <c r="GO39" s="665"/>
      <c r="GP39" s="665"/>
      <c r="GQ39" s="665"/>
      <c r="GR39" s="665"/>
      <c r="GS39" s="665"/>
      <c r="GT39" s="665"/>
      <c r="GU39" s="665"/>
      <c r="GV39" s="665"/>
      <c r="GW39" s="665"/>
      <c r="GX39" s="665"/>
      <c r="GY39" s="665"/>
      <c r="GZ39" s="665"/>
      <c r="HA39" s="665"/>
      <c r="HB39" s="665"/>
      <c r="HC39" s="665"/>
      <c r="HD39" s="666" t="str">
        <f t="shared" ref="HD39:HD56" si="44">IF(COUNTIF($FY39:$HC39," /"),COUNTIF($FY39:$HC39," /"),"")</f>
        <v/>
      </c>
      <c r="HE39" s="666" t="str">
        <f t="shared" ref="HE39:HE56" si="45">IF(COUNTIF($FY39:$HC39,"ป"),COUNTIF($FY39:$HC39,"ป"),"")</f>
        <v/>
      </c>
      <c r="HF39" s="666" t="str">
        <f t="shared" ref="HF39:HF56" si="46">IF(COUNTIF($FY39:$HC39,"ล"),COUNTIF($FY39:$HC39,"ล"),"")</f>
        <v/>
      </c>
      <c r="HG39" s="666" t="str">
        <f t="shared" ref="HG39:HG56" si="47">IF(COUNTIF($FY39:$HC39,"ข"),COUNTIF($FY39:$HC39,"ข"),"")</f>
        <v/>
      </c>
      <c r="HH39" s="667" t="str">
        <f>IF(A39="","",SUM(BT39,DC39,EL39,FU39,HD39,#REF!))</f>
        <v/>
      </c>
      <c r="HI39" s="667" t="str">
        <f>IF(A39="","",SUM(BU39,DD39,EM39,FV39,HE39,#REF!))</f>
        <v/>
      </c>
      <c r="HJ39" s="667" t="str">
        <f>IF(A39="","",SUM(BV39,DE39,EN39,FW39,HF39,#REF!))</f>
        <v/>
      </c>
      <c r="HK39" s="667" t="str">
        <f>IF(A39="","",SUM(BW39,DF39,EO39,FX39,HG39,#REF!))</f>
        <v/>
      </c>
      <c r="HL39" s="667" t="str">
        <f t="shared" ref="HL39:HL56" si="48">IF(A39="","",SUM(HH39:HK39))</f>
        <v/>
      </c>
      <c r="HN39" s="247" t="str">
        <f t="shared" si="31"/>
        <v/>
      </c>
      <c r="HO39" s="247" t="str">
        <f t="shared" si="27"/>
        <v/>
      </c>
      <c r="HP39" s="247" t="str">
        <f t="shared" si="28"/>
        <v/>
      </c>
      <c r="HQ39" s="247" t="str">
        <f t="shared" si="29"/>
        <v/>
      </c>
      <c r="HR39" s="247" t="str">
        <f t="shared" si="30"/>
        <v/>
      </c>
      <c r="HS39" s="673"/>
    </row>
    <row r="40" spans="1:227" ht="14.1" customHeight="1">
      <c r="A40" s="663" t="str">
        <f>IF('กรอกข้อมูล นร1'!A38,'กรอกข้อมูล นร1'!A38,"")</f>
        <v/>
      </c>
      <c r="B40" s="663" t="str">
        <f>'กรอกข้อมูล นร1'!B38&amp;""</f>
        <v/>
      </c>
      <c r="C40" s="664" t="str">
        <f>'กรอกข้อมูล นร1'!D38&amp;""</f>
        <v/>
      </c>
      <c r="D40" s="299" t="str">
        <f>IF('กรอกข้อมูล นร1'!C38="","",'กรอกข้อมูล นร1'!C38)</f>
        <v/>
      </c>
      <c r="E40" s="382" t="str">
        <f t="shared" si="17"/>
        <v/>
      </c>
      <c r="F40" s="665"/>
      <c r="G40" s="665"/>
      <c r="H40" s="665"/>
      <c r="I40" s="665"/>
      <c r="J40" s="665"/>
      <c r="K40" s="665"/>
      <c r="L40" s="665"/>
      <c r="M40" s="665"/>
      <c r="N40" s="665"/>
      <c r="O40" s="665"/>
      <c r="P40" s="665"/>
      <c r="Q40" s="665"/>
      <c r="R40" s="665"/>
      <c r="S40" s="665"/>
      <c r="T40" s="665"/>
      <c r="U40" s="665"/>
      <c r="V40" s="665"/>
      <c r="W40" s="665"/>
      <c r="X40" s="665"/>
      <c r="Y40" s="665"/>
      <c r="Z40" s="665"/>
      <c r="AA40" s="665"/>
      <c r="AB40" s="665"/>
      <c r="AC40" s="665"/>
      <c r="AD40" s="665"/>
      <c r="AE40" s="665"/>
      <c r="AF40" s="665"/>
      <c r="AG40" s="665"/>
      <c r="AH40" s="665"/>
      <c r="AI40" s="665"/>
      <c r="AJ40" s="665"/>
      <c r="AK40" s="666" t="str">
        <f t="shared" si="18"/>
        <v/>
      </c>
      <c r="AL40" s="666" t="str">
        <f t="shared" si="19"/>
        <v/>
      </c>
      <c r="AM40" s="666" t="str">
        <f t="shared" si="20"/>
        <v/>
      </c>
      <c r="AN40" s="666" t="str">
        <f t="shared" si="21"/>
        <v/>
      </c>
      <c r="AO40" s="665"/>
      <c r="AP40" s="665"/>
      <c r="AQ40" s="665"/>
      <c r="AR40" s="665"/>
      <c r="AS40" s="665"/>
      <c r="AT40" s="665"/>
      <c r="AU40" s="665"/>
      <c r="AV40" s="665"/>
      <c r="AW40" s="665"/>
      <c r="AX40" s="665"/>
      <c r="AY40" s="665"/>
      <c r="AZ40" s="665"/>
      <c r="BA40" s="665"/>
      <c r="BB40" s="665"/>
      <c r="BC40" s="665"/>
      <c r="BD40" s="665"/>
      <c r="BE40" s="665"/>
      <c r="BF40" s="665"/>
      <c r="BG40" s="665"/>
      <c r="BH40" s="665"/>
      <c r="BI40" s="665"/>
      <c r="BJ40" s="665"/>
      <c r="BK40" s="665"/>
      <c r="BL40" s="665"/>
      <c r="BM40" s="665"/>
      <c r="BN40" s="665"/>
      <c r="BO40" s="665"/>
      <c r="BP40" s="665"/>
      <c r="BQ40" s="665"/>
      <c r="BR40" s="665"/>
      <c r="BS40" s="665"/>
      <c r="BT40" s="666" t="str">
        <f t="shared" si="22"/>
        <v/>
      </c>
      <c r="BU40" s="666" t="str">
        <f t="shared" si="23"/>
        <v/>
      </c>
      <c r="BV40" s="666" t="str">
        <f t="shared" si="24"/>
        <v/>
      </c>
      <c r="BW40" s="666" t="str">
        <f t="shared" si="25"/>
        <v/>
      </c>
      <c r="BX40" s="665"/>
      <c r="BY40" s="665"/>
      <c r="BZ40" s="665"/>
      <c r="CA40" s="665"/>
      <c r="CB40" s="665"/>
      <c r="CC40" s="665"/>
      <c r="CD40" s="665"/>
      <c r="CE40" s="665"/>
      <c r="CF40" s="665"/>
      <c r="CG40" s="665"/>
      <c r="CH40" s="665"/>
      <c r="CI40" s="665"/>
      <c r="CJ40" s="665"/>
      <c r="CK40" s="665"/>
      <c r="CL40" s="665"/>
      <c r="CM40" s="665"/>
      <c r="CN40" s="665"/>
      <c r="CO40" s="665"/>
      <c r="CP40" s="665"/>
      <c r="CQ40" s="665"/>
      <c r="CR40" s="665"/>
      <c r="CS40" s="665"/>
      <c r="CT40" s="665"/>
      <c r="CU40" s="665"/>
      <c r="CV40" s="665"/>
      <c r="CW40" s="665"/>
      <c r="CX40" s="665"/>
      <c r="CY40" s="665"/>
      <c r="CZ40" s="665"/>
      <c r="DA40" s="665"/>
      <c r="DB40" s="665"/>
      <c r="DC40" s="666" t="str">
        <f t="shared" si="32"/>
        <v/>
      </c>
      <c r="DD40" s="666" t="str">
        <f t="shared" si="33"/>
        <v/>
      </c>
      <c r="DE40" s="666" t="str">
        <f t="shared" si="34"/>
        <v/>
      </c>
      <c r="DF40" s="666" t="str">
        <f t="shared" si="35"/>
        <v/>
      </c>
      <c r="DG40" s="665"/>
      <c r="DH40" s="665"/>
      <c r="DI40" s="665"/>
      <c r="DJ40" s="665"/>
      <c r="DK40" s="665"/>
      <c r="DL40" s="665"/>
      <c r="DM40" s="665"/>
      <c r="DN40" s="665"/>
      <c r="DO40" s="665"/>
      <c r="DP40" s="665"/>
      <c r="DQ40" s="665"/>
      <c r="DR40" s="665"/>
      <c r="DS40" s="665"/>
      <c r="DT40" s="665"/>
      <c r="DU40" s="665"/>
      <c r="DV40" s="665"/>
      <c r="DW40" s="665"/>
      <c r="DX40" s="665"/>
      <c r="DY40" s="665"/>
      <c r="DZ40" s="665"/>
      <c r="EA40" s="665"/>
      <c r="EB40" s="665"/>
      <c r="EC40" s="665"/>
      <c r="ED40" s="665"/>
      <c r="EE40" s="665"/>
      <c r="EF40" s="665"/>
      <c r="EG40" s="665"/>
      <c r="EH40" s="665"/>
      <c r="EI40" s="665"/>
      <c r="EJ40" s="665"/>
      <c r="EK40" s="665"/>
      <c r="EL40" s="666" t="str">
        <f t="shared" si="36"/>
        <v/>
      </c>
      <c r="EM40" s="666" t="str">
        <f t="shared" si="37"/>
        <v/>
      </c>
      <c r="EN40" s="666" t="str">
        <f t="shared" si="38"/>
        <v/>
      </c>
      <c r="EO40" s="666" t="str">
        <f t="shared" si="39"/>
        <v/>
      </c>
      <c r="EP40" s="665"/>
      <c r="EQ40" s="665"/>
      <c r="ER40" s="665"/>
      <c r="ES40" s="665"/>
      <c r="ET40" s="665"/>
      <c r="EU40" s="665"/>
      <c r="EV40" s="665"/>
      <c r="EW40" s="665"/>
      <c r="EX40" s="665"/>
      <c r="EY40" s="665"/>
      <c r="EZ40" s="665"/>
      <c r="FA40" s="665"/>
      <c r="FB40" s="665"/>
      <c r="FC40" s="665"/>
      <c r="FD40" s="665"/>
      <c r="FE40" s="665"/>
      <c r="FF40" s="665"/>
      <c r="FG40" s="665"/>
      <c r="FH40" s="665"/>
      <c r="FI40" s="665"/>
      <c r="FJ40" s="665"/>
      <c r="FK40" s="665"/>
      <c r="FL40" s="665"/>
      <c r="FM40" s="665"/>
      <c r="FN40" s="665"/>
      <c r="FO40" s="665"/>
      <c r="FP40" s="665"/>
      <c r="FQ40" s="665"/>
      <c r="FR40" s="665"/>
      <c r="FS40" s="665"/>
      <c r="FT40" s="665"/>
      <c r="FU40" s="666" t="str">
        <f t="shared" si="40"/>
        <v/>
      </c>
      <c r="FV40" s="666" t="str">
        <f t="shared" si="41"/>
        <v/>
      </c>
      <c r="FW40" s="666" t="str">
        <f t="shared" si="42"/>
        <v/>
      </c>
      <c r="FX40" s="666" t="str">
        <f t="shared" si="43"/>
        <v/>
      </c>
      <c r="FY40" s="665"/>
      <c r="FZ40" s="665"/>
      <c r="GA40" s="665"/>
      <c r="GB40" s="665"/>
      <c r="GC40" s="665"/>
      <c r="GD40" s="665"/>
      <c r="GE40" s="665"/>
      <c r="GF40" s="665"/>
      <c r="GG40" s="665"/>
      <c r="GH40" s="665"/>
      <c r="GI40" s="665"/>
      <c r="GJ40" s="665"/>
      <c r="GK40" s="665"/>
      <c r="GL40" s="665"/>
      <c r="GM40" s="665"/>
      <c r="GN40" s="665"/>
      <c r="GO40" s="665"/>
      <c r="GP40" s="665"/>
      <c r="GQ40" s="665"/>
      <c r="GR40" s="665"/>
      <c r="GS40" s="665"/>
      <c r="GT40" s="665"/>
      <c r="GU40" s="665"/>
      <c r="GV40" s="665"/>
      <c r="GW40" s="665"/>
      <c r="GX40" s="665"/>
      <c r="GY40" s="665"/>
      <c r="GZ40" s="665"/>
      <c r="HA40" s="665"/>
      <c r="HB40" s="665"/>
      <c r="HC40" s="665"/>
      <c r="HD40" s="666" t="str">
        <f t="shared" si="44"/>
        <v/>
      </c>
      <c r="HE40" s="666" t="str">
        <f t="shared" si="45"/>
        <v/>
      </c>
      <c r="HF40" s="666" t="str">
        <f t="shared" si="46"/>
        <v/>
      </c>
      <c r="HG40" s="666" t="str">
        <f t="shared" si="47"/>
        <v/>
      </c>
      <c r="HH40" s="667" t="str">
        <f>IF(A40="","",SUM(BT40,DC40,EL40,FU40,HD40,#REF!))</f>
        <v/>
      </c>
      <c r="HI40" s="667" t="str">
        <f>IF(A40="","",SUM(BU40,DD40,EM40,FV40,HE40,#REF!))</f>
        <v/>
      </c>
      <c r="HJ40" s="667" t="str">
        <f>IF(A40="","",SUM(BV40,DE40,EN40,FW40,HF40,#REF!))</f>
        <v/>
      </c>
      <c r="HK40" s="667" t="str">
        <f>IF(A40="","",SUM(BW40,DF40,EO40,FX40,HG40,#REF!))</f>
        <v/>
      </c>
      <c r="HL40" s="667" t="str">
        <f t="shared" si="48"/>
        <v/>
      </c>
      <c r="HN40" s="247" t="str">
        <f t="shared" si="31"/>
        <v/>
      </c>
      <c r="HO40" s="247" t="str">
        <f t="shared" si="27"/>
        <v/>
      </c>
      <c r="HP40" s="247" t="str">
        <f t="shared" si="28"/>
        <v/>
      </c>
      <c r="HQ40" s="247" t="str">
        <f t="shared" si="29"/>
        <v/>
      </c>
      <c r="HR40" s="247" t="str">
        <f t="shared" si="30"/>
        <v/>
      </c>
      <c r="HS40" s="673"/>
    </row>
    <row r="41" spans="1:227" ht="14.1" customHeight="1">
      <c r="A41" s="663" t="str">
        <f>IF('กรอกข้อมูล นร1'!A39,'กรอกข้อมูล นร1'!A39,"")</f>
        <v/>
      </c>
      <c r="B41" s="663" t="str">
        <f>'กรอกข้อมูล นร1'!B39&amp;""</f>
        <v/>
      </c>
      <c r="C41" s="664" t="str">
        <f>'กรอกข้อมูล นร1'!D39&amp;""</f>
        <v/>
      </c>
      <c r="D41" s="299" t="str">
        <f>IF('กรอกข้อมูล นร1'!C39="","",'กรอกข้อมูล นร1'!C39)</f>
        <v/>
      </c>
      <c r="E41" s="382" t="str">
        <f t="shared" si="17"/>
        <v/>
      </c>
      <c r="F41" s="665"/>
      <c r="G41" s="665"/>
      <c r="H41" s="665"/>
      <c r="I41" s="665"/>
      <c r="J41" s="665"/>
      <c r="K41" s="665"/>
      <c r="L41" s="665"/>
      <c r="M41" s="665"/>
      <c r="N41" s="665"/>
      <c r="O41" s="665"/>
      <c r="P41" s="665"/>
      <c r="Q41" s="665"/>
      <c r="R41" s="665"/>
      <c r="S41" s="665"/>
      <c r="T41" s="665"/>
      <c r="U41" s="665"/>
      <c r="V41" s="665"/>
      <c r="W41" s="665"/>
      <c r="X41" s="665"/>
      <c r="Y41" s="665"/>
      <c r="Z41" s="665"/>
      <c r="AA41" s="665"/>
      <c r="AB41" s="665"/>
      <c r="AC41" s="665"/>
      <c r="AD41" s="665"/>
      <c r="AE41" s="665"/>
      <c r="AF41" s="665"/>
      <c r="AG41" s="665"/>
      <c r="AH41" s="665"/>
      <c r="AI41" s="665"/>
      <c r="AJ41" s="665"/>
      <c r="AK41" s="666" t="str">
        <f t="shared" si="18"/>
        <v/>
      </c>
      <c r="AL41" s="666" t="str">
        <f t="shared" si="19"/>
        <v/>
      </c>
      <c r="AM41" s="666" t="str">
        <f t="shared" si="20"/>
        <v/>
      </c>
      <c r="AN41" s="666" t="str">
        <f t="shared" si="21"/>
        <v/>
      </c>
      <c r="AO41" s="665"/>
      <c r="AP41" s="665"/>
      <c r="AQ41" s="665"/>
      <c r="AR41" s="665"/>
      <c r="AS41" s="665"/>
      <c r="AT41" s="665"/>
      <c r="AU41" s="665"/>
      <c r="AV41" s="665"/>
      <c r="AW41" s="665"/>
      <c r="AX41" s="665"/>
      <c r="AY41" s="665"/>
      <c r="AZ41" s="665"/>
      <c r="BA41" s="665"/>
      <c r="BB41" s="665"/>
      <c r="BC41" s="665"/>
      <c r="BD41" s="665"/>
      <c r="BE41" s="665"/>
      <c r="BF41" s="665"/>
      <c r="BG41" s="665"/>
      <c r="BH41" s="665"/>
      <c r="BI41" s="665"/>
      <c r="BJ41" s="665"/>
      <c r="BK41" s="665"/>
      <c r="BL41" s="665"/>
      <c r="BM41" s="665"/>
      <c r="BN41" s="665"/>
      <c r="BO41" s="665"/>
      <c r="BP41" s="665"/>
      <c r="BQ41" s="665"/>
      <c r="BR41" s="665"/>
      <c r="BS41" s="665"/>
      <c r="BT41" s="666" t="str">
        <f t="shared" si="22"/>
        <v/>
      </c>
      <c r="BU41" s="666" t="str">
        <f t="shared" si="23"/>
        <v/>
      </c>
      <c r="BV41" s="666" t="str">
        <f t="shared" si="24"/>
        <v/>
      </c>
      <c r="BW41" s="666" t="str">
        <f t="shared" si="25"/>
        <v/>
      </c>
      <c r="BX41" s="665"/>
      <c r="BY41" s="665"/>
      <c r="BZ41" s="665"/>
      <c r="CA41" s="665"/>
      <c r="CB41" s="665"/>
      <c r="CC41" s="665"/>
      <c r="CD41" s="665"/>
      <c r="CE41" s="665"/>
      <c r="CF41" s="665"/>
      <c r="CG41" s="665"/>
      <c r="CH41" s="665"/>
      <c r="CI41" s="665"/>
      <c r="CJ41" s="665"/>
      <c r="CK41" s="665"/>
      <c r="CL41" s="665"/>
      <c r="CM41" s="665"/>
      <c r="CN41" s="665"/>
      <c r="CO41" s="665"/>
      <c r="CP41" s="665"/>
      <c r="CQ41" s="665"/>
      <c r="CR41" s="665"/>
      <c r="CS41" s="665"/>
      <c r="CT41" s="665"/>
      <c r="CU41" s="665"/>
      <c r="CV41" s="665"/>
      <c r="CW41" s="665"/>
      <c r="CX41" s="665"/>
      <c r="CY41" s="665"/>
      <c r="CZ41" s="665"/>
      <c r="DA41" s="665"/>
      <c r="DB41" s="665"/>
      <c r="DC41" s="666" t="str">
        <f t="shared" si="32"/>
        <v/>
      </c>
      <c r="DD41" s="666" t="str">
        <f t="shared" si="33"/>
        <v/>
      </c>
      <c r="DE41" s="666" t="str">
        <f t="shared" si="34"/>
        <v/>
      </c>
      <c r="DF41" s="666" t="str">
        <f t="shared" si="35"/>
        <v/>
      </c>
      <c r="DG41" s="665"/>
      <c r="DH41" s="665"/>
      <c r="DI41" s="665"/>
      <c r="DJ41" s="665"/>
      <c r="DK41" s="665"/>
      <c r="DL41" s="665"/>
      <c r="DM41" s="665"/>
      <c r="DN41" s="665"/>
      <c r="DO41" s="665"/>
      <c r="DP41" s="665"/>
      <c r="DQ41" s="665"/>
      <c r="DR41" s="665"/>
      <c r="DS41" s="665"/>
      <c r="DT41" s="665"/>
      <c r="DU41" s="665"/>
      <c r="DV41" s="665"/>
      <c r="DW41" s="665"/>
      <c r="DX41" s="665"/>
      <c r="DY41" s="665"/>
      <c r="DZ41" s="665"/>
      <c r="EA41" s="665"/>
      <c r="EB41" s="665"/>
      <c r="EC41" s="665"/>
      <c r="ED41" s="665"/>
      <c r="EE41" s="665"/>
      <c r="EF41" s="665"/>
      <c r="EG41" s="665"/>
      <c r="EH41" s="665"/>
      <c r="EI41" s="665"/>
      <c r="EJ41" s="665"/>
      <c r="EK41" s="665"/>
      <c r="EL41" s="666" t="str">
        <f t="shared" si="36"/>
        <v/>
      </c>
      <c r="EM41" s="666" t="str">
        <f t="shared" si="37"/>
        <v/>
      </c>
      <c r="EN41" s="666" t="str">
        <f t="shared" si="38"/>
        <v/>
      </c>
      <c r="EO41" s="666" t="str">
        <f t="shared" si="39"/>
        <v/>
      </c>
      <c r="EP41" s="665"/>
      <c r="EQ41" s="665"/>
      <c r="ER41" s="665"/>
      <c r="ES41" s="665"/>
      <c r="ET41" s="665"/>
      <c r="EU41" s="665"/>
      <c r="EV41" s="665"/>
      <c r="EW41" s="665"/>
      <c r="EX41" s="665"/>
      <c r="EY41" s="665"/>
      <c r="EZ41" s="665"/>
      <c r="FA41" s="665"/>
      <c r="FB41" s="665"/>
      <c r="FC41" s="665"/>
      <c r="FD41" s="665"/>
      <c r="FE41" s="665"/>
      <c r="FF41" s="665"/>
      <c r="FG41" s="665"/>
      <c r="FH41" s="665"/>
      <c r="FI41" s="665"/>
      <c r="FJ41" s="665"/>
      <c r="FK41" s="665"/>
      <c r="FL41" s="665"/>
      <c r="FM41" s="665"/>
      <c r="FN41" s="665"/>
      <c r="FO41" s="665"/>
      <c r="FP41" s="665"/>
      <c r="FQ41" s="665"/>
      <c r="FR41" s="665"/>
      <c r="FS41" s="665"/>
      <c r="FT41" s="665"/>
      <c r="FU41" s="666" t="str">
        <f t="shared" si="40"/>
        <v/>
      </c>
      <c r="FV41" s="666" t="str">
        <f t="shared" si="41"/>
        <v/>
      </c>
      <c r="FW41" s="666" t="str">
        <f t="shared" si="42"/>
        <v/>
      </c>
      <c r="FX41" s="666" t="str">
        <f t="shared" si="43"/>
        <v/>
      </c>
      <c r="FY41" s="665"/>
      <c r="FZ41" s="665"/>
      <c r="GA41" s="665"/>
      <c r="GB41" s="665"/>
      <c r="GC41" s="665"/>
      <c r="GD41" s="665"/>
      <c r="GE41" s="665"/>
      <c r="GF41" s="665"/>
      <c r="GG41" s="665"/>
      <c r="GH41" s="665"/>
      <c r="GI41" s="665"/>
      <c r="GJ41" s="665"/>
      <c r="GK41" s="665"/>
      <c r="GL41" s="665"/>
      <c r="GM41" s="665"/>
      <c r="GN41" s="665"/>
      <c r="GO41" s="665"/>
      <c r="GP41" s="665"/>
      <c r="GQ41" s="665"/>
      <c r="GR41" s="665"/>
      <c r="GS41" s="665"/>
      <c r="GT41" s="665"/>
      <c r="GU41" s="665"/>
      <c r="GV41" s="665"/>
      <c r="GW41" s="665"/>
      <c r="GX41" s="665"/>
      <c r="GY41" s="665"/>
      <c r="GZ41" s="665"/>
      <c r="HA41" s="665"/>
      <c r="HB41" s="665"/>
      <c r="HC41" s="665"/>
      <c r="HD41" s="666" t="str">
        <f t="shared" si="44"/>
        <v/>
      </c>
      <c r="HE41" s="666" t="str">
        <f t="shared" si="45"/>
        <v/>
      </c>
      <c r="HF41" s="666" t="str">
        <f t="shared" si="46"/>
        <v/>
      </c>
      <c r="HG41" s="666" t="str">
        <f t="shared" si="47"/>
        <v/>
      </c>
      <c r="HH41" s="667" t="str">
        <f>IF(A41="","",SUM(BT41,DC41,EL41,FU41,HD41,#REF!))</f>
        <v/>
      </c>
      <c r="HI41" s="667" t="str">
        <f>IF(A41="","",SUM(BU41,DD41,EM41,FV41,HE41,#REF!))</f>
        <v/>
      </c>
      <c r="HJ41" s="667" t="str">
        <f>IF(A41="","",SUM(BV41,DE41,EN41,FW41,HF41,#REF!))</f>
        <v/>
      </c>
      <c r="HK41" s="667" t="str">
        <f>IF(A41="","",SUM(BW41,DF41,EO41,FX41,HG41,#REF!))</f>
        <v/>
      </c>
      <c r="HL41" s="667" t="str">
        <f t="shared" si="48"/>
        <v/>
      </c>
      <c r="HN41" s="247" t="str">
        <f t="shared" si="31"/>
        <v/>
      </c>
      <c r="HO41" s="247" t="str">
        <f t="shared" si="27"/>
        <v/>
      </c>
      <c r="HP41" s="247" t="str">
        <f t="shared" si="28"/>
        <v/>
      </c>
      <c r="HQ41" s="247" t="str">
        <f t="shared" si="29"/>
        <v/>
      </c>
      <c r="HR41" s="247" t="str">
        <f t="shared" si="30"/>
        <v/>
      </c>
      <c r="HS41" s="673"/>
    </row>
    <row r="42" spans="1:227" ht="14.1" customHeight="1">
      <c r="A42" s="663" t="str">
        <f>IF('กรอกข้อมูล นร1'!A40,'กรอกข้อมูล นร1'!A40,"")</f>
        <v/>
      </c>
      <c r="B42" s="663" t="str">
        <f>'กรอกข้อมูล นร1'!B40&amp;""</f>
        <v/>
      </c>
      <c r="C42" s="664" t="str">
        <f>'กรอกข้อมูล นร1'!D40&amp;""</f>
        <v/>
      </c>
      <c r="D42" s="299" t="str">
        <f>IF('กรอกข้อมูล นร1'!C40="","",'กรอกข้อมูล นร1'!C40)</f>
        <v/>
      </c>
      <c r="E42" s="382" t="str">
        <f t="shared" si="17"/>
        <v/>
      </c>
      <c r="F42" s="665"/>
      <c r="G42" s="665"/>
      <c r="H42" s="665"/>
      <c r="I42" s="665"/>
      <c r="J42" s="665"/>
      <c r="K42" s="665"/>
      <c r="L42" s="665"/>
      <c r="M42" s="665"/>
      <c r="N42" s="665"/>
      <c r="O42" s="665"/>
      <c r="P42" s="665"/>
      <c r="Q42" s="665"/>
      <c r="R42" s="665"/>
      <c r="S42" s="665"/>
      <c r="T42" s="665"/>
      <c r="U42" s="665"/>
      <c r="V42" s="665"/>
      <c r="W42" s="665"/>
      <c r="X42" s="665"/>
      <c r="Y42" s="665"/>
      <c r="Z42" s="665"/>
      <c r="AA42" s="665"/>
      <c r="AB42" s="665"/>
      <c r="AC42" s="665"/>
      <c r="AD42" s="665"/>
      <c r="AE42" s="665"/>
      <c r="AF42" s="665"/>
      <c r="AG42" s="665"/>
      <c r="AH42" s="665"/>
      <c r="AI42" s="665"/>
      <c r="AJ42" s="665"/>
      <c r="AK42" s="666" t="str">
        <f t="shared" si="18"/>
        <v/>
      </c>
      <c r="AL42" s="666" t="str">
        <f t="shared" si="19"/>
        <v/>
      </c>
      <c r="AM42" s="666" t="str">
        <f t="shared" si="20"/>
        <v/>
      </c>
      <c r="AN42" s="666" t="str">
        <f t="shared" si="21"/>
        <v/>
      </c>
      <c r="AO42" s="665"/>
      <c r="AP42" s="665"/>
      <c r="AQ42" s="665"/>
      <c r="AR42" s="665"/>
      <c r="AS42" s="665"/>
      <c r="AT42" s="665"/>
      <c r="AU42" s="665"/>
      <c r="AV42" s="665"/>
      <c r="AW42" s="665"/>
      <c r="AX42" s="665"/>
      <c r="AY42" s="665"/>
      <c r="AZ42" s="665"/>
      <c r="BA42" s="665"/>
      <c r="BB42" s="665"/>
      <c r="BC42" s="665"/>
      <c r="BD42" s="665"/>
      <c r="BE42" s="665"/>
      <c r="BF42" s="665"/>
      <c r="BG42" s="665"/>
      <c r="BH42" s="665"/>
      <c r="BI42" s="665"/>
      <c r="BJ42" s="665"/>
      <c r="BK42" s="665"/>
      <c r="BL42" s="665"/>
      <c r="BM42" s="665"/>
      <c r="BN42" s="665"/>
      <c r="BO42" s="665"/>
      <c r="BP42" s="665"/>
      <c r="BQ42" s="665"/>
      <c r="BR42" s="665"/>
      <c r="BS42" s="665"/>
      <c r="BT42" s="666" t="str">
        <f t="shared" si="22"/>
        <v/>
      </c>
      <c r="BU42" s="666" t="str">
        <f t="shared" si="23"/>
        <v/>
      </c>
      <c r="BV42" s="666" t="str">
        <f t="shared" si="24"/>
        <v/>
      </c>
      <c r="BW42" s="666" t="str">
        <f t="shared" si="25"/>
        <v/>
      </c>
      <c r="BX42" s="665"/>
      <c r="BY42" s="665"/>
      <c r="BZ42" s="665"/>
      <c r="CA42" s="665"/>
      <c r="CB42" s="665"/>
      <c r="CC42" s="665"/>
      <c r="CD42" s="665"/>
      <c r="CE42" s="665"/>
      <c r="CF42" s="665"/>
      <c r="CG42" s="665"/>
      <c r="CH42" s="665"/>
      <c r="CI42" s="665"/>
      <c r="CJ42" s="665"/>
      <c r="CK42" s="665"/>
      <c r="CL42" s="665"/>
      <c r="CM42" s="665"/>
      <c r="CN42" s="665"/>
      <c r="CO42" s="665"/>
      <c r="CP42" s="665"/>
      <c r="CQ42" s="665"/>
      <c r="CR42" s="665"/>
      <c r="CS42" s="665"/>
      <c r="CT42" s="665"/>
      <c r="CU42" s="665"/>
      <c r="CV42" s="665"/>
      <c r="CW42" s="665"/>
      <c r="CX42" s="665"/>
      <c r="CY42" s="665"/>
      <c r="CZ42" s="665"/>
      <c r="DA42" s="665"/>
      <c r="DB42" s="665"/>
      <c r="DC42" s="666" t="str">
        <f t="shared" si="32"/>
        <v/>
      </c>
      <c r="DD42" s="666" t="str">
        <f t="shared" si="33"/>
        <v/>
      </c>
      <c r="DE42" s="666" t="str">
        <f t="shared" si="34"/>
        <v/>
      </c>
      <c r="DF42" s="666" t="str">
        <f t="shared" si="35"/>
        <v/>
      </c>
      <c r="DG42" s="665"/>
      <c r="DH42" s="665"/>
      <c r="DI42" s="665"/>
      <c r="DJ42" s="665"/>
      <c r="DK42" s="665"/>
      <c r="DL42" s="665"/>
      <c r="DM42" s="665"/>
      <c r="DN42" s="665"/>
      <c r="DO42" s="665"/>
      <c r="DP42" s="665"/>
      <c r="DQ42" s="665"/>
      <c r="DR42" s="665"/>
      <c r="DS42" s="665"/>
      <c r="DT42" s="665"/>
      <c r="DU42" s="665"/>
      <c r="DV42" s="665"/>
      <c r="DW42" s="665"/>
      <c r="DX42" s="665"/>
      <c r="DY42" s="665"/>
      <c r="DZ42" s="665"/>
      <c r="EA42" s="665"/>
      <c r="EB42" s="665"/>
      <c r="EC42" s="665"/>
      <c r="ED42" s="665"/>
      <c r="EE42" s="665"/>
      <c r="EF42" s="665"/>
      <c r="EG42" s="665"/>
      <c r="EH42" s="665"/>
      <c r="EI42" s="665"/>
      <c r="EJ42" s="665"/>
      <c r="EK42" s="665"/>
      <c r="EL42" s="666" t="str">
        <f t="shared" si="36"/>
        <v/>
      </c>
      <c r="EM42" s="666" t="str">
        <f t="shared" si="37"/>
        <v/>
      </c>
      <c r="EN42" s="666" t="str">
        <f t="shared" si="38"/>
        <v/>
      </c>
      <c r="EO42" s="666" t="str">
        <f t="shared" si="39"/>
        <v/>
      </c>
      <c r="EP42" s="665"/>
      <c r="EQ42" s="665"/>
      <c r="ER42" s="665"/>
      <c r="ES42" s="665"/>
      <c r="ET42" s="665"/>
      <c r="EU42" s="665"/>
      <c r="EV42" s="665"/>
      <c r="EW42" s="665"/>
      <c r="EX42" s="665"/>
      <c r="EY42" s="665"/>
      <c r="EZ42" s="665"/>
      <c r="FA42" s="665"/>
      <c r="FB42" s="665"/>
      <c r="FC42" s="665"/>
      <c r="FD42" s="665"/>
      <c r="FE42" s="665"/>
      <c r="FF42" s="665"/>
      <c r="FG42" s="665"/>
      <c r="FH42" s="665"/>
      <c r="FI42" s="665"/>
      <c r="FJ42" s="665"/>
      <c r="FK42" s="665"/>
      <c r="FL42" s="665"/>
      <c r="FM42" s="665"/>
      <c r="FN42" s="665"/>
      <c r="FO42" s="665"/>
      <c r="FP42" s="665"/>
      <c r="FQ42" s="665"/>
      <c r="FR42" s="665"/>
      <c r="FS42" s="665"/>
      <c r="FT42" s="665"/>
      <c r="FU42" s="666" t="str">
        <f t="shared" si="40"/>
        <v/>
      </c>
      <c r="FV42" s="666" t="str">
        <f t="shared" si="41"/>
        <v/>
      </c>
      <c r="FW42" s="666" t="str">
        <f t="shared" si="42"/>
        <v/>
      </c>
      <c r="FX42" s="666" t="str">
        <f t="shared" si="43"/>
        <v/>
      </c>
      <c r="FY42" s="665"/>
      <c r="FZ42" s="665"/>
      <c r="GA42" s="665"/>
      <c r="GB42" s="665"/>
      <c r="GC42" s="665"/>
      <c r="GD42" s="665"/>
      <c r="GE42" s="665"/>
      <c r="GF42" s="665"/>
      <c r="GG42" s="665"/>
      <c r="GH42" s="665"/>
      <c r="GI42" s="665"/>
      <c r="GJ42" s="665"/>
      <c r="GK42" s="665"/>
      <c r="GL42" s="665"/>
      <c r="GM42" s="665"/>
      <c r="GN42" s="665"/>
      <c r="GO42" s="665"/>
      <c r="GP42" s="665"/>
      <c r="GQ42" s="665"/>
      <c r="GR42" s="665"/>
      <c r="GS42" s="665"/>
      <c r="GT42" s="665"/>
      <c r="GU42" s="665"/>
      <c r="GV42" s="665"/>
      <c r="GW42" s="665"/>
      <c r="GX42" s="665"/>
      <c r="GY42" s="665"/>
      <c r="GZ42" s="665"/>
      <c r="HA42" s="665"/>
      <c r="HB42" s="665"/>
      <c r="HC42" s="665"/>
      <c r="HD42" s="666" t="str">
        <f t="shared" si="44"/>
        <v/>
      </c>
      <c r="HE42" s="666" t="str">
        <f t="shared" si="45"/>
        <v/>
      </c>
      <c r="HF42" s="666" t="str">
        <f t="shared" si="46"/>
        <v/>
      </c>
      <c r="HG42" s="666" t="str">
        <f t="shared" si="47"/>
        <v/>
      </c>
      <c r="HH42" s="667" t="str">
        <f>IF(A42="","",SUM(BT42,DC42,EL42,FU42,HD42,#REF!))</f>
        <v/>
      </c>
      <c r="HI42" s="667" t="str">
        <f>IF(A42="","",SUM(BU42,DD42,EM42,FV42,HE42,#REF!))</f>
        <v/>
      </c>
      <c r="HJ42" s="667" t="str">
        <f>IF(A42="","",SUM(BV42,DE42,EN42,FW42,HF42,#REF!))</f>
        <v/>
      </c>
      <c r="HK42" s="667" t="str">
        <f>IF(A42="","",SUM(BW42,DF42,EO42,FX42,HG42,#REF!))</f>
        <v/>
      </c>
      <c r="HL42" s="667" t="str">
        <f t="shared" si="48"/>
        <v/>
      </c>
      <c r="HN42" s="247" t="str">
        <f t="shared" si="31"/>
        <v/>
      </c>
      <c r="HO42" s="247" t="str">
        <f t="shared" si="27"/>
        <v/>
      </c>
      <c r="HP42" s="247" t="str">
        <f t="shared" si="28"/>
        <v/>
      </c>
      <c r="HQ42" s="247" t="str">
        <f t="shared" si="29"/>
        <v/>
      </c>
      <c r="HR42" s="247" t="str">
        <f t="shared" si="30"/>
        <v/>
      </c>
      <c r="HS42" s="673"/>
    </row>
    <row r="43" spans="1:227" ht="14.1" customHeight="1">
      <c r="A43" s="663" t="str">
        <f>IF('กรอกข้อมูล นร1'!A41,'กรอกข้อมูล นร1'!A41,"")</f>
        <v/>
      </c>
      <c r="B43" s="663" t="str">
        <f>'กรอกข้อมูล นร1'!B41&amp;""</f>
        <v/>
      </c>
      <c r="C43" s="664" t="str">
        <f>'กรอกข้อมูล นร1'!D41&amp;""</f>
        <v/>
      </c>
      <c r="D43" s="299" t="str">
        <f>IF('กรอกข้อมูล นร1'!C41="","",'กรอกข้อมูล นร1'!C41)</f>
        <v/>
      </c>
      <c r="E43" s="382" t="str">
        <f t="shared" si="17"/>
        <v/>
      </c>
      <c r="F43" s="665"/>
      <c r="G43" s="665"/>
      <c r="H43" s="665"/>
      <c r="I43" s="665"/>
      <c r="J43" s="665"/>
      <c r="K43" s="665"/>
      <c r="L43" s="665"/>
      <c r="M43" s="665"/>
      <c r="N43" s="665"/>
      <c r="O43" s="665"/>
      <c r="P43" s="665"/>
      <c r="Q43" s="665"/>
      <c r="R43" s="665"/>
      <c r="S43" s="665"/>
      <c r="T43" s="665"/>
      <c r="U43" s="665"/>
      <c r="V43" s="665"/>
      <c r="W43" s="665"/>
      <c r="X43" s="665"/>
      <c r="Y43" s="665"/>
      <c r="Z43" s="665"/>
      <c r="AA43" s="665"/>
      <c r="AB43" s="665"/>
      <c r="AC43" s="665"/>
      <c r="AD43" s="665"/>
      <c r="AE43" s="665"/>
      <c r="AF43" s="665"/>
      <c r="AG43" s="665"/>
      <c r="AH43" s="665"/>
      <c r="AI43" s="665"/>
      <c r="AJ43" s="665"/>
      <c r="AK43" s="666" t="str">
        <f t="shared" si="18"/>
        <v/>
      </c>
      <c r="AL43" s="666" t="str">
        <f t="shared" si="19"/>
        <v/>
      </c>
      <c r="AM43" s="666" t="str">
        <f t="shared" si="20"/>
        <v/>
      </c>
      <c r="AN43" s="666" t="str">
        <f t="shared" si="21"/>
        <v/>
      </c>
      <c r="AO43" s="665"/>
      <c r="AP43" s="665"/>
      <c r="AQ43" s="665"/>
      <c r="AR43" s="665"/>
      <c r="AS43" s="665"/>
      <c r="AT43" s="665"/>
      <c r="AU43" s="665"/>
      <c r="AV43" s="665"/>
      <c r="AW43" s="665"/>
      <c r="AX43" s="665"/>
      <c r="AY43" s="665"/>
      <c r="AZ43" s="665"/>
      <c r="BA43" s="665"/>
      <c r="BB43" s="665"/>
      <c r="BC43" s="665"/>
      <c r="BD43" s="665"/>
      <c r="BE43" s="665"/>
      <c r="BF43" s="665"/>
      <c r="BG43" s="665"/>
      <c r="BH43" s="665"/>
      <c r="BI43" s="665"/>
      <c r="BJ43" s="665"/>
      <c r="BK43" s="665"/>
      <c r="BL43" s="665"/>
      <c r="BM43" s="665"/>
      <c r="BN43" s="665"/>
      <c r="BO43" s="665"/>
      <c r="BP43" s="665"/>
      <c r="BQ43" s="665"/>
      <c r="BR43" s="665"/>
      <c r="BS43" s="665"/>
      <c r="BT43" s="666" t="str">
        <f t="shared" si="22"/>
        <v/>
      </c>
      <c r="BU43" s="666" t="str">
        <f t="shared" si="23"/>
        <v/>
      </c>
      <c r="BV43" s="666" t="str">
        <f t="shared" si="24"/>
        <v/>
      </c>
      <c r="BW43" s="666" t="str">
        <f t="shared" si="25"/>
        <v/>
      </c>
      <c r="BX43" s="665"/>
      <c r="BY43" s="665"/>
      <c r="BZ43" s="665"/>
      <c r="CA43" s="665"/>
      <c r="CB43" s="665"/>
      <c r="CC43" s="665"/>
      <c r="CD43" s="665"/>
      <c r="CE43" s="665"/>
      <c r="CF43" s="665"/>
      <c r="CG43" s="665"/>
      <c r="CH43" s="665"/>
      <c r="CI43" s="665"/>
      <c r="CJ43" s="665"/>
      <c r="CK43" s="665"/>
      <c r="CL43" s="665"/>
      <c r="CM43" s="665"/>
      <c r="CN43" s="665"/>
      <c r="CO43" s="665"/>
      <c r="CP43" s="665"/>
      <c r="CQ43" s="665"/>
      <c r="CR43" s="665"/>
      <c r="CS43" s="665"/>
      <c r="CT43" s="665"/>
      <c r="CU43" s="665"/>
      <c r="CV43" s="665"/>
      <c r="CW43" s="665"/>
      <c r="CX43" s="665"/>
      <c r="CY43" s="665"/>
      <c r="CZ43" s="665"/>
      <c r="DA43" s="665"/>
      <c r="DB43" s="665"/>
      <c r="DC43" s="666" t="str">
        <f t="shared" si="32"/>
        <v/>
      </c>
      <c r="DD43" s="666" t="str">
        <f t="shared" si="33"/>
        <v/>
      </c>
      <c r="DE43" s="666" t="str">
        <f t="shared" si="34"/>
        <v/>
      </c>
      <c r="DF43" s="666" t="str">
        <f t="shared" si="35"/>
        <v/>
      </c>
      <c r="DG43" s="665"/>
      <c r="DH43" s="665"/>
      <c r="DI43" s="665"/>
      <c r="DJ43" s="665"/>
      <c r="DK43" s="665"/>
      <c r="DL43" s="665"/>
      <c r="DM43" s="665"/>
      <c r="DN43" s="665"/>
      <c r="DO43" s="665"/>
      <c r="DP43" s="665"/>
      <c r="DQ43" s="665"/>
      <c r="DR43" s="665"/>
      <c r="DS43" s="665"/>
      <c r="DT43" s="665"/>
      <c r="DU43" s="665"/>
      <c r="DV43" s="665"/>
      <c r="DW43" s="665"/>
      <c r="DX43" s="665"/>
      <c r="DY43" s="665"/>
      <c r="DZ43" s="665"/>
      <c r="EA43" s="665"/>
      <c r="EB43" s="665"/>
      <c r="EC43" s="665"/>
      <c r="ED43" s="665"/>
      <c r="EE43" s="665"/>
      <c r="EF43" s="665"/>
      <c r="EG43" s="665"/>
      <c r="EH43" s="665"/>
      <c r="EI43" s="665"/>
      <c r="EJ43" s="665"/>
      <c r="EK43" s="665"/>
      <c r="EL43" s="666" t="str">
        <f t="shared" si="36"/>
        <v/>
      </c>
      <c r="EM43" s="666" t="str">
        <f t="shared" si="37"/>
        <v/>
      </c>
      <c r="EN43" s="666" t="str">
        <f t="shared" si="38"/>
        <v/>
      </c>
      <c r="EO43" s="666" t="str">
        <f t="shared" si="39"/>
        <v/>
      </c>
      <c r="EP43" s="665"/>
      <c r="EQ43" s="665"/>
      <c r="ER43" s="665"/>
      <c r="ES43" s="665"/>
      <c r="ET43" s="665"/>
      <c r="EU43" s="665"/>
      <c r="EV43" s="665"/>
      <c r="EW43" s="665"/>
      <c r="EX43" s="665"/>
      <c r="EY43" s="665"/>
      <c r="EZ43" s="665"/>
      <c r="FA43" s="665"/>
      <c r="FB43" s="665"/>
      <c r="FC43" s="665"/>
      <c r="FD43" s="665"/>
      <c r="FE43" s="665"/>
      <c r="FF43" s="665"/>
      <c r="FG43" s="665"/>
      <c r="FH43" s="665"/>
      <c r="FI43" s="665"/>
      <c r="FJ43" s="665"/>
      <c r="FK43" s="665"/>
      <c r="FL43" s="665"/>
      <c r="FM43" s="665"/>
      <c r="FN43" s="665"/>
      <c r="FO43" s="665"/>
      <c r="FP43" s="665"/>
      <c r="FQ43" s="665"/>
      <c r="FR43" s="665"/>
      <c r="FS43" s="665"/>
      <c r="FT43" s="665"/>
      <c r="FU43" s="666" t="str">
        <f t="shared" si="40"/>
        <v/>
      </c>
      <c r="FV43" s="666" t="str">
        <f t="shared" si="41"/>
        <v/>
      </c>
      <c r="FW43" s="666" t="str">
        <f t="shared" si="42"/>
        <v/>
      </c>
      <c r="FX43" s="666" t="str">
        <f t="shared" si="43"/>
        <v/>
      </c>
      <c r="FY43" s="665"/>
      <c r="FZ43" s="665"/>
      <c r="GA43" s="665"/>
      <c r="GB43" s="665"/>
      <c r="GC43" s="665"/>
      <c r="GD43" s="665"/>
      <c r="GE43" s="665"/>
      <c r="GF43" s="665"/>
      <c r="GG43" s="665"/>
      <c r="GH43" s="665"/>
      <c r="GI43" s="665"/>
      <c r="GJ43" s="665"/>
      <c r="GK43" s="665"/>
      <c r="GL43" s="665"/>
      <c r="GM43" s="665"/>
      <c r="GN43" s="665"/>
      <c r="GO43" s="665"/>
      <c r="GP43" s="665"/>
      <c r="GQ43" s="665"/>
      <c r="GR43" s="665"/>
      <c r="GS43" s="665"/>
      <c r="GT43" s="665"/>
      <c r="GU43" s="665"/>
      <c r="GV43" s="665"/>
      <c r="GW43" s="665"/>
      <c r="GX43" s="665"/>
      <c r="GY43" s="665"/>
      <c r="GZ43" s="665"/>
      <c r="HA43" s="665"/>
      <c r="HB43" s="665"/>
      <c r="HC43" s="665"/>
      <c r="HD43" s="666" t="str">
        <f t="shared" si="44"/>
        <v/>
      </c>
      <c r="HE43" s="666" t="str">
        <f t="shared" si="45"/>
        <v/>
      </c>
      <c r="HF43" s="666" t="str">
        <f t="shared" si="46"/>
        <v/>
      </c>
      <c r="HG43" s="666" t="str">
        <f t="shared" si="47"/>
        <v/>
      </c>
      <c r="HH43" s="667" t="str">
        <f>IF(A43="","",SUM(BT43,DC43,EL43,FU43,HD43,#REF!))</f>
        <v/>
      </c>
      <c r="HI43" s="667" t="str">
        <f>IF(A43="","",SUM(BU43,DD43,EM43,FV43,HE43,#REF!))</f>
        <v/>
      </c>
      <c r="HJ43" s="667" t="str">
        <f>IF(A43="","",SUM(BV43,DE43,EN43,FW43,HF43,#REF!))</f>
        <v/>
      </c>
      <c r="HK43" s="667" t="str">
        <f>IF(A43="","",SUM(BW43,DF43,EO43,FX43,HG43,#REF!))</f>
        <v/>
      </c>
      <c r="HL43" s="667" t="str">
        <f t="shared" si="48"/>
        <v/>
      </c>
      <c r="HN43" s="247" t="str">
        <f t="shared" si="31"/>
        <v/>
      </c>
      <c r="HO43" s="247" t="str">
        <f t="shared" si="27"/>
        <v/>
      </c>
      <c r="HP43" s="247" t="str">
        <f t="shared" si="28"/>
        <v/>
      </c>
      <c r="HQ43" s="247" t="str">
        <f t="shared" si="29"/>
        <v/>
      </c>
      <c r="HR43" s="247" t="str">
        <f t="shared" si="30"/>
        <v/>
      </c>
      <c r="HS43" s="673"/>
    </row>
    <row r="44" spans="1:227" ht="14.1" customHeight="1">
      <c r="A44" s="663" t="str">
        <f>IF('กรอกข้อมูล นร1'!A42,'กรอกข้อมูล นร1'!A42,"")</f>
        <v/>
      </c>
      <c r="B44" s="663" t="str">
        <f>'กรอกข้อมูล นร1'!B42&amp;""</f>
        <v/>
      </c>
      <c r="C44" s="664" t="str">
        <f>'กรอกข้อมูล นร1'!D42&amp;""</f>
        <v/>
      </c>
      <c r="D44" s="299" t="str">
        <f>IF('กรอกข้อมูล นร1'!C42="","",'กรอกข้อมูล นร1'!C42)</f>
        <v/>
      </c>
      <c r="E44" s="382" t="str">
        <f t="shared" si="17"/>
        <v/>
      </c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665"/>
      <c r="AB44" s="665"/>
      <c r="AC44" s="665"/>
      <c r="AD44" s="665"/>
      <c r="AE44" s="665"/>
      <c r="AF44" s="665"/>
      <c r="AG44" s="665"/>
      <c r="AH44" s="665"/>
      <c r="AI44" s="665"/>
      <c r="AJ44" s="665"/>
      <c r="AK44" s="666" t="str">
        <f t="shared" si="18"/>
        <v/>
      </c>
      <c r="AL44" s="666" t="str">
        <f t="shared" si="19"/>
        <v/>
      </c>
      <c r="AM44" s="666" t="str">
        <f t="shared" si="20"/>
        <v/>
      </c>
      <c r="AN44" s="666" t="str">
        <f t="shared" si="21"/>
        <v/>
      </c>
      <c r="AO44" s="665"/>
      <c r="AP44" s="665"/>
      <c r="AQ44" s="665"/>
      <c r="AR44" s="665"/>
      <c r="AS44" s="665"/>
      <c r="AT44" s="665"/>
      <c r="AU44" s="665"/>
      <c r="AV44" s="665"/>
      <c r="AW44" s="665"/>
      <c r="AX44" s="665"/>
      <c r="AY44" s="665"/>
      <c r="AZ44" s="665"/>
      <c r="BA44" s="665"/>
      <c r="BB44" s="665"/>
      <c r="BC44" s="665"/>
      <c r="BD44" s="665"/>
      <c r="BE44" s="665"/>
      <c r="BF44" s="665"/>
      <c r="BG44" s="665"/>
      <c r="BH44" s="665"/>
      <c r="BI44" s="665"/>
      <c r="BJ44" s="665"/>
      <c r="BK44" s="665"/>
      <c r="BL44" s="665"/>
      <c r="BM44" s="665"/>
      <c r="BN44" s="665"/>
      <c r="BO44" s="665"/>
      <c r="BP44" s="665"/>
      <c r="BQ44" s="665"/>
      <c r="BR44" s="665"/>
      <c r="BS44" s="665"/>
      <c r="BT44" s="666" t="str">
        <f t="shared" si="22"/>
        <v/>
      </c>
      <c r="BU44" s="666" t="str">
        <f t="shared" si="23"/>
        <v/>
      </c>
      <c r="BV44" s="666" t="str">
        <f t="shared" si="24"/>
        <v/>
      </c>
      <c r="BW44" s="666" t="str">
        <f t="shared" si="25"/>
        <v/>
      </c>
      <c r="BX44" s="665"/>
      <c r="BY44" s="665"/>
      <c r="BZ44" s="665"/>
      <c r="CA44" s="665"/>
      <c r="CB44" s="665"/>
      <c r="CC44" s="665"/>
      <c r="CD44" s="665"/>
      <c r="CE44" s="665"/>
      <c r="CF44" s="665"/>
      <c r="CG44" s="665"/>
      <c r="CH44" s="665"/>
      <c r="CI44" s="665"/>
      <c r="CJ44" s="665"/>
      <c r="CK44" s="665"/>
      <c r="CL44" s="665"/>
      <c r="CM44" s="665"/>
      <c r="CN44" s="665"/>
      <c r="CO44" s="665"/>
      <c r="CP44" s="665"/>
      <c r="CQ44" s="665"/>
      <c r="CR44" s="665"/>
      <c r="CS44" s="665"/>
      <c r="CT44" s="665"/>
      <c r="CU44" s="665"/>
      <c r="CV44" s="665"/>
      <c r="CW44" s="665"/>
      <c r="CX44" s="665"/>
      <c r="CY44" s="665"/>
      <c r="CZ44" s="665"/>
      <c r="DA44" s="665"/>
      <c r="DB44" s="665"/>
      <c r="DC44" s="666" t="str">
        <f t="shared" si="32"/>
        <v/>
      </c>
      <c r="DD44" s="666" t="str">
        <f t="shared" si="33"/>
        <v/>
      </c>
      <c r="DE44" s="666" t="str">
        <f t="shared" si="34"/>
        <v/>
      </c>
      <c r="DF44" s="666" t="str">
        <f t="shared" si="35"/>
        <v/>
      </c>
      <c r="DG44" s="665"/>
      <c r="DH44" s="665"/>
      <c r="DI44" s="665"/>
      <c r="DJ44" s="665"/>
      <c r="DK44" s="665"/>
      <c r="DL44" s="665"/>
      <c r="DM44" s="665"/>
      <c r="DN44" s="665"/>
      <c r="DO44" s="665"/>
      <c r="DP44" s="665"/>
      <c r="DQ44" s="665"/>
      <c r="DR44" s="665"/>
      <c r="DS44" s="665"/>
      <c r="DT44" s="665"/>
      <c r="DU44" s="665"/>
      <c r="DV44" s="665"/>
      <c r="DW44" s="665"/>
      <c r="DX44" s="665"/>
      <c r="DY44" s="665"/>
      <c r="DZ44" s="665"/>
      <c r="EA44" s="665"/>
      <c r="EB44" s="665"/>
      <c r="EC44" s="665"/>
      <c r="ED44" s="665"/>
      <c r="EE44" s="665"/>
      <c r="EF44" s="665"/>
      <c r="EG44" s="665"/>
      <c r="EH44" s="665"/>
      <c r="EI44" s="665"/>
      <c r="EJ44" s="665"/>
      <c r="EK44" s="665"/>
      <c r="EL44" s="666" t="str">
        <f t="shared" si="36"/>
        <v/>
      </c>
      <c r="EM44" s="666" t="str">
        <f t="shared" si="37"/>
        <v/>
      </c>
      <c r="EN44" s="666" t="str">
        <f t="shared" si="38"/>
        <v/>
      </c>
      <c r="EO44" s="666" t="str">
        <f t="shared" si="39"/>
        <v/>
      </c>
      <c r="EP44" s="665"/>
      <c r="EQ44" s="665"/>
      <c r="ER44" s="665"/>
      <c r="ES44" s="665"/>
      <c r="ET44" s="665"/>
      <c r="EU44" s="665"/>
      <c r="EV44" s="665"/>
      <c r="EW44" s="665"/>
      <c r="EX44" s="665"/>
      <c r="EY44" s="665"/>
      <c r="EZ44" s="665"/>
      <c r="FA44" s="665"/>
      <c r="FB44" s="665"/>
      <c r="FC44" s="665"/>
      <c r="FD44" s="665"/>
      <c r="FE44" s="665"/>
      <c r="FF44" s="665"/>
      <c r="FG44" s="665"/>
      <c r="FH44" s="665"/>
      <c r="FI44" s="665"/>
      <c r="FJ44" s="665"/>
      <c r="FK44" s="665"/>
      <c r="FL44" s="665"/>
      <c r="FM44" s="665"/>
      <c r="FN44" s="665"/>
      <c r="FO44" s="665"/>
      <c r="FP44" s="665"/>
      <c r="FQ44" s="665"/>
      <c r="FR44" s="665"/>
      <c r="FS44" s="665"/>
      <c r="FT44" s="665"/>
      <c r="FU44" s="666" t="str">
        <f t="shared" si="40"/>
        <v/>
      </c>
      <c r="FV44" s="666" t="str">
        <f t="shared" si="41"/>
        <v/>
      </c>
      <c r="FW44" s="666" t="str">
        <f t="shared" si="42"/>
        <v/>
      </c>
      <c r="FX44" s="666" t="str">
        <f t="shared" si="43"/>
        <v/>
      </c>
      <c r="FY44" s="665"/>
      <c r="FZ44" s="665"/>
      <c r="GA44" s="665"/>
      <c r="GB44" s="665"/>
      <c r="GC44" s="665"/>
      <c r="GD44" s="665"/>
      <c r="GE44" s="665"/>
      <c r="GF44" s="665"/>
      <c r="GG44" s="665"/>
      <c r="GH44" s="665"/>
      <c r="GI44" s="665"/>
      <c r="GJ44" s="665"/>
      <c r="GK44" s="665"/>
      <c r="GL44" s="665"/>
      <c r="GM44" s="665"/>
      <c r="GN44" s="665"/>
      <c r="GO44" s="665"/>
      <c r="GP44" s="665"/>
      <c r="GQ44" s="665"/>
      <c r="GR44" s="665"/>
      <c r="GS44" s="665"/>
      <c r="GT44" s="665"/>
      <c r="GU44" s="665"/>
      <c r="GV44" s="665"/>
      <c r="GW44" s="665"/>
      <c r="GX44" s="665"/>
      <c r="GY44" s="665"/>
      <c r="GZ44" s="665"/>
      <c r="HA44" s="665"/>
      <c r="HB44" s="665"/>
      <c r="HC44" s="665"/>
      <c r="HD44" s="666" t="str">
        <f t="shared" si="44"/>
        <v/>
      </c>
      <c r="HE44" s="666" t="str">
        <f t="shared" si="45"/>
        <v/>
      </c>
      <c r="HF44" s="666" t="str">
        <f t="shared" si="46"/>
        <v/>
      </c>
      <c r="HG44" s="666" t="str">
        <f t="shared" si="47"/>
        <v/>
      </c>
      <c r="HH44" s="667" t="str">
        <f>IF(A44="","",SUM(BT44,DC44,EL44,FU44,HD44,#REF!))</f>
        <v/>
      </c>
      <c r="HI44" s="667" t="str">
        <f>IF(A44="","",SUM(BU44,DD44,EM44,FV44,HE44,#REF!))</f>
        <v/>
      </c>
      <c r="HJ44" s="667" t="str">
        <f>IF(A44="","",SUM(BV44,DE44,EN44,FW44,HF44,#REF!))</f>
        <v/>
      </c>
      <c r="HK44" s="667" t="str">
        <f>IF(A44="","",SUM(BW44,DF44,EO44,FX44,HG44,#REF!))</f>
        <v/>
      </c>
      <c r="HL44" s="667" t="str">
        <f t="shared" si="48"/>
        <v/>
      </c>
      <c r="HN44" s="247" t="str">
        <f t="shared" si="31"/>
        <v/>
      </c>
      <c r="HO44" s="247" t="str">
        <f t="shared" si="27"/>
        <v/>
      </c>
      <c r="HP44" s="247" t="str">
        <f t="shared" si="28"/>
        <v/>
      </c>
      <c r="HQ44" s="247" t="str">
        <f t="shared" si="29"/>
        <v/>
      </c>
      <c r="HR44" s="247" t="str">
        <f t="shared" si="30"/>
        <v/>
      </c>
      <c r="HS44" s="673"/>
    </row>
    <row r="45" spans="1:227" ht="14.1" customHeight="1">
      <c r="A45" s="663" t="str">
        <f>IF('กรอกข้อมูล นร1'!A43,'กรอกข้อมูล นร1'!A43,"")</f>
        <v/>
      </c>
      <c r="B45" s="663" t="str">
        <f>'กรอกข้อมูล นร1'!B43&amp;""</f>
        <v/>
      </c>
      <c r="C45" s="664" t="str">
        <f>'กรอกข้อมูล นร1'!D43&amp;""</f>
        <v/>
      </c>
      <c r="D45" s="299" t="str">
        <f>IF('กรอกข้อมูล นร1'!C43="","",'กรอกข้อมูล นร1'!C43)</f>
        <v/>
      </c>
      <c r="E45" s="382" t="str">
        <f t="shared" si="17"/>
        <v/>
      </c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65"/>
      <c r="AB45" s="665"/>
      <c r="AC45" s="665"/>
      <c r="AD45" s="665"/>
      <c r="AE45" s="665"/>
      <c r="AF45" s="665"/>
      <c r="AG45" s="665"/>
      <c r="AH45" s="665"/>
      <c r="AI45" s="665"/>
      <c r="AJ45" s="665"/>
      <c r="AK45" s="666" t="str">
        <f t="shared" si="18"/>
        <v/>
      </c>
      <c r="AL45" s="666" t="str">
        <f t="shared" si="19"/>
        <v/>
      </c>
      <c r="AM45" s="666" t="str">
        <f t="shared" si="20"/>
        <v/>
      </c>
      <c r="AN45" s="666" t="str">
        <f t="shared" si="21"/>
        <v/>
      </c>
      <c r="AO45" s="665"/>
      <c r="AP45" s="665"/>
      <c r="AQ45" s="665"/>
      <c r="AR45" s="665"/>
      <c r="AS45" s="665"/>
      <c r="AT45" s="665"/>
      <c r="AU45" s="665"/>
      <c r="AV45" s="665"/>
      <c r="AW45" s="665"/>
      <c r="AX45" s="665"/>
      <c r="AY45" s="665"/>
      <c r="AZ45" s="665"/>
      <c r="BA45" s="665"/>
      <c r="BB45" s="665"/>
      <c r="BC45" s="665"/>
      <c r="BD45" s="665"/>
      <c r="BE45" s="665"/>
      <c r="BF45" s="665"/>
      <c r="BG45" s="665"/>
      <c r="BH45" s="665"/>
      <c r="BI45" s="665"/>
      <c r="BJ45" s="665"/>
      <c r="BK45" s="665"/>
      <c r="BL45" s="665"/>
      <c r="BM45" s="665"/>
      <c r="BN45" s="665"/>
      <c r="BO45" s="665"/>
      <c r="BP45" s="665"/>
      <c r="BQ45" s="665"/>
      <c r="BR45" s="665"/>
      <c r="BS45" s="665"/>
      <c r="BT45" s="666" t="str">
        <f t="shared" si="22"/>
        <v/>
      </c>
      <c r="BU45" s="666" t="str">
        <f t="shared" si="23"/>
        <v/>
      </c>
      <c r="BV45" s="666" t="str">
        <f t="shared" si="24"/>
        <v/>
      </c>
      <c r="BW45" s="666" t="str">
        <f t="shared" si="25"/>
        <v/>
      </c>
      <c r="BX45" s="665"/>
      <c r="BY45" s="665"/>
      <c r="BZ45" s="665"/>
      <c r="CA45" s="665"/>
      <c r="CB45" s="665"/>
      <c r="CC45" s="665"/>
      <c r="CD45" s="665"/>
      <c r="CE45" s="665"/>
      <c r="CF45" s="665"/>
      <c r="CG45" s="665"/>
      <c r="CH45" s="665"/>
      <c r="CI45" s="665"/>
      <c r="CJ45" s="665"/>
      <c r="CK45" s="665"/>
      <c r="CL45" s="665"/>
      <c r="CM45" s="665"/>
      <c r="CN45" s="665"/>
      <c r="CO45" s="665"/>
      <c r="CP45" s="665"/>
      <c r="CQ45" s="665"/>
      <c r="CR45" s="665"/>
      <c r="CS45" s="665"/>
      <c r="CT45" s="665"/>
      <c r="CU45" s="665"/>
      <c r="CV45" s="665"/>
      <c r="CW45" s="665"/>
      <c r="CX45" s="665"/>
      <c r="CY45" s="665"/>
      <c r="CZ45" s="665"/>
      <c r="DA45" s="665"/>
      <c r="DB45" s="665"/>
      <c r="DC45" s="666" t="str">
        <f t="shared" si="32"/>
        <v/>
      </c>
      <c r="DD45" s="666" t="str">
        <f t="shared" si="33"/>
        <v/>
      </c>
      <c r="DE45" s="666" t="str">
        <f t="shared" si="34"/>
        <v/>
      </c>
      <c r="DF45" s="666" t="str">
        <f t="shared" si="35"/>
        <v/>
      </c>
      <c r="DG45" s="665"/>
      <c r="DH45" s="665"/>
      <c r="DI45" s="665"/>
      <c r="DJ45" s="665"/>
      <c r="DK45" s="665"/>
      <c r="DL45" s="665"/>
      <c r="DM45" s="665"/>
      <c r="DN45" s="665"/>
      <c r="DO45" s="665"/>
      <c r="DP45" s="665"/>
      <c r="DQ45" s="665"/>
      <c r="DR45" s="665"/>
      <c r="DS45" s="665"/>
      <c r="DT45" s="665"/>
      <c r="DU45" s="665"/>
      <c r="DV45" s="665"/>
      <c r="DW45" s="665"/>
      <c r="DX45" s="665"/>
      <c r="DY45" s="665"/>
      <c r="DZ45" s="665"/>
      <c r="EA45" s="665"/>
      <c r="EB45" s="665"/>
      <c r="EC45" s="665"/>
      <c r="ED45" s="665"/>
      <c r="EE45" s="665"/>
      <c r="EF45" s="665"/>
      <c r="EG45" s="665"/>
      <c r="EH45" s="665"/>
      <c r="EI45" s="665"/>
      <c r="EJ45" s="665"/>
      <c r="EK45" s="665"/>
      <c r="EL45" s="666" t="str">
        <f t="shared" si="36"/>
        <v/>
      </c>
      <c r="EM45" s="666" t="str">
        <f t="shared" si="37"/>
        <v/>
      </c>
      <c r="EN45" s="666" t="str">
        <f t="shared" si="38"/>
        <v/>
      </c>
      <c r="EO45" s="666" t="str">
        <f t="shared" si="39"/>
        <v/>
      </c>
      <c r="EP45" s="665"/>
      <c r="EQ45" s="665"/>
      <c r="ER45" s="665"/>
      <c r="ES45" s="665"/>
      <c r="ET45" s="665"/>
      <c r="EU45" s="665"/>
      <c r="EV45" s="665"/>
      <c r="EW45" s="665"/>
      <c r="EX45" s="665"/>
      <c r="EY45" s="665"/>
      <c r="EZ45" s="665"/>
      <c r="FA45" s="665"/>
      <c r="FB45" s="665"/>
      <c r="FC45" s="665"/>
      <c r="FD45" s="665"/>
      <c r="FE45" s="665"/>
      <c r="FF45" s="665"/>
      <c r="FG45" s="665"/>
      <c r="FH45" s="665"/>
      <c r="FI45" s="665"/>
      <c r="FJ45" s="665"/>
      <c r="FK45" s="665"/>
      <c r="FL45" s="665"/>
      <c r="FM45" s="665"/>
      <c r="FN45" s="665"/>
      <c r="FO45" s="665"/>
      <c r="FP45" s="665"/>
      <c r="FQ45" s="665"/>
      <c r="FR45" s="665"/>
      <c r="FS45" s="665"/>
      <c r="FT45" s="665"/>
      <c r="FU45" s="666" t="str">
        <f t="shared" si="40"/>
        <v/>
      </c>
      <c r="FV45" s="666" t="str">
        <f t="shared" si="41"/>
        <v/>
      </c>
      <c r="FW45" s="666" t="str">
        <f t="shared" si="42"/>
        <v/>
      </c>
      <c r="FX45" s="666" t="str">
        <f t="shared" si="43"/>
        <v/>
      </c>
      <c r="FY45" s="665"/>
      <c r="FZ45" s="665"/>
      <c r="GA45" s="665"/>
      <c r="GB45" s="665"/>
      <c r="GC45" s="665"/>
      <c r="GD45" s="665"/>
      <c r="GE45" s="665"/>
      <c r="GF45" s="665"/>
      <c r="GG45" s="665"/>
      <c r="GH45" s="665"/>
      <c r="GI45" s="665"/>
      <c r="GJ45" s="665"/>
      <c r="GK45" s="665"/>
      <c r="GL45" s="665"/>
      <c r="GM45" s="665"/>
      <c r="GN45" s="665"/>
      <c r="GO45" s="665"/>
      <c r="GP45" s="665"/>
      <c r="GQ45" s="665"/>
      <c r="GR45" s="665"/>
      <c r="GS45" s="665"/>
      <c r="GT45" s="665"/>
      <c r="GU45" s="665"/>
      <c r="GV45" s="665"/>
      <c r="GW45" s="665"/>
      <c r="GX45" s="665"/>
      <c r="GY45" s="665"/>
      <c r="GZ45" s="665"/>
      <c r="HA45" s="665"/>
      <c r="HB45" s="665"/>
      <c r="HC45" s="665"/>
      <c r="HD45" s="666" t="str">
        <f t="shared" si="44"/>
        <v/>
      </c>
      <c r="HE45" s="666" t="str">
        <f t="shared" si="45"/>
        <v/>
      </c>
      <c r="HF45" s="666" t="str">
        <f t="shared" si="46"/>
        <v/>
      </c>
      <c r="HG45" s="666" t="str">
        <f t="shared" si="47"/>
        <v/>
      </c>
      <c r="HH45" s="667" t="str">
        <f>IF(A45="","",SUM(BT45,DC45,EL45,FU45,HD45,#REF!))</f>
        <v/>
      </c>
      <c r="HI45" s="667" t="str">
        <f>IF(A45="","",SUM(BU45,DD45,EM45,FV45,HE45,#REF!))</f>
        <v/>
      </c>
      <c r="HJ45" s="667" t="str">
        <f>IF(A45="","",SUM(BV45,DE45,EN45,FW45,HF45,#REF!))</f>
        <v/>
      </c>
      <c r="HK45" s="667" t="str">
        <f>IF(A45="","",SUM(BW45,DF45,EO45,FX45,HG45,#REF!))</f>
        <v/>
      </c>
      <c r="HL45" s="667" t="str">
        <f t="shared" si="48"/>
        <v/>
      </c>
      <c r="HN45" s="247" t="str">
        <f t="shared" si="31"/>
        <v/>
      </c>
      <c r="HO45" s="247" t="str">
        <f t="shared" si="27"/>
        <v/>
      </c>
      <c r="HP45" s="247" t="str">
        <f t="shared" si="28"/>
        <v/>
      </c>
      <c r="HQ45" s="247" t="str">
        <f t="shared" si="29"/>
        <v/>
      </c>
      <c r="HR45" s="247" t="str">
        <f t="shared" si="30"/>
        <v/>
      </c>
      <c r="HS45" s="673"/>
    </row>
    <row r="46" spans="1:227" ht="14.1" customHeight="1">
      <c r="A46" s="663" t="str">
        <f>IF('กรอกข้อมูล นร1'!A44,'กรอกข้อมูล นร1'!A44,"")</f>
        <v/>
      </c>
      <c r="B46" s="663" t="str">
        <f>'กรอกข้อมูล นร1'!B44&amp;""</f>
        <v/>
      </c>
      <c r="C46" s="664" t="str">
        <f>'กรอกข้อมูล นร1'!D44&amp;""</f>
        <v/>
      </c>
      <c r="D46" s="299" t="str">
        <f>IF('กรอกข้อมูล นร1'!C44="","",'กรอกข้อมูล นร1'!C44)</f>
        <v/>
      </c>
      <c r="E46" s="382" t="str">
        <f t="shared" si="17"/>
        <v/>
      </c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5"/>
      <c r="AB46" s="665"/>
      <c r="AC46" s="665"/>
      <c r="AD46" s="665"/>
      <c r="AE46" s="665"/>
      <c r="AF46" s="665"/>
      <c r="AG46" s="665"/>
      <c r="AH46" s="665"/>
      <c r="AI46" s="665"/>
      <c r="AJ46" s="665"/>
      <c r="AK46" s="666" t="str">
        <f t="shared" si="18"/>
        <v/>
      </c>
      <c r="AL46" s="666" t="str">
        <f t="shared" si="19"/>
        <v/>
      </c>
      <c r="AM46" s="666" t="str">
        <f t="shared" si="20"/>
        <v/>
      </c>
      <c r="AN46" s="666" t="str">
        <f t="shared" si="21"/>
        <v/>
      </c>
      <c r="AO46" s="665"/>
      <c r="AP46" s="665"/>
      <c r="AQ46" s="665"/>
      <c r="AR46" s="665"/>
      <c r="AS46" s="665"/>
      <c r="AT46" s="665"/>
      <c r="AU46" s="665"/>
      <c r="AV46" s="665"/>
      <c r="AW46" s="665"/>
      <c r="AX46" s="665"/>
      <c r="AY46" s="665"/>
      <c r="AZ46" s="665"/>
      <c r="BA46" s="665"/>
      <c r="BB46" s="665"/>
      <c r="BC46" s="665"/>
      <c r="BD46" s="665"/>
      <c r="BE46" s="665"/>
      <c r="BF46" s="665"/>
      <c r="BG46" s="665"/>
      <c r="BH46" s="665"/>
      <c r="BI46" s="665"/>
      <c r="BJ46" s="665"/>
      <c r="BK46" s="665"/>
      <c r="BL46" s="665"/>
      <c r="BM46" s="665"/>
      <c r="BN46" s="665"/>
      <c r="BO46" s="665"/>
      <c r="BP46" s="665"/>
      <c r="BQ46" s="665"/>
      <c r="BR46" s="665"/>
      <c r="BS46" s="665"/>
      <c r="BT46" s="666" t="str">
        <f t="shared" si="22"/>
        <v/>
      </c>
      <c r="BU46" s="666" t="str">
        <f t="shared" si="23"/>
        <v/>
      </c>
      <c r="BV46" s="666" t="str">
        <f t="shared" si="24"/>
        <v/>
      </c>
      <c r="BW46" s="666" t="str">
        <f t="shared" si="25"/>
        <v/>
      </c>
      <c r="BX46" s="665"/>
      <c r="BY46" s="665"/>
      <c r="BZ46" s="665"/>
      <c r="CA46" s="665"/>
      <c r="CB46" s="665"/>
      <c r="CC46" s="665"/>
      <c r="CD46" s="665"/>
      <c r="CE46" s="665"/>
      <c r="CF46" s="665"/>
      <c r="CG46" s="665"/>
      <c r="CH46" s="665"/>
      <c r="CI46" s="665"/>
      <c r="CJ46" s="665"/>
      <c r="CK46" s="665"/>
      <c r="CL46" s="665"/>
      <c r="CM46" s="665"/>
      <c r="CN46" s="665"/>
      <c r="CO46" s="665"/>
      <c r="CP46" s="665"/>
      <c r="CQ46" s="665"/>
      <c r="CR46" s="665"/>
      <c r="CS46" s="665"/>
      <c r="CT46" s="665"/>
      <c r="CU46" s="665"/>
      <c r="CV46" s="665"/>
      <c r="CW46" s="665"/>
      <c r="CX46" s="665"/>
      <c r="CY46" s="665"/>
      <c r="CZ46" s="665"/>
      <c r="DA46" s="665"/>
      <c r="DB46" s="665"/>
      <c r="DC46" s="666" t="str">
        <f t="shared" si="32"/>
        <v/>
      </c>
      <c r="DD46" s="666" t="str">
        <f t="shared" si="33"/>
        <v/>
      </c>
      <c r="DE46" s="666" t="str">
        <f t="shared" si="34"/>
        <v/>
      </c>
      <c r="DF46" s="666" t="str">
        <f t="shared" si="35"/>
        <v/>
      </c>
      <c r="DG46" s="665"/>
      <c r="DH46" s="665"/>
      <c r="DI46" s="665"/>
      <c r="DJ46" s="665"/>
      <c r="DK46" s="665"/>
      <c r="DL46" s="665"/>
      <c r="DM46" s="665"/>
      <c r="DN46" s="665"/>
      <c r="DO46" s="665"/>
      <c r="DP46" s="665"/>
      <c r="DQ46" s="665"/>
      <c r="DR46" s="665"/>
      <c r="DS46" s="665"/>
      <c r="DT46" s="665"/>
      <c r="DU46" s="665"/>
      <c r="DV46" s="665"/>
      <c r="DW46" s="665"/>
      <c r="DX46" s="665"/>
      <c r="DY46" s="665"/>
      <c r="DZ46" s="665"/>
      <c r="EA46" s="665"/>
      <c r="EB46" s="665"/>
      <c r="EC46" s="665"/>
      <c r="ED46" s="665"/>
      <c r="EE46" s="665"/>
      <c r="EF46" s="665"/>
      <c r="EG46" s="665"/>
      <c r="EH46" s="665"/>
      <c r="EI46" s="665"/>
      <c r="EJ46" s="665"/>
      <c r="EK46" s="665"/>
      <c r="EL46" s="666" t="str">
        <f t="shared" si="36"/>
        <v/>
      </c>
      <c r="EM46" s="666" t="str">
        <f t="shared" si="37"/>
        <v/>
      </c>
      <c r="EN46" s="666" t="str">
        <f t="shared" si="38"/>
        <v/>
      </c>
      <c r="EO46" s="666" t="str">
        <f t="shared" si="39"/>
        <v/>
      </c>
      <c r="EP46" s="665"/>
      <c r="EQ46" s="665"/>
      <c r="ER46" s="665"/>
      <c r="ES46" s="665"/>
      <c r="ET46" s="665"/>
      <c r="EU46" s="665"/>
      <c r="EV46" s="665"/>
      <c r="EW46" s="665"/>
      <c r="EX46" s="665"/>
      <c r="EY46" s="665"/>
      <c r="EZ46" s="665"/>
      <c r="FA46" s="665"/>
      <c r="FB46" s="665"/>
      <c r="FC46" s="665"/>
      <c r="FD46" s="665"/>
      <c r="FE46" s="665"/>
      <c r="FF46" s="665"/>
      <c r="FG46" s="665"/>
      <c r="FH46" s="665"/>
      <c r="FI46" s="665"/>
      <c r="FJ46" s="665"/>
      <c r="FK46" s="665"/>
      <c r="FL46" s="665"/>
      <c r="FM46" s="665"/>
      <c r="FN46" s="665"/>
      <c r="FO46" s="665"/>
      <c r="FP46" s="665"/>
      <c r="FQ46" s="665"/>
      <c r="FR46" s="665"/>
      <c r="FS46" s="665"/>
      <c r="FT46" s="665"/>
      <c r="FU46" s="666" t="str">
        <f t="shared" si="40"/>
        <v/>
      </c>
      <c r="FV46" s="666" t="str">
        <f t="shared" si="41"/>
        <v/>
      </c>
      <c r="FW46" s="666" t="str">
        <f t="shared" si="42"/>
        <v/>
      </c>
      <c r="FX46" s="666" t="str">
        <f t="shared" si="43"/>
        <v/>
      </c>
      <c r="FY46" s="665"/>
      <c r="FZ46" s="665"/>
      <c r="GA46" s="665"/>
      <c r="GB46" s="665"/>
      <c r="GC46" s="665"/>
      <c r="GD46" s="665"/>
      <c r="GE46" s="665"/>
      <c r="GF46" s="665"/>
      <c r="GG46" s="665"/>
      <c r="GH46" s="665"/>
      <c r="GI46" s="665"/>
      <c r="GJ46" s="665"/>
      <c r="GK46" s="665"/>
      <c r="GL46" s="665"/>
      <c r="GM46" s="665"/>
      <c r="GN46" s="665"/>
      <c r="GO46" s="665"/>
      <c r="GP46" s="665"/>
      <c r="GQ46" s="665"/>
      <c r="GR46" s="665"/>
      <c r="GS46" s="665"/>
      <c r="GT46" s="665"/>
      <c r="GU46" s="665"/>
      <c r="GV46" s="665"/>
      <c r="GW46" s="665"/>
      <c r="GX46" s="665"/>
      <c r="GY46" s="665"/>
      <c r="GZ46" s="665"/>
      <c r="HA46" s="665"/>
      <c r="HB46" s="665"/>
      <c r="HC46" s="665"/>
      <c r="HD46" s="666" t="str">
        <f t="shared" si="44"/>
        <v/>
      </c>
      <c r="HE46" s="666" t="str">
        <f t="shared" si="45"/>
        <v/>
      </c>
      <c r="HF46" s="666" t="str">
        <f t="shared" si="46"/>
        <v/>
      </c>
      <c r="HG46" s="666" t="str">
        <f t="shared" si="47"/>
        <v/>
      </c>
      <c r="HH46" s="667" t="str">
        <f>IF(A46="","",SUM(BT46,DC46,EL46,FU46,HD46,#REF!))</f>
        <v/>
      </c>
      <c r="HI46" s="667" t="str">
        <f>IF(A46="","",SUM(BU46,DD46,EM46,FV46,HE46,#REF!))</f>
        <v/>
      </c>
      <c r="HJ46" s="667" t="str">
        <f>IF(A46="","",SUM(BV46,DE46,EN46,FW46,HF46,#REF!))</f>
        <v/>
      </c>
      <c r="HK46" s="667" t="str">
        <f>IF(A46="","",SUM(BW46,DF46,EO46,FX46,HG46,#REF!))</f>
        <v/>
      </c>
      <c r="HL46" s="667" t="str">
        <f t="shared" si="48"/>
        <v/>
      </c>
      <c r="HN46" s="247" t="str">
        <f t="shared" si="31"/>
        <v/>
      </c>
      <c r="HO46" s="247" t="str">
        <f t="shared" si="27"/>
        <v/>
      </c>
      <c r="HP46" s="247" t="str">
        <f t="shared" si="28"/>
        <v/>
      </c>
      <c r="HQ46" s="247" t="str">
        <f t="shared" si="29"/>
        <v/>
      </c>
      <c r="HR46" s="247" t="str">
        <f t="shared" si="30"/>
        <v/>
      </c>
      <c r="HS46" s="673"/>
    </row>
    <row r="47" spans="1:227" ht="14.1" customHeight="1">
      <c r="A47" s="663" t="str">
        <f>IF('กรอกข้อมูล นร1'!A45,'กรอกข้อมูล นร1'!A45,"")</f>
        <v/>
      </c>
      <c r="B47" s="663" t="str">
        <f>'กรอกข้อมูล นร1'!B45&amp;""</f>
        <v/>
      </c>
      <c r="C47" s="664" t="str">
        <f>'กรอกข้อมูล นร1'!D45&amp;""</f>
        <v/>
      </c>
      <c r="D47" s="299" t="str">
        <f>IF('กรอกข้อมูล นร1'!C45="","",'กรอกข้อมูล นร1'!C45)</f>
        <v/>
      </c>
      <c r="E47" s="382" t="str">
        <f t="shared" si="17"/>
        <v/>
      </c>
      <c r="F47" s="665"/>
      <c r="G47" s="665"/>
      <c r="H47" s="665"/>
      <c r="I47" s="665"/>
      <c r="J47" s="665"/>
      <c r="K47" s="665"/>
      <c r="L47" s="665"/>
      <c r="M47" s="665"/>
      <c r="N47" s="665"/>
      <c r="O47" s="665"/>
      <c r="P47" s="665"/>
      <c r="Q47" s="665"/>
      <c r="R47" s="665"/>
      <c r="S47" s="665"/>
      <c r="T47" s="665"/>
      <c r="U47" s="665"/>
      <c r="V47" s="665"/>
      <c r="W47" s="665"/>
      <c r="X47" s="665"/>
      <c r="Y47" s="665"/>
      <c r="Z47" s="665"/>
      <c r="AA47" s="665"/>
      <c r="AB47" s="665"/>
      <c r="AC47" s="665"/>
      <c r="AD47" s="665"/>
      <c r="AE47" s="665"/>
      <c r="AF47" s="665"/>
      <c r="AG47" s="665"/>
      <c r="AH47" s="665"/>
      <c r="AI47" s="665"/>
      <c r="AJ47" s="665"/>
      <c r="AK47" s="666" t="str">
        <f t="shared" si="18"/>
        <v/>
      </c>
      <c r="AL47" s="666" t="str">
        <f t="shared" si="19"/>
        <v/>
      </c>
      <c r="AM47" s="666" t="str">
        <f t="shared" si="20"/>
        <v/>
      </c>
      <c r="AN47" s="666" t="str">
        <f t="shared" si="21"/>
        <v/>
      </c>
      <c r="AO47" s="665"/>
      <c r="AP47" s="665"/>
      <c r="AQ47" s="665"/>
      <c r="AR47" s="665"/>
      <c r="AS47" s="665"/>
      <c r="AT47" s="665"/>
      <c r="AU47" s="665"/>
      <c r="AV47" s="665"/>
      <c r="AW47" s="665"/>
      <c r="AX47" s="665"/>
      <c r="AY47" s="665"/>
      <c r="AZ47" s="665"/>
      <c r="BA47" s="665"/>
      <c r="BB47" s="665"/>
      <c r="BC47" s="665"/>
      <c r="BD47" s="665"/>
      <c r="BE47" s="665"/>
      <c r="BF47" s="665"/>
      <c r="BG47" s="665"/>
      <c r="BH47" s="665"/>
      <c r="BI47" s="665"/>
      <c r="BJ47" s="665"/>
      <c r="BK47" s="665"/>
      <c r="BL47" s="665"/>
      <c r="BM47" s="665"/>
      <c r="BN47" s="665"/>
      <c r="BO47" s="665"/>
      <c r="BP47" s="665"/>
      <c r="BQ47" s="665"/>
      <c r="BR47" s="665"/>
      <c r="BS47" s="665"/>
      <c r="BT47" s="666" t="str">
        <f t="shared" si="22"/>
        <v/>
      </c>
      <c r="BU47" s="666" t="str">
        <f t="shared" si="23"/>
        <v/>
      </c>
      <c r="BV47" s="666" t="str">
        <f t="shared" si="24"/>
        <v/>
      </c>
      <c r="BW47" s="666" t="str">
        <f t="shared" si="25"/>
        <v/>
      </c>
      <c r="BX47" s="665"/>
      <c r="BY47" s="665"/>
      <c r="BZ47" s="665"/>
      <c r="CA47" s="665"/>
      <c r="CB47" s="665"/>
      <c r="CC47" s="665"/>
      <c r="CD47" s="665"/>
      <c r="CE47" s="665"/>
      <c r="CF47" s="665"/>
      <c r="CG47" s="665"/>
      <c r="CH47" s="665"/>
      <c r="CI47" s="665"/>
      <c r="CJ47" s="665"/>
      <c r="CK47" s="665"/>
      <c r="CL47" s="665"/>
      <c r="CM47" s="665"/>
      <c r="CN47" s="665"/>
      <c r="CO47" s="665"/>
      <c r="CP47" s="665"/>
      <c r="CQ47" s="665"/>
      <c r="CR47" s="665"/>
      <c r="CS47" s="665"/>
      <c r="CT47" s="665"/>
      <c r="CU47" s="665"/>
      <c r="CV47" s="665"/>
      <c r="CW47" s="665"/>
      <c r="CX47" s="665"/>
      <c r="CY47" s="665"/>
      <c r="CZ47" s="665"/>
      <c r="DA47" s="665"/>
      <c r="DB47" s="665"/>
      <c r="DC47" s="666" t="str">
        <f t="shared" si="32"/>
        <v/>
      </c>
      <c r="DD47" s="666" t="str">
        <f t="shared" si="33"/>
        <v/>
      </c>
      <c r="DE47" s="666" t="str">
        <f t="shared" si="34"/>
        <v/>
      </c>
      <c r="DF47" s="666" t="str">
        <f t="shared" si="35"/>
        <v/>
      </c>
      <c r="DG47" s="665"/>
      <c r="DH47" s="665"/>
      <c r="DI47" s="665"/>
      <c r="DJ47" s="665"/>
      <c r="DK47" s="665"/>
      <c r="DL47" s="665"/>
      <c r="DM47" s="665"/>
      <c r="DN47" s="665"/>
      <c r="DO47" s="665"/>
      <c r="DP47" s="665"/>
      <c r="DQ47" s="665"/>
      <c r="DR47" s="665"/>
      <c r="DS47" s="665"/>
      <c r="DT47" s="665"/>
      <c r="DU47" s="665"/>
      <c r="DV47" s="665"/>
      <c r="DW47" s="665"/>
      <c r="DX47" s="665"/>
      <c r="DY47" s="665"/>
      <c r="DZ47" s="665"/>
      <c r="EA47" s="665"/>
      <c r="EB47" s="665"/>
      <c r="EC47" s="665"/>
      <c r="ED47" s="665"/>
      <c r="EE47" s="665"/>
      <c r="EF47" s="665"/>
      <c r="EG47" s="665"/>
      <c r="EH47" s="665"/>
      <c r="EI47" s="665"/>
      <c r="EJ47" s="665"/>
      <c r="EK47" s="665"/>
      <c r="EL47" s="666" t="str">
        <f t="shared" si="36"/>
        <v/>
      </c>
      <c r="EM47" s="666" t="str">
        <f t="shared" si="37"/>
        <v/>
      </c>
      <c r="EN47" s="666" t="str">
        <f t="shared" si="38"/>
        <v/>
      </c>
      <c r="EO47" s="666" t="str">
        <f t="shared" si="39"/>
        <v/>
      </c>
      <c r="EP47" s="665"/>
      <c r="EQ47" s="665"/>
      <c r="ER47" s="665"/>
      <c r="ES47" s="665"/>
      <c r="ET47" s="665"/>
      <c r="EU47" s="665"/>
      <c r="EV47" s="665"/>
      <c r="EW47" s="665"/>
      <c r="EX47" s="665"/>
      <c r="EY47" s="665"/>
      <c r="EZ47" s="665"/>
      <c r="FA47" s="665"/>
      <c r="FB47" s="665"/>
      <c r="FC47" s="665"/>
      <c r="FD47" s="665"/>
      <c r="FE47" s="665"/>
      <c r="FF47" s="665"/>
      <c r="FG47" s="665"/>
      <c r="FH47" s="665"/>
      <c r="FI47" s="665"/>
      <c r="FJ47" s="665"/>
      <c r="FK47" s="665"/>
      <c r="FL47" s="665"/>
      <c r="FM47" s="665"/>
      <c r="FN47" s="665"/>
      <c r="FO47" s="665"/>
      <c r="FP47" s="665"/>
      <c r="FQ47" s="665"/>
      <c r="FR47" s="665"/>
      <c r="FS47" s="665"/>
      <c r="FT47" s="665"/>
      <c r="FU47" s="666" t="str">
        <f t="shared" si="40"/>
        <v/>
      </c>
      <c r="FV47" s="666" t="str">
        <f t="shared" si="41"/>
        <v/>
      </c>
      <c r="FW47" s="666" t="str">
        <f t="shared" si="42"/>
        <v/>
      </c>
      <c r="FX47" s="666" t="str">
        <f t="shared" si="43"/>
        <v/>
      </c>
      <c r="FY47" s="665"/>
      <c r="FZ47" s="665"/>
      <c r="GA47" s="665"/>
      <c r="GB47" s="665"/>
      <c r="GC47" s="665"/>
      <c r="GD47" s="665"/>
      <c r="GE47" s="665"/>
      <c r="GF47" s="665"/>
      <c r="GG47" s="665"/>
      <c r="GH47" s="665"/>
      <c r="GI47" s="665"/>
      <c r="GJ47" s="665"/>
      <c r="GK47" s="665"/>
      <c r="GL47" s="665"/>
      <c r="GM47" s="665"/>
      <c r="GN47" s="665"/>
      <c r="GO47" s="665"/>
      <c r="GP47" s="665"/>
      <c r="GQ47" s="665"/>
      <c r="GR47" s="665"/>
      <c r="GS47" s="665"/>
      <c r="GT47" s="665"/>
      <c r="GU47" s="665"/>
      <c r="GV47" s="665"/>
      <c r="GW47" s="665"/>
      <c r="GX47" s="665"/>
      <c r="GY47" s="665"/>
      <c r="GZ47" s="665"/>
      <c r="HA47" s="665"/>
      <c r="HB47" s="665"/>
      <c r="HC47" s="665"/>
      <c r="HD47" s="666" t="str">
        <f t="shared" si="44"/>
        <v/>
      </c>
      <c r="HE47" s="666" t="str">
        <f t="shared" si="45"/>
        <v/>
      </c>
      <c r="HF47" s="666" t="str">
        <f t="shared" si="46"/>
        <v/>
      </c>
      <c r="HG47" s="666" t="str">
        <f t="shared" si="47"/>
        <v/>
      </c>
      <c r="HH47" s="667" t="str">
        <f>IF(A47="","",SUM(BT47,DC47,EL47,FU47,HD47,#REF!))</f>
        <v/>
      </c>
      <c r="HI47" s="667" t="str">
        <f>IF(A47="","",SUM(BU47,DD47,EM47,FV47,HE47,#REF!))</f>
        <v/>
      </c>
      <c r="HJ47" s="667" t="str">
        <f>IF(A47="","",SUM(BV47,DE47,EN47,FW47,HF47,#REF!))</f>
        <v/>
      </c>
      <c r="HK47" s="667" t="str">
        <f>IF(A47="","",SUM(BW47,DF47,EO47,FX47,HG47,#REF!))</f>
        <v/>
      </c>
      <c r="HL47" s="667" t="str">
        <f t="shared" si="48"/>
        <v/>
      </c>
      <c r="HN47" s="247" t="str">
        <f t="shared" si="31"/>
        <v/>
      </c>
      <c r="HO47" s="247" t="str">
        <f t="shared" si="27"/>
        <v/>
      </c>
      <c r="HP47" s="247" t="str">
        <f t="shared" si="28"/>
        <v/>
      </c>
      <c r="HQ47" s="247" t="str">
        <f t="shared" si="29"/>
        <v/>
      </c>
      <c r="HR47" s="247" t="str">
        <f t="shared" si="30"/>
        <v/>
      </c>
      <c r="HS47" s="673"/>
    </row>
    <row r="48" spans="1:227" ht="14.1" customHeight="1">
      <c r="A48" s="663" t="str">
        <f>IF('กรอกข้อมูล นร1'!A46,'กรอกข้อมูล นร1'!A46,"")</f>
        <v/>
      </c>
      <c r="B48" s="663" t="str">
        <f>'กรอกข้อมูล นร1'!B46&amp;""</f>
        <v/>
      </c>
      <c r="C48" s="664" t="str">
        <f>'กรอกข้อมูล นร1'!D46&amp;""</f>
        <v/>
      </c>
      <c r="D48" s="299" t="str">
        <f>IF('กรอกข้อมูล นร1'!C46="","",'กรอกข้อมูล นร1'!C46)</f>
        <v/>
      </c>
      <c r="E48" s="382" t="str">
        <f t="shared" si="17"/>
        <v/>
      </c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665"/>
      <c r="AB48" s="665"/>
      <c r="AC48" s="665"/>
      <c r="AD48" s="665"/>
      <c r="AE48" s="665"/>
      <c r="AF48" s="665"/>
      <c r="AG48" s="665"/>
      <c r="AH48" s="665"/>
      <c r="AI48" s="665"/>
      <c r="AJ48" s="665"/>
      <c r="AK48" s="666" t="str">
        <f t="shared" si="18"/>
        <v/>
      </c>
      <c r="AL48" s="666" t="str">
        <f t="shared" si="19"/>
        <v/>
      </c>
      <c r="AM48" s="666" t="str">
        <f t="shared" si="20"/>
        <v/>
      </c>
      <c r="AN48" s="666" t="str">
        <f t="shared" si="21"/>
        <v/>
      </c>
      <c r="AO48" s="665"/>
      <c r="AP48" s="665"/>
      <c r="AQ48" s="665"/>
      <c r="AR48" s="665"/>
      <c r="AS48" s="665"/>
      <c r="AT48" s="665"/>
      <c r="AU48" s="665"/>
      <c r="AV48" s="665"/>
      <c r="AW48" s="665"/>
      <c r="AX48" s="665"/>
      <c r="AY48" s="665"/>
      <c r="AZ48" s="665"/>
      <c r="BA48" s="665"/>
      <c r="BB48" s="665"/>
      <c r="BC48" s="665"/>
      <c r="BD48" s="665"/>
      <c r="BE48" s="665"/>
      <c r="BF48" s="665"/>
      <c r="BG48" s="665"/>
      <c r="BH48" s="665"/>
      <c r="BI48" s="665"/>
      <c r="BJ48" s="665"/>
      <c r="BK48" s="665"/>
      <c r="BL48" s="665"/>
      <c r="BM48" s="665"/>
      <c r="BN48" s="665"/>
      <c r="BO48" s="665"/>
      <c r="BP48" s="665"/>
      <c r="BQ48" s="665"/>
      <c r="BR48" s="665"/>
      <c r="BS48" s="665"/>
      <c r="BT48" s="666" t="str">
        <f t="shared" si="22"/>
        <v/>
      </c>
      <c r="BU48" s="666" t="str">
        <f t="shared" si="23"/>
        <v/>
      </c>
      <c r="BV48" s="666" t="str">
        <f t="shared" si="24"/>
        <v/>
      </c>
      <c r="BW48" s="666" t="str">
        <f t="shared" si="25"/>
        <v/>
      </c>
      <c r="BX48" s="665"/>
      <c r="BY48" s="665"/>
      <c r="BZ48" s="665"/>
      <c r="CA48" s="665"/>
      <c r="CB48" s="665"/>
      <c r="CC48" s="665"/>
      <c r="CD48" s="665"/>
      <c r="CE48" s="665"/>
      <c r="CF48" s="665"/>
      <c r="CG48" s="665"/>
      <c r="CH48" s="665"/>
      <c r="CI48" s="665"/>
      <c r="CJ48" s="665"/>
      <c r="CK48" s="665"/>
      <c r="CL48" s="665"/>
      <c r="CM48" s="665"/>
      <c r="CN48" s="665"/>
      <c r="CO48" s="665"/>
      <c r="CP48" s="665"/>
      <c r="CQ48" s="665"/>
      <c r="CR48" s="665"/>
      <c r="CS48" s="665"/>
      <c r="CT48" s="665"/>
      <c r="CU48" s="665"/>
      <c r="CV48" s="665"/>
      <c r="CW48" s="665"/>
      <c r="CX48" s="665"/>
      <c r="CY48" s="665"/>
      <c r="CZ48" s="665"/>
      <c r="DA48" s="665"/>
      <c r="DB48" s="665"/>
      <c r="DC48" s="666" t="str">
        <f t="shared" si="32"/>
        <v/>
      </c>
      <c r="DD48" s="666" t="str">
        <f t="shared" si="33"/>
        <v/>
      </c>
      <c r="DE48" s="666" t="str">
        <f t="shared" si="34"/>
        <v/>
      </c>
      <c r="DF48" s="666" t="str">
        <f t="shared" si="35"/>
        <v/>
      </c>
      <c r="DG48" s="665"/>
      <c r="DH48" s="665"/>
      <c r="DI48" s="665"/>
      <c r="DJ48" s="665"/>
      <c r="DK48" s="665"/>
      <c r="DL48" s="665"/>
      <c r="DM48" s="665"/>
      <c r="DN48" s="665"/>
      <c r="DO48" s="665"/>
      <c r="DP48" s="665"/>
      <c r="DQ48" s="665"/>
      <c r="DR48" s="665"/>
      <c r="DS48" s="665"/>
      <c r="DT48" s="665"/>
      <c r="DU48" s="665"/>
      <c r="DV48" s="665"/>
      <c r="DW48" s="665"/>
      <c r="DX48" s="665"/>
      <c r="DY48" s="665"/>
      <c r="DZ48" s="665"/>
      <c r="EA48" s="665"/>
      <c r="EB48" s="665"/>
      <c r="EC48" s="665"/>
      <c r="ED48" s="665"/>
      <c r="EE48" s="665"/>
      <c r="EF48" s="665"/>
      <c r="EG48" s="665"/>
      <c r="EH48" s="665"/>
      <c r="EI48" s="665"/>
      <c r="EJ48" s="665"/>
      <c r="EK48" s="665"/>
      <c r="EL48" s="666" t="str">
        <f t="shared" si="36"/>
        <v/>
      </c>
      <c r="EM48" s="666" t="str">
        <f t="shared" si="37"/>
        <v/>
      </c>
      <c r="EN48" s="666" t="str">
        <f t="shared" si="38"/>
        <v/>
      </c>
      <c r="EO48" s="666" t="str">
        <f t="shared" si="39"/>
        <v/>
      </c>
      <c r="EP48" s="665"/>
      <c r="EQ48" s="665"/>
      <c r="ER48" s="665"/>
      <c r="ES48" s="665"/>
      <c r="ET48" s="665"/>
      <c r="EU48" s="665"/>
      <c r="EV48" s="665"/>
      <c r="EW48" s="665"/>
      <c r="EX48" s="665"/>
      <c r="EY48" s="665"/>
      <c r="EZ48" s="665"/>
      <c r="FA48" s="665"/>
      <c r="FB48" s="665"/>
      <c r="FC48" s="665"/>
      <c r="FD48" s="665"/>
      <c r="FE48" s="665"/>
      <c r="FF48" s="665"/>
      <c r="FG48" s="665"/>
      <c r="FH48" s="665"/>
      <c r="FI48" s="665"/>
      <c r="FJ48" s="665"/>
      <c r="FK48" s="665"/>
      <c r="FL48" s="665"/>
      <c r="FM48" s="665"/>
      <c r="FN48" s="665"/>
      <c r="FO48" s="665"/>
      <c r="FP48" s="665"/>
      <c r="FQ48" s="665"/>
      <c r="FR48" s="665"/>
      <c r="FS48" s="665"/>
      <c r="FT48" s="665"/>
      <c r="FU48" s="666" t="str">
        <f t="shared" si="40"/>
        <v/>
      </c>
      <c r="FV48" s="666" t="str">
        <f t="shared" si="41"/>
        <v/>
      </c>
      <c r="FW48" s="666" t="str">
        <f t="shared" si="42"/>
        <v/>
      </c>
      <c r="FX48" s="666" t="str">
        <f t="shared" si="43"/>
        <v/>
      </c>
      <c r="FY48" s="665"/>
      <c r="FZ48" s="665"/>
      <c r="GA48" s="665"/>
      <c r="GB48" s="665"/>
      <c r="GC48" s="665"/>
      <c r="GD48" s="665"/>
      <c r="GE48" s="665"/>
      <c r="GF48" s="665"/>
      <c r="GG48" s="665"/>
      <c r="GH48" s="665"/>
      <c r="GI48" s="665"/>
      <c r="GJ48" s="665"/>
      <c r="GK48" s="665"/>
      <c r="GL48" s="665"/>
      <c r="GM48" s="665"/>
      <c r="GN48" s="665"/>
      <c r="GO48" s="665"/>
      <c r="GP48" s="665"/>
      <c r="GQ48" s="665"/>
      <c r="GR48" s="665"/>
      <c r="GS48" s="665"/>
      <c r="GT48" s="665"/>
      <c r="GU48" s="665"/>
      <c r="GV48" s="665"/>
      <c r="GW48" s="665"/>
      <c r="GX48" s="665"/>
      <c r="GY48" s="665"/>
      <c r="GZ48" s="665"/>
      <c r="HA48" s="665"/>
      <c r="HB48" s="665"/>
      <c r="HC48" s="665"/>
      <c r="HD48" s="666" t="str">
        <f t="shared" si="44"/>
        <v/>
      </c>
      <c r="HE48" s="666" t="str">
        <f t="shared" si="45"/>
        <v/>
      </c>
      <c r="HF48" s="666" t="str">
        <f t="shared" si="46"/>
        <v/>
      </c>
      <c r="HG48" s="666" t="str">
        <f t="shared" si="47"/>
        <v/>
      </c>
      <c r="HH48" s="667" t="str">
        <f>IF(A48="","",SUM(BT48,DC48,EL48,FU48,HD48,#REF!))</f>
        <v/>
      </c>
      <c r="HI48" s="667" t="str">
        <f>IF(A48="","",SUM(BU48,DD48,EM48,FV48,HE48,#REF!))</f>
        <v/>
      </c>
      <c r="HJ48" s="667" t="str">
        <f>IF(A48="","",SUM(BV48,DE48,EN48,FW48,HF48,#REF!))</f>
        <v/>
      </c>
      <c r="HK48" s="667" t="str">
        <f>IF(A48="","",SUM(BW48,DF48,EO48,FX48,HG48,#REF!))</f>
        <v/>
      </c>
      <c r="HL48" s="667" t="str">
        <f t="shared" si="48"/>
        <v/>
      </c>
      <c r="HN48" s="247" t="str">
        <f t="shared" si="31"/>
        <v/>
      </c>
      <c r="HO48" s="247" t="str">
        <f t="shared" si="27"/>
        <v/>
      </c>
      <c r="HP48" s="247" t="str">
        <f t="shared" si="28"/>
        <v/>
      </c>
      <c r="HQ48" s="247" t="str">
        <f t="shared" si="29"/>
        <v/>
      </c>
      <c r="HR48" s="247" t="str">
        <f t="shared" si="30"/>
        <v/>
      </c>
      <c r="HS48" s="673"/>
    </row>
    <row r="49" spans="1:227" ht="14.1" customHeight="1">
      <c r="A49" s="663" t="str">
        <f>IF('กรอกข้อมูล นร1'!A47,'กรอกข้อมูล นร1'!A47,"")</f>
        <v/>
      </c>
      <c r="B49" s="663" t="str">
        <f>'กรอกข้อมูล นร1'!B47&amp;""</f>
        <v/>
      </c>
      <c r="C49" s="664" t="str">
        <f>'กรอกข้อมูล นร1'!D47&amp;""</f>
        <v/>
      </c>
      <c r="D49" s="299" t="str">
        <f>IF('กรอกข้อมูล นร1'!C47="","",'กรอกข้อมูล นร1'!C47)</f>
        <v/>
      </c>
      <c r="E49" s="382" t="str">
        <f t="shared" si="17"/>
        <v/>
      </c>
      <c r="F49" s="665"/>
      <c r="G49" s="665"/>
      <c r="H49" s="665"/>
      <c r="I49" s="665"/>
      <c r="J49" s="665"/>
      <c r="K49" s="665"/>
      <c r="L49" s="665"/>
      <c r="M49" s="665"/>
      <c r="N49" s="665"/>
      <c r="O49" s="665"/>
      <c r="P49" s="665"/>
      <c r="Q49" s="665"/>
      <c r="R49" s="665"/>
      <c r="S49" s="665"/>
      <c r="T49" s="665"/>
      <c r="U49" s="665"/>
      <c r="V49" s="665"/>
      <c r="W49" s="665"/>
      <c r="X49" s="665"/>
      <c r="Y49" s="665"/>
      <c r="Z49" s="665"/>
      <c r="AA49" s="665"/>
      <c r="AB49" s="665"/>
      <c r="AC49" s="665"/>
      <c r="AD49" s="665"/>
      <c r="AE49" s="665"/>
      <c r="AF49" s="665"/>
      <c r="AG49" s="665"/>
      <c r="AH49" s="665"/>
      <c r="AI49" s="665"/>
      <c r="AJ49" s="665"/>
      <c r="AK49" s="666" t="str">
        <f t="shared" si="18"/>
        <v/>
      </c>
      <c r="AL49" s="666" t="str">
        <f t="shared" si="19"/>
        <v/>
      </c>
      <c r="AM49" s="666" t="str">
        <f t="shared" si="20"/>
        <v/>
      </c>
      <c r="AN49" s="666" t="str">
        <f t="shared" si="21"/>
        <v/>
      </c>
      <c r="AO49" s="665"/>
      <c r="AP49" s="665"/>
      <c r="AQ49" s="665"/>
      <c r="AR49" s="665"/>
      <c r="AS49" s="665"/>
      <c r="AT49" s="665"/>
      <c r="AU49" s="665"/>
      <c r="AV49" s="665"/>
      <c r="AW49" s="665"/>
      <c r="AX49" s="665"/>
      <c r="AY49" s="665"/>
      <c r="AZ49" s="665"/>
      <c r="BA49" s="665"/>
      <c r="BB49" s="665"/>
      <c r="BC49" s="665"/>
      <c r="BD49" s="665"/>
      <c r="BE49" s="665"/>
      <c r="BF49" s="665"/>
      <c r="BG49" s="665"/>
      <c r="BH49" s="665"/>
      <c r="BI49" s="665"/>
      <c r="BJ49" s="665"/>
      <c r="BK49" s="665"/>
      <c r="BL49" s="665"/>
      <c r="BM49" s="665"/>
      <c r="BN49" s="665"/>
      <c r="BO49" s="665"/>
      <c r="BP49" s="665"/>
      <c r="BQ49" s="665"/>
      <c r="BR49" s="665"/>
      <c r="BS49" s="665"/>
      <c r="BT49" s="666" t="str">
        <f t="shared" si="22"/>
        <v/>
      </c>
      <c r="BU49" s="666" t="str">
        <f t="shared" si="23"/>
        <v/>
      </c>
      <c r="BV49" s="666" t="str">
        <f t="shared" si="24"/>
        <v/>
      </c>
      <c r="BW49" s="666" t="str">
        <f t="shared" si="25"/>
        <v/>
      </c>
      <c r="BX49" s="665"/>
      <c r="BY49" s="665"/>
      <c r="BZ49" s="665"/>
      <c r="CA49" s="665"/>
      <c r="CB49" s="665"/>
      <c r="CC49" s="665"/>
      <c r="CD49" s="665"/>
      <c r="CE49" s="665"/>
      <c r="CF49" s="665"/>
      <c r="CG49" s="665"/>
      <c r="CH49" s="665"/>
      <c r="CI49" s="665"/>
      <c r="CJ49" s="665"/>
      <c r="CK49" s="665"/>
      <c r="CL49" s="665"/>
      <c r="CM49" s="665"/>
      <c r="CN49" s="665"/>
      <c r="CO49" s="665"/>
      <c r="CP49" s="665"/>
      <c r="CQ49" s="665"/>
      <c r="CR49" s="665"/>
      <c r="CS49" s="665"/>
      <c r="CT49" s="665"/>
      <c r="CU49" s="665"/>
      <c r="CV49" s="665"/>
      <c r="CW49" s="665"/>
      <c r="CX49" s="665"/>
      <c r="CY49" s="665"/>
      <c r="CZ49" s="665"/>
      <c r="DA49" s="665"/>
      <c r="DB49" s="665"/>
      <c r="DC49" s="666" t="str">
        <f t="shared" si="32"/>
        <v/>
      </c>
      <c r="DD49" s="666" t="str">
        <f t="shared" si="33"/>
        <v/>
      </c>
      <c r="DE49" s="666" t="str">
        <f t="shared" si="34"/>
        <v/>
      </c>
      <c r="DF49" s="666" t="str">
        <f t="shared" si="35"/>
        <v/>
      </c>
      <c r="DG49" s="665"/>
      <c r="DH49" s="665"/>
      <c r="DI49" s="665"/>
      <c r="DJ49" s="665"/>
      <c r="DK49" s="665"/>
      <c r="DL49" s="665"/>
      <c r="DM49" s="665"/>
      <c r="DN49" s="665"/>
      <c r="DO49" s="665"/>
      <c r="DP49" s="665"/>
      <c r="DQ49" s="665"/>
      <c r="DR49" s="665"/>
      <c r="DS49" s="665"/>
      <c r="DT49" s="665"/>
      <c r="DU49" s="665"/>
      <c r="DV49" s="665"/>
      <c r="DW49" s="665"/>
      <c r="DX49" s="665"/>
      <c r="DY49" s="665"/>
      <c r="DZ49" s="665"/>
      <c r="EA49" s="665"/>
      <c r="EB49" s="665"/>
      <c r="EC49" s="665"/>
      <c r="ED49" s="665"/>
      <c r="EE49" s="665"/>
      <c r="EF49" s="665"/>
      <c r="EG49" s="665"/>
      <c r="EH49" s="665"/>
      <c r="EI49" s="665"/>
      <c r="EJ49" s="665"/>
      <c r="EK49" s="665"/>
      <c r="EL49" s="666" t="str">
        <f t="shared" si="36"/>
        <v/>
      </c>
      <c r="EM49" s="666" t="str">
        <f t="shared" si="37"/>
        <v/>
      </c>
      <c r="EN49" s="666" t="str">
        <f t="shared" si="38"/>
        <v/>
      </c>
      <c r="EO49" s="666" t="str">
        <f t="shared" si="39"/>
        <v/>
      </c>
      <c r="EP49" s="665"/>
      <c r="EQ49" s="665"/>
      <c r="ER49" s="665"/>
      <c r="ES49" s="665"/>
      <c r="ET49" s="665"/>
      <c r="EU49" s="665"/>
      <c r="EV49" s="665"/>
      <c r="EW49" s="665"/>
      <c r="EX49" s="665"/>
      <c r="EY49" s="665"/>
      <c r="EZ49" s="665"/>
      <c r="FA49" s="665"/>
      <c r="FB49" s="665"/>
      <c r="FC49" s="665"/>
      <c r="FD49" s="665"/>
      <c r="FE49" s="665"/>
      <c r="FF49" s="665"/>
      <c r="FG49" s="665"/>
      <c r="FH49" s="665"/>
      <c r="FI49" s="665"/>
      <c r="FJ49" s="665"/>
      <c r="FK49" s="665"/>
      <c r="FL49" s="665"/>
      <c r="FM49" s="665"/>
      <c r="FN49" s="665"/>
      <c r="FO49" s="665"/>
      <c r="FP49" s="665"/>
      <c r="FQ49" s="665"/>
      <c r="FR49" s="665"/>
      <c r="FS49" s="665"/>
      <c r="FT49" s="665"/>
      <c r="FU49" s="666" t="str">
        <f t="shared" si="40"/>
        <v/>
      </c>
      <c r="FV49" s="666" t="str">
        <f t="shared" si="41"/>
        <v/>
      </c>
      <c r="FW49" s="666" t="str">
        <f t="shared" si="42"/>
        <v/>
      </c>
      <c r="FX49" s="666" t="str">
        <f t="shared" si="43"/>
        <v/>
      </c>
      <c r="FY49" s="665"/>
      <c r="FZ49" s="665"/>
      <c r="GA49" s="665"/>
      <c r="GB49" s="665"/>
      <c r="GC49" s="665"/>
      <c r="GD49" s="665"/>
      <c r="GE49" s="665"/>
      <c r="GF49" s="665"/>
      <c r="GG49" s="665"/>
      <c r="GH49" s="665"/>
      <c r="GI49" s="665"/>
      <c r="GJ49" s="665"/>
      <c r="GK49" s="665"/>
      <c r="GL49" s="665"/>
      <c r="GM49" s="665"/>
      <c r="GN49" s="665"/>
      <c r="GO49" s="665"/>
      <c r="GP49" s="665"/>
      <c r="GQ49" s="665"/>
      <c r="GR49" s="665"/>
      <c r="GS49" s="665"/>
      <c r="GT49" s="665"/>
      <c r="GU49" s="665"/>
      <c r="GV49" s="665"/>
      <c r="GW49" s="665"/>
      <c r="GX49" s="665"/>
      <c r="GY49" s="665"/>
      <c r="GZ49" s="665"/>
      <c r="HA49" s="665"/>
      <c r="HB49" s="665"/>
      <c r="HC49" s="665"/>
      <c r="HD49" s="666" t="str">
        <f t="shared" si="44"/>
        <v/>
      </c>
      <c r="HE49" s="666" t="str">
        <f t="shared" si="45"/>
        <v/>
      </c>
      <c r="HF49" s="666" t="str">
        <f t="shared" si="46"/>
        <v/>
      </c>
      <c r="HG49" s="666" t="str">
        <f t="shared" si="47"/>
        <v/>
      </c>
      <c r="HH49" s="667" t="str">
        <f>IF(A49="","",SUM(BT49,DC49,EL49,FU49,HD49,#REF!))</f>
        <v/>
      </c>
      <c r="HI49" s="667" t="str">
        <f>IF(A49="","",SUM(BU49,DD49,EM49,FV49,HE49,#REF!))</f>
        <v/>
      </c>
      <c r="HJ49" s="667" t="str">
        <f>IF(A49="","",SUM(BV49,DE49,EN49,FW49,HF49,#REF!))</f>
        <v/>
      </c>
      <c r="HK49" s="667" t="str">
        <f>IF(A49="","",SUM(BW49,DF49,EO49,FX49,HG49,#REF!))</f>
        <v/>
      </c>
      <c r="HL49" s="667" t="str">
        <f t="shared" si="48"/>
        <v/>
      </c>
      <c r="HN49" s="247" t="str">
        <f t="shared" si="31"/>
        <v/>
      </c>
      <c r="HO49" s="247" t="str">
        <f t="shared" si="27"/>
        <v/>
      </c>
      <c r="HP49" s="247" t="str">
        <f t="shared" si="28"/>
        <v/>
      </c>
      <c r="HQ49" s="247" t="str">
        <f t="shared" si="29"/>
        <v/>
      </c>
      <c r="HR49" s="247" t="str">
        <f t="shared" si="30"/>
        <v/>
      </c>
      <c r="HS49" s="673"/>
    </row>
    <row r="50" spans="1:227" ht="14.1" customHeight="1">
      <c r="A50" s="663" t="str">
        <f>IF('กรอกข้อมูล นร1'!A48,'กรอกข้อมูล นร1'!A48,"")</f>
        <v/>
      </c>
      <c r="B50" s="663" t="str">
        <f>'กรอกข้อมูล นร1'!B48&amp;""</f>
        <v/>
      </c>
      <c r="C50" s="664" t="str">
        <f>'กรอกข้อมูล นร1'!D48&amp;""</f>
        <v/>
      </c>
      <c r="D50" s="299" t="str">
        <f>IF('กรอกข้อมูล นร1'!C48="","",'กรอกข้อมูล นร1'!C48)</f>
        <v/>
      </c>
      <c r="E50" s="382" t="str">
        <f t="shared" si="17"/>
        <v/>
      </c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65"/>
      <c r="AB50" s="665"/>
      <c r="AC50" s="665"/>
      <c r="AD50" s="665"/>
      <c r="AE50" s="665"/>
      <c r="AF50" s="665"/>
      <c r="AG50" s="665"/>
      <c r="AH50" s="665"/>
      <c r="AI50" s="665"/>
      <c r="AJ50" s="665"/>
      <c r="AK50" s="666" t="str">
        <f t="shared" si="18"/>
        <v/>
      </c>
      <c r="AL50" s="666" t="str">
        <f t="shared" si="19"/>
        <v/>
      </c>
      <c r="AM50" s="666" t="str">
        <f t="shared" si="20"/>
        <v/>
      </c>
      <c r="AN50" s="666" t="str">
        <f t="shared" si="21"/>
        <v/>
      </c>
      <c r="AO50" s="665"/>
      <c r="AP50" s="665"/>
      <c r="AQ50" s="665"/>
      <c r="AR50" s="665"/>
      <c r="AS50" s="665"/>
      <c r="AT50" s="665"/>
      <c r="AU50" s="665"/>
      <c r="AV50" s="665"/>
      <c r="AW50" s="665"/>
      <c r="AX50" s="665"/>
      <c r="AY50" s="665"/>
      <c r="AZ50" s="665"/>
      <c r="BA50" s="665"/>
      <c r="BB50" s="665"/>
      <c r="BC50" s="665"/>
      <c r="BD50" s="665"/>
      <c r="BE50" s="665"/>
      <c r="BF50" s="665"/>
      <c r="BG50" s="665"/>
      <c r="BH50" s="665"/>
      <c r="BI50" s="665"/>
      <c r="BJ50" s="665"/>
      <c r="BK50" s="665"/>
      <c r="BL50" s="665"/>
      <c r="BM50" s="665"/>
      <c r="BN50" s="665"/>
      <c r="BO50" s="665"/>
      <c r="BP50" s="665"/>
      <c r="BQ50" s="665"/>
      <c r="BR50" s="665"/>
      <c r="BS50" s="665"/>
      <c r="BT50" s="666" t="str">
        <f t="shared" si="22"/>
        <v/>
      </c>
      <c r="BU50" s="666" t="str">
        <f t="shared" si="23"/>
        <v/>
      </c>
      <c r="BV50" s="666" t="str">
        <f t="shared" si="24"/>
        <v/>
      </c>
      <c r="BW50" s="666" t="str">
        <f t="shared" si="25"/>
        <v/>
      </c>
      <c r="BX50" s="665"/>
      <c r="BY50" s="665"/>
      <c r="BZ50" s="665"/>
      <c r="CA50" s="665"/>
      <c r="CB50" s="665"/>
      <c r="CC50" s="665"/>
      <c r="CD50" s="665"/>
      <c r="CE50" s="665"/>
      <c r="CF50" s="665"/>
      <c r="CG50" s="665"/>
      <c r="CH50" s="665"/>
      <c r="CI50" s="665"/>
      <c r="CJ50" s="665"/>
      <c r="CK50" s="665"/>
      <c r="CL50" s="665"/>
      <c r="CM50" s="665"/>
      <c r="CN50" s="665"/>
      <c r="CO50" s="665"/>
      <c r="CP50" s="665"/>
      <c r="CQ50" s="665"/>
      <c r="CR50" s="665"/>
      <c r="CS50" s="665"/>
      <c r="CT50" s="665"/>
      <c r="CU50" s="665"/>
      <c r="CV50" s="665"/>
      <c r="CW50" s="665"/>
      <c r="CX50" s="665"/>
      <c r="CY50" s="665"/>
      <c r="CZ50" s="665"/>
      <c r="DA50" s="665"/>
      <c r="DB50" s="665"/>
      <c r="DC50" s="666" t="str">
        <f t="shared" si="32"/>
        <v/>
      </c>
      <c r="DD50" s="666" t="str">
        <f t="shared" si="33"/>
        <v/>
      </c>
      <c r="DE50" s="666" t="str">
        <f t="shared" si="34"/>
        <v/>
      </c>
      <c r="DF50" s="666" t="str">
        <f t="shared" si="35"/>
        <v/>
      </c>
      <c r="DG50" s="665"/>
      <c r="DH50" s="665"/>
      <c r="DI50" s="665"/>
      <c r="DJ50" s="665"/>
      <c r="DK50" s="665"/>
      <c r="DL50" s="665"/>
      <c r="DM50" s="665"/>
      <c r="DN50" s="665"/>
      <c r="DO50" s="665"/>
      <c r="DP50" s="665"/>
      <c r="DQ50" s="665"/>
      <c r="DR50" s="665"/>
      <c r="DS50" s="665"/>
      <c r="DT50" s="665"/>
      <c r="DU50" s="665"/>
      <c r="DV50" s="665"/>
      <c r="DW50" s="665"/>
      <c r="DX50" s="665"/>
      <c r="DY50" s="665"/>
      <c r="DZ50" s="665"/>
      <c r="EA50" s="665"/>
      <c r="EB50" s="665"/>
      <c r="EC50" s="665"/>
      <c r="ED50" s="665"/>
      <c r="EE50" s="665"/>
      <c r="EF50" s="665"/>
      <c r="EG50" s="665"/>
      <c r="EH50" s="665"/>
      <c r="EI50" s="665"/>
      <c r="EJ50" s="665"/>
      <c r="EK50" s="665"/>
      <c r="EL50" s="666" t="str">
        <f t="shared" si="36"/>
        <v/>
      </c>
      <c r="EM50" s="666" t="str">
        <f t="shared" si="37"/>
        <v/>
      </c>
      <c r="EN50" s="666" t="str">
        <f t="shared" si="38"/>
        <v/>
      </c>
      <c r="EO50" s="666" t="str">
        <f t="shared" si="39"/>
        <v/>
      </c>
      <c r="EP50" s="665"/>
      <c r="EQ50" s="665"/>
      <c r="ER50" s="665"/>
      <c r="ES50" s="665"/>
      <c r="ET50" s="665"/>
      <c r="EU50" s="665"/>
      <c r="EV50" s="665"/>
      <c r="EW50" s="665"/>
      <c r="EX50" s="665"/>
      <c r="EY50" s="665"/>
      <c r="EZ50" s="665"/>
      <c r="FA50" s="665"/>
      <c r="FB50" s="665"/>
      <c r="FC50" s="665"/>
      <c r="FD50" s="665"/>
      <c r="FE50" s="665"/>
      <c r="FF50" s="665"/>
      <c r="FG50" s="665"/>
      <c r="FH50" s="665"/>
      <c r="FI50" s="665"/>
      <c r="FJ50" s="665"/>
      <c r="FK50" s="665"/>
      <c r="FL50" s="665"/>
      <c r="FM50" s="665"/>
      <c r="FN50" s="665"/>
      <c r="FO50" s="665"/>
      <c r="FP50" s="665"/>
      <c r="FQ50" s="665"/>
      <c r="FR50" s="665"/>
      <c r="FS50" s="665"/>
      <c r="FT50" s="665"/>
      <c r="FU50" s="666" t="str">
        <f t="shared" si="40"/>
        <v/>
      </c>
      <c r="FV50" s="666" t="str">
        <f t="shared" si="41"/>
        <v/>
      </c>
      <c r="FW50" s="666" t="str">
        <f t="shared" si="42"/>
        <v/>
      </c>
      <c r="FX50" s="666" t="str">
        <f t="shared" si="43"/>
        <v/>
      </c>
      <c r="FY50" s="665"/>
      <c r="FZ50" s="665"/>
      <c r="GA50" s="665"/>
      <c r="GB50" s="665"/>
      <c r="GC50" s="665"/>
      <c r="GD50" s="665"/>
      <c r="GE50" s="665"/>
      <c r="GF50" s="665"/>
      <c r="GG50" s="665"/>
      <c r="GH50" s="665"/>
      <c r="GI50" s="665"/>
      <c r="GJ50" s="665"/>
      <c r="GK50" s="665"/>
      <c r="GL50" s="665"/>
      <c r="GM50" s="665"/>
      <c r="GN50" s="665"/>
      <c r="GO50" s="665"/>
      <c r="GP50" s="665"/>
      <c r="GQ50" s="665"/>
      <c r="GR50" s="665"/>
      <c r="GS50" s="665"/>
      <c r="GT50" s="665"/>
      <c r="GU50" s="665"/>
      <c r="GV50" s="665"/>
      <c r="GW50" s="665"/>
      <c r="GX50" s="665"/>
      <c r="GY50" s="665"/>
      <c r="GZ50" s="665"/>
      <c r="HA50" s="665"/>
      <c r="HB50" s="665"/>
      <c r="HC50" s="665"/>
      <c r="HD50" s="666" t="str">
        <f t="shared" si="44"/>
        <v/>
      </c>
      <c r="HE50" s="666" t="str">
        <f t="shared" si="45"/>
        <v/>
      </c>
      <c r="HF50" s="666" t="str">
        <f t="shared" si="46"/>
        <v/>
      </c>
      <c r="HG50" s="666" t="str">
        <f t="shared" si="47"/>
        <v/>
      </c>
      <c r="HH50" s="667" t="str">
        <f>IF(A50="","",SUM(BT50,DC50,EL50,FU50,HD50,#REF!))</f>
        <v/>
      </c>
      <c r="HI50" s="667" t="str">
        <f>IF(A50="","",SUM(BU50,DD50,EM50,FV50,HE50,#REF!))</f>
        <v/>
      </c>
      <c r="HJ50" s="667" t="str">
        <f>IF(A50="","",SUM(BV50,DE50,EN50,FW50,HF50,#REF!))</f>
        <v/>
      </c>
      <c r="HK50" s="667" t="str">
        <f>IF(A50="","",SUM(BW50,DF50,EO50,FX50,HG50,#REF!))</f>
        <v/>
      </c>
      <c r="HL50" s="667" t="str">
        <f t="shared" si="48"/>
        <v/>
      </c>
      <c r="HN50" s="247" t="str">
        <f t="shared" si="31"/>
        <v/>
      </c>
      <c r="HO50" s="247" t="str">
        <f t="shared" si="27"/>
        <v/>
      </c>
      <c r="HP50" s="247" t="str">
        <f t="shared" si="28"/>
        <v/>
      </c>
      <c r="HQ50" s="247" t="str">
        <f t="shared" si="29"/>
        <v/>
      </c>
      <c r="HR50" s="247" t="str">
        <f t="shared" si="30"/>
        <v/>
      </c>
      <c r="HS50" s="673"/>
    </row>
    <row r="51" spans="1:227" ht="14.1" customHeight="1">
      <c r="A51" s="663" t="str">
        <f>IF('กรอกข้อมูล นร1'!A49,'กรอกข้อมูล นร1'!A49,"")</f>
        <v/>
      </c>
      <c r="B51" s="663" t="str">
        <f>'กรอกข้อมูล นร1'!B49&amp;""</f>
        <v/>
      </c>
      <c r="C51" s="664" t="str">
        <f>'กรอกข้อมูล นร1'!D49&amp;""</f>
        <v/>
      </c>
      <c r="D51" s="299" t="str">
        <f>IF('กรอกข้อมูล นร1'!C49="","",'กรอกข้อมูล นร1'!C49)</f>
        <v/>
      </c>
      <c r="E51" s="382" t="str">
        <f t="shared" si="17"/>
        <v/>
      </c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  <c r="AB51" s="665"/>
      <c r="AC51" s="665"/>
      <c r="AD51" s="665"/>
      <c r="AE51" s="665"/>
      <c r="AF51" s="665"/>
      <c r="AG51" s="665"/>
      <c r="AH51" s="665"/>
      <c r="AI51" s="665"/>
      <c r="AJ51" s="665"/>
      <c r="AK51" s="666" t="str">
        <f t="shared" si="18"/>
        <v/>
      </c>
      <c r="AL51" s="666" t="str">
        <f t="shared" si="19"/>
        <v/>
      </c>
      <c r="AM51" s="666" t="str">
        <f t="shared" si="20"/>
        <v/>
      </c>
      <c r="AN51" s="666" t="str">
        <f t="shared" si="21"/>
        <v/>
      </c>
      <c r="AO51" s="665"/>
      <c r="AP51" s="665"/>
      <c r="AQ51" s="665"/>
      <c r="AR51" s="665"/>
      <c r="AS51" s="665"/>
      <c r="AT51" s="665"/>
      <c r="AU51" s="665"/>
      <c r="AV51" s="665"/>
      <c r="AW51" s="665"/>
      <c r="AX51" s="665"/>
      <c r="AY51" s="665"/>
      <c r="AZ51" s="665"/>
      <c r="BA51" s="665"/>
      <c r="BB51" s="665"/>
      <c r="BC51" s="665"/>
      <c r="BD51" s="665"/>
      <c r="BE51" s="665"/>
      <c r="BF51" s="665"/>
      <c r="BG51" s="665"/>
      <c r="BH51" s="665"/>
      <c r="BI51" s="665"/>
      <c r="BJ51" s="665"/>
      <c r="BK51" s="665"/>
      <c r="BL51" s="665"/>
      <c r="BM51" s="665"/>
      <c r="BN51" s="665"/>
      <c r="BO51" s="665"/>
      <c r="BP51" s="665"/>
      <c r="BQ51" s="665"/>
      <c r="BR51" s="665"/>
      <c r="BS51" s="665"/>
      <c r="BT51" s="666" t="str">
        <f t="shared" si="22"/>
        <v/>
      </c>
      <c r="BU51" s="666" t="str">
        <f t="shared" si="23"/>
        <v/>
      </c>
      <c r="BV51" s="666" t="str">
        <f t="shared" si="24"/>
        <v/>
      </c>
      <c r="BW51" s="666" t="str">
        <f t="shared" si="25"/>
        <v/>
      </c>
      <c r="BX51" s="665"/>
      <c r="BY51" s="665"/>
      <c r="BZ51" s="665"/>
      <c r="CA51" s="665"/>
      <c r="CB51" s="665"/>
      <c r="CC51" s="665"/>
      <c r="CD51" s="665"/>
      <c r="CE51" s="665"/>
      <c r="CF51" s="665"/>
      <c r="CG51" s="665"/>
      <c r="CH51" s="665"/>
      <c r="CI51" s="665"/>
      <c r="CJ51" s="665"/>
      <c r="CK51" s="665"/>
      <c r="CL51" s="665"/>
      <c r="CM51" s="665"/>
      <c r="CN51" s="665"/>
      <c r="CO51" s="665"/>
      <c r="CP51" s="665"/>
      <c r="CQ51" s="665"/>
      <c r="CR51" s="665"/>
      <c r="CS51" s="665"/>
      <c r="CT51" s="665"/>
      <c r="CU51" s="665"/>
      <c r="CV51" s="665"/>
      <c r="CW51" s="665"/>
      <c r="CX51" s="665"/>
      <c r="CY51" s="665"/>
      <c r="CZ51" s="665"/>
      <c r="DA51" s="665"/>
      <c r="DB51" s="665"/>
      <c r="DC51" s="666" t="str">
        <f t="shared" si="32"/>
        <v/>
      </c>
      <c r="DD51" s="666" t="str">
        <f t="shared" si="33"/>
        <v/>
      </c>
      <c r="DE51" s="666" t="str">
        <f t="shared" si="34"/>
        <v/>
      </c>
      <c r="DF51" s="666" t="str">
        <f t="shared" si="35"/>
        <v/>
      </c>
      <c r="DG51" s="665"/>
      <c r="DH51" s="665"/>
      <c r="DI51" s="665"/>
      <c r="DJ51" s="665"/>
      <c r="DK51" s="665"/>
      <c r="DL51" s="665"/>
      <c r="DM51" s="665"/>
      <c r="DN51" s="665"/>
      <c r="DO51" s="665"/>
      <c r="DP51" s="665"/>
      <c r="DQ51" s="665"/>
      <c r="DR51" s="665"/>
      <c r="DS51" s="665"/>
      <c r="DT51" s="665"/>
      <c r="DU51" s="665"/>
      <c r="DV51" s="665"/>
      <c r="DW51" s="665"/>
      <c r="DX51" s="665"/>
      <c r="DY51" s="665"/>
      <c r="DZ51" s="665"/>
      <c r="EA51" s="665"/>
      <c r="EB51" s="665"/>
      <c r="EC51" s="665"/>
      <c r="ED51" s="665"/>
      <c r="EE51" s="665"/>
      <c r="EF51" s="665"/>
      <c r="EG51" s="665"/>
      <c r="EH51" s="665"/>
      <c r="EI51" s="665"/>
      <c r="EJ51" s="665"/>
      <c r="EK51" s="665"/>
      <c r="EL51" s="666" t="str">
        <f t="shared" si="36"/>
        <v/>
      </c>
      <c r="EM51" s="666" t="str">
        <f t="shared" si="37"/>
        <v/>
      </c>
      <c r="EN51" s="666" t="str">
        <f t="shared" si="38"/>
        <v/>
      </c>
      <c r="EO51" s="666" t="str">
        <f t="shared" si="39"/>
        <v/>
      </c>
      <c r="EP51" s="665"/>
      <c r="EQ51" s="665"/>
      <c r="ER51" s="665"/>
      <c r="ES51" s="665"/>
      <c r="ET51" s="665"/>
      <c r="EU51" s="665"/>
      <c r="EV51" s="665"/>
      <c r="EW51" s="665"/>
      <c r="EX51" s="665"/>
      <c r="EY51" s="665"/>
      <c r="EZ51" s="665"/>
      <c r="FA51" s="665"/>
      <c r="FB51" s="665"/>
      <c r="FC51" s="665"/>
      <c r="FD51" s="665"/>
      <c r="FE51" s="665"/>
      <c r="FF51" s="665"/>
      <c r="FG51" s="665"/>
      <c r="FH51" s="665"/>
      <c r="FI51" s="665"/>
      <c r="FJ51" s="665"/>
      <c r="FK51" s="665"/>
      <c r="FL51" s="665"/>
      <c r="FM51" s="665"/>
      <c r="FN51" s="665"/>
      <c r="FO51" s="665"/>
      <c r="FP51" s="665"/>
      <c r="FQ51" s="665"/>
      <c r="FR51" s="665"/>
      <c r="FS51" s="665"/>
      <c r="FT51" s="665"/>
      <c r="FU51" s="666" t="str">
        <f t="shared" si="40"/>
        <v/>
      </c>
      <c r="FV51" s="666" t="str">
        <f t="shared" si="41"/>
        <v/>
      </c>
      <c r="FW51" s="666" t="str">
        <f t="shared" si="42"/>
        <v/>
      </c>
      <c r="FX51" s="666" t="str">
        <f t="shared" si="43"/>
        <v/>
      </c>
      <c r="FY51" s="665"/>
      <c r="FZ51" s="665"/>
      <c r="GA51" s="665"/>
      <c r="GB51" s="665"/>
      <c r="GC51" s="665"/>
      <c r="GD51" s="665"/>
      <c r="GE51" s="665"/>
      <c r="GF51" s="665"/>
      <c r="GG51" s="665"/>
      <c r="GH51" s="665"/>
      <c r="GI51" s="665"/>
      <c r="GJ51" s="665"/>
      <c r="GK51" s="665"/>
      <c r="GL51" s="665"/>
      <c r="GM51" s="665"/>
      <c r="GN51" s="665"/>
      <c r="GO51" s="665"/>
      <c r="GP51" s="665"/>
      <c r="GQ51" s="665"/>
      <c r="GR51" s="665"/>
      <c r="GS51" s="665"/>
      <c r="GT51" s="665"/>
      <c r="GU51" s="665"/>
      <c r="GV51" s="665"/>
      <c r="GW51" s="665"/>
      <c r="GX51" s="665"/>
      <c r="GY51" s="665"/>
      <c r="GZ51" s="665"/>
      <c r="HA51" s="665"/>
      <c r="HB51" s="665"/>
      <c r="HC51" s="665"/>
      <c r="HD51" s="666" t="str">
        <f t="shared" si="44"/>
        <v/>
      </c>
      <c r="HE51" s="666" t="str">
        <f t="shared" si="45"/>
        <v/>
      </c>
      <c r="HF51" s="666" t="str">
        <f t="shared" si="46"/>
        <v/>
      </c>
      <c r="HG51" s="666" t="str">
        <f t="shared" si="47"/>
        <v/>
      </c>
      <c r="HH51" s="667" t="str">
        <f>IF(A51="","",SUM(BT51,DC51,EL51,FU51,HD51,#REF!))</f>
        <v/>
      </c>
      <c r="HI51" s="667" t="str">
        <f>IF(A51="","",SUM(BU51,DD51,EM51,FV51,HE51,#REF!))</f>
        <v/>
      </c>
      <c r="HJ51" s="667" t="str">
        <f>IF(A51="","",SUM(BV51,DE51,EN51,FW51,HF51,#REF!))</f>
        <v/>
      </c>
      <c r="HK51" s="667" t="str">
        <f>IF(A51="","",SUM(BW51,DF51,EO51,FX51,HG51,#REF!))</f>
        <v/>
      </c>
      <c r="HL51" s="667" t="str">
        <f t="shared" si="48"/>
        <v/>
      </c>
      <c r="HN51" s="247" t="str">
        <f t="shared" si="31"/>
        <v/>
      </c>
      <c r="HO51" s="247" t="str">
        <f t="shared" si="27"/>
        <v/>
      </c>
      <c r="HP51" s="247" t="str">
        <f t="shared" si="28"/>
        <v/>
      </c>
      <c r="HQ51" s="247" t="str">
        <f t="shared" si="29"/>
        <v/>
      </c>
      <c r="HR51" s="247" t="str">
        <f t="shared" si="30"/>
        <v/>
      </c>
      <c r="HS51" s="673"/>
    </row>
    <row r="52" spans="1:227" ht="14.1" customHeight="1">
      <c r="A52" s="663" t="str">
        <f>IF('กรอกข้อมูล นร1'!A50,'กรอกข้อมูล นร1'!A50,"")</f>
        <v/>
      </c>
      <c r="B52" s="663" t="str">
        <f>'กรอกข้อมูล นร1'!B50&amp;""</f>
        <v/>
      </c>
      <c r="C52" s="664" t="str">
        <f>'กรอกข้อมูล นร1'!D50&amp;""</f>
        <v/>
      </c>
      <c r="D52" s="299" t="str">
        <f>IF('กรอกข้อมูล นร1'!C50="","",'กรอกข้อมูล นร1'!C50)</f>
        <v/>
      </c>
      <c r="E52" s="382" t="str">
        <f t="shared" si="17"/>
        <v/>
      </c>
      <c r="F52" s="665"/>
      <c r="G52" s="665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  <c r="AB52" s="665"/>
      <c r="AC52" s="665"/>
      <c r="AD52" s="665"/>
      <c r="AE52" s="665"/>
      <c r="AF52" s="665"/>
      <c r="AG52" s="665"/>
      <c r="AH52" s="665"/>
      <c r="AI52" s="665"/>
      <c r="AJ52" s="665"/>
      <c r="AK52" s="666" t="str">
        <f t="shared" si="18"/>
        <v/>
      </c>
      <c r="AL52" s="666" t="str">
        <f t="shared" si="19"/>
        <v/>
      </c>
      <c r="AM52" s="666" t="str">
        <f t="shared" si="20"/>
        <v/>
      </c>
      <c r="AN52" s="666" t="str">
        <f t="shared" si="21"/>
        <v/>
      </c>
      <c r="AO52" s="665"/>
      <c r="AP52" s="665"/>
      <c r="AQ52" s="665"/>
      <c r="AR52" s="665"/>
      <c r="AS52" s="665"/>
      <c r="AT52" s="665"/>
      <c r="AU52" s="665"/>
      <c r="AV52" s="665"/>
      <c r="AW52" s="665"/>
      <c r="AX52" s="665"/>
      <c r="AY52" s="665"/>
      <c r="AZ52" s="665"/>
      <c r="BA52" s="665"/>
      <c r="BB52" s="665"/>
      <c r="BC52" s="665"/>
      <c r="BD52" s="665"/>
      <c r="BE52" s="665"/>
      <c r="BF52" s="665"/>
      <c r="BG52" s="665"/>
      <c r="BH52" s="665"/>
      <c r="BI52" s="665"/>
      <c r="BJ52" s="665"/>
      <c r="BK52" s="665"/>
      <c r="BL52" s="665"/>
      <c r="BM52" s="665"/>
      <c r="BN52" s="665"/>
      <c r="BO52" s="665"/>
      <c r="BP52" s="665"/>
      <c r="BQ52" s="665"/>
      <c r="BR52" s="665"/>
      <c r="BS52" s="665"/>
      <c r="BT52" s="666" t="str">
        <f t="shared" si="22"/>
        <v/>
      </c>
      <c r="BU52" s="666" t="str">
        <f t="shared" si="23"/>
        <v/>
      </c>
      <c r="BV52" s="666" t="str">
        <f t="shared" si="24"/>
        <v/>
      </c>
      <c r="BW52" s="666" t="str">
        <f t="shared" si="25"/>
        <v/>
      </c>
      <c r="BX52" s="665"/>
      <c r="BY52" s="665"/>
      <c r="BZ52" s="665"/>
      <c r="CA52" s="665"/>
      <c r="CB52" s="665"/>
      <c r="CC52" s="665"/>
      <c r="CD52" s="665"/>
      <c r="CE52" s="665"/>
      <c r="CF52" s="665"/>
      <c r="CG52" s="665"/>
      <c r="CH52" s="665"/>
      <c r="CI52" s="665"/>
      <c r="CJ52" s="665"/>
      <c r="CK52" s="665"/>
      <c r="CL52" s="665"/>
      <c r="CM52" s="665"/>
      <c r="CN52" s="665"/>
      <c r="CO52" s="665"/>
      <c r="CP52" s="665"/>
      <c r="CQ52" s="665"/>
      <c r="CR52" s="665"/>
      <c r="CS52" s="665"/>
      <c r="CT52" s="665"/>
      <c r="CU52" s="665"/>
      <c r="CV52" s="665"/>
      <c r="CW52" s="665"/>
      <c r="CX52" s="665"/>
      <c r="CY52" s="665"/>
      <c r="CZ52" s="665"/>
      <c r="DA52" s="665"/>
      <c r="DB52" s="665"/>
      <c r="DC52" s="666" t="str">
        <f t="shared" si="32"/>
        <v/>
      </c>
      <c r="DD52" s="666" t="str">
        <f t="shared" si="33"/>
        <v/>
      </c>
      <c r="DE52" s="666" t="str">
        <f t="shared" si="34"/>
        <v/>
      </c>
      <c r="DF52" s="666" t="str">
        <f t="shared" si="35"/>
        <v/>
      </c>
      <c r="DG52" s="665"/>
      <c r="DH52" s="665"/>
      <c r="DI52" s="665"/>
      <c r="DJ52" s="665"/>
      <c r="DK52" s="665"/>
      <c r="DL52" s="665"/>
      <c r="DM52" s="665"/>
      <c r="DN52" s="665"/>
      <c r="DO52" s="665"/>
      <c r="DP52" s="665"/>
      <c r="DQ52" s="665"/>
      <c r="DR52" s="665"/>
      <c r="DS52" s="665"/>
      <c r="DT52" s="665"/>
      <c r="DU52" s="665"/>
      <c r="DV52" s="665"/>
      <c r="DW52" s="665"/>
      <c r="DX52" s="665"/>
      <c r="DY52" s="665"/>
      <c r="DZ52" s="665"/>
      <c r="EA52" s="665"/>
      <c r="EB52" s="665"/>
      <c r="EC52" s="665"/>
      <c r="ED52" s="665"/>
      <c r="EE52" s="665"/>
      <c r="EF52" s="665"/>
      <c r="EG52" s="665"/>
      <c r="EH52" s="665"/>
      <c r="EI52" s="665"/>
      <c r="EJ52" s="665"/>
      <c r="EK52" s="665"/>
      <c r="EL52" s="666" t="str">
        <f t="shared" si="36"/>
        <v/>
      </c>
      <c r="EM52" s="666" t="str">
        <f t="shared" si="37"/>
        <v/>
      </c>
      <c r="EN52" s="666" t="str">
        <f t="shared" si="38"/>
        <v/>
      </c>
      <c r="EO52" s="666" t="str">
        <f t="shared" si="39"/>
        <v/>
      </c>
      <c r="EP52" s="665"/>
      <c r="EQ52" s="665"/>
      <c r="ER52" s="665"/>
      <c r="ES52" s="665"/>
      <c r="ET52" s="665"/>
      <c r="EU52" s="665"/>
      <c r="EV52" s="665"/>
      <c r="EW52" s="665"/>
      <c r="EX52" s="665"/>
      <c r="EY52" s="665"/>
      <c r="EZ52" s="665"/>
      <c r="FA52" s="665"/>
      <c r="FB52" s="665"/>
      <c r="FC52" s="665"/>
      <c r="FD52" s="665"/>
      <c r="FE52" s="665"/>
      <c r="FF52" s="665"/>
      <c r="FG52" s="665"/>
      <c r="FH52" s="665"/>
      <c r="FI52" s="665"/>
      <c r="FJ52" s="665"/>
      <c r="FK52" s="665"/>
      <c r="FL52" s="665"/>
      <c r="FM52" s="665"/>
      <c r="FN52" s="665"/>
      <c r="FO52" s="665"/>
      <c r="FP52" s="665"/>
      <c r="FQ52" s="665"/>
      <c r="FR52" s="665"/>
      <c r="FS52" s="665"/>
      <c r="FT52" s="665"/>
      <c r="FU52" s="666" t="str">
        <f t="shared" si="40"/>
        <v/>
      </c>
      <c r="FV52" s="666" t="str">
        <f t="shared" si="41"/>
        <v/>
      </c>
      <c r="FW52" s="666" t="str">
        <f t="shared" si="42"/>
        <v/>
      </c>
      <c r="FX52" s="666" t="str">
        <f t="shared" si="43"/>
        <v/>
      </c>
      <c r="FY52" s="665"/>
      <c r="FZ52" s="665"/>
      <c r="GA52" s="665"/>
      <c r="GB52" s="665"/>
      <c r="GC52" s="665"/>
      <c r="GD52" s="665"/>
      <c r="GE52" s="665"/>
      <c r="GF52" s="665"/>
      <c r="GG52" s="665"/>
      <c r="GH52" s="665"/>
      <c r="GI52" s="665"/>
      <c r="GJ52" s="665"/>
      <c r="GK52" s="665"/>
      <c r="GL52" s="665"/>
      <c r="GM52" s="665"/>
      <c r="GN52" s="665"/>
      <c r="GO52" s="665"/>
      <c r="GP52" s="665"/>
      <c r="GQ52" s="665"/>
      <c r="GR52" s="665"/>
      <c r="GS52" s="665"/>
      <c r="GT52" s="665"/>
      <c r="GU52" s="665"/>
      <c r="GV52" s="665"/>
      <c r="GW52" s="665"/>
      <c r="GX52" s="665"/>
      <c r="GY52" s="665"/>
      <c r="GZ52" s="665"/>
      <c r="HA52" s="665"/>
      <c r="HB52" s="665"/>
      <c r="HC52" s="665"/>
      <c r="HD52" s="666" t="str">
        <f t="shared" si="44"/>
        <v/>
      </c>
      <c r="HE52" s="666" t="str">
        <f t="shared" si="45"/>
        <v/>
      </c>
      <c r="HF52" s="666" t="str">
        <f t="shared" si="46"/>
        <v/>
      </c>
      <c r="HG52" s="666" t="str">
        <f t="shared" si="47"/>
        <v/>
      </c>
      <c r="HH52" s="667" t="str">
        <f>IF(A52="","",SUM(BT52,DC52,EL52,FU52,HD52,#REF!))</f>
        <v/>
      </c>
      <c r="HI52" s="667" t="str">
        <f>IF(A52="","",SUM(BU52,DD52,EM52,FV52,HE52,#REF!))</f>
        <v/>
      </c>
      <c r="HJ52" s="667" t="str">
        <f>IF(A52="","",SUM(BV52,DE52,EN52,FW52,HF52,#REF!))</f>
        <v/>
      </c>
      <c r="HK52" s="667" t="str">
        <f>IF(A52="","",SUM(BW52,DF52,EO52,FX52,HG52,#REF!))</f>
        <v/>
      </c>
      <c r="HL52" s="667" t="str">
        <f t="shared" si="48"/>
        <v/>
      </c>
      <c r="HN52" s="247" t="str">
        <f t="shared" si="31"/>
        <v/>
      </c>
      <c r="HO52" s="247" t="str">
        <f t="shared" si="27"/>
        <v/>
      </c>
      <c r="HP52" s="247" t="str">
        <f t="shared" si="28"/>
        <v/>
      </c>
      <c r="HQ52" s="247" t="str">
        <f t="shared" si="29"/>
        <v/>
      </c>
      <c r="HR52" s="247" t="str">
        <f t="shared" si="30"/>
        <v/>
      </c>
      <c r="HS52" s="673"/>
    </row>
    <row r="53" spans="1:227" ht="14.1" customHeight="1">
      <c r="A53" s="663" t="str">
        <f>IF('กรอกข้อมูล นร1'!A51,'กรอกข้อมูล นร1'!A51,"")</f>
        <v/>
      </c>
      <c r="B53" s="663" t="str">
        <f>'กรอกข้อมูล นร1'!B51&amp;""</f>
        <v/>
      </c>
      <c r="C53" s="664" t="str">
        <f>'กรอกข้อมูล นร1'!D51&amp;""</f>
        <v/>
      </c>
      <c r="D53" s="299" t="str">
        <f>IF('กรอกข้อมูล นร1'!C51="","",'กรอกข้อมูล นร1'!C51)</f>
        <v/>
      </c>
      <c r="E53" s="382" t="str">
        <f t="shared" si="17"/>
        <v/>
      </c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65"/>
      <c r="AB53" s="665"/>
      <c r="AC53" s="665"/>
      <c r="AD53" s="665"/>
      <c r="AE53" s="665"/>
      <c r="AF53" s="665"/>
      <c r="AG53" s="665"/>
      <c r="AH53" s="665"/>
      <c r="AI53" s="665"/>
      <c r="AJ53" s="665"/>
      <c r="AK53" s="666" t="str">
        <f t="shared" si="18"/>
        <v/>
      </c>
      <c r="AL53" s="666" t="str">
        <f t="shared" si="19"/>
        <v/>
      </c>
      <c r="AM53" s="666" t="str">
        <f t="shared" si="20"/>
        <v/>
      </c>
      <c r="AN53" s="666" t="str">
        <f t="shared" si="21"/>
        <v/>
      </c>
      <c r="AO53" s="665"/>
      <c r="AP53" s="665"/>
      <c r="AQ53" s="665"/>
      <c r="AR53" s="665"/>
      <c r="AS53" s="665"/>
      <c r="AT53" s="665"/>
      <c r="AU53" s="665"/>
      <c r="AV53" s="665"/>
      <c r="AW53" s="665"/>
      <c r="AX53" s="665"/>
      <c r="AY53" s="665"/>
      <c r="AZ53" s="665"/>
      <c r="BA53" s="665"/>
      <c r="BB53" s="665"/>
      <c r="BC53" s="665"/>
      <c r="BD53" s="665"/>
      <c r="BE53" s="665"/>
      <c r="BF53" s="665"/>
      <c r="BG53" s="665"/>
      <c r="BH53" s="665"/>
      <c r="BI53" s="665"/>
      <c r="BJ53" s="665"/>
      <c r="BK53" s="665"/>
      <c r="BL53" s="665"/>
      <c r="BM53" s="665"/>
      <c r="BN53" s="665"/>
      <c r="BO53" s="665"/>
      <c r="BP53" s="665"/>
      <c r="BQ53" s="665"/>
      <c r="BR53" s="665"/>
      <c r="BS53" s="665"/>
      <c r="BT53" s="666" t="str">
        <f t="shared" si="22"/>
        <v/>
      </c>
      <c r="BU53" s="666" t="str">
        <f t="shared" si="23"/>
        <v/>
      </c>
      <c r="BV53" s="666" t="str">
        <f t="shared" si="24"/>
        <v/>
      </c>
      <c r="BW53" s="666" t="str">
        <f t="shared" si="25"/>
        <v/>
      </c>
      <c r="BX53" s="665"/>
      <c r="BY53" s="665"/>
      <c r="BZ53" s="665"/>
      <c r="CA53" s="665"/>
      <c r="CB53" s="665"/>
      <c r="CC53" s="665"/>
      <c r="CD53" s="665"/>
      <c r="CE53" s="665"/>
      <c r="CF53" s="665"/>
      <c r="CG53" s="665"/>
      <c r="CH53" s="665"/>
      <c r="CI53" s="665"/>
      <c r="CJ53" s="665"/>
      <c r="CK53" s="665"/>
      <c r="CL53" s="665"/>
      <c r="CM53" s="665"/>
      <c r="CN53" s="665"/>
      <c r="CO53" s="665"/>
      <c r="CP53" s="665"/>
      <c r="CQ53" s="665"/>
      <c r="CR53" s="665"/>
      <c r="CS53" s="665"/>
      <c r="CT53" s="665"/>
      <c r="CU53" s="665"/>
      <c r="CV53" s="665"/>
      <c r="CW53" s="665"/>
      <c r="CX53" s="665"/>
      <c r="CY53" s="665"/>
      <c r="CZ53" s="665"/>
      <c r="DA53" s="665"/>
      <c r="DB53" s="665"/>
      <c r="DC53" s="666" t="str">
        <f t="shared" si="32"/>
        <v/>
      </c>
      <c r="DD53" s="666" t="str">
        <f t="shared" si="33"/>
        <v/>
      </c>
      <c r="DE53" s="666" t="str">
        <f t="shared" si="34"/>
        <v/>
      </c>
      <c r="DF53" s="666" t="str">
        <f t="shared" si="35"/>
        <v/>
      </c>
      <c r="DG53" s="665"/>
      <c r="DH53" s="665"/>
      <c r="DI53" s="665"/>
      <c r="DJ53" s="665"/>
      <c r="DK53" s="665"/>
      <c r="DL53" s="665"/>
      <c r="DM53" s="665"/>
      <c r="DN53" s="665"/>
      <c r="DO53" s="665"/>
      <c r="DP53" s="665"/>
      <c r="DQ53" s="665"/>
      <c r="DR53" s="665"/>
      <c r="DS53" s="665"/>
      <c r="DT53" s="665"/>
      <c r="DU53" s="665"/>
      <c r="DV53" s="665"/>
      <c r="DW53" s="665"/>
      <c r="DX53" s="665"/>
      <c r="DY53" s="665"/>
      <c r="DZ53" s="665"/>
      <c r="EA53" s="665"/>
      <c r="EB53" s="665"/>
      <c r="EC53" s="665"/>
      <c r="ED53" s="665"/>
      <c r="EE53" s="665"/>
      <c r="EF53" s="665"/>
      <c r="EG53" s="665"/>
      <c r="EH53" s="665"/>
      <c r="EI53" s="665"/>
      <c r="EJ53" s="665"/>
      <c r="EK53" s="665"/>
      <c r="EL53" s="666" t="str">
        <f t="shared" si="36"/>
        <v/>
      </c>
      <c r="EM53" s="666" t="str">
        <f t="shared" si="37"/>
        <v/>
      </c>
      <c r="EN53" s="666" t="str">
        <f t="shared" si="38"/>
        <v/>
      </c>
      <c r="EO53" s="666" t="str">
        <f t="shared" si="39"/>
        <v/>
      </c>
      <c r="EP53" s="665"/>
      <c r="EQ53" s="665"/>
      <c r="ER53" s="665"/>
      <c r="ES53" s="665"/>
      <c r="ET53" s="665"/>
      <c r="EU53" s="665"/>
      <c r="EV53" s="665"/>
      <c r="EW53" s="665"/>
      <c r="EX53" s="665"/>
      <c r="EY53" s="665"/>
      <c r="EZ53" s="665"/>
      <c r="FA53" s="665"/>
      <c r="FB53" s="665"/>
      <c r="FC53" s="665"/>
      <c r="FD53" s="665"/>
      <c r="FE53" s="665"/>
      <c r="FF53" s="665"/>
      <c r="FG53" s="665"/>
      <c r="FH53" s="665"/>
      <c r="FI53" s="665"/>
      <c r="FJ53" s="665"/>
      <c r="FK53" s="665"/>
      <c r="FL53" s="665"/>
      <c r="FM53" s="665"/>
      <c r="FN53" s="665"/>
      <c r="FO53" s="665"/>
      <c r="FP53" s="665"/>
      <c r="FQ53" s="665"/>
      <c r="FR53" s="665"/>
      <c r="FS53" s="665"/>
      <c r="FT53" s="665"/>
      <c r="FU53" s="666" t="str">
        <f t="shared" si="40"/>
        <v/>
      </c>
      <c r="FV53" s="666" t="str">
        <f t="shared" si="41"/>
        <v/>
      </c>
      <c r="FW53" s="666" t="str">
        <f t="shared" si="42"/>
        <v/>
      </c>
      <c r="FX53" s="666" t="str">
        <f t="shared" si="43"/>
        <v/>
      </c>
      <c r="FY53" s="665"/>
      <c r="FZ53" s="665"/>
      <c r="GA53" s="665"/>
      <c r="GB53" s="665"/>
      <c r="GC53" s="665"/>
      <c r="GD53" s="665"/>
      <c r="GE53" s="665"/>
      <c r="GF53" s="665"/>
      <c r="GG53" s="665"/>
      <c r="GH53" s="665"/>
      <c r="GI53" s="665"/>
      <c r="GJ53" s="665"/>
      <c r="GK53" s="665"/>
      <c r="GL53" s="665"/>
      <c r="GM53" s="665"/>
      <c r="GN53" s="665"/>
      <c r="GO53" s="665"/>
      <c r="GP53" s="665"/>
      <c r="GQ53" s="665"/>
      <c r="GR53" s="665"/>
      <c r="GS53" s="665"/>
      <c r="GT53" s="665"/>
      <c r="GU53" s="665"/>
      <c r="GV53" s="665"/>
      <c r="GW53" s="665"/>
      <c r="GX53" s="665"/>
      <c r="GY53" s="665"/>
      <c r="GZ53" s="665"/>
      <c r="HA53" s="665"/>
      <c r="HB53" s="665"/>
      <c r="HC53" s="665"/>
      <c r="HD53" s="666" t="str">
        <f t="shared" si="44"/>
        <v/>
      </c>
      <c r="HE53" s="666" t="str">
        <f t="shared" si="45"/>
        <v/>
      </c>
      <c r="HF53" s="666" t="str">
        <f t="shared" si="46"/>
        <v/>
      </c>
      <c r="HG53" s="666" t="str">
        <f t="shared" si="47"/>
        <v/>
      </c>
      <c r="HH53" s="667" t="str">
        <f>IF(A53="","",SUM(BT53,DC53,EL53,FU53,HD53,#REF!))</f>
        <v/>
      </c>
      <c r="HI53" s="667" t="str">
        <f>IF(A53="","",SUM(BU53,DD53,EM53,FV53,HE53,#REF!))</f>
        <v/>
      </c>
      <c r="HJ53" s="667" t="str">
        <f>IF(A53="","",SUM(BV53,DE53,EN53,FW53,HF53,#REF!))</f>
        <v/>
      </c>
      <c r="HK53" s="667" t="str">
        <f>IF(A53="","",SUM(BW53,DF53,EO53,FX53,HG53,#REF!))</f>
        <v/>
      </c>
      <c r="HL53" s="667" t="str">
        <f t="shared" si="48"/>
        <v/>
      </c>
      <c r="HN53" s="247" t="str">
        <f t="shared" si="31"/>
        <v/>
      </c>
      <c r="HO53" s="247" t="str">
        <f t="shared" si="27"/>
        <v/>
      </c>
      <c r="HP53" s="247" t="str">
        <f t="shared" si="28"/>
        <v/>
      </c>
      <c r="HQ53" s="247" t="str">
        <f t="shared" si="29"/>
        <v/>
      </c>
      <c r="HR53" s="247" t="str">
        <f t="shared" si="30"/>
        <v/>
      </c>
      <c r="HS53" s="673"/>
    </row>
    <row r="54" spans="1:227" ht="14.1" customHeight="1">
      <c r="A54" s="663" t="str">
        <f>IF('กรอกข้อมูล นร1'!A52,'กรอกข้อมูล นร1'!A52,"")</f>
        <v/>
      </c>
      <c r="B54" s="663" t="str">
        <f>'กรอกข้อมูล นร1'!B52&amp;""</f>
        <v/>
      </c>
      <c r="C54" s="664" t="str">
        <f>'กรอกข้อมูล นร1'!D52&amp;""</f>
        <v/>
      </c>
      <c r="D54" s="299" t="str">
        <f>IF('กรอกข้อมูล นร1'!C52="","",'กรอกข้อมูล นร1'!C52)</f>
        <v/>
      </c>
      <c r="E54" s="382" t="str">
        <f t="shared" si="17"/>
        <v/>
      </c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5"/>
      <c r="AB54" s="665"/>
      <c r="AC54" s="665"/>
      <c r="AD54" s="665"/>
      <c r="AE54" s="665"/>
      <c r="AF54" s="665"/>
      <c r="AG54" s="665"/>
      <c r="AH54" s="665"/>
      <c r="AI54" s="665"/>
      <c r="AJ54" s="665"/>
      <c r="AK54" s="666" t="str">
        <f t="shared" si="18"/>
        <v/>
      </c>
      <c r="AL54" s="666" t="str">
        <f t="shared" si="19"/>
        <v/>
      </c>
      <c r="AM54" s="666" t="str">
        <f t="shared" si="20"/>
        <v/>
      </c>
      <c r="AN54" s="666" t="str">
        <f t="shared" si="21"/>
        <v/>
      </c>
      <c r="AO54" s="665"/>
      <c r="AP54" s="665"/>
      <c r="AQ54" s="665"/>
      <c r="AR54" s="665"/>
      <c r="AS54" s="665"/>
      <c r="AT54" s="665"/>
      <c r="AU54" s="665"/>
      <c r="AV54" s="665"/>
      <c r="AW54" s="665"/>
      <c r="AX54" s="665"/>
      <c r="AY54" s="665"/>
      <c r="AZ54" s="665"/>
      <c r="BA54" s="665"/>
      <c r="BB54" s="665"/>
      <c r="BC54" s="665"/>
      <c r="BD54" s="665"/>
      <c r="BE54" s="665"/>
      <c r="BF54" s="665"/>
      <c r="BG54" s="665"/>
      <c r="BH54" s="665"/>
      <c r="BI54" s="665"/>
      <c r="BJ54" s="665"/>
      <c r="BK54" s="665"/>
      <c r="BL54" s="665"/>
      <c r="BM54" s="665"/>
      <c r="BN54" s="665"/>
      <c r="BO54" s="665"/>
      <c r="BP54" s="665"/>
      <c r="BQ54" s="665"/>
      <c r="BR54" s="665"/>
      <c r="BS54" s="665"/>
      <c r="BT54" s="666" t="str">
        <f t="shared" si="22"/>
        <v/>
      </c>
      <c r="BU54" s="666" t="str">
        <f t="shared" si="23"/>
        <v/>
      </c>
      <c r="BV54" s="666" t="str">
        <f t="shared" si="24"/>
        <v/>
      </c>
      <c r="BW54" s="666" t="str">
        <f t="shared" si="25"/>
        <v/>
      </c>
      <c r="BX54" s="665"/>
      <c r="BY54" s="665"/>
      <c r="BZ54" s="665"/>
      <c r="CA54" s="665"/>
      <c r="CB54" s="665"/>
      <c r="CC54" s="665"/>
      <c r="CD54" s="665"/>
      <c r="CE54" s="665"/>
      <c r="CF54" s="665"/>
      <c r="CG54" s="665"/>
      <c r="CH54" s="665"/>
      <c r="CI54" s="665"/>
      <c r="CJ54" s="665"/>
      <c r="CK54" s="665"/>
      <c r="CL54" s="665"/>
      <c r="CM54" s="665"/>
      <c r="CN54" s="665"/>
      <c r="CO54" s="665"/>
      <c r="CP54" s="665"/>
      <c r="CQ54" s="665"/>
      <c r="CR54" s="665"/>
      <c r="CS54" s="665"/>
      <c r="CT54" s="665"/>
      <c r="CU54" s="665"/>
      <c r="CV54" s="665"/>
      <c r="CW54" s="665"/>
      <c r="CX54" s="665"/>
      <c r="CY54" s="665"/>
      <c r="CZ54" s="665"/>
      <c r="DA54" s="665"/>
      <c r="DB54" s="665"/>
      <c r="DC54" s="666" t="str">
        <f t="shared" si="32"/>
        <v/>
      </c>
      <c r="DD54" s="666" t="str">
        <f t="shared" si="33"/>
        <v/>
      </c>
      <c r="DE54" s="666" t="str">
        <f t="shared" si="34"/>
        <v/>
      </c>
      <c r="DF54" s="666" t="str">
        <f t="shared" si="35"/>
        <v/>
      </c>
      <c r="DG54" s="665"/>
      <c r="DH54" s="665"/>
      <c r="DI54" s="665"/>
      <c r="DJ54" s="665"/>
      <c r="DK54" s="665"/>
      <c r="DL54" s="665"/>
      <c r="DM54" s="665"/>
      <c r="DN54" s="665"/>
      <c r="DO54" s="665"/>
      <c r="DP54" s="665"/>
      <c r="DQ54" s="665"/>
      <c r="DR54" s="665"/>
      <c r="DS54" s="665"/>
      <c r="DT54" s="665"/>
      <c r="DU54" s="665"/>
      <c r="DV54" s="665"/>
      <c r="DW54" s="665"/>
      <c r="DX54" s="665"/>
      <c r="DY54" s="665"/>
      <c r="DZ54" s="665"/>
      <c r="EA54" s="665"/>
      <c r="EB54" s="665"/>
      <c r="EC54" s="665"/>
      <c r="ED54" s="665"/>
      <c r="EE54" s="665"/>
      <c r="EF54" s="665"/>
      <c r="EG54" s="665"/>
      <c r="EH54" s="665"/>
      <c r="EI54" s="665"/>
      <c r="EJ54" s="665"/>
      <c r="EK54" s="665"/>
      <c r="EL54" s="666" t="str">
        <f t="shared" si="36"/>
        <v/>
      </c>
      <c r="EM54" s="666" t="str">
        <f t="shared" si="37"/>
        <v/>
      </c>
      <c r="EN54" s="666" t="str">
        <f t="shared" si="38"/>
        <v/>
      </c>
      <c r="EO54" s="666" t="str">
        <f t="shared" si="39"/>
        <v/>
      </c>
      <c r="EP54" s="665"/>
      <c r="EQ54" s="665"/>
      <c r="ER54" s="665"/>
      <c r="ES54" s="665"/>
      <c r="ET54" s="665"/>
      <c r="EU54" s="665"/>
      <c r="EV54" s="665"/>
      <c r="EW54" s="665"/>
      <c r="EX54" s="665"/>
      <c r="EY54" s="665"/>
      <c r="EZ54" s="665"/>
      <c r="FA54" s="665"/>
      <c r="FB54" s="665"/>
      <c r="FC54" s="665"/>
      <c r="FD54" s="665"/>
      <c r="FE54" s="665"/>
      <c r="FF54" s="665"/>
      <c r="FG54" s="665"/>
      <c r="FH54" s="665"/>
      <c r="FI54" s="665"/>
      <c r="FJ54" s="665"/>
      <c r="FK54" s="665"/>
      <c r="FL54" s="665"/>
      <c r="FM54" s="665"/>
      <c r="FN54" s="665"/>
      <c r="FO54" s="665"/>
      <c r="FP54" s="665"/>
      <c r="FQ54" s="665"/>
      <c r="FR54" s="665"/>
      <c r="FS54" s="665"/>
      <c r="FT54" s="665"/>
      <c r="FU54" s="666" t="str">
        <f t="shared" si="40"/>
        <v/>
      </c>
      <c r="FV54" s="666" t="str">
        <f t="shared" si="41"/>
        <v/>
      </c>
      <c r="FW54" s="666" t="str">
        <f t="shared" si="42"/>
        <v/>
      </c>
      <c r="FX54" s="666" t="str">
        <f t="shared" si="43"/>
        <v/>
      </c>
      <c r="FY54" s="665"/>
      <c r="FZ54" s="665"/>
      <c r="GA54" s="665"/>
      <c r="GB54" s="665"/>
      <c r="GC54" s="665"/>
      <c r="GD54" s="665"/>
      <c r="GE54" s="665"/>
      <c r="GF54" s="665"/>
      <c r="GG54" s="665"/>
      <c r="GH54" s="665"/>
      <c r="GI54" s="665"/>
      <c r="GJ54" s="665"/>
      <c r="GK54" s="665"/>
      <c r="GL54" s="665"/>
      <c r="GM54" s="665"/>
      <c r="GN54" s="665"/>
      <c r="GO54" s="665"/>
      <c r="GP54" s="665"/>
      <c r="GQ54" s="665"/>
      <c r="GR54" s="665"/>
      <c r="GS54" s="665"/>
      <c r="GT54" s="665"/>
      <c r="GU54" s="665"/>
      <c r="GV54" s="665"/>
      <c r="GW54" s="665"/>
      <c r="GX54" s="665"/>
      <c r="GY54" s="665"/>
      <c r="GZ54" s="665"/>
      <c r="HA54" s="665"/>
      <c r="HB54" s="665"/>
      <c r="HC54" s="665"/>
      <c r="HD54" s="666" t="str">
        <f t="shared" si="44"/>
        <v/>
      </c>
      <c r="HE54" s="666" t="str">
        <f t="shared" si="45"/>
        <v/>
      </c>
      <c r="HF54" s="666" t="str">
        <f t="shared" si="46"/>
        <v/>
      </c>
      <c r="HG54" s="666" t="str">
        <f t="shared" si="47"/>
        <v/>
      </c>
      <c r="HH54" s="667" t="str">
        <f>IF(A54="","",SUM(BT54,DC54,EL54,FU54,HD54,#REF!))</f>
        <v/>
      </c>
      <c r="HI54" s="667" t="str">
        <f>IF(A54="","",SUM(BU54,DD54,EM54,FV54,HE54,#REF!))</f>
        <v/>
      </c>
      <c r="HJ54" s="667" t="str">
        <f>IF(A54="","",SUM(BV54,DE54,EN54,FW54,HF54,#REF!))</f>
        <v/>
      </c>
      <c r="HK54" s="667" t="str">
        <f>IF(A54="","",SUM(BW54,DF54,EO54,FX54,HG54,#REF!))</f>
        <v/>
      </c>
      <c r="HL54" s="667" t="str">
        <f t="shared" si="48"/>
        <v/>
      </c>
      <c r="HN54" s="247" t="str">
        <f t="shared" si="31"/>
        <v/>
      </c>
      <c r="HO54" s="247" t="str">
        <f t="shared" si="27"/>
        <v/>
      </c>
      <c r="HP54" s="247" t="str">
        <f t="shared" si="28"/>
        <v/>
      </c>
      <c r="HQ54" s="247" t="str">
        <f t="shared" si="29"/>
        <v/>
      </c>
      <c r="HR54" s="247" t="str">
        <f t="shared" si="30"/>
        <v/>
      </c>
      <c r="HS54" s="673"/>
    </row>
    <row r="55" spans="1:227" ht="14.1" customHeight="1">
      <c r="A55" s="663" t="str">
        <f>IF('กรอกข้อมูล นร1'!A53,'กรอกข้อมูล นร1'!A53,"")</f>
        <v/>
      </c>
      <c r="B55" s="663" t="str">
        <f>'กรอกข้อมูล นร1'!B53&amp;""</f>
        <v/>
      </c>
      <c r="C55" s="664" t="str">
        <f>'กรอกข้อมูล นร1'!D53&amp;""</f>
        <v/>
      </c>
      <c r="D55" s="299" t="str">
        <f>IF('กรอกข้อมูล นร1'!C53="","",'กรอกข้อมูล นร1'!C53)</f>
        <v/>
      </c>
      <c r="E55" s="382" t="str">
        <f t="shared" si="17"/>
        <v/>
      </c>
      <c r="F55" s="665"/>
      <c r="G55" s="665"/>
      <c r="H55" s="665"/>
      <c r="I55" s="665"/>
      <c r="J55" s="665"/>
      <c r="K55" s="665"/>
      <c r="L55" s="665"/>
      <c r="M55" s="665"/>
      <c r="N55" s="665"/>
      <c r="O55" s="665"/>
      <c r="P55" s="665"/>
      <c r="Q55" s="665"/>
      <c r="R55" s="665"/>
      <c r="S55" s="665"/>
      <c r="T55" s="665"/>
      <c r="U55" s="665"/>
      <c r="V55" s="665"/>
      <c r="W55" s="665"/>
      <c r="X55" s="665"/>
      <c r="Y55" s="665"/>
      <c r="Z55" s="665"/>
      <c r="AA55" s="665"/>
      <c r="AB55" s="665"/>
      <c r="AC55" s="665"/>
      <c r="AD55" s="665"/>
      <c r="AE55" s="665"/>
      <c r="AF55" s="665"/>
      <c r="AG55" s="665"/>
      <c r="AH55" s="665"/>
      <c r="AI55" s="665"/>
      <c r="AJ55" s="665"/>
      <c r="AK55" s="666" t="str">
        <f t="shared" si="18"/>
        <v/>
      </c>
      <c r="AL55" s="666" t="str">
        <f t="shared" si="19"/>
        <v/>
      </c>
      <c r="AM55" s="666" t="str">
        <f t="shared" si="20"/>
        <v/>
      </c>
      <c r="AN55" s="666" t="str">
        <f t="shared" si="21"/>
        <v/>
      </c>
      <c r="AO55" s="665"/>
      <c r="AP55" s="665"/>
      <c r="AQ55" s="665"/>
      <c r="AR55" s="665"/>
      <c r="AS55" s="665"/>
      <c r="AT55" s="665"/>
      <c r="AU55" s="665"/>
      <c r="AV55" s="665"/>
      <c r="AW55" s="665"/>
      <c r="AX55" s="665"/>
      <c r="AY55" s="665"/>
      <c r="AZ55" s="665"/>
      <c r="BA55" s="665"/>
      <c r="BB55" s="665"/>
      <c r="BC55" s="665"/>
      <c r="BD55" s="665"/>
      <c r="BE55" s="665"/>
      <c r="BF55" s="665"/>
      <c r="BG55" s="665"/>
      <c r="BH55" s="665"/>
      <c r="BI55" s="665"/>
      <c r="BJ55" s="665"/>
      <c r="BK55" s="665"/>
      <c r="BL55" s="665"/>
      <c r="BM55" s="665"/>
      <c r="BN55" s="665"/>
      <c r="BO55" s="665"/>
      <c r="BP55" s="665"/>
      <c r="BQ55" s="665"/>
      <c r="BR55" s="665"/>
      <c r="BS55" s="665"/>
      <c r="BT55" s="666" t="str">
        <f t="shared" si="22"/>
        <v/>
      </c>
      <c r="BU55" s="666" t="str">
        <f t="shared" si="23"/>
        <v/>
      </c>
      <c r="BV55" s="666" t="str">
        <f t="shared" si="24"/>
        <v/>
      </c>
      <c r="BW55" s="666" t="str">
        <f t="shared" si="25"/>
        <v/>
      </c>
      <c r="BX55" s="665"/>
      <c r="BY55" s="665"/>
      <c r="BZ55" s="665"/>
      <c r="CA55" s="665"/>
      <c r="CB55" s="665"/>
      <c r="CC55" s="665"/>
      <c r="CD55" s="665"/>
      <c r="CE55" s="665"/>
      <c r="CF55" s="665"/>
      <c r="CG55" s="665"/>
      <c r="CH55" s="665"/>
      <c r="CI55" s="665"/>
      <c r="CJ55" s="665"/>
      <c r="CK55" s="665"/>
      <c r="CL55" s="665"/>
      <c r="CM55" s="665"/>
      <c r="CN55" s="665"/>
      <c r="CO55" s="665"/>
      <c r="CP55" s="665"/>
      <c r="CQ55" s="665"/>
      <c r="CR55" s="665"/>
      <c r="CS55" s="665"/>
      <c r="CT55" s="665"/>
      <c r="CU55" s="665"/>
      <c r="CV55" s="665"/>
      <c r="CW55" s="665"/>
      <c r="CX55" s="665"/>
      <c r="CY55" s="665"/>
      <c r="CZ55" s="665"/>
      <c r="DA55" s="665"/>
      <c r="DB55" s="665"/>
      <c r="DC55" s="666" t="str">
        <f t="shared" si="32"/>
        <v/>
      </c>
      <c r="DD55" s="666" t="str">
        <f t="shared" si="33"/>
        <v/>
      </c>
      <c r="DE55" s="666" t="str">
        <f t="shared" si="34"/>
        <v/>
      </c>
      <c r="DF55" s="666" t="str">
        <f t="shared" si="35"/>
        <v/>
      </c>
      <c r="DG55" s="665"/>
      <c r="DH55" s="665"/>
      <c r="DI55" s="665"/>
      <c r="DJ55" s="665"/>
      <c r="DK55" s="665"/>
      <c r="DL55" s="665"/>
      <c r="DM55" s="665"/>
      <c r="DN55" s="665"/>
      <c r="DO55" s="665"/>
      <c r="DP55" s="665"/>
      <c r="DQ55" s="665"/>
      <c r="DR55" s="665"/>
      <c r="DS55" s="665"/>
      <c r="DT55" s="665"/>
      <c r="DU55" s="665"/>
      <c r="DV55" s="665"/>
      <c r="DW55" s="665"/>
      <c r="DX55" s="665"/>
      <c r="DY55" s="665"/>
      <c r="DZ55" s="665"/>
      <c r="EA55" s="665"/>
      <c r="EB55" s="665"/>
      <c r="EC55" s="665"/>
      <c r="ED55" s="665"/>
      <c r="EE55" s="665"/>
      <c r="EF55" s="665"/>
      <c r="EG55" s="665"/>
      <c r="EH55" s="665"/>
      <c r="EI55" s="665"/>
      <c r="EJ55" s="665"/>
      <c r="EK55" s="665"/>
      <c r="EL55" s="666" t="str">
        <f t="shared" si="36"/>
        <v/>
      </c>
      <c r="EM55" s="666" t="str">
        <f t="shared" si="37"/>
        <v/>
      </c>
      <c r="EN55" s="666" t="str">
        <f t="shared" si="38"/>
        <v/>
      </c>
      <c r="EO55" s="666" t="str">
        <f t="shared" si="39"/>
        <v/>
      </c>
      <c r="EP55" s="665"/>
      <c r="EQ55" s="665"/>
      <c r="ER55" s="665"/>
      <c r="ES55" s="665"/>
      <c r="ET55" s="665"/>
      <c r="EU55" s="665"/>
      <c r="EV55" s="665"/>
      <c r="EW55" s="665"/>
      <c r="EX55" s="665"/>
      <c r="EY55" s="665"/>
      <c r="EZ55" s="665"/>
      <c r="FA55" s="665"/>
      <c r="FB55" s="665"/>
      <c r="FC55" s="665"/>
      <c r="FD55" s="665"/>
      <c r="FE55" s="665"/>
      <c r="FF55" s="665"/>
      <c r="FG55" s="665"/>
      <c r="FH55" s="665"/>
      <c r="FI55" s="665"/>
      <c r="FJ55" s="665"/>
      <c r="FK55" s="665"/>
      <c r="FL55" s="665"/>
      <c r="FM55" s="665"/>
      <c r="FN55" s="665"/>
      <c r="FO55" s="665"/>
      <c r="FP55" s="665"/>
      <c r="FQ55" s="665"/>
      <c r="FR55" s="665"/>
      <c r="FS55" s="665"/>
      <c r="FT55" s="665"/>
      <c r="FU55" s="666" t="str">
        <f t="shared" si="40"/>
        <v/>
      </c>
      <c r="FV55" s="666" t="str">
        <f t="shared" si="41"/>
        <v/>
      </c>
      <c r="FW55" s="666" t="str">
        <f t="shared" si="42"/>
        <v/>
      </c>
      <c r="FX55" s="666" t="str">
        <f t="shared" si="43"/>
        <v/>
      </c>
      <c r="FY55" s="665"/>
      <c r="FZ55" s="665"/>
      <c r="GA55" s="665"/>
      <c r="GB55" s="665"/>
      <c r="GC55" s="665"/>
      <c r="GD55" s="665"/>
      <c r="GE55" s="665"/>
      <c r="GF55" s="665"/>
      <c r="GG55" s="665"/>
      <c r="GH55" s="665"/>
      <c r="GI55" s="665"/>
      <c r="GJ55" s="665"/>
      <c r="GK55" s="665"/>
      <c r="GL55" s="665"/>
      <c r="GM55" s="665"/>
      <c r="GN55" s="665"/>
      <c r="GO55" s="665"/>
      <c r="GP55" s="665"/>
      <c r="GQ55" s="665"/>
      <c r="GR55" s="665"/>
      <c r="GS55" s="665"/>
      <c r="GT55" s="665"/>
      <c r="GU55" s="665"/>
      <c r="GV55" s="665"/>
      <c r="GW55" s="665"/>
      <c r="GX55" s="665"/>
      <c r="GY55" s="665"/>
      <c r="GZ55" s="665"/>
      <c r="HA55" s="665"/>
      <c r="HB55" s="665"/>
      <c r="HC55" s="665"/>
      <c r="HD55" s="666" t="str">
        <f t="shared" si="44"/>
        <v/>
      </c>
      <c r="HE55" s="666" t="str">
        <f t="shared" si="45"/>
        <v/>
      </c>
      <c r="HF55" s="666" t="str">
        <f t="shared" si="46"/>
        <v/>
      </c>
      <c r="HG55" s="666" t="str">
        <f t="shared" si="47"/>
        <v/>
      </c>
      <c r="HH55" s="667" t="str">
        <f>IF(A55="","",SUM(BT55,DC55,EL55,FU55,HD55,#REF!))</f>
        <v/>
      </c>
      <c r="HI55" s="667" t="str">
        <f>IF(A55="","",SUM(BU55,DD55,EM55,FV55,HE55,#REF!))</f>
        <v/>
      </c>
      <c r="HJ55" s="667" t="str">
        <f>IF(A55="","",SUM(BV55,DE55,EN55,FW55,HF55,#REF!))</f>
        <v/>
      </c>
      <c r="HK55" s="667" t="str">
        <f>IF(A55="","",SUM(BW55,DF55,EO55,FX55,HG55,#REF!))</f>
        <v/>
      </c>
      <c r="HL55" s="667" t="str">
        <f t="shared" si="48"/>
        <v/>
      </c>
      <c r="HN55" s="247" t="str">
        <f t="shared" si="31"/>
        <v/>
      </c>
      <c r="HO55" s="247" t="str">
        <f t="shared" si="27"/>
        <v/>
      </c>
      <c r="HP55" s="247" t="str">
        <f t="shared" si="28"/>
        <v/>
      </c>
      <c r="HQ55" s="247" t="str">
        <f t="shared" si="29"/>
        <v/>
      </c>
      <c r="HR55" s="247" t="str">
        <f t="shared" si="30"/>
        <v/>
      </c>
      <c r="HS55" s="673"/>
    </row>
    <row r="56" spans="1:227" ht="14.1" customHeight="1">
      <c r="A56" s="663" t="str">
        <f>IF('กรอกข้อมูล นร1'!A54,'กรอกข้อมูล นร1'!A54,"")</f>
        <v/>
      </c>
      <c r="B56" s="663" t="str">
        <f>'กรอกข้อมูล นร1'!B54&amp;""</f>
        <v/>
      </c>
      <c r="C56" s="664" t="str">
        <f>'กรอกข้อมูล นร1'!D54&amp;""</f>
        <v/>
      </c>
      <c r="D56" s="299" t="str">
        <f>IF('กรอกข้อมูล นร1'!C54="","",'กรอกข้อมูล นร1'!C54)</f>
        <v/>
      </c>
      <c r="E56" s="382" t="str">
        <f t="shared" ref="E56" si="49">IF(A56="","",$E$6)</f>
        <v/>
      </c>
      <c r="F56" s="665"/>
      <c r="G56" s="665"/>
      <c r="H56" s="665"/>
      <c r="I56" s="665"/>
      <c r="J56" s="665"/>
      <c r="K56" s="665"/>
      <c r="L56" s="665"/>
      <c r="M56" s="665"/>
      <c r="N56" s="665"/>
      <c r="O56" s="665"/>
      <c r="P56" s="665"/>
      <c r="Q56" s="665"/>
      <c r="R56" s="665"/>
      <c r="S56" s="665"/>
      <c r="T56" s="665"/>
      <c r="U56" s="665"/>
      <c r="V56" s="665"/>
      <c r="W56" s="665"/>
      <c r="X56" s="665"/>
      <c r="Y56" s="665"/>
      <c r="Z56" s="665"/>
      <c r="AA56" s="665"/>
      <c r="AB56" s="665"/>
      <c r="AC56" s="665"/>
      <c r="AD56" s="665"/>
      <c r="AE56" s="665"/>
      <c r="AF56" s="665"/>
      <c r="AG56" s="665"/>
      <c r="AH56" s="665"/>
      <c r="AI56" s="665"/>
      <c r="AJ56" s="665"/>
      <c r="AK56" s="666" t="str">
        <f t="shared" si="18"/>
        <v/>
      </c>
      <c r="AL56" s="666" t="str">
        <f t="shared" si="19"/>
        <v/>
      </c>
      <c r="AM56" s="666" t="str">
        <f t="shared" si="20"/>
        <v/>
      </c>
      <c r="AN56" s="666" t="str">
        <f t="shared" si="21"/>
        <v/>
      </c>
      <c r="AO56" s="665"/>
      <c r="AP56" s="665"/>
      <c r="AQ56" s="665"/>
      <c r="AR56" s="665"/>
      <c r="AS56" s="665"/>
      <c r="AT56" s="665"/>
      <c r="AU56" s="665"/>
      <c r="AV56" s="665"/>
      <c r="AW56" s="665"/>
      <c r="AX56" s="665"/>
      <c r="AY56" s="665"/>
      <c r="AZ56" s="665"/>
      <c r="BA56" s="665"/>
      <c r="BB56" s="665"/>
      <c r="BC56" s="665"/>
      <c r="BD56" s="665"/>
      <c r="BE56" s="665"/>
      <c r="BF56" s="665"/>
      <c r="BG56" s="665"/>
      <c r="BH56" s="665"/>
      <c r="BI56" s="665"/>
      <c r="BJ56" s="665"/>
      <c r="BK56" s="665"/>
      <c r="BL56" s="665"/>
      <c r="BM56" s="665"/>
      <c r="BN56" s="665"/>
      <c r="BO56" s="665"/>
      <c r="BP56" s="665"/>
      <c r="BQ56" s="665"/>
      <c r="BR56" s="665"/>
      <c r="BS56" s="665"/>
      <c r="BT56" s="666" t="str">
        <f t="shared" si="22"/>
        <v/>
      </c>
      <c r="BU56" s="666" t="str">
        <f t="shared" si="23"/>
        <v/>
      </c>
      <c r="BV56" s="666" t="str">
        <f t="shared" si="24"/>
        <v/>
      </c>
      <c r="BW56" s="666" t="str">
        <f t="shared" si="25"/>
        <v/>
      </c>
      <c r="BX56" s="665"/>
      <c r="BY56" s="665"/>
      <c r="BZ56" s="665"/>
      <c r="CA56" s="665"/>
      <c r="CB56" s="665"/>
      <c r="CC56" s="665"/>
      <c r="CD56" s="665"/>
      <c r="CE56" s="665"/>
      <c r="CF56" s="665"/>
      <c r="CG56" s="665"/>
      <c r="CH56" s="665"/>
      <c r="CI56" s="665"/>
      <c r="CJ56" s="665"/>
      <c r="CK56" s="665"/>
      <c r="CL56" s="665"/>
      <c r="CM56" s="665"/>
      <c r="CN56" s="665"/>
      <c r="CO56" s="665"/>
      <c r="CP56" s="665"/>
      <c r="CQ56" s="665"/>
      <c r="CR56" s="665"/>
      <c r="CS56" s="665"/>
      <c r="CT56" s="665"/>
      <c r="CU56" s="665"/>
      <c r="CV56" s="665"/>
      <c r="CW56" s="665"/>
      <c r="CX56" s="665"/>
      <c r="CY56" s="665"/>
      <c r="CZ56" s="665"/>
      <c r="DA56" s="665"/>
      <c r="DB56" s="665"/>
      <c r="DC56" s="666" t="str">
        <f t="shared" si="32"/>
        <v/>
      </c>
      <c r="DD56" s="666" t="str">
        <f t="shared" si="33"/>
        <v/>
      </c>
      <c r="DE56" s="666" t="str">
        <f t="shared" si="34"/>
        <v/>
      </c>
      <c r="DF56" s="666" t="str">
        <f t="shared" si="35"/>
        <v/>
      </c>
      <c r="DG56" s="665"/>
      <c r="DH56" s="665"/>
      <c r="DI56" s="665"/>
      <c r="DJ56" s="665"/>
      <c r="DK56" s="665"/>
      <c r="DL56" s="665"/>
      <c r="DM56" s="665"/>
      <c r="DN56" s="665"/>
      <c r="DO56" s="665"/>
      <c r="DP56" s="665"/>
      <c r="DQ56" s="665"/>
      <c r="DR56" s="665"/>
      <c r="DS56" s="665"/>
      <c r="DT56" s="665"/>
      <c r="DU56" s="665"/>
      <c r="DV56" s="665"/>
      <c r="DW56" s="665"/>
      <c r="DX56" s="665"/>
      <c r="DY56" s="665"/>
      <c r="DZ56" s="665"/>
      <c r="EA56" s="665"/>
      <c r="EB56" s="665"/>
      <c r="EC56" s="665"/>
      <c r="ED56" s="665"/>
      <c r="EE56" s="665"/>
      <c r="EF56" s="665"/>
      <c r="EG56" s="665"/>
      <c r="EH56" s="665"/>
      <c r="EI56" s="665"/>
      <c r="EJ56" s="665"/>
      <c r="EK56" s="665"/>
      <c r="EL56" s="666" t="str">
        <f t="shared" si="36"/>
        <v/>
      </c>
      <c r="EM56" s="666" t="str">
        <f t="shared" si="37"/>
        <v/>
      </c>
      <c r="EN56" s="666" t="str">
        <f t="shared" si="38"/>
        <v/>
      </c>
      <c r="EO56" s="666" t="str">
        <f t="shared" si="39"/>
        <v/>
      </c>
      <c r="EP56" s="665"/>
      <c r="EQ56" s="665"/>
      <c r="ER56" s="665"/>
      <c r="ES56" s="665"/>
      <c r="ET56" s="665"/>
      <c r="EU56" s="665"/>
      <c r="EV56" s="665"/>
      <c r="EW56" s="665"/>
      <c r="EX56" s="665"/>
      <c r="EY56" s="665"/>
      <c r="EZ56" s="665"/>
      <c r="FA56" s="665"/>
      <c r="FB56" s="665"/>
      <c r="FC56" s="665"/>
      <c r="FD56" s="665"/>
      <c r="FE56" s="665"/>
      <c r="FF56" s="665"/>
      <c r="FG56" s="665"/>
      <c r="FH56" s="665"/>
      <c r="FI56" s="665"/>
      <c r="FJ56" s="665"/>
      <c r="FK56" s="665"/>
      <c r="FL56" s="665"/>
      <c r="FM56" s="665"/>
      <c r="FN56" s="665"/>
      <c r="FO56" s="665"/>
      <c r="FP56" s="665"/>
      <c r="FQ56" s="665"/>
      <c r="FR56" s="665"/>
      <c r="FS56" s="665"/>
      <c r="FT56" s="665"/>
      <c r="FU56" s="666" t="str">
        <f t="shared" si="40"/>
        <v/>
      </c>
      <c r="FV56" s="666" t="str">
        <f t="shared" si="41"/>
        <v/>
      </c>
      <c r="FW56" s="666" t="str">
        <f t="shared" si="42"/>
        <v/>
      </c>
      <c r="FX56" s="666" t="str">
        <f t="shared" si="43"/>
        <v/>
      </c>
      <c r="FY56" s="665"/>
      <c r="FZ56" s="665"/>
      <c r="GA56" s="665"/>
      <c r="GB56" s="665"/>
      <c r="GC56" s="665"/>
      <c r="GD56" s="665"/>
      <c r="GE56" s="665"/>
      <c r="GF56" s="665"/>
      <c r="GG56" s="665"/>
      <c r="GH56" s="665"/>
      <c r="GI56" s="665"/>
      <c r="GJ56" s="665"/>
      <c r="GK56" s="665"/>
      <c r="GL56" s="665"/>
      <c r="GM56" s="665"/>
      <c r="GN56" s="665"/>
      <c r="GO56" s="665"/>
      <c r="GP56" s="665"/>
      <c r="GQ56" s="665"/>
      <c r="GR56" s="665"/>
      <c r="GS56" s="665"/>
      <c r="GT56" s="665"/>
      <c r="GU56" s="665"/>
      <c r="GV56" s="665"/>
      <c r="GW56" s="665"/>
      <c r="GX56" s="665"/>
      <c r="GY56" s="665"/>
      <c r="GZ56" s="665"/>
      <c r="HA56" s="665"/>
      <c r="HB56" s="665"/>
      <c r="HC56" s="665"/>
      <c r="HD56" s="666" t="str">
        <f t="shared" si="44"/>
        <v/>
      </c>
      <c r="HE56" s="666" t="str">
        <f t="shared" si="45"/>
        <v/>
      </c>
      <c r="HF56" s="666" t="str">
        <f t="shared" si="46"/>
        <v/>
      </c>
      <c r="HG56" s="666" t="str">
        <f t="shared" si="47"/>
        <v/>
      </c>
      <c r="HH56" s="667" t="str">
        <f>IF(A56="","",SUM(BT56,DC56,EL56,FU56,HD56,#REF!))</f>
        <v/>
      </c>
      <c r="HI56" s="667" t="str">
        <f>IF(A56="","",SUM(BU56,DD56,EM56,FV56,HE56,#REF!))</f>
        <v/>
      </c>
      <c r="HJ56" s="667" t="str">
        <f>IF(A56="","",SUM(BV56,DE56,EN56,FW56,HF56,#REF!))</f>
        <v/>
      </c>
      <c r="HK56" s="667" t="str">
        <f>IF(A56="","",SUM(BW56,DF56,EO56,FX56,HG56,#REF!))</f>
        <v/>
      </c>
      <c r="HL56" s="667" t="str">
        <f t="shared" si="48"/>
        <v/>
      </c>
      <c r="HN56" s="247" t="str">
        <f t="shared" si="31"/>
        <v/>
      </c>
      <c r="HO56" s="247" t="str">
        <f t="shared" si="27"/>
        <v/>
      </c>
      <c r="HP56" s="247" t="str">
        <f t="shared" si="28"/>
        <v/>
      </c>
      <c r="HQ56" s="247" t="str">
        <f t="shared" si="29"/>
        <v/>
      </c>
      <c r="HR56" s="247" t="str">
        <f t="shared" si="30"/>
        <v/>
      </c>
      <c r="HS56" s="673"/>
    </row>
    <row r="57" spans="1:227" ht="6.6" hidden="1" customHeight="1">
      <c r="A57" s="650"/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5"/>
      <c r="AP57" s="815"/>
      <c r="AQ57" s="815"/>
      <c r="AR57" s="815"/>
      <c r="AS57" s="815"/>
      <c r="AT57" s="815"/>
      <c r="AU57" s="815"/>
      <c r="AV57" s="815"/>
      <c r="AW57" s="815"/>
      <c r="AX57" s="815"/>
      <c r="AY57" s="815"/>
      <c r="AZ57" s="815"/>
      <c r="BA57" s="815"/>
      <c r="BB57" s="815"/>
      <c r="BC57" s="815"/>
      <c r="BD57" s="815"/>
      <c r="BE57" s="815"/>
      <c r="BF57" s="815"/>
      <c r="BG57" s="815"/>
      <c r="BH57" s="815"/>
      <c r="BI57" s="815"/>
      <c r="BJ57" s="815"/>
      <c r="BK57" s="815"/>
      <c r="BL57" s="815"/>
      <c r="BM57" s="815"/>
      <c r="BN57" s="815"/>
      <c r="BO57" s="815"/>
      <c r="BP57" s="815"/>
      <c r="BQ57" s="815"/>
      <c r="BR57" s="815"/>
      <c r="BS57" s="815"/>
      <c r="BT57" s="815"/>
      <c r="BU57" s="815"/>
      <c r="BV57" s="815"/>
      <c r="BW57" s="815"/>
      <c r="BX57" s="815"/>
      <c r="BY57" s="815"/>
      <c r="BZ57" s="815"/>
      <c r="CA57" s="815"/>
      <c r="CB57" s="815"/>
      <c r="CC57" s="815"/>
      <c r="CD57" s="815"/>
      <c r="CE57" s="815"/>
      <c r="CF57" s="815"/>
      <c r="CG57" s="815"/>
      <c r="CH57" s="815"/>
      <c r="CI57" s="815"/>
      <c r="CJ57" s="815"/>
      <c r="CK57" s="815"/>
      <c r="CL57" s="815"/>
      <c r="CM57" s="815"/>
      <c r="CN57" s="815"/>
      <c r="CO57" s="815"/>
      <c r="CP57" s="815"/>
      <c r="CQ57" s="815"/>
      <c r="CR57" s="815"/>
      <c r="CS57" s="815"/>
      <c r="CT57" s="815"/>
      <c r="CU57" s="815"/>
      <c r="CV57" s="815"/>
      <c r="CW57" s="815"/>
      <c r="CX57" s="815"/>
      <c r="CY57" s="815"/>
      <c r="CZ57" s="815"/>
      <c r="DA57" s="815"/>
      <c r="DB57" s="815"/>
      <c r="DC57" s="815"/>
      <c r="DD57" s="815"/>
      <c r="DE57" s="815"/>
      <c r="DF57" s="815"/>
      <c r="DG57" s="815"/>
      <c r="DH57" s="815"/>
      <c r="DI57" s="815"/>
      <c r="DJ57" s="815"/>
      <c r="DK57" s="815"/>
      <c r="DL57" s="815"/>
      <c r="DM57" s="815"/>
      <c r="DN57" s="815"/>
      <c r="DO57" s="815"/>
      <c r="DP57" s="815"/>
      <c r="DQ57" s="815"/>
      <c r="DR57" s="815"/>
      <c r="DS57" s="815"/>
      <c r="DT57" s="815"/>
      <c r="DU57" s="815"/>
      <c r="DV57" s="815"/>
      <c r="DW57" s="815"/>
      <c r="DX57" s="815"/>
      <c r="DY57" s="815"/>
      <c r="DZ57" s="815"/>
      <c r="EA57" s="815"/>
      <c r="EB57" s="815"/>
      <c r="EC57" s="815"/>
      <c r="ED57" s="815"/>
      <c r="EE57" s="815"/>
      <c r="EF57" s="815"/>
      <c r="EG57" s="815"/>
      <c r="EH57" s="815"/>
      <c r="EI57" s="815"/>
      <c r="EJ57" s="815"/>
      <c r="EK57" s="815"/>
      <c r="EL57" s="815"/>
      <c r="EM57" s="815"/>
      <c r="EN57" s="815"/>
      <c r="EO57" s="815"/>
      <c r="EP57" s="815"/>
      <c r="EQ57" s="815"/>
      <c r="ER57" s="815"/>
      <c r="ES57" s="815"/>
      <c r="ET57" s="815"/>
      <c r="EU57" s="815"/>
      <c r="EV57" s="815"/>
      <c r="EW57" s="815"/>
      <c r="EX57" s="815"/>
      <c r="EY57" s="815"/>
      <c r="EZ57" s="815"/>
      <c r="FA57" s="815"/>
      <c r="FB57" s="815"/>
      <c r="FC57" s="815"/>
      <c r="FD57" s="815"/>
      <c r="FE57" s="815"/>
      <c r="FF57" s="815"/>
      <c r="FG57" s="815"/>
      <c r="FH57" s="815"/>
      <c r="FI57" s="815"/>
      <c r="FJ57" s="815"/>
      <c r="FK57" s="815"/>
      <c r="FL57" s="815"/>
      <c r="FM57" s="815"/>
      <c r="FN57" s="815"/>
      <c r="FO57" s="815"/>
      <c r="FP57" s="815"/>
      <c r="FQ57" s="815"/>
      <c r="FR57" s="815"/>
      <c r="FS57" s="815"/>
      <c r="FT57" s="815"/>
      <c r="FU57" s="815"/>
      <c r="FV57" s="815"/>
      <c r="FW57" s="815"/>
      <c r="FX57" s="815"/>
      <c r="FY57" s="815"/>
      <c r="FZ57" s="815"/>
      <c r="GA57" s="815"/>
      <c r="GB57" s="815"/>
      <c r="GC57" s="815"/>
      <c r="GD57" s="815"/>
      <c r="GE57" s="815"/>
      <c r="GF57" s="815"/>
      <c r="GG57" s="815"/>
      <c r="GH57" s="815"/>
      <c r="GI57" s="815"/>
      <c r="GJ57" s="815"/>
      <c r="GK57" s="815"/>
      <c r="GL57" s="815"/>
      <c r="GM57" s="815"/>
      <c r="GN57" s="815"/>
      <c r="GO57" s="815"/>
      <c r="GP57" s="815"/>
      <c r="GQ57" s="815"/>
      <c r="GR57" s="815"/>
      <c r="GS57" s="815"/>
      <c r="GT57" s="815"/>
      <c r="GU57" s="815"/>
      <c r="GV57" s="815"/>
      <c r="GW57" s="815"/>
      <c r="GX57" s="815"/>
      <c r="GY57" s="815"/>
      <c r="GZ57" s="815"/>
      <c r="HA57" s="815"/>
      <c r="HB57" s="815"/>
      <c r="HC57" s="815"/>
      <c r="HD57" s="815"/>
      <c r="HE57" s="815"/>
      <c r="HF57" s="815"/>
      <c r="HG57" s="815"/>
    </row>
    <row r="58" spans="1:227" ht="16.5" hidden="1" customHeight="1">
      <c r="HN58" s="37"/>
      <c r="HO58" s="37"/>
      <c r="HP58" s="37"/>
      <c r="HQ58" s="37"/>
      <c r="HR58" s="37"/>
      <c r="HS58" s="37"/>
    </row>
    <row r="59" spans="1:227" ht="16.5" hidden="1" customHeight="1"/>
    <row r="60" spans="1:227" ht="16.5" hidden="1" customHeight="1"/>
    <row r="61" spans="1:227" ht="16.5" hidden="1" customHeight="1"/>
    <row r="62" spans="1:227" ht="16.5" hidden="1" customHeight="1"/>
    <row r="63" spans="1:227" ht="16.5" hidden="1" customHeight="1"/>
    <row r="64" spans="1:227" ht="16.5" hidden="1" customHeight="1"/>
    <row r="65" ht="16.5" hidden="1" customHeight="1"/>
    <row r="66" ht="16.5" hidden="1" customHeight="1"/>
    <row r="67" ht="16.5" hidden="1" customHeight="1"/>
    <row r="68" ht="16.5" hidden="1" customHeight="1"/>
    <row r="69" ht="16.5" hidden="1" customHeight="1"/>
    <row r="70" ht="16.5" hidden="1" customHeight="1"/>
    <row r="71" ht="16.5" hidden="1" customHeight="1"/>
    <row r="72" ht="16.5" hidden="1" customHeight="1"/>
    <row r="73" ht="16.5" hidden="1" customHeight="1"/>
    <row r="74" ht="16.5" hidden="1" customHeight="1"/>
    <row r="75" ht="16.5" hidden="1" customHeight="1"/>
    <row r="76" ht="16.5" hidden="1" customHeight="1"/>
    <row r="77" ht="16.5" hidden="1" customHeight="1"/>
  </sheetData>
  <sheetProtection selectLockedCells="1"/>
  <mergeCells count="71">
    <mergeCell ref="BX57:CP57"/>
    <mergeCell ref="AO57:BK57"/>
    <mergeCell ref="BL57:BW57"/>
    <mergeCell ref="CQ57:DF57"/>
    <mergeCell ref="HF5:HF6"/>
    <mergeCell ref="FY3:HC5"/>
    <mergeCell ref="HD3:HG4"/>
    <mergeCell ref="FW5:FW6"/>
    <mergeCell ref="FU5:FU6"/>
    <mergeCell ref="HG5:HG6"/>
    <mergeCell ref="DE5:DE6"/>
    <mergeCell ref="BU5:BU6"/>
    <mergeCell ref="BV5:BV6"/>
    <mergeCell ref="BW5:BW6"/>
    <mergeCell ref="HD5:HD6"/>
    <mergeCell ref="DC3:DF4"/>
    <mergeCell ref="DG2:EO2"/>
    <mergeCell ref="EP57:FH57"/>
    <mergeCell ref="FI57:FX57"/>
    <mergeCell ref="FX5:FX6"/>
    <mergeCell ref="FU3:FX4"/>
    <mergeCell ref="FV5:FV6"/>
    <mergeCell ref="DG57:DY57"/>
    <mergeCell ref="DZ57:EO57"/>
    <mergeCell ref="EP2:FX2"/>
    <mergeCell ref="EP3:FT5"/>
    <mergeCell ref="DG3:EK5"/>
    <mergeCell ref="EL3:EO4"/>
    <mergeCell ref="EO5:EO6"/>
    <mergeCell ref="EL5:EL6"/>
    <mergeCell ref="EM5:EM6"/>
    <mergeCell ref="EN5:EN6"/>
    <mergeCell ref="DC5:DC6"/>
    <mergeCell ref="DD5:DD6"/>
    <mergeCell ref="DF5:DF6"/>
    <mergeCell ref="BX3:DB5"/>
    <mergeCell ref="A2:A6"/>
    <mergeCell ref="D2:D6"/>
    <mergeCell ref="C2:C6"/>
    <mergeCell ref="B2:B6"/>
    <mergeCell ref="BT5:BT6"/>
    <mergeCell ref="E3:E4"/>
    <mergeCell ref="AO3:BS5"/>
    <mergeCell ref="BT3:BW4"/>
    <mergeCell ref="AO2:BW2"/>
    <mergeCell ref="HH3:HK4"/>
    <mergeCell ref="HH5:HH6"/>
    <mergeCell ref="HI5:HI6"/>
    <mergeCell ref="HJ5:HJ6"/>
    <mergeCell ref="HK5:HK6"/>
    <mergeCell ref="P57:AA57"/>
    <mergeCell ref="AB57:AN57"/>
    <mergeCell ref="F3:AJ5"/>
    <mergeCell ref="F2:AN2"/>
    <mergeCell ref="HN3:HQ4"/>
    <mergeCell ref="AK3:AN4"/>
    <mergeCell ref="AK5:AK6"/>
    <mergeCell ref="AL5:AL6"/>
    <mergeCell ref="AM5:AM6"/>
    <mergeCell ref="AN5:AN6"/>
    <mergeCell ref="HL3:HL6"/>
    <mergeCell ref="FY2:HG2"/>
    <mergeCell ref="FY57:GQ57"/>
    <mergeCell ref="GR57:HG57"/>
    <mergeCell ref="HE5:HE6"/>
    <mergeCell ref="BX2:DF2"/>
    <mergeCell ref="HR3:HR6"/>
    <mergeCell ref="HN5:HN6"/>
    <mergeCell ref="HO5:HO6"/>
    <mergeCell ref="HP5:HP6"/>
    <mergeCell ref="HQ5:HQ6"/>
  </mergeCells>
  <phoneticPr fontId="0" type="noConversion"/>
  <dataValidations count="1">
    <dataValidation type="list" allowBlank="1" showInputMessage="1" showErrorMessage="1" promptTitle="เช็คเวลาเรียน" sqref="EJ7:EK56 HC7:HC56">
      <formula1>$A$71:$A$75</formula1>
    </dataValidation>
  </dataValidations>
  <pageMargins left="0.11811023622047245" right="7.874015748031496E-2" top="0.35433070866141736" bottom="0.55118110236220474" header="0.31496062992125984" footer="0.31496062992125984"/>
  <pageSetup paperSize="9" scale="95" fitToWidth="0" fitToHeight="0" orientation="portrait" blackAndWhite="1" horizontalDpi="300" vertic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เช็คเวลาเรียน">
          <x14:formula1>
            <xm:f>เวลาเรียน1!$A$61:$A$65</xm:f>
          </x14:formula1>
          <xm:sqref>FY7:HB56 F7:AJ56 AO7:BS56 BX7:DB56 DG7:EI56 EP7:FT56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0000"/>
  </sheetPr>
  <dimension ref="A1:CH111"/>
  <sheetViews>
    <sheetView zoomScale="106" zoomScaleNormal="106" zoomScaleSheetLayoutView="100" workbookViewId="0">
      <selection activeCell="I25" sqref="I25"/>
    </sheetView>
  </sheetViews>
  <sheetFormatPr defaultColWidth="0" defaultRowHeight="18.75" zeroHeight="1"/>
  <cols>
    <col min="1" max="1" width="3.69921875" style="56" customWidth="1"/>
    <col min="2" max="3" width="8" style="56" hidden="1" customWidth="1"/>
    <col min="4" max="4" width="11.69921875" style="56" hidden="1" customWidth="1"/>
    <col min="5" max="5" width="18.09765625" style="56" hidden="1" customWidth="1"/>
    <col min="6" max="9" width="4.09765625" style="56" customWidth="1"/>
    <col min="10" max="10" width="4.09765625" style="57" customWidth="1"/>
    <col min="11" max="11" width="6" style="57" customWidth="1"/>
    <col min="12" max="14" width="4.09765625" style="56" customWidth="1"/>
    <col min="15" max="15" width="4.09765625" style="57" customWidth="1"/>
    <col min="16" max="16" width="4.09765625" style="56" customWidth="1"/>
    <col min="17" max="17" width="6.8984375" style="57" customWidth="1"/>
    <col min="18" max="18" width="4.09765625" style="56" customWidth="1"/>
    <col min="19" max="19" width="4.09765625" style="57" customWidth="1"/>
    <col min="20" max="22" width="4.09765625" style="56" customWidth="1"/>
    <col min="23" max="23" width="7.09765625" style="57" bestFit="1" customWidth="1"/>
    <col min="24" max="24" width="8.3984375" style="56" customWidth="1"/>
    <col min="25" max="25" width="3.69921875" style="56" hidden="1" customWidth="1"/>
    <col min="26" max="26" width="8" style="56" hidden="1" customWidth="1"/>
    <col min="27" max="27" width="6" style="56" hidden="1" customWidth="1"/>
    <col min="28" max="28" width="10.8984375" style="56" hidden="1" customWidth="1"/>
    <col min="29" max="29" width="6" style="56" hidden="1" customWidth="1"/>
    <col min="30" max="31" width="3.09765625" style="56" hidden="1" customWidth="1"/>
    <col min="32" max="45" width="3.09765625" style="56" customWidth="1"/>
    <col min="46" max="73" width="3.09765625" style="56" hidden="1" customWidth="1"/>
    <col min="74" max="79" width="2.69921875" style="56" hidden="1" customWidth="1"/>
    <col min="80" max="80" width="5.3984375" style="57" hidden="1" customWidth="1"/>
    <col min="81" max="85" width="2.69921875" style="56" hidden="1" customWidth="1"/>
    <col min="86" max="86" width="5.3984375" style="57" hidden="1" customWidth="1"/>
    <col min="87" max="87" width="0" style="56" hidden="1" customWidth="1"/>
    <col min="88" max="16384" width="0" style="56" hidden="1"/>
  </cols>
  <sheetData>
    <row r="1" spans="1:86" s="30" customFormat="1" ht="18.95" customHeight="1">
      <c r="A1" s="854" t="s">
        <v>37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574"/>
      <c r="Z1" s="574"/>
      <c r="AA1" s="574"/>
      <c r="AB1" s="574"/>
      <c r="AC1" s="574"/>
      <c r="AD1" s="574"/>
      <c r="AE1" s="574"/>
      <c r="AF1" s="574"/>
      <c r="AG1" s="574"/>
      <c r="AH1" s="574"/>
      <c r="AI1" s="574"/>
      <c r="AJ1" s="574"/>
      <c r="AK1" s="574"/>
      <c r="AL1" s="574"/>
      <c r="AM1" s="574"/>
      <c r="AN1" s="574"/>
      <c r="AO1" s="574"/>
      <c r="AP1" s="574"/>
      <c r="AQ1" s="574"/>
      <c r="AR1" s="574"/>
      <c r="AS1" s="574"/>
    </row>
    <row r="2" spans="1:86" s="30" customFormat="1" ht="18.95" customHeight="1">
      <c r="A2" s="51"/>
      <c r="B2" s="51"/>
      <c r="C2" s="51"/>
      <c r="D2" s="51"/>
      <c r="E2" s="51"/>
      <c r="F2" s="863" t="str">
        <f>'หน้าปก ปพ.5'!A6</f>
        <v>ระดับชั้นประถมศึกษาปีที่      ปีการศึกษา  2565</v>
      </c>
      <c r="G2" s="863"/>
      <c r="H2" s="863"/>
      <c r="I2" s="863"/>
      <c r="J2" s="863"/>
      <c r="K2" s="863"/>
      <c r="L2" s="863"/>
      <c r="M2" s="863"/>
      <c r="N2" s="863"/>
      <c r="O2" s="863"/>
      <c r="P2" s="863"/>
      <c r="Q2" s="863"/>
      <c r="R2" s="863"/>
      <c r="S2" s="863"/>
      <c r="T2" s="863"/>
      <c r="U2" s="863"/>
      <c r="V2" s="863"/>
      <c r="W2" s="863"/>
      <c r="X2" s="575"/>
      <c r="Y2" s="574"/>
      <c r="Z2" s="574"/>
      <c r="AA2" s="574"/>
      <c r="AB2" s="574"/>
      <c r="AC2" s="574"/>
      <c r="AD2" s="574"/>
      <c r="AE2" s="574"/>
      <c r="AF2" s="574"/>
      <c r="AG2" s="574"/>
      <c r="AH2" s="574"/>
      <c r="AI2" s="574"/>
      <c r="AJ2" s="574"/>
      <c r="AK2" s="574"/>
      <c r="AL2" s="574"/>
      <c r="AM2" s="574"/>
      <c r="AN2" s="574"/>
      <c r="AO2" s="574"/>
      <c r="AP2" s="574"/>
      <c r="AQ2" s="574"/>
      <c r="AR2" s="574"/>
      <c r="AS2" s="574"/>
    </row>
    <row r="3" spans="1:86" ht="16.5" customHeight="1">
      <c r="A3" s="859" t="s">
        <v>38</v>
      </c>
      <c r="B3" s="576"/>
      <c r="C3" s="577"/>
      <c r="D3" s="578"/>
      <c r="E3" s="578"/>
      <c r="F3" s="861" t="s">
        <v>69</v>
      </c>
      <c r="G3" s="862"/>
      <c r="H3" s="862"/>
      <c r="I3" s="862"/>
      <c r="J3" s="862"/>
      <c r="K3" s="862"/>
      <c r="L3" s="873" t="s">
        <v>70</v>
      </c>
      <c r="M3" s="873"/>
      <c r="N3" s="873"/>
      <c r="O3" s="873"/>
      <c r="P3" s="873"/>
      <c r="Q3" s="873"/>
      <c r="R3" s="873" t="s">
        <v>109</v>
      </c>
      <c r="S3" s="873"/>
      <c r="T3" s="873"/>
      <c r="U3" s="873"/>
      <c r="V3" s="873"/>
      <c r="W3" s="873"/>
      <c r="X3" s="873" t="s">
        <v>61</v>
      </c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CB3" s="56"/>
      <c r="CH3" s="56"/>
    </row>
    <row r="4" spans="1:86" ht="16.5" customHeight="1">
      <c r="A4" s="860"/>
      <c r="B4" s="579"/>
      <c r="C4" s="855" t="s">
        <v>2</v>
      </c>
      <c r="D4" s="856"/>
      <c r="E4" s="856"/>
      <c r="F4" s="580" t="s">
        <v>108</v>
      </c>
      <c r="G4" s="581" t="s">
        <v>22</v>
      </c>
      <c r="H4" s="581" t="s">
        <v>24</v>
      </c>
      <c r="I4" s="581" t="s">
        <v>25</v>
      </c>
      <c r="J4" s="581" t="s">
        <v>26</v>
      </c>
      <c r="K4" s="581" t="s">
        <v>67</v>
      </c>
      <c r="L4" s="580" t="s">
        <v>108</v>
      </c>
      <c r="M4" s="581" t="s">
        <v>22</v>
      </c>
      <c r="N4" s="581" t="s">
        <v>24</v>
      </c>
      <c r="O4" s="581" t="s">
        <v>25</v>
      </c>
      <c r="P4" s="581" t="s">
        <v>26</v>
      </c>
      <c r="Q4" s="581" t="s">
        <v>67</v>
      </c>
      <c r="R4" s="580" t="s">
        <v>108</v>
      </c>
      <c r="S4" s="581" t="s">
        <v>22</v>
      </c>
      <c r="T4" s="581" t="s">
        <v>24</v>
      </c>
      <c r="U4" s="581" t="s">
        <v>25</v>
      </c>
      <c r="V4" s="581" t="s">
        <v>26</v>
      </c>
      <c r="W4" s="581" t="s">
        <v>67</v>
      </c>
      <c r="X4" s="873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CB4" s="56"/>
      <c r="CH4" s="56"/>
    </row>
    <row r="5" spans="1:86" ht="15" customHeight="1">
      <c r="A5" s="363" t="str">
        <f>'กรอกข้อมูล นร1'!A5&amp;""</f>
        <v>1</v>
      </c>
      <c r="B5" s="52"/>
      <c r="C5" s="857"/>
      <c r="D5" s="857"/>
      <c r="E5" s="858"/>
      <c r="F5" s="246">
        <f>เวลาเรียน1!E7</f>
        <v>100</v>
      </c>
      <c r="G5" s="247">
        <f>IF(A5="","",เวลาเรียน1!GS7)</f>
        <v>100</v>
      </c>
      <c r="H5" s="649">
        <f>IF(A5="","",เวลาเรียน1!GT7)</f>
        <v>0</v>
      </c>
      <c r="I5" s="247">
        <f>IF(A5="","",เวลาเรียน1!GU7)</f>
        <v>0</v>
      </c>
      <c r="J5" s="247">
        <f>IF(A5="","",เวลาเรียน1!GV7)</f>
        <v>0</v>
      </c>
      <c r="K5" s="626">
        <f>IF(A5="","",G5*100/F5)</f>
        <v>100</v>
      </c>
      <c r="L5" s="246">
        <f>เวลาเรียน2!E7</f>
        <v>100</v>
      </c>
      <c r="M5" s="247">
        <f>IF($A5="","",เวลาเรียน2!HN7)</f>
        <v>0</v>
      </c>
      <c r="N5" s="247">
        <f>IF($A5="","",เวลาเรียน2!HO7)</f>
        <v>0</v>
      </c>
      <c r="O5" s="247">
        <f>IF($A5="","",เวลาเรียน2!HP7)</f>
        <v>0</v>
      </c>
      <c r="P5" s="247">
        <f>IF($A5="","",เวลาเรียน2!HQ7)</f>
        <v>0</v>
      </c>
      <c r="Q5" s="626">
        <f>IF($A5="","",M5*100/L5)</f>
        <v>0</v>
      </c>
      <c r="R5" s="247">
        <f>IF(SUM(F5,L5),SUM(F5,L5),"")</f>
        <v>200</v>
      </c>
      <c r="S5" s="364">
        <f>IF(A5="","",SUM(G5,M5))</f>
        <v>100</v>
      </c>
      <c r="T5" s="248">
        <f>IF(A5="","",SUM(H5,N5))</f>
        <v>0</v>
      </c>
      <c r="U5" s="248">
        <f>IF(A5="","",SUM(I5,O5))</f>
        <v>0</v>
      </c>
      <c r="V5" s="248">
        <f>IF(A5="","",SUM(J5,P5))</f>
        <v>0</v>
      </c>
      <c r="W5" s="627">
        <f>IF(A5="","",IF(X5="ย้าย","-",S5*100/R5))</f>
        <v>50</v>
      </c>
      <c r="X5" s="249" t="str">
        <f>IF('กรอกข้อมูล นร1'!E5="ย้าย",'กรอกข้อมูล นร1'!E5,"")</f>
        <v/>
      </c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CB5" s="56"/>
      <c r="CH5" s="56"/>
    </row>
    <row r="6" spans="1:86" ht="15" customHeight="1">
      <c r="A6" s="50" t="str">
        <f>'กรอกข้อมูล นร1'!A6&amp;""</f>
        <v/>
      </c>
      <c r="B6" s="33"/>
      <c r="C6" s="776"/>
      <c r="D6" s="776"/>
      <c r="E6" s="850"/>
      <c r="F6" s="246" t="str">
        <f>เวลาเรียน1!E8</f>
        <v/>
      </c>
      <c r="G6" s="247" t="str">
        <f>IF(A6="","",เวลาเรียน1!GS8)</f>
        <v/>
      </c>
      <c r="H6" s="649" t="str">
        <f>IF(A6="","",เวลาเรียน1!GT8)</f>
        <v/>
      </c>
      <c r="I6" s="247" t="str">
        <f>IF(A6="","",เวลาเรียน1!GU8)</f>
        <v/>
      </c>
      <c r="J6" s="247" t="str">
        <f>IF(A6="","",เวลาเรียน1!GV8)</f>
        <v/>
      </c>
      <c r="K6" s="626" t="str">
        <f t="shared" ref="K6:K16" si="0">IF(A6="","",G6*100/F6)</f>
        <v/>
      </c>
      <c r="L6" s="246" t="str">
        <f>เวลาเรียน2!E8</f>
        <v/>
      </c>
      <c r="M6" s="247" t="str">
        <f>IF($A6="","",เวลาเรียน2!HN8)</f>
        <v/>
      </c>
      <c r="N6" s="247" t="str">
        <f>IF($A6="","",เวลาเรียน2!HO8)</f>
        <v/>
      </c>
      <c r="O6" s="247" t="str">
        <f>IF($A6="","",เวลาเรียน2!HP8)</f>
        <v/>
      </c>
      <c r="P6" s="247" t="str">
        <f>IF($A6="","",เวลาเรียน2!HQ8)</f>
        <v/>
      </c>
      <c r="Q6" s="626" t="str">
        <f>IF($A6="","",M6*100/L6)</f>
        <v/>
      </c>
      <c r="R6" s="247" t="str">
        <f t="shared" ref="R6:R54" si="1">IF(SUM(F6,L6),SUM(F6,L6),"")</f>
        <v/>
      </c>
      <c r="S6" s="364" t="str">
        <f t="shared" ref="S6:S54" si="2">IF(A6="","",SUM(G6,M6))</f>
        <v/>
      </c>
      <c r="T6" s="248" t="str">
        <f t="shared" ref="T6:T54" si="3">IF(A6="","",SUM(H6,N6))</f>
        <v/>
      </c>
      <c r="U6" s="248" t="str">
        <f t="shared" ref="U6:U54" si="4">IF(A6="","",SUM(I6,O6))</f>
        <v/>
      </c>
      <c r="V6" s="248" t="str">
        <f t="shared" ref="V6:V54" si="5">IF(A6="","",SUM(J6,P6))</f>
        <v/>
      </c>
      <c r="W6" s="627" t="str">
        <f t="shared" ref="W6:W54" si="6">IF(A6="","",IF(X6="ย้าย","-",S6*100/R6))</f>
        <v/>
      </c>
      <c r="X6" s="249" t="str">
        <f>IF('กรอกข้อมูล นร1'!E6="ย้าย",'กรอกข้อมูล นร1'!E6,"")</f>
        <v/>
      </c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CB6" s="56"/>
      <c r="CH6" s="56"/>
    </row>
    <row r="7" spans="1:86" ht="15" customHeight="1">
      <c r="A7" s="50" t="str">
        <f>'กรอกข้อมูล นร1'!A7&amp;""</f>
        <v/>
      </c>
      <c r="B7" s="33"/>
      <c r="C7" s="776"/>
      <c r="D7" s="776"/>
      <c r="E7" s="850"/>
      <c r="F7" s="246" t="str">
        <f>เวลาเรียน1!E9</f>
        <v/>
      </c>
      <c r="G7" s="247" t="str">
        <f>IF(A7="","",เวลาเรียน1!GS9)</f>
        <v/>
      </c>
      <c r="H7" s="247" t="str">
        <f>IF(A7="","",เวลาเรียน1!GT9)</f>
        <v/>
      </c>
      <c r="I7" s="247" t="str">
        <f>IF(A7="","",เวลาเรียน1!GU9)</f>
        <v/>
      </c>
      <c r="J7" s="247" t="str">
        <f>IF(A7="","",เวลาเรียน1!GV9)</f>
        <v/>
      </c>
      <c r="K7" s="626" t="str">
        <f t="shared" si="0"/>
        <v/>
      </c>
      <c r="L7" s="246" t="str">
        <f>เวลาเรียน2!E9</f>
        <v/>
      </c>
      <c r="M7" s="247" t="str">
        <f>IF($A7="","",เวลาเรียน2!HN9)</f>
        <v/>
      </c>
      <c r="N7" s="247" t="str">
        <f>IF($A7="","",เวลาเรียน2!HO9)</f>
        <v/>
      </c>
      <c r="O7" s="247" t="str">
        <f>IF($A7="","",เวลาเรียน2!HP9)</f>
        <v/>
      </c>
      <c r="P7" s="247" t="str">
        <f>IF($A7="","",เวลาเรียน2!HQ9)</f>
        <v/>
      </c>
      <c r="Q7" s="626" t="str">
        <f t="shared" ref="Q7:Q54" si="7">IF($A7="","",M7*100/L7)</f>
        <v/>
      </c>
      <c r="R7" s="247" t="str">
        <f t="shared" si="1"/>
        <v/>
      </c>
      <c r="S7" s="364" t="str">
        <f t="shared" si="2"/>
        <v/>
      </c>
      <c r="T7" s="248" t="str">
        <f t="shared" si="3"/>
        <v/>
      </c>
      <c r="U7" s="248" t="str">
        <f t="shared" si="4"/>
        <v/>
      </c>
      <c r="V7" s="248" t="str">
        <f t="shared" si="5"/>
        <v/>
      </c>
      <c r="W7" s="627" t="str">
        <f t="shared" si="6"/>
        <v/>
      </c>
      <c r="X7" s="249" t="str">
        <f>IF('กรอกข้อมูล นร1'!E7="ย้าย",'กรอกข้อมูล นร1'!E7,"")</f>
        <v/>
      </c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CB7" s="56"/>
      <c r="CH7" s="56"/>
    </row>
    <row r="8" spans="1:86" ht="15" customHeight="1">
      <c r="A8" s="50" t="str">
        <f>'กรอกข้อมูล นร1'!A8&amp;""</f>
        <v/>
      </c>
      <c r="B8" s="33"/>
      <c r="C8" s="776"/>
      <c r="D8" s="776"/>
      <c r="E8" s="850"/>
      <c r="F8" s="246" t="str">
        <f>เวลาเรียน1!E10</f>
        <v/>
      </c>
      <c r="G8" s="247" t="str">
        <f>IF(A8="","",เวลาเรียน1!GS10)</f>
        <v/>
      </c>
      <c r="H8" s="247" t="str">
        <f>IF(A8="","",เวลาเรียน1!GT10)</f>
        <v/>
      </c>
      <c r="I8" s="247" t="str">
        <f>IF(A8="","",เวลาเรียน1!GU10)</f>
        <v/>
      </c>
      <c r="J8" s="247" t="str">
        <f>IF(A8="","",เวลาเรียน1!GV10)</f>
        <v/>
      </c>
      <c r="K8" s="626" t="str">
        <f t="shared" si="0"/>
        <v/>
      </c>
      <c r="L8" s="246" t="str">
        <f>เวลาเรียน2!E10</f>
        <v/>
      </c>
      <c r="M8" s="247" t="str">
        <f>IF($A8="","",เวลาเรียน2!HN10)</f>
        <v/>
      </c>
      <c r="N8" s="247" t="str">
        <f>IF($A8="","",เวลาเรียน2!HO10)</f>
        <v/>
      </c>
      <c r="O8" s="247" t="str">
        <f>IF($A8="","",เวลาเรียน2!HP10)</f>
        <v/>
      </c>
      <c r="P8" s="247" t="str">
        <f>IF($A8="","",เวลาเรียน2!HQ10)</f>
        <v/>
      </c>
      <c r="Q8" s="626" t="str">
        <f t="shared" si="7"/>
        <v/>
      </c>
      <c r="R8" s="247" t="str">
        <f t="shared" si="1"/>
        <v/>
      </c>
      <c r="S8" s="364" t="str">
        <f t="shared" si="2"/>
        <v/>
      </c>
      <c r="T8" s="248" t="str">
        <f t="shared" si="3"/>
        <v/>
      </c>
      <c r="U8" s="248" t="str">
        <f t="shared" si="4"/>
        <v/>
      </c>
      <c r="V8" s="248" t="str">
        <f t="shared" si="5"/>
        <v/>
      </c>
      <c r="W8" s="627" t="str">
        <f t="shared" si="6"/>
        <v/>
      </c>
      <c r="X8" s="249" t="str">
        <f>IF('กรอกข้อมูล นร1'!E8="ย้าย",'กรอกข้อมูล นร1'!E8,"")</f>
        <v/>
      </c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CB8" s="56"/>
      <c r="CH8" s="56"/>
    </row>
    <row r="9" spans="1:86" ht="15" customHeight="1">
      <c r="A9" s="50" t="str">
        <f>'กรอกข้อมูล นร1'!A9&amp;""</f>
        <v/>
      </c>
      <c r="B9" s="33"/>
      <c r="C9" s="776"/>
      <c r="D9" s="776"/>
      <c r="E9" s="850"/>
      <c r="F9" s="246" t="str">
        <f>เวลาเรียน1!E11</f>
        <v/>
      </c>
      <c r="G9" s="247" t="str">
        <f>IF(A9="","",เวลาเรียน1!GS11)</f>
        <v/>
      </c>
      <c r="H9" s="247" t="str">
        <f>IF(A9="","",เวลาเรียน1!GT11)</f>
        <v/>
      </c>
      <c r="I9" s="247" t="str">
        <f>IF(A9="","",เวลาเรียน1!GU11)</f>
        <v/>
      </c>
      <c r="J9" s="247" t="str">
        <f>IF(A9="","",เวลาเรียน1!GV11)</f>
        <v/>
      </c>
      <c r="K9" s="626" t="str">
        <f t="shared" si="0"/>
        <v/>
      </c>
      <c r="L9" s="246" t="str">
        <f>เวลาเรียน2!E11</f>
        <v/>
      </c>
      <c r="M9" s="247" t="str">
        <f>IF($A9="","",เวลาเรียน2!HN11)</f>
        <v/>
      </c>
      <c r="N9" s="247" t="str">
        <f>IF($A9="","",เวลาเรียน2!HO11)</f>
        <v/>
      </c>
      <c r="O9" s="247" t="str">
        <f>IF($A9="","",เวลาเรียน2!HP11)</f>
        <v/>
      </c>
      <c r="P9" s="247" t="str">
        <f>IF($A9="","",เวลาเรียน2!HQ11)</f>
        <v/>
      </c>
      <c r="Q9" s="626" t="str">
        <f t="shared" si="7"/>
        <v/>
      </c>
      <c r="R9" s="247" t="str">
        <f t="shared" si="1"/>
        <v/>
      </c>
      <c r="S9" s="364" t="str">
        <f t="shared" si="2"/>
        <v/>
      </c>
      <c r="T9" s="248" t="str">
        <f t="shared" si="3"/>
        <v/>
      </c>
      <c r="U9" s="248" t="str">
        <f t="shared" si="4"/>
        <v/>
      </c>
      <c r="V9" s="248" t="str">
        <f t="shared" si="5"/>
        <v/>
      </c>
      <c r="W9" s="627" t="str">
        <f t="shared" si="6"/>
        <v/>
      </c>
      <c r="X9" s="249" t="str">
        <f>IF('กรอกข้อมูล นร1'!E9="ย้าย",'กรอกข้อมูล นร1'!E9,"")</f>
        <v/>
      </c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CB9" s="56"/>
      <c r="CH9" s="56"/>
    </row>
    <row r="10" spans="1:86" ht="15" customHeight="1">
      <c r="A10" s="50" t="str">
        <f>'กรอกข้อมูล นร1'!A10&amp;""</f>
        <v/>
      </c>
      <c r="B10" s="33"/>
      <c r="C10" s="776"/>
      <c r="D10" s="776"/>
      <c r="E10" s="850"/>
      <c r="F10" s="246" t="str">
        <f>เวลาเรียน1!E12</f>
        <v/>
      </c>
      <c r="G10" s="247" t="str">
        <f>IF(A10="","",เวลาเรียน1!GS12)</f>
        <v/>
      </c>
      <c r="H10" s="247" t="str">
        <f>IF(A10="","",เวลาเรียน1!GT12)</f>
        <v/>
      </c>
      <c r="I10" s="247" t="str">
        <f>IF(A10="","",เวลาเรียน1!GU12)</f>
        <v/>
      </c>
      <c r="J10" s="247" t="str">
        <f>IF(A10="","",เวลาเรียน1!GV12)</f>
        <v/>
      </c>
      <c r="K10" s="626" t="str">
        <f t="shared" si="0"/>
        <v/>
      </c>
      <c r="L10" s="246" t="str">
        <f>เวลาเรียน2!E12</f>
        <v/>
      </c>
      <c r="M10" s="247" t="str">
        <f>IF($A10="","",เวลาเรียน2!HN12)</f>
        <v/>
      </c>
      <c r="N10" s="247" t="str">
        <f>IF($A10="","",เวลาเรียน2!HO12)</f>
        <v/>
      </c>
      <c r="O10" s="247" t="str">
        <f>IF($A10="","",เวลาเรียน2!HP12)</f>
        <v/>
      </c>
      <c r="P10" s="247" t="str">
        <f>IF($A10="","",เวลาเรียน2!HQ12)</f>
        <v/>
      </c>
      <c r="Q10" s="626" t="str">
        <f t="shared" si="7"/>
        <v/>
      </c>
      <c r="R10" s="247" t="str">
        <f t="shared" si="1"/>
        <v/>
      </c>
      <c r="S10" s="364" t="str">
        <f t="shared" si="2"/>
        <v/>
      </c>
      <c r="T10" s="248" t="str">
        <f t="shared" si="3"/>
        <v/>
      </c>
      <c r="U10" s="248" t="str">
        <f t="shared" si="4"/>
        <v/>
      </c>
      <c r="V10" s="248" t="str">
        <f t="shared" si="5"/>
        <v/>
      </c>
      <c r="W10" s="627" t="str">
        <f t="shared" si="6"/>
        <v/>
      </c>
      <c r="X10" s="249" t="str">
        <f>IF('กรอกข้อมูล นร1'!E10="ย้าย",'กรอกข้อมูล นร1'!E10,"")</f>
        <v/>
      </c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CB10" s="56"/>
      <c r="CH10" s="56"/>
    </row>
    <row r="11" spans="1:86" ht="15" customHeight="1">
      <c r="A11" s="50" t="str">
        <f>'กรอกข้อมูล นร1'!A11&amp;""</f>
        <v/>
      </c>
      <c r="B11" s="33"/>
      <c r="C11" s="776"/>
      <c r="D11" s="776"/>
      <c r="E11" s="850"/>
      <c r="F11" s="246" t="str">
        <f>เวลาเรียน1!E13</f>
        <v/>
      </c>
      <c r="G11" s="247" t="str">
        <f>IF(A11="","",เวลาเรียน1!GS13)</f>
        <v/>
      </c>
      <c r="H11" s="247" t="str">
        <f>IF(A11="","",เวลาเรียน1!GT13)</f>
        <v/>
      </c>
      <c r="I11" s="247" t="str">
        <f>IF(A11="","",เวลาเรียน1!GU13)</f>
        <v/>
      </c>
      <c r="J11" s="247" t="str">
        <f>IF(A11="","",เวลาเรียน1!GV13)</f>
        <v/>
      </c>
      <c r="K11" s="626" t="str">
        <f t="shared" si="0"/>
        <v/>
      </c>
      <c r="L11" s="246" t="str">
        <f>เวลาเรียน2!E13</f>
        <v/>
      </c>
      <c r="M11" s="247" t="str">
        <f>IF($A11="","",เวลาเรียน2!HN13)</f>
        <v/>
      </c>
      <c r="N11" s="247" t="str">
        <f>IF($A11="","",เวลาเรียน2!HO13)</f>
        <v/>
      </c>
      <c r="O11" s="247" t="str">
        <f>IF($A11="","",เวลาเรียน2!HP13)</f>
        <v/>
      </c>
      <c r="P11" s="247" t="str">
        <f>IF($A11="","",เวลาเรียน2!HQ13)</f>
        <v/>
      </c>
      <c r="Q11" s="626" t="str">
        <f t="shared" si="7"/>
        <v/>
      </c>
      <c r="R11" s="247" t="str">
        <f t="shared" si="1"/>
        <v/>
      </c>
      <c r="S11" s="364" t="str">
        <f t="shared" si="2"/>
        <v/>
      </c>
      <c r="T11" s="248" t="str">
        <f t="shared" si="3"/>
        <v/>
      </c>
      <c r="U11" s="248" t="str">
        <f t="shared" si="4"/>
        <v/>
      </c>
      <c r="V11" s="248" t="str">
        <f t="shared" si="5"/>
        <v/>
      </c>
      <c r="W11" s="627" t="str">
        <f t="shared" si="6"/>
        <v/>
      </c>
      <c r="X11" s="249" t="str">
        <f>IF('กรอกข้อมูล นร1'!E11="ย้าย",'กรอกข้อมูล นร1'!E11,"")</f>
        <v/>
      </c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CB11" s="56"/>
      <c r="CH11" s="56"/>
    </row>
    <row r="12" spans="1:86" ht="15" customHeight="1">
      <c r="A12" s="50" t="str">
        <f>'กรอกข้อมูล นร1'!A12&amp;""</f>
        <v/>
      </c>
      <c r="B12" s="33"/>
      <c r="C12" s="776"/>
      <c r="D12" s="776"/>
      <c r="E12" s="850"/>
      <c r="F12" s="246" t="str">
        <f>เวลาเรียน1!E14</f>
        <v/>
      </c>
      <c r="G12" s="247" t="str">
        <f>IF(A12="","",เวลาเรียน1!GS14)</f>
        <v/>
      </c>
      <c r="H12" s="247" t="str">
        <f>IF(A12="","",เวลาเรียน1!GT14)</f>
        <v/>
      </c>
      <c r="I12" s="247" t="str">
        <f>IF(A12="","",เวลาเรียน1!GU14)</f>
        <v/>
      </c>
      <c r="J12" s="247" t="str">
        <f>IF(A12="","",เวลาเรียน1!GV14)</f>
        <v/>
      </c>
      <c r="K12" s="626" t="str">
        <f t="shared" si="0"/>
        <v/>
      </c>
      <c r="L12" s="246" t="str">
        <f>เวลาเรียน2!E14</f>
        <v/>
      </c>
      <c r="M12" s="247" t="str">
        <f>IF($A12="","",เวลาเรียน2!HN14)</f>
        <v/>
      </c>
      <c r="N12" s="247" t="str">
        <f>IF($A12="","",เวลาเรียน2!HO14)</f>
        <v/>
      </c>
      <c r="O12" s="247" t="str">
        <f>IF($A12="","",เวลาเรียน2!HP14)</f>
        <v/>
      </c>
      <c r="P12" s="247" t="str">
        <f>IF($A12="","",เวลาเรียน2!HQ14)</f>
        <v/>
      </c>
      <c r="Q12" s="626" t="str">
        <f t="shared" si="7"/>
        <v/>
      </c>
      <c r="R12" s="247" t="str">
        <f t="shared" si="1"/>
        <v/>
      </c>
      <c r="S12" s="364" t="str">
        <f t="shared" si="2"/>
        <v/>
      </c>
      <c r="T12" s="248" t="str">
        <f t="shared" si="3"/>
        <v/>
      </c>
      <c r="U12" s="248" t="str">
        <f t="shared" si="4"/>
        <v/>
      </c>
      <c r="V12" s="248" t="str">
        <f t="shared" si="5"/>
        <v/>
      </c>
      <c r="W12" s="627" t="str">
        <f t="shared" si="6"/>
        <v/>
      </c>
      <c r="X12" s="249" t="str">
        <f>IF('กรอกข้อมูล นร1'!E12="ย้าย",'กรอกข้อมูล นร1'!E12,"")</f>
        <v/>
      </c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CB12" s="56"/>
      <c r="CH12" s="56"/>
    </row>
    <row r="13" spans="1:86" ht="15" customHeight="1">
      <c r="A13" s="50" t="str">
        <f>'กรอกข้อมูล นร1'!A13&amp;""</f>
        <v/>
      </c>
      <c r="B13" s="33"/>
      <c r="C13" s="776"/>
      <c r="D13" s="776"/>
      <c r="E13" s="850"/>
      <c r="F13" s="246" t="str">
        <f>เวลาเรียน1!E15</f>
        <v/>
      </c>
      <c r="G13" s="247" t="str">
        <f>IF(A13="","",เวลาเรียน1!GS15)</f>
        <v/>
      </c>
      <c r="H13" s="247" t="str">
        <f>IF(A13="","",เวลาเรียน1!GT15)</f>
        <v/>
      </c>
      <c r="I13" s="247" t="str">
        <f>IF(A13="","",เวลาเรียน1!GU15)</f>
        <v/>
      </c>
      <c r="J13" s="247" t="str">
        <f>IF(A13="","",เวลาเรียน1!GV15)</f>
        <v/>
      </c>
      <c r="K13" s="626" t="str">
        <f t="shared" si="0"/>
        <v/>
      </c>
      <c r="L13" s="246" t="str">
        <f>เวลาเรียน2!E15</f>
        <v/>
      </c>
      <c r="M13" s="247" t="str">
        <f>IF($A13="","",เวลาเรียน2!HN15)</f>
        <v/>
      </c>
      <c r="N13" s="247" t="str">
        <f>IF($A13="","",เวลาเรียน2!HO15)</f>
        <v/>
      </c>
      <c r="O13" s="247" t="str">
        <f>IF($A13="","",เวลาเรียน2!HP15)</f>
        <v/>
      </c>
      <c r="P13" s="247" t="str">
        <f>IF($A13="","",เวลาเรียน2!HQ15)</f>
        <v/>
      </c>
      <c r="Q13" s="626" t="str">
        <f t="shared" si="7"/>
        <v/>
      </c>
      <c r="R13" s="247" t="str">
        <f t="shared" si="1"/>
        <v/>
      </c>
      <c r="S13" s="364" t="str">
        <f t="shared" si="2"/>
        <v/>
      </c>
      <c r="T13" s="248" t="str">
        <f t="shared" si="3"/>
        <v/>
      </c>
      <c r="U13" s="248" t="str">
        <f t="shared" si="4"/>
        <v/>
      </c>
      <c r="V13" s="248" t="str">
        <f t="shared" si="5"/>
        <v/>
      </c>
      <c r="W13" s="627" t="str">
        <f t="shared" si="6"/>
        <v/>
      </c>
      <c r="X13" s="249" t="str">
        <f>IF('กรอกข้อมูล นร1'!E13="ย้าย",'กรอกข้อมูล นร1'!E13,"")</f>
        <v/>
      </c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CB13" s="56"/>
      <c r="CH13" s="56"/>
    </row>
    <row r="14" spans="1:86" ht="15" customHeight="1">
      <c r="A14" s="50" t="str">
        <f>'กรอกข้อมูล นร1'!A14&amp;""</f>
        <v/>
      </c>
      <c r="B14" s="33"/>
      <c r="C14" s="776"/>
      <c r="D14" s="776"/>
      <c r="E14" s="850"/>
      <c r="F14" s="246" t="str">
        <f>เวลาเรียน1!E16</f>
        <v/>
      </c>
      <c r="G14" s="247" t="str">
        <f>IF(A14="","",เวลาเรียน1!GS16)</f>
        <v/>
      </c>
      <c r="H14" s="247" t="str">
        <f>IF(A14="","",เวลาเรียน1!GT16)</f>
        <v/>
      </c>
      <c r="I14" s="247" t="str">
        <f>IF(A14="","",เวลาเรียน1!GU16)</f>
        <v/>
      </c>
      <c r="J14" s="247" t="str">
        <f>IF(A14="","",เวลาเรียน1!GV16)</f>
        <v/>
      </c>
      <c r="K14" s="626" t="str">
        <f t="shared" si="0"/>
        <v/>
      </c>
      <c r="L14" s="246" t="str">
        <f>เวลาเรียน2!E16</f>
        <v/>
      </c>
      <c r="M14" s="247" t="str">
        <f>IF($A14="","",เวลาเรียน2!HN16)</f>
        <v/>
      </c>
      <c r="N14" s="247" t="str">
        <f>IF($A14="","",เวลาเรียน2!HO16)</f>
        <v/>
      </c>
      <c r="O14" s="247" t="str">
        <f>IF($A14="","",เวลาเรียน2!HP16)</f>
        <v/>
      </c>
      <c r="P14" s="247" t="str">
        <f>IF($A14="","",เวลาเรียน2!HQ16)</f>
        <v/>
      </c>
      <c r="Q14" s="626" t="str">
        <f t="shared" si="7"/>
        <v/>
      </c>
      <c r="R14" s="247" t="str">
        <f t="shared" si="1"/>
        <v/>
      </c>
      <c r="S14" s="364" t="str">
        <f t="shared" si="2"/>
        <v/>
      </c>
      <c r="T14" s="248" t="str">
        <f t="shared" si="3"/>
        <v/>
      </c>
      <c r="U14" s="248" t="str">
        <f t="shared" si="4"/>
        <v/>
      </c>
      <c r="V14" s="248" t="str">
        <f t="shared" si="5"/>
        <v/>
      </c>
      <c r="W14" s="627" t="str">
        <f t="shared" si="6"/>
        <v/>
      </c>
      <c r="X14" s="249" t="str">
        <f>IF('กรอกข้อมูล นร1'!E14="ย้าย",'กรอกข้อมูล นร1'!E14,"")</f>
        <v/>
      </c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CB14" s="56"/>
      <c r="CH14" s="56"/>
    </row>
    <row r="15" spans="1:86" ht="15" customHeight="1">
      <c r="A15" s="50" t="str">
        <f>'กรอกข้อมูล นร1'!A15&amp;""</f>
        <v/>
      </c>
      <c r="B15" s="33"/>
      <c r="C15" s="776"/>
      <c r="D15" s="776"/>
      <c r="E15" s="850"/>
      <c r="F15" s="246" t="str">
        <f>เวลาเรียน1!E17</f>
        <v/>
      </c>
      <c r="G15" s="247" t="str">
        <f>IF(A15="","",เวลาเรียน1!GS17)</f>
        <v/>
      </c>
      <c r="H15" s="247" t="str">
        <f>IF(A15="","",เวลาเรียน1!GT17)</f>
        <v/>
      </c>
      <c r="I15" s="247" t="str">
        <f>IF(A15="","",เวลาเรียน1!GU17)</f>
        <v/>
      </c>
      <c r="J15" s="247" t="str">
        <f>IF(A15="","",เวลาเรียน1!GV17)</f>
        <v/>
      </c>
      <c r="K15" s="626" t="str">
        <f t="shared" si="0"/>
        <v/>
      </c>
      <c r="L15" s="246" t="str">
        <f>เวลาเรียน2!E17</f>
        <v/>
      </c>
      <c r="M15" s="247" t="str">
        <f>IF($A15="","",เวลาเรียน2!HN17)</f>
        <v/>
      </c>
      <c r="N15" s="247" t="str">
        <f>IF($A15="","",เวลาเรียน2!HO17)</f>
        <v/>
      </c>
      <c r="O15" s="247" t="str">
        <f>IF($A15="","",เวลาเรียน2!HP17)</f>
        <v/>
      </c>
      <c r="P15" s="247" t="str">
        <f>IF($A15="","",เวลาเรียน2!HQ17)</f>
        <v/>
      </c>
      <c r="Q15" s="626" t="str">
        <f t="shared" si="7"/>
        <v/>
      </c>
      <c r="R15" s="247" t="str">
        <f t="shared" si="1"/>
        <v/>
      </c>
      <c r="S15" s="364" t="str">
        <f t="shared" si="2"/>
        <v/>
      </c>
      <c r="T15" s="248" t="str">
        <f t="shared" si="3"/>
        <v/>
      </c>
      <c r="U15" s="248" t="str">
        <f t="shared" si="4"/>
        <v/>
      </c>
      <c r="V15" s="248" t="str">
        <f t="shared" si="5"/>
        <v/>
      </c>
      <c r="W15" s="627" t="str">
        <f t="shared" si="6"/>
        <v/>
      </c>
      <c r="X15" s="249" t="str">
        <f>IF('กรอกข้อมูล นร1'!E15="ย้าย",'กรอกข้อมูล นร1'!E15,"")</f>
        <v/>
      </c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CB15" s="56"/>
      <c r="CH15" s="56"/>
    </row>
    <row r="16" spans="1:86" ht="15" customHeight="1">
      <c r="A16" s="50" t="str">
        <f>'กรอกข้อมูล นร1'!A16&amp;""</f>
        <v/>
      </c>
      <c r="B16" s="33"/>
      <c r="C16" s="776"/>
      <c r="D16" s="776"/>
      <c r="E16" s="850"/>
      <c r="F16" s="246" t="str">
        <f>เวลาเรียน1!E18</f>
        <v/>
      </c>
      <c r="G16" s="247" t="str">
        <f>IF(A16="","",เวลาเรียน1!GS18)</f>
        <v/>
      </c>
      <c r="H16" s="247" t="str">
        <f>IF(A16="","",เวลาเรียน1!GT18)</f>
        <v/>
      </c>
      <c r="I16" s="247" t="str">
        <f>IF(A16="","",เวลาเรียน1!GU18)</f>
        <v/>
      </c>
      <c r="J16" s="247" t="str">
        <f>IF(A16="","",เวลาเรียน1!GV18)</f>
        <v/>
      </c>
      <c r="K16" s="626" t="str">
        <f t="shared" si="0"/>
        <v/>
      </c>
      <c r="L16" s="246" t="str">
        <f>เวลาเรียน2!E18</f>
        <v/>
      </c>
      <c r="M16" s="247" t="str">
        <f>IF($A16="","",เวลาเรียน2!HN18)</f>
        <v/>
      </c>
      <c r="N16" s="247" t="str">
        <f>IF($A16="","",เวลาเรียน2!HO18)</f>
        <v/>
      </c>
      <c r="O16" s="247" t="str">
        <f>IF($A16="","",เวลาเรียน2!HP18)</f>
        <v/>
      </c>
      <c r="P16" s="247" t="str">
        <f>IF($A16="","",เวลาเรียน2!HQ18)</f>
        <v/>
      </c>
      <c r="Q16" s="626" t="str">
        <f t="shared" si="7"/>
        <v/>
      </c>
      <c r="R16" s="247" t="str">
        <f t="shared" si="1"/>
        <v/>
      </c>
      <c r="S16" s="364" t="str">
        <f t="shared" si="2"/>
        <v/>
      </c>
      <c r="T16" s="248" t="str">
        <f t="shared" si="3"/>
        <v/>
      </c>
      <c r="U16" s="248" t="str">
        <f t="shared" si="4"/>
        <v/>
      </c>
      <c r="V16" s="248" t="str">
        <f t="shared" si="5"/>
        <v/>
      </c>
      <c r="W16" s="627" t="str">
        <f t="shared" si="6"/>
        <v/>
      </c>
      <c r="X16" s="249" t="str">
        <f>IF('กรอกข้อมูล นร1'!E16="ย้าย",'กรอกข้อมูล นร1'!E16,"")</f>
        <v/>
      </c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CB16" s="56"/>
      <c r="CH16" s="56"/>
    </row>
    <row r="17" spans="1:86" ht="15" customHeight="1">
      <c r="A17" s="50" t="str">
        <f>'กรอกข้อมูล นร1'!A17&amp;""</f>
        <v/>
      </c>
      <c r="B17" s="33"/>
      <c r="C17" s="776"/>
      <c r="D17" s="776"/>
      <c r="E17" s="850"/>
      <c r="F17" s="246" t="str">
        <f>เวลาเรียน1!E19</f>
        <v/>
      </c>
      <c r="G17" s="247" t="str">
        <f>IF(A17="","",เวลาเรียน1!GS19)</f>
        <v/>
      </c>
      <c r="H17" s="247" t="str">
        <f>IF(A17="","",เวลาเรียน1!GT19)</f>
        <v/>
      </c>
      <c r="I17" s="247" t="str">
        <f>IF(A17="","",เวลาเรียน1!GU19)</f>
        <v/>
      </c>
      <c r="J17" s="247" t="str">
        <f>IF(A17="","",เวลาเรียน1!GV19)</f>
        <v/>
      </c>
      <c r="K17" s="626" t="str">
        <f t="shared" ref="K17:K18" si="8">IF(A17="","",G17*100/F17)</f>
        <v/>
      </c>
      <c r="L17" s="246" t="str">
        <f>เวลาเรียน2!E19</f>
        <v/>
      </c>
      <c r="M17" s="247" t="str">
        <f>IF($A17="","",เวลาเรียน2!HN19)</f>
        <v/>
      </c>
      <c r="N17" s="247" t="str">
        <f>IF($A17="","",เวลาเรียน2!HO19)</f>
        <v/>
      </c>
      <c r="O17" s="247" t="str">
        <f>IF($A17="","",เวลาเรียน2!HP19)</f>
        <v/>
      </c>
      <c r="P17" s="247" t="str">
        <f>IF($A17="","",เวลาเรียน2!HQ19)</f>
        <v/>
      </c>
      <c r="Q17" s="626" t="str">
        <f t="shared" si="7"/>
        <v/>
      </c>
      <c r="R17" s="247" t="str">
        <f t="shared" si="1"/>
        <v/>
      </c>
      <c r="S17" s="364" t="str">
        <f t="shared" si="2"/>
        <v/>
      </c>
      <c r="T17" s="248" t="str">
        <f t="shared" si="3"/>
        <v/>
      </c>
      <c r="U17" s="248" t="str">
        <f t="shared" si="4"/>
        <v/>
      </c>
      <c r="V17" s="248" t="str">
        <f t="shared" si="5"/>
        <v/>
      </c>
      <c r="W17" s="627" t="str">
        <f t="shared" si="6"/>
        <v/>
      </c>
      <c r="X17" s="249" t="str">
        <f>IF('กรอกข้อมูล นร1'!E17="ย้าย",'กรอกข้อมูล นร1'!E17,"")</f>
        <v/>
      </c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CB17" s="56"/>
      <c r="CH17" s="56"/>
    </row>
    <row r="18" spans="1:86" ht="15" customHeight="1">
      <c r="A18" s="50" t="str">
        <f>'กรอกข้อมูล นร1'!A18&amp;""</f>
        <v/>
      </c>
      <c r="B18" s="33"/>
      <c r="C18" s="776"/>
      <c r="D18" s="776"/>
      <c r="E18" s="850"/>
      <c r="F18" s="246" t="str">
        <f>เวลาเรียน1!E20</f>
        <v/>
      </c>
      <c r="G18" s="247" t="str">
        <f>IF(A18="","",เวลาเรียน1!GS20)</f>
        <v/>
      </c>
      <c r="H18" s="247" t="str">
        <f>IF(A18="","",เวลาเรียน1!GT20)</f>
        <v/>
      </c>
      <c r="I18" s="247" t="str">
        <f>IF(A18="","",เวลาเรียน1!GU20)</f>
        <v/>
      </c>
      <c r="J18" s="247" t="str">
        <f>IF(A18="","",เวลาเรียน1!GV20)</f>
        <v/>
      </c>
      <c r="K18" s="626" t="str">
        <f t="shared" si="8"/>
        <v/>
      </c>
      <c r="L18" s="246" t="str">
        <f>เวลาเรียน2!E20</f>
        <v/>
      </c>
      <c r="M18" s="247" t="str">
        <f>IF($A18="","",เวลาเรียน2!HN20)</f>
        <v/>
      </c>
      <c r="N18" s="247" t="str">
        <f>IF($A18="","",เวลาเรียน2!HO20)</f>
        <v/>
      </c>
      <c r="O18" s="247" t="str">
        <f>IF($A18="","",เวลาเรียน2!HP20)</f>
        <v/>
      </c>
      <c r="P18" s="247" t="str">
        <f>IF($A18="","",เวลาเรียน2!HQ20)</f>
        <v/>
      </c>
      <c r="Q18" s="626" t="str">
        <f t="shared" si="7"/>
        <v/>
      </c>
      <c r="R18" s="247" t="str">
        <f t="shared" si="1"/>
        <v/>
      </c>
      <c r="S18" s="364" t="str">
        <f t="shared" si="2"/>
        <v/>
      </c>
      <c r="T18" s="248" t="str">
        <f t="shared" si="3"/>
        <v/>
      </c>
      <c r="U18" s="248" t="str">
        <f t="shared" si="4"/>
        <v/>
      </c>
      <c r="V18" s="248" t="str">
        <f t="shared" si="5"/>
        <v/>
      </c>
      <c r="W18" s="627" t="str">
        <f t="shared" si="6"/>
        <v/>
      </c>
      <c r="X18" s="249" t="str">
        <f>IF('กรอกข้อมูล นร1'!E18="ย้าย",'กรอกข้อมูล นร1'!E18,"")</f>
        <v/>
      </c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CB18" s="56"/>
      <c r="CH18" s="56"/>
    </row>
    <row r="19" spans="1:86" ht="15" customHeight="1">
      <c r="A19" s="50" t="str">
        <f>'กรอกข้อมูล นร1'!A19&amp;""</f>
        <v/>
      </c>
      <c r="B19" s="33"/>
      <c r="C19" s="776"/>
      <c r="D19" s="776"/>
      <c r="E19" s="850"/>
      <c r="F19" s="246" t="str">
        <f>เวลาเรียน1!E21</f>
        <v/>
      </c>
      <c r="G19" s="247" t="str">
        <f>IF(A19="","",เวลาเรียน1!GS21)</f>
        <v/>
      </c>
      <c r="H19" s="247" t="str">
        <f>IF(A19="","",เวลาเรียน1!GT21)</f>
        <v/>
      </c>
      <c r="I19" s="247" t="str">
        <f>IF(A19="","",เวลาเรียน1!GU21)</f>
        <v/>
      </c>
      <c r="J19" s="247" t="str">
        <f>IF(A19="","",เวลาเรียน1!GV21)</f>
        <v/>
      </c>
      <c r="K19" s="626" t="str">
        <f t="shared" ref="K19:K54" si="9">IF(A19="","",G19*100/F19)</f>
        <v/>
      </c>
      <c r="L19" s="246" t="str">
        <f>เวลาเรียน2!E21</f>
        <v/>
      </c>
      <c r="M19" s="247" t="str">
        <f>IF($A19="","",เวลาเรียน2!HN21)</f>
        <v/>
      </c>
      <c r="N19" s="247" t="str">
        <f>IF($A19="","",เวลาเรียน2!HO21)</f>
        <v/>
      </c>
      <c r="O19" s="247" t="str">
        <f>IF($A19="","",เวลาเรียน2!HP21)</f>
        <v/>
      </c>
      <c r="P19" s="247" t="str">
        <f>IF($A19="","",เวลาเรียน2!HQ21)</f>
        <v/>
      </c>
      <c r="Q19" s="626" t="str">
        <f t="shared" si="7"/>
        <v/>
      </c>
      <c r="R19" s="247" t="str">
        <f t="shared" si="1"/>
        <v/>
      </c>
      <c r="S19" s="364" t="str">
        <f t="shared" si="2"/>
        <v/>
      </c>
      <c r="T19" s="248" t="str">
        <f t="shared" si="3"/>
        <v/>
      </c>
      <c r="U19" s="248" t="str">
        <f t="shared" si="4"/>
        <v/>
      </c>
      <c r="V19" s="248" t="str">
        <f t="shared" si="5"/>
        <v/>
      </c>
      <c r="W19" s="627" t="str">
        <f t="shared" si="6"/>
        <v/>
      </c>
      <c r="X19" s="249" t="str">
        <f>IF('กรอกข้อมูล นร1'!E19="ย้าย",'กรอกข้อมูล นร1'!E19,"")</f>
        <v/>
      </c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CB19" s="56"/>
      <c r="CH19" s="56"/>
    </row>
    <row r="20" spans="1:86" ht="15" customHeight="1">
      <c r="A20" s="50" t="str">
        <f>'กรอกข้อมูล นร1'!A20&amp;""</f>
        <v/>
      </c>
      <c r="B20" s="33"/>
      <c r="C20" s="776"/>
      <c r="D20" s="776"/>
      <c r="E20" s="850"/>
      <c r="F20" s="246" t="str">
        <f>เวลาเรียน1!E22</f>
        <v/>
      </c>
      <c r="G20" s="247" t="str">
        <f>IF(A20="","",เวลาเรียน1!GS22)</f>
        <v/>
      </c>
      <c r="H20" s="247" t="str">
        <f>IF(A20="","",เวลาเรียน1!GT22)</f>
        <v/>
      </c>
      <c r="I20" s="247" t="str">
        <f>IF(A20="","",เวลาเรียน1!GU22)</f>
        <v/>
      </c>
      <c r="J20" s="247" t="str">
        <f>IF(A20="","",เวลาเรียน1!GV22)</f>
        <v/>
      </c>
      <c r="K20" s="626" t="str">
        <f t="shared" si="9"/>
        <v/>
      </c>
      <c r="L20" s="246" t="str">
        <f>เวลาเรียน2!E22</f>
        <v/>
      </c>
      <c r="M20" s="247" t="str">
        <f>IF($A20="","",เวลาเรียน2!HN22)</f>
        <v/>
      </c>
      <c r="N20" s="247" t="str">
        <f>IF($A20="","",เวลาเรียน2!HO22)</f>
        <v/>
      </c>
      <c r="O20" s="247" t="str">
        <f>IF($A20="","",เวลาเรียน2!HP22)</f>
        <v/>
      </c>
      <c r="P20" s="247" t="str">
        <f>IF($A20="","",เวลาเรียน2!HQ22)</f>
        <v/>
      </c>
      <c r="Q20" s="626" t="str">
        <f t="shared" si="7"/>
        <v/>
      </c>
      <c r="R20" s="247" t="str">
        <f t="shared" si="1"/>
        <v/>
      </c>
      <c r="S20" s="364" t="str">
        <f t="shared" si="2"/>
        <v/>
      </c>
      <c r="T20" s="248" t="str">
        <f t="shared" si="3"/>
        <v/>
      </c>
      <c r="U20" s="248" t="str">
        <f t="shared" si="4"/>
        <v/>
      </c>
      <c r="V20" s="248" t="str">
        <f t="shared" si="5"/>
        <v/>
      </c>
      <c r="W20" s="627" t="str">
        <f t="shared" si="6"/>
        <v/>
      </c>
      <c r="X20" s="249" t="str">
        <f>IF('กรอกข้อมูล นร1'!E20="ย้าย",'กรอกข้อมูล นร1'!E20,"")</f>
        <v/>
      </c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CB20" s="56"/>
      <c r="CH20" s="56"/>
    </row>
    <row r="21" spans="1:86" ht="15" customHeight="1">
      <c r="A21" s="50" t="str">
        <f>'กรอกข้อมูล นร1'!A21&amp;""</f>
        <v/>
      </c>
      <c r="B21" s="33"/>
      <c r="C21" s="776"/>
      <c r="D21" s="776"/>
      <c r="E21" s="850"/>
      <c r="F21" s="246" t="str">
        <f>เวลาเรียน1!E23</f>
        <v/>
      </c>
      <c r="G21" s="247" t="str">
        <f>IF(A21="","",เวลาเรียน1!GS23)</f>
        <v/>
      </c>
      <c r="H21" s="247" t="str">
        <f>IF(A21="","",เวลาเรียน1!GT23)</f>
        <v/>
      </c>
      <c r="I21" s="247" t="str">
        <f>IF(A21="","",เวลาเรียน1!GU23)</f>
        <v/>
      </c>
      <c r="J21" s="247" t="str">
        <f>IF(A21="","",เวลาเรียน1!GV23)</f>
        <v/>
      </c>
      <c r="K21" s="626" t="str">
        <f t="shared" si="9"/>
        <v/>
      </c>
      <c r="L21" s="246" t="str">
        <f>เวลาเรียน2!E23</f>
        <v/>
      </c>
      <c r="M21" s="247" t="str">
        <f>IF($A21="","",เวลาเรียน2!HN23)</f>
        <v/>
      </c>
      <c r="N21" s="247" t="str">
        <f>IF($A21="","",เวลาเรียน2!HO23)</f>
        <v/>
      </c>
      <c r="O21" s="247" t="str">
        <f>IF($A21="","",เวลาเรียน2!HP23)</f>
        <v/>
      </c>
      <c r="P21" s="247" t="str">
        <f>IF($A21="","",เวลาเรียน2!HQ23)</f>
        <v/>
      </c>
      <c r="Q21" s="626" t="str">
        <f t="shared" si="7"/>
        <v/>
      </c>
      <c r="R21" s="247" t="str">
        <f t="shared" si="1"/>
        <v/>
      </c>
      <c r="S21" s="364" t="str">
        <f t="shared" si="2"/>
        <v/>
      </c>
      <c r="T21" s="248" t="str">
        <f t="shared" si="3"/>
        <v/>
      </c>
      <c r="U21" s="248" t="str">
        <f t="shared" si="4"/>
        <v/>
      </c>
      <c r="V21" s="248" t="str">
        <f t="shared" si="5"/>
        <v/>
      </c>
      <c r="W21" s="627" t="str">
        <f t="shared" si="6"/>
        <v/>
      </c>
      <c r="X21" s="249" t="str">
        <f>IF('กรอกข้อมูล นร1'!E21="ย้าย",'กรอกข้อมูล นร1'!E21,"")</f>
        <v/>
      </c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CB21" s="56"/>
      <c r="CH21" s="56"/>
    </row>
    <row r="22" spans="1:86" ht="15" customHeight="1">
      <c r="A22" s="50" t="str">
        <f>'กรอกข้อมูล นร1'!A22&amp;""</f>
        <v/>
      </c>
      <c r="B22" s="33"/>
      <c r="C22" s="776"/>
      <c r="D22" s="776"/>
      <c r="E22" s="850"/>
      <c r="F22" s="246" t="str">
        <f>เวลาเรียน1!E24</f>
        <v/>
      </c>
      <c r="G22" s="247" t="str">
        <f>IF(A22="","",เวลาเรียน1!GS24)</f>
        <v/>
      </c>
      <c r="H22" s="247" t="str">
        <f>IF(A22="","",เวลาเรียน1!GT24)</f>
        <v/>
      </c>
      <c r="I22" s="247" t="str">
        <f>IF(A22="","",เวลาเรียน1!GU24)</f>
        <v/>
      </c>
      <c r="J22" s="247" t="str">
        <f>IF(A22="","",เวลาเรียน1!GV24)</f>
        <v/>
      </c>
      <c r="K22" s="626" t="str">
        <f t="shared" si="9"/>
        <v/>
      </c>
      <c r="L22" s="246" t="str">
        <f>เวลาเรียน2!E24</f>
        <v/>
      </c>
      <c r="M22" s="247" t="str">
        <f>IF($A22="","",เวลาเรียน2!HN24)</f>
        <v/>
      </c>
      <c r="N22" s="247" t="str">
        <f>IF($A22="","",เวลาเรียน2!HO24)</f>
        <v/>
      </c>
      <c r="O22" s="247" t="str">
        <f>IF($A22="","",เวลาเรียน2!HP24)</f>
        <v/>
      </c>
      <c r="P22" s="247" t="str">
        <f>IF($A22="","",เวลาเรียน2!HQ24)</f>
        <v/>
      </c>
      <c r="Q22" s="626" t="str">
        <f t="shared" si="7"/>
        <v/>
      </c>
      <c r="R22" s="247" t="str">
        <f t="shared" si="1"/>
        <v/>
      </c>
      <c r="S22" s="364" t="str">
        <f t="shared" si="2"/>
        <v/>
      </c>
      <c r="T22" s="248" t="str">
        <f t="shared" si="3"/>
        <v/>
      </c>
      <c r="U22" s="248" t="str">
        <f t="shared" si="4"/>
        <v/>
      </c>
      <c r="V22" s="248" t="str">
        <f t="shared" si="5"/>
        <v/>
      </c>
      <c r="W22" s="627" t="str">
        <f t="shared" si="6"/>
        <v/>
      </c>
      <c r="X22" s="249" t="str">
        <f>IF('กรอกข้อมูล นร1'!E22="ย้าย",'กรอกข้อมูล นร1'!E22,"")</f>
        <v/>
      </c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CB22" s="56"/>
      <c r="CH22" s="56"/>
    </row>
    <row r="23" spans="1:86" ht="15" customHeight="1">
      <c r="A23" s="50" t="str">
        <f>'กรอกข้อมูล นร1'!A23&amp;""</f>
        <v/>
      </c>
      <c r="B23" s="33"/>
      <c r="C23" s="776"/>
      <c r="D23" s="776"/>
      <c r="E23" s="850"/>
      <c r="F23" s="246" t="str">
        <f>เวลาเรียน1!E25</f>
        <v/>
      </c>
      <c r="G23" s="247" t="str">
        <f>IF(A23="","",เวลาเรียน1!GS25)</f>
        <v/>
      </c>
      <c r="H23" s="247" t="str">
        <f>IF(A23="","",เวลาเรียน1!GT25)</f>
        <v/>
      </c>
      <c r="I23" s="247" t="str">
        <f>IF(A23="","",เวลาเรียน1!GU25)</f>
        <v/>
      </c>
      <c r="J23" s="247" t="str">
        <f>IF(A23="","",เวลาเรียน1!GV25)</f>
        <v/>
      </c>
      <c r="K23" s="626" t="str">
        <f t="shared" si="9"/>
        <v/>
      </c>
      <c r="L23" s="246" t="str">
        <f>เวลาเรียน2!E25</f>
        <v/>
      </c>
      <c r="M23" s="247" t="str">
        <f>IF($A23="","",เวลาเรียน2!HN25)</f>
        <v/>
      </c>
      <c r="N23" s="247" t="str">
        <f>IF($A23="","",เวลาเรียน2!HO25)</f>
        <v/>
      </c>
      <c r="O23" s="247" t="str">
        <f>IF($A23="","",เวลาเรียน2!HP25)</f>
        <v/>
      </c>
      <c r="P23" s="247" t="str">
        <f>IF($A23="","",เวลาเรียน2!HQ25)</f>
        <v/>
      </c>
      <c r="Q23" s="626" t="str">
        <f t="shared" si="7"/>
        <v/>
      </c>
      <c r="R23" s="247" t="str">
        <f t="shared" si="1"/>
        <v/>
      </c>
      <c r="S23" s="364" t="str">
        <f t="shared" si="2"/>
        <v/>
      </c>
      <c r="T23" s="248" t="str">
        <f t="shared" si="3"/>
        <v/>
      </c>
      <c r="U23" s="248" t="str">
        <f t="shared" si="4"/>
        <v/>
      </c>
      <c r="V23" s="248" t="str">
        <f t="shared" si="5"/>
        <v/>
      </c>
      <c r="W23" s="627" t="str">
        <f t="shared" si="6"/>
        <v/>
      </c>
      <c r="X23" s="249" t="str">
        <f>IF('กรอกข้อมูล นร1'!E23="ย้าย",'กรอกข้อมูล นร1'!E23,"")</f>
        <v/>
      </c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CB23" s="56"/>
      <c r="CH23" s="56"/>
    </row>
    <row r="24" spans="1:86" ht="15" customHeight="1">
      <c r="A24" s="50" t="str">
        <f>'กรอกข้อมูล นร1'!A24&amp;""</f>
        <v/>
      </c>
      <c r="B24" s="33"/>
      <c r="C24" s="776"/>
      <c r="D24" s="776"/>
      <c r="E24" s="850"/>
      <c r="F24" s="246" t="str">
        <f>เวลาเรียน1!E26</f>
        <v/>
      </c>
      <c r="G24" s="247" t="str">
        <f>IF(A24="","",เวลาเรียน1!GS26)</f>
        <v/>
      </c>
      <c r="H24" s="247" t="str">
        <f>IF(A24="","",เวลาเรียน1!GT26)</f>
        <v/>
      </c>
      <c r="I24" s="247" t="str">
        <f>IF(A24="","",เวลาเรียน1!GU26)</f>
        <v/>
      </c>
      <c r="J24" s="247" t="str">
        <f>IF(A24="","",เวลาเรียน1!GV26)</f>
        <v/>
      </c>
      <c r="K24" s="626" t="str">
        <f t="shared" si="9"/>
        <v/>
      </c>
      <c r="L24" s="246" t="str">
        <f>เวลาเรียน2!E26</f>
        <v/>
      </c>
      <c r="M24" s="247" t="str">
        <f>IF($A24="","",เวลาเรียน2!HN26)</f>
        <v/>
      </c>
      <c r="N24" s="247" t="str">
        <f>IF($A24="","",เวลาเรียน2!HO26)</f>
        <v/>
      </c>
      <c r="O24" s="247" t="str">
        <f>IF($A24="","",เวลาเรียน2!HP26)</f>
        <v/>
      </c>
      <c r="P24" s="247" t="str">
        <f>IF($A24="","",เวลาเรียน2!HQ26)</f>
        <v/>
      </c>
      <c r="Q24" s="626" t="str">
        <f t="shared" si="7"/>
        <v/>
      </c>
      <c r="R24" s="247" t="str">
        <f t="shared" si="1"/>
        <v/>
      </c>
      <c r="S24" s="364" t="str">
        <f t="shared" si="2"/>
        <v/>
      </c>
      <c r="T24" s="248" t="str">
        <f t="shared" si="3"/>
        <v/>
      </c>
      <c r="U24" s="248" t="str">
        <f t="shared" si="4"/>
        <v/>
      </c>
      <c r="V24" s="248" t="str">
        <f t="shared" si="5"/>
        <v/>
      </c>
      <c r="W24" s="627" t="str">
        <f t="shared" si="6"/>
        <v/>
      </c>
      <c r="X24" s="249" t="str">
        <f>IF('กรอกข้อมูล นร1'!E24="ย้าย",'กรอกข้อมูล นร1'!E24,"")</f>
        <v/>
      </c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CB24" s="56"/>
      <c r="CH24" s="56"/>
    </row>
    <row r="25" spans="1:86" ht="15" customHeight="1">
      <c r="A25" s="50" t="str">
        <f>'กรอกข้อมูล นร1'!A25&amp;""</f>
        <v/>
      </c>
      <c r="B25" s="33"/>
      <c r="C25" s="776"/>
      <c r="D25" s="776"/>
      <c r="E25" s="850"/>
      <c r="F25" s="246" t="str">
        <f>เวลาเรียน1!E27</f>
        <v/>
      </c>
      <c r="G25" s="247" t="str">
        <f>IF(A25="","",เวลาเรียน1!GS27)</f>
        <v/>
      </c>
      <c r="H25" s="247" t="str">
        <f>IF(A25="","",เวลาเรียน1!GT27)</f>
        <v/>
      </c>
      <c r="I25" s="247" t="str">
        <f>IF(A25="","",เวลาเรียน1!GU27)</f>
        <v/>
      </c>
      <c r="J25" s="247" t="str">
        <f>IF(A25="","",เวลาเรียน1!GV27)</f>
        <v/>
      </c>
      <c r="K25" s="626" t="str">
        <f t="shared" si="9"/>
        <v/>
      </c>
      <c r="L25" s="246" t="str">
        <f>เวลาเรียน2!E27</f>
        <v/>
      </c>
      <c r="M25" s="247" t="str">
        <f>IF($A25="","",เวลาเรียน2!HN27)</f>
        <v/>
      </c>
      <c r="N25" s="247" t="str">
        <f>IF($A25="","",เวลาเรียน2!HO27)</f>
        <v/>
      </c>
      <c r="O25" s="247" t="str">
        <f>IF($A25="","",เวลาเรียน2!HP27)</f>
        <v/>
      </c>
      <c r="P25" s="247" t="str">
        <f>IF($A25="","",เวลาเรียน2!HQ27)</f>
        <v/>
      </c>
      <c r="Q25" s="626" t="str">
        <f t="shared" si="7"/>
        <v/>
      </c>
      <c r="R25" s="247" t="str">
        <f t="shared" si="1"/>
        <v/>
      </c>
      <c r="S25" s="364" t="str">
        <f t="shared" si="2"/>
        <v/>
      </c>
      <c r="T25" s="248" t="str">
        <f t="shared" si="3"/>
        <v/>
      </c>
      <c r="U25" s="248" t="str">
        <f t="shared" si="4"/>
        <v/>
      </c>
      <c r="V25" s="248" t="str">
        <f t="shared" si="5"/>
        <v/>
      </c>
      <c r="W25" s="627" t="str">
        <f t="shared" si="6"/>
        <v/>
      </c>
      <c r="X25" s="249" t="str">
        <f>IF('กรอกข้อมูล นร1'!E25="ย้าย",'กรอกข้อมูล นร1'!E25,"")</f>
        <v/>
      </c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CB25" s="56"/>
      <c r="CH25" s="56"/>
    </row>
    <row r="26" spans="1:86" ht="15" customHeight="1">
      <c r="A26" s="50" t="str">
        <f>'กรอกข้อมูล นร1'!A26&amp;""</f>
        <v/>
      </c>
      <c r="B26" s="33"/>
      <c r="C26" s="776"/>
      <c r="D26" s="776"/>
      <c r="E26" s="850"/>
      <c r="F26" s="246" t="str">
        <f>เวลาเรียน1!E28</f>
        <v/>
      </c>
      <c r="G26" s="247" t="str">
        <f>IF(A26="","",เวลาเรียน1!GS28)</f>
        <v/>
      </c>
      <c r="H26" s="247" t="str">
        <f>IF(A26="","",เวลาเรียน1!GT28)</f>
        <v/>
      </c>
      <c r="I26" s="247" t="str">
        <f>IF(A26="","",เวลาเรียน1!GU28)</f>
        <v/>
      </c>
      <c r="J26" s="247" t="str">
        <f>IF(A26="","",เวลาเรียน1!GV28)</f>
        <v/>
      </c>
      <c r="K26" s="626" t="str">
        <f t="shared" si="9"/>
        <v/>
      </c>
      <c r="L26" s="246" t="str">
        <f>เวลาเรียน2!E28</f>
        <v/>
      </c>
      <c r="M26" s="247" t="str">
        <f>IF($A26="","",เวลาเรียน2!HN28)</f>
        <v/>
      </c>
      <c r="N26" s="247" t="str">
        <f>IF($A26="","",เวลาเรียน2!HO28)</f>
        <v/>
      </c>
      <c r="O26" s="247" t="str">
        <f>IF($A26="","",เวลาเรียน2!HP28)</f>
        <v/>
      </c>
      <c r="P26" s="247" t="str">
        <f>IF($A26="","",เวลาเรียน2!HQ28)</f>
        <v/>
      </c>
      <c r="Q26" s="626" t="str">
        <f t="shared" si="7"/>
        <v/>
      </c>
      <c r="R26" s="247" t="str">
        <f t="shared" si="1"/>
        <v/>
      </c>
      <c r="S26" s="364" t="str">
        <f t="shared" si="2"/>
        <v/>
      </c>
      <c r="T26" s="248" t="str">
        <f t="shared" si="3"/>
        <v/>
      </c>
      <c r="U26" s="248" t="str">
        <f t="shared" si="4"/>
        <v/>
      </c>
      <c r="V26" s="248" t="str">
        <f t="shared" si="5"/>
        <v/>
      </c>
      <c r="W26" s="627" t="str">
        <f t="shared" si="6"/>
        <v/>
      </c>
      <c r="X26" s="249" t="str">
        <f>IF('กรอกข้อมูล นร1'!E26="ย้าย",'กรอกข้อมูล นร1'!E26,"")</f>
        <v/>
      </c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CB26" s="56"/>
      <c r="CH26" s="56"/>
    </row>
    <row r="27" spans="1:86" ht="15" customHeight="1">
      <c r="A27" s="50" t="str">
        <f>'กรอกข้อมูล นร1'!A27&amp;""</f>
        <v/>
      </c>
      <c r="B27" s="33"/>
      <c r="C27" s="776"/>
      <c r="D27" s="776"/>
      <c r="E27" s="850"/>
      <c r="F27" s="246" t="str">
        <f>เวลาเรียน1!E29</f>
        <v/>
      </c>
      <c r="G27" s="247" t="str">
        <f>IF(A27="","",เวลาเรียน1!GS29)</f>
        <v/>
      </c>
      <c r="H27" s="247" t="str">
        <f>IF(A27="","",เวลาเรียน1!GT29)</f>
        <v/>
      </c>
      <c r="I27" s="247" t="str">
        <f>IF(A27="","",เวลาเรียน1!GU29)</f>
        <v/>
      </c>
      <c r="J27" s="247" t="str">
        <f>IF(A27="","",เวลาเรียน1!GV29)</f>
        <v/>
      </c>
      <c r="K27" s="626" t="str">
        <f t="shared" si="9"/>
        <v/>
      </c>
      <c r="L27" s="246" t="str">
        <f>เวลาเรียน2!E29</f>
        <v/>
      </c>
      <c r="M27" s="247" t="str">
        <f>IF($A27="","",เวลาเรียน2!HN29)</f>
        <v/>
      </c>
      <c r="N27" s="247" t="str">
        <f>IF($A27="","",เวลาเรียน2!HO29)</f>
        <v/>
      </c>
      <c r="O27" s="247" t="str">
        <f>IF($A27="","",เวลาเรียน2!HP29)</f>
        <v/>
      </c>
      <c r="P27" s="247" t="str">
        <f>IF($A27="","",เวลาเรียน2!HQ29)</f>
        <v/>
      </c>
      <c r="Q27" s="626" t="str">
        <f t="shared" si="7"/>
        <v/>
      </c>
      <c r="R27" s="247" t="str">
        <f t="shared" si="1"/>
        <v/>
      </c>
      <c r="S27" s="364" t="str">
        <f t="shared" si="2"/>
        <v/>
      </c>
      <c r="T27" s="248" t="str">
        <f t="shared" si="3"/>
        <v/>
      </c>
      <c r="U27" s="248" t="str">
        <f t="shared" si="4"/>
        <v/>
      </c>
      <c r="V27" s="248" t="str">
        <f t="shared" si="5"/>
        <v/>
      </c>
      <c r="W27" s="627" t="str">
        <f t="shared" si="6"/>
        <v/>
      </c>
      <c r="X27" s="249" t="str">
        <f>IF('กรอกข้อมูล นร1'!E27="ย้าย",'กรอกข้อมูล นร1'!E27,"")</f>
        <v/>
      </c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CB27" s="56"/>
      <c r="CH27" s="56"/>
    </row>
    <row r="28" spans="1:86" ht="15" customHeight="1">
      <c r="A28" s="50" t="str">
        <f>'กรอกข้อมูล นร1'!A28&amp;""</f>
        <v/>
      </c>
      <c r="B28" s="33"/>
      <c r="C28" s="776"/>
      <c r="D28" s="776"/>
      <c r="E28" s="850"/>
      <c r="F28" s="246" t="str">
        <f>เวลาเรียน1!E30</f>
        <v/>
      </c>
      <c r="G28" s="247" t="str">
        <f>IF(A28="","",เวลาเรียน1!GS30)</f>
        <v/>
      </c>
      <c r="H28" s="247" t="str">
        <f>IF(A28="","",เวลาเรียน1!GT30)</f>
        <v/>
      </c>
      <c r="I28" s="247" t="str">
        <f>IF(A28="","",เวลาเรียน1!GU30)</f>
        <v/>
      </c>
      <c r="J28" s="247" t="str">
        <f>IF(A28="","",เวลาเรียน1!GV30)</f>
        <v/>
      </c>
      <c r="K28" s="626" t="str">
        <f t="shared" si="9"/>
        <v/>
      </c>
      <c r="L28" s="246" t="str">
        <f>เวลาเรียน2!E30</f>
        <v/>
      </c>
      <c r="M28" s="247" t="str">
        <f>IF($A28="","",เวลาเรียน2!HN30)</f>
        <v/>
      </c>
      <c r="N28" s="247" t="str">
        <f>IF($A28="","",เวลาเรียน2!HO30)</f>
        <v/>
      </c>
      <c r="O28" s="247" t="str">
        <f>IF($A28="","",เวลาเรียน2!HP30)</f>
        <v/>
      </c>
      <c r="P28" s="247" t="str">
        <f>IF($A28="","",เวลาเรียน2!HQ30)</f>
        <v/>
      </c>
      <c r="Q28" s="626" t="str">
        <f t="shared" si="7"/>
        <v/>
      </c>
      <c r="R28" s="247" t="str">
        <f t="shared" si="1"/>
        <v/>
      </c>
      <c r="S28" s="364" t="str">
        <f t="shared" si="2"/>
        <v/>
      </c>
      <c r="T28" s="248" t="str">
        <f t="shared" si="3"/>
        <v/>
      </c>
      <c r="U28" s="248" t="str">
        <f t="shared" si="4"/>
        <v/>
      </c>
      <c r="V28" s="248" t="str">
        <f t="shared" si="5"/>
        <v/>
      </c>
      <c r="W28" s="627" t="str">
        <f t="shared" si="6"/>
        <v/>
      </c>
      <c r="X28" s="249" t="str">
        <f>IF('กรอกข้อมูล นร1'!E28="ย้าย",'กรอกข้อมูล นร1'!E28,"")</f>
        <v/>
      </c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CB28" s="56"/>
      <c r="CH28" s="56"/>
    </row>
    <row r="29" spans="1:86" ht="15" customHeight="1">
      <c r="A29" s="50" t="str">
        <f>'กรอกข้อมูล นร1'!A29&amp;""</f>
        <v/>
      </c>
      <c r="B29" s="33"/>
      <c r="C29" s="776"/>
      <c r="D29" s="776"/>
      <c r="E29" s="850"/>
      <c r="F29" s="246" t="str">
        <f>เวลาเรียน1!E31</f>
        <v/>
      </c>
      <c r="G29" s="247" t="str">
        <f>IF(A29="","",เวลาเรียน1!GS31)</f>
        <v/>
      </c>
      <c r="H29" s="247" t="str">
        <f>IF(A29="","",เวลาเรียน1!GT31)</f>
        <v/>
      </c>
      <c r="I29" s="247" t="str">
        <f>IF(A29="","",เวลาเรียน1!GU31)</f>
        <v/>
      </c>
      <c r="J29" s="247" t="str">
        <f>IF(A29="","",เวลาเรียน1!GV31)</f>
        <v/>
      </c>
      <c r="K29" s="626" t="str">
        <f t="shared" si="9"/>
        <v/>
      </c>
      <c r="L29" s="246" t="str">
        <f>เวลาเรียน2!E31</f>
        <v/>
      </c>
      <c r="M29" s="247" t="str">
        <f>IF($A29="","",เวลาเรียน2!HN31)</f>
        <v/>
      </c>
      <c r="N29" s="247" t="str">
        <f>IF($A29="","",เวลาเรียน2!HO31)</f>
        <v/>
      </c>
      <c r="O29" s="247" t="str">
        <f>IF($A29="","",เวลาเรียน2!HP31)</f>
        <v/>
      </c>
      <c r="P29" s="247" t="str">
        <f>IF($A29="","",เวลาเรียน2!HQ31)</f>
        <v/>
      </c>
      <c r="Q29" s="626" t="str">
        <f t="shared" si="7"/>
        <v/>
      </c>
      <c r="R29" s="247" t="str">
        <f t="shared" si="1"/>
        <v/>
      </c>
      <c r="S29" s="364" t="str">
        <f t="shared" si="2"/>
        <v/>
      </c>
      <c r="T29" s="248" t="str">
        <f t="shared" si="3"/>
        <v/>
      </c>
      <c r="U29" s="248" t="str">
        <f t="shared" si="4"/>
        <v/>
      </c>
      <c r="V29" s="248" t="str">
        <f t="shared" si="5"/>
        <v/>
      </c>
      <c r="W29" s="627" t="str">
        <f t="shared" si="6"/>
        <v/>
      </c>
      <c r="X29" s="249" t="str">
        <f>IF('กรอกข้อมูล นร1'!E29="ย้าย",'กรอกข้อมูล นร1'!E29,"")</f>
        <v/>
      </c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CB29" s="56"/>
      <c r="CH29" s="56"/>
    </row>
    <row r="30" spans="1:86" ht="15" customHeight="1">
      <c r="A30" s="50" t="str">
        <f>'กรอกข้อมูล นร1'!A30&amp;""</f>
        <v/>
      </c>
      <c r="B30" s="33"/>
      <c r="C30" s="776"/>
      <c r="D30" s="776"/>
      <c r="E30" s="850"/>
      <c r="F30" s="246" t="str">
        <f>เวลาเรียน1!E32</f>
        <v/>
      </c>
      <c r="G30" s="247" t="str">
        <f>IF(A30="","",เวลาเรียน1!GS32)</f>
        <v/>
      </c>
      <c r="H30" s="247" t="str">
        <f>IF(A30="","",เวลาเรียน1!GT32)</f>
        <v/>
      </c>
      <c r="I30" s="247" t="str">
        <f>IF(A30="","",เวลาเรียน1!GU32)</f>
        <v/>
      </c>
      <c r="J30" s="247" t="str">
        <f>IF(A30="","",เวลาเรียน1!GV32)</f>
        <v/>
      </c>
      <c r="K30" s="626" t="str">
        <f t="shared" si="9"/>
        <v/>
      </c>
      <c r="L30" s="246" t="str">
        <f>เวลาเรียน2!E32</f>
        <v/>
      </c>
      <c r="M30" s="247" t="str">
        <f>IF($A30="","",เวลาเรียน2!HN32)</f>
        <v/>
      </c>
      <c r="N30" s="247" t="str">
        <f>IF($A30="","",เวลาเรียน2!HO32)</f>
        <v/>
      </c>
      <c r="O30" s="247" t="str">
        <f>IF($A30="","",เวลาเรียน2!HP32)</f>
        <v/>
      </c>
      <c r="P30" s="247" t="str">
        <f>IF($A30="","",เวลาเรียน2!HQ32)</f>
        <v/>
      </c>
      <c r="Q30" s="626" t="str">
        <f t="shared" si="7"/>
        <v/>
      </c>
      <c r="R30" s="247" t="str">
        <f t="shared" si="1"/>
        <v/>
      </c>
      <c r="S30" s="364" t="str">
        <f t="shared" si="2"/>
        <v/>
      </c>
      <c r="T30" s="248" t="str">
        <f t="shared" si="3"/>
        <v/>
      </c>
      <c r="U30" s="248" t="str">
        <f t="shared" si="4"/>
        <v/>
      </c>
      <c r="V30" s="248" t="str">
        <f t="shared" si="5"/>
        <v/>
      </c>
      <c r="W30" s="627" t="str">
        <f t="shared" si="6"/>
        <v/>
      </c>
      <c r="X30" s="249" t="str">
        <f>IF('กรอกข้อมูล นร1'!E30="ย้าย",'กรอกข้อมูล นร1'!E30,"")</f>
        <v/>
      </c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CB30" s="56"/>
      <c r="CH30" s="56"/>
    </row>
    <row r="31" spans="1:86" ht="15" customHeight="1">
      <c r="A31" s="50" t="str">
        <f>'กรอกข้อมูล นร1'!A31&amp;""</f>
        <v/>
      </c>
      <c r="B31" s="33"/>
      <c r="C31" s="776"/>
      <c r="D31" s="776"/>
      <c r="E31" s="850"/>
      <c r="F31" s="246" t="str">
        <f>เวลาเรียน1!E33</f>
        <v/>
      </c>
      <c r="G31" s="247" t="str">
        <f>IF(A31="","",เวลาเรียน1!GS33)</f>
        <v/>
      </c>
      <c r="H31" s="247" t="str">
        <f>IF(A31="","",เวลาเรียน1!GT33)</f>
        <v/>
      </c>
      <c r="I31" s="247" t="str">
        <f>IF(A31="","",เวลาเรียน1!GU33)</f>
        <v/>
      </c>
      <c r="J31" s="247" t="str">
        <f>IF(A31="","",เวลาเรียน1!GV33)</f>
        <v/>
      </c>
      <c r="K31" s="626" t="str">
        <f t="shared" si="9"/>
        <v/>
      </c>
      <c r="L31" s="246" t="str">
        <f>เวลาเรียน2!E33</f>
        <v/>
      </c>
      <c r="M31" s="247" t="str">
        <f>IF($A31="","",เวลาเรียน2!HN33)</f>
        <v/>
      </c>
      <c r="N31" s="247" t="str">
        <f>IF($A31="","",เวลาเรียน2!HO33)</f>
        <v/>
      </c>
      <c r="O31" s="247" t="str">
        <f>IF($A31="","",เวลาเรียน2!HP33)</f>
        <v/>
      </c>
      <c r="P31" s="247" t="str">
        <f>IF($A31="","",เวลาเรียน2!HQ33)</f>
        <v/>
      </c>
      <c r="Q31" s="626" t="str">
        <f t="shared" si="7"/>
        <v/>
      </c>
      <c r="R31" s="247" t="str">
        <f t="shared" si="1"/>
        <v/>
      </c>
      <c r="S31" s="364" t="str">
        <f t="shared" si="2"/>
        <v/>
      </c>
      <c r="T31" s="248" t="str">
        <f t="shared" si="3"/>
        <v/>
      </c>
      <c r="U31" s="248" t="str">
        <f t="shared" si="4"/>
        <v/>
      </c>
      <c r="V31" s="248" t="str">
        <f t="shared" si="5"/>
        <v/>
      </c>
      <c r="W31" s="627" t="str">
        <f t="shared" si="6"/>
        <v/>
      </c>
      <c r="X31" s="249" t="str">
        <f>IF('กรอกข้อมูล นร1'!E31="ย้าย",'กรอกข้อมูล นร1'!E31,"")</f>
        <v/>
      </c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CB31" s="56"/>
      <c r="CH31" s="56"/>
    </row>
    <row r="32" spans="1:86" ht="15" customHeight="1">
      <c r="A32" s="50" t="str">
        <f>'กรอกข้อมูล นร1'!A32&amp;""</f>
        <v/>
      </c>
      <c r="B32" s="33"/>
      <c r="C32" s="776"/>
      <c r="D32" s="776"/>
      <c r="E32" s="850"/>
      <c r="F32" s="246" t="str">
        <f>เวลาเรียน1!E34</f>
        <v/>
      </c>
      <c r="G32" s="247" t="str">
        <f>IF(A32="","",เวลาเรียน1!GS34)</f>
        <v/>
      </c>
      <c r="H32" s="247" t="str">
        <f>IF(A32="","",เวลาเรียน1!GT34)</f>
        <v/>
      </c>
      <c r="I32" s="247" t="str">
        <f>IF(A32="","",เวลาเรียน1!GU34)</f>
        <v/>
      </c>
      <c r="J32" s="247" t="str">
        <f>IF(A32="","",เวลาเรียน1!GV34)</f>
        <v/>
      </c>
      <c r="K32" s="626" t="str">
        <f t="shared" si="9"/>
        <v/>
      </c>
      <c r="L32" s="246" t="str">
        <f>เวลาเรียน2!E34</f>
        <v/>
      </c>
      <c r="M32" s="247" t="str">
        <f>IF($A32="","",เวลาเรียน2!HN34)</f>
        <v/>
      </c>
      <c r="N32" s="247" t="str">
        <f>IF($A32="","",เวลาเรียน2!HO34)</f>
        <v/>
      </c>
      <c r="O32" s="247" t="str">
        <f>IF($A32="","",เวลาเรียน2!HP34)</f>
        <v/>
      </c>
      <c r="P32" s="247" t="str">
        <f>IF($A32="","",เวลาเรียน2!HQ34)</f>
        <v/>
      </c>
      <c r="Q32" s="626" t="str">
        <f t="shared" si="7"/>
        <v/>
      </c>
      <c r="R32" s="247" t="str">
        <f t="shared" si="1"/>
        <v/>
      </c>
      <c r="S32" s="364" t="str">
        <f t="shared" si="2"/>
        <v/>
      </c>
      <c r="T32" s="248" t="str">
        <f t="shared" si="3"/>
        <v/>
      </c>
      <c r="U32" s="248" t="str">
        <f t="shared" si="4"/>
        <v/>
      </c>
      <c r="V32" s="248" t="str">
        <f t="shared" si="5"/>
        <v/>
      </c>
      <c r="W32" s="627" t="str">
        <f t="shared" si="6"/>
        <v/>
      </c>
      <c r="X32" s="249" t="str">
        <f>IF('กรอกข้อมูล นร1'!E32="ย้าย",'กรอกข้อมูล นร1'!E32,"")</f>
        <v/>
      </c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CB32" s="56"/>
      <c r="CH32" s="56"/>
    </row>
    <row r="33" spans="1:86" ht="15" customHeight="1">
      <c r="A33" s="50" t="str">
        <f>'กรอกข้อมูล นร1'!A33&amp;""</f>
        <v/>
      </c>
      <c r="B33" s="33"/>
      <c r="C33" s="776"/>
      <c r="D33" s="776"/>
      <c r="E33" s="850"/>
      <c r="F33" s="246" t="str">
        <f>เวลาเรียน1!E35</f>
        <v/>
      </c>
      <c r="G33" s="247" t="str">
        <f>IF(A33="","",เวลาเรียน1!GS35)</f>
        <v/>
      </c>
      <c r="H33" s="247" t="str">
        <f>IF(A33="","",เวลาเรียน1!GT35)</f>
        <v/>
      </c>
      <c r="I33" s="247" t="str">
        <f>IF(A33="","",เวลาเรียน1!GU35)</f>
        <v/>
      </c>
      <c r="J33" s="247" t="str">
        <f>IF(A33="","",เวลาเรียน1!GV35)</f>
        <v/>
      </c>
      <c r="K33" s="626" t="str">
        <f t="shared" si="9"/>
        <v/>
      </c>
      <c r="L33" s="246" t="str">
        <f>เวลาเรียน2!E35</f>
        <v/>
      </c>
      <c r="M33" s="247" t="str">
        <f>IF($A33="","",เวลาเรียน2!HN35)</f>
        <v/>
      </c>
      <c r="N33" s="247" t="str">
        <f>IF($A33="","",เวลาเรียน2!HO35)</f>
        <v/>
      </c>
      <c r="O33" s="247" t="str">
        <f>IF($A33="","",เวลาเรียน2!HP35)</f>
        <v/>
      </c>
      <c r="P33" s="247" t="str">
        <f>IF($A33="","",เวลาเรียน2!HQ35)</f>
        <v/>
      </c>
      <c r="Q33" s="626" t="str">
        <f t="shared" si="7"/>
        <v/>
      </c>
      <c r="R33" s="247" t="str">
        <f t="shared" si="1"/>
        <v/>
      </c>
      <c r="S33" s="364" t="str">
        <f t="shared" si="2"/>
        <v/>
      </c>
      <c r="T33" s="248" t="str">
        <f t="shared" si="3"/>
        <v/>
      </c>
      <c r="U33" s="248" t="str">
        <f t="shared" si="4"/>
        <v/>
      </c>
      <c r="V33" s="248" t="str">
        <f t="shared" si="5"/>
        <v/>
      </c>
      <c r="W33" s="627" t="str">
        <f t="shared" si="6"/>
        <v/>
      </c>
      <c r="X33" s="249" t="str">
        <f>IF('กรอกข้อมูล นร1'!E33="ย้าย",'กรอกข้อมูล นร1'!E33,"")</f>
        <v/>
      </c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CB33" s="56"/>
      <c r="CH33" s="56"/>
    </row>
    <row r="34" spans="1:86" ht="15" customHeight="1">
      <c r="A34" s="50" t="str">
        <f>'กรอกข้อมูล นร1'!A34&amp;""</f>
        <v/>
      </c>
      <c r="B34" s="33"/>
      <c r="C34" s="776"/>
      <c r="D34" s="776"/>
      <c r="E34" s="850"/>
      <c r="F34" s="246" t="str">
        <f>เวลาเรียน1!E36</f>
        <v/>
      </c>
      <c r="G34" s="247" t="str">
        <f>IF(A34="","",เวลาเรียน1!GS36)</f>
        <v/>
      </c>
      <c r="H34" s="247" t="str">
        <f>IF(A34="","",เวลาเรียน1!GT36)</f>
        <v/>
      </c>
      <c r="I34" s="247" t="str">
        <f>IF(A34="","",เวลาเรียน1!GU36)</f>
        <v/>
      </c>
      <c r="J34" s="247" t="str">
        <f>IF(A34="","",เวลาเรียน1!GV36)</f>
        <v/>
      </c>
      <c r="K34" s="626" t="str">
        <f t="shared" si="9"/>
        <v/>
      </c>
      <c r="L34" s="246" t="str">
        <f>เวลาเรียน2!E36</f>
        <v/>
      </c>
      <c r="M34" s="247" t="str">
        <f>IF($A34="","",เวลาเรียน2!HN36)</f>
        <v/>
      </c>
      <c r="N34" s="247" t="str">
        <f>IF($A34="","",เวลาเรียน2!HO36)</f>
        <v/>
      </c>
      <c r="O34" s="247" t="str">
        <f>IF($A34="","",เวลาเรียน2!HP36)</f>
        <v/>
      </c>
      <c r="P34" s="247" t="str">
        <f>IF($A34="","",เวลาเรียน2!HQ36)</f>
        <v/>
      </c>
      <c r="Q34" s="626" t="str">
        <f t="shared" si="7"/>
        <v/>
      </c>
      <c r="R34" s="247" t="str">
        <f t="shared" si="1"/>
        <v/>
      </c>
      <c r="S34" s="364" t="str">
        <f t="shared" si="2"/>
        <v/>
      </c>
      <c r="T34" s="248" t="str">
        <f t="shared" si="3"/>
        <v/>
      </c>
      <c r="U34" s="248" t="str">
        <f t="shared" si="4"/>
        <v/>
      </c>
      <c r="V34" s="248" t="str">
        <f t="shared" si="5"/>
        <v/>
      </c>
      <c r="W34" s="627" t="str">
        <f t="shared" si="6"/>
        <v/>
      </c>
      <c r="X34" s="249" t="str">
        <f>IF('กรอกข้อมูล นร1'!E34="ย้าย",'กรอกข้อมูล นร1'!E34,"")</f>
        <v/>
      </c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CB34" s="56"/>
      <c r="CH34" s="56"/>
    </row>
    <row r="35" spans="1:86" ht="15" customHeight="1">
      <c r="A35" s="50" t="str">
        <f>'กรอกข้อมูล นร1'!A35&amp;""</f>
        <v/>
      </c>
      <c r="B35" s="33"/>
      <c r="C35" s="776"/>
      <c r="D35" s="776"/>
      <c r="E35" s="850"/>
      <c r="F35" s="246" t="str">
        <f>เวลาเรียน1!E37</f>
        <v/>
      </c>
      <c r="G35" s="247" t="str">
        <f>IF(A35="","",เวลาเรียน1!GS37)</f>
        <v/>
      </c>
      <c r="H35" s="247" t="str">
        <f>IF(A35="","",เวลาเรียน1!GT37)</f>
        <v/>
      </c>
      <c r="I35" s="247" t="str">
        <f>IF(A35="","",เวลาเรียน1!GU37)</f>
        <v/>
      </c>
      <c r="J35" s="247" t="str">
        <f>IF(A35="","",เวลาเรียน1!GV37)</f>
        <v/>
      </c>
      <c r="K35" s="626" t="str">
        <f t="shared" si="9"/>
        <v/>
      </c>
      <c r="L35" s="246" t="str">
        <f>เวลาเรียน2!E37</f>
        <v/>
      </c>
      <c r="M35" s="247" t="str">
        <f>IF($A35="","",เวลาเรียน2!HN37)</f>
        <v/>
      </c>
      <c r="N35" s="247" t="str">
        <f>IF($A35="","",เวลาเรียน2!HO37)</f>
        <v/>
      </c>
      <c r="O35" s="247" t="str">
        <f>IF($A35="","",เวลาเรียน2!HP37)</f>
        <v/>
      </c>
      <c r="P35" s="247" t="str">
        <f>IF($A35="","",เวลาเรียน2!HQ37)</f>
        <v/>
      </c>
      <c r="Q35" s="626" t="str">
        <f t="shared" si="7"/>
        <v/>
      </c>
      <c r="R35" s="247" t="str">
        <f t="shared" si="1"/>
        <v/>
      </c>
      <c r="S35" s="364" t="str">
        <f t="shared" si="2"/>
        <v/>
      </c>
      <c r="T35" s="248" t="str">
        <f t="shared" si="3"/>
        <v/>
      </c>
      <c r="U35" s="248" t="str">
        <f t="shared" si="4"/>
        <v/>
      </c>
      <c r="V35" s="248" t="str">
        <f t="shared" si="5"/>
        <v/>
      </c>
      <c r="W35" s="627" t="str">
        <f t="shared" si="6"/>
        <v/>
      </c>
      <c r="X35" s="249" t="str">
        <f>IF('กรอกข้อมูล นร1'!E35="ย้าย",'กรอกข้อมูล นร1'!E35,"")</f>
        <v/>
      </c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CB35" s="56"/>
      <c r="CH35" s="56"/>
    </row>
    <row r="36" spans="1:86" ht="15" customHeight="1">
      <c r="A36" s="50" t="str">
        <f>'กรอกข้อมูล นร1'!A36&amp;""</f>
        <v/>
      </c>
      <c r="B36" s="33"/>
      <c r="C36" s="776"/>
      <c r="D36" s="776"/>
      <c r="E36" s="850"/>
      <c r="F36" s="246" t="str">
        <f>เวลาเรียน1!E38</f>
        <v/>
      </c>
      <c r="G36" s="247" t="str">
        <f>IF(A36="","",เวลาเรียน1!GS38)</f>
        <v/>
      </c>
      <c r="H36" s="247" t="str">
        <f>IF(A36="","",เวลาเรียน1!GT38)</f>
        <v/>
      </c>
      <c r="I36" s="247" t="str">
        <f>IF(A36="","",เวลาเรียน1!GU38)</f>
        <v/>
      </c>
      <c r="J36" s="247" t="str">
        <f>IF(A36="","",เวลาเรียน1!GV38)</f>
        <v/>
      </c>
      <c r="K36" s="626" t="str">
        <f t="shared" si="9"/>
        <v/>
      </c>
      <c r="L36" s="246" t="str">
        <f>เวลาเรียน2!E38</f>
        <v/>
      </c>
      <c r="M36" s="247" t="str">
        <f>IF($A36="","",เวลาเรียน2!HN38)</f>
        <v/>
      </c>
      <c r="N36" s="247" t="str">
        <f>IF($A36="","",เวลาเรียน2!HO38)</f>
        <v/>
      </c>
      <c r="O36" s="247" t="str">
        <f>IF($A36="","",เวลาเรียน2!HP38)</f>
        <v/>
      </c>
      <c r="P36" s="247" t="str">
        <f>IF($A36="","",เวลาเรียน2!HQ38)</f>
        <v/>
      </c>
      <c r="Q36" s="626" t="str">
        <f t="shared" si="7"/>
        <v/>
      </c>
      <c r="R36" s="247" t="str">
        <f t="shared" si="1"/>
        <v/>
      </c>
      <c r="S36" s="364" t="str">
        <f t="shared" si="2"/>
        <v/>
      </c>
      <c r="T36" s="248" t="str">
        <f t="shared" si="3"/>
        <v/>
      </c>
      <c r="U36" s="248" t="str">
        <f t="shared" si="4"/>
        <v/>
      </c>
      <c r="V36" s="248" t="str">
        <f t="shared" si="5"/>
        <v/>
      </c>
      <c r="W36" s="627" t="str">
        <f t="shared" si="6"/>
        <v/>
      </c>
      <c r="X36" s="249" t="str">
        <f>IF('กรอกข้อมูล นร1'!E36="ย้าย",'กรอกข้อมูล นร1'!E36,"")</f>
        <v/>
      </c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CB36" s="56"/>
      <c r="CH36" s="56"/>
    </row>
    <row r="37" spans="1:86" ht="15" customHeight="1">
      <c r="A37" s="50" t="str">
        <f>'กรอกข้อมูล นร1'!A37&amp;""</f>
        <v/>
      </c>
      <c r="B37" s="33"/>
      <c r="C37" s="776"/>
      <c r="D37" s="776"/>
      <c r="E37" s="850"/>
      <c r="F37" s="246" t="str">
        <f>เวลาเรียน1!E39</f>
        <v/>
      </c>
      <c r="G37" s="247" t="str">
        <f>IF(A37="","",เวลาเรียน1!GS39)</f>
        <v/>
      </c>
      <c r="H37" s="247" t="str">
        <f>IF(A37="","",เวลาเรียน1!GT39)</f>
        <v/>
      </c>
      <c r="I37" s="247" t="str">
        <f>IF(A37="","",เวลาเรียน1!GU39)</f>
        <v/>
      </c>
      <c r="J37" s="247" t="str">
        <f>IF(A37="","",เวลาเรียน1!GV39)</f>
        <v/>
      </c>
      <c r="K37" s="626" t="str">
        <f t="shared" si="9"/>
        <v/>
      </c>
      <c r="L37" s="246" t="str">
        <f>เวลาเรียน2!E39</f>
        <v/>
      </c>
      <c r="M37" s="247" t="str">
        <f>IF($A37="","",เวลาเรียน2!HN39)</f>
        <v/>
      </c>
      <c r="N37" s="247" t="str">
        <f>IF($A37="","",เวลาเรียน2!HO39)</f>
        <v/>
      </c>
      <c r="O37" s="247" t="str">
        <f>IF($A37="","",เวลาเรียน2!HP39)</f>
        <v/>
      </c>
      <c r="P37" s="247" t="str">
        <f>IF($A37="","",เวลาเรียน2!HQ39)</f>
        <v/>
      </c>
      <c r="Q37" s="626" t="str">
        <f t="shared" si="7"/>
        <v/>
      </c>
      <c r="R37" s="247" t="str">
        <f t="shared" si="1"/>
        <v/>
      </c>
      <c r="S37" s="364" t="str">
        <f t="shared" si="2"/>
        <v/>
      </c>
      <c r="T37" s="248" t="str">
        <f t="shared" si="3"/>
        <v/>
      </c>
      <c r="U37" s="248" t="str">
        <f t="shared" si="4"/>
        <v/>
      </c>
      <c r="V37" s="248" t="str">
        <f t="shared" si="5"/>
        <v/>
      </c>
      <c r="W37" s="627" t="str">
        <f t="shared" si="6"/>
        <v/>
      </c>
      <c r="X37" s="249" t="str">
        <f>IF('กรอกข้อมูล นร1'!E37="ย้าย",'กรอกข้อมูล นร1'!E37,"")</f>
        <v/>
      </c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CB37" s="56"/>
      <c r="CH37" s="56"/>
    </row>
    <row r="38" spans="1:86" ht="15" customHeight="1">
      <c r="A38" s="50" t="str">
        <f>'กรอกข้อมูล นร1'!A38&amp;""</f>
        <v/>
      </c>
      <c r="B38" s="33"/>
      <c r="C38" s="776"/>
      <c r="D38" s="776"/>
      <c r="E38" s="850"/>
      <c r="F38" s="246" t="str">
        <f>เวลาเรียน1!E40</f>
        <v/>
      </c>
      <c r="G38" s="247" t="str">
        <f>IF(A38="","",เวลาเรียน1!GS40)</f>
        <v/>
      </c>
      <c r="H38" s="247" t="str">
        <f>IF(A38="","",เวลาเรียน1!GT40)</f>
        <v/>
      </c>
      <c r="I38" s="247" t="str">
        <f>IF(A38="","",เวลาเรียน1!GU40)</f>
        <v/>
      </c>
      <c r="J38" s="247" t="str">
        <f>IF(A38="","",เวลาเรียน1!GV40)</f>
        <v/>
      </c>
      <c r="K38" s="626" t="str">
        <f t="shared" si="9"/>
        <v/>
      </c>
      <c r="L38" s="246" t="str">
        <f>เวลาเรียน2!E40</f>
        <v/>
      </c>
      <c r="M38" s="247" t="str">
        <f>IF($A38="","",เวลาเรียน2!HN40)</f>
        <v/>
      </c>
      <c r="N38" s="247" t="str">
        <f>IF($A38="","",เวลาเรียน2!HO40)</f>
        <v/>
      </c>
      <c r="O38" s="247" t="str">
        <f>IF($A38="","",เวลาเรียน2!HP40)</f>
        <v/>
      </c>
      <c r="P38" s="247" t="str">
        <f>IF($A38="","",เวลาเรียน2!HQ40)</f>
        <v/>
      </c>
      <c r="Q38" s="626" t="str">
        <f t="shared" si="7"/>
        <v/>
      </c>
      <c r="R38" s="247" t="str">
        <f t="shared" si="1"/>
        <v/>
      </c>
      <c r="S38" s="364" t="str">
        <f t="shared" si="2"/>
        <v/>
      </c>
      <c r="T38" s="248" t="str">
        <f t="shared" si="3"/>
        <v/>
      </c>
      <c r="U38" s="248" t="str">
        <f t="shared" si="4"/>
        <v/>
      </c>
      <c r="V38" s="248" t="str">
        <f t="shared" si="5"/>
        <v/>
      </c>
      <c r="W38" s="627" t="str">
        <f t="shared" si="6"/>
        <v/>
      </c>
      <c r="X38" s="249" t="str">
        <f>IF('กรอกข้อมูล นร1'!E38="ย้าย",'กรอกข้อมูล นร1'!E38,"")</f>
        <v/>
      </c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CB38" s="56"/>
      <c r="CH38" s="56"/>
    </row>
    <row r="39" spans="1:86" ht="15" customHeight="1">
      <c r="A39" s="50" t="str">
        <f>'กรอกข้อมูล นร1'!A39&amp;""</f>
        <v/>
      </c>
      <c r="B39" s="33"/>
      <c r="C39" s="776"/>
      <c r="D39" s="776"/>
      <c r="E39" s="850"/>
      <c r="F39" s="246" t="str">
        <f>เวลาเรียน1!E41</f>
        <v/>
      </c>
      <c r="G39" s="247" t="str">
        <f>IF(A39="","",เวลาเรียน1!GS41)</f>
        <v/>
      </c>
      <c r="H39" s="247" t="str">
        <f>IF(A39="","",เวลาเรียน1!GT41)</f>
        <v/>
      </c>
      <c r="I39" s="247" t="str">
        <f>IF(A39="","",เวลาเรียน1!GU41)</f>
        <v/>
      </c>
      <c r="J39" s="247" t="str">
        <f>IF(A39="","",เวลาเรียน1!GV41)</f>
        <v/>
      </c>
      <c r="K39" s="626" t="str">
        <f t="shared" si="9"/>
        <v/>
      </c>
      <c r="L39" s="246" t="str">
        <f>เวลาเรียน2!E41</f>
        <v/>
      </c>
      <c r="M39" s="247" t="str">
        <f>IF($A39="","",เวลาเรียน2!HN41)</f>
        <v/>
      </c>
      <c r="N39" s="247" t="str">
        <f>IF($A39="","",เวลาเรียน2!HO41)</f>
        <v/>
      </c>
      <c r="O39" s="247" t="str">
        <f>IF($A39="","",เวลาเรียน2!HP41)</f>
        <v/>
      </c>
      <c r="P39" s="247" t="str">
        <f>IF($A39="","",เวลาเรียน2!HQ41)</f>
        <v/>
      </c>
      <c r="Q39" s="626" t="str">
        <f t="shared" si="7"/>
        <v/>
      </c>
      <c r="R39" s="247" t="str">
        <f t="shared" si="1"/>
        <v/>
      </c>
      <c r="S39" s="364" t="str">
        <f t="shared" si="2"/>
        <v/>
      </c>
      <c r="T39" s="248" t="str">
        <f t="shared" si="3"/>
        <v/>
      </c>
      <c r="U39" s="248" t="str">
        <f t="shared" si="4"/>
        <v/>
      </c>
      <c r="V39" s="248" t="str">
        <f t="shared" si="5"/>
        <v/>
      </c>
      <c r="W39" s="627" t="str">
        <f t="shared" si="6"/>
        <v/>
      </c>
      <c r="X39" s="249" t="str">
        <f>IF('กรอกข้อมูล นร1'!E39="ย้าย",'กรอกข้อมูล นร1'!E39,"")</f>
        <v/>
      </c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CB39" s="56"/>
      <c r="CH39" s="56"/>
    </row>
    <row r="40" spans="1:86" ht="15" customHeight="1">
      <c r="A40" s="50" t="str">
        <f>'กรอกข้อมูล นร1'!A40&amp;""</f>
        <v/>
      </c>
      <c r="B40" s="34"/>
      <c r="C40" s="847"/>
      <c r="D40" s="847"/>
      <c r="E40" s="848"/>
      <c r="F40" s="246" t="str">
        <f>เวลาเรียน1!E42</f>
        <v/>
      </c>
      <c r="G40" s="247" t="str">
        <f>IF(A40="","",เวลาเรียน1!GS42)</f>
        <v/>
      </c>
      <c r="H40" s="247" t="str">
        <f>IF(A40="","",เวลาเรียน1!GT42)</f>
        <v/>
      </c>
      <c r="I40" s="247" t="str">
        <f>IF(A40="","",เวลาเรียน1!GU42)</f>
        <v/>
      </c>
      <c r="J40" s="247" t="str">
        <f>IF(A40="","",เวลาเรียน1!GV42)</f>
        <v/>
      </c>
      <c r="K40" s="626" t="str">
        <f t="shared" si="9"/>
        <v/>
      </c>
      <c r="L40" s="246" t="str">
        <f>เวลาเรียน2!E42</f>
        <v/>
      </c>
      <c r="M40" s="247" t="str">
        <f>IF($A40="","",เวลาเรียน2!HN42)</f>
        <v/>
      </c>
      <c r="N40" s="247" t="str">
        <f>IF($A40="","",เวลาเรียน2!HO42)</f>
        <v/>
      </c>
      <c r="O40" s="247" t="str">
        <f>IF($A40="","",เวลาเรียน2!HP42)</f>
        <v/>
      </c>
      <c r="P40" s="247" t="str">
        <f>IF($A40="","",เวลาเรียน2!HQ42)</f>
        <v/>
      </c>
      <c r="Q40" s="626" t="str">
        <f t="shared" si="7"/>
        <v/>
      </c>
      <c r="R40" s="247" t="str">
        <f t="shared" si="1"/>
        <v/>
      </c>
      <c r="S40" s="364" t="str">
        <f t="shared" si="2"/>
        <v/>
      </c>
      <c r="T40" s="248" t="str">
        <f t="shared" si="3"/>
        <v/>
      </c>
      <c r="U40" s="248" t="str">
        <f t="shared" si="4"/>
        <v/>
      </c>
      <c r="V40" s="248" t="str">
        <f t="shared" si="5"/>
        <v/>
      </c>
      <c r="W40" s="627" t="str">
        <f t="shared" si="6"/>
        <v/>
      </c>
      <c r="X40" s="249" t="str">
        <f>IF('กรอกข้อมูล นร1'!E40="ย้าย",'กรอกข้อมูล นร1'!E40,"")</f>
        <v/>
      </c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CB40" s="56"/>
      <c r="CH40" s="56"/>
    </row>
    <row r="41" spans="1:86" ht="15" customHeight="1">
      <c r="A41" s="50" t="str">
        <f>'กรอกข้อมูล นร1'!A41&amp;""</f>
        <v/>
      </c>
      <c r="B41" s="53"/>
      <c r="C41" s="775"/>
      <c r="D41" s="775"/>
      <c r="E41" s="775"/>
      <c r="F41" s="246" t="str">
        <f>เวลาเรียน1!E43</f>
        <v/>
      </c>
      <c r="G41" s="247" t="str">
        <f>IF(A41="","",เวลาเรียน1!GS43)</f>
        <v/>
      </c>
      <c r="H41" s="247" t="str">
        <f>IF(A41="","",เวลาเรียน1!GT43)</f>
        <v/>
      </c>
      <c r="I41" s="247" t="str">
        <f>IF(A41="","",เวลาเรียน1!GU43)</f>
        <v/>
      </c>
      <c r="J41" s="247" t="str">
        <f>IF(A41="","",เวลาเรียน1!GV43)</f>
        <v/>
      </c>
      <c r="K41" s="626" t="str">
        <f t="shared" si="9"/>
        <v/>
      </c>
      <c r="L41" s="246" t="str">
        <f>เวลาเรียน2!E43</f>
        <v/>
      </c>
      <c r="M41" s="247" t="str">
        <f>IF($A41="","",เวลาเรียน2!HN43)</f>
        <v/>
      </c>
      <c r="N41" s="247" t="str">
        <f>IF($A41="","",เวลาเรียน2!HO43)</f>
        <v/>
      </c>
      <c r="O41" s="247" t="str">
        <f>IF($A41="","",เวลาเรียน2!HP43)</f>
        <v/>
      </c>
      <c r="P41" s="247" t="str">
        <f>IF($A41="","",เวลาเรียน2!HQ43)</f>
        <v/>
      </c>
      <c r="Q41" s="626" t="str">
        <f t="shared" si="7"/>
        <v/>
      </c>
      <c r="R41" s="247" t="str">
        <f t="shared" si="1"/>
        <v/>
      </c>
      <c r="S41" s="364" t="str">
        <f t="shared" si="2"/>
        <v/>
      </c>
      <c r="T41" s="248" t="str">
        <f t="shared" si="3"/>
        <v/>
      </c>
      <c r="U41" s="248" t="str">
        <f t="shared" si="4"/>
        <v/>
      </c>
      <c r="V41" s="248" t="str">
        <f t="shared" si="5"/>
        <v/>
      </c>
      <c r="W41" s="627" t="str">
        <f t="shared" si="6"/>
        <v/>
      </c>
      <c r="X41" s="249" t="str">
        <f>IF('กรอกข้อมูล นร1'!E41="ย้าย",'กรอกข้อมูล นร1'!E41,"")</f>
        <v/>
      </c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CB41" s="56"/>
      <c r="CH41" s="56"/>
    </row>
    <row r="42" spans="1:86" ht="15" customHeight="1">
      <c r="A42" s="50" t="str">
        <f>'กรอกข้อมูล นร1'!A42&amp;""</f>
        <v/>
      </c>
      <c r="B42" s="53"/>
      <c r="C42" s="319"/>
      <c r="D42" s="319"/>
      <c r="E42" s="319"/>
      <c r="F42" s="246" t="str">
        <f>เวลาเรียน1!E44</f>
        <v/>
      </c>
      <c r="G42" s="247" t="str">
        <f>IF(A42="","",เวลาเรียน1!GS44)</f>
        <v/>
      </c>
      <c r="H42" s="247" t="str">
        <f>IF(A42="","",เวลาเรียน1!GT44)</f>
        <v/>
      </c>
      <c r="I42" s="247" t="str">
        <f>IF(A42="","",เวลาเรียน1!GU44)</f>
        <v/>
      </c>
      <c r="J42" s="247" t="str">
        <f>IF(A42="","",เวลาเรียน1!GV44)</f>
        <v/>
      </c>
      <c r="K42" s="626" t="str">
        <f t="shared" si="9"/>
        <v/>
      </c>
      <c r="L42" s="246" t="str">
        <f>เวลาเรียน2!E44</f>
        <v/>
      </c>
      <c r="M42" s="247" t="str">
        <f>IF($A42="","",เวลาเรียน2!HN44)</f>
        <v/>
      </c>
      <c r="N42" s="247" t="str">
        <f>IF($A42="","",เวลาเรียน2!HO44)</f>
        <v/>
      </c>
      <c r="O42" s="247" t="str">
        <f>IF($A42="","",เวลาเรียน2!HP44)</f>
        <v/>
      </c>
      <c r="P42" s="247" t="str">
        <f>IF($A42="","",เวลาเรียน2!HQ44)</f>
        <v/>
      </c>
      <c r="Q42" s="626" t="str">
        <f t="shared" si="7"/>
        <v/>
      </c>
      <c r="R42" s="247" t="str">
        <f t="shared" si="1"/>
        <v/>
      </c>
      <c r="S42" s="364" t="str">
        <f t="shared" si="2"/>
        <v/>
      </c>
      <c r="T42" s="248" t="str">
        <f t="shared" si="3"/>
        <v/>
      </c>
      <c r="U42" s="248" t="str">
        <f t="shared" si="4"/>
        <v/>
      </c>
      <c r="V42" s="248" t="str">
        <f t="shared" si="5"/>
        <v/>
      </c>
      <c r="W42" s="627" t="str">
        <f t="shared" si="6"/>
        <v/>
      </c>
      <c r="X42" s="249" t="str">
        <f>IF('กรอกข้อมูล นร1'!E42="ย้าย",'กรอกข้อมูล นร1'!E42,"")</f>
        <v/>
      </c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CB42" s="56"/>
      <c r="CH42" s="56"/>
    </row>
    <row r="43" spans="1:86" ht="15" customHeight="1">
      <c r="A43" s="50" t="str">
        <f>'กรอกข้อมูล นร1'!A43&amp;""</f>
        <v/>
      </c>
      <c r="B43" s="53"/>
      <c r="C43" s="849"/>
      <c r="D43" s="849"/>
      <c r="E43" s="849"/>
      <c r="F43" s="246" t="str">
        <f>เวลาเรียน1!E45</f>
        <v/>
      </c>
      <c r="G43" s="247" t="str">
        <f>IF(A43="","",เวลาเรียน1!GS45)</f>
        <v/>
      </c>
      <c r="H43" s="247" t="str">
        <f>IF(A43="","",เวลาเรียน1!GT45)</f>
        <v/>
      </c>
      <c r="I43" s="247" t="str">
        <f>IF(A43="","",เวลาเรียน1!GU45)</f>
        <v/>
      </c>
      <c r="J43" s="247" t="str">
        <f>IF(A43="","",เวลาเรียน1!GV45)</f>
        <v/>
      </c>
      <c r="K43" s="626" t="str">
        <f t="shared" si="9"/>
        <v/>
      </c>
      <c r="L43" s="246" t="str">
        <f>เวลาเรียน2!E45</f>
        <v/>
      </c>
      <c r="M43" s="247" t="str">
        <f>IF($A43="","",เวลาเรียน2!HN45)</f>
        <v/>
      </c>
      <c r="N43" s="247" t="str">
        <f>IF($A43="","",เวลาเรียน2!HO45)</f>
        <v/>
      </c>
      <c r="O43" s="247" t="str">
        <f>IF($A43="","",เวลาเรียน2!HP45)</f>
        <v/>
      </c>
      <c r="P43" s="247" t="str">
        <f>IF($A43="","",เวลาเรียน2!HQ45)</f>
        <v/>
      </c>
      <c r="Q43" s="626" t="str">
        <f t="shared" si="7"/>
        <v/>
      </c>
      <c r="R43" s="247" t="str">
        <f t="shared" si="1"/>
        <v/>
      </c>
      <c r="S43" s="364" t="str">
        <f t="shared" si="2"/>
        <v/>
      </c>
      <c r="T43" s="248" t="str">
        <f t="shared" si="3"/>
        <v/>
      </c>
      <c r="U43" s="248" t="str">
        <f t="shared" si="4"/>
        <v/>
      </c>
      <c r="V43" s="248" t="str">
        <f t="shared" si="5"/>
        <v/>
      </c>
      <c r="W43" s="627" t="str">
        <f t="shared" si="6"/>
        <v/>
      </c>
      <c r="X43" s="249" t="str">
        <f>IF('กรอกข้อมูล นร1'!E43="ย้าย",'กรอกข้อมูล นร1'!E43,"")</f>
        <v/>
      </c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CB43" s="56"/>
      <c r="CH43" s="56"/>
    </row>
    <row r="44" spans="1:86" ht="15" customHeight="1">
      <c r="A44" s="50" t="str">
        <f>'กรอกข้อมูล นร1'!A44&amp;""</f>
        <v/>
      </c>
      <c r="B44" s="53"/>
      <c r="C44" s="849"/>
      <c r="D44" s="849"/>
      <c r="E44" s="849"/>
      <c r="F44" s="246" t="str">
        <f>เวลาเรียน1!E46</f>
        <v/>
      </c>
      <c r="G44" s="247" t="str">
        <f>IF(A44="","",เวลาเรียน1!GS46)</f>
        <v/>
      </c>
      <c r="H44" s="247" t="str">
        <f>IF(A44="","",เวลาเรียน1!GT46)</f>
        <v/>
      </c>
      <c r="I44" s="247" t="str">
        <f>IF(A44="","",เวลาเรียน1!GU46)</f>
        <v/>
      </c>
      <c r="J44" s="247" t="str">
        <f>IF(A44="","",เวลาเรียน1!GV46)</f>
        <v/>
      </c>
      <c r="K44" s="626" t="str">
        <f t="shared" si="9"/>
        <v/>
      </c>
      <c r="L44" s="246" t="str">
        <f>เวลาเรียน2!E46</f>
        <v/>
      </c>
      <c r="M44" s="247" t="str">
        <f>IF($A44="","",เวลาเรียน2!HN46)</f>
        <v/>
      </c>
      <c r="N44" s="247" t="str">
        <f>IF($A44="","",เวลาเรียน2!HO46)</f>
        <v/>
      </c>
      <c r="O44" s="247" t="str">
        <f>IF($A44="","",เวลาเรียน2!HP46)</f>
        <v/>
      </c>
      <c r="P44" s="247" t="str">
        <f>IF($A44="","",เวลาเรียน2!HQ46)</f>
        <v/>
      </c>
      <c r="Q44" s="626" t="str">
        <f t="shared" si="7"/>
        <v/>
      </c>
      <c r="R44" s="247" t="str">
        <f t="shared" si="1"/>
        <v/>
      </c>
      <c r="S44" s="364" t="str">
        <f t="shared" si="2"/>
        <v/>
      </c>
      <c r="T44" s="248" t="str">
        <f t="shared" si="3"/>
        <v/>
      </c>
      <c r="U44" s="248" t="str">
        <f t="shared" si="4"/>
        <v/>
      </c>
      <c r="V44" s="248" t="str">
        <f t="shared" si="5"/>
        <v/>
      </c>
      <c r="W44" s="627" t="str">
        <f t="shared" si="6"/>
        <v/>
      </c>
      <c r="X44" s="249" t="str">
        <f>IF('กรอกข้อมูล นร1'!E44="ย้าย",'กรอกข้อมูล นร1'!E44,"")</f>
        <v/>
      </c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CB44" s="56"/>
      <c r="CH44" s="56"/>
    </row>
    <row r="45" spans="1:86" ht="15" customHeight="1">
      <c r="A45" s="50" t="str">
        <f>'กรอกข้อมูล นร1'!A45&amp;""</f>
        <v/>
      </c>
      <c r="B45" s="33"/>
      <c r="C45" s="776"/>
      <c r="D45" s="776"/>
      <c r="E45" s="850"/>
      <c r="F45" s="246" t="str">
        <f>เวลาเรียน1!E47</f>
        <v/>
      </c>
      <c r="G45" s="247" t="str">
        <f>IF(A45="","",เวลาเรียน1!GS47)</f>
        <v/>
      </c>
      <c r="H45" s="247" t="str">
        <f>IF(A45="","",เวลาเรียน1!GT47)</f>
        <v/>
      </c>
      <c r="I45" s="247" t="str">
        <f>IF(A45="","",เวลาเรียน1!GU47)</f>
        <v/>
      </c>
      <c r="J45" s="247" t="str">
        <f>IF(A45="","",เวลาเรียน1!GV47)</f>
        <v/>
      </c>
      <c r="K45" s="626" t="str">
        <f t="shared" si="9"/>
        <v/>
      </c>
      <c r="L45" s="246" t="str">
        <f>เวลาเรียน2!E47</f>
        <v/>
      </c>
      <c r="M45" s="247" t="str">
        <f>IF($A45="","",เวลาเรียน2!HN47)</f>
        <v/>
      </c>
      <c r="N45" s="247" t="str">
        <f>IF($A45="","",เวลาเรียน2!HO47)</f>
        <v/>
      </c>
      <c r="O45" s="247" t="str">
        <f>IF($A45="","",เวลาเรียน2!HP47)</f>
        <v/>
      </c>
      <c r="P45" s="247" t="str">
        <f>IF($A45="","",เวลาเรียน2!HQ47)</f>
        <v/>
      </c>
      <c r="Q45" s="626" t="str">
        <f t="shared" si="7"/>
        <v/>
      </c>
      <c r="R45" s="247" t="str">
        <f t="shared" si="1"/>
        <v/>
      </c>
      <c r="S45" s="364" t="str">
        <f t="shared" si="2"/>
        <v/>
      </c>
      <c r="T45" s="248" t="str">
        <f t="shared" si="3"/>
        <v/>
      </c>
      <c r="U45" s="248" t="str">
        <f t="shared" si="4"/>
        <v/>
      </c>
      <c r="V45" s="248" t="str">
        <f t="shared" si="5"/>
        <v/>
      </c>
      <c r="W45" s="627" t="str">
        <f t="shared" si="6"/>
        <v/>
      </c>
      <c r="X45" s="249" t="str">
        <f>IF('กรอกข้อมูล นร1'!E45="ย้าย",'กรอกข้อมูล นร1'!E45,"")</f>
        <v/>
      </c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CB45" s="56"/>
      <c r="CH45" s="56"/>
    </row>
    <row r="46" spans="1:86" ht="15" customHeight="1">
      <c r="A46" s="50" t="str">
        <f>'กรอกข้อมูล นร1'!A46&amp;""</f>
        <v/>
      </c>
      <c r="B46" s="33"/>
      <c r="C46" s="776"/>
      <c r="D46" s="776"/>
      <c r="E46" s="850"/>
      <c r="F46" s="246" t="str">
        <f>เวลาเรียน1!E48</f>
        <v/>
      </c>
      <c r="G46" s="247" t="str">
        <f>IF(A46="","",เวลาเรียน1!GS48)</f>
        <v/>
      </c>
      <c r="H46" s="247" t="str">
        <f>IF(A46="","",เวลาเรียน1!GT48)</f>
        <v/>
      </c>
      <c r="I46" s="247" t="str">
        <f>IF(A46="","",เวลาเรียน1!GU48)</f>
        <v/>
      </c>
      <c r="J46" s="247" t="str">
        <f>IF(A46="","",เวลาเรียน1!GV48)</f>
        <v/>
      </c>
      <c r="K46" s="626" t="str">
        <f t="shared" si="9"/>
        <v/>
      </c>
      <c r="L46" s="246" t="str">
        <f>เวลาเรียน2!E48</f>
        <v/>
      </c>
      <c r="M46" s="247" t="str">
        <f>IF($A46="","",เวลาเรียน2!HN48)</f>
        <v/>
      </c>
      <c r="N46" s="247" t="str">
        <f>IF($A46="","",เวลาเรียน2!HO48)</f>
        <v/>
      </c>
      <c r="O46" s="247" t="str">
        <f>IF($A46="","",เวลาเรียน2!HP48)</f>
        <v/>
      </c>
      <c r="P46" s="247" t="str">
        <f>IF($A46="","",เวลาเรียน2!HQ48)</f>
        <v/>
      </c>
      <c r="Q46" s="626" t="str">
        <f t="shared" si="7"/>
        <v/>
      </c>
      <c r="R46" s="247" t="str">
        <f t="shared" si="1"/>
        <v/>
      </c>
      <c r="S46" s="364" t="str">
        <f t="shared" si="2"/>
        <v/>
      </c>
      <c r="T46" s="248" t="str">
        <f t="shared" si="3"/>
        <v/>
      </c>
      <c r="U46" s="248" t="str">
        <f t="shared" si="4"/>
        <v/>
      </c>
      <c r="V46" s="248" t="str">
        <f t="shared" si="5"/>
        <v/>
      </c>
      <c r="W46" s="627" t="str">
        <f t="shared" si="6"/>
        <v/>
      </c>
      <c r="X46" s="249" t="str">
        <f>IF('กรอกข้อมูล นร1'!E46="ย้าย",'กรอกข้อมูล นร1'!E46,"")</f>
        <v/>
      </c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CB46" s="56"/>
      <c r="CH46" s="56"/>
    </row>
    <row r="47" spans="1:86" ht="15" customHeight="1">
      <c r="A47" s="50" t="str">
        <f>'กรอกข้อมูล นร1'!A47&amp;""</f>
        <v/>
      </c>
      <c r="B47" s="33"/>
      <c r="C47" s="776"/>
      <c r="D47" s="776"/>
      <c r="E47" s="850"/>
      <c r="F47" s="246" t="str">
        <f>เวลาเรียน1!E49</f>
        <v/>
      </c>
      <c r="G47" s="247" t="str">
        <f>IF(A47="","",เวลาเรียน1!GS49)</f>
        <v/>
      </c>
      <c r="H47" s="247" t="str">
        <f>IF(A47="","",เวลาเรียน1!GT49)</f>
        <v/>
      </c>
      <c r="I47" s="247" t="str">
        <f>IF(A47="","",เวลาเรียน1!GU49)</f>
        <v/>
      </c>
      <c r="J47" s="247" t="str">
        <f>IF(A47="","",เวลาเรียน1!GV49)</f>
        <v/>
      </c>
      <c r="K47" s="626" t="str">
        <f t="shared" si="9"/>
        <v/>
      </c>
      <c r="L47" s="246" t="str">
        <f>เวลาเรียน2!E49</f>
        <v/>
      </c>
      <c r="M47" s="247" t="str">
        <f>IF($A47="","",เวลาเรียน2!HN49)</f>
        <v/>
      </c>
      <c r="N47" s="247" t="str">
        <f>IF($A47="","",เวลาเรียน2!HO49)</f>
        <v/>
      </c>
      <c r="O47" s="247" t="str">
        <f>IF($A47="","",เวลาเรียน2!HP49)</f>
        <v/>
      </c>
      <c r="P47" s="247" t="str">
        <f>IF($A47="","",เวลาเรียน2!HQ49)</f>
        <v/>
      </c>
      <c r="Q47" s="626" t="str">
        <f t="shared" si="7"/>
        <v/>
      </c>
      <c r="R47" s="247" t="str">
        <f t="shared" si="1"/>
        <v/>
      </c>
      <c r="S47" s="364" t="str">
        <f t="shared" si="2"/>
        <v/>
      </c>
      <c r="T47" s="248" t="str">
        <f t="shared" si="3"/>
        <v/>
      </c>
      <c r="U47" s="248" t="str">
        <f t="shared" si="4"/>
        <v/>
      </c>
      <c r="V47" s="248" t="str">
        <f t="shared" si="5"/>
        <v/>
      </c>
      <c r="W47" s="627" t="str">
        <f t="shared" si="6"/>
        <v/>
      </c>
      <c r="X47" s="249" t="str">
        <f>IF('กรอกข้อมูล นร1'!E47="ย้าย",'กรอกข้อมูล นร1'!E47,"")</f>
        <v/>
      </c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CB47" s="56"/>
      <c r="CH47" s="56"/>
    </row>
    <row r="48" spans="1:86" ht="15" customHeight="1">
      <c r="A48" s="50" t="str">
        <f>'กรอกข้อมูล นร1'!A48&amp;""</f>
        <v/>
      </c>
      <c r="B48" s="33"/>
      <c r="C48" s="776"/>
      <c r="D48" s="776"/>
      <c r="E48" s="850"/>
      <c r="F48" s="246" t="str">
        <f>เวลาเรียน1!E50</f>
        <v/>
      </c>
      <c r="G48" s="247" t="str">
        <f>IF(A48="","",เวลาเรียน1!GS50)</f>
        <v/>
      </c>
      <c r="H48" s="247" t="str">
        <f>IF(A48="","",เวลาเรียน1!GT50)</f>
        <v/>
      </c>
      <c r="I48" s="247" t="str">
        <f>IF(A48="","",เวลาเรียน1!GU50)</f>
        <v/>
      </c>
      <c r="J48" s="247" t="str">
        <f>IF(A48="","",เวลาเรียน1!GV50)</f>
        <v/>
      </c>
      <c r="K48" s="626" t="str">
        <f t="shared" si="9"/>
        <v/>
      </c>
      <c r="L48" s="246" t="str">
        <f>เวลาเรียน2!E50</f>
        <v/>
      </c>
      <c r="M48" s="247" t="str">
        <f>IF($A48="","",เวลาเรียน2!HN50)</f>
        <v/>
      </c>
      <c r="N48" s="247" t="str">
        <f>IF($A48="","",เวลาเรียน2!HO50)</f>
        <v/>
      </c>
      <c r="O48" s="247" t="str">
        <f>IF($A48="","",เวลาเรียน2!HP50)</f>
        <v/>
      </c>
      <c r="P48" s="247" t="str">
        <f>IF($A48="","",เวลาเรียน2!HQ50)</f>
        <v/>
      </c>
      <c r="Q48" s="626" t="str">
        <f t="shared" si="7"/>
        <v/>
      </c>
      <c r="R48" s="247" t="str">
        <f t="shared" si="1"/>
        <v/>
      </c>
      <c r="S48" s="364" t="str">
        <f t="shared" si="2"/>
        <v/>
      </c>
      <c r="T48" s="248" t="str">
        <f t="shared" si="3"/>
        <v/>
      </c>
      <c r="U48" s="248" t="str">
        <f t="shared" si="4"/>
        <v/>
      </c>
      <c r="V48" s="248" t="str">
        <f t="shared" si="5"/>
        <v/>
      </c>
      <c r="W48" s="627" t="str">
        <f t="shared" si="6"/>
        <v/>
      </c>
      <c r="X48" s="249" t="str">
        <f>IF('กรอกข้อมูล นร1'!E48="ย้าย",'กรอกข้อมูล นร1'!E48,"")</f>
        <v/>
      </c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CB48" s="56"/>
      <c r="CH48" s="56"/>
    </row>
    <row r="49" spans="1:86" ht="15" customHeight="1">
      <c r="A49" s="50" t="str">
        <f>'กรอกข้อมูล นร1'!A49&amp;""</f>
        <v/>
      </c>
      <c r="B49" s="33"/>
      <c r="C49" s="776"/>
      <c r="D49" s="776"/>
      <c r="E49" s="850"/>
      <c r="F49" s="246" t="str">
        <f>เวลาเรียน1!E51</f>
        <v/>
      </c>
      <c r="G49" s="247" t="str">
        <f>IF(A49="","",เวลาเรียน1!GS51)</f>
        <v/>
      </c>
      <c r="H49" s="247" t="str">
        <f>IF(A49="","",เวลาเรียน1!GT51)</f>
        <v/>
      </c>
      <c r="I49" s="247" t="str">
        <f>IF(A49="","",เวลาเรียน1!GU51)</f>
        <v/>
      </c>
      <c r="J49" s="247" t="str">
        <f>IF(A49="","",เวลาเรียน1!GV51)</f>
        <v/>
      </c>
      <c r="K49" s="626" t="str">
        <f t="shared" si="9"/>
        <v/>
      </c>
      <c r="L49" s="246" t="str">
        <f>เวลาเรียน2!E51</f>
        <v/>
      </c>
      <c r="M49" s="247" t="str">
        <f>IF($A49="","",เวลาเรียน2!HN51)</f>
        <v/>
      </c>
      <c r="N49" s="247" t="str">
        <f>IF($A49="","",เวลาเรียน2!HO51)</f>
        <v/>
      </c>
      <c r="O49" s="247" t="str">
        <f>IF($A49="","",เวลาเรียน2!HP51)</f>
        <v/>
      </c>
      <c r="P49" s="247" t="str">
        <f>IF($A49="","",เวลาเรียน2!HQ51)</f>
        <v/>
      </c>
      <c r="Q49" s="626" t="str">
        <f t="shared" si="7"/>
        <v/>
      </c>
      <c r="R49" s="247" t="str">
        <f t="shared" si="1"/>
        <v/>
      </c>
      <c r="S49" s="364" t="str">
        <f t="shared" si="2"/>
        <v/>
      </c>
      <c r="T49" s="248" t="str">
        <f t="shared" si="3"/>
        <v/>
      </c>
      <c r="U49" s="248" t="str">
        <f t="shared" si="4"/>
        <v/>
      </c>
      <c r="V49" s="248" t="str">
        <f t="shared" si="5"/>
        <v/>
      </c>
      <c r="W49" s="627" t="str">
        <f t="shared" si="6"/>
        <v/>
      </c>
      <c r="X49" s="249" t="str">
        <f>IF('กรอกข้อมูล นร1'!E49="ย้าย",'กรอกข้อมูล นร1'!E49,"")</f>
        <v/>
      </c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CB49" s="56"/>
      <c r="CH49" s="56"/>
    </row>
    <row r="50" spans="1:86" ht="15" customHeight="1">
      <c r="A50" s="50" t="str">
        <f>'กรอกข้อมูล นร1'!A50&amp;""</f>
        <v/>
      </c>
      <c r="B50" s="34"/>
      <c r="C50" s="847"/>
      <c r="D50" s="847"/>
      <c r="E50" s="848"/>
      <c r="F50" s="246" t="str">
        <f>เวลาเรียน1!E52</f>
        <v/>
      </c>
      <c r="G50" s="247" t="str">
        <f>IF(A50="","",เวลาเรียน1!GS52)</f>
        <v/>
      </c>
      <c r="H50" s="247" t="str">
        <f>IF(A50="","",เวลาเรียน1!GT52)</f>
        <v/>
      </c>
      <c r="I50" s="247" t="str">
        <f>IF(A50="","",เวลาเรียน1!GU52)</f>
        <v/>
      </c>
      <c r="J50" s="247" t="str">
        <f>IF(A50="","",เวลาเรียน1!GV52)</f>
        <v/>
      </c>
      <c r="K50" s="626" t="str">
        <f t="shared" si="9"/>
        <v/>
      </c>
      <c r="L50" s="246" t="str">
        <f>เวลาเรียน2!E52</f>
        <v/>
      </c>
      <c r="M50" s="247" t="str">
        <f>IF($A50="","",เวลาเรียน2!HN52)</f>
        <v/>
      </c>
      <c r="N50" s="247" t="str">
        <f>IF($A50="","",เวลาเรียน2!HO52)</f>
        <v/>
      </c>
      <c r="O50" s="247" t="str">
        <f>IF($A50="","",เวลาเรียน2!HP52)</f>
        <v/>
      </c>
      <c r="P50" s="247" t="str">
        <f>IF($A50="","",เวลาเรียน2!HQ52)</f>
        <v/>
      </c>
      <c r="Q50" s="626" t="str">
        <f t="shared" si="7"/>
        <v/>
      </c>
      <c r="R50" s="247" t="str">
        <f t="shared" si="1"/>
        <v/>
      </c>
      <c r="S50" s="364" t="str">
        <f t="shared" si="2"/>
        <v/>
      </c>
      <c r="T50" s="248" t="str">
        <f t="shared" si="3"/>
        <v/>
      </c>
      <c r="U50" s="248" t="str">
        <f t="shared" si="4"/>
        <v/>
      </c>
      <c r="V50" s="248" t="str">
        <f t="shared" si="5"/>
        <v/>
      </c>
      <c r="W50" s="627" t="str">
        <f t="shared" si="6"/>
        <v/>
      </c>
      <c r="X50" s="249" t="str">
        <f>IF('กรอกข้อมูล นร1'!E50="ย้าย",'กรอกข้อมูล นร1'!E50,"")</f>
        <v/>
      </c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CB50" s="56"/>
      <c r="CH50" s="56"/>
    </row>
    <row r="51" spans="1:86" ht="15" customHeight="1">
      <c r="A51" s="50" t="str">
        <f>'กรอกข้อมูล นร1'!A51&amp;""</f>
        <v/>
      </c>
      <c r="B51" s="53"/>
      <c r="C51" s="775"/>
      <c r="D51" s="775"/>
      <c r="E51" s="775"/>
      <c r="F51" s="246" t="str">
        <f>เวลาเรียน1!E53</f>
        <v/>
      </c>
      <c r="G51" s="247" t="str">
        <f>IF(A51="","",เวลาเรียน1!GS53)</f>
        <v/>
      </c>
      <c r="H51" s="247" t="str">
        <f>IF(A51="","",เวลาเรียน1!GT53)</f>
        <v/>
      </c>
      <c r="I51" s="247" t="str">
        <f>IF(A51="","",เวลาเรียน1!GU53)</f>
        <v/>
      </c>
      <c r="J51" s="247" t="str">
        <f>IF(A51="","",เวลาเรียน1!GV53)</f>
        <v/>
      </c>
      <c r="K51" s="626" t="str">
        <f t="shared" si="9"/>
        <v/>
      </c>
      <c r="L51" s="246" t="str">
        <f>เวลาเรียน2!E53</f>
        <v/>
      </c>
      <c r="M51" s="247" t="str">
        <f>IF($A51="","",เวลาเรียน2!HN53)</f>
        <v/>
      </c>
      <c r="N51" s="247" t="str">
        <f>IF($A51="","",เวลาเรียน2!HO53)</f>
        <v/>
      </c>
      <c r="O51" s="247" t="str">
        <f>IF($A51="","",เวลาเรียน2!HP53)</f>
        <v/>
      </c>
      <c r="P51" s="247" t="str">
        <f>IF($A51="","",เวลาเรียน2!HQ53)</f>
        <v/>
      </c>
      <c r="Q51" s="626" t="str">
        <f t="shared" si="7"/>
        <v/>
      </c>
      <c r="R51" s="247" t="str">
        <f t="shared" si="1"/>
        <v/>
      </c>
      <c r="S51" s="364" t="str">
        <f t="shared" si="2"/>
        <v/>
      </c>
      <c r="T51" s="248" t="str">
        <f t="shared" si="3"/>
        <v/>
      </c>
      <c r="U51" s="248" t="str">
        <f t="shared" si="4"/>
        <v/>
      </c>
      <c r="V51" s="248" t="str">
        <f t="shared" si="5"/>
        <v/>
      </c>
      <c r="W51" s="627" t="str">
        <f t="shared" si="6"/>
        <v/>
      </c>
      <c r="X51" s="249" t="str">
        <f>IF('กรอกข้อมูล นร1'!E51="ย้าย",'กรอกข้อมูล นร1'!E51,"")</f>
        <v/>
      </c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CB51" s="56"/>
      <c r="CH51" s="56"/>
    </row>
    <row r="52" spans="1:86" ht="15" customHeight="1">
      <c r="A52" s="50" t="str">
        <f>'กรอกข้อมูล นร1'!A52&amp;""</f>
        <v/>
      </c>
      <c r="B52" s="53"/>
      <c r="C52" s="319"/>
      <c r="D52" s="319"/>
      <c r="E52" s="319"/>
      <c r="F52" s="246" t="str">
        <f>เวลาเรียน1!E54</f>
        <v/>
      </c>
      <c r="G52" s="247" t="str">
        <f>IF(A52="","",เวลาเรียน1!GS54)</f>
        <v/>
      </c>
      <c r="H52" s="247" t="str">
        <f>IF(A52="","",เวลาเรียน1!GT54)</f>
        <v/>
      </c>
      <c r="I52" s="247" t="str">
        <f>IF(A52="","",เวลาเรียน1!GU54)</f>
        <v/>
      </c>
      <c r="J52" s="247" t="str">
        <f>IF(A52="","",เวลาเรียน1!GV54)</f>
        <v/>
      </c>
      <c r="K52" s="626" t="str">
        <f t="shared" si="9"/>
        <v/>
      </c>
      <c r="L52" s="246" t="str">
        <f>เวลาเรียน2!E54</f>
        <v/>
      </c>
      <c r="M52" s="247" t="str">
        <f>IF($A52="","",เวลาเรียน2!HN54)</f>
        <v/>
      </c>
      <c r="N52" s="247" t="str">
        <f>IF($A52="","",เวลาเรียน2!HO54)</f>
        <v/>
      </c>
      <c r="O52" s="247" t="str">
        <f>IF($A52="","",เวลาเรียน2!HP54)</f>
        <v/>
      </c>
      <c r="P52" s="247" t="str">
        <f>IF($A52="","",เวลาเรียน2!HQ54)</f>
        <v/>
      </c>
      <c r="Q52" s="626" t="str">
        <f t="shared" si="7"/>
        <v/>
      </c>
      <c r="R52" s="247" t="str">
        <f t="shared" si="1"/>
        <v/>
      </c>
      <c r="S52" s="364" t="str">
        <f t="shared" si="2"/>
        <v/>
      </c>
      <c r="T52" s="248" t="str">
        <f t="shared" si="3"/>
        <v/>
      </c>
      <c r="U52" s="248" t="str">
        <f t="shared" si="4"/>
        <v/>
      </c>
      <c r="V52" s="248" t="str">
        <f t="shared" si="5"/>
        <v/>
      </c>
      <c r="W52" s="627" t="str">
        <f t="shared" si="6"/>
        <v/>
      </c>
      <c r="X52" s="249" t="str">
        <f>IF('กรอกข้อมูล นร1'!E52="ย้าย",'กรอกข้อมูล นร1'!E52,"")</f>
        <v/>
      </c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CB52" s="56"/>
      <c r="CH52" s="56"/>
    </row>
    <row r="53" spans="1:86" ht="15" customHeight="1">
      <c r="A53" s="50" t="str">
        <f>'กรอกข้อมูล นร1'!A53&amp;""</f>
        <v/>
      </c>
      <c r="B53" s="53"/>
      <c r="C53" s="849"/>
      <c r="D53" s="849"/>
      <c r="E53" s="849"/>
      <c r="F53" s="246" t="str">
        <f>เวลาเรียน1!E55</f>
        <v/>
      </c>
      <c r="G53" s="247" t="str">
        <f>IF(A53="","",เวลาเรียน1!GS55)</f>
        <v/>
      </c>
      <c r="H53" s="247" t="str">
        <f>IF(A53="","",เวลาเรียน1!GT55)</f>
        <v/>
      </c>
      <c r="I53" s="247" t="str">
        <f>IF(A53="","",เวลาเรียน1!GU55)</f>
        <v/>
      </c>
      <c r="J53" s="247" t="str">
        <f>IF(A53="","",เวลาเรียน1!GV55)</f>
        <v/>
      </c>
      <c r="K53" s="626" t="str">
        <f t="shared" si="9"/>
        <v/>
      </c>
      <c r="L53" s="246" t="str">
        <f>เวลาเรียน2!E55</f>
        <v/>
      </c>
      <c r="M53" s="247" t="str">
        <f>IF($A53="","",เวลาเรียน2!HN55)</f>
        <v/>
      </c>
      <c r="N53" s="247" t="str">
        <f>IF($A53="","",เวลาเรียน2!HO55)</f>
        <v/>
      </c>
      <c r="O53" s="247" t="str">
        <f>IF($A53="","",เวลาเรียน2!HP55)</f>
        <v/>
      </c>
      <c r="P53" s="247" t="str">
        <f>IF($A53="","",เวลาเรียน2!HQ55)</f>
        <v/>
      </c>
      <c r="Q53" s="626" t="str">
        <f t="shared" si="7"/>
        <v/>
      </c>
      <c r="R53" s="247" t="str">
        <f t="shared" si="1"/>
        <v/>
      </c>
      <c r="S53" s="364" t="str">
        <f t="shared" si="2"/>
        <v/>
      </c>
      <c r="T53" s="248" t="str">
        <f t="shared" si="3"/>
        <v/>
      </c>
      <c r="U53" s="248" t="str">
        <f t="shared" si="4"/>
        <v/>
      </c>
      <c r="V53" s="248" t="str">
        <f t="shared" si="5"/>
        <v/>
      </c>
      <c r="W53" s="627" t="str">
        <f t="shared" si="6"/>
        <v/>
      </c>
      <c r="X53" s="249" t="str">
        <f>IF('กรอกข้อมูล นร1'!E53="ย้าย",'กรอกข้อมูล นร1'!E53,"")</f>
        <v/>
      </c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CB53" s="56"/>
      <c r="CH53" s="56"/>
    </row>
    <row r="54" spans="1:86" ht="15" customHeight="1">
      <c r="A54" s="50" t="str">
        <f>'กรอกข้อมูล นร1'!A54&amp;""</f>
        <v/>
      </c>
      <c r="B54" s="53"/>
      <c r="C54" s="849"/>
      <c r="D54" s="849"/>
      <c r="E54" s="849"/>
      <c r="F54" s="246" t="str">
        <f>เวลาเรียน1!E56</f>
        <v/>
      </c>
      <c r="G54" s="247" t="str">
        <f>IF(A54="","",เวลาเรียน1!GS56)</f>
        <v/>
      </c>
      <c r="H54" s="247" t="str">
        <f>IF(A54="","",เวลาเรียน1!GT56)</f>
        <v/>
      </c>
      <c r="I54" s="247" t="str">
        <f>IF(A54="","",เวลาเรียน1!GU56)</f>
        <v/>
      </c>
      <c r="J54" s="247" t="str">
        <f>IF(A54="","",เวลาเรียน1!GV56)</f>
        <v/>
      </c>
      <c r="K54" s="626" t="str">
        <f t="shared" si="9"/>
        <v/>
      </c>
      <c r="L54" s="246" t="str">
        <f>เวลาเรียน2!E56</f>
        <v/>
      </c>
      <c r="M54" s="247" t="str">
        <f>IF($A54="","",เวลาเรียน2!HN56)</f>
        <v/>
      </c>
      <c r="N54" s="247" t="str">
        <f>IF($A54="","",เวลาเรียน2!HO56)</f>
        <v/>
      </c>
      <c r="O54" s="247" t="str">
        <f>IF($A54="","",เวลาเรียน2!HP56)</f>
        <v/>
      </c>
      <c r="P54" s="247" t="str">
        <f>IF($A54="","",เวลาเรียน2!HQ56)</f>
        <v/>
      </c>
      <c r="Q54" s="626" t="str">
        <f t="shared" si="7"/>
        <v/>
      </c>
      <c r="R54" s="247" t="str">
        <f t="shared" si="1"/>
        <v/>
      </c>
      <c r="S54" s="364" t="str">
        <f t="shared" si="2"/>
        <v/>
      </c>
      <c r="T54" s="248" t="str">
        <f t="shared" si="3"/>
        <v/>
      </c>
      <c r="U54" s="248" t="str">
        <f t="shared" si="4"/>
        <v/>
      </c>
      <c r="V54" s="248" t="str">
        <f t="shared" si="5"/>
        <v/>
      </c>
      <c r="W54" s="627" t="str">
        <f t="shared" si="6"/>
        <v/>
      </c>
      <c r="X54" s="249" t="str">
        <f>IF('กรอกข้อมูล นร1'!E54="ย้าย",'กรอกข้อมูล นร1'!E54,"")</f>
        <v/>
      </c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CB54" s="56"/>
      <c r="CH54" s="56"/>
    </row>
    <row r="55" spans="1:86" ht="12.6" hidden="1" customHeight="1">
      <c r="A55" s="55"/>
      <c r="F55" s="55"/>
      <c r="G55" s="55"/>
      <c r="H55" s="55"/>
      <c r="I55" s="55"/>
      <c r="J55" s="58"/>
      <c r="K55" s="58"/>
      <c r="L55" s="55"/>
      <c r="M55" s="55"/>
      <c r="N55" s="55"/>
      <c r="O55" s="58"/>
      <c r="P55" s="55"/>
      <c r="Q55" s="58"/>
      <c r="R55" s="55"/>
      <c r="S55" s="58"/>
      <c r="T55" s="55"/>
      <c r="U55" s="55"/>
      <c r="V55" s="55"/>
      <c r="W55" s="58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CB55" s="56"/>
      <c r="CH55" s="56"/>
    </row>
    <row r="56" spans="1:86" ht="12.6" hidden="1" customHeight="1">
      <c r="A56" s="55"/>
      <c r="F56" s="55"/>
      <c r="G56" s="137"/>
      <c r="H56" s="137"/>
      <c r="I56" s="137"/>
      <c r="J56" s="137"/>
      <c r="K56" s="874" t="s">
        <v>1497</v>
      </c>
      <c r="L56" s="874"/>
      <c r="M56" s="874"/>
      <c r="N56" s="874"/>
      <c r="O56" s="874"/>
      <c r="P56" s="874"/>
      <c r="Q56" s="874"/>
      <c r="R56" s="137"/>
      <c r="S56" s="137"/>
      <c r="T56" s="137"/>
      <c r="U56" s="137"/>
      <c r="V56" s="137"/>
      <c r="W56" s="137"/>
      <c r="X56" s="137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CB56" s="56"/>
      <c r="CH56" s="56"/>
    </row>
    <row r="57" spans="1:86" ht="12.6" hidden="1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9"/>
      <c r="K57" s="851" t="str">
        <f>'หน้าปก ปพ.5'!H48</f>
        <v/>
      </c>
      <c r="L57" s="851"/>
      <c r="M57" s="851"/>
      <c r="N57" s="851"/>
      <c r="O57" s="851"/>
      <c r="P57" s="851"/>
      <c r="Q57" s="851"/>
      <c r="R57" s="138"/>
      <c r="S57" s="139"/>
      <c r="T57" s="138"/>
      <c r="U57" s="138"/>
      <c r="V57" s="138"/>
      <c r="W57" s="139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88"/>
      <c r="AU57" s="188"/>
      <c r="AV57" s="188"/>
      <c r="AW57" s="188"/>
      <c r="AX57" s="188"/>
      <c r="AY57" s="188"/>
    </row>
    <row r="58" spans="1:86" ht="17.100000000000001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9"/>
      <c r="K58" s="139"/>
      <c r="L58" s="138"/>
      <c r="M58" s="138"/>
      <c r="N58" s="138"/>
      <c r="O58" s="139"/>
      <c r="P58" s="138"/>
      <c r="Q58" s="139"/>
      <c r="R58" s="138"/>
      <c r="S58" s="139"/>
      <c r="T58" s="138"/>
      <c r="U58" s="138"/>
      <c r="V58" s="138"/>
      <c r="W58" s="139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88"/>
      <c r="AU58" s="188"/>
      <c r="AV58" s="188"/>
      <c r="AW58" s="188"/>
      <c r="AX58" s="188"/>
      <c r="AY58" s="188"/>
    </row>
    <row r="59" spans="1:86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9"/>
      <c r="K59" s="139"/>
      <c r="L59" s="138"/>
      <c r="M59" s="138"/>
      <c r="N59" s="138"/>
      <c r="O59" s="139"/>
      <c r="P59" s="138"/>
      <c r="Q59" s="139"/>
      <c r="R59" s="138"/>
      <c r="S59" s="139"/>
      <c r="T59" s="138"/>
      <c r="U59" s="138"/>
      <c r="V59" s="138"/>
      <c r="W59" s="139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88"/>
      <c r="AU59" s="188"/>
      <c r="AV59" s="188"/>
      <c r="AW59" s="188"/>
      <c r="AX59" s="188"/>
      <c r="AY59" s="188"/>
    </row>
    <row r="60" spans="1:86" ht="5.25" hidden="1" customHeight="1">
      <c r="A60" s="142"/>
      <c r="B60" s="142"/>
      <c r="C60" s="142"/>
      <c r="D60" s="142"/>
      <c r="E60" s="142"/>
      <c r="F60" s="867" t="s">
        <v>353</v>
      </c>
      <c r="G60" s="867"/>
      <c r="H60" s="867"/>
      <c r="I60" s="867"/>
      <c r="J60" s="867"/>
      <c r="K60" s="867"/>
      <c r="L60" s="867"/>
      <c r="M60" s="867"/>
      <c r="N60" s="867"/>
      <c r="O60" s="867"/>
      <c r="P60" s="867"/>
      <c r="Q60" s="867"/>
      <c r="R60" s="867"/>
      <c r="S60" s="867"/>
      <c r="T60" s="867"/>
      <c r="U60" s="867"/>
      <c r="V60" s="867"/>
      <c r="W60" s="867"/>
      <c r="X60" s="867"/>
      <c r="Y60" s="867"/>
      <c r="Z60" s="867"/>
      <c r="AA60" s="867"/>
      <c r="AB60" s="867"/>
      <c r="AC60" s="867"/>
      <c r="AD60" s="867"/>
      <c r="AE60" s="867"/>
      <c r="AF60" s="867"/>
      <c r="AG60" s="867"/>
      <c r="AH60" s="867"/>
      <c r="AI60" s="867"/>
      <c r="AJ60" s="867"/>
      <c r="AK60" s="867"/>
      <c r="AL60" s="867"/>
      <c r="AM60" s="867"/>
      <c r="AN60" s="867"/>
      <c r="AO60" s="867"/>
      <c r="AP60" s="867"/>
      <c r="AQ60" s="867"/>
      <c r="AR60" s="867"/>
      <c r="AS60" s="867"/>
      <c r="AT60" s="867"/>
      <c r="AU60" s="867"/>
      <c r="AV60" s="867"/>
      <c r="AW60" s="867"/>
      <c r="AX60" s="188"/>
      <c r="AY60" s="188"/>
      <c r="AZ60" s="189"/>
      <c r="BA60" s="189"/>
      <c r="BB60" s="189"/>
      <c r="BC60" s="189"/>
    </row>
    <row r="61" spans="1:86" ht="5.25" hidden="1" customHeight="1" thickBot="1">
      <c r="A61" s="142"/>
      <c r="B61" s="142"/>
      <c r="C61" s="142"/>
      <c r="D61" s="142"/>
      <c r="E61" s="142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90"/>
      <c r="AU61" s="190"/>
      <c r="AV61" s="190"/>
      <c r="AW61" s="190"/>
      <c r="AX61" s="188"/>
      <c r="AY61" s="188"/>
      <c r="AZ61" s="189"/>
      <c r="BA61" s="189"/>
      <c r="BB61" s="189"/>
      <c r="BC61" s="189"/>
    </row>
    <row r="62" spans="1:86" ht="5.25" hidden="1" customHeight="1">
      <c r="A62" s="852" t="s">
        <v>38</v>
      </c>
      <c r="B62" s="167"/>
      <c r="C62" s="168"/>
      <c r="D62" s="168"/>
      <c r="E62" s="169"/>
      <c r="F62" s="864" t="s">
        <v>341</v>
      </c>
      <c r="G62" s="865"/>
      <c r="H62" s="865"/>
      <c r="I62" s="866"/>
      <c r="J62" s="864" t="s">
        <v>350</v>
      </c>
      <c r="K62" s="865"/>
      <c r="L62" s="865"/>
      <c r="M62" s="866"/>
      <c r="N62" s="864" t="s">
        <v>342</v>
      </c>
      <c r="O62" s="865"/>
      <c r="P62" s="865"/>
      <c r="Q62" s="866"/>
      <c r="R62" s="872" t="s">
        <v>343</v>
      </c>
      <c r="S62" s="865"/>
      <c r="T62" s="865"/>
      <c r="U62" s="871"/>
      <c r="V62" s="864" t="s">
        <v>351</v>
      </c>
      <c r="W62" s="865"/>
      <c r="X62" s="865"/>
      <c r="Y62" s="866"/>
      <c r="Z62" s="872" t="s">
        <v>344</v>
      </c>
      <c r="AA62" s="865"/>
      <c r="AB62" s="865"/>
      <c r="AC62" s="865"/>
      <c r="AD62" s="865" t="s">
        <v>345</v>
      </c>
      <c r="AE62" s="865"/>
      <c r="AF62" s="865"/>
      <c r="AG62" s="871"/>
      <c r="AH62" s="864" t="s">
        <v>346</v>
      </c>
      <c r="AI62" s="865"/>
      <c r="AJ62" s="865"/>
      <c r="AK62" s="866"/>
      <c r="AL62" s="872" t="s">
        <v>347</v>
      </c>
      <c r="AM62" s="865"/>
      <c r="AN62" s="865"/>
      <c r="AO62" s="871"/>
      <c r="AP62" s="864" t="s">
        <v>348</v>
      </c>
      <c r="AQ62" s="865"/>
      <c r="AR62" s="865"/>
      <c r="AS62" s="866"/>
      <c r="AT62" s="868" t="s">
        <v>349</v>
      </c>
      <c r="AU62" s="869"/>
      <c r="AV62" s="869"/>
      <c r="AW62" s="870"/>
      <c r="AX62" s="188"/>
      <c r="AY62" s="188"/>
      <c r="AZ62" s="189"/>
      <c r="BA62" s="189"/>
      <c r="BB62" s="189"/>
      <c r="BC62" s="189"/>
    </row>
    <row r="63" spans="1:86" ht="5.25" hidden="1" customHeight="1" thickBot="1">
      <c r="A63" s="853"/>
      <c r="B63" s="179"/>
      <c r="C63" s="180"/>
      <c r="D63" s="180"/>
      <c r="E63" s="181"/>
      <c r="F63" s="182" t="s">
        <v>22</v>
      </c>
      <c r="G63" s="183" t="s">
        <v>82</v>
      </c>
      <c r="H63" s="183" t="s">
        <v>83</v>
      </c>
      <c r="I63" s="184" t="s">
        <v>84</v>
      </c>
      <c r="J63" s="182" t="s">
        <v>22</v>
      </c>
      <c r="K63" s="183" t="s">
        <v>82</v>
      </c>
      <c r="L63" s="183" t="s">
        <v>83</v>
      </c>
      <c r="M63" s="184" t="s">
        <v>84</v>
      </c>
      <c r="N63" s="182" t="s">
        <v>22</v>
      </c>
      <c r="O63" s="183" t="s">
        <v>82</v>
      </c>
      <c r="P63" s="183" t="s">
        <v>83</v>
      </c>
      <c r="Q63" s="184" t="s">
        <v>84</v>
      </c>
      <c r="R63" s="185" t="s">
        <v>22</v>
      </c>
      <c r="S63" s="183" t="s">
        <v>82</v>
      </c>
      <c r="T63" s="183" t="s">
        <v>83</v>
      </c>
      <c r="U63" s="186" t="s">
        <v>84</v>
      </c>
      <c r="V63" s="182" t="s">
        <v>22</v>
      </c>
      <c r="W63" s="183" t="s">
        <v>82</v>
      </c>
      <c r="X63" s="183" t="s">
        <v>83</v>
      </c>
      <c r="Y63" s="184" t="s">
        <v>84</v>
      </c>
      <c r="Z63" s="185" t="s">
        <v>22</v>
      </c>
      <c r="AA63" s="183" t="s">
        <v>82</v>
      </c>
      <c r="AB63" s="183" t="s">
        <v>83</v>
      </c>
      <c r="AC63" s="183" t="s">
        <v>84</v>
      </c>
      <c r="AD63" s="183" t="s">
        <v>22</v>
      </c>
      <c r="AE63" s="183" t="s">
        <v>82</v>
      </c>
      <c r="AF63" s="183" t="s">
        <v>83</v>
      </c>
      <c r="AG63" s="186" t="s">
        <v>84</v>
      </c>
      <c r="AH63" s="182" t="s">
        <v>22</v>
      </c>
      <c r="AI63" s="183" t="s">
        <v>82</v>
      </c>
      <c r="AJ63" s="183" t="s">
        <v>83</v>
      </c>
      <c r="AK63" s="184" t="s">
        <v>84</v>
      </c>
      <c r="AL63" s="185" t="s">
        <v>22</v>
      </c>
      <c r="AM63" s="183" t="s">
        <v>82</v>
      </c>
      <c r="AN63" s="183" t="s">
        <v>83</v>
      </c>
      <c r="AO63" s="186" t="s">
        <v>84</v>
      </c>
      <c r="AP63" s="182" t="s">
        <v>22</v>
      </c>
      <c r="AQ63" s="183" t="s">
        <v>82</v>
      </c>
      <c r="AR63" s="183" t="s">
        <v>83</v>
      </c>
      <c r="AS63" s="184" t="s">
        <v>84</v>
      </c>
      <c r="AT63" s="191" t="s">
        <v>22</v>
      </c>
      <c r="AU63" s="192" t="s">
        <v>82</v>
      </c>
      <c r="AV63" s="192" t="s">
        <v>83</v>
      </c>
      <c r="AW63" s="193" t="s">
        <v>84</v>
      </c>
      <c r="AX63" s="188"/>
      <c r="AY63" s="188"/>
      <c r="AZ63" s="189"/>
      <c r="BA63" s="189"/>
      <c r="BB63" s="189"/>
      <c r="BC63" s="189"/>
    </row>
    <row r="64" spans="1:86" ht="5.25" hidden="1" customHeight="1">
      <c r="A64" s="178">
        <v>1</v>
      </c>
      <c r="B64" s="145"/>
      <c r="C64" s="144"/>
      <c r="D64" s="144"/>
      <c r="E64" s="151"/>
      <c r="F64" s="153">
        <f>เวลาเรียน1!BE7</f>
        <v>21</v>
      </c>
      <c r="G64" s="147" t="str">
        <f>เวลาเรียน1!BF7</f>
        <v/>
      </c>
      <c r="H64" s="147" t="str">
        <f>เวลาเรียน1!BG7</f>
        <v/>
      </c>
      <c r="I64" s="154" t="str">
        <f>เวลาเรียน1!BH7</f>
        <v/>
      </c>
      <c r="J64" s="153">
        <f>เวลาเรียน1!CN7</f>
        <v>16</v>
      </c>
      <c r="K64" s="147" t="str">
        <f>เวลาเรียน1!CO7</f>
        <v/>
      </c>
      <c r="L64" s="147" t="str">
        <f>เวลาเรียน1!CP7</f>
        <v/>
      </c>
      <c r="M64" s="154" t="str">
        <f>เวลาเรียน1!CQ7</f>
        <v/>
      </c>
      <c r="N64" s="162">
        <f>เวลาเรียน1!DW7</f>
        <v>22</v>
      </c>
      <c r="O64" s="147" t="str">
        <f>เวลาเรียน1!DX7</f>
        <v/>
      </c>
      <c r="P64" s="147" t="str">
        <f>เวลาเรียน1!DY7</f>
        <v/>
      </c>
      <c r="Q64" s="154" t="str">
        <f>เวลาเรียน1!DZ7</f>
        <v/>
      </c>
      <c r="R64" s="160">
        <f>เวลาเรียน1!FF7</f>
        <v>22</v>
      </c>
      <c r="S64" s="147" t="str">
        <f>เวลาเรียน1!FG7</f>
        <v/>
      </c>
      <c r="T64" s="147" t="str">
        <f>เวลาเรียน1!FH7</f>
        <v/>
      </c>
      <c r="U64" s="165" t="str">
        <f>เวลาเรียน1!FI7</f>
        <v/>
      </c>
      <c r="V64" s="162">
        <f>เวลาเรียน1!GO7</f>
        <v>8</v>
      </c>
      <c r="W64" s="147" t="str">
        <f>เวลาเรียน1!GP7</f>
        <v/>
      </c>
      <c r="X64" s="147" t="str">
        <f>เวลาเรียน1!GQ7</f>
        <v/>
      </c>
      <c r="Y64" s="154" t="str">
        <f>เวลาเรียน1!GR7</f>
        <v/>
      </c>
      <c r="Z64" s="160" t="e">
        <f>เวลาเรียน1!#REF!</f>
        <v>#REF!</v>
      </c>
      <c r="AA64" s="149" t="e">
        <f>เวลาเรียน1!#REF!</f>
        <v>#REF!</v>
      </c>
      <c r="AB64" s="149" t="e">
        <f>เวลาเรียน1!#REF!</f>
        <v>#REF!</v>
      </c>
      <c r="AC64" s="149" t="e">
        <f>เวลาเรียน1!#REF!</f>
        <v>#REF!</v>
      </c>
      <c r="AD64" s="149" t="str">
        <f>เวลาเรียน2!DC7</f>
        <v/>
      </c>
      <c r="AE64" s="147" t="str">
        <f>เวลาเรียน2!DD7</f>
        <v/>
      </c>
      <c r="AF64" s="147" t="str">
        <f>เวลาเรียน2!DE7</f>
        <v/>
      </c>
      <c r="AG64" s="165" t="str">
        <f>เวลาเรียน2!DF7</f>
        <v/>
      </c>
      <c r="AH64" s="162" t="str">
        <f>เวลาเรียน2!EL7</f>
        <v/>
      </c>
      <c r="AI64" s="147" t="str">
        <f>เวลาเรียน2!EM7</f>
        <v/>
      </c>
      <c r="AJ64" s="147" t="str">
        <f>เวลาเรียน2!EN7</f>
        <v/>
      </c>
      <c r="AK64" s="154" t="str">
        <f>เวลาเรียน2!EO7</f>
        <v/>
      </c>
      <c r="AL64" s="160" t="str">
        <f>เวลาเรียน2!FU7</f>
        <v/>
      </c>
      <c r="AM64" s="147" t="str">
        <f>เวลาเรียน2!FV7</f>
        <v/>
      </c>
      <c r="AN64" s="147" t="str">
        <f>เวลาเรียน2!FW7</f>
        <v/>
      </c>
      <c r="AO64" s="165" t="str">
        <f>เวลาเรียน2!FX7</f>
        <v/>
      </c>
      <c r="AP64" s="162" t="str">
        <f>เวลาเรียน2!HD7</f>
        <v/>
      </c>
      <c r="AQ64" s="147" t="str">
        <f>เวลาเรียน2!HE7</f>
        <v/>
      </c>
      <c r="AR64" s="147" t="str">
        <f>เวลาเรียน2!HF7</f>
        <v/>
      </c>
      <c r="AS64" s="154" t="str">
        <f>เวลาเรียน2!HG7</f>
        <v/>
      </c>
      <c r="AT64" s="194" t="e">
        <f>เวลาเรียน2!#REF!</f>
        <v>#REF!</v>
      </c>
      <c r="AU64" s="195" t="e">
        <f>เวลาเรียน2!#REF!</f>
        <v>#REF!</v>
      </c>
      <c r="AV64" s="195" t="e">
        <f>เวลาเรียน2!#REF!</f>
        <v>#REF!</v>
      </c>
      <c r="AW64" s="196" t="e">
        <f>เวลาเรียน2!#REF!</f>
        <v>#REF!</v>
      </c>
      <c r="AX64" s="197"/>
      <c r="AY64" s="197"/>
      <c r="AZ64" s="198"/>
      <c r="BA64" s="189"/>
      <c r="BB64" s="189"/>
      <c r="BC64" s="189"/>
    </row>
    <row r="65" spans="1:55" ht="5.25" hidden="1" customHeight="1">
      <c r="A65" s="170">
        <v>2</v>
      </c>
      <c r="B65" s="146"/>
      <c r="C65" s="143"/>
      <c r="D65" s="143"/>
      <c r="E65" s="152"/>
      <c r="F65" s="155" t="str">
        <f>เวลาเรียน1!BE8</f>
        <v/>
      </c>
      <c r="G65" s="148" t="str">
        <f>เวลาเรียน1!BF8</f>
        <v/>
      </c>
      <c r="H65" s="148" t="str">
        <f>เวลาเรียน1!BG8</f>
        <v/>
      </c>
      <c r="I65" s="156" t="str">
        <f>เวลาเรียน1!BH8</f>
        <v/>
      </c>
      <c r="J65" s="155" t="str">
        <f>เวลาเรียน1!CN8</f>
        <v/>
      </c>
      <c r="K65" s="148" t="str">
        <f>เวลาเรียน1!CO8</f>
        <v/>
      </c>
      <c r="L65" s="148" t="str">
        <f>เวลาเรียน1!CP8</f>
        <v/>
      </c>
      <c r="M65" s="156" t="str">
        <f>เวลาเรียน1!CQ8</f>
        <v/>
      </c>
      <c r="N65" s="163" t="str">
        <f>เวลาเรียน1!DW8</f>
        <v/>
      </c>
      <c r="O65" s="148" t="str">
        <f>เวลาเรียน1!DX8</f>
        <v/>
      </c>
      <c r="P65" s="148" t="str">
        <f>เวลาเรียน1!DY8</f>
        <v/>
      </c>
      <c r="Q65" s="156" t="str">
        <f>เวลาเรียน1!DZ8</f>
        <v/>
      </c>
      <c r="R65" s="161" t="str">
        <f>เวลาเรียน1!FF8</f>
        <v/>
      </c>
      <c r="S65" s="148" t="str">
        <f>เวลาเรียน1!FG8</f>
        <v/>
      </c>
      <c r="T65" s="148" t="str">
        <f>เวลาเรียน1!FH8</f>
        <v/>
      </c>
      <c r="U65" s="166" t="str">
        <f>เวลาเรียน1!FI8</f>
        <v/>
      </c>
      <c r="V65" s="163" t="str">
        <f>เวลาเรียน1!GO8</f>
        <v/>
      </c>
      <c r="W65" s="148" t="str">
        <f>เวลาเรียน1!GP8</f>
        <v/>
      </c>
      <c r="X65" s="148" t="str">
        <f>เวลาเรียน1!GQ8</f>
        <v/>
      </c>
      <c r="Y65" s="156" t="str">
        <f>เวลาเรียน1!GR8</f>
        <v/>
      </c>
      <c r="Z65" s="161" t="e">
        <f>เวลาเรียน1!#REF!</f>
        <v>#REF!</v>
      </c>
      <c r="AA65" s="150" t="e">
        <f>เวลาเรียน1!#REF!</f>
        <v>#REF!</v>
      </c>
      <c r="AB65" s="150" t="e">
        <f>เวลาเรียน1!#REF!</f>
        <v>#REF!</v>
      </c>
      <c r="AC65" s="150" t="e">
        <f>เวลาเรียน1!#REF!</f>
        <v>#REF!</v>
      </c>
      <c r="AD65" s="150" t="str">
        <f>เวลาเรียน2!DC8</f>
        <v/>
      </c>
      <c r="AE65" s="148" t="str">
        <f>เวลาเรียน2!DD8</f>
        <v/>
      </c>
      <c r="AF65" s="148" t="str">
        <f>เวลาเรียน2!DE8</f>
        <v/>
      </c>
      <c r="AG65" s="166" t="str">
        <f>เวลาเรียน2!DF8</f>
        <v/>
      </c>
      <c r="AH65" s="163" t="str">
        <f>เวลาเรียน2!EL8</f>
        <v/>
      </c>
      <c r="AI65" s="148" t="str">
        <f>เวลาเรียน2!EM8</f>
        <v/>
      </c>
      <c r="AJ65" s="148" t="str">
        <f>เวลาเรียน2!EN8</f>
        <v/>
      </c>
      <c r="AK65" s="156" t="str">
        <f>เวลาเรียน2!EO8</f>
        <v/>
      </c>
      <c r="AL65" s="161" t="str">
        <f>เวลาเรียน2!FU8</f>
        <v/>
      </c>
      <c r="AM65" s="148" t="str">
        <f>เวลาเรียน2!FV8</f>
        <v/>
      </c>
      <c r="AN65" s="148" t="str">
        <f>เวลาเรียน2!FW8</f>
        <v/>
      </c>
      <c r="AO65" s="166" t="str">
        <f>เวลาเรียน2!FX8</f>
        <v/>
      </c>
      <c r="AP65" s="163" t="str">
        <f>เวลาเรียน2!HD8</f>
        <v/>
      </c>
      <c r="AQ65" s="148" t="str">
        <f>เวลาเรียน2!HE8</f>
        <v/>
      </c>
      <c r="AR65" s="148" t="str">
        <f>เวลาเรียน2!HF8</f>
        <v/>
      </c>
      <c r="AS65" s="156" t="str">
        <f>เวลาเรียน2!HG8</f>
        <v/>
      </c>
      <c r="AT65" s="199" t="e">
        <f>เวลาเรียน2!#REF!</f>
        <v>#REF!</v>
      </c>
      <c r="AU65" s="200" t="e">
        <f>เวลาเรียน2!#REF!</f>
        <v>#REF!</v>
      </c>
      <c r="AV65" s="200" t="e">
        <f>เวลาเรียน2!#REF!</f>
        <v>#REF!</v>
      </c>
      <c r="AW65" s="201" t="e">
        <f>เวลาเรียน2!#REF!</f>
        <v>#REF!</v>
      </c>
      <c r="AX65" s="197"/>
      <c r="AY65" s="197"/>
      <c r="AZ65" s="198"/>
      <c r="BA65" s="189"/>
      <c r="BB65" s="189"/>
      <c r="BC65" s="189"/>
    </row>
    <row r="66" spans="1:55" ht="5.25" hidden="1" customHeight="1">
      <c r="A66" s="170">
        <v>3</v>
      </c>
      <c r="B66" s="146"/>
      <c r="C66" s="143"/>
      <c r="D66" s="143"/>
      <c r="E66" s="152"/>
      <c r="F66" s="155" t="str">
        <f>เวลาเรียน1!BE9</f>
        <v/>
      </c>
      <c r="G66" s="148" t="str">
        <f>เวลาเรียน1!BF9</f>
        <v/>
      </c>
      <c r="H66" s="148" t="str">
        <f>เวลาเรียน1!BG9</f>
        <v/>
      </c>
      <c r="I66" s="156" t="str">
        <f>เวลาเรียน1!BH9</f>
        <v/>
      </c>
      <c r="J66" s="155" t="str">
        <f>เวลาเรียน1!CN9</f>
        <v/>
      </c>
      <c r="K66" s="148" t="str">
        <f>เวลาเรียน1!CO9</f>
        <v/>
      </c>
      <c r="L66" s="148" t="str">
        <f>เวลาเรียน1!CP9</f>
        <v/>
      </c>
      <c r="M66" s="156" t="str">
        <f>เวลาเรียน1!CQ9</f>
        <v/>
      </c>
      <c r="N66" s="163" t="str">
        <f>เวลาเรียน1!DW9</f>
        <v/>
      </c>
      <c r="O66" s="148" t="str">
        <f>เวลาเรียน1!DX9</f>
        <v/>
      </c>
      <c r="P66" s="148" t="str">
        <f>เวลาเรียน1!DY9</f>
        <v/>
      </c>
      <c r="Q66" s="156" t="str">
        <f>เวลาเรียน1!DZ9</f>
        <v/>
      </c>
      <c r="R66" s="161" t="str">
        <f>เวลาเรียน1!FF9</f>
        <v/>
      </c>
      <c r="S66" s="148" t="str">
        <f>เวลาเรียน1!FG9</f>
        <v/>
      </c>
      <c r="T66" s="148" t="str">
        <f>เวลาเรียน1!FH9</f>
        <v/>
      </c>
      <c r="U66" s="166" t="str">
        <f>เวลาเรียน1!FI9</f>
        <v/>
      </c>
      <c r="V66" s="163" t="str">
        <f>เวลาเรียน1!GO9</f>
        <v/>
      </c>
      <c r="W66" s="148" t="str">
        <f>เวลาเรียน1!GP9</f>
        <v/>
      </c>
      <c r="X66" s="148" t="str">
        <f>เวลาเรียน1!GQ9</f>
        <v/>
      </c>
      <c r="Y66" s="156" t="str">
        <f>เวลาเรียน1!GR9</f>
        <v/>
      </c>
      <c r="Z66" s="161" t="e">
        <f>เวลาเรียน1!#REF!</f>
        <v>#REF!</v>
      </c>
      <c r="AA66" s="150" t="e">
        <f>เวลาเรียน1!#REF!</f>
        <v>#REF!</v>
      </c>
      <c r="AB66" s="150" t="e">
        <f>เวลาเรียน1!#REF!</f>
        <v>#REF!</v>
      </c>
      <c r="AC66" s="150" t="e">
        <f>เวลาเรียน1!#REF!</f>
        <v>#REF!</v>
      </c>
      <c r="AD66" s="150" t="str">
        <f>เวลาเรียน2!DC9</f>
        <v/>
      </c>
      <c r="AE66" s="148" t="str">
        <f>เวลาเรียน2!DD9</f>
        <v/>
      </c>
      <c r="AF66" s="148" t="str">
        <f>เวลาเรียน2!DE9</f>
        <v/>
      </c>
      <c r="AG66" s="166" t="str">
        <f>เวลาเรียน2!DF9</f>
        <v/>
      </c>
      <c r="AH66" s="163" t="str">
        <f>เวลาเรียน2!EL9</f>
        <v/>
      </c>
      <c r="AI66" s="148" t="str">
        <f>เวลาเรียน2!EM9</f>
        <v/>
      </c>
      <c r="AJ66" s="148" t="str">
        <f>เวลาเรียน2!EN9</f>
        <v/>
      </c>
      <c r="AK66" s="156" t="str">
        <f>เวลาเรียน2!EO9</f>
        <v/>
      </c>
      <c r="AL66" s="161" t="str">
        <f>เวลาเรียน2!FU9</f>
        <v/>
      </c>
      <c r="AM66" s="148" t="str">
        <f>เวลาเรียน2!FV9</f>
        <v/>
      </c>
      <c r="AN66" s="148" t="str">
        <f>เวลาเรียน2!FW9</f>
        <v/>
      </c>
      <c r="AO66" s="166" t="str">
        <f>เวลาเรียน2!FX9</f>
        <v/>
      </c>
      <c r="AP66" s="163" t="str">
        <f>เวลาเรียน2!HD9</f>
        <v/>
      </c>
      <c r="AQ66" s="148" t="str">
        <f>เวลาเรียน2!HE9</f>
        <v/>
      </c>
      <c r="AR66" s="148" t="str">
        <f>เวลาเรียน2!HF9</f>
        <v/>
      </c>
      <c r="AS66" s="156" t="str">
        <f>เวลาเรียน2!HG9</f>
        <v/>
      </c>
      <c r="AT66" s="199" t="e">
        <f>เวลาเรียน2!#REF!</f>
        <v>#REF!</v>
      </c>
      <c r="AU66" s="200" t="e">
        <f>เวลาเรียน2!#REF!</f>
        <v>#REF!</v>
      </c>
      <c r="AV66" s="200" t="e">
        <f>เวลาเรียน2!#REF!</f>
        <v>#REF!</v>
      </c>
      <c r="AW66" s="201" t="e">
        <f>เวลาเรียน2!#REF!</f>
        <v>#REF!</v>
      </c>
      <c r="AX66" s="197"/>
      <c r="AY66" s="197"/>
      <c r="AZ66" s="198"/>
      <c r="BA66" s="189"/>
      <c r="BB66" s="189"/>
      <c r="BC66" s="189"/>
    </row>
    <row r="67" spans="1:55" ht="5.25" hidden="1" customHeight="1">
      <c r="A67" s="170">
        <v>4</v>
      </c>
      <c r="B67" s="146"/>
      <c r="C67" s="143"/>
      <c r="D67" s="143"/>
      <c r="E67" s="152"/>
      <c r="F67" s="155" t="str">
        <f>เวลาเรียน1!BE10</f>
        <v/>
      </c>
      <c r="G67" s="148" t="str">
        <f>เวลาเรียน1!BF10</f>
        <v/>
      </c>
      <c r="H67" s="148" t="str">
        <f>เวลาเรียน1!BG10</f>
        <v/>
      </c>
      <c r="I67" s="156" t="str">
        <f>เวลาเรียน1!BH10</f>
        <v/>
      </c>
      <c r="J67" s="155" t="str">
        <f>เวลาเรียน1!CN10</f>
        <v/>
      </c>
      <c r="K67" s="148" t="str">
        <f>เวลาเรียน1!CO10</f>
        <v/>
      </c>
      <c r="L67" s="148" t="str">
        <f>เวลาเรียน1!CP10</f>
        <v/>
      </c>
      <c r="M67" s="156" t="str">
        <f>เวลาเรียน1!CQ10</f>
        <v/>
      </c>
      <c r="N67" s="163" t="str">
        <f>เวลาเรียน1!DW10</f>
        <v/>
      </c>
      <c r="O67" s="148" t="str">
        <f>เวลาเรียน1!DX10</f>
        <v/>
      </c>
      <c r="P67" s="148" t="str">
        <f>เวลาเรียน1!DY10</f>
        <v/>
      </c>
      <c r="Q67" s="156" t="str">
        <f>เวลาเรียน1!DZ10</f>
        <v/>
      </c>
      <c r="R67" s="161" t="str">
        <f>เวลาเรียน1!FF10</f>
        <v/>
      </c>
      <c r="S67" s="148" t="str">
        <f>เวลาเรียน1!FG10</f>
        <v/>
      </c>
      <c r="T67" s="148" t="str">
        <f>เวลาเรียน1!FH10</f>
        <v/>
      </c>
      <c r="U67" s="166" t="str">
        <f>เวลาเรียน1!FI10</f>
        <v/>
      </c>
      <c r="V67" s="163" t="str">
        <f>เวลาเรียน1!GO10</f>
        <v/>
      </c>
      <c r="W67" s="148" t="str">
        <f>เวลาเรียน1!GP10</f>
        <v/>
      </c>
      <c r="X67" s="148" t="str">
        <f>เวลาเรียน1!GQ10</f>
        <v/>
      </c>
      <c r="Y67" s="156" t="str">
        <f>เวลาเรียน1!GR10</f>
        <v/>
      </c>
      <c r="Z67" s="161" t="e">
        <f>เวลาเรียน1!#REF!</f>
        <v>#REF!</v>
      </c>
      <c r="AA67" s="150" t="e">
        <f>เวลาเรียน1!#REF!</f>
        <v>#REF!</v>
      </c>
      <c r="AB67" s="150" t="e">
        <f>เวลาเรียน1!#REF!</f>
        <v>#REF!</v>
      </c>
      <c r="AC67" s="150" t="e">
        <f>เวลาเรียน1!#REF!</f>
        <v>#REF!</v>
      </c>
      <c r="AD67" s="150" t="str">
        <f>เวลาเรียน2!DC10</f>
        <v/>
      </c>
      <c r="AE67" s="148" t="str">
        <f>เวลาเรียน2!DD10</f>
        <v/>
      </c>
      <c r="AF67" s="148" t="str">
        <f>เวลาเรียน2!DE10</f>
        <v/>
      </c>
      <c r="AG67" s="166" t="str">
        <f>เวลาเรียน2!DF10</f>
        <v/>
      </c>
      <c r="AH67" s="163" t="str">
        <f>เวลาเรียน2!EL10</f>
        <v/>
      </c>
      <c r="AI67" s="148" t="str">
        <f>เวลาเรียน2!EM10</f>
        <v/>
      </c>
      <c r="AJ67" s="148" t="str">
        <f>เวลาเรียน2!EN10</f>
        <v/>
      </c>
      <c r="AK67" s="156" t="str">
        <f>เวลาเรียน2!EO10</f>
        <v/>
      </c>
      <c r="AL67" s="161" t="str">
        <f>เวลาเรียน2!FU10</f>
        <v/>
      </c>
      <c r="AM67" s="148" t="str">
        <f>เวลาเรียน2!FV10</f>
        <v/>
      </c>
      <c r="AN67" s="148" t="str">
        <f>เวลาเรียน2!FW10</f>
        <v/>
      </c>
      <c r="AO67" s="166" t="str">
        <f>เวลาเรียน2!FX10</f>
        <v/>
      </c>
      <c r="AP67" s="163" t="str">
        <f>เวลาเรียน2!HD10</f>
        <v/>
      </c>
      <c r="AQ67" s="148" t="str">
        <f>เวลาเรียน2!HE10</f>
        <v/>
      </c>
      <c r="AR67" s="148" t="str">
        <f>เวลาเรียน2!HF10</f>
        <v/>
      </c>
      <c r="AS67" s="156" t="str">
        <f>เวลาเรียน2!HG10</f>
        <v/>
      </c>
      <c r="AT67" s="199" t="e">
        <f>เวลาเรียน2!#REF!</f>
        <v>#REF!</v>
      </c>
      <c r="AU67" s="200" t="e">
        <f>เวลาเรียน2!#REF!</f>
        <v>#REF!</v>
      </c>
      <c r="AV67" s="200" t="e">
        <f>เวลาเรียน2!#REF!</f>
        <v>#REF!</v>
      </c>
      <c r="AW67" s="201" t="e">
        <f>เวลาเรียน2!#REF!</f>
        <v>#REF!</v>
      </c>
      <c r="AX67" s="197"/>
      <c r="AY67" s="197"/>
      <c r="AZ67" s="198"/>
      <c r="BA67" s="189"/>
      <c r="BB67" s="189"/>
      <c r="BC67" s="189"/>
    </row>
    <row r="68" spans="1:55" ht="5.25" hidden="1" customHeight="1">
      <c r="A68" s="170">
        <v>5</v>
      </c>
      <c r="B68" s="146"/>
      <c r="C68" s="143"/>
      <c r="D68" s="143"/>
      <c r="E68" s="152"/>
      <c r="F68" s="155" t="str">
        <f>เวลาเรียน1!BE11</f>
        <v/>
      </c>
      <c r="G68" s="148" t="str">
        <f>เวลาเรียน1!BF11</f>
        <v/>
      </c>
      <c r="H68" s="148" t="str">
        <f>เวลาเรียน1!BG11</f>
        <v/>
      </c>
      <c r="I68" s="156" t="str">
        <f>เวลาเรียน1!BH11</f>
        <v/>
      </c>
      <c r="J68" s="155" t="str">
        <f>เวลาเรียน1!CN11</f>
        <v/>
      </c>
      <c r="K68" s="148" t="str">
        <f>เวลาเรียน1!CO11</f>
        <v/>
      </c>
      <c r="L68" s="148" t="str">
        <f>เวลาเรียน1!CP11</f>
        <v/>
      </c>
      <c r="M68" s="156" t="str">
        <f>เวลาเรียน1!CQ11</f>
        <v/>
      </c>
      <c r="N68" s="163" t="str">
        <f>เวลาเรียน1!DW11</f>
        <v/>
      </c>
      <c r="O68" s="148" t="str">
        <f>เวลาเรียน1!DX11</f>
        <v/>
      </c>
      <c r="P68" s="148" t="str">
        <f>เวลาเรียน1!DY11</f>
        <v/>
      </c>
      <c r="Q68" s="156" t="str">
        <f>เวลาเรียน1!DZ11</f>
        <v/>
      </c>
      <c r="R68" s="161" t="str">
        <f>เวลาเรียน1!FF11</f>
        <v/>
      </c>
      <c r="S68" s="148" t="str">
        <f>เวลาเรียน1!FG11</f>
        <v/>
      </c>
      <c r="T68" s="148" t="str">
        <f>เวลาเรียน1!FH11</f>
        <v/>
      </c>
      <c r="U68" s="166" t="str">
        <f>เวลาเรียน1!FI11</f>
        <v/>
      </c>
      <c r="V68" s="163" t="str">
        <f>เวลาเรียน1!GO11</f>
        <v/>
      </c>
      <c r="W68" s="148" t="str">
        <f>เวลาเรียน1!GP11</f>
        <v/>
      </c>
      <c r="X68" s="148" t="str">
        <f>เวลาเรียน1!GQ11</f>
        <v/>
      </c>
      <c r="Y68" s="156" t="str">
        <f>เวลาเรียน1!GR11</f>
        <v/>
      </c>
      <c r="Z68" s="161" t="e">
        <f>เวลาเรียน1!#REF!</f>
        <v>#REF!</v>
      </c>
      <c r="AA68" s="150" t="e">
        <f>เวลาเรียน1!#REF!</f>
        <v>#REF!</v>
      </c>
      <c r="AB68" s="150" t="e">
        <f>เวลาเรียน1!#REF!</f>
        <v>#REF!</v>
      </c>
      <c r="AC68" s="150" t="e">
        <f>เวลาเรียน1!#REF!</f>
        <v>#REF!</v>
      </c>
      <c r="AD68" s="150" t="str">
        <f>เวลาเรียน2!DC11</f>
        <v/>
      </c>
      <c r="AE68" s="148" t="str">
        <f>เวลาเรียน2!DD11</f>
        <v/>
      </c>
      <c r="AF68" s="148" t="str">
        <f>เวลาเรียน2!DE11</f>
        <v/>
      </c>
      <c r="AG68" s="166" t="str">
        <f>เวลาเรียน2!DF11</f>
        <v/>
      </c>
      <c r="AH68" s="163" t="str">
        <f>เวลาเรียน2!EL11</f>
        <v/>
      </c>
      <c r="AI68" s="148" t="str">
        <f>เวลาเรียน2!EM11</f>
        <v/>
      </c>
      <c r="AJ68" s="148" t="str">
        <f>เวลาเรียน2!EN11</f>
        <v/>
      </c>
      <c r="AK68" s="156" t="str">
        <f>เวลาเรียน2!EO11</f>
        <v/>
      </c>
      <c r="AL68" s="161" t="str">
        <f>เวลาเรียน2!FU11</f>
        <v/>
      </c>
      <c r="AM68" s="148" t="str">
        <f>เวลาเรียน2!FV11</f>
        <v/>
      </c>
      <c r="AN68" s="148" t="str">
        <f>เวลาเรียน2!FW11</f>
        <v/>
      </c>
      <c r="AO68" s="166" t="str">
        <f>เวลาเรียน2!FX11</f>
        <v/>
      </c>
      <c r="AP68" s="163" t="str">
        <f>เวลาเรียน2!HD11</f>
        <v/>
      </c>
      <c r="AQ68" s="148" t="str">
        <f>เวลาเรียน2!HE11</f>
        <v/>
      </c>
      <c r="AR68" s="148" t="str">
        <f>เวลาเรียน2!HF11</f>
        <v/>
      </c>
      <c r="AS68" s="156" t="str">
        <f>เวลาเรียน2!HG11</f>
        <v/>
      </c>
      <c r="AT68" s="199" t="e">
        <f>เวลาเรียน2!#REF!</f>
        <v>#REF!</v>
      </c>
      <c r="AU68" s="200" t="e">
        <f>เวลาเรียน2!#REF!</f>
        <v>#REF!</v>
      </c>
      <c r="AV68" s="200" t="e">
        <f>เวลาเรียน2!#REF!</f>
        <v>#REF!</v>
      </c>
      <c r="AW68" s="201" t="e">
        <f>เวลาเรียน2!#REF!</f>
        <v>#REF!</v>
      </c>
      <c r="AX68" s="197"/>
      <c r="AY68" s="197"/>
      <c r="AZ68" s="198"/>
      <c r="BA68" s="189"/>
      <c r="BB68" s="189"/>
      <c r="BC68" s="189"/>
    </row>
    <row r="69" spans="1:55" ht="5.25" hidden="1" customHeight="1">
      <c r="A69" s="170">
        <v>6</v>
      </c>
      <c r="B69" s="146"/>
      <c r="C69" s="143"/>
      <c r="D69" s="143"/>
      <c r="E69" s="152"/>
      <c r="F69" s="155" t="str">
        <f>เวลาเรียน1!BE12</f>
        <v/>
      </c>
      <c r="G69" s="148" t="str">
        <f>เวลาเรียน1!BF12</f>
        <v/>
      </c>
      <c r="H69" s="148" t="str">
        <f>เวลาเรียน1!BG12</f>
        <v/>
      </c>
      <c r="I69" s="156" t="str">
        <f>เวลาเรียน1!BH12</f>
        <v/>
      </c>
      <c r="J69" s="155" t="str">
        <f>เวลาเรียน1!CN12</f>
        <v/>
      </c>
      <c r="K69" s="148" t="str">
        <f>เวลาเรียน1!CO12</f>
        <v/>
      </c>
      <c r="L69" s="148" t="str">
        <f>เวลาเรียน1!CP12</f>
        <v/>
      </c>
      <c r="M69" s="156" t="str">
        <f>เวลาเรียน1!CQ12</f>
        <v/>
      </c>
      <c r="N69" s="163" t="str">
        <f>เวลาเรียน1!DW12</f>
        <v/>
      </c>
      <c r="O69" s="148" t="str">
        <f>เวลาเรียน1!DX12</f>
        <v/>
      </c>
      <c r="P69" s="148" t="str">
        <f>เวลาเรียน1!DY12</f>
        <v/>
      </c>
      <c r="Q69" s="156" t="str">
        <f>เวลาเรียน1!DZ12</f>
        <v/>
      </c>
      <c r="R69" s="161" t="str">
        <f>เวลาเรียน1!FF12</f>
        <v/>
      </c>
      <c r="S69" s="148" t="str">
        <f>เวลาเรียน1!FG12</f>
        <v/>
      </c>
      <c r="T69" s="148" t="str">
        <f>เวลาเรียน1!FH12</f>
        <v/>
      </c>
      <c r="U69" s="166" t="str">
        <f>เวลาเรียน1!FI12</f>
        <v/>
      </c>
      <c r="V69" s="163" t="str">
        <f>เวลาเรียน1!GO12</f>
        <v/>
      </c>
      <c r="W69" s="148" t="str">
        <f>เวลาเรียน1!GP12</f>
        <v/>
      </c>
      <c r="X69" s="148" t="str">
        <f>เวลาเรียน1!GQ12</f>
        <v/>
      </c>
      <c r="Y69" s="156" t="str">
        <f>เวลาเรียน1!GR12</f>
        <v/>
      </c>
      <c r="Z69" s="161" t="e">
        <f>เวลาเรียน1!#REF!</f>
        <v>#REF!</v>
      </c>
      <c r="AA69" s="150" t="e">
        <f>เวลาเรียน1!#REF!</f>
        <v>#REF!</v>
      </c>
      <c r="AB69" s="150" t="e">
        <f>เวลาเรียน1!#REF!</f>
        <v>#REF!</v>
      </c>
      <c r="AC69" s="150" t="e">
        <f>เวลาเรียน1!#REF!</f>
        <v>#REF!</v>
      </c>
      <c r="AD69" s="150" t="str">
        <f>เวลาเรียน2!DC12</f>
        <v/>
      </c>
      <c r="AE69" s="148" t="str">
        <f>เวลาเรียน2!DD12</f>
        <v/>
      </c>
      <c r="AF69" s="148" t="str">
        <f>เวลาเรียน2!DE12</f>
        <v/>
      </c>
      <c r="AG69" s="166" t="str">
        <f>เวลาเรียน2!DF12</f>
        <v/>
      </c>
      <c r="AH69" s="163" t="str">
        <f>เวลาเรียน2!EL12</f>
        <v/>
      </c>
      <c r="AI69" s="148" t="str">
        <f>เวลาเรียน2!EM12</f>
        <v/>
      </c>
      <c r="AJ69" s="148" t="str">
        <f>เวลาเรียน2!EN12</f>
        <v/>
      </c>
      <c r="AK69" s="156" t="str">
        <f>เวลาเรียน2!EO12</f>
        <v/>
      </c>
      <c r="AL69" s="161" t="str">
        <f>เวลาเรียน2!FU12</f>
        <v/>
      </c>
      <c r="AM69" s="148" t="str">
        <f>เวลาเรียน2!FV12</f>
        <v/>
      </c>
      <c r="AN69" s="148" t="str">
        <f>เวลาเรียน2!FW12</f>
        <v/>
      </c>
      <c r="AO69" s="166" t="str">
        <f>เวลาเรียน2!FX12</f>
        <v/>
      </c>
      <c r="AP69" s="163" t="str">
        <f>เวลาเรียน2!HD12</f>
        <v/>
      </c>
      <c r="AQ69" s="148" t="str">
        <f>เวลาเรียน2!HE12</f>
        <v/>
      </c>
      <c r="AR69" s="148" t="str">
        <f>เวลาเรียน2!HF12</f>
        <v/>
      </c>
      <c r="AS69" s="156" t="str">
        <f>เวลาเรียน2!HG12</f>
        <v/>
      </c>
      <c r="AT69" s="199" t="e">
        <f>เวลาเรียน2!#REF!</f>
        <v>#REF!</v>
      </c>
      <c r="AU69" s="200" t="e">
        <f>เวลาเรียน2!#REF!</f>
        <v>#REF!</v>
      </c>
      <c r="AV69" s="200" t="e">
        <f>เวลาเรียน2!#REF!</f>
        <v>#REF!</v>
      </c>
      <c r="AW69" s="201" t="e">
        <f>เวลาเรียน2!#REF!</f>
        <v>#REF!</v>
      </c>
      <c r="AX69" s="197"/>
      <c r="AY69" s="197"/>
      <c r="AZ69" s="198"/>
      <c r="BA69" s="189"/>
      <c r="BB69" s="189"/>
      <c r="BC69" s="189"/>
    </row>
    <row r="70" spans="1:55" ht="5.25" hidden="1" customHeight="1">
      <c r="A70" s="170">
        <v>7</v>
      </c>
      <c r="B70" s="146"/>
      <c r="C70" s="143"/>
      <c r="D70" s="143"/>
      <c r="E70" s="152"/>
      <c r="F70" s="155" t="str">
        <f>เวลาเรียน1!BE13</f>
        <v/>
      </c>
      <c r="G70" s="148" t="str">
        <f>เวลาเรียน1!BF13</f>
        <v/>
      </c>
      <c r="H70" s="148" t="str">
        <f>เวลาเรียน1!BG13</f>
        <v/>
      </c>
      <c r="I70" s="156" t="str">
        <f>เวลาเรียน1!BH13</f>
        <v/>
      </c>
      <c r="J70" s="155" t="str">
        <f>เวลาเรียน1!CN13</f>
        <v/>
      </c>
      <c r="K70" s="148" t="str">
        <f>เวลาเรียน1!CO13</f>
        <v/>
      </c>
      <c r="L70" s="148" t="str">
        <f>เวลาเรียน1!CP13</f>
        <v/>
      </c>
      <c r="M70" s="156" t="str">
        <f>เวลาเรียน1!CQ13</f>
        <v/>
      </c>
      <c r="N70" s="163" t="str">
        <f>เวลาเรียน1!DW13</f>
        <v/>
      </c>
      <c r="O70" s="148" t="str">
        <f>เวลาเรียน1!DX13</f>
        <v/>
      </c>
      <c r="P70" s="148" t="str">
        <f>เวลาเรียน1!DY13</f>
        <v/>
      </c>
      <c r="Q70" s="156" t="str">
        <f>เวลาเรียน1!DZ13</f>
        <v/>
      </c>
      <c r="R70" s="161" t="str">
        <f>เวลาเรียน1!FF13</f>
        <v/>
      </c>
      <c r="S70" s="148" t="str">
        <f>เวลาเรียน1!FG13</f>
        <v/>
      </c>
      <c r="T70" s="148" t="str">
        <f>เวลาเรียน1!FH13</f>
        <v/>
      </c>
      <c r="U70" s="166" t="str">
        <f>เวลาเรียน1!FI13</f>
        <v/>
      </c>
      <c r="V70" s="163" t="str">
        <f>เวลาเรียน1!GO13</f>
        <v/>
      </c>
      <c r="W70" s="148" t="str">
        <f>เวลาเรียน1!GP13</f>
        <v/>
      </c>
      <c r="X70" s="148" t="str">
        <f>เวลาเรียน1!GQ13</f>
        <v/>
      </c>
      <c r="Y70" s="156" t="str">
        <f>เวลาเรียน1!GR13</f>
        <v/>
      </c>
      <c r="Z70" s="161" t="e">
        <f>เวลาเรียน1!#REF!</f>
        <v>#REF!</v>
      </c>
      <c r="AA70" s="150" t="e">
        <f>เวลาเรียน1!#REF!</f>
        <v>#REF!</v>
      </c>
      <c r="AB70" s="150" t="e">
        <f>เวลาเรียน1!#REF!</f>
        <v>#REF!</v>
      </c>
      <c r="AC70" s="150" t="e">
        <f>เวลาเรียน1!#REF!</f>
        <v>#REF!</v>
      </c>
      <c r="AD70" s="150" t="str">
        <f>เวลาเรียน2!DC13</f>
        <v/>
      </c>
      <c r="AE70" s="148" t="str">
        <f>เวลาเรียน2!DD13</f>
        <v/>
      </c>
      <c r="AF70" s="148" t="str">
        <f>เวลาเรียน2!DE13</f>
        <v/>
      </c>
      <c r="AG70" s="166" t="str">
        <f>เวลาเรียน2!DF13</f>
        <v/>
      </c>
      <c r="AH70" s="163" t="str">
        <f>เวลาเรียน2!EL13</f>
        <v/>
      </c>
      <c r="AI70" s="148" t="str">
        <f>เวลาเรียน2!EM13</f>
        <v/>
      </c>
      <c r="AJ70" s="148" t="str">
        <f>เวลาเรียน2!EN13</f>
        <v/>
      </c>
      <c r="AK70" s="156" t="str">
        <f>เวลาเรียน2!EO13</f>
        <v/>
      </c>
      <c r="AL70" s="161" t="str">
        <f>เวลาเรียน2!FU13</f>
        <v/>
      </c>
      <c r="AM70" s="148" t="str">
        <f>เวลาเรียน2!FV13</f>
        <v/>
      </c>
      <c r="AN70" s="148" t="str">
        <f>เวลาเรียน2!FW13</f>
        <v/>
      </c>
      <c r="AO70" s="166" t="str">
        <f>เวลาเรียน2!FX13</f>
        <v/>
      </c>
      <c r="AP70" s="163" t="str">
        <f>เวลาเรียน2!HD13</f>
        <v/>
      </c>
      <c r="AQ70" s="148" t="str">
        <f>เวลาเรียน2!HE13</f>
        <v/>
      </c>
      <c r="AR70" s="148" t="str">
        <f>เวลาเรียน2!HF13</f>
        <v/>
      </c>
      <c r="AS70" s="156" t="str">
        <f>เวลาเรียน2!HG13</f>
        <v/>
      </c>
      <c r="AT70" s="199" t="e">
        <f>เวลาเรียน2!#REF!</f>
        <v>#REF!</v>
      </c>
      <c r="AU70" s="200" t="e">
        <f>เวลาเรียน2!#REF!</f>
        <v>#REF!</v>
      </c>
      <c r="AV70" s="200" t="e">
        <f>เวลาเรียน2!#REF!</f>
        <v>#REF!</v>
      </c>
      <c r="AW70" s="201" t="e">
        <f>เวลาเรียน2!#REF!</f>
        <v>#REF!</v>
      </c>
      <c r="AX70" s="197"/>
      <c r="AY70" s="197"/>
      <c r="AZ70" s="198"/>
      <c r="BA70" s="189"/>
      <c r="BB70" s="189"/>
      <c r="BC70" s="189"/>
    </row>
    <row r="71" spans="1:55" ht="5.25" hidden="1" customHeight="1">
      <c r="A71" s="170">
        <v>8</v>
      </c>
      <c r="B71" s="146"/>
      <c r="C71" s="143"/>
      <c r="D71" s="143"/>
      <c r="E71" s="152"/>
      <c r="F71" s="155" t="str">
        <f>เวลาเรียน1!BE14</f>
        <v/>
      </c>
      <c r="G71" s="148" t="str">
        <f>เวลาเรียน1!BF14</f>
        <v/>
      </c>
      <c r="H71" s="148" t="str">
        <f>เวลาเรียน1!BG14</f>
        <v/>
      </c>
      <c r="I71" s="156" t="str">
        <f>เวลาเรียน1!BH14</f>
        <v/>
      </c>
      <c r="J71" s="155" t="str">
        <f>เวลาเรียน1!CN14</f>
        <v/>
      </c>
      <c r="K71" s="148" t="str">
        <f>เวลาเรียน1!CO14</f>
        <v/>
      </c>
      <c r="L71" s="148" t="str">
        <f>เวลาเรียน1!CP14</f>
        <v/>
      </c>
      <c r="M71" s="156" t="str">
        <f>เวลาเรียน1!CQ14</f>
        <v/>
      </c>
      <c r="N71" s="163" t="str">
        <f>เวลาเรียน1!DW14</f>
        <v/>
      </c>
      <c r="O71" s="148" t="str">
        <f>เวลาเรียน1!DX14</f>
        <v/>
      </c>
      <c r="P71" s="148" t="str">
        <f>เวลาเรียน1!DY14</f>
        <v/>
      </c>
      <c r="Q71" s="156" t="str">
        <f>เวลาเรียน1!DZ14</f>
        <v/>
      </c>
      <c r="R71" s="161" t="str">
        <f>เวลาเรียน1!FF14</f>
        <v/>
      </c>
      <c r="S71" s="148" t="str">
        <f>เวลาเรียน1!FG14</f>
        <v/>
      </c>
      <c r="T71" s="148" t="str">
        <f>เวลาเรียน1!FH14</f>
        <v/>
      </c>
      <c r="U71" s="166" t="str">
        <f>เวลาเรียน1!FI14</f>
        <v/>
      </c>
      <c r="V71" s="163" t="str">
        <f>เวลาเรียน1!GO14</f>
        <v/>
      </c>
      <c r="W71" s="148" t="str">
        <f>เวลาเรียน1!GP14</f>
        <v/>
      </c>
      <c r="X71" s="148" t="str">
        <f>เวลาเรียน1!GQ14</f>
        <v/>
      </c>
      <c r="Y71" s="156" t="str">
        <f>เวลาเรียน1!GR14</f>
        <v/>
      </c>
      <c r="Z71" s="161" t="e">
        <f>เวลาเรียน1!#REF!</f>
        <v>#REF!</v>
      </c>
      <c r="AA71" s="150" t="e">
        <f>เวลาเรียน1!#REF!</f>
        <v>#REF!</v>
      </c>
      <c r="AB71" s="150" t="e">
        <f>เวลาเรียน1!#REF!</f>
        <v>#REF!</v>
      </c>
      <c r="AC71" s="150" t="e">
        <f>เวลาเรียน1!#REF!</f>
        <v>#REF!</v>
      </c>
      <c r="AD71" s="150" t="str">
        <f>เวลาเรียน2!DC14</f>
        <v/>
      </c>
      <c r="AE71" s="148" t="str">
        <f>เวลาเรียน2!DD14</f>
        <v/>
      </c>
      <c r="AF71" s="148" t="str">
        <f>เวลาเรียน2!DE14</f>
        <v/>
      </c>
      <c r="AG71" s="166" t="str">
        <f>เวลาเรียน2!DF14</f>
        <v/>
      </c>
      <c r="AH71" s="163" t="str">
        <f>เวลาเรียน2!EL14</f>
        <v/>
      </c>
      <c r="AI71" s="148" t="str">
        <f>เวลาเรียน2!EM14</f>
        <v/>
      </c>
      <c r="AJ71" s="148" t="str">
        <f>เวลาเรียน2!EN14</f>
        <v/>
      </c>
      <c r="AK71" s="156" t="str">
        <f>เวลาเรียน2!EO14</f>
        <v/>
      </c>
      <c r="AL71" s="161" t="str">
        <f>เวลาเรียน2!FU14</f>
        <v/>
      </c>
      <c r="AM71" s="148" t="str">
        <f>เวลาเรียน2!FV14</f>
        <v/>
      </c>
      <c r="AN71" s="148" t="str">
        <f>เวลาเรียน2!FW14</f>
        <v/>
      </c>
      <c r="AO71" s="166" t="str">
        <f>เวลาเรียน2!FX14</f>
        <v/>
      </c>
      <c r="AP71" s="163" t="str">
        <f>เวลาเรียน2!HD14</f>
        <v/>
      </c>
      <c r="AQ71" s="148" t="str">
        <f>เวลาเรียน2!HE14</f>
        <v/>
      </c>
      <c r="AR71" s="148" t="str">
        <f>เวลาเรียน2!HF14</f>
        <v/>
      </c>
      <c r="AS71" s="156" t="str">
        <f>เวลาเรียน2!HG14</f>
        <v/>
      </c>
      <c r="AT71" s="199" t="e">
        <f>เวลาเรียน2!#REF!</f>
        <v>#REF!</v>
      </c>
      <c r="AU71" s="200" t="e">
        <f>เวลาเรียน2!#REF!</f>
        <v>#REF!</v>
      </c>
      <c r="AV71" s="200" t="e">
        <f>เวลาเรียน2!#REF!</f>
        <v>#REF!</v>
      </c>
      <c r="AW71" s="201" t="e">
        <f>เวลาเรียน2!#REF!</f>
        <v>#REF!</v>
      </c>
      <c r="AX71" s="197"/>
      <c r="AY71" s="197"/>
      <c r="AZ71" s="198"/>
      <c r="BA71" s="189"/>
      <c r="BB71" s="189"/>
      <c r="BC71" s="189"/>
    </row>
    <row r="72" spans="1:55" ht="5.25" hidden="1" customHeight="1">
      <c r="A72" s="170">
        <v>9</v>
      </c>
      <c r="B72" s="146"/>
      <c r="C72" s="143"/>
      <c r="D72" s="143"/>
      <c r="E72" s="152"/>
      <c r="F72" s="155" t="str">
        <f>เวลาเรียน1!BE15</f>
        <v/>
      </c>
      <c r="G72" s="148" t="str">
        <f>เวลาเรียน1!BF15</f>
        <v/>
      </c>
      <c r="H72" s="148" t="str">
        <f>เวลาเรียน1!BG15</f>
        <v/>
      </c>
      <c r="I72" s="156" t="str">
        <f>เวลาเรียน1!BH15</f>
        <v/>
      </c>
      <c r="J72" s="155" t="str">
        <f>เวลาเรียน1!CN15</f>
        <v/>
      </c>
      <c r="K72" s="148" t="str">
        <f>เวลาเรียน1!CO15</f>
        <v/>
      </c>
      <c r="L72" s="148" t="str">
        <f>เวลาเรียน1!CP15</f>
        <v/>
      </c>
      <c r="M72" s="156" t="str">
        <f>เวลาเรียน1!CQ15</f>
        <v/>
      </c>
      <c r="N72" s="163" t="str">
        <f>เวลาเรียน1!DW15</f>
        <v/>
      </c>
      <c r="O72" s="148" t="str">
        <f>เวลาเรียน1!DX15</f>
        <v/>
      </c>
      <c r="P72" s="148" t="str">
        <f>เวลาเรียน1!DY15</f>
        <v/>
      </c>
      <c r="Q72" s="156" t="str">
        <f>เวลาเรียน1!DZ15</f>
        <v/>
      </c>
      <c r="R72" s="161" t="str">
        <f>เวลาเรียน1!FF15</f>
        <v/>
      </c>
      <c r="S72" s="148" t="str">
        <f>เวลาเรียน1!FG15</f>
        <v/>
      </c>
      <c r="T72" s="148" t="str">
        <f>เวลาเรียน1!FH15</f>
        <v/>
      </c>
      <c r="U72" s="166" t="str">
        <f>เวลาเรียน1!FI15</f>
        <v/>
      </c>
      <c r="V72" s="163" t="str">
        <f>เวลาเรียน1!GO15</f>
        <v/>
      </c>
      <c r="W72" s="148" t="str">
        <f>เวลาเรียน1!GP15</f>
        <v/>
      </c>
      <c r="X72" s="148" t="str">
        <f>เวลาเรียน1!GQ15</f>
        <v/>
      </c>
      <c r="Y72" s="156" t="str">
        <f>เวลาเรียน1!GR15</f>
        <v/>
      </c>
      <c r="Z72" s="161" t="e">
        <f>เวลาเรียน1!#REF!</f>
        <v>#REF!</v>
      </c>
      <c r="AA72" s="150" t="e">
        <f>เวลาเรียน1!#REF!</f>
        <v>#REF!</v>
      </c>
      <c r="AB72" s="150" t="e">
        <f>เวลาเรียน1!#REF!</f>
        <v>#REF!</v>
      </c>
      <c r="AC72" s="150" t="e">
        <f>เวลาเรียน1!#REF!</f>
        <v>#REF!</v>
      </c>
      <c r="AD72" s="150" t="str">
        <f>เวลาเรียน2!DC15</f>
        <v/>
      </c>
      <c r="AE72" s="148" t="str">
        <f>เวลาเรียน2!DD15</f>
        <v/>
      </c>
      <c r="AF72" s="148" t="str">
        <f>เวลาเรียน2!DE15</f>
        <v/>
      </c>
      <c r="AG72" s="166" t="str">
        <f>เวลาเรียน2!DF15</f>
        <v/>
      </c>
      <c r="AH72" s="163" t="str">
        <f>เวลาเรียน2!EL15</f>
        <v/>
      </c>
      <c r="AI72" s="148" t="str">
        <f>เวลาเรียน2!EM15</f>
        <v/>
      </c>
      <c r="AJ72" s="148" t="str">
        <f>เวลาเรียน2!EN15</f>
        <v/>
      </c>
      <c r="AK72" s="156" t="str">
        <f>เวลาเรียน2!EO15</f>
        <v/>
      </c>
      <c r="AL72" s="161" t="str">
        <f>เวลาเรียน2!FU15</f>
        <v/>
      </c>
      <c r="AM72" s="148" t="str">
        <f>เวลาเรียน2!FV15</f>
        <v/>
      </c>
      <c r="AN72" s="148" t="str">
        <f>เวลาเรียน2!FW15</f>
        <v/>
      </c>
      <c r="AO72" s="166" t="str">
        <f>เวลาเรียน2!FX15</f>
        <v/>
      </c>
      <c r="AP72" s="163" t="str">
        <f>เวลาเรียน2!HD15</f>
        <v/>
      </c>
      <c r="AQ72" s="148" t="str">
        <f>เวลาเรียน2!HE15</f>
        <v/>
      </c>
      <c r="AR72" s="148" t="str">
        <f>เวลาเรียน2!HF15</f>
        <v/>
      </c>
      <c r="AS72" s="156" t="str">
        <f>เวลาเรียน2!HG15</f>
        <v/>
      </c>
      <c r="AT72" s="199" t="e">
        <f>เวลาเรียน2!#REF!</f>
        <v>#REF!</v>
      </c>
      <c r="AU72" s="200" t="e">
        <f>เวลาเรียน2!#REF!</f>
        <v>#REF!</v>
      </c>
      <c r="AV72" s="200" t="e">
        <f>เวลาเรียน2!#REF!</f>
        <v>#REF!</v>
      </c>
      <c r="AW72" s="201" t="e">
        <f>เวลาเรียน2!#REF!</f>
        <v>#REF!</v>
      </c>
      <c r="AX72" s="197"/>
      <c r="AY72" s="197"/>
      <c r="AZ72" s="198"/>
      <c r="BA72" s="189"/>
      <c r="BB72" s="189"/>
      <c r="BC72" s="189"/>
    </row>
    <row r="73" spans="1:55" ht="5.25" hidden="1" customHeight="1">
      <c r="A73" s="170">
        <v>10</v>
      </c>
      <c r="B73" s="146"/>
      <c r="C73" s="143"/>
      <c r="D73" s="143"/>
      <c r="E73" s="152"/>
      <c r="F73" s="155" t="str">
        <f>เวลาเรียน1!BE16</f>
        <v/>
      </c>
      <c r="G73" s="148" t="str">
        <f>เวลาเรียน1!BF16</f>
        <v/>
      </c>
      <c r="H73" s="148" t="str">
        <f>เวลาเรียน1!BG16</f>
        <v/>
      </c>
      <c r="I73" s="156" t="str">
        <f>เวลาเรียน1!BH16</f>
        <v/>
      </c>
      <c r="J73" s="155" t="str">
        <f>เวลาเรียน1!CN16</f>
        <v/>
      </c>
      <c r="K73" s="148" t="str">
        <f>เวลาเรียน1!CO16</f>
        <v/>
      </c>
      <c r="L73" s="148" t="str">
        <f>เวลาเรียน1!CP16</f>
        <v/>
      </c>
      <c r="M73" s="156" t="str">
        <f>เวลาเรียน1!CQ16</f>
        <v/>
      </c>
      <c r="N73" s="163" t="str">
        <f>เวลาเรียน1!DW16</f>
        <v/>
      </c>
      <c r="O73" s="148" t="str">
        <f>เวลาเรียน1!DX16</f>
        <v/>
      </c>
      <c r="P73" s="148" t="str">
        <f>เวลาเรียน1!DY16</f>
        <v/>
      </c>
      <c r="Q73" s="156" t="str">
        <f>เวลาเรียน1!DZ16</f>
        <v/>
      </c>
      <c r="R73" s="161" t="str">
        <f>เวลาเรียน1!FF16</f>
        <v/>
      </c>
      <c r="S73" s="148" t="str">
        <f>เวลาเรียน1!FG16</f>
        <v/>
      </c>
      <c r="T73" s="148" t="str">
        <f>เวลาเรียน1!FH16</f>
        <v/>
      </c>
      <c r="U73" s="166" t="str">
        <f>เวลาเรียน1!FI16</f>
        <v/>
      </c>
      <c r="V73" s="163" t="str">
        <f>เวลาเรียน1!GO16</f>
        <v/>
      </c>
      <c r="W73" s="148" t="str">
        <f>เวลาเรียน1!GP16</f>
        <v/>
      </c>
      <c r="X73" s="148" t="str">
        <f>เวลาเรียน1!GQ16</f>
        <v/>
      </c>
      <c r="Y73" s="156" t="str">
        <f>เวลาเรียน1!GR16</f>
        <v/>
      </c>
      <c r="Z73" s="161" t="e">
        <f>เวลาเรียน1!#REF!</f>
        <v>#REF!</v>
      </c>
      <c r="AA73" s="150" t="e">
        <f>เวลาเรียน1!#REF!</f>
        <v>#REF!</v>
      </c>
      <c r="AB73" s="150" t="e">
        <f>เวลาเรียน1!#REF!</f>
        <v>#REF!</v>
      </c>
      <c r="AC73" s="150" t="e">
        <f>เวลาเรียน1!#REF!</f>
        <v>#REF!</v>
      </c>
      <c r="AD73" s="150" t="str">
        <f>เวลาเรียน2!DC16</f>
        <v/>
      </c>
      <c r="AE73" s="148" t="str">
        <f>เวลาเรียน2!DD16</f>
        <v/>
      </c>
      <c r="AF73" s="148" t="str">
        <f>เวลาเรียน2!DE16</f>
        <v/>
      </c>
      <c r="AG73" s="166" t="str">
        <f>เวลาเรียน2!DF16</f>
        <v/>
      </c>
      <c r="AH73" s="163" t="str">
        <f>เวลาเรียน2!EL16</f>
        <v/>
      </c>
      <c r="AI73" s="148" t="str">
        <f>เวลาเรียน2!EM16</f>
        <v/>
      </c>
      <c r="AJ73" s="148" t="str">
        <f>เวลาเรียน2!EN16</f>
        <v/>
      </c>
      <c r="AK73" s="156" t="str">
        <f>เวลาเรียน2!EO16</f>
        <v/>
      </c>
      <c r="AL73" s="161" t="str">
        <f>เวลาเรียน2!FU16</f>
        <v/>
      </c>
      <c r="AM73" s="148" t="str">
        <f>เวลาเรียน2!FV16</f>
        <v/>
      </c>
      <c r="AN73" s="148" t="str">
        <f>เวลาเรียน2!FW16</f>
        <v/>
      </c>
      <c r="AO73" s="166" t="str">
        <f>เวลาเรียน2!FX16</f>
        <v/>
      </c>
      <c r="AP73" s="163" t="str">
        <f>เวลาเรียน2!HD16</f>
        <v/>
      </c>
      <c r="AQ73" s="148" t="str">
        <f>เวลาเรียน2!HE16</f>
        <v/>
      </c>
      <c r="AR73" s="148" t="str">
        <f>เวลาเรียน2!HF16</f>
        <v/>
      </c>
      <c r="AS73" s="156" t="str">
        <f>เวลาเรียน2!HG16</f>
        <v/>
      </c>
      <c r="AT73" s="199" t="e">
        <f>เวลาเรียน2!#REF!</f>
        <v>#REF!</v>
      </c>
      <c r="AU73" s="200" t="e">
        <f>เวลาเรียน2!#REF!</f>
        <v>#REF!</v>
      </c>
      <c r="AV73" s="200" t="e">
        <f>เวลาเรียน2!#REF!</f>
        <v>#REF!</v>
      </c>
      <c r="AW73" s="201" t="e">
        <f>เวลาเรียน2!#REF!</f>
        <v>#REF!</v>
      </c>
      <c r="AX73" s="197"/>
      <c r="AY73" s="197"/>
      <c r="AZ73" s="198"/>
      <c r="BA73" s="189"/>
      <c r="BB73" s="189"/>
      <c r="BC73" s="189"/>
    </row>
    <row r="74" spans="1:55" ht="5.25" hidden="1" customHeight="1">
      <c r="A74" s="170">
        <v>11</v>
      </c>
      <c r="B74" s="146"/>
      <c r="C74" s="143"/>
      <c r="D74" s="143"/>
      <c r="E74" s="152"/>
      <c r="F74" s="155" t="str">
        <f>เวลาเรียน1!BE17</f>
        <v/>
      </c>
      <c r="G74" s="148" t="str">
        <f>เวลาเรียน1!BF17</f>
        <v/>
      </c>
      <c r="H74" s="148" t="str">
        <f>เวลาเรียน1!BG17</f>
        <v/>
      </c>
      <c r="I74" s="156" t="str">
        <f>เวลาเรียน1!BH17</f>
        <v/>
      </c>
      <c r="J74" s="155" t="str">
        <f>เวลาเรียน1!CN17</f>
        <v/>
      </c>
      <c r="K74" s="148" t="str">
        <f>เวลาเรียน1!CO17</f>
        <v/>
      </c>
      <c r="L74" s="148" t="str">
        <f>เวลาเรียน1!CP17</f>
        <v/>
      </c>
      <c r="M74" s="156" t="str">
        <f>เวลาเรียน1!CQ17</f>
        <v/>
      </c>
      <c r="N74" s="163" t="str">
        <f>เวลาเรียน1!DW17</f>
        <v/>
      </c>
      <c r="O74" s="148" t="str">
        <f>เวลาเรียน1!DX17</f>
        <v/>
      </c>
      <c r="P74" s="148" t="str">
        <f>เวลาเรียน1!DY17</f>
        <v/>
      </c>
      <c r="Q74" s="156" t="str">
        <f>เวลาเรียน1!DZ17</f>
        <v/>
      </c>
      <c r="R74" s="161" t="str">
        <f>เวลาเรียน1!FF17</f>
        <v/>
      </c>
      <c r="S74" s="148" t="str">
        <f>เวลาเรียน1!FG17</f>
        <v/>
      </c>
      <c r="T74" s="148" t="str">
        <f>เวลาเรียน1!FH17</f>
        <v/>
      </c>
      <c r="U74" s="166" t="str">
        <f>เวลาเรียน1!FI17</f>
        <v/>
      </c>
      <c r="V74" s="163" t="str">
        <f>เวลาเรียน1!GO17</f>
        <v/>
      </c>
      <c r="W74" s="148" t="str">
        <f>เวลาเรียน1!GP17</f>
        <v/>
      </c>
      <c r="X74" s="148" t="str">
        <f>เวลาเรียน1!GQ17</f>
        <v/>
      </c>
      <c r="Y74" s="156" t="str">
        <f>เวลาเรียน1!GR17</f>
        <v/>
      </c>
      <c r="Z74" s="161" t="e">
        <f>เวลาเรียน1!#REF!</f>
        <v>#REF!</v>
      </c>
      <c r="AA74" s="150" t="e">
        <f>เวลาเรียน1!#REF!</f>
        <v>#REF!</v>
      </c>
      <c r="AB74" s="150" t="e">
        <f>เวลาเรียน1!#REF!</f>
        <v>#REF!</v>
      </c>
      <c r="AC74" s="150" t="e">
        <f>เวลาเรียน1!#REF!</f>
        <v>#REF!</v>
      </c>
      <c r="AD74" s="150" t="str">
        <f>เวลาเรียน2!DC17</f>
        <v/>
      </c>
      <c r="AE74" s="148" t="str">
        <f>เวลาเรียน2!DD17</f>
        <v/>
      </c>
      <c r="AF74" s="148" t="str">
        <f>เวลาเรียน2!DE17</f>
        <v/>
      </c>
      <c r="AG74" s="166" t="str">
        <f>เวลาเรียน2!DF17</f>
        <v/>
      </c>
      <c r="AH74" s="163" t="str">
        <f>เวลาเรียน2!EL17</f>
        <v/>
      </c>
      <c r="AI74" s="148" t="str">
        <f>เวลาเรียน2!EM17</f>
        <v/>
      </c>
      <c r="AJ74" s="148" t="str">
        <f>เวลาเรียน2!EN17</f>
        <v/>
      </c>
      <c r="AK74" s="156" t="str">
        <f>เวลาเรียน2!EO17</f>
        <v/>
      </c>
      <c r="AL74" s="161" t="str">
        <f>เวลาเรียน2!FU17</f>
        <v/>
      </c>
      <c r="AM74" s="148" t="str">
        <f>เวลาเรียน2!FV17</f>
        <v/>
      </c>
      <c r="AN74" s="148" t="str">
        <f>เวลาเรียน2!FW17</f>
        <v/>
      </c>
      <c r="AO74" s="166" t="str">
        <f>เวลาเรียน2!FX17</f>
        <v/>
      </c>
      <c r="AP74" s="163" t="str">
        <f>เวลาเรียน2!HD17</f>
        <v/>
      </c>
      <c r="AQ74" s="148" t="str">
        <f>เวลาเรียน2!HE17</f>
        <v/>
      </c>
      <c r="AR74" s="148" t="str">
        <f>เวลาเรียน2!HF17</f>
        <v/>
      </c>
      <c r="AS74" s="156" t="str">
        <f>เวลาเรียน2!HG17</f>
        <v/>
      </c>
      <c r="AT74" s="199" t="e">
        <f>เวลาเรียน2!#REF!</f>
        <v>#REF!</v>
      </c>
      <c r="AU74" s="200" t="e">
        <f>เวลาเรียน2!#REF!</f>
        <v>#REF!</v>
      </c>
      <c r="AV74" s="200" t="e">
        <f>เวลาเรียน2!#REF!</f>
        <v>#REF!</v>
      </c>
      <c r="AW74" s="201" t="e">
        <f>เวลาเรียน2!#REF!</f>
        <v>#REF!</v>
      </c>
      <c r="AX74" s="197"/>
      <c r="AY74" s="197"/>
      <c r="AZ74" s="198"/>
      <c r="BA74" s="189"/>
      <c r="BB74" s="189"/>
      <c r="BC74" s="189"/>
    </row>
    <row r="75" spans="1:55" ht="5.25" hidden="1" customHeight="1">
      <c r="A75" s="170">
        <v>12</v>
      </c>
      <c r="B75" s="146"/>
      <c r="C75" s="143"/>
      <c r="D75" s="143"/>
      <c r="E75" s="152"/>
      <c r="F75" s="155" t="str">
        <f>เวลาเรียน1!BE18</f>
        <v/>
      </c>
      <c r="G75" s="148" t="str">
        <f>เวลาเรียน1!BF18</f>
        <v/>
      </c>
      <c r="H75" s="148" t="str">
        <f>เวลาเรียน1!BG18</f>
        <v/>
      </c>
      <c r="I75" s="156" t="str">
        <f>เวลาเรียน1!BH18</f>
        <v/>
      </c>
      <c r="J75" s="155" t="str">
        <f>เวลาเรียน1!CN18</f>
        <v/>
      </c>
      <c r="K75" s="148" t="str">
        <f>เวลาเรียน1!CO18</f>
        <v/>
      </c>
      <c r="L75" s="148" t="str">
        <f>เวลาเรียน1!CP18</f>
        <v/>
      </c>
      <c r="M75" s="156" t="str">
        <f>เวลาเรียน1!CQ18</f>
        <v/>
      </c>
      <c r="N75" s="163" t="str">
        <f>เวลาเรียน1!DW18</f>
        <v/>
      </c>
      <c r="O75" s="148" t="str">
        <f>เวลาเรียน1!DX18</f>
        <v/>
      </c>
      <c r="P75" s="148" t="str">
        <f>เวลาเรียน1!DY18</f>
        <v/>
      </c>
      <c r="Q75" s="156" t="str">
        <f>เวลาเรียน1!DZ18</f>
        <v/>
      </c>
      <c r="R75" s="161" t="str">
        <f>เวลาเรียน1!FF18</f>
        <v/>
      </c>
      <c r="S75" s="148" t="str">
        <f>เวลาเรียน1!FG18</f>
        <v/>
      </c>
      <c r="T75" s="148" t="str">
        <f>เวลาเรียน1!FH18</f>
        <v/>
      </c>
      <c r="U75" s="166" t="str">
        <f>เวลาเรียน1!FI18</f>
        <v/>
      </c>
      <c r="V75" s="163" t="str">
        <f>เวลาเรียน1!GO18</f>
        <v/>
      </c>
      <c r="W75" s="148" t="str">
        <f>เวลาเรียน1!GP18</f>
        <v/>
      </c>
      <c r="X75" s="148" t="str">
        <f>เวลาเรียน1!GQ18</f>
        <v/>
      </c>
      <c r="Y75" s="156" t="str">
        <f>เวลาเรียน1!GR18</f>
        <v/>
      </c>
      <c r="Z75" s="161" t="e">
        <f>เวลาเรียน1!#REF!</f>
        <v>#REF!</v>
      </c>
      <c r="AA75" s="150" t="e">
        <f>เวลาเรียน1!#REF!</f>
        <v>#REF!</v>
      </c>
      <c r="AB75" s="150" t="e">
        <f>เวลาเรียน1!#REF!</f>
        <v>#REF!</v>
      </c>
      <c r="AC75" s="150" t="e">
        <f>เวลาเรียน1!#REF!</f>
        <v>#REF!</v>
      </c>
      <c r="AD75" s="150" t="str">
        <f>เวลาเรียน2!DC18</f>
        <v/>
      </c>
      <c r="AE75" s="148" t="str">
        <f>เวลาเรียน2!DD18</f>
        <v/>
      </c>
      <c r="AF75" s="148" t="str">
        <f>เวลาเรียน2!DE18</f>
        <v/>
      </c>
      <c r="AG75" s="166" t="str">
        <f>เวลาเรียน2!DF18</f>
        <v/>
      </c>
      <c r="AH75" s="163" t="str">
        <f>เวลาเรียน2!EL18</f>
        <v/>
      </c>
      <c r="AI75" s="148" t="str">
        <f>เวลาเรียน2!EM18</f>
        <v/>
      </c>
      <c r="AJ75" s="148" t="str">
        <f>เวลาเรียน2!EN18</f>
        <v/>
      </c>
      <c r="AK75" s="156" t="str">
        <f>เวลาเรียน2!EO18</f>
        <v/>
      </c>
      <c r="AL75" s="161" t="str">
        <f>เวลาเรียน2!FU18</f>
        <v/>
      </c>
      <c r="AM75" s="148" t="str">
        <f>เวลาเรียน2!FV18</f>
        <v/>
      </c>
      <c r="AN75" s="148" t="str">
        <f>เวลาเรียน2!FW18</f>
        <v/>
      </c>
      <c r="AO75" s="166" t="str">
        <f>เวลาเรียน2!FX18</f>
        <v/>
      </c>
      <c r="AP75" s="163" t="str">
        <f>เวลาเรียน2!HD18</f>
        <v/>
      </c>
      <c r="AQ75" s="148" t="str">
        <f>เวลาเรียน2!HE18</f>
        <v/>
      </c>
      <c r="AR75" s="148" t="str">
        <f>เวลาเรียน2!HF18</f>
        <v/>
      </c>
      <c r="AS75" s="156" t="str">
        <f>เวลาเรียน2!HG18</f>
        <v/>
      </c>
      <c r="AT75" s="199" t="e">
        <f>เวลาเรียน2!#REF!</f>
        <v>#REF!</v>
      </c>
      <c r="AU75" s="200" t="e">
        <f>เวลาเรียน2!#REF!</f>
        <v>#REF!</v>
      </c>
      <c r="AV75" s="200" t="e">
        <f>เวลาเรียน2!#REF!</f>
        <v>#REF!</v>
      </c>
      <c r="AW75" s="201" t="e">
        <f>เวลาเรียน2!#REF!</f>
        <v>#REF!</v>
      </c>
      <c r="AX75" s="197"/>
      <c r="AY75" s="197"/>
      <c r="AZ75" s="198"/>
      <c r="BA75" s="189"/>
      <c r="BB75" s="189"/>
      <c r="BC75" s="189"/>
    </row>
    <row r="76" spans="1:55" ht="5.25" hidden="1" customHeight="1">
      <c r="A76" s="170">
        <v>13</v>
      </c>
      <c r="B76" s="146"/>
      <c r="C76" s="143"/>
      <c r="D76" s="143"/>
      <c r="E76" s="152"/>
      <c r="F76" s="155" t="str">
        <f>เวลาเรียน1!BE19</f>
        <v/>
      </c>
      <c r="G76" s="148" t="str">
        <f>เวลาเรียน1!BF19</f>
        <v/>
      </c>
      <c r="H76" s="148" t="str">
        <f>เวลาเรียน1!BG19</f>
        <v/>
      </c>
      <c r="I76" s="156" t="str">
        <f>เวลาเรียน1!BH19</f>
        <v/>
      </c>
      <c r="J76" s="155" t="str">
        <f>เวลาเรียน1!CN19</f>
        <v/>
      </c>
      <c r="K76" s="148" t="str">
        <f>เวลาเรียน1!CO19</f>
        <v/>
      </c>
      <c r="L76" s="148" t="str">
        <f>เวลาเรียน1!CP19</f>
        <v/>
      </c>
      <c r="M76" s="156" t="str">
        <f>เวลาเรียน1!CQ19</f>
        <v/>
      </c>
      <c r="N76" s="163" t="str">
        <f>เวลาเรียน1!DW19</f>
        <v/>
      </c>
      <c r="O76" s="148" t="str">
        <f>เวลาเรียน1!DX19</f>
        <v/>
      </c>
      <c r="P76" s="148" t="str">
        <f>เวลาเรียน1!DY19</f>
        <v/>
      </c>
      <c r="Q76" s="156" t="str">
        <f>เวลาเรียน1!DZ19</f>
        <v/>
      </c>
      <c r="R76" s="161" t="str">
        <f>เวลาเรียน1!FF19</f>
        <v/>
      </c>
      <c r="S76" s="148" t="str">
        <f>เวลาเรียน1!FG19</f>
        <v/>
      </c>
      <c r="T76" s="148" t="str">
        <f>เวลาเรียน1!FH19</f>
        <v/>
      </c>
      <c r="U76" s="166" t="str">
        <f>เวลาเรียน1!FI19</f>
        <v/>
      </c>
      <c r="V76" s="163" t="str">
        <f>เวลาเรียน1!GO19</f>
        <v/>
      </c>
      <c r="W76" s="148" t="str">
        <f>เวลาเรียน1!GP19</f>
        <v/>
      </c>
      <c r="X76" s="148" t="str">
        <f>เวลาเรียน1!GQ19</f>
        <v/>
      </c>
      <c r="Y76" s="156" t="str">
        <f>เวลาเรียน1!GR19</f>
        <v/>
      </c>
      <c r="Z76" s="161" t="e">
        <f>เวลาเรียน1!#REF!</f>
        <v>#REF!</v>
      </c>
      <c r="AA76" s="150" t="e">
        <f>เวลาเรียน1!#REF!</f>
        <v>#REF!</v>
      </c>
      <c r="AB76" s="150" t="e">
        <f>เวลาเรียน1!#REF!</f>
        <v>#REF!</v>
      </c>
      <c r="AC76" s="150" t="e">
        <f>เวลาเรียน1!#REF!</f>
        <v>#REF!</v>
      </c>
      <c r="AD76" s="150" t="str">
        <f>เวลาเรียน2!DC19</f>
        <v/>
      </c>
      <c r="AE76" s="148" t="str">
        <f>เวลาเรียน2!DD19</f>
        <v/>
      </c>
      <c r="AF76" s="148" t="str">
        <f>เวลาเรียน2!DE19</f>
        <v/>
      </c>
      <c r="AG76" s="166" t="str">
        <f>เวลาเรียน2!DF19</f>
        <v/>
      </c>
      <c r="AH76" s="163" t="str">
        <f>เวลาเรียน2!EL19</f>
        <v/>
      </c>
      <c r="AI76" s="148" t="str">
        <f>เวลาเรียน2!EM19</f>
        <v/>
      </c>
      <c r="AJ76" s="148" t="str">
        <f>เวลาเรียน2!EN19</f>
        <v/>
      </c>
      <c r="AK76" s="156" t="str">
        <f>เวลาเรียน2!EO19</f>
        <v/>
      </c>
      <c r="AL76" s="161" t="str">
        <f>เวลาเรียน2!FU19</f>
        <v/>
      </c>
      <c r="AM76" s="148" t="str">
        <f>เวลาเรียน2!FV19</f>
        <v/>
      </c>
      <c r="AN76" s="148" t="str">
        <f>เวลาเรียน2!FW19</f>
        <v/>
      </c>
      <c r="AO76" s="166" t="str">
        <f>เวลาเรียน2!FX19</f>
        <v/>
      </c>
      <c r="AP76" s="163" t="str">
        <f>เวลาเรียน2!HD19</f>
        <v/>
      </c>
      <c r="AQ76" s="148" t="str">
        <f>เวลาเรียน2!HE19</f>
        <v/>
      </c>
      <c r="AR76" s="148" t="str">
        <f>เวลาเรียน2!HF19</f>
        <v/>
      </c>
      <c r="AS76" s="156" t="str">
        <f>เวลาเรียน2!HG19</f>
        <v/>
      </c>
      <c r="AT76" s="199" t="e">
        <f>เวลาเรียน2!#REF!</f>
        <v>#REF!</v>
      </c>
      <c r="AU76" s="200" t="e">
        <f>เวลาเรียน2!#REF!</f>
        <v>#REF!</v>
      </c>
      <c r="AV76" s="200" t="e">
        <f>เวลาเรียน2!#REF!</f>
        <v>#REF!</v>
      </c>
      <c r="AW76" s="201" t="e">
        <f>เวลาเรียน2!#REF!</f>
        <v>#REF!</v>
      </c>
      <c r="AX76" s="197"/>
      <c r="AY76" s="197"/>
      <c r="AZ76" s="198"/>
      <c r="BA76" s="189"/>
      <c r="BB76" s="189"/>
      <c r="BC76" s="189"/>
    </row>
    <row r="77" spans="1:55" ht="5.25" hidden="1" customHeight="1">
      <c r="A77" s="170">
        <v>14</v>
      </c>
      <c r="B77" s="146"/>
      <c r="C77" s="143"/>
      <c r="D77" s="143"/>
      <c r="E77" s="152"/>
      <c r="F77" s="155" t="str">
        <f>เวลาเรียน1!BE20</f>
        <v/>
      </c>
      <c r="G77" s="148" t="str">
        <f>เวลาเรียน1!BF20</f>
        <v/>
      </c>
      <c r="H77" s="148" t="str">
        <f>เวลาเรียน1!BG20</f>
        <v/>
      </c>
      <c r="I77" s="156" t="str">
        <f>เวลาเรียน1!BH20</f>
        <v/>
      </c>
      <c r="J77" s="155" t="str">
        <f>เวลาเรียน1!CN20</f>
        <v/>
      </c>
      <c r="K77" s="148" t="str">
        <f>เวลาเรียน1!CO20</f>
        <v/>
      </c>
      <c r="L77" s="148" t="str">
        <f>เวลาเรียน1!CP20</f>
        <v/>
      </c>
      <c r="M77" s="156" t="str">
        <f>เวลาเรียน1!CQ20</f>
        <v/>
      </c>
      <c r="N77" s="163" t="str">
        <f>เวลาเรียน1!DW20</f>
        <v/>
      </c>
      <c r="O77" s="148" t="str">
        <f>เวลาเรียน1!DX20</f>
        <v/>
      </c>
      <c r="P77" s="148" t="str">
        <f>เวลาเรียน1!DY20</f>
        <v/>
      </c>
      <c r="Q77" s="156" t="str">
        <f>เวลาเรียน1!DZ20</f>
        <v/>
      </c>
      <c r="R77" s="161" t="str">
        <f>เวลาเรียน1!FF20</f>
        <v/>
      </c>
      <c r="S77" s="148" t="str">
        <f>เวลาเรียน1!FG20</f>
        <v/>
      </c>
      <c r="T77" s="148" t="str">
        <f>เวลาเรียน1!FH20</f>
        <v/>
      </c>
      <c r="U77" s="166" t="str">
        <f>เวลาเรียน1!FI20</f>
        <v/>
      </c>
      <c r="V77" s="163" t="str">
        <f>เวลาเรียน1!GO20</f>
        <v/>
      </c>
      <c r="W77" s="148" t="str">
        <f>เวลาเรียน1!GP20</f>
        <v/>
      </c>
      <c r="X77" s="148" t="str">
        <f>เวลาเรียน1!GQ20</f>
        <v/>
      </c>
      <c r="Y77" s="156" t="str">
        <f>เวลาเรียน1!GR20</f>
        <v/>
      </c>
      <c r="Z77" s="161" t="e">
        <f>เวลาเรียน1!#REF!</f>
        <v>#REF!</v>
      </c>
      <c r="AA77" s="150" t="e">
        <f>เวลาเรียน1!#REF!</f>
        <v>#REF!</v>
      </c>
      <c r="AB77" s="150" t="e">
        <f>เวลาเรียน1!#REF!</f>
        <v>#REF!</v>
      </c>
      <c r="AC77" s="150" t="e">
        <f>เวลาเรียน1!#REF!</f>
        <v>#REF!</v>
      </c>
      <c r="AD77" s="150" t="str">
        <f>เวลาเรียน2!DC20</f>
        <v/>
      </c>
      <c r="AE77" s="148" t="str">
        <f>เวลาเรียน2!DD20</f>
        <v/>
      </c>
      <c r="AF77" s="148" t="str">
        <f>เวลาเรียน2!DE20</f>
        <v/>
      </c>
      <c r="AG77" s="166" t="str">
        <f>เวลาเรียน2!DF20</f>
        <v/>
      </c>
      <c r="AH77" s="163" t="str">
        <f>เวลาเรียน2!EL20</f>
        <v/>
      </c>
      <c r="AI77" s="148" t="str">
        <f>เวลาเรียน2!EM20</f>
        <v/>
      </c>
      <c r="AJ77" s="148" t="str">
        <f>เวลาเรียน2!EN20</f>
        <v/>
      </c>
      <c r="AK77" s="156" t="str">
        <f>เวลาเรียน2!EO20</f>
        <v/>
      </c>
      <c r="AL77" s="161" t="str">
        <f>เวลาเรียน2!FU20</f>
        <v/>
      </c>
      <c r="AM77" s="148" t="str">
        <f>เวลาเรียน2!FV20</f>
        <v/>
      </c>
      <c r="AN77" s="148" t="str">
        <f>เวลาเรียน2!FW20</f>
        <v/>
      </c>
      <c r="AO77" s="166" t="str">
        <f>เวลาเรียน2!FX20</f>
        <v/>
      </c>
      <c r="AP77" s="163" t="str">
        <f>เวลาเรียน2!HD20</f>
        <v/>
      </c>
      <c r="AQ77" s="148" t="str">
        <f>เวลาเรียน2!HE20</f>
        <v/>
      </c>
      <c r="AR77" s="148" t="str">
        <f>เวลาเรียน2!HF20</f>
        <v/>
      </c>
      <c r="AS77" s="156" t="str">
        <f>เวลาเรียน2!HG20</f>
        <v/>
      </c>
      <c r="AT77" s="199" t="e">
        <f>เวลาเรียน2!#REF!</f>
        <v>#REF!</v>
      </c>
      <c r="AU77" s="200" t="e">
        <f>เวลาเรียน2!#REF!</f>
        <v>#REF!</v>
      </c>
      <c r="AV77" s="200" t="e">
        <f>เวลาเรียน2!#REF!</f>
        <v>#REF!</v>
      </c>
      <c r="AW77" s="201" t="e">
        <f>เวลาเรียน2!#REF!</f>
        <v>#REF!</v>
      </c>
      <c r="AX77" s="197"/>
      <c r="AY77" s="197"/>
      <c r="AZ77" s="198"/>
      <c r="BA77" s="189"/>
      <c r="BB77" s="189"/>
      <c r="BC77" s="189"/>
    </row>
    <row r="78" spans="1:55" ht="5.25" hidden="1" customHeight="1">
      <c r="A78" s="170">
        <v>15</v>
      </c>
      <c r="B78" s="146"/>
      <c r="C78" s="143"/>
      <c r="D78" s="143"/>
      <c r="E78" s="152"/>
      <c r="F78" s="155" t="str">
        <f>เวลาเรียน1!BE21</f>
        <v/>
      </c>
      <c r="G78" s="148" t="str">
        <f>เวลาเรียน1!BF21</f>
        <v/>
      </c>
      <c r="H78" s="148" t="str">
        <f>เวลาเรียน1!BG21</f>
        <v/>
      </c>
      <c r="I78" s="156" t="str">
        <f>เวลาเรียน1!BH21</f>
        <v/>
      </c>
      <c r="J78" s="155" t="str">
        <f>เวลาเรียน1!CN21</f>
        <v/>
      </c>
      <c r="K78" s="148" t="str">
        <f>เวลาเรียน1!CO21</f>
        <v/>
      </c>
      <c r="L78" s="148" t="str">
        <f>เวลาเรียน1!CP21</f>
        <v/>
      </c>
      <c r="M78" s="156" t="str">
        <f>เวลาเรียน1!CQ21</f>
        <v/>
      </c>
      <c r="N78" s="163" t="str">
        <f>เวลาเรียน1!DW21</f>
        <v/>
      </c>
      <c r="O78" s="148" t="str">
        <f>เวลาเรียน1!DX21</f>
        <v/>
      </c>
      <c r="P78" s="148" t="str">
        <f>เวลาเรียน1!DY21</f>
        <v/>
      </c>
      <c r="Q78" s="156" t="str">
        <f>เวลาเรียน1!DZ21</f>
        <v/>
      </c>
      <c r="R78" s="161" t="str">
        <f>เวลาเรียน1!FF21</f>
        <v/>
      </c>
      <c r="S78" s="148" t="str">
        <f>เวลาเรียน1!FG21</f>
        <v/>
      </c>
      <c r="T78" s="148" t="str">
        <f>เวลาเรียน1!FH21</f>
        <v/>
      </c>
      <c r="U78" s="166" t="str">
        <f>เวลาเรียน1!FI21</f>
        <v/>
      </c>
      <c r="V78" s="163" t="str">
        <f>เวลาเรียน1!GO21</f>
        <v/>
      </c>
      <c r="W78" s="148" t="str">
        <f>เวลาเรียน1!GP21</f>
        <v/>
      </c>
      <c r="X78" s="148" t="str">
        <f>เวลาเรียน1!GQ21</f>
        <v/>
      </c>
      <c r="Y78" s="156" t="str">
        <f>เวลาเรียน1!GR21</f>
        <v/>
      </c>
      <c r="Z78" s="161" t="e">
        <f>เวลาเรียน1!#REF!</f>
        <v>#REF!</v>
      </c>
      <c r="AA78" s="150" t="e">
        <f>เวลาเรียน1!#REF!</f>
        <v>#REF!</v>
      </c>
      <c r="AB78" s="150" t="e">
        <f>เวลาเรียน1!#REF!</f>
        <v>#REF!</v>
      </c>
      <c r="AC78" s="150" t="e">
        <f>เวลาเรียน1!#REF!</f>
        <v>#REF!</v>
      </c>
      <c r="AD78" s="150" t="str">
        <f>เวลาเรียน2!DC21</f>
        <v/>
      </c>
      <c r="AE78" s="148" t="str">
        <f>เวลาเรียน2!DD21</f>
        <v/>
      </c>
      <c r="AF78" s="148" t="str">
        <f>เวลาเรียน2!DE21</f>
        <v/>
      </c>
      <c r="AG78" s="166" t="str">
        <f>เวลาเรียน2!DF21</f>
        <v/>
      </c>
      <c r="AH78" s="163" t="str">
        <f>เวลาเรียน2!EL21</f>
        <v/>
      </c>
      <c r="AI78" s="148" t="str">
        <f>เวลาเรียน2!EM21</f>
        <v/>
      </c>
      <c r="AJ78" s="148" t="str">
        <f>เวลาเรียน2!EN21</f>
        <v/>
      </c>
      <c r="AK78" s="156" t="str">
        <f>เวลาเรียน2!EO21</f>
        <v/>
      </c>
      <c r="AL78" s="161" t="str">
        <f>เวลาเรียน2!FU21</f>
        <v/>
      </c>
      <c r="AM78" s="148" t="str">
        <f>เวลาเรียน2!FV21</f>
        <v/>
      </c>
      <c r="AN78" s="148" t="str">
        <f>เวลาเรียน2!FW21</f>
        <v/>
      </c>
      <c r="AO78" s="166" t="str">
        <f>เวลาเรียน2!FX21</f>
        <v/>
      </c>
      <c r="AP78" s="163" t="str">
        <f>เวลาเรียน2!HD21</f>
        <v/>
      </c>
      <c r="AQ78" s="148" t="str">
        <f>เวลาเรียน2!HE21</f>
        <v/>
      </c>
      <c r="AR78" s="148" t="str">
        <f>เวลาเรียน2!HF21</f>
        <v/>
      </c>
      <c r="AS78" s="156" t="str">
        <f>เวลาเรียน2!HG21</f>
        <v/>
      </c>
      <c r="AT78" s="199" t="e">
        <f>เวลาเรียน2!#REF!</f>
        <v>#REF!</v>
      </c>
      <c r="AU78" s="200" t="e">
        <f>เวลาเรียน2!#REF!</f>
        <v>#REF!</v>
      </c>
      <c r="AV78" s="200" t="e">
        <f>เวลาเรียน2!#REF!</f>
        <v>#REF!</v>
      </c>
      <c r="AW78" s="201" t="e">
        <f>เวลาเรียน2!#REF!</f>
        <v>#REF!</v>
      </c>
      <c r="AX78" s="197"/>
      <c r="AY78" s="197"/>
      <c r="AZ78" s="198"/>
      <c r="BA78" s="189"/>
      <c r="BB78" s="189"/>
      <c r="BC78" s="189"/>
    </row>
    <row r="79" spans="1:55" ht="5.25" hidden="1" customHeight="1">
      <c r="A79" s="170">
        <v>16</v>
      </c>
      <c r="B79" s="146"/>
      <c r="C79" s="143"/>
      <c r="D79" s="143"/>
      <c r="E79" s="152"/>
      <c r="F79" s="155" t="str">
        <f>เวลาเรียน1!BE22</f>
        <v/>
      </c>
      <c r="G79" s="148" t="str">
        <f>เวลาเรียน1!BF22</f>
        <v/>
      </c>
      <c r="H79" s="148" t="str">
        <f>เวลาเรียน1!BG22</f>
        <v/>
      </c>
      <c r="I79" s="156" t="str">
        <f>เวลาเรียน1!BH22</f>
        <v/>
      </c>
      <c r="J79" s="155" t="str">
        <f>เวลาเรียน1!CN22</f>
        <v/>
      </c>
      <c r="K79" s="148" t="str">
        <f>เวลาเรียน1!CO22</f>
        <v/>
      </c>
      <c r="L79" s="148" t="str">
        <f>เวลาเรียน1!CP22</f>
        <v/>
      </c>
      <c r="M79" s="156" t="str">
        <f>เวลาเรียน1!CQ22</f>
        <v/>
      </c>
      <c r="N79" s="163" t="str">
        <f>เวลาเรียน1!DW22</f>
        <v/>
      </c>
      <c r="O79" s="148" t="str">
        <f>เวลาเรียน1!DX22</f>
        <v/>
      </c>
      <c r="P79" s="148" t="str">
        <f>เวลาเรียน1!DY22</f>
        <v/>
      </c>
      <c r="Q79" s="156" t="str">
        <f>เวลาเรียน1!DZ22</f>
        <v/>
      </c>
      <c r="R79" s="161" t="str">
        <f>เวลาเรียน1!FF22</f>
        <v/>
      </c>
      <c r="S79" s="148" t="str">
        <f>เวลาเรียน1!FG22</f>
        <v/>
      </c>
      <c r="T79" s="148" t="str">
        <f>เวลาเรียน1!FH22</f>
        <v/>
      </c>
      <c r="U79" s="166" t="str">
        <f>เวลาเรียน1!FI22</f>
        <v/>
      </c>
      <c r="V79" s="163" t="str">
        <f>เวลาเรียน1!GO22</f>
        <v/>
      </c>
      <c r="W79" s="148" t="str">
        <f>เวลาเรียน1!GP22</f>
        <v/>
      </c>
      <c r="X79" s="148" t="str">
        <f>เวลาเรียน1!GQ22</f>
        <v/>
      </c>
      <c r="Y79" s="156" t="str">
        <f>เวลาเรียน1!GR22</f>
        <v/>
      </c>
      <c r="Z79" s="161" t="e">
        <f>เวลาเรียน1!#REF!</f>
        <v>#REF!</v>
      </c>
      <c r="AA79" s="150" t="e">
        <f>เวลาเรียน1!#REF!</f>
        <v>#REF!</v>
      </c>
      <c r="AB79" s="150" t="e">
        <f>เวลาเรียน1!#REF!</f>
        <v>#REF!</v>
      </c>
      <c r="AC79" s="150" t="e">
        <f>เวลาเรียน1!#REF!</f>
        <v>#REF!</v>
      </c>
      <c r="AD79" s="150" t="str">
        <f>เวลาเรียน2!DC22</f>
        <v/>
      </c>
      <c r="AE79" s="148" t="str">
        <f>เวลาเรียน2!DD22</f>
        <v/>
      </c>
      <c r="AF79" s="148" t="str">
        <f>เวลาเรียน2!DE22</f>
        <v/>
      </c>
      <c r="AG79" s="166" t="str">
        <f>เวลาเรียน2!DF22</f>
        <v/>
      </c>
      <c r="AH79" s="163" t="str">
        <f>เวลาเรียน2!EL22</f>
        <v/>
      </c>
      <c r="AI79" s="148" t="str">
        <f>เวลาเรียน2!EM22</f>
        <v/>
      </c>
      <c r="AJ79" s="148" t="str">
        <f>เวลาเรียน2!EN22</f>
        <v/>
      </c>
      <c r="AK79" s="156" t="str">
        <f>เวลาเรียน2!EO22</f>
        <v/>
      </c>
      <c r="AL79" s="161" t="str">
        <f>เวลาเรียน2!FU22</f>
        <v/>
      </c>
      <c r="AM79" s="148" t="str">
        <f>เวลาเรียน2!FV22</f>
        <v/>
      </c>
      <c r="AN79" s="148" t="str">
        <f>เวลาเรียน2!FW22</f>
        <v/>
      </c>
      <c r="AO79" s="166" t="str">
        <f>เวลาเรียน2!FX22</f>
        <v/>
      </c>
      <c r="AP79" s="163" t="str">
        <f>เวลาเรียน2!HD22</f>
        <v/>
      </c>
      <c r="AQ79" s="148" t="str">
        <f>เวลาเรียน2!HE22</f>
        <v/>
      </c>
      <c r="AR79" s="148" t="str">
        <f>เวลาเรียน2!HF22</f>
        <v/>
      </c>
      <c r="AS79" s="156" t="str">
        <f>เวลาเรียน2!HG22</f>
        <v/>
      </c>
      <c r="AT79" s="199" t="e">
        <f>เวลาเรียน2!#REF!</f>
        <v>#REF!</v>
      </c>
      <c r="AU79" s="200" t="e">
        <f>เวลาเรียน2!#REF!</f>
        <v>#REF!</v>
      </c>
      <c r="AV79" s="200" t="e">
        <f>เวลาเรียน2!#REF!</f>
        <v>#REF!</v>
      </c>
      <c r="AW79" s="201" t="e">
        <f>เวลาเรียน2!#REF!</f>
        <v>#REF!</v>
      </c>
      <c r="AX79" s="197"/>
      <c r="AY79" s="197"/>
      <c r="AZ79" s="198"/>
      <c r="BA79" s="189"/>
      <c r="BB79" s="189"/>
      <c r="BC79" s="189"/>
    </row>
    <row r="80" spans="1:55" ht="5.25" hidden="1" customHeight="1">
      <c r="A80" s="170">
        <v>17</v>
      </c>
      <c r="B80" s="146"/>
      <c r="C80" s="143"/>
      <c r="D80" s="143"/>
      <c r="E80" s="152"/>
      <c r="F80" s="155" t="str">
        <f>เวลาเรียน1!BE23</f>
        <v/>
      </c>
      <c r="G80" s="148" t="str">
        <f>เวลาเรียน1!BF23</f>
        <v/>
      </c>
      <c r="H80" s="148" t="str">
        <f>เวลาเรียน1!BG23</f>
        <v/>
      </c>
      <c r="I80" s="156" t="str">
        <f>เวลาเรียน1!BH23</f>
        <v/>
      </c>
      <c r="J80" s="155" t="str">
        <f>เวลาเรียน1!CN23</f>
        <v/>
      </c>
      <c r="K80" s="148" t="str">
        <f>เวลาเรียน1!CO23</f>
        <v/>
      </c>
      <c r="L80" s="148" t="str">
        <f>เวลาเรียน1!CP23</f>
        <v/>
      </c>
      <c r="M80" s="156" t="str">
        <f>เวลาเรียน1!CQ23</f>
        <v/>
      </c>
      <c r="N80" s="163" t="str">
        <f>เวลาเรียน1!DW23</f>
        <v/>
      </c>
      <c r="O80" s="148" t="str">
        <f>เวลาเรียน1!DX23</f>
        <v/>
      </c>
      <c r="P80" s="148" t="str">
        <f>เวลาเรียน1!DY23</f>
        <v/>
      </c>
      <c r="Q80" s="156" t="str">
        <f>เวลาเรียน1!DZ23</f>
        <v/>
      </c>
      <c r="R80" s="161" t="str">
        <f>เวลาเรียน1!FF23</f>
        <v/>
      </c>
      <c r="S80" s="148" t="str">
        <f>เวลาเรียน1!FG23</f>
        <v/>
      </c>
      <c r="T80" s="148" t="str">
        <f>เวลาเรียน1!FH23</f>
        <v/>
      </c>
      <c r="U80" s="166" t="str">
        <f>เวลาเรียน1!FI23</f>
        <v/>
      </c>
      <c r="V80" s="163" t="str">
        <f>เวลาเรียน1!GO23</f>
        <v/>
      </c>
      <c r="W80" s="148" t="str">
        <f>เวลาเรียน1!GP23</f>
        <v/>
      </c>
      <c r="X80" s="148" t="str">
        <f>เวลาเรียน1!GQ23</f>
        <v/>
      </c>
      <c r="Y80" s="156" t="str">
        <f>เวลาเรียน1!GR23</f>
        <v/>
      </c>
      <c r="Z80" s="161" t="e">
        <f>เวลาเรียน1!#REF!</f>
        <v>#REF!</v>
      </c>
      <c r="AA80" s="150" t="e">
        <f>เวลาเรียน1!#REF!</f>
        <v>#REF!</v>
      </c>
      <c r="AB80" s="150" t="e">
        <f>เวลาเรียน1!#REF!</f>
        <v>#REF!</v>
      </c>
      <c r="AC80" s="150" t="e">
        <f>เวลาเรียน1!#REF!</f>
        <v>#REF!</v>
      </c>
      <c r="AD80" s="150" t="str">
        <f>เวลาเรียน2!DC23</f>
        <v/>
      </c>
      <c r="AE80" s="148" t="str">
        <f>เวลาเรียน2!DD23</f>
        <v/>
      </c>
      <c r="AF80" s="148" t="str">
        <f>เวลาเรียน2!DE23</f>
        <v/>
      </c>
      <c r="AG80" s="166" t="str">
        <f>เวลาเรียน2!DF23</f>
        <v/>
      </c>
      <c r="AH80" s="163" t="str">
        <f>เวลาเรียน2!EL23</f>
        <v/>
      </c>
      <c r="AI80" s="148" t="str">
        <f>เวลาเรียน2!EM23</f>
        <v/>
      </c>
      <c r="AJ80" s="148" t="str">
        <f>เวลาเรียน2!EN23</f>
        <v/>
      </c>
      <c r="AK80" s="156" t="str">
        <f>เวลาเรียน2!EO23</f>
        <v/>
      </c>
      <c r="AL80" s="161" t="str">
        <f>เวลาเรียน2!FU23</f>
        <v/>
      </c>
      <c r="AM80" s="148" t="str">
        <f>เวลาเรียน2!FV23</f>
        <v/>
      </c>
      <c r="AN80" s="148" t="str">
        <f>เวลาเรียน2!FW23</f>
        <v/>
      </c>
      <c r="AO80" s="166" t="str">
        <f>เวลาเรียน2!FX23</f>
        <v/>
      </c>
      <c r="AP80" s="163" t="str">
        <f>เวลาเรียน2!HD23</f>
        <v/>
      </c>
      <c r="AQ80" s="148" t="str">
        <f>เวลาเรียน2!HE23</f>
        <v/>
      </c>
      <c r="AR80" s="148" t="str">
        <f>เวลาเรียน2!HF23</f>
        <v/>
      </c>
      <c r="AS80" s="156" t="str">
        <f>เวลาเรียน2!HG23</f>
        <v/>
      </c>
      <c r="AT80" s="199" t="e">
        <f>เวลาเรียน2!#REF!</f>
        <v>#REF!</v>
      </c>
      <c r="AU80" s="200" t="e">
        <f>เวลาเรียน2!#REF!</f>
        <v>#REF!</v>
      </c>
      <c r="AV80" s="200" t="e">
        <f>เวลาเรียน2!#REF!</f>
        <v>#REF!</v>
      </c>
      <c r="AW80" s="201" t="e">
        <f>เวลาเรียน2!#REF!</f>
        <v>#REF!</v>
      </c>
      <c r="AX80" s="197"/>
      <c r="AY80" s="197"/>
      <c r="AZ80" s="198"/>
      <c r="BA80" s="189"/>
      <c r="BB80" s="189"/>
      <c r="BC80" s="189"/>
    </row>
    <row r="81" spans="1:55" ht="5.25" hidden="1" customHeight="1">
      <c r="A81" s="170">
        <v>18</v>
      </c>
      <c r="B81" s="146"/>
      <c r="C81" s="143"/>
      <c r="D81" s="143"/>
      <c r="E81" s="152"/>
      <c r="F81" s="155" t="str">
        <f>เวลาเรียน1!BE24</f>
        <v/>
      </c>
      <c r="G81" s="148" t="str">
        <f>เวลาเรียน1!BF24</f>
        <v/>
      </c>
      <c r="H81" s="148" t="str">
        <f>เวลาเรียน1!BG24</f>
        <v/>
      </c>
      <c r="I81" s="156" t="str">
        <f>เวลาเรียน1!BH24</f>
        <v/>
      </c>
      <c r="J81" s="155" t="str">
        <f>เวลาเรียน1!CN24</f>
        <v/>
      </c>
      <c r="K81" s="148" t="str">
        <f>เวลาเรียน1!CO24</f>
        <v/>
      </c>
      <c r="L81" s="148" t="str">
        <f>เวลาเรียน1!CP24</f>
        <v/>
      </c>
      <c r="M81" s="156" t="str">
        <f>เวลาเรียน1!CQ24</f>
        <v/>
      </c>
      <c r="N81" s="163" t="str">
        <f>เวลาเรียน1!DW24</f>
        <v/>
      </c>
      <c r="O81" s="148" t="str">
        <f>เวลาเรียน1!DX24</f>
        <v/>
      </c>
      <c r="P81" s="148" t="str">
        <f>เวลาเรียน1!DY24</f>
        <v/>
      </c>
      <c r="Q81" s="156" t="str">
        <f>เวลาเรียน1!DZ24</f>
        <v/>
      </c>
      <c r="R81" s="161" t="str">
        <f>เวลาเรียน1!FF24</f>
        <v/>
      </c>
      <c r="S81" s="148" t="str">
        <f>เวลาเรียน1!FG24</f>
        <v/>
      </c>
      <c r="T81" s="148" t="str">
        <f>เวลาเรียน1!FH24</f>
        <v/>
      </c>
      <c r="U81" s="166" t="str">
        <f>เวลาเรียน1!FI24</f>
        <v/>
      </c>
      <c r="V81" s="163" t="str">
        <f>เวลาเรียน1!GO24</f>
        <v/>
      </c>
      <c r="W81" s="148" t="str">
        <f>เวลาเรียน1!GP24</f>
        <v/>
      </c>
      <c r="X81" s="148" t="str">
        <f>เวลาเรียน1!GQ24</f>
        <v/>
      </c>
      <c r="Y81" s="156" t="str">
        <f>เวลาเรียน1!GR24</f>
        <v/>
      </c>
      <c r="Z81" s="161" t="e">
        <f>เวลาเรียน1!#REF!</f>
        <v>#REF!</v>
      </c>
      <c r="AA81" s="150" t="e">
        <f>เวลาเรียน1!#REF!</f>
        <v>#REF!</v>
      </c>
      <c r="AB81" s="150" t="e">
        <f>เวลาเรียน1!#REF!</f>
        <v>#REF!</v>
      </c>
      <c r="AC81" s="150" t="e">
        <f>เวลาเรียน1!#REF!</f>
        <v>#REF!</v>
      </c>
      <c r="AD81" s="150" t="str">
        <f>เวลาเรียน2!DC24</f>
        <v/>
      </c>
      <c r="AE81" s="148" t="str">
        <f>เวลาเรียน2!DD24</f>
        <v/>
      </c>
      <c r="AF81" s="148" t="str">
        <f>เวลาเรียน2!DE24</f>
        <v/>
      </c>
      <c r="AG81" s="166" t="str">
        <f>เวลาเรียน2!DF24</f>
        <v/>
      </c>
      <c r="AH81" s="163" t="str">
        <f>เวลาเรียน2!EL24</f>
        <v/>
      </c>
      <c r="AI81" s="148" t="str">
        <f>เวลาเรียน2!EM24</f>
        <v/>
      </c>
      <c r="AJ81" s="148" t="str">
        <f>เวลาเรียน2!EN24</f>
        <v/>
      </c>
      <c r="AK81" s="156" t="str">
        <f>เวลาเรียน2!EO24</f>
        <v/>
      </c>
      <c r="AL81" s="161" t="str">
        <f>เวลาเรียน2!FU24</f>
        <v/>
      </c>
      <c r="AM81" s="148" t="str">
        <f>เวลาเรียน2!FV24</f>
        <v/>
      </c>
      <c r="AN81" s="148" t="str">
        <f>เวลาเรียน2!FW24</f>
        <v/>
      </c>
      <c r="AO81" s="166" t="str">
        <f>เวลาเรียน2!FX24</f>
        <v/>
      </c>
      <c r="AP81" s="163" t="str">
        <f>เวลาเรียน2!HD24</f>
        <v/>
      </c>
      <c r="AQ81" s="148" t="str">
        <f>เวลาเรียน2!HE24</f>
        <v/>
      </c>
      <c r="AR81" s="148" t="str">
        <f>เวลาเรียน2!HF24</f>
        <v/>
      </c>
      <c r="AS81" s="156" t="str">
        <f>เวลาเรียน2!HG24</f>
        <v/>
      </c>
      <c r="AT81" s="199" t="e">
        <f>เวลาเรียน2!#REF!</f>
        <v>#REF!</v>
      </c>
      <c r="AU81" s="200" t="e">
        <f>เวลาเรียน2!#REF!</f>
        <v>#REF!</v>
      </c>
      <c r="AV81" s="200" t="e">
        <f>เวลาเรียน2!#REF!</f>
        <v>#REF!</v>
      </c>
      <c r="AW81" s="201" t="e">
        <f>เวลาเรียน2!#REF!</f>
        <v>#REF!</v>
      </c>
      <c r="AX81" s="197"/>
      <c r="AY81" s="197"/>
      <c r="AZ81" s="198"/>
      <c r="BA81" s="189"/>
      <c r="BB81" s="189"/>
      <c r="BC81" s="189"/>
    </row>
    <row r="82" spans="1:55" ht="5.25" hidden="1" customHeight="1">
      <c r="A82" s="170">
        <v>19</v>
      </c>
      <c r="B82" s="146"/>
      <c r="C82" s="143"/>
      <c r="D82" s="143"/>
      <c r="E82" s="152"/>
      <c r="F82" s="155" t="str">
        <f>เวลาเรียน1!BE25</f>
        <v/>
      </c>
      <c r="G82" s="148" t="str">
        <f>เวลาเรียน1!BF25</f>
        <v/>
      </c>
      <c r="H82" s="148" t="str">
        <f>เวลาเรียน1!BG25</f>
        <v/>
      </c>
      <c r="I82" s="156" t="str">
        <f>เวลาเรียน1!BH25</f>
        <v/>
      </c>
      <c r="J82" s="155" t="str">
        <f>เวลาเรียน1!CN25</f>
        <v/>
      </c>
      <c r="K82" s="148" t="str">
        <f>เวลาเรียน1!CO25</f>
        <v/>
      </c>
      <c r="L82" s="148" t="str">
        <f>เวลาเรียน1!CP25</f>
        <v/>
      </c>
      <c r="M82" s="156" t="str">
        <f>เวลาเรียน1!CQ25</f>
        <v/>
      </c>
      <c r="N82" s="163" t="str">
        <f>เวลาเรียน1!DW25</f>
        <v/>
      </c>
      <c r="O82" s="148" t="str">
        <f>เวลาเรียน1!DX25</f>
        <v/>
      </c>
      <c r="P82" s="148" t="str">
        <f>เวลาเรียน1!DY25</f>
        <v/>
      </c>
      <c r="Q82" s="156" t="str">
        <f>เวลาเรียน1!DZ25</f>
        <v/>
      </c>
      <c r="R82" s="161" t="str">
        <f>เวลาเรียน1!FF25</f>
        <v/>
      </c>
      <c r="S82" s="148" t="str">
        <f>เวลาเรียน1!FG25</f>
        <v/>
      </c>
      <c r="T82" s="148" t="str">
        <f>เวลาเรียน1!FH25</f>
        <v/>
      </c>
      <c r="U82" s="166" t="str">
        <f>เวลาเรียน1!FI25</f>
        <v/>
      </c>
      <c r="V82" s="163" t="str">
        <f>เวลาเรียน1!GO25</f>
        <v/>
      </c>
      <c r="W82" s="148" t="str">
        <f>เวลาเรียน1!GP25</f>
        <v/>
      </c>
      <c r="X82" s="148" t="str">
        <f>เวลาเรียน1!GQ25</f>
        <v/>
      </c>
      <c r="Y82" s="156" t="str">
        <f>เวลาเรียน1!GR25</f>
        <v/>
      </c>
      <c r="Z82" s="161" t="e">
        <f>เวลาเรียน1!#REF!</f>
        <v>#REF!</v>
      </c>
      <c r="AA82" s="150" t="e">
        <f>เวลาเรียน1!#REF!</f>
        <v>#REF!</v>
      </c>
      <c r="AB82" s="150" t="e">
        <f>เวลาเรียน1!#REF!</f>
        <v>#REF!</v>
      </c>
      <c r="AC82" s="150" t="e">
        <f>เวลาเรียน1!#REF!</f>
        <v>#REF!</v>
      </c>
      <c r="AD82" s="150" t="str">
        <f>เวลาเรียน2!DC25</f>
        <v/>
      </c>
      <c r="AE82" s="148" t="str">
        <f>เวลาเรียน2!DD25</f>
        <v/>
      </c>
      <c r="AF82" s="148" t="str">
        <f>เวลาเรียน2!DE25</f>
        <v/>
      </c>
      <c r="AG82" s="166" t="str">
        <f>เวลาเรียน2!DF25</f>
        <v/>
      </c>
      <c r="AH82" s="163" t="str">
        <f>เวลาเรียน2!EL25</f>
        <v/>
      </c>
      <c r="AI82" s="148" t="str">
        <f>เวลาเรียน2!EM25</f>
        <v/>
      </c>
      <c r="AJ82" s="148" t="str">
        <f>เวลาเรียน2!EN25</f>
        <v/>
      </c>
      <c r="AK82" s="156" t="str">
        <f>เวลาเรียน2!EO25</f>
        <v/>
      </c>
      <c r="AL82" s="161" t="str">
        <f>เวลาเรียน2!FU25</f>
        <v/>
      </c>
      <c r="AM82" s="148" t="str">
        <f>เวลาเรียน2!FV25</f>
        <v/>
      </c>
      <c r="AN82" s="148" t="str">
        <f>เวลาเรียน2!FW25</f>
        <v/>
      </c>
      <c r="AO82" s="166" t="str">
        <f>เวลาเรียน2!FX25</f>
        <v/>
      </c>
      <c r="AP82" s="163" t="str">
        <f>เวลาเรียน2!HD25</f>
        <v/>
      </c>
      <c r="AQ82" s="148" t="str">
        <f>เวลาเรียน2!HE25</f>
        <v/>
      </c>
      <c r="AR82" s="148" t="str">
        <f>เวลาเรียน2!HF25</f>
        <v/>
      </c>
      <c r="AS82" s="156" t="str">
        <f>เวลาเรียน2!HG25</f>
        <v/>
      </c>
      <c r="AT82" s="199" t="e">
        <f>เวลาเรียน2!#REF!</f>
        <v>#REF!</v>
      </c>
      <c r="AU82" s="200" t="e">
        <f>เวลาเรียน2!#REF!</f>
        <v>#REF!</v>
      </c>
      <c r="AV82" s="200" t="e">
        <f>เวลาเรียน2!#REF!</f>
        <v>#REF!</v>
      </c>
      <c r="AW82" s="201" t="e">
        <f>เวลาเรียน2!#REF!</f>
        <v>#REF!</v>
      </c>
      <c r="AX82" s="197"/>
      <c r="AY82" s="197"/>
      <c r="AZ82" s="198"/>
      <c r="BA82" s="189"/>
      <c r="BB82" s="189"/>
      <c r="BC82" s="189"/>
    </row>
    <row r="83" spans="1:55" ht="5.25" hidden="1" customHeight="1">
      <c r="A83" s="170">
        <v>20</v>
      </c>
      <c r="B83" s="146"/>
      <c r="C83" s="143"/>
      <c r="D83" s="143"/>
      <c r="E83" s="152"/>
      <c r="F83" s="155" t="str">
        <f>เวลาเรียน1!BE26</f>
        <v/>
      </c>
      <c r="G83" s="148" t="str">
        <f>เวลาเรียน1!BF26</f>
        <v/>
      </c>
      <c r="H83" s="148" t="str">
        <f>เวลาเรียน1!BG26</f>
        <v/>
      </c>
      <c r="I83" s="156" t="str">
        <f>เวลาเรียน1!BH26</f>
        <v/>
      </c>
      <c r="J83" s="155" t="str">
        <f>เวลาเรียน1!CN26</f>
        <v/>
      </c>
      <c r="K83" s="148" t="str">
        <f>เวลาเรียน1!CO26</f>
        <v/>
      </c>
      <c r="L83" s="148" t="str">
        <f>เวลาเรียน1!CP26</f>
        <v/>
      </c>
      <c r="M83" s="156" t="str">
        <f>เวลาเรียน1!CQ26</f>
        <v/>
      </c>
      <c r="N83" s="163" t="str">
        <f>เวลาเรียน1!DW26</f>
        <v/>
      </c>
      <c r="O83" s="148" t="str">
        <f>เวลาเรียน1!DX26</f>
        <v/>
      </c>
      <c r="P83" s="148" t="str">
        <f>เวลาเรียน1!DY26</f>
        <v/>
      </c>
      <c r="Q83" s="156" t="str">
        <f>เวลาเรียน1!DZ26</f>
        <v/>
      </c>
      <c r="R83" s="161" t="str">
        <f>เวลาเรียน1!FF26</f>
        <v/>
      </c>
      <c r="S83" s="148" t="str">
        <f>เวลาเรียน1!FG26</f>
        <v/>
      </c>
      <c r="T83" s="148" t="str">
        <f>เวลาเรียน1!FH26</f>
        <v/>
      </c>
      <c r="U83" s="166" t="str">
        <f>เวลาเรียน1!FI26</f>
        <v/>
      </c>
      <c r="V83" s="163" t="str">
        <f>เวลาเรียน1!GO26</f>
        <v/>
      </c>
      <c r="W83" s="148" t="str">
        <f>เวลาเรียน1!GP26</f>
        <v/>
      </c>
      <c r="X83" s="148" t="str">
        <f>เวลาเรียน1!GQ26</f>
        <v/>
      </c>
      <c r="Y83" s="156" t="str">
        <f>เวลาเรียน1!GR26</f>
        <v/>
      </c>
      <c r="Z83" s="161" t="e">
        <f>เวลาเรียน1!#REF!</f>
        <v>#REF!</v>
      </c>
      <c r="AA83" s="150" t="e">
        <f>เวลาเรียน1!#REF!</f>
        <v>#REF!</v>
      </c>
      <c r="AB83" s="150" t="e">
        <f>เวลาเรียน1!#REF!</f>
        <v>#REF!</v>
      </c>
      <c r="AC83" s="150" t="e">
        <f>เวลาเรียน1!#REF!</f>
        <v>#REF!</v>
      </c>
      <c r="AD83" s="150" t="str">
        <f>เวลาเรียน2!DC26</f>
        <v/>
      </c>
      <c r="AE83" s="148" t="str">
        <f>เวลาเรียน2!DD26</f>
        <v/>
      </c>
      <c r="AF83" s="148" t="str">
        <f>เวลาเรียน2!DE26</f>
        <v/>
      </c>
      <c r="AG83" s="166" t="str">
        <f>เวลาเรียน2!DF26</f>
        <v/>
      </c>
      <c r="AH83" s="163" t="str">
        <f>เวลาเรียน2!EL26</f>
        <v/>
      </c>
      <c r="AI83" s="148" t="str">
        <f>เวลาเรียน2!EM26</f>
        <v/>
      </c>
      <c r="AJ83" s="148" t="str">
        <f>เวลาเรียน2!EN26</f>
        <v/>
      </c>
      <c r="AK83" s="156" t="str">
        <f>เวลาเรียน2!EO26</f>
        <v/>
      </c>
      <c r="AL83" s="161" t="str">
        <f>เวลาเรียน2!FU26</f>
        <v/>
      </c>
      <c r="AM83" s="148" t="str">
        <f>เวลาเรียน2!FV26</f>
        <v/>
      </c>
      <c r="AN83" s="148" t="str">
        <f>เวลาเรียน2!FW26</f>
        <v/>
      </c>
      <c r="AO83" s="166" t="str">
        <f>เวลาเรียน2!FX26</f>
        <v/>
      </c>
      <c r="AP83" s="163" t="str">
        <f>เวลาเรียน2!HD26</f>
        <v/>
      </c>
      <c r="AQ83" s="148" t="str">
        <f>เวลาเรียน2!HE26</f>
        <v/>
      </c>
      <c r="AR83" s="148" t="str">
        <f>เวลาเรียน2!HF26</f>
        <v/>
      </c>
      <c r="AS83" s="156" t="str">
        <f>เวลาเรียน2!HG26</f>
        <v/>
      </c>
      <c r="AT83" s="199" t="e">
        <f>เวลาเรียน2!#REF!</f>
        <v>#REF!</v>
      </c>
      <c r="AU83" s="200" t="e">
        <f>เวลาเรียน2!#REF!</f>
        <v>#REF!</v>
      </c>
      <c r="AV83" s="200" t="e">
        <f>เวลาเรียน2!#REF!</f>
        <v>#REF!</v>
      </c>
      <c r="AW83" s="201" t="e">
        <f>เวลาเรียน2!#REF!</f>
        <v>#REF!</v>
      </c>
      <c r="AX83" s="197"/>
      <c r="AY83" s="197"/>
      <c r="AZ83" s="198"/>
      <c r="BA83" s="189"/>
      <c r="BB83" s="189"/>
      <c r="BC83" s="189"/>
    </row>
    <row r="84" spans="1:55" ht="5.25" hidden="1" customHeight="1">
      <c r="A84" s="170">
        <v>21</v>
      </c>
      <c r="B84" s="146"/>
      <c r="C84" s="143"/>
      <c r="D84" s="143"/>
      <c r="E84" s="152"/>
      <c r="F84" s="155" t="str">
        <f>เวลาเรียน1!BE27</f>
        <v/>
      </c>
      <c r="G84" s="148" t="str">
        <f>เวลาเรียน1!BF27</f>
        <v/>
      </c>
      <c r="H84" s="148" t="str">
        <f>เวลาเรียน1!BG27</f>
        <v/>
      </c>
      <c r="I84" s="156" t="str">
        <f>เวลาเรียน1!BH27</f>
        <v/>
      </c>
      <c r="J84" s="155" t="str">
        <f>เวลาเรียน1!CN27</f>
        <v/>
      </c>
      <c r="K84" s="148" t="str">
        <f>เวลาเรียน1!CO27</f>
        <v/>
      </c>
      <c r="L84" s="148" t="str">
        <f>เวลาเรียน1!CP27</f>
        <v/>
      </c>
      <c r="M84" s="156" t="str">
        <f>เวลาเรียน1!CQ27</f>
        <v/>
      </c>
      <c r="N84" s="163" t="str">
        <f>เวลาเรียน1!DW27</f>
        <v/>
      </c>
      <c r="O84" s="148" t="str">
        <f>เวลาเรียน1!DX27</f>
        <v/>
      </c>
      <c r="P84" s="148" t="str">
        <f>เวลาเรียน1!DY27</f>
        <v/>
      </c>
      <c r="Q84" s="156" t="str">
        <f>เวลาเรียน1!DZ27</f>
        <v/>
      </c>
      <c r="R84" s="161" t="str">
        <f>เวลาเรียน1!FF27</f>
        <v/>
      </c>
      <c r="S84" s="148" t="str">
        <f>เวลาเรียน1!FG27</f>
        <v/>
      </c>
      <c r="T84" s="148" t="str">
        <f>เวลาเรียน1!FH27</f>
        <v/>
      </c>
      <c r="U84" s="166" t="str">
        <f>เวลาเรียน1!FI27</f>
        <v/>
      </c>
      <c r="V84" s="163" t="str">
        <f>เวลาเรียน1!GO27</f>
        <v/>
      </c>
      <c r="W84" s="148" t="str">
        <f>เวลาเรียน1!GP27</f>
        <v/>
      </c>
      <c r="X84" s="148" t="str">
        <f>เวลาเรียน1!GQ27</f>
        <v/>
      </c>
      <c r="Y84" s="156" t="str">
        <f>เวลาเรียน1!GR27</f>
        <v/>
      </c>
      <c r="Z84" s="161" t="e">
        <f>เวลาเรียน1!#REF!</f>
        <v>#REF!</v>
      </c>
      <c r="AA84" s="150" t="e">
        <f>เวลาเรียน1!#REF!</f>
        <v>#REF!</v>
      </c>
      <c r="AB84" s="150" t="e">
        <f>เวลาเรียน1!#REF!</f>
        <v>#REF!</v>
      </c>
      <c r="AC84" s="150" t="e">
        <f>เวลาเรียน1!#REF!</f>
        <v>#REF!</v>
      </c>
      <c r="AD84" s="150" t="str">
        <f>เวลาเรียน2!DC27</f>
        <v/>
      </c>
      <c r="AE84" s="148" t="str">
        <f>เวลาเรียน2!DD27</f>
        <v/>
      </c>
      <c r="AF84" s="148" t="str">
        <f>เวลาเรียน2!DE27</f>
        <v/>
      </c>
      <c r="AG84" s="166" t="str">
        <f>เวลาเรียน2!DF27</f>
        <v/>
      </c>
      <c r="AH84" s="163" t="str">
        <f>เวลาเรียน2!EL27</f>
        <v/>
      </c>
      <c r="AI84" s="148" t="str">
        <f>เวลาเรียน2!EM27</f>
        <v/>
      </c>
      <c r="AJ84" s="148" t="str">
        <f>เวลาเรียน2!EN27</f>
        <v/>
      </c>
      <c r="AK84" s="156" t="str">
        <f>เวลาเรียน2!EO27</f>
        <v/>
      </c>
      <c r="AL84" s="161" t="str">
        <f>เวลาเรียน2!FU27</f>
        <v/>
      </c>
      <c r="AM84" s="148" t="str">
        <f>เวลาเรียน2!FV27</f>
        <v/>
      </c>
      <c r="AN84" s="148" t="str">
        <f>เวลาเรียน2!FW27</f>
        <v/>
      </c>
      <c r="AO84" s="166" t="str">
        <f>เวลาเรียน2!FX27</f>
        <v/>
      </c>
      <c r="AP84" s="163" t="str">
        <f>เวลาเรียน2!HD27</f>
        <v/>
      </c>
      <c r="AQ84" s="148" t="str">
        <f>เวลาเรียน2!HE27</f>
        <v/>
      </c>
      <c r="AR84" s="148" t="str">
        <f>เวลาเรียน2!HF27</f>
        <v/>
      </c>
      <c r="AS84" s="156" t="str">
        <f>เวลาเรียน2!HG27</f>
        <v/>
      </c>
      <c r="AT84" s="199" t="e">
        <f>เวลาเรียน2!#REF!</f>
        <v>#REF!</v>
      </c>
      <c r="AU84" s="200" t="e">
        <f>เวลาเรียน2!#REF!</f>
        <v>#REF!</v>
      </c>
      <c r="AV84" s="200" t="e">
        <f>เวลาเรียน2!#REF!</f>
        <v>#REF!</v>
      </c>
      <c r="AW84" s="201" t="e">
        <f>เวลาเรียน2!#REF!</f>
        <v>#REF!</v>
      </c>
      <c r="AX84" s="197"/>
      <c r="AY84" s="197"/>
      <c r="AZ84" s="198"/>
      <c r="BA84" s="189"/>
      <c r="BB84" s="189"/>
      <c r="BC84" s="189"/>
    </row>
    <row r="85" spans="1:55" ht="5.25" hidden="1" customHeight="1">
      <c r="A85" s="170">
        <v>22</v>
      </c>
      <c r="B85" s="146"/>
      <c r="C85" s="143"/>
      <c r="D85" s="143"/>
      <c r="E85" s="152"/>
      <c r="F85" s="155" t="str">
        <f>เวลาเรียน1!BE28</f>
        <v/>
      </c>
      <c r="G85" s="148" t="str">
        <f>เวลาเรียน1!BF28</f>
        <v/>
      </c>
      <c r="H85" s="148" t="str">
        <f>เวลาเรียน1!BG28</f>
        <v/>
      </c>
      <c r="I85" s="156" t="str">
        <f>เวลาเรียน1!BH28</f>
        <v/>
      </c>
      <c r="J85" s="155" t="str">
        <f>เวลาเรียน1!CN28</f>
        <v/>
      </c>
      <c r="K85" s="148" t="str">
        <f>เวลาเรียน1!CO28</f>
        <v/>
      </c>
      <c r="L85" s="148" t="str">
        <f>เวลาเรียน1!CP28</f>
        <v/>
      </c>
      <c r="M85" s="156" t="str">
        <f>เวลาเรียน1!CQ28</f>
        <v/>
      </c>
      <c r="N85" s="163" t="str">
        <f>เวลาเรียน1!DW28</f>
        <v/>
      </c>
      <c r="O85" s="148" t="str">
        <f>เวลาเรียน1!DX28</f>
        <v/>
      </c>
      <c r="P85" s="148" t="str">
        <f>เวลาเรียน1!DY28</f>
        <v/>
      </c>
      <c r="Q85" s="156" t="str">
        <f>เวลาเรียน1!DZ28</f>
        <v/>
      </c>
      <c r="R85" s="161" t="str">
        <f>เวลาเรียน1!FF28</f>
        <v/>
      </c>
      <c r="S85" s="148" t="str">
        <f>เวลาเรียน1!FG28</f>
        <v/>
      </c>
      <c r="T85" s="148" t="str">
        <f>เวลาเรียน1!FH28</f>
        <v/>
      </c>
      <c r="U85" s="166" t="str">
        <f>เวลาเรียน1!FI28</f>
        <v/>
      </c>
      <c r="V85" s="163" t="str">
        <f>เวลาเรียน1!GO28</f>
        <v/>
      </c>
      <c r="W85" s="148" t="str">
        <f>เวลาเรียน1!GP28</f>
        <v/>
      </c>
      <c r="X85" s="148" t="str">
        <f>เวลาเรียน1!GQ28</f>
        <v/>
      </c>
      <c r="Y85" s="156" t="str">
        <f>เวลาเรียน1!GR28</f>
        <v/>
      </c>
      <c r="Z85" s="161" t="e">
        <f>เวลาเรียน1!#REF!</f>
        <v>#REF!</v>
      </c>
      <c r="AA85" s="150" t="e">
        <f>เวลาเรียน1!#REF!</f>
        <v>#REF!</v>
      </c>
      <c r="AB85" s="150" t="e">
        <f>เวลาเรียน1!#REF!</f>
        <v>#REF!</v>
      </c>
      <c r="AC85" s="150" t="e">
        <f>เวลาเรียน1!#REF!</f>
        <v>#REF!</v>
      </c>
      <c r="AD85" s="150" t="str">
        <f>เวลาเรียน2!DC28</f>
        <v/>
      </c>
      <c r="AE85" s="148" t="str">
        <f>เวลาเรียน2!DD28</f>
        <v/>
      </c>
      <c r="AF85" s="148" t="str">
        <f>เวลาเรียน2!DE28</f>
        <v/>
      </c>
      <c r="AG85" s="166" t="str">
        <f>เวลาเรียน2!DF28</f>
        <v/>
      </c>
      <c r="AH85" s="163" t="str">
        <f>เวลาเรียน2!EL28</f>
        <v/>
      </c>
      <c r="AI85" s="148" t="str">
        <f>เวลาเรียน2!EM28</f>
        <v/>
      </c>
      <c r="AJ85" s="148" t="str">
        <f>เวลาเรียน2!EN28</f>
        <v/>
      </c>
      <c r="AK85" s="156" t="str">
        <f>เวลาเรียน2!EO28</f>
        <v/>
      </c>
      <c r="AL85" s="161" t="str">
        <f>เวลาเรียน2!FU28</f>
        <v/>
      </c>
      <c r="AM85" s="148" t="str">
        <f>เวลาเรียน2!FV28</f>
        <v/>
      </c>
      <c r="AN85" s="148" t="str">
        <f>เวลาเรียน2!FW28</f>
        <v/>
      </c>
      <c r="AO85" s="166" t="str">
        <f>เวลาเรียน2!FX28</f>
        <v/>
      </c>
      <c r="AP85" s="163" t="str">
        <f>เวลาเรียน2!HD28</f>
        <v/>
      </c>
      <c r="AQ85" s="148" t="str">
        <f>เวลาเรียน2!HE28</f>
        <v/>
      </c>
      <c r="AR85" s="148" t="str">
        <f>เวลาเรียน2!HF28</f>
        <v/>
      </c>
      <c r="AS85" s="156" t="str">
        <f>เวลาเรียน2!HG28</f>
        <v/>
      </c>
      <c r="AT85" s="199" t="e">
        <f>เวลาเรียน2!#REF!</f>
        <v>#REF!</v>
      </c>
      <c r="AU85" s="200" t="e">
        <f>เวลาเรียน2!#REF!</f>
        <v>#REF!</v>
      </c>
      <c r="AV85" s="200" t="e">
        <f>เวลาเรียน2!#REF!</f>
        <v>#REF!</v>
      </c>
      <c r="AW85" s="201" t="e">
        <f>เวลาเรียน2!#REF!</f>
        <v>#REF!</v>
      </c>
      <c r="AX85" s="197"/>
      <c r="AY85" s="197"/>
      <c r="AZ85" s="198"/>
      <c r="BA85" s="189"/>
      <c r="BB85" s="189"/>
      <c r="BC85" s="189"/>
    </row>
    <row r="86" spans="1:55" ht="5.25" hidden="1" customHeight="1">
      <c r="A86" s="170">
        <v>23</v>
      </c>
      <c r="B86" s="146"/>
      <c r="C86" s="143"/>
      <c r="D86" s="143"/>
      <c r="E86" s="152"/>
      <c r="F86" s="155" t="str">
        <f>เวลาเรียน1!BE29</f>
        <v/>
      </c>
      <c r="G86" s="148" t="str">
        <f>เวลาเรียน1!BF29</f>
        <v/>
      </c>
      <c r="H86" s="148" t="str">
        <f>เวลาเรียน1!BG29</f>
        <v/>
      </c>
      <c r="I86" s="156" t="str">
        <f>เวลาเรียน1!BH29</f>
        <v/>
      </c>
      <c r="J86" s="155" t="str">
        <f>เวลาเรียน1!CN29</f>
        <v/>
      </c>
      <c r="K86" s="148" t="str">
        <f>เวลาเรียน1!CO29</f>
        <v/>
      </c>
      <c r="L86" s="148" t="str">
        <f>เวลาเรียน1!CP29</f>
        <v/>
      </c>
      <c r="M86" s="156" t="str">
        <f>เวลาเรียน1!CQ29</f>
        <v/>
      </c>
      <c r="N86" s="163" t="str">
        <f>เวลาเรียน1!DW29</f>
        <v/>
      </c>
      <c r="O86" s="148" t="str">
        <f>เวลาเรียน1!DX29</f>
        <v/>
      </c>
      <c r="P86" s="148" t="str">
        <f>เวลาเรียน1!DY29</f>
        <v/>
      </c>
      <c r="Q86" s="156" t="str">
        <f>เวลาเรียน1!DZ29</f>
        <v/>
      </c>
      <c r="R86" s="161" t="str">
        <f>เวลาเรียน1!FF29</f>
        <v/>
      </c>
      <c r="S86" s="148" t="str">
        <f>เวลาเรียน1!FG29</f>
        <v/>
      </c>
      <c r="T86" s="148" t="str">
        <f>เวลาเรียน1!FH29</f>
        <v/>
      </c>
      <c r="U86" s="166" t="str">
        <f>เวลาเรียน1!FI29</f>
        <v/>
      </c>
      <c r="V86" s="163" t="str">
        <f>เวลาเรียน1!GO29</f>
        <v/>
      </c>
      <c r="W86" s="148" t="str">
        <f>เวลาเรียน1!GP29</f>
        <v/>
      </c>
      <c r="X86" s="148" t="str">
        <f>เวลาเรียน1!GQ29</f>
        <v/>
      </c>
      <c r="Y86" s="156" t="str">
        <f>เวลาเรียน1!GR29</f>
        <v/>
      </c>
      <c r="Z86" s="161" t="e">
        <f>เวลาเรียน1!#REF!</f>
        <v>#REF!</v>
      </c>
      <c r="AA86" s="150" t="e">
        <f>เวลาเรียน1!#REF!</f>
        <v>#REF!</v>
      </c>
      <c r="AB86" s="150" t="e">
        <f>เวลาเรียน1!#REF!</f>
        <v>#REF!</v>
      </c>
      <c r="AC86" s="150" t="e">
        <f>เวลาเรียน1!#REF!</f>
        <v>#REF!</v>
      </c>
      <c r="AD86" s="150" t="str">
        <f>เวลาเรียน2!DC29</f>
        <v/>
      </c>
      <c r="AE86" s="148" t="str">
        <f>เวลาเรียน2!DD29</f>
        <v/>
      </c>
      <c r="AF86" s="148" t="str">
        <f>เวลาเรียน2!DE29</f>
        <v/>
      </c>
      <c r="AG86" s="166" t="str">
        <f>เวลาเรียน2!DF29</f>
        <v/>
      </c>
      <c r="AH86" s="163" t="str">
        <f>เวลาเรียน2!EL29</f>
        <v/>
      </c>
      <c r="AI86" s="148" t="str">
        <f>เวลาเรียน2!EM29</f>
        <v/>
      </c>
      <c r="AJ86" s="148" t="str">
        <f>เวลาเรียน2!EN29</f>
        <v/>
      </c>
      <c r="AK86" s="156" t="str">
        <f>เวลาเรียน2!EO29</f>
        <v/>
      </c>
      <c r="AL86" s="161" t="str">
        <f>เวลาเรียน2!FU29</f>
        <v/>
      </c>
      <c r="AM86" s="148" t="str">
        <f>เวลาเรียน2!FV29</f>
        <v/>
      </c>
      <c r="AN86" s="148" t="str">
        <f>เวลาเรียน2!FW29</f>
        <v/>
      </c>
      <c r="AO86" s="166" t="str">
        <f>เวลาเรียน2!FX29</f>
        <v/>
      </c>
      <c r="AP86" s="163" t="str">
        <f>เวลาเรียน2!HD29</f>
        <v/>
      </c>
      <c r="AQ86" s="148" t="str">
        <f>เวลาเรียน2!HE29</f>
        <v/>
      </c>
      <c r="AR86" s="148" t="str">
        <f>เวลาเรียน2!HF29</f>
        <v/>
      </c>
      <c r="AS86" s="156" t="str">
        <f>เวลาเรียน2!HG29</f>
        <v/>
      </c>
      <c r="AT86" s="199" t="e">
        <f>เวลาเรียน2!#REF!</f>
        <v>#REF!</v>
      </c>
      <c r="AU86" s="200" t="e">
        <f>เวลาเรียน2!#REF!</f>
        <v>#REF!</v>
      </c>
      <c r="AV86" s="200" t="e">
        <f>เวลาเรียน2!#REF!</f>
        <v>#REF!</v>
      </c>
      <c r="AW86" s="201" t="e">
        <f>เวลาเรียน2!#REF!</f>
        <v>#REF!</v>
      </c>
      <c r="AX86" s="197"/>
      <c r="AY86" s="197"/>
      <c r="AZ86" s="198"/>
      <c r="BA86" s="189"/>
      <c r="BB86" s="189"/>
      <c r="BC86" s="189"/>
    </row>
    <row r="87" spans="1:55" ht="5.25" hidden="1" customHeight="1">
      <c r="A87" s="170">
        <v>24</v>
      </c>
      <c r="B87" s="146"/>
      <c r="C87" s="143"/>
      <c r="D87" s="143"/>
      <c r="E87" s="152"/>
      <c r="F87" s="155" t="str">
        <f>เวลาเรียน1!BE30</f>
        <v/>
      </c>
      <c r="G87" s="148" t="str">
        <f>เวลาเรียน1!BF30</f>
        <v/>
      </c>
      <c r="H87" s="148" t="str">
        <f>เวลาเรียน1!BG30</f>
        <v/>
      </c>
      <c r="I87" s="156" t="str">
        <f>เวลาเรียน1!BH30</f>
        <v/>
      </c>
      <c r="J87" s="155" t="str">
        <f>เวลาเรียน1!CN30</f>
        <v/>
      </c>
      <c r="K87" s="148" t="str">
        <f>เวลาเรียน1!CO30</f>
        <v/>
      </c>
      <c r="L87" s="148" t="str">
        <f>เวลาเรียน1!CP30</f>
        <v/>
      </c>
      <c r="M87" s="156" t="str">
        <f>เวลาเรียน1!CQ30</f>
        <v/>
      </c>
      <c r="N87" s="163" t="str">
        <f>เวลาเรียน1!DW30</f>
        <v/>
      </c>
      <c r="O87" s="148" t="str">
        <f>เวลาเรียน1!DX30</f>
        <v/>
      </c>
      <c r="P87" s="148" t="str">
        <f>เวลาเรียน1!DY30</f>
        <v/>
      </c>
      <c r="Q87" s="156" t="str">
        <f>เวลาเรียน1!DZ30</f>
        <v/>
      </c>
      <c r="R87" s="161" t="str">
        <f>เวลาเรียน1!FF30</f>
        <v/>
      </c>
      <c r="S87" s="148" t="str">
        <f>เวลาเรียน1!FG30</f>
        <v/>
      </c>
      <c r="T87" s="148" t="str">
        <f>เวลาเรียน1!FH30</f>
        <v/>
      </c>
      <c r="U87" s="166" t="str">
        <f>เวลาเรียน1!FI30</f>
        <v/>
      </c>
      <c r="V87" s="163" t="str">
        <f>เวลาเรียน1!GO30</f>
        <v/>
      </c>
      <c r="W87" s="148" t="str">
        <f>เวลาเรียน1!GP30</f>
        <v/>
      </c>
      <c r="X87" s="148" t="str">
        <f>เวลาเรียน1!GQ30</f>
        <v/>
      </c>
      <c r="Y87" s="156" t="str">
        <f>เวลาเรียน1!GR30</f>
        <v/>
      </c>
      <c r="Z87" s="161" t="e">
        <f>เวลาเรียน1!#REF!</f>
        <v>#REF!</v>
      </c>
      <c r="AA87" s="150" t="e">
        <f>เวลาเรียน1!#REF!</f>
        <v>#REF!</v>
      </c>
      <c r="AB87" s="150" t="e">
        <f>เวลาเรียน1!#REF!</f>
        <v>#REF!</v>
      </c>
      <c r="AC87" s="150" t="e">
        <f>เวลาเรียน1!#REF!</f>
        <v>#REF!</v>
      </c>
      <c r="AD87" s="150" t="str">
        <f>เวลาเรียน2!DC30</f>
        <v/>
      </c>
      <c r="AE87" s="148" t="str">
        <f>เวลาเรียน2!DD30</f>
        <v/>
      </c>
      <c r="AF87" s="148" t="str">
        <f>เวลาเรียน2!DE30</f>
        <v/>
      </c>
      <c r="AG87" s="166" t="str">
        <f>เวลาเรียน2!DF30</f>
        <v/>
      </c>
      <c r="AH87" s="163" t="str">
        <f>เวลาเรียน2!EL30</f>
        <v/>
      </c>
      <c r="AI87" s="148" t="str">
        <f>เวลาเรียน2!EM30</f>
        <v/>
      </c>
      <c r="AJ87" s="148" t="str">
        <f>เวลาเรียน2!EN30</f>
        <v/>
      </c>
      <c r="AK87" s="156" t="str">
        <f>เวลาเรียน2!EO30</f>
        <v/>
      </c>
      <c r="AL87" s="161" t="str">
        <f>เวลาเรียน2!FU30</f>
        <v/>
      </c>
      <c r="AM87" s="148" t="str">
        <f>เวลาเรียน2!FV30</f>
        <v/>
      </c>
      <c r="AN87" s="148" t="str">
        <f>เวลาเรียน2!FW30</f>
        <v/>
      </c>
      <c r="AO87" s="166" t="str">
        <f>เวลาเรียน2!FX30</f>
        <v/>
      </c>
      <c r="AP87" s="163" t="str">
        <f>เวลาเรียน2!HD30</f>
        <v/>
      </c>
      <c r="AQ87" s="148" t="str">
        <f>เวลาเรียน2!HE30</f>
        <v/>
      </c>
      <c r="AR87" s="148" t="str">
        <f>เวลาเรียน2!HF30</f>
        <v/>
      </c>
      <c r="AS87" s="156" t="str">
        <f>เวลาเรียน2!HG30</f>
        <v/>
      </c>
      <c r="AT87" s="199" t="e">
        <f>เวลาเรียน2!#REF!</f>
        <v>#REF!</v>
      </c>
      <c r="AU87" s="200" t="e">
        <f>เวลาเรียน2!#REF!</f>
        <v>#REF!</v>
      </c>
      <c r="AV87" s="200" t="e">
        <f>เวลาเรียน2!#REF!</f>
        <v>#REF!</v>
      </c>
      <c r="AW87" s="201" t="e">
        <f>เวลาเรียน2!#REF!</f>
        <v>#REF!</v>
      </c>
      <c r="AX87" s="197"/>
      <c r="AY87" s="197"/>
      <c r="AZ87" s="198"/>
      <c r="BA87" s="189"/>
      <c r="BB87" s="189"/>
      <c r="BC87" s="189"/>
    </row>
    <row r="88" spans="1:55" ht="5.25" hidden="1" customHeight="1">
      <c r="A88" s="170">
        <v>25</v>
      </c>
      <c r="B88" s="146"/>
      <c r="C88" s="143"/>
      <c r="D88" s="143"/>
      <c r="E88" s="152"/>
      <c r="F88" s="155" t="str">
        <f>เวลาเรียน1!BE31</f>
        <v/>
      </c>
      <c r="G88" s="148" t="str">
        <f>เวลาเรียน1!BF31</f>
        <v/>
      </c>
      <c r="H88" s="148" t="str">
        <f>เวลาเรียน1!BG31</f>
        <v/>
      </c>
      <c r="I88" s="156" t="str">
        <f>เวลาเรียน1!BH31</f>
        <v/>
      </c>
      <c r="J88" s="155" t="str">
        <f>เวลาเรียน1!CN31</f>
        <v/>
      </c>
      <c r="K88" s="148" t="str">
        <f>เวลาเรียน1!CO31</f>
        <v/>
      </c>
      <c r="L88" s="148" t="str">
        <f>เวลาเรียน1!CP31</f>
        <v/>
      </c>
      <c r="M88" s="156" t="str">
        <f>เวลาเรียน1!CQ31</f>
        <v/>
      </c>
      <c r="N88" s="163" t="str">
        <f>เวลาเรียน1!DW31</f>
        <v/>
      </c>
      <c r="O88" s="148" t="str">
        <f>เวลาเรียน1!DX31</f>
        <v/>
      </c>
      <c r="P88" s="148" t="str">
        <f>เวลาเรียน1!DY31</f>
        <v/>
      </c>
      <c r="Q88" s="156" t="str">
        <f>เวลาเรียน1!DZ31</f>
        <v/>
      </c>
      <c r="R88" s="161" t="str">
        <f>เวลาเรียน1!FF31</f>
        <v/>
      </c>
      <c r="S88" s="148" t="str">
        <f>เวลาเรียน1!FG31</f>
        <v/>
      </c>
      <c r="T88" s="148" t="str">
        <f>เวลาเรียน1!FH31</f>
        <v/>
      </c>
      <c r="U88" s="166" t="str">
        <f>เวลาเรียน1!FI31</f>
        <v/>
      </c>
      <c r="V88" s="163" t="str">
        <f>เวลาเรียน1!GO31</f>
        <v/>
      </c>
      <c r="W88" s="148" t="str">
        <f>เวลาเรียน1!GP31</f>
        <v/>
      </c>
      <c r="X88" s="148" t="str">
        <f>เวลาเรียน1!GQ31</f>
        <v/>
      </c>
      <c r="Y88" s="156" t="str">
        <f>เวลาเรียน1!GR31</f>
        <v/>
      </c>
      <c r="Z88" s="161" t="e">
        <f>เวลาเรียน1!#REF!</f>
        <v>#REF!</v>
      </c>
      <c r="AA88" s="150" t="e">
        <f>เวลาเรียน1!#REF!</f>
        <v>#REF!</v>
      </c>
      <c r="AB88" s="150" t="e">
        <f>เวลาเรียน1!#REF!</f>
        <v>#REF!</v>
      </c>
      <c r="AC88" s="150" t="e">
        <f>เวลาเรียน1!#REF!</f>
        <v>#REF!</v>
      </c>
      <c r="AD88" s="150" t="str">
        <f>เวลาเรียน2!DC31</f>
        <v/>
      </c>
      <c r="AE88" s="148" t="str">
        <f>เวลาเรียน2!DD31</f>
        <v/>
      </c>
      <c r="AF88" s="148" t="str">
        <f>เวลาเรียน2!DE31</f>
        <v/>
      </c>
      <c r="AG88" s="166" t="str">
        <f>เวลาเรียน2!DF31</f>
        <v/>
      </c>
      <c r="AH88" s="163" t="str">
        <f>เวลาเรียน2!EL31</f>
        <v/>
      </c>
      <c r="AI88" s="148" t="str">
        <f>เวลาเรียน2!EM31</f>
        <v/>
      </c>
      <c r="AJ88" s="148" t="str">
        <f>เวลาเรียน2!EN31</f>
        <v/>
      </c>
      <c r="AK88" s="156" t="str">
        <f>เวลาเรียน2!EO31</f>
        <v/>
      </c>
      <c r="AL88" s="161" t="str">
        <f>เวลาเรียน2!FU31</f>
        <v/>
      </c>
      <c r="AM88" s="148" t="str">
        <f>เวลาเรียน2!FV31</f>
        <v/>
      </c>
      <c r="AN88" s="148" t="str">
        <f>เวลาเรียน2!FW31</f>
        <v/>
      </c>
      <c r="AO88" s="166" t="str">
        <f>เวลาเรียน2!FX31</f>
        <v/>
      </c>
      <c r="AP88" s="163" t="str">
        <f>เวลาเรียน2!HD31</f>
        <v/>
      </c>
      <c r="AQ88" s="148" t="str">
        <f>เวลาเรียน2!HE31</f>
        <v/>
      </c>
      <c r="AR88" s="148" t="str">
        <f>เวลาเรียน2!HF31</f>
        <v/>
      </c>
      <c r="AS88" s="156" t="str">
        <f>เวลาเรียน2!HG31</f>
        <v/>
      </c>
      <c r="AT88" s="199" t="e">
        <f>เวลาเรียน2!#REF!</f>
        <v>#REF!</v>
      </c>
      <c r="AU88" s="200" t="e">
        <f>เวลาเรียน2!#REF!</f>
        <v>#REF!</v>
      </c>
      <c r="AV88" s="200" t="e">
        <f>เวลาเรียน2!#REF!</f>
        <v>#REF!</v>
      </c>
      <c r="AW88" s="201" t="e">
        <f>เวลาเรียน2!#REF!</f>
        <v>#REF!</v>
      </c>
      <c r="AX88" s="197"/>
      <c r="AY88" s="197"/>
      <c r="AZ88" s="198"/>
      <c r="BA88" s="189"/>
      <c r="BB88" s="189"/>
      <c r="BC88" s="189"/>
    </row>
    <row r="89" spans="1:55" ht="5.25" hidden="1" customHeight="1">
      <c r="A89" s="170">
        <v>26</v>
      </c>
      <c r="B89" s="146"/>
      <c r="C89" s="143"/>
      <c r="D89" s="143"/>
      <c r="E89" s="152"/>
      <c r="F89" s="155" t="str">
        <f>เวลาเรียน1!BE32</f>
        <v/>
      </c>
      <c r="G89" s="148" t="str">
        <f>เวลาเรียน1!BF32</f>
        <v/>
      </c>
      <c r="H89" s="148" t="str">
        <f>เวลาเรียน1!BG32</f>
        <v/>
      </c>
      <c r="I89" s="156" t="str">
        <f>เวลาเรียน1!BH32</f>
        <v/>
      </c>
      <c r="J89" s="155" t="str">
        <f>เวลาเรียน1!CN32</f>
        <v/>
      </c>
      <c r="K89" s="148" t="str">
        <f>เวลาเรียน1!CO32</f>
        <v/>
      </c>
      <c r="L89" s="148" t="str">
        <f>เวลาเรียน1!CP32</f>
        <v/>
      </c>
      <c r="M89" s="156" t="str">
        <f>เวลาเรียน1!CQ32</f>
        <v/>
      </c>
      <c r="N89" s="163" t="str">
        <f>เวลาเรียน1!DW32</f>
        <v/>
      </c>
      <c r="O89" s="148" t="str">
        <f>เวลาเรียน1!DX32</f>
        <v/>
      </c>
      <c r="P89" s="148" t="str">
        <f>เวลาเรียน1!DY32</f>
        <v/>
      </c>
      <c r="Q89" s="156" t="str">
        <f>เวลาเรียน1!DZ32</f>
        <v/>
      </c>
      <c r="R89" s="161" t="str">
        <f>เวลาเรียน1!FF32</f>
        <v/>
      </c>
      <c r="S89" s="148" t="str">
        <f>เวลาเรียน1!FG32</f>
        <v/>
      </c>
      <c r="T89" s="148" t="str">
        <f>เวลาเรียน1!FH32</f>
        <v/>
      </c>
      <c r="U89" s="166" t="str">
        <f>เวลาเรียน1!FI32</f>
        <v/>
      </c>
      <c r="V89" s="163" t="str">
        <f>เวลาเรียน1!GO32</f>
        <v/>
      </c>
      <c r="W89" s="148" t="str">
        <f>เวลาเรียน1!GP32</f>
        <v/>
      </c>
      <c r="X89" s="148" t="str">
        <f>เวลาเรียน1!GQ32</f>
        <v/>
      </c>
      <c r="Y89" s="156" t="str">
        <f>เวลาเรียน1!GR32</f>
        <v/>
      </c>
      <c r="Z89" s="161" t="e">
        <f>เวลาเรียน1!#REF!</f>
        <v>#REF!</v>
      </c>
      <c r="AA89" s="150" t="e">
        <f>เวลาเรียน1!#REF!</f>
        <v>#REF!</v>
      </c>
      <c r="AB89" s="150" t="e">
        <f>เวลาเรียน1!#REF!</f>
        <v>#REF!</v>
      </c>
      <c r="AC89" s="150" t="e">
        <f>เวลาเรียน1!#REF!</f>
        <v>#REF!</v>
      </c>
      <c r="AD89" s="150" t="str">
        <f>เวลาเรียน2!DC32</f>
        <v/>
      </c>
      <c r="AE89" s="148" t="str">
        <f>เวลาเรียน2!DD32</f>
        <v/>
      </c>
      <c r="AF89" s="148" t="str">
        <f>เวลาเรียน2!DE32</f>
        <v/>
      </c>
      <c r="AG89" s="166" t="str">
        <f>เวลาเรียน2!DF32</f>
        <v/>
      </c>
      <c r="AH89" s="163" t="str">
        <f>เวลาเรียน2!EL32</f>
        <v/>
      </c>
      <c r="AI89" s="148" t="str">
        <f>เวลาเรียน2!EM32</f>
        <v/>
      </c>
      <c r="AJ89" s="148" t="str">
        <f>เวลาเรียน2!EN32</f>
        <v/>
      </c>
      <c r="AK89" s="156" t="str">
        <f>เวลาเรียน2!EO32</f>
        <v/>
      </c>
      <c r="AL89" s="161" t="str">
        <f>เวลาเรียน2!FU32</f>
        <v/>
      </c>
      <c r="AM89" s="148" t="str">
        <f>เวลาเรียน2!FV32</f>
        <v/>
      </c>
      <c r="AN89" s="148" t="str">
        <f>เวลาเรียน2!FW32</f>
        <v/>
      </c>
      <c r="AO89" s="166" t="str">
        <f>เวลาเรียน2!FX32</f>
        <v/>
      </c>
      <c r="AP89" s="163" t="str">
        <f>เวลาเรียน2!HD32</f>
        <v/>
      </c>
      <c r="AQ89" s="148" t="str">
        <f>เวลาเรียน2!HE32</f>
        <v/>
      </c>
      <c r="AR89" s="148" t="str">
        <f>เวลาเรียน2!HF32</f>
        <v/>
      </c>
      <c r="AS89" s="156" t="str">
        <f>เวลาเรียน2!HG32</f>
        <v/>
      </c>
      <c r="AT89" s="199" t="e">
        <f>เวลาเรียน2!#REF!</f>
        <v>#REF!</v>
      </c>
      <c r="AU89" s="200" t="e">
        <f>เวลาเรียน2!#REF!</f>
        <v>#REF!</v>
      </c>
      <c r="AV89" s="200" t="e">
        <f>เวลาเรียน2!#REF!</f>
        <v>#REF!</v>
      </c>
      <c r="AW89" s="201" t="e">
        <f>เวลาเรียน2!#REF!</f>
        <v>#REF!</v>
      </c>
      <c r="AX89" s="197"/>
      <c r="AY89" s="197"/>
      <c r="AZ89" s="198"/>
      <c r="BA89" s="189"/>
      <c r="BB89" s="189"/>
      <c r="BC89" s="189"/>
    </row>
    <row r="90" spans="1:55" ht="5.25" hidden="1" customHeight="1">
      <c r="A90" s="170">
        <v>27</v>
      </c>
      <c r="B90" s="146"/>
      <c r="C90" s="143"/>
      <c r="D90" s="143"/>
      <c r="E90" s="152"/>
      <c r="F90" s="155" t="str">
        <f>เวลาเรียน1!BE33</f>
        <v/>
      </c>
      <c r="G90" s="148" t="str">
        <f>เวลาเรียน1!BF33</f>
        <v/>
      </c>
      <c r="H90" s="148" t="str">
        <f>เวลาเรียน1!BG33</f>
        <v/>
      </c>
      <c r="I90" s="156" t="str">
        <f>เวลาเรียน1!BH33</f>
        <v/>
      </c>
      <c r="J90" s="155" t="str">
        <f>เวลาเรียน1!CN33</f>
        <v/>
      </c>
      <c r="K90" s="148" t="str">
        <f>เวลาเรียน1!CO33</f>
        <v/>
      </c>
      <c r="L90" s="148" t="str">
        <f>เวลาเรียน1!CP33</f>
        <v/>
      </c>
      <c r="M90" s="156" t="str">
        <f>เวลาเรียน1!CQ33</f>
        <v/>
      </c>
      <c r="N90" s="163" t="str">
        <f>เวลาเรียน1!DW33</f>
        <v/>
      </c>
      <c r="O90" s="148" t="str">
        <f>เวลาเรียน1!DX33</f>
        <v/>
      </c>
      <c r="P90" s="148" t="str">
        <f>เวลาเรียน1!DY33</f>
        <v/>
      </c>
      <c r="Q90" s="156" t="str">
        <f>เวลาเรียน1!DZ33</f>
        <v/>
      </c>
      <c r="R90" s="161" t="str">
        <f>เวลาเรียน1!FF33</f>
        <v/>
      </c>
      <c r="S90" s="148" t="str">
        <f>เวลาเรียน1!FG33</f>
        <v/>
      </c>
      <c r="T90" s="148" t="str">
        <f>เวลาเรียน1!FH33</f>
        <v/>
      </c>
      <c r="U90" s="166" t="str">
        <f>เวลาเรียน1!FI33</f>
        <v/>
      </c>
      <c r="V90" s="163" t="str">
        <f>เวลาเรียน1!GO33</f>
        <v/>
      </c>
      <c r="W90" s="148" t="str">
        <f>เวลาเรียน1!GP33</f>
        <v/>
      </c>
      <c r="X90" s="148" t="str">
        <f>เวลาเรียน1!GQ33</f>
        <v/>
      </c>
      <c r="Y90" s="156" t="str">
        <f>เวลาเรียน1!GR33</f>
        <v/>
      </c>
      <c r="Z90" s="161" t="e">
        <f>เวลาเรียน1!#REF!</f>
        <v>#REF!</v>
      </c>
      <c r="AA90" s="150" t="e">
        <f>เวลาเรียน1!#REF!</f>
        <v>#REF!</v>
      </c>
      <c r="AB90" s="150" t="e">
        <f>เวลาเรียน1!#REF!</f>
        <v>#REF!</v>
      </c>
      <c r="AC90" s="150" t="e">
        <f>เวลาเรียน1!#REF!</f>
        <v>#REF!</v>
      </c>
      <c r="AD90" s="150" t="str">
        <f>เวลาเรียน2!DC33</f>
        <v/>
      </c>
      <c r="AE90" s="148" t="str">
        <f>เวลาเรียน2!DD33</f>
        <v/>
      </c>
      <c r="AF90" s="148" t="str">
        <f>เวลาเรียน2!DE33</f>
        <v/>
      </c>
      <c r="AG90" s="166" t="str">
        <f>เวลาเรียน2!DF33</f>
        <v/>
      </c>
      <c r="AH90" s="163" t="str">
        <f>เวลาเรียน2!EL33</f>
        <v/>
      </c>
      <c r="AI90" s="148" t="str">
        <f>เวลาเรียน2!EM33</f>
        <v/>
      </c>
      <c r="AJ90" s="148" t="str">
        <f>เวลาเรียน2!EN33</f>
        <v/>
      </c>
      <c r="AK90" s="156" t="str">
        <f>เวลาเรียน2!EO33</f>
        <v/>
      </c>
      <c r="AL90" s="161" t="str">
        <f>เวลาเรียน2!FU33</f>
        <v/>
      </c>
      <c r="AM90" s="148" t="str">
        <f>เวลาเรียน2!FV33</f>
        <v/>
      </c>
      <c r="AN90" s="148" t="str">
        <f>เวลาเรียน2!FW33</f>
        <v/>
      </c>
      <c r="AO90" s="166" t="str">
        <f>เวลาเรียน2!FX33</f>
        <v/>
      </c>
      <c r="AP90" s="163" t="str">
        <f>เวลาเรียน2!HD33</f>
        <v/>
      </c>
      <c r="AQ90" s="148" t="str">
        <f>เวลาเรียน2!HE33</f>
        <v/>
      </c>
      <c r="AR90" s="148" t="str">
        <f>เวลาเรียน2!HF33</f>
        <v/>
      </c>
      <c r="AS90" s="156" t="str">
        <f>เวลาเรียน2!HG33</f>
        <v/>
      </c>
      <c r="AT90" s="199" t="e">
        <f>เวลาเรียน2!#REF!</f>
        <v>#REF!</v>
      </c>
      <c r="AU90" s="200" t="e">
        <f>เวลาเรียน2!#REF!</f>
        <v>#REF!</v>
      </c>
      <c r="AV90" s="200" t="e">
        <f>เวลาเรียน2!#REF!</f>
        <v>#REF!</v>
      </c>
      <c r="AW90" s="201" t="e">
        <f>เวลาเรียน2!#REF!</f>
        <v>#REF!</v>
      </c>
      <c r="AX90" s="197"/>
      <c r="AY90" s="197"/>
      <c r="AZ90" s="198"/>
      <c r="BA90" s="189"/>
      <c r="BB90" s="189"/>
      <c r="BC90" s="189"/>
    </row>
    <row r="91" spans="1:55" ht="5.25" hidden="1" customHeight="1">
      <c r="A91" s="170">
        <v>28</v>
      </c>
      <c r="B91" s="146"/>
      <c r="C91" s="143"/>
      <c r="D91" s="143"/>
      <c r="E91" s="152"/>
      <c r="F91" s="155" t="str">
        <f>เวลาเรียน1!BE34</f>
        <v/>
      </c>
      <c r="G91" s="148" t="str">
        <f>เวลาเรียน1!BF34</f>
        <v/>
      </c>
      <c r="H91" s="148" t="str">
        <f>เวลาเรียน1!BG34</f>
        <v/>
      </c>
      <c r="I91" s="156" t="str">
        <f>เวลาเรียน1!BH34</f>
        <v/>
      </c>
      <c r="J91" s="155" t="str">
        <f>เวลาเรียน1!CN34</f>
        <v/>
      </c>
      <c r="K91" s="148" t="str">
        <f>เวลาเรียน1!CO34</f>
        <v/>
      </c>
      <c r="L91" s="148" t="str">
        <f>เวลาเรียน1!CP34</f>
        <v/>
      </c>
      <c r="M91" s="156" t="str">
        <f>เวลาเรียน1!CQ34</f>
        <v/>
      </c>
      <c r="N91" s="163" t="str">
        <f>เวลาเรียน1!DW34</f>
        <v/>
      </c>
      <c r="O91" s="148" t="str">
        <f>เวลาเรียน1!DX34</f>
        <v/>
      </c>
      <c r="P91" s="148" t="str">
        <f>เวลาเรียน1!DY34</f>
        <v/>
      </c>
      <c r="Q91" s="156" t="str">
        <f>เวลาเรียน1!DZ34</f>
        <v/>
      </c>
      <c r="R91" s="161" t="str">
        <f>เวลาเรียน1!FF34</f>
        <v/>
      </c>
      <c r="S91" s="148" t="str">
        <f>เวลาเรียน1!FG34</f>
        <v/>
      </c>
      <c r="T91" s="148" t="str">
        <f>เวลาเรียน1!FH34</f>
        <v/>
      </c>
      <c r="U91" s="166" t="str">
        <f>เวลาเรียน1!FI34</f>
        <v/>
      </c>
      <c r="V91" s="163" t="str">
        <f>เวลาเรียน1!GO34</f>
        <v/>
      </c>
      <c r="W91" s="148" t="str">
        <f>เวลาเรียน1!GP34</f>
        <v/>
      </c>
      <c r="X91" s="148" t="str">
        <f>เวลาเรียน1!GQ34</f>
        <v/>
      </c>
      <c r="Y91" s="156" t="str">
        <f>เวลาเรียน1!GR34</f>
        <v/>
      </c>
      <c r="Z91" s="161" t="e">
        <f>เวลาเรียน1!#REF!</f>
        <v>#REF!</v>
      </c>
      <c r="AA91" s="150" t="e">
        <f>เวลาเรียน1!#REF!</f>
        <v>#REF!</v>
      </c>
      <c r="AB91" s="150" t="e">
        <f>เวลาเรียน1!#REF!</f>
        <v>#REF!</v>
      </c>
      <c r="AC91" s="150" t="e">
        <f>เวลาเรียน1!#REF!</f>
        <v>#REF!</v>
      </c>
      <c r="AD91" s="150" t="str">
        <f>เวลาเรียน2!DC34</f>
        <v/>
      </c>
      <c r="AE91" s="148" t="str">
        <f>เวลาเรียน2!DD34</f>
        <v/>
      </c>
      <c r="AF91" s="148" t="str">
        <f>เวลาเรียน2!DE34</f>
        <v/>
      </c>
      <c r="AG91" s="166" t="str">
        <f>เวลาเรียน2!DF34</f>
        <v/>
      </c>
      <c r="AH91" s="163" t="str">
        <f>เวลาเรียน2!EL34</f>
        <v/>
      </c>
      <c r="AI91" s="148" t="str">
        <f>เวลาเรียน2!EM34</f>
        <v/>
      </c>
      <c r="AJ91" s="148" t="str">
        <f>เวลาเรียน2!EN34</f>
        <v/>
      </c>
      <c r="AK91" s="156" t="str">
        <f>เวลาเรียน2!EO34</f>
        <v/>
      </c>
      <c r="AL91" s="161" t="str">
        <f>เวลาเรียน2!FU34</f>
        <v/>
      </c>
      <c r="AM91" s="148" t="str">
        <f>เวลาเรียน2!FV34</f>
        <v/>
      </c>
      <c r="AN91" s="148" t="str">
        <f>เวลาเรียน2!FW34</f>
        <v/>
      </c>
      <c r="AO91" s="166" t="str">
        <f>เวลาเรียน2!FX34</f>
        <v/>
      </c>
      <c r="AP91" s="163" t="str">
        <f>เวลาเรียน2!HD34</f>
        <v/>
      </c>
      <c r="AQ91" s="148" t="str">
        <f>เวลาเรียน2!HE34</f>
        <v/>
      </c>
      <c r="AR91" s="148" t="str">
        <f>เวลาเรียน2!HF34</f>
        <v/>
      </c>
      <c r="AS91" s="156" t="str">
        <f>เวลาเรียน2!HG34</f>
        <v/>
      </c>
      <c r="AT91" s="199" t="e">
        <f>เวลาเรียน2!#REF!</f>
        <v>#REF!</v>
      </c>
      <c r="AU91" s="200" t="e">
        <f>เวลาเรียน2!#REF!</f>
        <v>#REF!</v>
      </c>
      <c r="AV91" s="200" t="e">
        <f>เวลาเรียน2!#REF!</f>
        <v>#REF!</v>
      </c>
      <c r="AW91" s="201" t="e">
        <f>เวลาเรียน2!#REF!</f>
        <v>#REF!</v>
      </c>
      <c r="AX91" s="197"/>
      <c r="AY91" s="197"/>
      <c r="AZ91" s="198"/>
      <c r="BA91" s="189"/>
      <c r="BB91" s="189"/>
      <c r="BC91" s="189"/>
    </row>
    <row r="92" spans="1:55" ht="5.25" hidden="1" customHeight="1">
      <c r="A92" s="170">
        <v>29</v>
      </c>
      <c r="B92" s="146"/>
      <c r="C92" s="143"/>
      <c r="D92" s="143"/>
      <c r="E92" s="152"/>
      <c r="F92" s="155" t="str">
        <f>เวลาเรียน1!BE35</f>
        <v/>
      </c>
      <c r="G92" s="148" t="str">
        <f>เวลาเรียน1!BF35</f>
        <v/>
      </c>
      <c r="H92" s="148" t="str">
        <f>เวลาเรียน1!BG35</f>
        <v/>
      </c>
      <c r="I92" s="156" t="str">
        <f>เวลาเรียน1!BH35</f>
        <v/>
      </c>
      <c r="J92" s="155" t="str">
        <f>เวลาเรียน1!CN35</f>
        <v/>
      </c>
      <c r="K92" s="148" t="str">
        <f>เวลาเรียน1!CO35</f>
        <v/>
      </c>
      <c r="L92" s="148" t="str">
        <f>เวลาเรียน1!CP35</f>
        <v/>
      </c>
      <c r="M92" s="156" t="str">
        <f>เวลาเรียน1!CQ35</f>
        <v/>
      </c>
      <c r="N92" s="163" t="str">
        <f>เวลาเรียน1!DW35</f>
        <v/>
      </c>
      <c r="O92" s="148" t="str">
        <f>เวลาเรียน1!DX35</f>
        <v/>
      </c>
      <c r="P92" s="148" t="str">
        <f>เวลาเรียน1!DY35</f>
        <v/>
      </c>
      <c r="Q92" s="156" t="str">
        <f>เวลาเรียน1!DZ35</f>
        <v/>
      </c>
      <c r="R92" s="161" t="str">
        <f>เวลาเรียน1!FF35</f>
        <v/>
      </c>
      <c r="S92" s="148" t="str">
        <f>เวลาเรียน1!FG35</f>
        <v/>
      </c>
      <c r="T92" s="148" t="str">
        <f>เวลาเรียน1!FH35</f>
        <v/>
      </c>
      <c r="U92" s="166" t="str">
        <f>เวลาเรียน1!FI35</f>
        <v/>
      </c>
      <c r="V92" s="163" t="str">
        <f>เวลาเรียน1!GO35</f>
        <v/>
      </c>
      <c r="W92" s="148" t="str">
        <f>เวลาเรียน1!GP35</f>
        <v/>
      </c>
      <c r="X92" s="148" t="str">
        <f>เวลาเรียน1!GQ35</f>
        <v/>
      </c>
      <c r="Y92" s="156" t="str">
        <f>เวลาเรียน1!GR35</f>
        <v/>
      </c>
      <c r="Z92" s="161" t="e">
        <f>เวลาเรียน1!#REF!</f>
        <v>#REF!</v>
      </c>
      <c r="AA92" s="150" t="e">
        <f>เวลาเรียน1!#REF!</f>
        <v>#REF!</v>
      </c>
      <c r="AB92" s="150" t="e">
        <f>เวลาเรียน1!#REF!</f>
        <v>#REF!</v>
      </c>
      <c r="AC92" s="150" t="e">
        <f>เวลาเรียน1!#REF!</f>
        <v>#REF!</v>
      </c>
      <c r="AD92" s="150" t="str">
        <f>เวลาเรียน2!DC35</f>
        <v/>
      </c>
      <c r="AE92" s="148" t="str">
        <f>เวลาเรียน2!DD35</f>
        <v/>
      </c>
      <c r="AF92" s="148" t="str">
        <f>เวลาเรียน2!DE35</f>
        <v/>
      </c>
      <c r="AG92" s="166" t="str">
        <f>เวลาเรียน2!DF35</f>
        <v/>
      </c>
      <c r="AH92" s="163" t="str">
        <f>เวลาเรียน2!EL35</f>
        <v/>
      </c>
      <c r="AI92" s="148" t="str">
        <f>เวลาเรียน2!EM35</f>
        <v/>
      </c>
      <c r="AJ92" s="148" t="str">
        <f>เวลาเรียน2!EN35</f>
        <v/>
      </c>
      <c r="AK92" s="156" t="str">
        <f>เวลาเรียน2!EO35</f>
        <v/>
      </c>
      <c r="AL92" s="161" t="str">
        <f>เวลาเรียน2!FU35</f>
        <v/>
      </c>
      <c r="AM92" s="148" t="str">
        <f>เวลาเรียน2!FV35</f>
        <v/>
      </c>
      <c r="AN92" s="148" t="str">
        <f>เวลาเรียน2!FW35</f>
        <v/>
      </c>
      <c r="AO92" s="166" t="str">
        <f>เวลาเรียน2!FX35</f>
        <v/>
      </c>
      <c r="AP92" s="163" t="str">
        <f>เวลาเรียน2!HD35</f>
        <v/>
      </c>
      <c r="AQ92" s="148" t="str">
        <f>เวลาเรียน2!HE35</f>
        <v/>
      </c>
      <c r="AR92" s="148" t="str">
        <f>เวลาเรียน2!HF35</f>
        <v/>
      </c>
      <c r="AS92" s="156" t="str">
        <f>เวลาเรียน2!HG35</f>
        <v/>
      </c>
      <c r="AT92" s="199" t="e">
        <f>เวลาเรียน2!#REF!</f>
        <v>#REF!</v>
      </c>
      <c r="AU92" s="200" t="e">
        <f>เวลาเรียน2!#REF!</f>
        <v>#REF!</v>
      </c>
      <c r="AV92" s="200" t="e">
        <f>เวลาเรียน2!#REF!</f>
        <v>#REF!</v>
      </c>
      <c r="AW92" s="201" t="e">
        <f>เวลาเรียน2!#REF!</f>
        <v>#REF!</v>
      </c>
      <c r="AX92" s="197"/>
      <c r="AY92" s="197"/>
      <c r="AZ92" s="198"/>
      <c r="BA92" s="189"/>
      <c r="BB92" s="189"/>
      <c r="BC92" s="189"/>
    </row>
    <row r="93" spans="1:55" ht="5.25" hidden="1" customHeight="1">
      <c r="A93" s="170">
        <v>30</v>
      </c>
      <c r="B93" s="146"/>
      <c r="C93" s="143"/>
      <c r="D93" s="143"/>
      <c r="E93" s="152"/>
      <c r="F93" s="155" t="str">
        <f>เวลาเรียน1!BE36</f>
        <v/>
      </c>
      <c r="G93" s="148" t="str">
        <f>เวลาเรียน1!BF36</f>
        <v/>
      </c>
      <c r="H93" s="148" t="str">
        <f>เวลาเรียน1!BG36</f>
        <v/>
      </c>
      <c r="I93" s="156" t="str">
        <f>เวลาเรียน1!BH36</f>
        <v/>
      </c>
      <c r="J93" s="155" t="str">
        <f>เวลาเรียน1!CN36</f>
        <v/>
      </c>
      <c r="K93" s="148" t="str">
        <f>เวลาเรียน1!CO36</f>
        <v/>
      </c>
      <c r="L93" s="148" t="str">
        <f>เวลาเรียน1!CP36</f>
        <v/>
      </c>
      <c r="M93" s="156" t="str">
        <f>เวลาเรียน1!CQ36</f>
        <v/>
      </c>
      <c r="N93" s="163" t="str">
        <f>เวลาเรียน1!DW36</f>
        <v/>
      </c>
      <c r="O93" s="148" t="str">
        <f>เวลาเรียน1!DX36</f>
        <v/>
      </c>
      <c r="P93" s="148" t="str">
        <f>เวลาเรียน1!DY36</f>
        <v/>
      </c>
      <c r="Q93" s="156" t="str">
        <f>เวลาเรียน1!DZ36</f>
        <v/>
      </c>
      <c r="R93" s="161" t="str">
        <f>เวลาเรียน1!FF36</f>
        <v/>
      </c>
      <c r="S93" s="148" t="str">
        <f>เวลาเรียน1!FG36</f>
        <v/>
      </c>
      <c r="T93" s="148" t="str">
        <f>เวลาเรียน1!FH36</f>
        <v/>
      </c>
      <c r="U93" s="166" t="str">
        <f>เวลาเรียน1!FI36</f>
        <v/>
      </c>
      <c r="V93" s="163" t="str">
        <f>เวลาเรียน1!GO36</f>
        <v/>
      </c>
      <c r="W93" s="148" t="str">
        <f>เวลาเรียน1!GP36</f>
        <v/>
      </c>
      <c r="X93" s="148" t="str">
        <f>เวลาเรียน1!GQ36</f>
        <v/>
      </c>
      <c r="Y93" s="156" t="str">
        <f>เวลาเรียน1!GR36</f>
        <v/>
      </c>
      <c r="Z93" s="161" t="e">
        <f>เวลาเรียน1!#REF!</f>
        <v>#REF!</v>
      </c>
      <c r="AA93" s="150" t="e">
        <f>เวลาเรียน1!#REF!</f>
        <v>#REF!</v>
      </c>
      <c r="AB93" s="150" t="e">
        <f>เวลาเรียน1!#REF!</f>
        <v>#REF!</v>
      </c>
      <c r="AC93" s="150" t="e">
        <f>เวลาเรียน1!#REF!</f>
        <v>#REF!</v>
      </c>
      <c r="AD93" s="150" t="str">
        <f>เวลาเรียน2!DC36</f>
        <v/>
      </c>
      <c r="AE93" s="148" t="str">
        <f>เวลาเรียน2!DD36</f>
        <v/>
      </c>
      <c r="AF93" s="148" t="str">
        <f>เวลาเรียน2!DE36</f>
        <v/>
      </c>
      <c r="AG93" s="166" t="str">
        <f>เวลาเรียน2!DF36</f>
        <v/>
      </c>
      <c r="AH93" s="163" t="str">
        <f>เวลาเรียน2!EL36</f>
        <v/>
      </c>
      <c r="AI93" s="148" t="str">
        <f>เวลาเรียน2!EM36</f>
        <v/>
      </c>
      <c r="AJ93" s="148" t="str">
        <f>เวลาเรียน2!EN36</f>
        <v/>
      </c>
      <c r="AK93" s="156" t="str">
        <f>เวลาเรียน2!EO36</f>
        <v/>
      </c>
      <c r="AL93" s="161" t="str">
        <f>เวลาเรียน2!FU36</f>
        <v/>
      </c>
      <c r="AM93" s="148" t="str">
        <f>เวลาเรียน2!FV36</f>
        <v/>
      </c>
      <c r="AN93" s="148" t="str">
        <f>เวลาเรียน2!FW36</f>
        <v/>
      </c>
      <c r="AO93" s="166" t="str">
        <f>เวลาเรียน2!FX36</f>
        <v/>
      </c>
      <c r="AP93" s="163" t="str">
        <f>เวลาเรียน2!HD36</f>
        <v/>
      </c>
      <c r="AQ93" s="148" t="str">
        <f>เวลาเรียน2!HE36</f>
        <v/>
      </c>
      <c r="AR93" s="148" t="str">
        <f>เวลาเรียน2!HF36</f>
        <v/>
      </c>
      <c r="AS93" s="156" t="str">
        <f>เวลาเรียน2!HG36</f>
        <v/>
      </c>
      <c r="AT93" s="199" t="e">
        <f>เวลาเรียน2!#REF!</f>
        <v>#REF!</v>
      </c>
      <c r="AU93" s="200" t="e">
        <f>เวลาเรียน2!#REF!</f>
        <v>#REF!</v>
      </c>
      <c r="AV93" s="200" t="e">
        <f>เวลาเรียน2!#REF!</f>
        <v>#REF!</v>
      </c>
      <c r="AW93" s="201" t="e">
        <f>เวลาเรียน2!#REF!</f>
        <v>#REF!</v>
      </c>
      <c r="AX93" s="197"/>
      <c r="AY93" s="197"/>
      <c r="AZ93" s="198"/>
      <c r="BA93" s="189"/>
      <c r="BB93" s="189"/>
      <c r="BC93" s="189"/>
    </row>
    <row r="94" spans="1:55" ht="5.25" hidden="1" customHeight="1">
      <c r="A94" s="170">
        <v>31</v>
      </c>
      <c r="B94" s="146"/>
      <c r="C94" s="143"/>
      <c r="D94" s="143"/>
      <c r="E94" s="152"/>
      <c r="F94" s="155" t="str">
        <f>เวลาเรียน1!BE37</f>
        <v/>
      </c>
      <c r="G94" s="148" t="str">
        <f>เวลาเรียน1!BF37</f>
        <v/>
      </c>
      <c r="H94" s="148" t="str">
        <f>เวลาเรียน1!BG37</f>
        <v/>
      </c>
      <c r="I94" s="156" t="str">
        <f>เวลาเรียน1!BH37</f>
        <v/>
      </c>
      <c r="J94" s="155" t="str">
        <f>เวลาเรียน1!CN37</f>
        <v/>
      </c>
      <c r="K94" s="148" t="str">
        <f>เวลาเรียน1!CO37</f>
        <v/>
      </c>
      <c r="L94" s="148" t="str">
        <f>เวลาเรียน1!CP37</f>
        <v/>
      </c>
      <c r="M94" s="156" t="str">
        <f>เวลาเรียน1!CQ37</f>
        <v/>
      </c>
      <c r="N94" s="163" t="str">
        <f>เวลาเรียน1!DW37</f>
        <v/>
      </c>
      <c r="O94" s="148" t="str">
        <f>เวลาเรียน1!DX37</f>
        <v/>
      </c>
      <c r="P94" s="148" t="str">
        <f>เวลาเรียน1!DY37</f>
        <v/>
      </c>
      <c r="Q94" s="156" t="str">
        <f>เวลาเรียน1!DZ37</f>
        <v/>
      </c>
      <c r="R94" s="161" t="str">
        <f>เวลาเรียน1!FF37</f>
        <v/>
      </c>
      <c r="S94" s="148" t="str">
        <f>เวลาเรียน1!FG37</f>
        <v/>
      </c>
      <c r="T94" s="148" t="str">
        <f>เวลาเรียน1!FH37</f>
        <v/>
      </c>
      <c r="U94" s="166" t="str">
        <f>เวลาเรียน1!FI37</f>
        <v/>
      </c>
      <c r="V94" s="163" t="str">
        <f>เวลาเรียน1!GO37</f>
        <v/>
      </c>
      <c r="W94" s="148" t="str">
        <f>เวลาเรียน1!GP37</f>
        <v/>
      </c>
      <c r="X94" s="148" t="str">
        <f>เวลาเรียน1!GQ37</f>
        <v/>
      </c>
      <c r="Y94" s="156" t="str">
        <f>เวลาเรียน1!GR37</f>
        <v/>
      </c>
      <c r="Z94" s="161" t="e">
        <f>เวลาเรียน1!#REF!</f>
        <v>#REF!</v>
      </c>
      <c r="AA94" s="150" t="e">
        <f>เวลาเรียน1!#REF!</f>
        <v>#REF!</v>
      </c>
      <c r="AB94" s="150" t="e">
        <f>เวลาเรียน1!#REF!</f>
        <v>#REF!</v>
      </c>
      <c r="AC94" s="150" t="e">
        <f>เวลาเรียน1!#REF!</f>
        <v>#REF!</v>
      </c>
      <c r="AD94" s="150" t="str">
        <f>เวลาเรียน2!DC37</f>
        <v/>
      </c>
      <c r="AE94" s="148" t="str">
        <f>เวลาเรียน2!DD37</f>
        <v/>
      </c>
      <c r="AF94" s="148" t="str">
        <f>เวลาเรียน2!DE37</f>
        <v/>
      </c>
      <c r="AG94" s="166" t="str">
        <f>เวลาเรียน2!DF37</f>
        <v/>
      </c>
      <c r="AH94" s="163" t="str">
        <f>เวลาเรียน2!EL37</f>
        <v/>
      </c>
      <c r="AI94" s="148" t="str">
        <f>เวลาเรียน2!EM37</f>
        <v/>
      </c>
      <c r="AJ94" s="148" t="str">
        <f>เวลาเรียน2!EN37</f>
        <v/>
      </c>
      <c r="AK94" s="156" t="str">
        <f>เวลาเรียน2!EO37</f>
        <v/>
      </c>
      <c r="AL94" s="161" t="str">
        <f>เวลาเรียน2!FU37</f>
        <v/>
      </c>
      <c r="AM94" s="148" t="str">
        <f>เวลาเรียน2!FV37</f>
        <v/>
      </c>
      <c r="AN94" s="148" t="str">
        <f>เวลาเรียน2!FW37</f>
        <v/>
      </c>
      <c r="AO94" s="166" t="str">
        <f>เวลาเรียน2!FX37</f>
        <v/>
      </c>
      <c r="AP94" s="163" t="str">
        <f>เวลาเรียน2!HD37</f>
        <v/>
      </c>
      <c r="AQ94" s="148" t="str">
        <f>เวลาเรียน2!HE37</f>
        <v/>
      </c>
      <c r="AR94" s="148" t="str">
        <f>เวลาเรียน2!HF37</f>
        <v/>
      </c>
      <c r="AS94" s="156" t="str">
        <f>เวลาเรียน2!HG37</f>
        <v/>
      </c>
      <c r="AT94" s="199" t="e">
        <f>เวลาเรียน2!#REF!</f>
        <v>#REF!</v>
      </c>
      <c r="AU94" s="200" t="e">
        <f>เวลาเรียน2!#REF!</f>
        <v>#REF!</v>
      </c>
      <c r="AV94" s="200" t="e">
        <f>เวลาเรียน2!#REF!</f>
        <v>#REF!</v>
      </c>
      <c r="AW94" s="201" t="e">
        <f>เวลาเรียน2!#REF!</f>
        <v>#REF!</v>
      </c>
      <c r="AX94" s="197"/>
      <c r="AY94" s="197"/>
      <c r="AZ94" s="198"/>
      <c r="BA94" s="189"/>
      <c r="BB94" s="189"/>
      <c r="BC94" s="189"/>
    </row>
    <row r="95" spans="1:55" ht="5.25" hidden="1" customHeight="1">
      <c r="A95" s="170">
        <v>32</v>
      </c>
      <c r="B95" s="146"/>
      <c r="C95" s="143"/>
      <c r="D95" s="143"/>
      <c r="E95" s="152"/>
      <c r="F95" s="155" t="str">
        <f>เวลาเรียน1!BE38</f>
        <v/>
      </c>
      <c r="G95" s="148" t="str">
        <f>เวลาเรียน1!BF38</f>
        <v/>
      </c>
      <c r="H95" s="148" t="str">
        <f>เวลาเรียน1!BG38</f>
        <v/>
      </c>
      <c r="I95" s="156" t="str">
        <f>เวลาเรียน1!BH38</f>
        <v/>
      </c>
      <c r="J95" s="155" t="str">
        <f>เวลาเรียน1!CN38</f>
        <v/>
      </c>
      <c r="K95" s="148" t="str">
        <f>เวลาเรียน1!CO38</f>
        <v/>
      </c>
      <c r="L95" s="148" t="str">
        <f>เวลาเรียน1!CP38</f>
        <v/>
      </c>
      <c r="M95" s="156" t="str">
        <f>เวลาเรียน1!CQ38</f>
        <v/>
      </c>
      <c r="N95" s="163" t="str">
        <f>เวลาเรียน1!DW38</f>
        <v/>
      </c>
      <c r="O95" s="148" t="str">
        <f>เวลาเรียน1!DX38</f>
        <v/>
      </c>
      <c r="P95" s="148" t="str">
        <f>เวลาเรียน1!DY38</f>
        <v/>
      </c>
      <c r="Q95" s="156" t="str">
        <f>เวลาเรียน1!DZ38</f>
        <v/>
      </c>
      <c r="R95" s="161" t="str">
        <f>เวลาเรียน1!FF38</f>
        <v/>
      </c>
      <c r="S95" s="148" t="str">
        <f>เวลาเรียน1!FG38</f>
        <v/>
      </c>
      <c r="T95" s="148" t="str">
        <f>เวลาเรียน1!FH38</f>
        <v/>
      </c>
      <c r="U95" s="166" t="str">
        <f>เวลาเรียน1!FI38</f>
        <v/>
      </c>
      <c r="V95" s="163" t="str">
        <f>เวลาเรียน1!GO38</f>
        <v/>
      </c>
      <c r="W95" s="148" t="str">
        <f>เวลาเรียน1!GP38</f>
        <v/>
      </c>
      <c r="X95" s="148" t="str">
        <f>เวลาเรียน1!GQ38</f>
        <v/>
      </c>
      <c r="Y95" s="156" t="str">
        <f>เวลาเรียน1!GR38</f>
        <v/>
      </c>
      <c r="Z95" s="161" t="e">
        <f>เวลาเรียน1!#REF!</f>
        <v>#REF!</v>
      </c>
      <c r="AA95" s="150" t="e">
        <f>เวลาเรียน1!#REF!</f>
        <v>#REF!</v>
      </c>
      <c r="AB95" s="150" t="e">
        <f>เวลาเรียน1!#REF!</f>
        <v>#REF!</v>
      </c>
      <c r="AC95" s="150" t="e">
        <f>เวลาเรียน1!#REF!</f>
        <v>#REF!</v>
      </c>
      <c r="AD95" s="150" t="str">
        <f>เวลาเรียน2!DC38</f>
        <v/>
      </c>
      <c r="AE95" s="148" t="str">
        <f>เวลาเรียน2!DD38</f>
        <v/>
      </c>
      <c r="AF95" s="148" t="str">
        <f>เวลาเรียน2!DE38</f>
        <v/>
      </c>
      <c r="AG95" s="166" t="str">
        <f>เวลาเรียน2!DF38</f>
        <v/>
      </c>
      <c r="AH95" s="163" t="str">
        <f>เวลาเรียน2!EL38</f>
        <v/>
      </c>
      <c r="AI95" s="148" t="str">
        <f>เวลาเรียน2!EM38</f>
        <v/>
      </c>
      <c r="AJ95" s="148" t="str">
        <f>เวลาเรียน2!EN38</f>
        <v/>
      </c>
      <c r="AK95" s="156" t="str">
        <f>เวลาเรียน2!EO38</f>
        <v/>
      </c>
      <c r="AL95" s="161" t="str">
        <f>เวลาเรียน2!FU38</f>
        <v/>
      </c>
      <c r="AM95" s="148" t="str">
        <f>เวลาเรียน2!FV38</f>
        <v/>
      </c>
      <c r="AN95" s="148" t="str">
        <f>เวลาเรียน2!FW38</f>
        <v/>
      </c>
      <c r="AO95" s="166" t="str">
        <f>เวลาเรียน2!FX38</f>
        <v/>
      </c>
      <c r="AP95" s="163" t="str">
        <f>เวลาเรียน2!HD38</f>
        <v/>
      </c>
      <c r="AQ95" s="148" t="str">
        <f>เวลาเรียน2!HE38</f>
        <v/>
      </c>
      <c r="AR95" s="148" t="str">
        <f>เวลาเรียน2!HF38</f>
        <v/>
      </c>
      <c r="AS95" s="156" t="str">
        <f>เวลาเรียน2!HG38</f>
        <v/>
      </c>
      <c r="AT95" s="199" t="e">
        <f>เวลาเรียน2!#REF!</f>
        <v>#REF!</v>
      </c>
      <c r="AU95" s="200" t="e">
        <f>เวลาเรียน2!#REF!</f>
        <v>#REF!</v>
      </c>
      <c r="AV95" s="200" t="e">
        <f>เวลาเรียน2!#REF!</f>
        <v>#REF!</v>
      </c>
      <c r="AW95" s="201" t="e">
        <f>เวลาเรียน2!#REF!</f>
        <v>#REF!</v>
      </c>
      <c r="AX95" s="197"/>
      <c r="AY95" s="197"/>
      <c r="AZ95" s="198"/>
      <c r="BA95" s="189"/>
      <c r="BB95" s="189"/>
      <c r="BC95" s="189"/>
    </row>
    <row r="96" spans="1:55" ht="5.25" hidden="1" customHeight="1">
      <c r="A96" s="170">
        <v>33</v>
      </c>
      <c r="B96" s="146"/>
      <c r="C96" s="143"/>
      <c r="D96" s="143"/>
      <c r="E96" s="152"/>
      <c r="F96" s="155" t="str">
        <f>เวลาเรียน1!BE39</f>
        <v/>
      </c>
      <c r="G96" s="148" t="str">
        <f>เวลาเรียน1!BF39</f>
        <v/>
      </c>
      <c r="H96" s="148" t="str">
        <f>เวลาเรียน1!BG39</f>
        <v/>
      </c>
      <c r="I96" s="156" t="str">
        <f>เวลาเรียน1!BH39</f>
        <v/>
      </c>
      <c r="J96" s="155" t="str">
        <f>เวลาเรียน1!CN39</f>
        <v/>
      </c>
      <c r="K96" s="148" t="str">
        <f>เวลาเรียน1!CO39</f>
        <v/>
      </c>
      <c r="L96" s="148" t="str">
        <f>เวลาเรียน1!CP39</f>
        <v/>
      </c>
      <c r="M96" s="156" t="str">
        <f>เวลาเรียน1!CQ39</f>
        <v/>
      </c>
      <c r="N96" s="163" t="str">
        <f>เวลาเรียน1!DW39</f>
        <v/>
      </c>
      <c r="O96" s="148" t="str">
        <f>เวลาเรียน1!DX39</f>
        <v/>
      </c>
      <c r="P96" s="148" t="str">
        <f>เวลาเรียน1!DY39</f>
        <v/>
      </c>
      <c r="Q96" s="156" t="str">
        <f>เวลาเรียน1!DZ39</f>
        <v/>
      </c>
      <c r="R96" s="161" t="str">
        <f>เวลาเรียน1!FF39</f>
        <v/>
      </c>
      <c r="S96" s="148" t="str">
        <f>เวลาเรียน1!FG39</f>
        <v/>
      </c>
      <c r="T96" s="148" t="str">
        <f>เวลาเรียน1!FH39</f>
        <v/>
      </c>
      <c r="U96" s="166" t="str">
        <f>เวลาเรียน1!FI39</f>
        <v/>
      </c>
      <c r="V96" s="163" t="str">
        <f>เวลาเรียน1!GO39</f>
        <v/>
      </c>
      <c r="W96" s="148" t="str">
        <f>เวลาเรียน1!GP39</f>
        <v/>
      </c>
      <c r="X96" s="148" t="str">
        <f>เวลาเรียน1!GQ39</f>
        <v/>
      </c>
      <c r="Y96" s="156" t="str">
        <f>เวลาเรียน1!GR39</f>
        <v/>
      </c>
      <c r="Z96" s="161" t="e">
        <f>เวลาเรียน1!#REF!</f>
        <v>#REF!</v>
      </c>
      <c r="AA96" s="150" t="e">
        <f>เวลาเรียน1!#REF!</f>
        <v>#REF!</v>
      </c>
      <c r="AB96" s="150" t="e">
        <f>เวลาเรียน1!#REF!</f>
        <v>#REF!</v>
      </c>
      <c r="AC96" s="150" t="e">
        <f>เวลาเรียน1!#REF!</f>
        <v>#REF!</v>
      </c>
      <c r="AD96" s="150" t="str">
        <f>เวลาเรียน2!DC39</f>
        <v/>
      </c>
      <c r="AE96" s="148" t="str">
        <f>เวลาเรียน2!DD39</f>
        <v/>
      </c>
      <c r="AF96" s="148" t="str">
        <f>เวลาเรียน2!DE39</f>
        <v/>
      </c>
      <c r="AG96" s="166" t="str">
        <f>เวลาเรียน2!DF39</f>
        <v/>
      </c>
      <c r="AH96" s="163" t="str">
        <f>เวลาเรียน2!EL39</f>
        <v/>
      </c>
      <c r="AI96" s="148" t="str">
        <f>เวลาเรียน2!EM39</f>
        <v/>
      </c>
      <c r="AJ96" s="148" t="str">
        <f>เวลาเรียน2!EN39</f>
        <v/>
      </c>
      <c r="AK96" s="156" t="str">
        <f>เวลาเรียน2!EO39</f>
        <v/>
      </c>
      <c r="AL96" s="161" t="str">
        <f>เวลาเรียน2!FU39</f>
        <v/>
      </c>
      <c r="AM96" s="148" t="str">
        <f>เวลาเรียน2!FV39</f>
        <v/>
      </c>
      <c r="AN96" s="148" t="str">
        <f>เวลาเรียน2!FW39</f>
        <v/>
      </c>
      <c r="AO96" s="166" t="str">
        <f>เวลาเรียน2!FX39</f>
        <v/>
      </c>
      <c r="AP96" s="163" t="str">
        <f>เวลาเรียน2!HD39</f>
        <v/>
      </c>
      <c r="AQ96" s="148" t="str">
        <f>เวลาเรียน2!HE39</f>
        <v/>
      </c>
      <c r="AR96" s="148" t="str">
        <f>เวลาเรียน2!HF39</f>
        <v/>
      </c>
      <c r="AS96" s="156" t="str">
        <f>เวลาเรียน2!HG39</f>
        <v/>
      </c>
      <c r="AT96" s="199" t="e">
        <f>เวลาเรียน2!#REF!</f>
        <v>#REF!</v>
      </c>
      <c r="AU96" s="200" t="e">
        <f>เวลาเรียน2!#REF!</f>
        <v>#REF!</v>
      </c>
      <c r="AV96" s="200" t="e">
        <f>เวลาเรียน2!#REF!</f>
        <v>#REF!</v>
      </c>
      <c r="AW96" s="201" t="e">
        <f>เวลาเรียน2!#REF!</f>
        <v>#REF!</v>
      </c>
      <c r="AX96" s="197"/>
      <c r="AY96" s="197"/>
      <c r="AZ96" s="198"/>
      <c r="BA96" s="189"/>
      <c r="BB96" s="189"/>
      <c r="BC96" s="189"/>
    </row>
    <row r="97" spans="1:55" ht="5.25" hidden="1" customHeight="1">
      <c r="A97" s="170">
        <v>34</v>
      </c>
      <c r="B97" s="146"/>
      <c r="C97" s="143"/>
      <c r="D97" s="143"/>
      <c r="E97" s="152"/>
      <c r="F97" s="155" t="str">
        <f>เวลาเรียน1!BE40</f>
        <v/>
      </c>
      <c r="G97" s="148" t="str">
        <f>เวลาเรียน1!BF40</f>
        <v/>
      </c>
      <c r="H97" s="148" t="str">
        <f>เวลาเรียน1!BG40</f>
        <v/>
      </c>
      <c r="I97" s="156" t="str">
        <f>เวลาเรียน1!BH40</f>
        <v/>
      </c>
      <c r="J97" s="155" t="str">
        <f>เวลาเรียน1!CN40</f>
        <v/>
      </c>
      <c r="K97" s="148" t="str">
        <f>เวลาเรียน1!CO40</f>
        <v/>
      </c>
      <c r="L97" s="148" t="str">
        <f>เวลาเรียน1!CP40</f>
        <v/>
      </c>
      <c r="M97" s="156" t="str">
        <f>เวลาเรียน1!CQ40</f>
        <v/>
      </c>
      <c r="N97" s="163" t="str">
        <f>เวลาเรียน1!DW40</f>
        <v/>
      </c>
      <c r="O97" s="148" t="str">
        <f>เวลาเรียน1!DX40</f>
        <v/>
      </c>
      <c r="P97" s="148" t="str">
        <f>เวลาเรียน1!DY40</f>
        <v/>
      </c>
      <c r="Q97" s="156" t="str">
        <f>เวลาเรียน1!DZ40</f>
        <v/>
      </c>
      <c r="R97" s="161" t="str">
        <f>เวลาเรียน1!FF40</f>
        <v/>
      </c>
      <c r="S97" s="148" t="str">
        <f>เวลาเรียน1!FG40</f>
        <v/>
      </c>
      <c r="T97" s="148" t="str">
        <f>เวลาเรียน1!FH40</f>
        <v/>
      </c>
      <c r="U97" s="166" t="str">
        <f>เวลาเรียน1!FI40</f>
        <v/>
      </c>
      <c r="V97" s="163" t="str">
        <f>เวลาเรียน1!GO40</f>
        <v/>
      </c>
      <c r="W97" s="148" t="str">
        <f>เวลาเรียน1!GP40</f>
        <v/>
      </c>
      <c r="X97" s="148" t="str">
        <f>เวลาเรียน1!GQ40</f>
        <v/>
      </c>
      <c r="Y97" s="156" t="str">
        <f>เวลาเรียน1!GR40</f>
        <v/>
      </c>
      <c r="Z97" s="161" t="e">
        <f>เวลาเรียน1!#REF!</f>
        <v>#REF!</v>
      </c>
      <c r="AA97" s="150" t="e">
        <f>เวลาเรียน1!#REF!</f>
        <v>#REF!</v>
      </c>
      <c r="AB97" s="150" t="e">
        <f>เวลาเรียน1!#REF!</f>
        <v>#REF!</v>
      </c>
      <c r="AC97" s="150" t="e">
        <f>เวลาเรียน1!#REF!</f>
        <v>#REF!</v>
      </c>
      <c r="AD97" s="150" t="str">
        <f>เวลาเรียน2!DC40</f>
        <v/>
      </c>
      <c r="AE97" s="148" t="str">
        <f>เวลาเรียน2!DD40</f>
        <v/>
      </c>
      <c r="AF97" s="148" t="str">
        <f>เวลาเรียน2!DE40</f>
        <v/>
      </c>
      <c r="AG97" s="166" t="str">
        <f>เวลาเรียน2!DF40</f>
        <v/>
      </c>
      <c r="AH97" s="163" t="str">
        <f>เวลาเรียน2!EL40</f>
        <v/>
      </c>
      <c r="AI97" s="148" t="str">
        <f>เวลาเรียน2!EM40</f>
        <v/>
      </c>
      <c r="AJ97" s="148" t="str">
        <f>เวลาเรียน2!EN40</f>
        <v/>
      </c>
      <c r="AK97" s="156" t="str">
        <f>เวลาเรียน2!EO40</f>
        <v/>
      </c>
      <c r="AL97" s="161" t="str">
        <f>เวลาเรียน2!FU40</f>
        <v/>
      </c>
      <c r="AM97" s="148" t="str">
        <f>เวลาเรียน2!FV40</f>
        <v/>
      </c>
      <c r="AN97" s="148" t="str">
        <f>เวลาเรียน2!FW40</f>
        <v/>
      </c>
      <c r="AO97" s="166" t="str">
        <f>เวลาเรียน2!FX40</f>
        <v/>
      </c>
      <c r="AP97" s="163" t="str">
        <f>เวลาเรียน2!HD40</f>
        <v/>
      </c>
      <c r="AQ97" s="148" t="str">
        <f>เวลาเรียน2!HE40</f>
        <v/>
      </c>
      <c r="AR97" s="148" t="str">
        <f>เวลาเรียน2!HF40</f>
        <v/>
      </c>
      <c r="AS97" s="156" t="str">
        <f>เวลาเรียน2!HG40</f>
        <v/>
      </c>
      <c r="AT97" s="199" t="e">
        <f>เวลาเรียน2!#REF!</f>
        <v>#REF!</v>
      </c>
      <c r="AU97" s="200" t="e">
        <f>เวลาเรียน2!#REF!</f>
        <v>#REF!</v>
      </c>
      <c r="AV97" s="200" t="e">
        <f>เวลาเรียน2!#REF!</f>
        <v>#REF!</v>
      </c>
      <c r="AW97" s="201" t="e">
        <f>เวลาเรียน2!#REF!</f>
        <v>#REF!</v>
      </c>
      <c r="AX97" s="197"/>
      <c r="AY97" s="197"/>
      <c r="AZ97" s="198"/>
      <c r="BA97" s="189"/>
      <c r="BB97" s="189"/>
      <c r="BC97" s="189"/>
    </row>
    <row r="98" spans="1:55" ht="5.25" hidden="1" customHeight="1">
      <c r="A98" s="170">
        <v>35</v>
      </c>
      <c r="B98" s="146"/>
      <c r="C98" s="143"/>
      <c r="D98" s="143"/>
      <c r="E98" s="152"/>
      <c r="F98" s="155" t="str">
        <f>เวลาเรียน1!BE41</f>
        <v/>
      </c>
      <c r="G98" s="148" t="str">
        <f>เวลาเรียน1!BF41</f>
        <v/>
      </c>
      <c r="H98" s="148" t="str">
        <f>เวลาเรียน1!BG41</f>
        <v/>
      </c>
      <c r="I98" s="156" t="str">
        <f>เวลาเรียน1!BH41</f>
        <v/>
      </c>
      <c r="J98" s="155" t="str">
        <f>เวลาเรียน1!CN41</f>
        <v/>
      </c>
      <c r="K98" s="148" t="str">
        <f>เวลาเรียน1!CO41</f>
        <v/>
      </c>
      <c r="L98" s="148" t="str">
        <f>เวลาเรียน1!CP41</f>
        <v/>
      </c>
      <c r="M98" s="156" t="str">
        <f>เวลาเรียน1!CQ41</f>
        <v/>
      </c>
      <c r="N98" s="163" t="str">
        <f>เวลาเรียน1!DW41</f>
        <v/>
      </c>
      <c r="O98" s="148" t="str">
        <f>เวลาเรียน1!DX41</f>
        <v/>
      </c>
      <c r="P98" s="148" t="str">
        <f>เวลาเรียน1!DY41</f>
        <v/>
      </c>
      <c r="Q98" s="156" t="str">
        <f>เวลาเรียน1!DZ41</f>
        <v/>
      </c>
      <c r="R98" s="161" t="str">
        <f>เวลาเรียน1!FF41</f>
        <v/>
      </c>
      <c r="S98" s="148" t="str">
        <f>เวลาเรียน1!FG41</f>
        <v/>
      </c>
      <c r="T98" s="148" t="str">
        <f>เวลาเรียน1!FH41</f>
        <v/>
      </c>
      <c r="U98" s="166" t="str">
        <f>เวลาเรียน1!FI41</f>
        <v/>
      </c>
      <c r="V98" s="163" t="str">
        <f>เวลาเรียน1!GO41</f>
        <v/>
      </c>
      <c r="W98" s="148" t="str">
        <f>เวลาเรียน1!GP41</f>
        <v/>
      </c>
      <c r="X98" s="148" t="str">
        <f>เวลาเรียน1!GQ41</f>
        <v/>
      </c>
      <c r="Y98" s="156" t="str">
        <f>เวลาเรียน1!GR41</f>
        <v/>
      </c>
      <c r="Z98" s="161" t="e">
        <f>เวลาเรียน1!#REF!</f>
        <v>#REF!</v>
      </c>
      <c r="AA98" s="150" t="e">
        <f>เวลาเรียน1!#REF!</f>
        <v>#REF!</v>
      </c>
      <c r="AB98" s="150" t="e">
        <f>เวลาเรียน1!#REF!</f>
        <v>#REF!</v>
      </c>
      <c r="AC98" s="150" t="e">
        <f>เวลาเรียน1!#REF!</f>
        <v>#REF!</v>
      </c>
      <c r="AD98" s="150" t="str">
        <f>เวลาเรียน2!DC41</f>
        <v/>
      </c>
      <c r="AE98" s="148" t="str">
        <f>เวลาเรียน2!DD41</f>
        <v/>
      </c>
      <c r="AF98" s="148" t="str">
        <f>เวลาเรียน2!DE41</f>
        <v/>
      </c>
      <c r="AG98" s="166" t="str">
        <f>เวลาเรียน2!DF41</f>
        <v/>
      </c>
      <c r="AH98" s="163" t="str">
        <f>เวลาเรียน2!EL41</f>
        <v/>
      </c>
      <c r="AI98" s="148" t="str">
        <f>เวลาเรียน2!EM41</f>
        <v/>
      </c>
      <c r="AJ98" s="148" t="str">
        <f>เวลาเรียน2!EN41</f>
        <v/>
      </c>
      <c r="AK98" s="156" t="str">
        <f>เวลาเรียน2!EO41</f>
        <v/>
      </c>
      <c r="AL98" s="161" t="str">
        <f>เวลาเรียน2!FU41</f>
        <v/>
      </c>
      <c r="AM98" s="148" t="str">
        <f>เวลาเรียน2!FV41</f>
        <v/>
      </c>
      <c r="AN98" s="148" t="str">
        <f>เวลาเรียน2!FW41</f>
        <v/>
      </c>
      <c r="AO98" s="166" t="str">
        <f>เวลาเรียน2!FX41</f>
        <v/>
      </c>
      <c r="AP98" s="163" t="str">
        <f>เวลาเรียน2!HD41</f>
        <v/>
      </c>
      <c r="AQ98" s="148" t="str">
        <f>เวลาเรียน2!HE41</f>
        <v/>
      </c>
      <c r="AR98" s="148" t="str">
        <f>เวลาเรียน2!HF41</f>
        <v/>
      </c>
      <c r="AS98" s="156" t="str">
        <f>เวลาเรียน2!HG41</f>
        <v/>
      </c>
      <c r="AT98" s="199" t="e">
        <f>เวลาเรียน2!#REF!</f>
        <v>#REF!</v>
      </c>
      <c r="AU98" s="200" t="e">
        <f>เวลาเรียน2!#REF!</f>
        <v>#REF!</v>
      </c>
      <c r="AV98" s="200" t="e">
        <f>เวลาเรียน2!#REF!</f>
        <v>#REF!</v>
      </c>
      <c r="AW98" s="201" t="e">
        <f>เวลาเรียน2!#REF!</f>
        <v>#REF!</v>
      </c>
      <c r="AX98" s="197"/>
      <c r="AY98" s="197"/>
      <c r="AZ98" s="198"/>
      <c r="BA98" s="189"/>
      <c r="BB98" s="189"/>
      <c r="BC98" s="189"/>
    </row>
    <row r="99" spans="1:55" ht="5.25" hidden="1" customHeight="1">
      <c r="A99" s="170">
        <v>36</v>
      </c>
      <c r="B99" s="146"/>
      <c r="C99" s="143"/>
      <c r="D99" s="143"/>
      <c r="E99" s="152"/>
      <c r="F99" s="155" t="str">
        <f>เวลาเรียน1!BE42</f>
        <v/>
      </c>
      <c r="G99" s="148" t="str">
        <f>เวลาเรียน1!BF42</f>
        <v/>
      </c>
      <c r="H99" s="148" t="str">
        <f>เวลาเรียน1!BG42</f>
        <v/>
      </c>
      <c r="I99" s="156" t="str">
        <f>เวลาเรียน1!BH42</f>
        <v/>
      </c>
      <c r="J99" s="155" t="str">
        <f>เวลาเรียน1!CN42</f>
        <v/>
      </c>
      <c r="K99" s="148" t="str">
        <f>เวลาเรียน1!CO42</f>
        <v/>
      </c>
      <c r="L99" s="148" t="str">
        <f>เวลาเรียน1!CP42</f>
        <v/>
      </c>
      <c r="M99" s="156" t="str">
        <f>เวลาเรียน1!CQ42</f>
        <v/>
      </c>
      <c r="N99" s="163" t="str">
        <f>เวลาเรียน1!DW42</f>
        <v/>
      </c>
      <c r="O99" s="148" t="str">
        <f>เวลาเรียน1!DX42</f>
        <v/>
      </c>
      <c r="P99" s="148" t="str">
        <f>เวลาเรียน1!DY42</f>
        <v/>
      </c>
      <c r="Q99" s="156" t="str">
        <f>เวลาเรียน1!DZ42</f>
        <v/>
      </c>
      <c r="R99" s="161" t="str">
        <f>เวลาเรียน1!FF42</f>
        <v/>
      </c>
      <c r="S99" s="148" t="str">
        <f>เวลาเรียน1!FG42</f>
        <v/>
      </c>
      <c r="T99" s="148" t="str">
        <f>เวลาเรียน1!FH42</f>
        <v/>
      </c>
      <c r="U99" s="166" t="str">
        <f>เวลาเรียน1!FI42</f>
        <v/>
      </c>
      <c r="V99" s="163" t="str">
        <f>เวลาเรียน1!GO42</f>
        <v/>
      </c>
      <c r="W99" s="148" t="str">
        <f>เวลาเรียน1!GP42</f>
        <v/>
      </c>
      <c r="X99" s="148" t="str">
        <f>เวลาเรียน1!GQ42</f>
        <v/>
      </c>
      <c r="Y99" s="156" t="str">
        <f>เวลาเรียน1!GR42</f>
        <v/>
      </c>
      <c r="Z99" s="161" t="e">
        <f>เวลาเรียน1!#REF!</f>
        <v>#REF!</v>
      </c>
      <c r="AA99" s="150" t="e">
        <f>เวลาเรียน1!#REF!</f>
        <v>#REF!</v>
      </c>
      <c r="AB99" s="150" t="e">
        <f>เวลาเรียน1!#REF!</f>
        <v>#REF!</v>
      </c>
      <c r="AC99" s="150" t="e">
        <f>เวลาเรียน1!#REF!</f>
        <v>#REF!</v>
      </c>
      <c r="AD99" s="150" t="str">
        <f>เวลาเรียน2!DC42</f>
        <v/>
      </c>
      <c r="AE99" s="148" t="str">
        <f>เวลาเรียน2!DD42</f>
        <v/>
      </c>
      <c r="AF99" s="148" t="str">
        <f>เวลาเรียน2!DE42</f>
        <v/>
      </c>
      <c r="AG99" s="166" t="str">
        <f>เวลาเรียน2!DF42</f>
        <v/>
      </c>
      <c r="AH99" s="163" t="str">
        <f>เวลาเรียน2!EL42</f>
        <v/>
      </c>
      <c r="AI99" s="148" t="str">
        <f>เวลาเรียน2!EM42</f>
        <v/>
      </c>
      <c r="AJ99" s="148" t="str">
        <f>เวลาเรียน2!EN42</f>
        <v/>
      </c>
      <c r="AK99" s="156" t="str">
        <f>เวลาเรียน2!EO42</f>
        <v/>
      </c>
      <c r="AL99" s="161" t="str">
        <f>เวลาเรียน2!FU42</f>
        <v/>
      </c>
      <c r="AM99" s="148" t="str">
        <f>เวลาเรียน2!FV42</f>
        <v/>
      </c>
      <c r="AN99" s="148" t="str">
        <f>เวลาเรียน2!FW42</f>
        <v/>
      </c>
      <c r="AO99" s="166" t="str">
        <f>เวลาเรียน2!FX42</f>
        <v/>
      </c>
      <c r="AP99" s="163" t="str">
        <f>เวลาเรียน2!HD42</f>
        <v/>
      </c>
      <c r="AQ99" s="148" t="str">
        <f>เวลาเรียน2!HE42</f>
        <v/>
      </c>
      <c r="AR99" s="148" t="str">
        <f>เวลาเรียน2!HF42</f>
        <v/>
      </c>
      <c r="AS99" s="156" t="str">
        <f>เวลาเรียน2!HG42</f>
        <v/>
      </c>
      <c r="AT99" s="199" t="e">
        <f>เวลาเรียน2!#REF!</f>
        <v>#REF!</v>
      </c>
      <c r="AU99" s="200" t="e">
        <f>เวลาเรียน2!#REF!</f>
        <v>#REF!</v>
      </c>
      <c r="AV99" s="200" t="e">
        <f>เวลาเรียน2!#REF!</f>
        <v>#REF!</v>
      </c>
      <c r="AW99" s="201" t="e">
        <f>เวลาเรียน2!#REF!</f>
        <v>#REF!</v>
      </c>
      <c r="AX99" s="197"/>
      <c r="AY99" s="197"/>
      <c r="AZ99" s="198"/>
      <c r="BA99" s="189"/>
      <c r="BB99" s="189"/>
      <c r="BC99" s="189"/>
    </row>
    <row r="100" spans="1:55" ht="5.25" hidden="1" customHeight="1">
      <c r="A100" s="170">
        <v>37</v>
      </c>
      <c r="B100" s="146"/>
      <c r="C100" s="143"/>
      <c r="D100" s="143"/>
      <c r="E100" s="152"/>
      <c r="F100" s="155" t="str">
        <f>เวลาเรียน1!BE44</f>
        <v/>
      </c>
      <c r="G100" s="148" t="str">
        <f>เวลาเรียน1!BF44</f>
        <v/>
      </c>
      <c r="H100" s="148" t="str">
        <f>เวลาเรียน1!BG44</f>
        <v/>
      </c>
      <c r="I100" s="156" t="str">
        <f>เวลาเรียน1!BH44</f>
        <v/>
      </c>
      <c r="J100" s="155" t="str">
        <f>เวลาเรียน1!CN44</f>
        <v/>
      </c>
      <c r="K100" s="148" t="str">
        <f>เวลาเรียน1!CO44</f>
        <v/>
      </c>
      <c r="L100" s="148" t="str">
        <f>เวลาเรียน1!CP44</f>
        <v/>
      </c>
      <c r="M100" s="156" t="str">
        <f>เวลาเรียน1!CQ44</f>
        <v/>
      </c>
      <c r="N100" s="163" t="str">
        <f>เวลาเรียน1!DW44</f>
        <v/>
      </c>
      <c r="O100" s="148" t="str">
        <f>เวลาเรียน1!DX44</f>
        <v/>
      </c>
      <c r="P100" s="148" t="str">
        <f>เวลาเรียน1!DY44</f>
        <v/>
      </c>
      <c r="Q100" s="156" t="str">
        <f>เวลาเรียน1!DZ44</f>
        <v/>
      </c>
      <c r="R100" s="161" t="str">
        <f>เวลาเรียน1!FF44</f>
        <v/>
      </c>
      <c r="S100" s="148" t="str">
        <f>เวลาเรียน1!FG44</f>
        <v/>
      </c>
      <c r="T100" s="148" t="str">
        <f>เวลาเรียน1!FH44</f>
        <v/>
      </c>
      <c r="U100" s="166" t="str">
        <f>เวลาเรียน1!FI44</f>
        <v/>
      </c>
      <c r="V100" s="163" t="str">
        <f>เวลาเรียน1!GO44</f>
        <v/>
      </c>
      <c r="W100" s="148" t="str">
        <f>เวลาเรียน1!GP44</f>
        <v/>
      </c>
      <c r="X100" s="148" t="str">
        <f>เวลาเรียน1!GQ44</f>
        <v/>
      </c>
      <c r="Y100" s="156" t="str">
        <f>เวลาเรียน1!GR44</f>
        <v/>
      </c>
      <c r="Z100" s="161" t="e">
        <f>เวลาเรียน1!#REF!</f>
        <v>#REF!</v>
      </c>
      <c r="AA100" s="150" t="e">
        <f>เวลาเรียน1!#REF!</f>
        <v>#REF!</v>
      </c>
      <c r="AB100" s="150" t="e">
        <f>เวลาเรียน1!#REF!</f>
        <v>#REF!</v>
      </c>
      <c r="AC100" s="150" t="e">
        <f>เวลาเรียน1!#REF!</f>
        <v>#REF!</v>
      </c>
      <c r="AD100" s="150" t="str">
        <f>เวลาเรียน2!DC45</f>
        <v/>
      </c>
      <c r="AE100" s="148" t="str">
        <f>เวลาเรียน2!DD45</f>
        <v/>
      </c>
      <c r="AF100" s="148" t="str">
        <f>เวลาเรียน2!DE45</f>
        <v/>
      </c>
      <c r="AG100" s="166" t="str">
        <f>เวลาเรียน2!DF45</f>
        <v/>
      </c>
      <c r="AH100" s="163" t="str">
        <f>เวลาเรียน2!EL45</f>
        <v/>
      </c>
      <c r="AI100" s="148" t="str">
        <f>เวลาเรียน2!EM45</f>
        <v/>
      </c>
      <c r="AJ100" s="148" t="str">
        <f>เวลาเรียน2!EN45</f>
        <v/>
      </c>
      <c r="AK100" s="156" t="str">
        <f>เวลาเรียน2!EO45</f>
        <v/>
      </c>
      <c r="AL100" s="161" t="str">
        <f>เวลาเรียน2!FU45</f>
        <v/>
      </c>
      <c r="AM100" s="148" t="str">
        <f>เวลาเรียน2!FV45</f>
        <v/>
      </c>
      <c r="AN100" s="148" t="str">
        <f>เวลาเรียน2!FW45</f>
        <v/>
      </c>
      <c r="AO100" s="166" t="str">
        <f>เวลาเรียน2!FX45</f>
        <v/>
      </c>
      <c r="AP100" s="163" t="str">
        <f>เวลาเรียน2!HD45</f>
        <v/>
      </c>
      <c r="AQ100" s="148" t="str">
        <f>เวลาเรียน2!HE45</f>
        <v/>
      </c>
      <c r="AR100" s="148" t="str">
        <f>เวลาเรียน2!HF45</f>
        <v/>
      </c>
      <c r="AS100" s="156" t="str">
        <f>เวลาเรียน2!HG45</f>
        <v/>
      </c>
      <c r="AT100" s="199" t="e">
        <f>เวลาเรียน2!#REF!</f>
        <v>#REF!</v>
      </c>
      <c r="AU100" s="200" t="e">
        <f>เวลาเรียน2!#REF!</f>
        <v>#REF!</v>
      </c>
      <c r="AV100" s="200" t="e">
        <f>เวลาเรียน2!#REF!</f>
        <v>#REF!</v>
      </c>
      <c r="AW100" s="201" t="e">
        <f>เวลาเรียน2!#REF!</f>
        <v>#REF!</v>
      </c>
      <c r="AX100" s="197"/>
      <c r="AY100" s="197"/>
      <c r="AZ100" s="198"/>
      <c r="BA100" s="189"/>
      <c r="BB100" s="189"/>
      <c r="BC100" s="189"/>
    </row>
    <row r="101" spans="1:55" ht="5.25" hidden="1" customHeight="1">
      <c r="A101" s="170">
        <v>38</v>
      </c>
      <c r="B101" s="146"/>
      <c r="C101" s="143"/>
      <c r="D101" s="143"/>
      <c r="E101" s="152"/>
      <c r="F101" s="155" t="str">
        <f>เวลาเรียน1!BE46</f>
        <v/>
      </c>
      <c r="G101" s="148" t="str">
        <f>เวลาเรียน1!BF46</f>
        <v/>
      </c>
      <c r="H101" s="148" t="str">
        <f>เวลาเรียน1!BG46</f>
        <v/>
      </c>
      <c r="I101" s="156" t="str">
        <f>เวลาเรียน1!BH46</f>
        <v/>
      </c>
      <c r="J101" s="155" t="str">
        <f>เวลาเรียน1!CN46</f>
        <v/>
      </c>
      <c r="K101" s="148" t="str">
        <f>เวลาเรียน1!CO46</f>
        <v/>
      </c>
      <c r="L101" s="148" t="str">
        <f>เวลาเรียน1!CP46</f>
        <v/>
      </c>
      <c r="M101" s="156" t="str">
        <f>เวลาเรียน1!CQ46</f>
        <v/>
      </c>
      <c r="N101" s="163" t="str">
        <f>เวลาเรียน1!DW46</f>
        <v/>
      </c>
      <c r="O101" s="148" t="str">
        <f>เวลาเรียน1!DX46</f>
        <v/>
      </c>
      <c r="P101" s="148" t="str">
        <f>เวลาเรียน1!DY46</f>
        <v/>
      </c>
      <c r="Q101" s="156" t="str">
        <f>เวลาเรียน1!DZ46</f>
        <v/>
      </c>
      <c r="R101" s="161" t="str">
        <f>เวลาเรียน1!FF46</f>
        <v/>
      </c>
      <c r="S101" s="148" t="str">
        <f>เวลาเรียน1!FG46</f>
        <v/>
      </c>
      <c r="T101" s="148" t="str">
        <f>เวลาเรียน1!FH46</f>
        <v/>
      </c>
      <c r="U101" s="166" t="str">
        <f>เวลาเรียน1!FI46</f>
        <v/>
      </c>
      <c r="V101" s="163" t="str">
        <f>เวลาเรียน1!GO46</f>
        <v/>
      </c>
      <c r="W101" s="148" t="str">
        <f>เวลาเรียน1!GP46</f>
        <v/>
      </c>
      <c r="X101" s="148" t="str">
        <f>เวลาเรียน1!GQ46</f>
        <v/>
      </c>
      <c r="Y101" s="156" t="str">
        <f>เวลาเรียน1!GR46</f>
        <v/>
      </c>
      <c r="Z101" s="161" t="e">
        <f>เวลาเรียน1!#REF!</f>
        <v>#REF!</v>
      </c>
      <c r="AA101" s="150" t="e">
        <f>เวลาเรียน1!#REF!</f>
        <v>#REF!</v>
      </c>
      <c r="AB101" s="150" t="e">
        <f>เวลาเรียน1!#REF!</f>
        <v>#REF!</v>
      </c>
      <c r="AC101" s="150" t="e">
        <f>เวลาเรียน1!#REF!</f>
        <v>#REF!</v>
      </c>
      <c r="AD101" s="150" t="str">
        <f>เวลาเรียน2!DC46</f>
        <v/>
      </c>
      <c r="AE101" s="148" t="str">
        <f>เวลาเรียน2!DD46</f>
        <v/>
      </c>
      <c r="AF101" s="148" t="str">
        <f>เวลาเรียน2!DE46</f>
        <v/>
      </c>
      <c r="AG101" s="166" t="str">
        <f>เวลาเรียน2!DF46</f>
        <v/>
      </c>
      <c r="AH101" s="163" t="str">
        <f>เวลาเรียน2!EL46</f>
        <v/>
      </c>
      <c r="AI101" s="148" t="str">
        <f>เวลาเรียน2!EM46</f>
        <v/>
      </c>
      <c r="AJ101" s="148" t="str">
        <f>เวลาเรียน2!EN46</f>
        <v/>
      </c>
      <c r="AK101" s="156" t="str">
        <f>เวลาเรียน2!EO46</f>
        <v/>
      </c>
      <c r="AL101" s="161" t="str">
        <f>เวลาเรียน2!FU46</f>
        <v/>
      </c>
      <c r="AM101" s="148" t="str">
        <f>เวลาเรียน2!FV46</f>
        <v/>
      </c>
      <c r="AN101" s="148" t="str">
        <f>เวลาเรียน2!FW46</f>
        <v/>
      </c>
      <c r="AO101" s="166" t="str">
        <f>เวลาเรียน2!FX46</f>
        <v/>
      </c>
      <c r="AP101" s="163" t="str">
        <f>เวลาเรียน2!HD46</f>
        <v/>
      </c>
      <c r="AQ101" s="148" t="str">
        <f>เวลาเรียน2!HE46</f>
        <v/>
      </c>
      <c r="AR101" s="148" t="str">
        <f>เวลาเรียน2!HF46</f>
        <v/>
      </c>
      <c r="AS101" s="156" t="str">
        <f>เวลาเรียน2!HG46</f>
        <v/>
      </c>
      <c r="AT101" s="199" t="e">
        <f>เวลาเรียน2!#REF!</f>
        <v>#REF!</v>
      </c>
      <c r="AU101" s="200" t="e">
        <f>เวลาเรียน2!#REF!</f>
        <v>#REF!</v>
      </c>
      <c r="AV101" s="200" t="e">
        <f>เวลาเรียน2!#REF!</f>
        <v>#REF!</v>
      </c>
      <c r="AW101" s="201" t="e">
        <f>เวลาเรียน2!#REF!</f>
        <v>#REF!</v>
      </c>
      <c r="AX101" s="197"/>
      <c r="AY101" s="197"/>
      <c r="AZ101" s="198"/>
      <c r="BA101" s="189"/>
      <c r="BB101" s="189"/>
      <c r="BC101" s="189"/>
    </row>
    <row r="102" spans="1:55" ht="5.25" hidden="1" customHeight="1" thickBot="1">
      <c r="A102" s="171">
        <v>39</v>
      </c>
      <c r="B102" s="172"/>
      <c r="C102" s="173"/>
      <c r="D102" s="173"/>
      <c r="E102" s="174"/>
      <c r="F102" s="157">
        <f>เวลาเรียน1!BE57</f>
        <v>0</v>
      </c>
      <c r="G102" s="158">
        <f>เวลาเรียน1!BF57</f>
        <v>0</v>
      </c>
      <c r="H102" s="158">
        <f>เวลาเรียน1!BG57</f>
        <v>0</v>
      </c>
      <c r="I102" s="159">
        <f>เวลาเรียน1!BH57</f>
        <v>0</v>
      </c>
      <c r="J102" s="157">
        <f>เวลาเรียน1!CN57</f>
        <v>0</v>
      </c>
      <c r="K102" s="158">
        <f>เวลาเรียน1!CO57</f>
        <v>0</v>
      </c>
      <c r="L102" s="158">
        <f>เวลาเรียน1!CP57</f>
        <v>0</v>
      </c>
      <c r="M102" s="159">
        <f>เวลาเรียน1!CQ57</f>
        <v>0</v>
      </c>
      <c r="N102" s="164">
        <f>เวลาเรียน1!DW57</f>
        <v>0</v>
      </c>
      <c r="O102" s="158">
        <f>เวลาเรียน1!DX57</f>
        <v>0</v>
      </c>
      <c r="P102" s="158">
        <f>เวลาเรียน1!DY57</f>
        <v>0</v>
      </c>
      <c r="Q102" s="159">
        <f>เวลาเรียน1!DZ57</f>
        <v>0</v>
      </c>
      <c r="R102" s="175">
        <f>เวลาเรียน1!FF57</f>
        <v>0</v>
      </c>
      <c r="S102" s="158">
        <f>เวลาเรียน1!FG57</f>
        <v>0</v>
      </c>
      <c r="T102" s="158">
        <f>เวลาเรียน1!FH57</f>
        <v>0</v>
      </c>
      <c r="U102" s="176">
        <f>เวลาเรียน1!FI57</f>
        <v>0</v>
      </c>
      <c r="V102" s="164">
        <f>เวลาเรียน1!GO57</f>
        <v>0</v>
      </c>
      <c r="W102" s="158">
        <f>เวลาเรียน1!GP57</f>
        <v>0</v>
      </c>
      <c r="X102" s="158">
        <f>เวลาเรียน1!GQ57</f>
        <v>0</v>
      </c>
      <c r="Y102" s="159">
        <f>เวลาเรียน1!GR57</f>
        <v>0</v>
      </c>
      <c r="Z102" s="175" t="e">
        <f>เวลาเรียน1!#REF!</f>
        <v>#REF!</v>
      </c>
      <c r="AA102" s="177" t="e">
        <f>เวลาเรียน1!#REF!</f>
        <v>#REF!</v>
      </c>
      <c r="AB102" s="177" t="e">
        <f>เวลาเรียน1!#REF!</f>
        <v>#REF!</v>
      </c>
      <c r="AC102" s="177" t="e">
        <f>เวลาเรียน1!#REF!</f>
        <v>#REF!</v>
      </c>
      <c r="AD102" s="177">
        <f>เวลาเรียน2!BT57</f>
        <v>0</v>
      </c>
      <c r="AE102" s="158">
        <f>เวลาเรียน2!BU57</f>
        <v>0</v>
      </c>
      <c r="AF102" s="158">
        <f>เวลาเรียน2!BV57</f>
        <v>0</v>
      </c>
      <c r="AG102" s="176">
        <f>เวลาเรียน2!BW57</f>
        <v>0</v>
      </c>
      <c r="AH102" s="164">
        <f>เวลาเรียน2!DC57</f>
        <v>0</v>
      </c>
      <c r="AI102" s="158">
        <f>เวลาเรียน2!DD57</f>
        <v>0</v>
      </c>
      <c r="AJ102" s="158">
        <f>เวลาเรียน2!DE57</f>
        <v>0</v>
      </c>
      <c r="AK102" s="159">
        <f>เวลาเรียน2!DF57</f>
        <v>0</v>
      </c>
      <c r="AL102" s="175">
        <f>เวลาเรียน2!EL57</f>
        <v>0</v>
      </c>
      <c r="AM102" s="158">
        <f>เวลาเรียน2!EM57</f>
        <v>0</v>
      </c>
      <c r="AN102" s="158">
        <f>เวลาเรียน2!EN57</f>
        <v>0</v>
      </c>
      <c r="AO102" s="176">
        <f>เวลาเรียน2!EO57</f>
        <v>0</v>
      </c>
      <c r="AP102" s="164">
        <f>เวลาเรียน2!FU57</f>
        <v>0</v>
      </c>
      <c r="AQ102" s="158">
        <f>เวลาเรียน2!FV57</f>
        <v>0</v>
      </c>
      <c r="AR102" s="158">
        <f>เวลาเรียน2!FW57</f>
        <v>0</v>
      </c>
      <c r="AS102" s="159">
        <f>เวลาเรียน2!FX57</f>
        <v>0</v>
      </c>
      <c r="AT102" s="202">
        <f>เวลาเรียน2!HD57</f>
        <v>0</v>
      </c>
      <c r="AU102" s="203">
        <f>เวลาเรียน2!HE57</f>
        <v>0</v>
      </c>
      <c r="AV102" s="203">
        <f>เวลาเรียน2!HF57</f>
        <v>0</v>
      </c>
      <c r="AW102" s="204">
        <f>เวลาเรียน2!HG57</f>
        <v>0</v>
      </c>
      <c r="AX102" s="197"/>
      <c r="AY102" s="197"/>
      <c r="AZ102" s="198"/>
      <c r="BA102" s="189"/>
      <c r="BB102" s="189"/>
      <c r="BC102" s="189"/>
    </row>
    <row r="103" spans="1:55" hidden="1">
      <c r="A103" s="207"/>
      <c r="B103" s="207"/>
      <c r="C103" s="207"/>
      <c r="D103" s="207"/>
      <c r="E103" s="207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197"/>
      <c r="AY103" s="197"/>
      <c r="AZ103" s="198"/>
      <c r="BA103" s="189"/>
      <c r="BB103" s="189"/>
      <c r="BC103" s="189"/>
    </row>
    <row r="104" spans="1:55" hidden="1">
      <c r="A104" s="207"/>
      <c r="B104" s="207"/>
      <c r="C104" s="207"/>
      <c r="D104" s="207"/>
      <c r="E104" s="207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197"/>
      <c r="AY104" s="197"/>
      <c r="AZ104" s="198"/>
      <c r="BA104" s="189"/>
      <c r="BB104" s="189"/>
      <c r="BC104" s="189"/>
    </row>
    <row r="105" spans="1:55" hidden="1">
      <c r="A105" s="188"/>
      <c r="B105" s="188"/>
      <c r="C105" s="188"/>
      <c r="D105" s="188"/>
      <c r="E105" s="188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197"/>
      <c r="AY105" s="197"/>
      <c r="AZ105" s="198"/>
      <c r="BA105" s="189"/>
      <c r="BB105" s="189"/>
      <c r="BC105" s="189"/>
    </row>
    <row r="106" spans="1:55" hidden="1">
      <c r="A106" s="188"/>
      <c r="B106" s="188"/>
      <c r="C106" s="188"/>
      <c r="D106" s="188"/>
      <c r="E106" s="188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197"/>
      <c r="AY106" s="197"/>
      <c r="AZ106" s="198"/>
      <c r="BA106" s="189"/>
      <c r="BB106" s="189"/>
      <c r="BC106" s="189"/>
    </row>
    <row r="107" spans="1:55" hidden="1">
      <c r="A107" s="188"/>
      <c r="B107" s="188"/>
      <c r="C107" s="188"/>
      <c r="D107" s="188"/>
      <c r="E107" s="188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197"/>
      <c r="AY107" s="197"/>
      <c r="AZ107" s="198"/>
      <c r="BA107" s="189"/>
      <c r="BB107" s="189"/>
      <c r="BC107" s="189"/>
    </row>
    <row r="108" spans="1:55" hidden="1">
      <c r="A108" s="188"/>
      <c r="B108" s="188"/>
      <c r="C108" s="188"/>
      <c r="D108" s="188"/>
      <c r="E108" s="188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  <c r="AA108" s="206"/>
      <c r="AB108" s="206"/>
      <c r="AC108" s="206"/>
      <c r="AD108" s="206"/>
      <c r="AE108" s="206"/>
      <c r="AF108" s="206"/>
      <c r="AG108" s="206"/>
      <c r="AH108" s="206"/>
      <c r="AI108" s="206"/>
      <c r="AJ108" s="206"/>
      <c r="AK108" s="206"/>
      <c r="AL108" s="206"/>
      <c r="AM108" s="206"/>
      <c r="AN108" s="206"/>
      <c r="AO108" s="206"/>
      <c r="AP108" s="206"/>
      <c r="AQ108" s="206"/>
      <c r="AR108" s="206"/>
      <c r="AS108" s="206"/>
      <c r="AT108" s="206"/>
      <c r="AU108" s="206"/>
      <c r="AV108" s="206"/>
      <c r="AW108" s="206"/>
      <c r="AX108" s="188"/>
      <c r="AY108" s="188"/>
      <c r="AZ108" s="189"/>
      <c r="BA108" s="189"/>
      <c r="BB108" s="189"/>
      <c r="BC108" s="189"/>
    </row>
    <row r="109" spans="1:55" hidden="1">
      <c r="A109" s="188"/>
      <c r="B109" s="188"/>
      <c r="C109" s="188"/>
      <c r="D109" s="188"/>
      <c r="E109" s="188"/>
      <c r="F109" s="188"/>
      <c r="G109" s="188"/>
      <c r="H109" s="188"/>
      <c r="I109" s="188"/>
      <c r="J109" s="208"/>
      <c r="K109" s="208"/>
      <c r="L109" s="188"/>
      <c r="M109" s="188"/>
      <c r="N109" s="188"/>
      <c r="O109" s="208"/>
      <c r="P109" s="188"/>
      <c r="Q109" s="208"/>
      <c r="R109" s="188"/>
      <c r="S109" s="208"/>
      <c r="T109" s="188"/>
      <c r="U109" s="188"/>
      <c r="V109" s="188"/>
      <c r="W109" s="20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9"/>
      <c r="BA109" s="189"/>
      <c r="BB109" s="189"/>
      <c r="BC109" s="189"/>
    </row>
    <row r="110" spans="1:55" hidden="1">
      <c r="A110" s="188"/>
      <c r="B110" s="188"/>
      <c r="C110" s="188"/>
      <c r="D110" s="188"/>
      <c r="E110" s="188"/>
      <c r="F110" s="188"/>
      <c r="G110" s="188"/>
      <c r="H110" s="188"/>
      <c r="I110" s="188"/>
      <c r="J110" s="208"/>
      <c r="K110" s="208"/>
      <c r="L110" s="188"/>
      <c r="M110" s="188"/>
      <c r="N110" s="188"/>
      <c r="O110" s="208"/>
      <c r="P110" s="188"/>
      <c r="Q110" s="208"/>
      <c r="R110" s="188"/>
      <c r="S110" s="208"/>
      <c r="T110" s="188"/>
      <c r="U110" s="188"/>
      <c r="V110" s="188"/>
      <c r="W110" s="20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9"/>
      <c r="BA110" s="189"/>
      <c r="BB110" s="189"/>
      <c r="BC110" s="189"/>
    </row>
    <row r="111" spans="1:55" hidden="1">
      <c r="A111" s="188"/>
      <c r="B111" s="188"/>
      <c r="C111" s="188"/>
      <c r="D111" s="188"/>
      <c r="E111" s="188"/>
      <c r="F111" s="188"/>
      <c r="G111" s="188"/>
      <c r="H111" s="188"/>
      <c r="I111" s="188"/>
      <c r="J111" s="208"/>
      <c r="K111" s="208"/>
      <c r="L111" s="188"/>
      <c r="M111" s="188"/>
      <c r="N111" s="188"/>
      <c r="O111" s="208"/>
      <c r="P111" s="188"/>
      <c r="Q111" s="208"/>
      <c r="R111" s="188"/>
      <c r="S111" s="208"/>
      <c r="T111" s="188"/>
      <c r="U111" s="188"/>
      <c r="V111" s="188"/>
      <c r="W111" s="20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9"/>
      <c r="BA111" s="189"/>
      <c r="BB111" s="189"/>
      <c r="BC111" s="189"/>
    </row>
  </sheetData>
  <sheetProtection algorithmName="SHA-512" hashValue="CdyMgnzRPwT3ZU+M2vrSrnkU7hltlZi1WXoo/JAqjgYKNkicoG/EmFf8XxgPLvDrkO6TxmKG0nrmfGVcoId36Q==" saltValue="65124EGLhG4ImwMtYE+7uw==" spinCount="100000" sheet="1" selectLockedCells="1"/>
  <mergeCells count="71">
    <mergeCell ref="X3:X4"/>
    <mergeCell ref="C9:E9"/>
    <mergeCell ref="C12:E12"/>
    <mergeCell ref="C16:E16"/>
    <mergeCell ref="C17:E17"/>
    <mergeCell ref="C10:E10"/>
    <mergeCell ref="C14:E14"/>
    <mergeCell ref="C11:E11"/>
    <mergeCell ref="L3:Q3"/>
    <mergeCell ref="C22:E22"/>
    <mergeCell ref="C23:E23"/>
    <mergeCell ref="N62:Q62"/>
    <mergeCell ref="R62:U62"/>
    <mergeCell ref="R3:W3"/>
    <mergeCell ref="C13:E13"/>
    <mergeCell ref="C15:E15"/>
    <mergeCell ref="K56:Q56"/>
    <mergeCell ref="C19:E19"/>
    <mergeCell ref="C31:E31"/>
    <mergeCell ref="C32:E32"/>
    <mergeCell ref="C30:E30"/>
    <mergeCell ref="C24:E24"/>
    <mergeCell ref="C20:E20"/>
    <mergeCell ref="C28:E28"/>
    <mergeCell ref="C29:E29"/>
    <mergeCell ref="AP62:AS62"/>
    <mergeCell ref="F60:AW60"/>
    <mergeCell ref="AT62:AW62"/>
    <mergeCell ref="F62:I62"/>
    <mergeCell ref="J62:M62"/>
    <mergeCell ref="AD62:AG62"/>
    <mergeCell ref="AH62:AK62"/>
    <mergeCell ref="Z62:AC62"/>
    <mergeCell ref="AL62:AO62"/>
    <mergeCell ref="V62:Y62"/>
    <mergeCell ref="C44:E44"/>
    <mergeCell ref="C34:E34"/>
    <mergeCell ref="C25:E25"/>
    <mergeCell ref="C26:E26"/>
    <mergeCell ref="C27:E27"/>
    <mergeCell ref="C41:E41"/>
    <mergeCell ref="C35:E35"/>
    <mergeCell ref="C39:E39"/>
    <mergeCell ref="C40:E40"/>
    <mergeCell ref="C38:E38"/>
    <mergeCell ref="C37:E37"/>
    <mergeCell ref="K57:Q57"/>
    <mergeCell ref="A62:A63"/>
    <mergeCell ref="C21:E21"/>
    <mergeCell ref="A1:X1"/>
    <mergeCell ref="C7:E7"/>
    <mergeCell ref="C8:E8"/>
    <mergeCell ref="C4:E4"/>
    <mergeCell ref="C5:E5"/>
    <mergeCell ref="C6:E6"/>
    <mergeCell ref="A3:A4"/>
    <mergeCell ref="F3:K3"/>
    <mergeCell ref="F2:W2"/>
    <mergeCell ref="C18:E18"/>
    <mergeCell ref="C43:E43"/>
    <mergeCell ref="C36:E36"/>
    <mergeCell ref="C33:E33"/>
    <mergeCell ref="C50:E50"/>
    <mergeCell ref="C51:E51"/>
    <mergeCell ref="C53:E53"/>
    <mergeCell ref="C54:E54"/>
    <mergeCell ref="C45:E45"/>
    <mergeCell ref="C46:E46"/>
    <mergeCell ref="C47:E47"/>
    <mergeCell ref="C48:E48"/>
    <mergeCell ref="C49:E49"/>
  </mergeCells>
  <phoneticPr fontId="4" type="noConversion"/>
  <conditionalFormatting sqref="W5:W54">
    <cfRule type="cellIs" dxfId="168" priority="3" operator="lessThan">
      <formula>50%*$BY$5</formula>
    </cfRule>
  </conditionalFormatting>
  <printOptions horizontalCentered="1"/>
  <pageMargins left="0.94488188976377963" right="0.35433070866141736" top="0.39370078740157483" bottom="0.23622047244094491" header="0.51181102362204722" footer="0.51181102362204722"/>
  <pageSetup paperSize="9" orientation="portrait" blackAndWhite="1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00B050"/>
  </sheetPr>
  <dimension ref="A1:BD1217"/>
  <sheetViews>
    <sheetView showGridLines="0" view="pageBreakPreview" topLeftCell="X7" zoomScale="99" zoomScaleNormal="90" zoomScaleSheetLayoutView="99" workbookViewId="0">
      <selection activeCell="AU5" sqref="AU5"/>
    </sheetView>
  </sheetViews>
  <sheetFormatPr defaultColWidth="15.09765625" defaultRowHeight="16.7" customHeight="1"/>
  <cols>
    <col min="1" max="2" width="1.69921875" style="35" customWidth="1"/>
    <col min="3" max="3" width="21" style="56" customWidth="1"/>
    <col min="4" max="25" width="3.8984375" style="56" customWidth="1"/>
    <col min="26" max="26" width="4.09765625" style="35" customWidth="1"/>
    <col min="27" max="44" width="3.3984375" style="56" customWidth="1"/>
    <col min="45" max="46" width="3.59765625" style="56" customWidth="1"/>
    <col min="47" max="51" width="3.8984375" style="56" customWidth="1"/>
    <col min="52" max="54" width="3.8984375" style="409" customWidth="1"/>
    <col min="55" max="55" width="3.8984375" style="56" customWidth="1"/>
    <col min="56" max="16384" width="15.09765625" style="56"/>
  </cols>
  <sheetData>
    <row r="1" spans="1:56" ht="26.25" customHeight="1" thickBot="1">
      <c r="A1" s="878" t="str">
        <f>"ผลการประเมินตัวชี้วัด รายวิชา"&amp;ข้อมูลพื้นฐาน!A15&amp;"    รหัสวิชา    "&amp;ข้อมูลพื้นฐาน!C15</f>
        <v xml:space="preserve">ผลการประเมินตัวชี้วัด รายวิชาภาษาไทย    รหัสวิชา    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 t="str">
        <f>A1</f>
        <v xml:space="preserve">ผลการประเมินตัวชี้วัด รายวิชาภาษาไทย    รหัสวิชา    </v>
      </c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8"/>
      <c r="AL1" s="878"/>
      <c r="AM1" s="878"/>
      <c r="AN1" s="878"/>
      <c r="AO1" s="878"/>
      <c r="AP1" s="878"/>
      <c r="AQ1" s="878"/>
      <c r="AR1" s="878"/>
      <c r="AS1" s="878"/>
      <c r="AT1" s="878"/>
      <c r="AU1" s="878"/>
      <c r="AV1" s="878"/>
      <c r="AW1" s="878"/>
      <c r="AX1" s="878"/>
      <c r="AY1" s="878"/>
      <c r="AZ1" s="878"/>
      <c r="BA1" s="878"/>
      <c r="BB1" s="878"/>
      <c r="BC1" s="878"/>
      <c r="BD1" s="415">
        <v>1</v>
      </c>
    </row>
    <row r="2" spans="1:56" ht="54" customHeight="1" thickBot="1">
      <c r="A2" s="879" t="s">
        <v>594</v>
      </c>
      <c r="B2" s="880"/>
      <c r="C2" s="881"/>
      <c r="D2" s="582" t="str">
        <f>VLOOKUP($BD$3,ตัวชี้วัดประถมศึกษา!$A$3:$AN$8,2,FALSE)&amp;""</f>
        <v>ท 1.1  ป. 3/1</v>
      </c>
      <c r="E2" s="582" t="str">
        <f>VLOOKUP($BD$3,ตัวชี้วัดประถมศึกษา!$A$3:$AN$8,3,FALSE)&amp;""</f>
        <v>ท 1.1  ป. 3/2</v>
      </c>
      <c r="F2" s="582" t="str">
        <f>VLOOKUP($BD$3,ตัวชี้วัดประถมศึกษา!$A$3:$AN$8,4,FALSE)&amp;""</f>
        <v>ท 1.1  ป. 3/3</v>
      </c>
      <c r="G2" s="582" t="str">
        <f>VLOOKUP($BD$3,ตัวชี้วัดประถมศึกษา!$A$3:$AN$8,5,FALSE)&amp;""</f>
        <v>ท 1.1  ป. 3/4</v>
      </c>
      <c r="H2" s="582" t="str">
        <f>VLOOKUP($BD$3,ตัวชี้วัดประถมศึกษา!$A$3:$AN$8,6,FALSE)&amp;""</f>
        <v>ท 1.1  ป. 3/5</v>
      </c>
      <c r="I2" s="582" t="str">
        <f>VLOOKUP($BD$3,ตัวชี้วัดประถมศึกษา!$A$3:$AN$8,7,FALSE)&amp;""</f>
        <v>ท 1.1  ป. 3/6</v>
      </c>
      <c r="J2" s="582" t="str">
        <f>VLOOKUP($BD$3,ตัวชี้วัดประถมศึกษา!$A$3:$AN$8,8,FALSE)&amp;""</f>
        <v>ท 1.1  ป. 3/7</v>
      </c>
      <c r="K2" s="582" t="str">
        <f>VLOOKUP($BD$3,ตัวชี้วัดประถมศึกษา!$A$3:$AN$8,9,FALSE)&amp;""</f>
        <v>ท 1.1  ป. 3/8</v>
      </c>
      <c r="L2" s="582" t="str">
        <f>VLOOKUP($BD$3,ตัวชี้วัดประถมศึกษา!$A$3:$AN$8,10,FALSE)&amp;""</f>
        <v>ท 1.1  ป. 3/9</v>
      </c>
      <c r="M2" s="582" t="str">
        <f>VLOOKUP($BD$3,ตัวชี้วัดประถมศึกษา!$A$3:$AN$8,11,FALSE)&amp;""</f>
        <v>ท 2.1  ป. 3/1</v>
      </c>
      <c r="N2" s="582" t="str">
        <f>VLOOKUP($BD$3,ตัวชี้วัดประถมศึกษา!$A$3:$AN$8,12,FALSE)&amp;""</f>
        <v>ท 2.1  ป. 3/2</v>
      </c>
      <c r="O2" s="582" t="str">
        <f>VLOOKUP($BD$3,ตัวชี้วัดประถมศึกษา!$A$3:$AN$8,13,FALSE)&amp;""</f>
        <v>ท 2.1  ป. 3/3</v>
      </c>
      <c r="P2" s="582" t="str">
        <f>VLOOKUP($BD$3,ตัวชี้วัดประถมศึกษา!$A$3:$AN$8,14,FALSE)&amp;""</f>
        <v>ท 2.1  ป. 3/4</v>
      </c>
      <c r="Q2" s="582" t="str">
        <f>VLOOKUP($BD$3,ตัวชี้วัดประถมศึกษา!$A$3:$AN$8,15,FALSE)&amp;""</f>
        <v>ท 2.1  ป. 3/5</v>
      </c>
      <c r="R2" s="582" t="str">
        <f>VLOOKUP($BD$3,ตัวชี้วัดประถมศึกษา!$A$3:$AN$8,16,FALSE)&amp;""</f>
        <v>ท 2.1  ป. 3/6</v>
      </c>
      <c r="S2" s="582" t="str">
        <f>VLOOKUP($BD$3,ตัวชี้วัดประถมศึกษา!$A$3:$AN$8,17,FALSE)&amp;""</f>
        <v>ท 3.1  ป. 3/1</v>
      </c>
      <c r="T2" s="582" t="str">
        <f>VLOOKUP($BD$3,ตัวชี้วัดประถมศึกษา!$A$3:$AN$8,18,FALSE)&amp;""</f>
        <v>ท 3.1  ป. 3/2</v>
      </c>
      <c r="U2" s="582" t="str">
        <f>VLOOKUP($BD$3,ตัวชี้วัดประถมศึกษา!$A$3:$AN$8,19,FALSE)&amp;""</f>
        <v>ท 3.1  ป. 3/3</v>
      </c>
      <c r="V2" s="582" t="str">
        <f>VLOOKUP($BD$3,ตัวชี้วัดประถมศึกษา!$A$3:$AN$8,20,FALSE)&amp;""</f>
        <v>ท 3.1  ป. 3/4</v>
      </c>
      <c r="W2" s="582" t="str">
        <f>VLOOKUP($BD$3,ตัวชี้วัดประถมศึกษา!$A$3:$AN$8,21,FALSE)&amp;""</f>
        <v>ท 3.1  ป. 3/5</v>
      </c>
      <c r="X2" s="582" t="str">
        <f>VLOOKUP($BD$3,ตัวชี้วัดประถมศึกษา!$A$3:$AN$8,22,FALSE)&amp;""</f>
        <v>ท 3.1  ป. 3/6</v>
      </c>
      <c r="Y2" s="582" t="str">
        <f>VLOOKUP($BD$3,ตัวชี้วัดประถมศึกษา!$A$3:$AN$8,23,FALSE)&amp;""</f>
        <v>ท 4.1  ป. 3/1</v>
      </c>
      <c r="Z2" s="583"/>
      <c r="AA2" s="582" t="str">
        <f>VLOOKUP($BD$3,ตัวชี้วัดประถมศึกษา!$A$3:$AN$8,24,FALSE)&amp;""</f>
        <v>ท 4.1  ป. 3/2</v>
      </c>
      <c r="AB2" s="582" t="str">
        <f>VLOOKUP($BD$3,ตัวชี้วัดประถมศึกษา!$A$3:$AN$8,25,FALSE)&amp;""</f>
        <v>ท 4.1  ป. 3/3</v>
      </c>
      <c r="AC2" s="582" t="str">
        <f>VLOOKUP($BD$3,ตัวชี้วัดประถมศึกษา!$A$3:$AN$8,26,FALSE)&amp;""</f>
        <v>ท 4.1  ป. 3/4</v>
      </c>
      <c r="AD2" s="582" t="str">
        <f>VLOOKUP($BD$3,ตัวชี้วัดประถมศึกษา!$A$3:$AN$8,27,FALSE)&amp;""</f>
        <v>ท 4.1  ป. 3/5</v>
      </c>
      <c r="AE2" s="582" t="str">
        <f>VLOOKUP($BD$3,ตัวชี้วัดประถมศึกษา!$A$3:$AN$8,28,FALSE)&amp;""</f>
        <v>ท 4.1  ป. 3/6</v>
      </c>
      <c r="AF2" s="582" t="str">
        <f>VLOOKUP($BD$3,ตัวชี้วัดประถมศึกษา!$A$3:$AN$8,29,FALSE)&amp;""</f>
        <v>ท 5.1  ป. 3/1</v>
      </c>
      <c r="AG2" s="582" t="str">
        <f>VLOOKUP($BD$3,ตัวชี้วัดประถมศึกษา!$A$3:$AN$8,30,FALSE)&amp;""</f>
        <v>ท 5.1  ป. 3/2</v>
      </c>
      <c r="AH2" s="582" t="str">
        <f>VLOOKUP($BD$3,ตัวชี้วัดประถมศึกษา!$A$3:$AN$8,31,FALSE)&amp;""</f>
        <v>ท 5.1  ป. 3/3</v>
      </c>
      <c r="AI2" s="582" t="str">
        <f>VLOOKUP($BD$3,ตัวชี้วัดประถมศึกษา!$A$3:$AN$8,32,FALSE)&amp;""</f>
        <v>ท 5.1  ป. 3/4</v>
      </c>
      <c r="AJ2" s="582" t="str">
        <f>VLOOKUP($BD$3,ตัวชี้วัดประถมศึกษา!$A$3:$AN$8,33,FALSE)&amp;""</f>
        <v/>
      </c>
      <c r="AK2" s="582" t="str">
        <f>VLOOKUP($BD$3,ตัวชี้วัดประถมศึกษา!$A$3:$AN$8,34,FALSE)&amp;""</f>
        <v/>
      </c>
      <c r="AL2" s="582" t="str">
        <f>VLOOKUP($BD$3,ตัวชี้วัดประถมศึกษา!$A$3:$AN$8,35,FALSE)&amp;""</f>
        <v/>
      </c>
      <c r="AM2" s="582" t="str">
        <f>VLOOKUP($BD$3,ตัวชี้วัดประถมศึกษา!$A$3:$AN$8,36,FALSE)&amp;""</f>
        <v/>
      </c>
      <c r="AN2" s="582" t="str">
        <f>VLOOKUP($BD$3,ตัวชี้วัดประถมศึกษา!$A$3:$AN$8,37,FALSE)&amp;""</f>
        <v/>
      </c>
      <c r="AO2" s="582" t="str">
        <f>VLOOKUP($BD$3,ตัวชี้วัดประถมศึกษา!$A$3:$AN$8,38,FALSE)&amp;""</f>
        <v/>
      </c>
      <c r="AP2" s="582" t="str">
        <f>VLOOKUP($BD$3,ตัวชี้วัดประถมศึกษา!$A$3:$AN$8,39,FALSE)&amp;""</f>
        <v/>
      </c>
      <c r="AQ2" s="582" t="str">
        <f>VLOOKUP($BD$3,ตัวชี้วัดประถมศึกษา!$A$3:$AQ$8,40,FALSE)&amp;""</f>
        <v/>
      </c>
      <c r="AR2" s="582" t="str">
        <f>VLOOKUP($BD$3,ตัวชี้วัดประถมศึกษา!$A$3:$AQ$8,41,FALSE)&amp;""</f>
        <v/>
      </c>
      <c r="AS2" s="907" t="s">
        <v>787</v>
      </c>
      <c r="AT2" s="907" t="s">
        <v>788</v>
      </c>
      <c r="AU2" s="902" t="s">
        <v>1714</v>
      </c>
      <c r="AV2" s="903" t="s">
        <v>1716</v>
      </c>
      <c r="AW2" s="902" t="s">
        <v>1714</v>
      </c>
      <c r="AX2" s="904" t="s">
        <v>1715</v>
      </c>
      <c r="AY2" s="886" t="s">
        <v>1487</v>
      </c>
      <c r="AZ2" s="886" t="s">
        <v>1488</v>
      </c>
      <c r="BA2" s="887" t="s">
        <v>595</v>
      </c>
      <c r="BB2" s="888"/>
      <c r="BC2" s="889" t="s">
        <v>61</v>
      </c>
      <c r="BD2" s="584" t="s">
        <v>363</v>
      </c>
    </row>
    <row r="3" spans="1:56" ht="23.25" customHeight="1">
      <c r="A3" s="912" t="s">
        <v>38</v>
      </c>
      <c r="B3" s="912"/>
      <c r="C3" s="424" t="s">
        <v>586</v>
      </c>
      <c r="D3" s="457">
        <v>1</v>
      </c>
      <c r="E3" s="457">
        <v>2</v>
      </c>
      <c r="F3" s="457">
        <v>3</v>
      </c>
      <c r="G3" s="457">
        <v>4</v>
      </c>
      <c r="H3" s="457">
        <v>5</v>
      </c>
      <c r="I3" s="457">
        <v>6</v>
      </c>
      <c r="J3" s="457">
        <v>7</v>
      </c>
      <c r="K3" s="457">
        <v>8</v>
      </c>
      <c r="L3" s="457">
        <v>9</v>
      </c>
      <c r="M3" s="457">
        <v>10</v>
      </c>
      <c r="N3" s="457">
        <v>11</v>
      </c>
      <c r="O3" s="457">
        <v>12</v>
      </c>
      <c r="P3" s="457">
        <v>13</v>
      </c>
      <c r="Q3" s="457">
        <v>14</v>
      </c>
      <c r="R3" s="457">
        <v>15</v>
      </c>
      <c r="S3" s="457">
        <v>16</v>
      </c>
      <c r="T3" s="457">
        <v>17</v>
      </c>
      <c r="U3" s="457">
        <v>18</v>
      </c>
      <c r="V3" s="457">
        <v>19</v>
      </c>
      <c r="W3" s="457">
        <v>20</v>
      </c>
      <c r="X3" s="457">
        <v>21</v>
      </c>
      <c r="Y3" s="457">
        <v>22</v>
      </c>
      <c r="Z3" s="896" t="s">
        <v>38</v>
      </c>
      <c r="AA3" s="457">
        <v>23</v>
      </c>
      <c r="AB3" s="457">
        <v>24</v>
      </c>
      <c r="AC3" s="457">
        <v>25</v>
      </c>
      <c r="AD3" s="457">
        <v>26</v>
      </c>
      <c r="AE3" s="457">
        <v>27</v>
      </c>
      <c r="AF3" s="457">
        <v>28</v>
      </c>
      <c r="AG3" s="457">
        <v>29</v>
      </c>
      <c r="AH3" s="457">
        <v>30</v>
      </c>
      <c r="AI3" s="457">
        <v>31</v>
      </c>
      <c r="AJ3" s="457">
        <v>32</v>
      </c>
      <c r="AK3" s="457">
        <v>33</v>
      </c>
      <c r="AL3" s="457">
        <v>34</v>
      </c>
      <c r="AM3" s="457">
        <v>35</v>
      </c>
      <c r="AN3" s="457">
        <v>36</v>
      </c>
      <c r="AO3" s="457">
        <v>37</v>
      </c>
      <c r="AP3" s="457">
        <v>38</v>
      </c>
      <c r="AQ3" s="457">
        <v>39</v>
      </c>
      <c r="AR3" s="457">
        <v>40</v>
      </c>
      <c r="AS3" s="908"/>
      <c r="AT3" s="908"/>
      <c r="AU3" s="902"/>
      <c r="AV3" s="903"/>
      <c r="AW3" s="902"/>
      <c r="AX3" s="904"/>
      <c r="AY3" s="886"/>
      <c r="AZ3" s="886"/>
      <c r="BA3" s="898" t="s">
        <v>52</v>
      </c>
      <c r="BB3" s="898" t="s">
        <v>53</v>
      </c>
      <c r="BC3" s="890"/>
      <c r="BD3" s="914">
        <v>3</v>
      </c>
    </row>
    <row r="4" spans="1:56" ht="19.5" customHeight="1">
      <c r="A4" s="912"/>
      <c r="B4" s="912"/>
      <c r="C4" s="424" t="s">
        <v>677</v>
      </c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897"/>
      <c r="AA4" s="425"/>
      <c r="AB4" s="425"/>
      <c r="AC4" s="425"/>
      <c r="AD4" s="425"/>
      <c r="AE4" s="425"/>
      <c r="AF4" s="425"/>
      <c r="AG4" s="425"/>
      <c r="AH4" s="425"/>
      <c r="AI4" s="425"/>
      <c r="AJ4" s="425"/>
      <c r="AK4" s="425"/>
      <c r="AL4" s="425"/>
      <c r="AM4" s="425"/>
      <c r="AN4" s="425"/>
      <c r="AO4" s="425"/>
      <c r="AP4" s="425"/>
      <c r="AQ4" s="425"/>
      <c r="AR4" s="431"/>
      <c r="AS4" s="438"/>
      <c r="AT4" s="438"/>
      <c r="AU4" s="909" t="s">
        <v>679</v>
      </c>
      <c r="AV4" s="910"/>
      <c r="AW4" s="911" t="s">
        <v>680</v>
      </c>
      <c r="AX4" s="910"/>
      <c r="AY4" s="459">
        <f>ข้อมูลพื้นฐาน!F15</f>
        <v>0</v>
      </c>
      <c r="AZ4" s="459">
        <f>ข้อมูลพื้นฐาน!G15</f>
        <v>0</v>
      </c>
      <c r="BA4" s="899"/>
      <c r="BB4" s="899"/>
      <c r="BC4" s="891"/>
      <c r="BD4" s="915"/>
    </row>
    <row r="5" spans="1:56" ht="15" customHeight="1">
      <c r="A5" s="875">
        <f>เวลาเรียน1!A7</f>
        <v>1</v>
      </c>
      <c r="B5" s="876"/>
      <c r="C5" s="506" t="str">
        <f>เวลาเรียน1!D7</f>
        <v/>
      </c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  <c r="X5" s="507"/>
      <c r="Y5" s="507"/>
      <c r="Z5" s="508">
        <f>A5</f>
        <v>1</v>
      </c>
      <c r="AA5" s="507"/>
      <c r="AB5" s="507"/>
      <c r="AC5" s="507"/>
      <c r="AD5" s="507"/>
      <c r="AE5" s="507"/>
      <c r="AF5" s="507"/>
      <c r="AG5" s="507"/>
      <c r="AH5" s="507"/>
      <c r="AI5" s="507"/>
      <c r="AJ5" s="507"/>
      <c r="AK5" s="507"/>
      <c r="AL5" s="507"/>
      <c r="AM5" s="507"/>
      <c r="AN5" s="507"/>
      <c r="AO5" s="507"/>
      <c r="AP5" s="507"/>
      <c r="AQ5" s="507"/>
      <c r="AR5" s="509"/>
      <c r="AS5" s="507"/>
      <c r="AT5" s="507"/>
      <c r="AU5" s="510"/>
      <c r="AV5" s="511"/>
      <c r="AW5" s="512"/>
      <c r="AX5" s="511"/>
      <c r="AY5" s="408"/>
      <c r="AZ5" s="426"/>
      <c r="BA5" s="410" t="str">
        <f>IF(A5="","",IF(AY5+AZ5=ข้อมูลพื้นฐาน!$F$15+ข้อมูลพื้นฐาน!$G$15,"/",""))</f>
        <v>/</v>
      </c>
      <c r="BB5" s="410" t="str">
        <f>IF(A5="","",IF(BA5="/","","/"))</f>
        <v/>
      </c>
      <c r="BC5" s="390" t="str">
        <f>สรุปเวลาเรียน!X5</f>
        <v/>
      </c>
      <c r="BD5" s="915"/>
    </row>
    <row r="6" spans="1:56" ht="15" customHeight="1">
      <c r="A6" s="875" t="str">
        <f>เวลาเรียน1!A8</f>
        <v/>
      </c>
      <c r="B6" s="876"/>
      <c r="C6" s="506" t="str">
        <f>เวลาเรียน1!D8</f>
        <v/>
      </c>
      <c r="D6" s="507"/>
      <c r="E6" s="507"/>
      <c r="F6" s="507"/>
      <c r="G6" s="507"/>
      <c r="H6" s="507"/>
      <c r="I6" s="507"/>
      <c r="J6" s="507"/>
      <c r="K6" s="507"/>
      <c r="L6" s="507"/>
      <c r="M6" s="507"/>
      <c r="N6" s="507"/>
      <c r="O6" s="507"/>
      <c r="P6" s="507"/>
      <c r="Q6" s="507"/>
      <c r="R6" s="507"/>
      <c r="S6" s="507"/>
      <c r="T6" s="507"/>
      <c r="U6" s="507"/>
      <c r="V6" s="507"/>
      <c r="W6" s="507"/>
      <c r="X6" s="507"/>
      <c r="Y6" s="507"/>
      <c r="Z6" s="508" t="str">
        <f t="shared" ref="Z6:Z44" si="0">A6</f>
        <v/>
      </c>
      <c r="AA6" s="507"/>
      <c r="AB6" s="507"/>
      <c r="AC6" s="507"/>
      <c r="AD6" s="507"/>
      <c r="AE6" s="507"/>
      <c r="AF6" s="507"/>
      <c r="AG6" s="507"/>
      <c r="AH6" s="507"/>
      <c r="AI6" s="507"/>
      <c r="AJ6" s="507"/>
      <c r="AK6" s="507"/>
      <c r="AL6" s="507"/>
      <c r="AM6" s="507"/>
      <c r="AN6" s="507"/>
      <c r="AO6" s="507"/>
      <c r="AP6" s="507"/>
      <c r="AQ6" s="507"/>
      <c r="AR6" s="509"/>
      <c r="AS6" s="507"/>
      <c r="AT6" s="507"/>
      <c r="AU6" s="513"/>
      <c r="AV6" s="514"/>
      <c r="AW6" s="515"/>
      <c r="AX6" s="514"/>
      <c r="AY6" s="408"/>
      <c r="AZ6" s="426"/>
      <c r="BA6" s="410" t="str">
        <f>IF(A6="","",IF(AY6+AZ6=ข้อมูลพื้นฐาน!$F$15+ข้อมูลพื้นฐาน!$G$15,"/",""))</f>
        <v/>
      </c>
      <c r="BB6" s="410" t="str">
        <f t="shared" ref="BB6:BB44" si="1">IF(A6="","",IF(BA6="/","","/"))</f>
        <v/>
      </c>
      <c r="BC6" s="390" t="str">
        <f>สรุปเวลาเรียน!X6</f>
        <v/>
      </c>
      <c r="BD6" s="915"/>
    </row>
    <row r="7" spans="1:56" ht="15" customHeight="1">
      <c r="A7" s="875" t="str">
        <f>เวลาเรียน1!A9</f>
        <v/>
      </c>
      <c r="B7" s="876"/>
      <c r="C7" s="506" t="str">
        <f>เวลาเรียน1!D9</f>
        <v/>
      </c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  <c r="O7" s="507"/>
      <c r="P7" s="507"/>
      <c r="Q7" s="507"/>
      <c r="R7" s="507"/>
      <c r="S7" s="507"/>
      <c r="T7" s="507"/>
      <c r="U7" s="507"/>
      <c r="V7" s="507"/>
      <c r="W7" s="507"/>
      <c r="X7" s="507"/>
      <c r="Y7" s="507"/>
      <c r="Z7" s="508" t="str">
        <f t="shared" si="0"/>
        <v/>
      </c>
      <c r="AA7" s="507"/>
      <c r="AB7" s="507"/>
      <c r="AC7" s="507"/>
      <c r="AD7" s="507"/>
      <c r="AE7" s="507"/>
      <c r="AF7" s="507"/>
      <c r="AG7" s="507"/>
      <c r="AH7" s="507"/>
      <c r="AI7" s="507"/>
      <c r="AJ7" s="507"/>
      <c r="AK7" s="507"/>
      <c r="AL7" s="507"/>
      <c r="AM7" s="507"/>
      <c r="AN7" s="507"/>
      <c r="AO7" s="507"/>
      <c r="AP7" s="507"/>
      <c r="AQ7" s="507"/>
      <c r="AR7" s="509"/>
      <c r="AS7" s="507"/>
      <c r="AT7" s="507"/>
      <c r="AU7" s="513"/>
      <c r="AV7" s="514"/>
      <c r="AW7" s="515"/>
      <c r="AX7" s="514"/>
      <c r="AY7" s="408"/>
      <c r="AZ7" s="426"/>
      <c r="BA7" s="410" t="str">
        <f>IF(A7="","",IF(AY7+AZ7=ข้อมูลพื้นฐาน!$F$15+ข้อมูลพื้นฐาน!$G$15,"/",""))</f>
        <v/>
      </c>
      <c r="BB7" s="410" t="str">
        <f t="shared" si="1"/>
        <v/>
      </c>
      <c r="BC7" s="390" t="str">
        <f>สรุปเวลาเรียน!X7</f>
        <v/>
      </c>
      <c r="BD7" s="415"/>
    </row>
    <row r="8" spans="1:56" ht="15" customHeight="1">
      <c r="A8" s="875" t="str">
        <f>เวลาเรียน1!A10</f>
        <v/>
      </c>
      <c r="B8" s="876"/>
      <c r="C8" s="506" t="str">
        <f>เวลาเรียน1!D10</f>
        <v/>
      </c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7"/>
      <c r="U8" s="507"/>
      <c r="V8" s="507"/>
      <c r="W8" s="507"/>
      <c r="X8" s="507"/>
      <c r="Y8" s="507"/>
      <c r="Z8" s="508" t="str">
        <f t="shared" si="0"/>
        <v/>
      </c>
      <c r="AA8" s="507"/>
      <c r="AB8" s="507"/>
      <c r="AC8" s="507"/>
      <c r="AD8" s="507"/>
      <c r="AE8" s="507"/>
      <c r="AF8" s="507"/>
      <c r="AG8" s="507"/>
      <c r="AH8" s="507"/>
      <c r="AI8" s="507"/>
      <c r="AJ8" s="507"/>
      <c r="AK8" s="507"/>
      <c r="AL8" s="507"/>
      <c r="AM8" s="507"/>
      <c r="AN8" s="507"/>
      <c r="AO8" s="507"/>
      <c r="AP8" s="507"/>
      <c r="AQ8" s="507"/>
      <c r="AR8" s="509"/>
      <c r="AS8" s="507"/>
      <c r="AT8" s="507"/>
      <c r="AU8" s="513"/>
      <c r="AV8" s="514"/>
      <c r="AW8" s="515"/>
      <c r="AX8" s="514"/>
      <c r="AY8" s="408"/>
      <c r="AZ8" s="426"/>
      <c r="BA8" s="410" t="str">
        <f>IF(A8="","",IF(AY8+AZ8=ข้อมูลพื้นฐาน!$F$15+ข้อมูลพื้นฐาน!$G$15,"/",""))</f>
        <v/>
      </c>
      <c r="BB8" s="410" t="str">
        <f t="shared" si="1"/>
        <v/>
      </c>
      <c r="BC8" s="390" t="str">
        <f>สรุปเวลาเรียน!X8</f>
        <v/>
      </c>
      <c r="BD8" s="415"/>
    </row>
    <row r="9" spans="1:56" ht="15" customHeight="1">
      <c r="A9" s="875" t="str">
        <f>เวลาเรียน1!A11</f>
        <v/>
      </c>
      <c r="B9" s="876"/>
      <c r="C9" s="506" t="str">
        <f>เวลาเรียน1!D11</f>
        <v/>
      </c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  <c r="Z9" s="508" t="str">
        <f t="shared" si="0"/>
        <v/>
      </c>
      <c r="AA9" s="507"/>
      <c r="AB9" s="507"/>
      <c r="AC9" s="507"/>
      <c r="AD9" s="507"/>
      <c r="AE9" s="507"/>
      <c r="AF9" s="507"/>
      <c r="AG9" s="507"/>
      <c r="AH9" s="507"/>
      <c r="AI9" s="507"/>
      <c r="AJ9" s="507"/>
      <c r="AK9" s="507"/>
      <c r="AL9" s="507"/>
      <c r="AM9" s="507"/>
      <c r="AN9" s="507"/>
      <c r="AO9" s="507"/>
      <c r="AP9" s="507"/>
      <c r="AQ9" s="507"/>
      <c r="AR9" s="509"/>
      <c r="AS9" s="507"/>
      <c r="AT9" s="507"/>
      <c r="AU9" s="513"/>
      <c r="AV9" s="514"/>
      <c r="AW9" s="515"/>
      <c r="AX9" s="514"/>
      <c r="AY9" s="408"/>
      <c r="AZ9" s="426"/>
      <c r="BA9" s="410" t="str">
        <f>IF(A9="","",IF(AY9+AZ9=ข้อมูลพื้นฐาน!$F$15+ข้อมูลพื้นฐาน!$G$15,"/",""))</f>
        <v/>
      </c>
      <c r="BB9" s="410" t="str">
        <f t="shared" si="1"/>
        <v/>
      </c>
      <c r="BC9" s="390" t="str">
        <f>สรุปเวลาเรียน!X9</f>
        <v/>
      </c>
      <c r="BD9" s="415"/>
    </row>
    <row r="10" spans="1:56" ht="15" customHeight="1">
      <c r="A10" s="875" t="str">
        <f>เวลาเรียน1!A12</f>
        <v/>
      </c>
      <c r="B10" s="876"/>
      <c r="C10" s="506" t="str">
        <f>เวลาเรียน1!D12</f>
        <v/>
      </c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  <c r="Z10" s="508" t="str">
        <f t="shared" si="0"/>
        <v/>
      </c>
      <c r="AA10" s="507"/>
      <c r="AB10" s="507"/>
      <c r="AC10" s="507"/>
      <c r="AD10" s="507"/>
      <c r="AE10" s="507"/>
      <c r="AF10" s="507"/>
      <c r="AG10" s="507"/>
      <c r="AH10" s="507"/>
      <c r="AI10" s="507"/>
      <c r="AJ10" s="507"/>
      <c r="AK10" s="507"/>
      <c r="AL10" s="507"/>
      <c r="AM10" s="507"/>
      <c r="AN10" s="507"/>
      <c r="AO10" s="507"/>
      <c r="AP10" s="507"/>
      <c r="AQ10" s="507"/>
      <c r="AR10" s="509"/>
      <c r="AS10" s="507"/>
      <c r="AT10" s="507"/>
      <c r="AU10" s="513"/>
      <c r="AV10" s="514"/>
      <c r="AW10" s="515"/>
      <c r="AX10" s="514"/>
      <c r="AY10" s="408"/>
      <c r="AZ10" s="426"/>
      <c r="BA10" s="410" t="str">
        <f>IF(A10="","",IF(AY10+AZ10=ข้อมูลพื้นฐาน!$F$15+ข้อมูลพื้นฐาน!$G$15,"/",""))</f>
        <v/>
      </c>
      <c r="BB10" s="410" t="str">
        <f t="shared" si="1"/>
        <v/>
      </c>
      <c r="BC10" s="390" t="str">
        <f>สรุปเวลาเรียน!X10</f>
        <v/>
      </c>
      <c r="BD10" s="415"/>
    </row>
    <row r="11" spans="1:56" ht="15" customHeight="1">
      <c r="A11" s="875" t="str">
        <f>เวลาเรียน1!A13</f>
        <v/>
      </c>
      <c r="B11" s="876"/>
      <c r="C11" s="506" t="str">
        <f>เวลาเรียน1!D13</f>
        <v/>
      </c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  <c r="Z11" s="508" t="str">
        <f t="shared" si="0"/>
        <v/>
      </c>
      <c r="AA11" s="507"/>
      <c r="AB11" s="507"/>
      <c r="AC11" s="507"/>
      <c r="AD11" s="507"/>
      <c r="AE11" s="507"/>
      <c r="AF11" s="507"/>
      <c r="AG11" s="507"/>
      <c r="AH11" s="507"/>
      <c r="AI11" s="507"/>
      <c r="AJ11" s="507"/>
      <c r="AK11" s="507"/>
      <c r="AL11" s="507"/>
      <c r="AM11" s="507"/>
      <c r="AN11" s="507"/>
      <c r="AO11" s="507"/>
      <c r="AP11" s="507"/>
      <c r="AQ11" s="507"/>
      <c r="AR11" s="509"/>
      <c r="AS11" s="507"/>
      <c r="AT11" s="507"/>
      <c r="AU11" s="513"/>
      <c r="AV11" s="514"/>
      <c r="AW11" s="515"/>
      <c r="AX11" s="514"/>
      <c r="AY11" s="408"/>
      <c r="AZ11" s="426"/>
      <c r="BA11" s="410" t="str">
        <f>IF(A11="","",IF(AY11+AZ11=ข้อมูลพื้นฐาน!$F$15+ข้อมูลพื้นฐาน!$G$15,"/",""))</f>
        <v/>
      </c>
      <c r="BB11" s="410" t="str">
        <f t="shared" si="1"/>
        <v/>
      </c>
      <c r="BC11" s="390" t="str">
        <f>สรุปเวลาเรียน!X11</f>
        <v/>
      </c>
      <c r="BD11" s="415"/>
    </row>
    <row r="12" spans="1:56" ht="15" customHeight="1">
      <c r="A12" s="875" t="str">
        <f>เวลาเรียน1!A14</f>
        <v/>
      </c>
      <c r="B12" s="876"/>
      <c r="C12" s="506" t="str">
        <f>เวลาเรียน1!D14</f>
        <v/>
      </c>
      <c r="D12" s="507"/>
      <c r="E12" s="507"/>
      <c r="F12" s="507"/>
      <c r="G12" s="507"/>
      <c r="H12" s="50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  <c r="X12" s="507"/>
      <c r="Y12" s="507"/>
      <c r="Z12" s="508" t="str">
        <f t="shared" si="0"/>
        <v/>
      </c>
      <c r="AA12" s="507"/>
      <c r="AB12" s="507"/>
      <c r="AC12" s="507"/>
      <c r="AD12" s="507"/>
      <c r="AE12" s="507"/>
      <c r="AF12" s="507"/>
      <c r="AG12" s="507"/>
      <c r="AH12" s="507"/>
      <c r="AI12" s="507"/>
      <c r="AJ12" s="507"/>
      <c r="AK12" s="507"/>
      <c r="AL12" s="507"/>
      <c r="AM12" s="507"/>
      <c r="AN12" s="507"/>
      <c r="AO12" s="507"/>
      <c r="AP12" s="507"/>
      <c r="AQ12" s="507"/>
      <c r="AR12" s="509"/>
      <c r="AS12" s="507"/>
      <c r="AT12" s="507"/>
      <c r="AU12" s="513"/>
      <c r="AV12" s="514"/>
      <c r="AW12" s="515"/>
      <c r="AX12" s="514"/>
      <c r="AY12" s="408"/>
      <c r="AZ12" s="426"/>
      <c r="BA12" s="410" t="str">
        <f>IF(A12="","",IF(AY12+AZ12=ข้อมูลพื้นฐาน!$F$15+ข้อมูลพื้นฐาน!$G$15,"/",""))</f>
        <v/>
      </c>
      <c r="BB12" s="410" t="str">
        <f t="shared" si="1"/>
        <v/>
      </c>
      <c r="BC12" s="390" t="str">
        <f>สรุปเวลาเรียน!X12</f>
        <v/>
      </c>
      <c r="BD12" s="415"/>
    </row>
    <row r="13" spans="1:56" ht="15" customHeight="1">
      <c r="A13" s="875" t="str">
        <f>เวลาเรียน1!A15</f>
        <v/>
      </c>
      <c r="B13" s="876"/>
      <c r="C13" s="506" t="str">
        <f>เวลาเรียน1!D15</f>
        <v/>
      </c>
      <c r="D13" s="507"/>
      <c r="E13" s="507"/>
      <c r="F13" s="507"/>
      <c r="G13" s="507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8" t="str">
        <f t="shared" si="0"/>
        <v/>
      </c>
      <c r="AA13" s="507"/>
      <c r="AB13" s="507"/>
      <c r="AC13" s="507"/>
      <c r="AD13" s="507"/>
      <c r="AE13" s="507"/>
      <c r="AF13" s="507"/>
      <c r="AG13" s="507"/>
      <c r="AH13" s="507"/>
      <c r="AI13" s="507"/>
      <c r="AJ13" s="507"/>
      <c r="AK13" s="507"/>
      <c r="AL13" s="507"/>
      <c r="AM13" s="507"/>
      <c r="AN13" s="507"/>
      <c r="AO13" s="507"/>
      <c r="AP13" s="507"/>
      <c r="AQ13" s="507"/>
      <c r="AR13" s="509"/>
      <c r="AS13" s="507"/>
      <c r="AT13" s="507"/>
      <c r="AU13" s="513"/>
      <c r="AV13" s="514"/>
      <c r="AW13" s="515"/>
      <c r="AX13" s="514"/>
      <c r="AY13" s="408"/>
      <c r="AZ13" s="426"/>
      <c r="BA13" s="410" t="str">
        <f>IF(A13="","",IF(AY13+AZ13=ข้อมูลพื้นฐาน!$F$15+ข้อมูลพื้นฐาน!$G$15,"/",""))</f>
        <v/>
      </c>
      <c r="BB13" s="410" t="str">
        <f t="shared" si="1"/>
        <v/>
      </c>
      <c r="BC13" s="390" t="str">
        <f>สรุปเวลาเรียน!X13</f>
        <v/>
      </c>
      <c r="BD13" s="415"/>
    </row>
    <row r="14" spans="1:56" ht="15" customHeight="1">
      <c r="A14" s="875" t="str">
        <f>เวลาเรียน1!A16</f>
        <v/>
      </c>
      <c r="B14" s="876"/>
      <c r="C14" s="506" t="str">
        <f>เวลาเรียน1!D16</f>
        <v/>
      </c>
      <c r="D14" s="507"/>
      <c r="E14" s="507"/>
      <c r="F14" s="507"/>
      <c r="G14" s="507"/>
      <c r="H14" s="507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  <c r="T14" s="507"/>
      <c r="U14" s="507"/>
      <c r="V14" s="507"/>
      <c r="W14" s="507"/>
      <c r="X14" s="507"/>
      <c r="Y14" s="507"/>
      <c r="Z14" s="508" t="str">
        <f t="shared" si="0"/>
        <v/>
      </c>
      <c r="AA14" s="507"/>
      <c r="AB14" s="507"/>
      <c r="AC14" s="507"/>
      <c r="AD14" s="507"/>
      <c r="AE14" s="507"/>
      <c r="AF14" s="507"/>
      <c r="AG14" s="507"/>
      <c r="AH14" s="507"/>
      <c r="AI14" s="507"/>
      <c r="AJ14" s="507"/>
      <c r="AK14" s="507"/>
      <c r="AL14" s="507"/>
      <c r="AM14" s="507"/>
      <c r="AN14" s="507"/>
      <c r="AO14" s="507"/>
      <c r="AP14" s="507"/>
      <c r="AQ14" s="507"/>
      <c r="AR14" s="509"/>
      <c r="AS14" s="507"/>
      <c r="AT14" s="507"/>
      <c r="AU14" s="513"/>
      <c r="AV14" s="514"/>
      <c r="AW14" s="515"/>
      <c r="AX14" s="514"/>
      <c r="AY14" s="408"/>
      <c r="AZ14" s="426"/>
      <c r="BA14" s="410" t="str">
        <f>IF(A14="","",IF(AY14+AZ14=ข้อมูลพื้นฐาน!$F$15+ข้อมูลพื้นฐาน!$G$15,"/",""))</f>
        <v/>
      </c>
      <c r="BB14" s="410" t="str">
        <f t="shared" si="1"/>
        <v/>
      </c>
      <c r="BC14" s="390" t="str">
        <f>สรุปเวลาเรียน!X14</f>
        <v/>
      </c>
      <c r="BD14" s="415"/>
    </row>
    <row r="15" spans="1:56" ht="15" customHeight="1">
      <c r="A15" s="875" t="str">
        <f>เวลาเรียน1!A17</f>
        <v/>
      </c>
      <c r="B15" s="876"/>
      <c r="C15" s="506" t="str">
        <f>เวลาเรียน1!D17</f>
        <v/>
      </c>
      <c r="D15" s="507"/>
      <c r="E15" s="507"/>
      <c r="F15" s="507"/>
      <c r="G15" s="507"/>
      <c r="H15" s="507"/>
      <c r="I15" s="507"/>
      <c r="J15" s="507"/>
      <c r="K15" s="507"/>
      <c r="L15" s="507"/>
      <c r="M15" s="507"/>
      <c r="N15" s="507"/>
      <c r="O15" s="507"/>
      <c r="P15" s="507"/>
      <c r="Q15" s="507"/>
      <c r="R15" s="507"/>
      <c r="S15" s="507"/>
      <c r="T15" s="507"/>
      <c r="U15" s="507"/>
      <c r="V15" s="507"/>
      <c r="W15" s="507"/>
      <c r="X15" s="507"/>
      <c r="Y15" s="507"/>
      <c r="Z15" s="508" t="str">
        <f t="shared" si="0"/>
        <v/>
      </c>
      <c r="AA15" s="507"/>
      <c r="AB15" s="507"/>
      <c r="AC15" s="507"/>
      <c r="AD15" s="507"/>
      <c r="AE15" s="507"/>
      <c r="AF15" s="507"/>
      <c r="AG15" s="507"/>
      <c r="AH15" s="507"/>
      <c r="AI15" s="507"/>
      <c r="AJ15" s="507"/>
      <c r="AK15" s="507"/>
      <c r="AL15" s="507"/>
      <c r="AM15" s="507"/>
      <c r="AN15" s="507"/>
      <c r="AO15" s="507"/>
      <c r="AP15" s="507"/>
      <c r="AQ15" s="507"/>
      <c r="AR15" s="509"/>
      <c r="AS15" s="507"/>
      <c r="AT15" s="507"/>
      <c r="AU15" s="513"/>
      <c r="AV15" s="514"/>
      <c r="AW15" s="515"/>
      <c r="AX15" s="514"/>
      <c r="AY15" s="408"/>
      <c r="AZ15" s="426"/>
      <c r="BA15" s="410" t="str">
        <f>IF(A15="","",IF(AY15+AZ15=ข้อมูลพื้นฐาน!$F$15+ข้อมูลพื้นฐาน!$G$15,"/",""))</f>
        <v/>
      </c>
      <c r="BB15" s="410" t="str">
        <f t="shared" si="1"/>
        <v/>
      </c>
      <c r="BC15" s="390" t="str">
        <f>สรุปเวลาเรียน!X15</f>
        <v/>
      </c>
      <c r="BD15" s="415"/>
    </row>
    <row r="16" spans="1:56" ht="15" customHeight="1">
      <c r="A16" s="875" t="str">
        <f>เวลาเรียน1!A18</f>
        <v/>
      </c>
      <c r="B16" s="876"/>
      <c r="C16" s="506" t="str">
        <f>เวลาเรียน1!D18</f>
        <v/>
      </c>
      <c r="D16" s="507"/>
      <c r="E16" s="507"/>
      <c r="F16" s="507"/>
      <c r="G16" s="507"/>
      <c r="H16" s="507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  <c r="T16" s="507"/>
      <c r="U16" s="507"/>
      <c r="V16" s="507"/>
      <c r="W16" s="507"/>
      <c r="X16" s="507"/>
      <c r="Y16" s="507"/>
      <c r="Z16" s="508" t="str">
        <f t="shared" si="0"/>
        <v/>
      </c>
      <c r="AA16" s="507"/>
      <c r="AB16" s="507"/>
      <c r="AC16" s="507"/>
      <c r="AD16" s="507"/>
      <c r="AE16" s="507"/>
      <c r="AF16" s="507"/>
      <c r="AG16" s="507"/>
      <c r="AH16" s="507"/>
      <c r="AI16" s="507"/>
      <c r="AJ16" s="507"/>
      <c r="AK16" s="507"/>
      <c r="AL16" s="507"/>
      <c r="AM16" s="507"/>
      <c r="AN16" s="507"/>
      <c r="AO16" s="507"/>
      <c r="AP16" s="507"/>
      <c r="AQ16" s="507"/>
      <c r="AR16" s="509"/>
      <c r="AS16" s="507"/>
      <c r="AT16" s="507"/>
      <c r="AU16" s="513"/>
      <c r="AV16" s="514"/>
      <c r="AW16" s="515"/>
      <c r="AX16" s="514"/>
      <c r="AY16" s="408"/>
      <c r="AZ16" s="426"/>
      <c r="BA16" s="410" t="str">
        <f>IF(A16="","",IF(AY16+AZ16=ข้อมูลพื้นฐาน!$F$15+ข้อมูลพื้นฐาน!$G$15,"/",""))</f>
        <v/>
      </c>
      <c r="BB16" s="410" t="str">
        <f t="shared" si="1"/>
        <v/>
      </c>
      <c r="BC16" s="390" t="str">
        <f>สรุปเวลาเรียน!X16</f>
        <v/>
      </c>
      <c r="BD16" s="415"/>
    </row>
    <row r="17" spans="1:56" ht="15" customHeight="1">
      <c r="A17" s="875" t="str">
        <f>เวลาเรียน1!A19</f>
        <v/>
      </c>
      <c r="B17" s="876"/>
      <c r="C17" s="506" t="str">
        <f>เวลาเรียน1!D19</f>
        <v/>
      </c>
      <c r="D17" s="507"/>
      <c r="E17" s="507"/>
      <c r="F17" s="507"/>
      <c r="G17" s="507"/>
      <c r="H17" s="507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  <c r="T17" s="507"/>
      <c r="U17" s="507"/>
      <c r="V17" s="507"/>
      <c r="W17" s="507"/>
      <c r="X17" s="507"/>
      <c r="Y17" s="507"/>
      <c r="Z17" s="508" t="str">
        <f t="shared" si="0"/>
        <v/>
      </c>
      <c r="AA17" s="507"/>
      <c r="AB17" s="507"/>
      <c r="AC17" s="507"/>
      <c r="AD17" s="507"/>
      <c r="AE17" s="507"/>
      <c r="AF17" s="507"/>
      <c r="AG17" s="507"/>
      <c r="AH17" s="507"/>
      <c r="AI17" s="507"/>
      <c r="AJ17" s="507"/>
      <c r="AK17" s="507"/>
      <c r="AL17" s="507"/>
      <c r="AM17" s="507"/>
      <c r="AN17" s="507"/>
      <c r="AO17" s="507"/>
      <c r="AP17" s="507"/>
      <c r="AQ17" s="507"/>
      <c r="AR17" s="509"/>
      <c r="AS17" s="507"/>
      <c r="AT17" s="507"/>
      <c r="AU17" s="513"/>
      <c r="AV17" s="514"/>
      <c r="AW17" s="515"/>
      <c r="AX17" s="514"/>
      <c r="AY17" s="408"/>
      <c r="AZ17" s="426"/>
      <c r="BA17" s="410" t="str">
        <f>IF(A17="","",IF(AY17+AZ17=ข้อมูลพื้นฐาน!$F$15+ข้อมูลพื้นฐาน!$G$15,"/",""))</f>
        <v/>
      </c>
      <c r="BB17" s="410" t="str">
        <f t="shared" si="1"/>
        <v/>
      </c>
      <c r="BC17" s="390" t="str">
        <f>สรุปเวลาเรียน!X17</f>
        <v/>
      </c>
      <c r="BD17" s="415"/>
    </row>
    <row r="18" spans="1:56" ht="15" customHeight="1">
      <c r="A18" s="875" t="str">
        <f>เวลาเรียน1!A20</f>
        <v/>
      </c>
      <c r="B18" s="876"/>
      <c r="C18" s="506" t="str">
        <f>เวลาเรียน1!D20</f>
        <v/>
      </c>
      <c r="D18" s="507"/>
      <c r="E18" s="507"/>
      <c r="F18" s="507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507"/>
      <c r="V18" s="507"/>
      <c r="W18" s="507"/>
      <c r="X18" s="507"/>
      <c r="Y18" s="507"/>
      <c r="Z18" s="508" t="str">
        <f t="shared" si="0"/>
        <v/>
      </c>
      <c r="AA18" s="507"/>
      <c r="AB18" s="507"/>
      <c r="AC18" s="507"/>
      <c r="AD18" s="507"/>
      <c r="AE18" s="507"/>
      <c r="AF18" s="507"/>
      <c r="AG18" s="507"/>
      <c r="AH18" s="507"/>
      <c r="AI18" s="507"/>
      <c r="AJ18" s="507"/>
      <c r="AK18" s="507"/>
      <c r="AL18" s="507"/>
      <c r="AM18" s="507"/>
      <c r="AN18" s="507"/>
      <c r="AO18" s="507"/>
      <c r="AP18" s="507"/>
      <c r="AQ18" s="507"/>
      <c r="AR18" s="509"/>
      <c r="AS18" s="507"/>
      <c r="AT18" s="507"/>
      <c r="AU18" s="513"/>
      <c r="AV18" s="514"/>
      <c r="AW18" s="515"/>
      <c r="AX18" s="514"/>
      <c r="AY18" s="408"/>
      <c r="AZ18" s="426"/>
      <c r="BA18" s="410" t="str">
        <f>IF(A18="","",IF(AY18+AZ18=ข้อมูลพื้นฐาน!$F$15+ข้อมูลพื้นฐาน!$G$15,"/",""))</f>
        <v/>
      </c>
      <c r="BB18" s="410" t="str">
        <f t="shared" si="1"/>
        <v/>
      </c>
      <c r="BC18" s="390" t="str">
        <f>สรุปเวลาเรียน!X18</f>
        <v/>
      </c>
      <c r="BD18" s="415"/>
    </row>
    <row r="19" spans="1:56" ht="15" customHeight="1">
      <c r="A19" s="875" t="str">
        <f>เวลาเรียน1!A21</f>
        <v/>
      </c>
      <c r="B19" s="876"/>
      <c r="C19" s="506" t="str">
        <f>เวลาเรียน1!D21</f>
        <v/>
      </c>
      <c r="D19" s="507"/>
      <c r="E19" s="507"/>
      <c r="F19" s="507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8" t="str">
        <f t="shared" si="0"/>
        <v/>
      </c>
      <c r="AA19" s="507"/>
      <c r="AB19" s="507"/>
      <c r="AC19" s="507"/>
      <c r="AD19" s="507"/>
      <c r="AE19" s="507"/>
      <c r="AF19" s="507"/>
      <c r="AG19" s="507"/>
      <c r="AH19" s="507"/>
      <c r="AI19" s="507"/>
      <c r="AJ19" s="507"/>
      <c r="AK19" s="507"/>
      <c r="AL19" s="507"/>
      <c r="AM19" s="507"/>
      <c r="AN19" s="507"/>
      <c r="AO19" s="507"/>
      <c r="AP19" s="507"/>
      <c r="AQ19" s="507"/>
      <c r="AR19" s="509"/>
      <c r="AS19" s="507"/>
      <c r="AT19" s="507"/>
      <c r="AU19" s="513"/>
      <c r="AV19" s="514"/>
      <c r="AW19" s="515"/>
      <c r="AX19" s="514"/>
      <c r="AY19" s="408"/>
      <c r="AZ19" s="426"/>
      <c r="BA19" s="410" t="str">
        <f>IF(A19="","",IF(AY19+AZ19=ข้อมูลพื้นฐาน!$F$15+ข้อมูลพื้นฐาน!$G$15,"/",""))</f>
        <v/>
      </c>
      <c r="BB19" s="410" t="str">
        <f t="shared" si="1"/>
        <v/>
      </c>
      <c r="BC19" s="390" t="str">
        <f>สรุปเวลาเรียน!X19</f>
        <v/>
      </c>
      <c r="BD19" s="415"/>
    </row>
    <row r="20" spans="1:56" ht="15" customHeight="1">
      <c r="A20" s="875" t="str">
        <f>เวลาเรียน1!A22</f>
        <v/>
      </c>
      <c r="B20" s="876"/>
      <c r="C20" s="506" t="str">
        <f>เวลาเรียน1!D22</f>
        <v/>
      </c>
      <c r="D20" s="507"/>
      <c r="E20" s="507"/>
      <c r="F20" s="507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  <c r="X20" s="507"/>
      <c r="Y20" s="507"/>
      <c r="Z20" s="508" t="str">
        <f t="shared" si="0"/>
        <v/>
      </c>
      <c r="AA20" s="507"/>
      <c r="AB20" s="507"/>
      <c r="AC20" s="507"/>
      <c r="AD20" s="507"/>
      <c r="AE20" s="507"/>
      <c r="AF20" s="507"/>
      <c r="AG20" s="507"/>
      <c r="AH20" s="507"/>
      <c r="AI20" s="507"/>
      <c r="AJ20" s="507"/>
      <c r="AK20" s="507"/>
      <c r="AL20" s="507"/>
      <c r="AM20" s="507"/>
      <c r="AN20" s="507"/>
      <c r="AO20" s="507"/>
      <c r="AP20" s="507"/>
      <c r="AQ20" s="507"/>
      <c r="AR20" s="509"/>
      <c r="AS20" s="507"/>
      <c r="AT20" s="507"/>
      <c r="AU20" s="513"/>
      <c r="AV20" s="514"/>
      <c r="AW20" s="515"/>
      <c r="AX20" s="514"/>
      <c r="AY20" s="408"/>
      <c r="AZ20" s="426"/>
      <c r="BA20" s="410" t="str">
        <f>IF(A20="","",IF(AY20+AZ20=ข้อมูลพื้นฐาน!$F$15+ข้อมูลพื้นฐาน!$G$15,"/",""))</f>
        <v/>
      </c>
      <c r="BB20" s="410" t="str">
        <f t="shared" si="1"/>
        <v/>
      </c>
      <c r="BC20" s="390" t="str">
        <f>สรุปเวลาเรียน!X20</f>
        <v/>
      </c>
      <c r="BD20" s="415"/>
    </row>
    <row r="21" spans="1:56" ht="15" customHeight="1">
      <c r="A21" s="875" t="str">
        <f>เวลาเรียน1!A23</f>
        <v/>
      </c>
      <c r="B21" s="876"/>
      <c r="C21" s="506" t="str">
        <f>เวลาเรียน1!D23</f>
        <v/>
      </c>
      <c r="D21" s="507"/>
      <c r="E21" s="507"/>
      <c r="F21" s="507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07"/>
      <c r="X21" s="507"/>
      <c r="Y21" s="507"/>
      <c r="Z21" s="508" t="str">
        <f t="shared" si="0"/>
        <v/>
      </c>
      <c r="AA21" s="507"/>
      <c r="AB21" s="507"/>
      <c r="AC21" s="507"/>
      <c r="AD21" s="507"/>
      <c r="AE21" s="507"/>
      <c r="AF21" s="507"/>
      <c r="AG21" s="507"/>
      <c r="AH21" s="507"/>
      <c r="AI21" s="507"/>
      <c r="AJ21" s="507"/>
      <c r="AK21" s="507"/>
      <c r="AL21" s="507"/>
      <c r="AM21" s="507"/>
      <c r="AN21" s="507"/>
      <c r="AO21" s="507"/>
      <c r="AP21" s="507"/>
      <c r="AQ21" s="507"/>
      <c r="AR21" s="509"/>
      <c r="AS21" s="507"/>
      <c r="AT21" s="507"/>
      <c r="AU21" s="513"/>
      <c r="AV21" s="514"/>
      <c r="AW21" s="515"/>
      <c r="AX21" s="514"/>
      <c r="AY21" s="408"/>
      <c r="AZ21" s="426"/>
      <c r="BA21" s="410" t="str">
        <f>IF(A21="","",IF(AY21+AZ21=ข้อมูลพื้นฐาน!$F$15+ข้อมูลพื้นฐาน!$G$15,"/",""))</f>
        <v/>
      </c>
      <c r="BB21" s="410" t="str">
        <f t="shared" si="1"/>
        <v/>
      </c>
      <c r="BC21" s="390" t="str">
        <f>สรุปเวลาเรียน!X21</f>
        <v/>
      </c>
      <c r="BD21" s="415"/>
    </row>
    <row r="22" spans="1:56" ht="15" customHeight="1">
      <c r="A22" s="875" t="str">
        <f>เวลาเรียน1!A24</f>
        <v/>
      </c>
      <c r="B22" s="876"/>
      <c r="C22" s="506" t="str">
        <f>เวลาเรียน1!D24</f>
        <v/>
      </c>
      <c r="D22" s="507"/>
      <c r="E22" s="507"/>
      <c r="F22" s="507"/>
      <c r="G22" s="507"/>
      <c r="H22" s="507"/>
      <c r="I22" s="507"/>
      <c r="J22" s="507"/>
      <c r="K22" s="507"/>
      <c r="L22" s="507"/>
      <c r="M22" s="507"/>
      <c r="N22" s="507"/>
      <c r="O22" s="507"/>
      <c r="P22" s="507"/>
      <c r="Q22" s="507"/>
      <c r="R22" s="507"/>
      <c r="S22" s="507"/>
      <c r="T22" s="507"/>
      <c r="U22" s="507"/>
      <c r="V22" s="507"/>
      <c r="W22" s="507"/>
      <c r="X22" s="507"/>
      <c r="Y22" s="507"/>
      <c r="Z22" s="508" t="str">
        <f t="shared" si="0"/>
        <v/>
      </c>
      <c r="AA22" s="507"/>
      <c r="AB22" s="507"/>
      <c r="AC22" s="507"/>
      <c r="AD22" s="507"/>
      <c r="AE22" s="507"/>
      <c r="AF22" s="507"/>
      <c r="AG22" s="507"/>
      <c r="AH22" s="507"/>
      <c r="AI22" s="507"/>
      <c r="AJ22" s="507"/>
      <c r="AK22" s="507"/>
      <c r="AL22" s="507"/>
      <c r="AM22" s="507"/>
      <c r="AN22" s="507"/>
      <c r="AO22" s="507"/>
      <c r="AP22" s="507"/>
      <c r="AQ22" s="507"/>
      <c r="AR22" s="509"/>
      <c r="AS22" s="507"/>
      <c r="AT22" s="507"/>
      <c r="AU22" s="513"/>
      <c r="AV22" s="514"/>
      <c r="AW22" s="515"/>
      <c r="AX22" s="514"/>
      <c r="AY22" s="408"/>
      <c r="AZ22" s="426"/>
      <c r="BA22" s="410" t="str">
        <f>IF(A22="","",IF(AY22+AZ22=ข้อมูลพื้นฐาน!$F$15+ข้อมูลพื้นฐาน!$G$15,"/",""))</f>
        <v/>
      </c>
      <c r="BB22" s="410" t="str">
        <f t="shared" si="1"/>
        <v/>
      </c>
      <c r="BC22" s="390" t="str">
        <f>สรุปเวลาเรียน!X22</f>
        <v/>
      </c>
      <c r="BD22" s="415"/>
    </row>
    <row r="23" spans="1:56" ht="15" customHeight="1">
      <c r="A23" s="875" t="str">
        <f>เวลาเรียน1!A25</f>
        <v/>
      </c>
      <c r="B23" s="876"/>
      <c r="C23" s="506" t="str">
        <f>เวลาเรียน1!D25</f>
        <v/>
      </c>
      <c r="D23" s="507"/>
      <c r="E23" s="507"/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8" t="str">
        <f t="shared" si="0"/>
        <v/>
      </c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9"/>
      <c r="AS23" s="507"/>
      <c r="AT23" s="507"/>
      <c r="AU23" s="513"/>
      <c r="AV23" s="514"/>
      <c r="AW23" s="515"/>
      <c r="AX23" s="514"/>
      <c r="AY23" s="408"/>
      <c r="AZ23" s="426"/>
      <c r="BA23" s="410" t="str">
        <f>IF(A23="","",IF(AY23+AZ23=ข้อมูลพื้นฐาน!$F$15+ข้อมูลพื้นฐาน!$G$15,"/",""))</f>
        <v/>
      </c>
      <c r="BB23" s="410" t="str">
        <f t="shared" si="1"/>
        <v/>
      </c>
      <c r="BC23" s="390" t="str">
        <f>สรุปเวลาเรียน!X23</f>
        <v/>
      </c>
      <c r="BD23" s="415"/>
    </row>
    <row r="24" spans="1:56" ht="15" customHeight="1">
      <c r="A24" s="875" t="str">
        <f>เวลาเรียน1!A26</f>
        <v/>
      </c>
      <c r="B24" s="876"/>
      <c r="C24" s="506" t="str">
        <f>เวลาเรียน1!D26</f>
        <v/>
      </c>
      <c r="D24" s="507"/>
      <c r="E24" s="507"/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8" t="str">
        <f t="shared" si="0"/>
        <v/>
      </c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9"/>
      <c r="AS24" s="507"/>
      <c r="AT24" s="507"/>
      <c r="AU24" s="513"/>
      <c r="AV24" s="514"/>
      <c r="AW24" s="515"/>
      <c r="AX24" s="514"/>
      <c r="AY24" s="408"/>
      <c r="AZ24" s="426"/>
      <c r="BA24" s="410" t="str">
        <f>IF(A24="","",IF(AY24+AZ24=ข้อมูลพื้นฐาน!$F$15+ข้อมูลพื้นฐาน!$G$15,"/",""))</f>
        <v/>
      </c>
      <c r="BB24" s="410" t="str">
        <f t="shared" si="1"/>
        <v/>
      </c>
      <c r="BC24" s="390" t="str">
        <f>สรุปเวลาเรียน!X24</f>
        <v/>
      </c>
      <c r="BD24" s="415"/>
    </row>
    <row r="25" spans="1:56" ht="15" customHeight="1">
      <c r="A25" s="875" t="str">
        <f>เวลาเรียน1!A27</f>
        <v/>
      </c>
      <c r="B25" s="876"/>
      <c r="C25" s="506" t="str">
        <f>เวลาเรียน1!D27</f>
        <v/>
      </c>
      <c r="D25" s="507"/>
      <c r="E25" s="507"/>
      <c r="F25" s="507"/>
      <c r="G25" s="507"/>
      <c r="H25" s="507"/>
      <c r="I25" s="507"/>
      <c r="J25" s="507"/>
      <c r="K25" s="507"/>
      <c r="L25" s="507"/>
      <c r="M25" s="507"/>
      <c r="N25" s="507"/>
      <c r="O25" s="507"/>
      <c r="P25" s="507"/>
      <c r="Q25" s="507"/>
      <c r="R25" s="507"/>
      <c r="S25" s="507"/>
      <c r="T25" s="507"/>
      <c r="U25" s="507"/>
      <c r="V25" s="507"/>
      <c r="W25" s="507"/>
      <c r="X25" s="507"/>
      <c r="Y25" s="507"/>
      <c r="Z25" s="508" t="str">
        <f t="shared" si="0"/>
        <v/>
      </c>
      <c r="AA25" s="507"/>
      <c r="AB25" s="507"/>
      <c r="AC25" s="507"/>
      <c r="AD25" s="507"/>
      <c r="AE25" s="507"/>
      <c r="AF25" s="507"/>
      <c r="AG25" s="507"/>
      <c r="AH25" s="507"/>
      <c r="AI25" s="507"/>
      <c r="AJ25" s="507"/>
      <c r="AK25" s="507"/>
      <c r="AL25" s="507"/>
      <c r="AM25" s="507"/>
      <c r="AN25" s="507"/>
      <c r="AO25" s="507"/>
      <c r="AP25" s="507"/>
      <c r="AQ25" s="507"/>
      <c r="AR25" s="509"/>
      <c r="AS25" s="507"/>
      <c r="AT25" s="507"/>
      <c r="AU25" s="513"/>
      <c r="AV25" s="514"/>
      <c r="AW25" s="515"/>
      <c r="AX25" s="514"/>
      <c r="AY25" s="408"/>
      <c r="AZ25" s="426"/>
      <c r="BA25" s="410" t="str">
        <f>IF(A25="","",IF(AY25+AZ25=ข้อมูลพื้นฐาน!$F$15+ข้อมูลพื้นฐาน!$G$15,"/",""))</f>
        <v/>
      </c>
      <c r="BB25" s="410" t="str">
        <f t="shared" si="1"/>
        <v/>
      </c>
      <c r="BC25" s="390" t="str">
        <f>สรุปเวลาเรียน!X25</f>
        <v/>
      </c>
      <c r="BD25" s="415"/>
    </row>
    <row r="26" spans="1:56" ht="15" customHeight="1">
      <c r="A26" s="875" t="str">
        <f>เวลาเรียน1!A28</f>
        <v/>
      </c>
      <c r="B26" s="876"/>
      <c r="C26" s="506" t="str">
        <f>เวลาเรียน1!D28</f>
        <v/>
      </c>
      <c r="D26" s="507"/>
      <c r="E26" s="507"/>
      <c r="F26" s="507"/>
      <c r="G26" s="507"/>
      <c r="H26" s="507"/>
      <c r="I26" s="507"/>
      <c r="J26" s="507"/>
      <c r="K26" s="507"/>
      <c r="L26" s="507"/>
      <c r="M26" s="507"/>
      <c r="N26" s="507"/>
      <c r="O26" s="507"/>
      <c r="P26" s="507"/>
      <c r="Q26" s="507"/>
      <c r="R26" s="507"/>
      <c r="S26" s="507"/>
      <c r="T26" s="507"/>
      <c r="U26" s="507"/>
      <c r="V26" s="507"/>
      <c r="W26" s="507"/>
      <c r="X26" s="507"/>
      <c r="Y26" s="507"/>
      <c r="Z26" s="508" t="str">
        <f t="shared" si="0"/>
        <v/>
      </c>
      <c r="AA26" s="507"/>
      <c r="AB26" s="507"/>
      <c r="AC26" s="507"/>
      <c r="AD26" s="507"/>
      <c r="AE26" s="507"/>
      <c r="AF26" s="507"/>
      <c r="AG26" s="507"/>
      <c r="AH26" s="507"/>
      <c r="AI26" s="507"/>
      <c r="AJ26" s="507"/>
      <c r="AK26" s="507"/>
      <c r="AL26" s="507"/>
      <c r="AM26" s="507"/>
      <c r="AN26" s="507"/>
      <c r="AO26" s="507"/>
      <c r="AP26" s="507"/>
      <c r="AQ26" s="507"/>
      <c r="AR26" s="509"/>
      <c r="AS26" s="507"/>
      <c r="AT26" s="507"/>
      <c r="AU26" s="513"/>
      <c r="AV26" s="514"/>
      <c r="AW26" s="515"/>
      <c r="AX26" s="514"/>
      <c r="AY26" s="408"/>
      <c r="AZ26" s="426"/>
      <c r="BA26" s="410" t="str">
        <f>IF(A26="","",IF(AY26+AZ26=ข้อมูลพื้นฐาน!$F$15+ข้อมูลพื้นฐาน!$G$15,"/",""))</f>
        <v/>
      </c>
      <c r="BB26" s="410" t="str">
        <f t="shared" si="1"/>
        <v/>
      </c>
      <c r="BC26" s="390" t="str">
        <f>สรุปเวลาเรียน!X26</f>
        <v/>
      </c>
      <c r="BD26" s="415"/>
    </row>
    <row r="27" spans="1:56" ht="15" customHeight="1">
      <c r="A27" s="875" t="str">
        <f>เวลาเรียน1!A29</f>
        <v/>
      </c>
      <c r="B27" s="876"/>
      <c r="C27" s="506" t="str">
        <f>เวลาเรียน1!D29</f>
        <v/>
      </c>
      <c r="D27" s="507"/>
      <c r="E27" s="507"/>
      <c r="F27" s="507"/>
      <c r="G27" s="507"/>
      <c r="H27" s="507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507"/>
      <c r="W27" s="507"/>
      <c r="X27" s="507"/>
      <c r="Y27" s="507"/>
      <c r="Z27" s="508" t="str">
        <f>A27</f>
        <v/>
      </c>
      <c r="AA27" s="507"/>
      <c r="AB27" s="507"/>
      <c r="AC27" s="507"/>
      <c r="AD27" s="507"/>
      <c r="AE27" s="507"/>
      <c r="AF27" s="507"/>
      <c r="AG27" s="507"/>
      <c r="AH27" s="507"/>
      <c r="AI27" s="507"/>
      <c r="AJ27" s="507"/>
      <c r="AK27" s="507"/>
      <c r="AL27" s="507"/>
      <c r="AM27" s="507"/>
      <c r="AN27" s="507"/>
      <c r="AO27" s="507"/>
      <c r="AP27" s="507"/>
      <c r="AQ27" s="507"/>
      <c r="AR27" s="509"/>
      <c r="AS27" s="507"/>
      <c r="AT27" s="507"/>
      <c r="AU27" s="513"/>
      <c r="AV27" s="514"/>
      <c r="AW27" s="515"/>
      <c r="AX27" s="514"/>
      <c r="AY27" s="408"/>
      <c r="AZ27" s="426"/>
      <c r="BA27" s="410" t="str">
        <f>IF(A27="","",IF(AY27+AZ27=ข้อมูลพื้นฐาน!$F$15+ข้อมูลพื้นฐาน!$G$15,"/",""))</f>
        <v/>
      </c>
      <c r="BB27" s="410" t="str">
        <f t="shared" si="1"/>
        <v/>
      </c>
      <c r="BC27" s="390" t="str">
        <f>สรุปเวลาเรียน!X27</f>
        <v/>
      </c>
      <c r="BD27" s="415"/>
    </row>
    <row r="28" spans="1:56" ht="15" customHeight="1">
      <c r="A28" s="875" t="str">
        <f>เวลาเรียน1!A30</f>
        <v/>
      </c>
      <c r="B28" s="876"/>
      <c r="C28" s="506" t="str">
        <f>เวลาเรียน1!D30</f>
        <v/>
      </c>
      <c r="D28" s="507"/>
      <c r="E28" s="507"/>
      <c r="F28" s="507"/>
      <c r="G28" s="507"/>
      <c r="H28" s="507"/>
      <c r="I28" s="507"/>
      <c r="J28" s="507"/>
      <c r="K28" s="507"/>
      <c r="L28" s="507"/>
      <c r="M28" s="507"/>
      <c r="N28" s="507"/>
      <c r="O28" s="507"/>
      <c r="P28" s="507"/>
      <c r="Q28" s="507"/>
      <c r="R28" s="507"/>
      <c r="S28" s="507"/>
      <c r="T28" s="507"/>
      <c r="U28" s="507"/>
      <c r="V28" s="507"/>
      <c r="W28" s="507"/>
      <c r="X28" s="507"/>
      <c r="Y28" s="507"/>
      <c r="Z28" s="508" t="str">
        <f>A28</f>
        <v/>
      </c>
      <c r="AA28" s="507"/>
      <c r="AB28" s="507"/>
      <c r="AC28" s="507"/>
      <c r="AD28" s="507"/>
      <c r="AE28" s="507"/>
      <c r="AF28" s="507"/>
      <c r="AG28" s="507"/>
      <c r="AH28" s="507"/>
      <c r="AI28" s="507"/>
      <c r="AJ28" s="507"/>
      <c r="AK28" s="507"/>
      <c r="AL28" s="507"/>
      <c r="AM28" s="507"/>
      <c r="AN28" s="507"/>
      <c r="AO28" s="507"/>
      <c r="AP28" s="507"/>
      <c r="AQ28" s="507"/>
      <c r="AR28" s="509"/>
      <c r="AS28" s="507"/>
      <c r="AT28" s="507"/>
      <c r="AU28" s="513"/>
      <c r="AV28" s="514"/>
      <c r="AW28" s="515"/>
      <c r="AX28" s="514"/>
      <c r="AY28" s="408"/>
      <c r="AZ28" s="426"/>
      <c r="BA28" s="410" t="str">
        <f>IF(A28="","",IF(AY28+AZ28=ข้อมูลพื้นฐาน!$F$15+ข้อมูลพื้นฐาน!$G$15,"/",""))</f>
        <v/>
      </c>
      <c r="BB28" s="410" t="str">
        <f t="shared" si="1"/>
        <v/>
      </c>
      <c r="BC28" s="390" t="str">
        <f>สรุปเวลาเรียน!X28</f>
        <v/>
      </c>
      <c r="BD28" s="415"/>
    </row>
    <row r="29" spans="1:56" ht="15" customHeight="1">
      <c r="A29" s="875" t="str">
        <f>เวลาเรียน1!A31</f>
        <v/>
      </c>
      <c r="B29" s="876"/>
      <c r="C29" s="506" t="str">
        <f>เวลาเรียน1!D31</f>
        <v/>
      </c>
      <c r="D29" s="507"/>
      <c r="E29" s="507"/>
      <c r="F29" s="507"/>
      <c r="G29" s="507"/>
      <c r="H29" s="507"/>
      <c r="I29" s="507"/>
      <c r="J29" s="507"/>
      <c r="K29" s="507"/>
      <c r="L29" s="507"/>
      <c r="M29" s="507"/>
      <c r="N29" s="507"/>
      <c r="O29" s="507"/>
      <c r="P29" s="507"/>
      <c r="Q29" s="507"/>
      <c r="R29" s="507"/>
      <c r="S29" s="507"/>
      <c r="T29" s="507"/>
      <c r="U29" s="507"/>
      <c r="V29" s="507"/>
      <c r="W29" s="507"/>
      <c r="X29" s="507"/>
      <c r="Y29" s="507"/>
      <c r="Z29" s="508" t="str">
        <f t="shared" si="0"/>
        <v/>
      </c>
      <c r="AA29" s="507"/>
      <c r="AB29" s="507"/>
      <c r="AC29" s="507"/>
      <c r="AD29" s="507"/>
      <c r="AE29" s="507"/>
      <c r="AF29" s="507"/>
      <c r="AG29" s="507"/>
      <c r="AH29" s="507"/>
      <c r="AI29" s="507"/>
      <c r="AJ29" s="507"/>
      <c r="AK29" s="507"/>
      <c r="AL29" s="507"/>
      <c r="AM29" s="507"/>
      <c r="AN29" s="507"/>
      <c r="AO29" s="507"/>
      <c r="AP29" s="507"/>
      <c r="AQ29" s="507"/>
      <c r="AR29" s="509"/>
      <c r="AS29" s="507"/>
      <c r="AT29" s="507"/>
      <c r="AU29" s="513"/>
      <c r="AV29" s="514"/>
      <c r="AW29" s="515"/>
      <c r="AX29" s="514"/>
      <c r="AY29" s="408"/>
      <c r="AZ29" s="426"/>
      <c r="BA29" s="410" t="str">
        <f>IF(A29="","",IF(AY29+AZ29=ข้อมูลพื้นฐาน!$F$15+ข้อมูลพื้นฐาน!$G$15,"/",""))</f>
        <v/>
      </c>
      <c r="BB29" s="410" t="str">
        <f t="shared" si="1"/>
        <v/>
      </c>
      <c r="BC29" s="390" t="str">
        <f>สรุปเวลาเรียน!X29</f>
        <v/>
      </c>
      <c r="BD29" s="415"/>
    </row>
    <row r="30" spans="1:56" ht="15" customHeight="1">
      <c r="A30" s="875" t="str">
        <f>เวลาเรียน1!A32</f>
        <v/>
      </c>
      <c r="B30" s="876"/>
      <c r="C30" s="506" t="str">
        <f>เวลาเรียน1!D32</f>
        <v/>
      </c>
      <c r="D30" s="507"/>
      <c r="E30" s="507"/>
      <c r="F30" s="507"/>
      <c r="G30" s="507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  <c r="X30" s="507"/>
      <c r="Y30" s="507"/>
      <c r="Z30" s="508" t="str">
        <f t="shared" si="0"/>
        <v/>
      </c>
      <c r="AA30" s="507"/>
      <c r="AB30" s="507"/>
      <c r="AC30" s="507"/>
      <c r="AD30" s="507"/>
      <c r="AE30" s="507"/>
      <c r="AF30" s="507"/>
      <c r="AG30" s="507"/>
      <c r="AH30" s="507"/>
      <c r="AI30" s="507"/>
      <c r="AJ30" s="507"/>
      <c r="AK30" s="507"/>
      <c r="AL30" s="507"/>
      <c r="AM30" s="507"/>
      <c r="AN30" s="507"/>
      <c r="AO30" s="507"/>
      <c r="AP30" s="507"/>
      <c r="AQ30" s="507"/>
      <c r="AR30" s="509"/>
      <c r="AS30" s="507"/>
      <c r="AT30" s="507"/>
      <c r="AU30" s="513"/>
      <c r="AV30" s="514"/>
      <c r="AW30" s="515"/>
      <c r="AX30" s="514"/>
      <c r="AY30" s="408"/>
      <c r="AZ30" s="426"/>
      <c r="BA30" s="410" t="str">
        <f>IF(A30="","",IF(AY30+AZ30=ข้อมูลพื้นฐาน!$F$15+ข้อมูลพื้นฐาน!$G$15,"/",""))</f>
        <v/>
      </c>
      <c r="BB30" s="410" t="str">
        <f t="shared" si="1"/>
        <v/>
      </c>
      <c r="BC30" s="390" t="str">
        <f>สรุปเวลาเรียน!X30</f>
        <v/>
      </c>
      <c r="BD30" s="415"/>
    </row>
    <row r="31" spans="1:56" ht="15" customHeight="1">
      <c r="A31" s="875" t="str">
        <f>เวลาเรียน1!A33</f>
        <v/>
      </c>
      <c r="B31" s="876"/>
      <c r="C31" s="506" t="str">
        <f>เวลาเรียน1!D33</f>
        <v/>
      </c>
      <c r="D31" s="507"/>
      <c r="E31" s="507"/>
      <c r="F31" s="507"/>
      <c r="G31" s="507"/>
      <c r="H31" s="507"/>
      <c r="I31" s="507"/>
      <c r="J31" s="507"/>
      <c r="K31" s="507"/>
      <c r="L31" s="507"/>
      <c r="M31" s="507"/>
      <c r="N31" s="507"/>
      <c r="O31" s="507"/>
      <c r="P31" s="507"/>
      <c r="Q31" s="507"/>
      <c r="R31" s="507"/>
      <c r="S31" s="507"/>
      <c r="T31" s="507"/>
      <c r="U31" s="507"/>
      <c r="V31" s="507"/>
      <c r="W31" s="507"/>
      <c r="X31" s="507"/>
      <c r="Y31" s="507"/>
      <c r="Z31" s="508" t="str">
        <f t="shared" si="0"/>
        <v/>
      </c>
      <c r="AA31" s="507"/>
      <c r="AB31" s="507"/>
      <c r="AC31" s="507"/>
      <c r="AD31" s="507"/>
      <c r="AE31" s="507"/>
      <c r="AF31" s="507"/>
      <c r="AG31" s="507"/>
      <c r="AH31" s="507"/>
      <c r="AI31" s="507"/>
      <c r="AJ31" s="507"/>
      <c r="AK31" s="507"/>
      <c r="AL31" s="507"/>
      <c r="AM31" s="507"/>
      <c r="AN31" s="507"/>
      <c r="AO31" s="507"/>
      <c r="AP31" s="507"/>
      <c r="AQ31" s="507"/>
      <c r="AR31" s="509"/>
      <c r="AS31" s="507"/>
      <c r="AT31" s="507"/>
      <c r="AU31" s="513"/>
      <c r="AV31" s="514"/>
      <c r="AW31" s="515"/>
      <c r="AX31" s="514"/>
      <c r="AY31" s="408"/>
      <c r="AZ31" s="426"/>
      <c r="BA31" s="410" t="str">
        <f>IF(A31="","",IF(AY31+AZ31=ข้อมูลพื้นฐาน!$F$15+ข้อมูลพื้นฐาน!$G$15,"/",""))</f>
        <v/>
      </c>
      <c r="BB31" s="410" t="str">
        <f t="shared" si="1"/>
        <v/>
      </c>
      <c r="BC31" s="390" t="str">
        <f>สรุปเวลาเรียน!X31</f>
        <v/>
      </c>
      <c r="BD31" s="415"/>
    </row>
    <row r="32" spans="1:56" ht="15" customHeight="1">
      <c r="A32" s="875" t="str">
        <f>เวลาเรียน1!A34</f>
        <v/>
      </c>
      <c r="B32" s="876"/>
      <c r="C32" s="506" t="str">
        <f>เวลาเรียน1!D34</f>
        <v/>
      </c>
      <c r="D32" s="507"/>
      <c r="E32" s="507"/>
      <c r="F32" s="507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  <c r="X32" s="507"/>
      <c r="Y32" s="507"/>
      <c r="Z32" s="508" t="str">
        <f t="shared" si="0"/>
        <v/>
      </c>
      <c r="AA32" s="507"/>
      <c r="AB32" s="507"/>
      <c r="AC32" s="507"/>
      <c r="AD32" s="507"/>
      <c r="AE32" s="507"/>
      <c r="AF32" s="507"/>
      <c r="AG32" s="507"/>
      <c r="AH32" s="507"/>
      <c r="AI32" s="507"/>
      <c r="AJ32" s="507"/>
      <c r="AK32" s="507"/>
      <c r="AL32" s="507"/>
      <c r="AM32" s="507"/>
      <c r="AN32" s="507"/>
      <c r="AO32" s="507"/>
      <c r="AP32" s="507"/>
      <c r="AQ32" s="507"/>
      <c r="AR32" s="509"/>
      <c r="AS32" s="507"/>
      <c r="AT32" s="507"/>
      <c r="AU32" s="513"/>
      <c r="AV32" s="514"/>
      <c r="AW32" s="515"/>
      <c r="AX32" s="514"/>
      <c r="AY32" s="408"/>
      <c r="AZ32" s="426"/>
      <c r="BA32" s="410" t="str">
        <f>IF(A32="","",IF(AY32+AZ32=ข้อมูลพื้นฐาน!$F$15+ข้อมูลพื้นฐาน!$G$15,"/",""))</f>
        <v/>
      </c>
      <c r="BB32" s="410" t="str">
        <f t="shared" si="1"/>
        <v/>
      </c>
      <c r="BC32" s="390" t="str">
        <f>สรุปเวลาเรียน!X32</f>
        <v/>
      </c>
      <c r="BD32" s="415"/>
    </row>
    <row r="33" spans="1:56" ht="15" customHeight="1">
      <c r="A33" s="875" t="str">
        <f>เวลาเรียน1!A35</f>
        <v/>
      </c>
      <c r="B33" s="876"/>
      <c r="C33" s="506" t="str">
        <f>เวลาเรียน1!D35</f>
        <v/>
      </c>
      <c r="D33" s="507"/>
      <c r="E33" s="507"/>
      <c r="F33" s="507"/>
      <c r="G33" s="507"/>
      <c r="H33" s="507"/>
      <c r="I33" s="507"/>
      <c r="J33" s="507"/>
      <c r="K33" s="507"/>
      <c r="L33" s="507"/>
      <c r="M33" s="507"/>
      <c r="N33" s="507"/>
      <c r="O33" s="507"/>
      <c r="P33" s="507"/>
      <c r="Q33" s="507"/>
      <c r="R33" s="507"/>
      <c r="S33" s="507"/>
      <c r="T33" s="507"/>
      <c r="U33" s="507"/>
      <c r="V33" s="507"/>
      <c r="W33" s="507"/>
      <c r="X33" s="507"/>
      <c r="Y33" s="507"/>
      <c r="Z33" s="508" t="str">
        <f t="shared" si="0"/>
        <v/>
      </c>
      <c r="AA33" s="507"/>
      <c r="AB33" s="507"/>
      <c r="AC33" s="507"/>
      <c r="AD33" s="507"/>
      <c r="AE33" s="507"/>
      <c r="AF33" s="507"/>
      <c r="AG33" s="507"/>
      <c r="AH33" s="507"/>
      <c r="AI33" s="507"/>
      <c r="AJ33" s="507"/>
      <c r="AK33" s="507"/>
      <c r="AL33" s="507"/>
      <c r="AM33" s="507"/>
      <c r="AN33" s="507"/>
      <c r="AO33" s="507"/>
      <c r="AP33" s="507"/>
      <c r="AQ33" s="507"/>
      <c r="AR33" s="509"/>
      <c r="AS33" s="507"/>
      <c r="AT33" s="507"/>
      <c r="AU33" s="513"/>
      <c r="AV33" s="514"/>
      <c r="AW33" s="515"/>
      <c r="AX33" s="514"/>
      <c r="AY33" s="408"/>
      <c r="AZ33" s="426"/>
      <c r="BA33" s="410" t="str">
        <f>IF(A33="","",IF(AY33+AZ33=ข้อมูลพื้นฐาน!$F$15+ข้อมูลพื้นฐาน!$G$15,"/",""))</f>
        <v/>
      </c>
      <c r="BB33" s="410" t="str">
        <f t="shared" si="1"/>
        <v/>
      </c>
      <c r="BC33" s="390" t="str">
        <f>สรุปเวลาเรียน!X33</f>
        <v/>
      </c>
      <c r="BD33" s="415"/>
    </row>
    <row r="34" spans="1:56" ht="15" customHeight="1">
      <c r="A34" s="875" t="str">
        <f>เวลาเรียน1!A36</f>
        <v/>
      </c>
      <c r="B34" s="876"/>
      <c r="C34" s="506" t="str">
        <f>เวลาเรียน1!D36</f>
        <v/>
      </c>
      <c r="D34" s="507"/>
      <c r="E34" s="507"/>
      <c r="F34" s="507"/>
      <c r="G34" s="507"/>
      <c r="H34" s="507"/>
      <c r="I34" s="507"/>
      <c r="J34" s="507"/>
      <c r="K34" s="507"/>
      <c r="L34" s="507"/>
      <c r="M34" s="507"/>
      <c r="N34" s="507"/>
      <c r="O34" s="507"/>
      <c r="P34" s="507"/>
      <c r="Q34" s="507"/>
      <c r="R34" s="507"/>
      <c r="S34" s="507"/>
      <c r="T34" s="507"/>
      <c r="U34" s="507"/>
      <c r="V34" s="507"/>
      <c r="W34" s="507"/>
      <c r="X34" s="507"/>
      <c r="Y34" s="507"/>
      <c r="Z34" s="508" t="str">
        <f t="shared" si="0"/>
        <v/>
      </c>
      <c r="AA34" s="507"/>
      <c r="AB34" s="507"/>
      <c r="AC34" s="507"/>
      <c r="AD34" s="507"/>
      <c r="AE34" s="507"/>
      <c r="AF34" s="507"/>
      <c r="AG34" s="507"/>
      <c r="AH34" s="507"/>
      <c r="AI34" s="507"/>
      <c r="AJ34" s="507"/>
      <c r="AK34" s="507"/>
      <c r="AL34" s="507"/>
      <c r="AM34" s="507"/>
      <c r="AN34" s="507"/>
      <c r="AO34" s="507"/>
      <c r="AP34" s="507"/>
      <c r="AQ34" s="507"/>
      <c r="AR34" s="509"/>
      <c r="AS34" s="507"/>
      <c r="AT34" s="507"/>
      <c r="AU34" s="513"/>
      <c r="AV34" s="514"/>
      <c r="AW34" s="515"/>
      <c r="AX34" s="514"/>
      <c r="AY34" s="408"/>
      <c r="AZ34" s="426"/>
      <c r="BA34" s="410" t="str">
        <f>IF(A34="","",IF(AY34+AZ34=ข้อมูลพื้นฐาน!$F$15+ข้อมูลพื้นฐาน!$G$15,"/",""))</f>
        <v/>
      </c>
      <c r="BB34" s="410" t="str">
        <f t="shared" si="1"/>
        <v/>
      </c>
      <c r="BC34" s="390" t="str">
        <f>สรุปเวลาเรียน!X34</f>
        <v/>
      </c>
      <c r="BD34" s="415"/>
    </row>
    <row r="35" spans="1:56" ht="15" customHeight="1">
      <c r="A35" s="875" t="str">
        <f>เวลาเรียน1!A37</f>
        <v/>
      </c>
      <c r="B35" s="876"/>
      <c r="C35" s="506" t="str">
        <f>เวลาเรียน1!D37</f>
        <v/>
      </c>
      <c r="D35" s="507"/>
      <c r="E35" s="507"/>
      <c r="F35" s="507"/>
      <c r="G35" s="507"/>
      <c r="H35" s="507"/>
      <c r="I35" s="507"/>
      <c r="J35" s="507"/>
      <c r="K35" s="507"/>
      <c r="L35" s="507"/>
      <c r="M35" s="507"/>
      <c r="N35" s="507"/>
      <c r="O35" s="507"/>
      <c r="P35" s="507"/>
      <c r="Q35" s="507"/>
      <c r="R35" s="507"/>
      <c r="S35" s="507"/>
      <c r="T35" s="507"/>
      <c r="U35" s="507"/>
      <c r="V35" s="507"/>
      <c r="W35" s="507"/>
      <c r="X35" s="507"/>
      <c r="Y35" s="507"/>
      <c r="Z35" s="508" t="str">
        <f t="shared" si="0"/>
        <v/>
      </c>
      <c r="AA35" s="507"/>
      <c r="AB35" s="507"/>
      <c r="AC35" s="507"/>
      <c r="AD35" s="507"/>
      <c r="AE35" s="507"/>
      <c r="AF35" s="507"/>
      <c r="AG35" s="507"/>
      <c r="AH35" s="507"/>
      <c r="AI35" s="507"/>
      <c r="AJ35" s="507"/>
      <c r="AK35" s="507"/>
      <c r="AL35" s="507"/>
      <c r="AM35" s="507"/>
      <c r="AN35" s="507"/>
      <c r="AO35" s="507"/>
      <c r="AP35" s="507"/>
      <c r="AQ35" s="507"/>
      <c r="AR35" s="509"/>
      <c r="AS35" s="507"/>
      <c r="AT35" s="507"/>
      <c r="AU35" s="513"/>
      <c r="AV35" s="514"/>
      <c r="AW35" s="515"/>
      <c r="AX35" s="514"/>
      <c r="AY35" s="408"/>
      <c r="AZ35" s="426"/>
      <c r="BA35" s="410" t="str">
        <f>IF(A35="","",IF(AY35+AZ35=ข้อมูลพื้นฐาน!$F$15+ข้อมูลพื้นฐาน!$G$15,"/",""))</f>
        <v/>
      </c>
      <c r="BB35" s="410" t="str">
        <f t="shared" si="1"/>
        <v/>
      </c>
      <c r="BC35" s="390" t="str">
        <f>สรุปเวลาเรียน!X35</f>
        <v/>
      </c>
      <c r="BD35" s="415"/>
    </row>
    <row r="36" spans="1:56" ht="15" customHeight="1">
      <c r="A36" s="875" t="str">
        <f>เวลาเรียน1!A38</f>
        <v/>
      </c>
      <c r="B36" s="876"/>
      <c r="C36" s="506" t="str">
        <f>เวลาเรียน1!D38</f>
        <v/>
      </c>
      <c r="D36" s="507"/>
      <c r="E36" s="507"/>
      <c r="F36" s="507"/>
      <c r="G36" s="507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  <c r="X36" s="507"/>
      <c r="Y36" s="507"/>
      <c r="Z36" s="508" t="str">
        <f t="shared" si="0"/>
        <v/>
      </c>
      <c r="AA36" s="507"/>
      <c r="AB36" s="507"/>
      <c r="AC36" s="507"/>
      <c r="AD36" s="507"/>
      <c r="AE36" s="507"/>
      <c r="AF36" s="507"/>
      <c r="AG36" s="507"/>
      <c r="AH36" s="507"/>
      <c r="AI36" s="507"/>
      <c r="AJ36" s="507"/>
      <c r="AK36" s="507"/>
      <c r="AL36" s="507"/>
      <c r="AM36" s="507"/>
      <c r="AN36" s="507"/>
      <c r="AO36" s="507"/>
      <c r="AP36" s="507"/>
      <c r="AQ36" s="507"/>
      <c r="AR36" s="509"/>
      <c r="AS36" s="507"/>
      <c r="AT36" s="507"/>
      <c r="AU36" s="513"/>
      <c r="AV36" s="514"/>
      <c r="AW36" s="515"/>
      <c r="AX36" s="514"/>
      <c r="AY36" s="408"/>
      <c r="AZ36" s="426"/>
      <c r="BA36" s="410" t="str">
        <f>IF(A36="","",IF(AY36+AZ36=ข้อมูลพื้นฐาน!$F$15+ข้อมูลพื้นฐาน!$G$15,"/",""))</f>
        <v/>
      </c>
      <c r="BB36" s="410" t="str">
        <f t="shared" si="1"/>
        <v/>
      </c>
      <c r="BC36" s="390" t="str">
        <f>สรุปเวลาเรียน!X36</f>
        <v/>
      </c>
      <c r="BD36" s="415"/>
    </row>
    <row r="37" spans="1:56" ht="15" customHeight="1">
      <c r="A37" s="875" t="str">
        <f>เวลาเรียน1!A39</f>
        <v/>
      </c>
      <c r="B37" s="876"/>
      <c r="C37" s="506" t="str">
        <f>เวลาเรียน1!D39</f>
        <v/>
      </c>
      <c r="D37" s="507"/>
      <c r="E37" s="507"/>
      <c r="F37" s="507"/>
      <c r="G37" s="507"/>
      <c r="H37" s="507"/>
      <c r="I37" s="507"/>
      <c r="J37" s="507"/>
      <c r="K37" s="507"/>
      <c r="L37" s="507"/>
      <c r="M37" s="507"/>
      <c r="N37" s="507"/>
      <c r="O37" s="507"/>
      <c r="P37" s="507"/>
      <c r="Q37" s="507"/>
      <c r="R37" s="507"/>
      <c r="S37" s="507"/>
      <c r="T37" s="507"/>
      <c r="U37" s="507"/>
      <c r="V37" s="507"/>
      <c r="W37" s="507"/>
      <c r="X37" s="507"/>
      <c r="Y37" s="507"/>
      <c r="Z37" s="508" t="str">
        <f t="shared" si="0"/>
        <v/>
      </c>
      <c r="AA37" s="507"/>
      <c r="AB37" s="507"/>
      <c r="AC37" s="507"/>
      <c r="AD37" s="507"/>
      <c r="AE37" s="507"/>
      <c r="AF37" s="507"/>
      <c r="AG37" s="507"/>
      <c r="AH37" s="507"/>
      <c r="AI37" s="507"/>
      <c r="AJ37" s="507"/>
      <c r="AK37" s="507"/>
      <c r="AL37" s="507"/>
      <c r="AM37" s="507"/>
      <c r="AN37" s="507"/>
      <c r="AO37" s="507"/>
      <c r="AP37" s="507"/>
      <c r="AQ37" s="507"/>
      <c r="AR37" s="509"/>
      <c r="AS37" s="507"/>
      <c r="AT37" s="507"/>
      <c r="AU37" s="513"/>
      <c r="AV37" s="514"/>
      <c r="AW37" s="515"/>
      <c r="AX37" s="514"/>
      <c r="AY37" s="408"/>
      <c r="AZ37" s="426"/>
      <c r="BA37" s="410" t="str">
        <f>IF(A37="","",IF(AY37+AZ37=ข้อมูลพื้นฐาน!$F$15+ข้อมูลพื้นฐาน!$G$15,"/",""))</f>
        <v/>
      </c>
      <c r="BB37" s="410" t="str">
        <f t="shared" si="1"/>
        <v/>
      </c>
      <c r="BC37" s="390" t="str">
        <f>สรุปเวลาเรียน!X37</f>
        <v/>
      </c>
      <c r="BD37" s="415"/>
    </row>
    <row r="38" spans="1:56" ht="15" customHeight="1">
      <c r="A38" s="875" t="str">
        <f>เวลาเรียน1!A40</f>
        <v/>
      </c>
      <c r="B38" s="876"/>
      <c r="C38" s="506" t="str">
        <f>เวลาเรียน1!D40</f>
        <v/>
      </c>
      <c r="D38" s="507"/>
      <c r="E38" s="507"/>
      <c r="F38" s="507"/>
      <c r="G38" s="507"/>
      <c r="H38" s="507"/>
      <c r="I38" s="507"/>
      <c r="J38" s="507"/>
      <c r="K38" s="507"/>
      <c r="L38" s="507"/>
      <c r="M38" s="507"/>
      <c r="N38" s="507"/>
      <c r="O38" s="507"/>
      <c r="P38" s="507"/>
      <c r="Q38" s="507"/>
      <c r="R38" s="507"/>
      <c r="S38" s="507"/>
      <c r="T38" s="507"/>
      <c r="U38" s="507"/>
      <c r="V38" s="507"/>
      <c r="W38" s="507"/>
      <c r="X38" s="507"/>
      <c r="Y38" s="507"/>
      <c r="Z38" s="508" t="str">
        <f t="shared" si="0"/>
        <v/>
      </c>
      <c r="AA38" s="507"/>
      <c r="AB38" s="507"/>
      <c r="AC38" s="507"/>
      <c r="AD38" s="507"/>
      <c r="AE38" s="507"/>
      <c r="AF38" s="507"/>
      <c r="AG38" s="507"/>
      <c r="AH38" s="507"/>
      <c r="AI38" s="507"/>
      <c r="AJ38" s="507"/>
      <c r="AK38" s="507"/>
      <c r="AL38" s="507"/>
      <c r="AM38" s="507"/>
      <c r="AN38" s="507"/>
      <c r="AO38" s="507"/>
      <c r="AP38" s="507"/>
      <c r="AQ38" s="507"/>
      <c r="AR38" s="509"/>
      <c r="AS38" s="507"/>
      <c r="AT38" s="507"/>
      <c r="AU38" s="513"/>
      <c r="AV38" s="514"/>
      <c r="AW38" s="515"/>
      <c r="AX38" s="514"/>
      <c r="AY38" s="408"/>
      <c r="AZ38" s="426"/>
      <c r="BA38" s="410" t="str">
        <f>IF(A38="","",IF(AY38+AZ38=ข้อมูลพื้นฐาน!$F$15+ข้อมูลพื้นฐาน!$G$15,"/",""))</f>
        <v/>
      </c>
      <c r="BB38" s="410" t="str">
        <f t="shared" si="1"/>
        <v/>
      </c>
      <c r="BC38" s="390" t="str">
        <f>สรุปเวลาเรียน!X38</f>
        <v/>
      </c>
      <c r="BD38" s="415"/>
    </row>
    <row r="39" spans="1:56" ht="15" customHeight="1">
      <c r="A39" s="875" t="str">
        <f>เวลาเรียน1!A41</f>
        <v/>
      </c>
      <c r="B39" s="876"/>
      <c r="C39" s="506" t="str">
        <f>เวลาเรียน1!D41</f>
        <v/>
      </c>
      <c r="D39" s="507"/>
      <c r="E39" s="507"/>
      <c r="F39" s="507"/>
      <c r="G39" s="507"/>
      <c r="H39" s="507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  <c r="X39" s="507"/>
      <c r="Y39" s="507"/>
      <c r="Z39" s="508" t="str">
        <f t="shared" si="0"/>
        <v/>
      </c>
      <c r="AA39" s="507"/>
      <c r="AB39" s="507"/>
      <c r="AC39" s="507"/>
      <c r="AD39" s="507"/>
      <c r="AE39" s="507"/>
      <c r="AF39" s="507"/>
      <c r="AG39" s="507"/>
      <c r="AH39" s="507"/>
      <c r="AI39" s="507"/>
      <c r="AJ39" s="507"/>
      <c r="AK39" s="507"/>
      <c r="AL39" s="507"/>
      <c r="AM39" s="507"/>
      <c r="AN39" s="507"/>
      <c r="AO39" s="507"/>
      <c r="AP39" s="507"/>
      <c r="AQ39" s="507"/>
      <c r="AR39" s="509"/>
      <c r="AS39" s="507"/>
      <c r="AT39" s="507"/>
      <c r="AU39" s="513"/>
      <c r="AV39" s="514"/>
      <c r="AW39" s="515"/>
      <c r="AX39" s="514"/>
      <c r="AY39" s="408"/>
      <c r="AZ39" s="426"/>
      <c r="BA39" s="410" t="str">
        <f>IF(A39="","",IF(AY39+AZ39=ข้อมูลพื้นฐาน!$F$15+ข้อมูลพื้นฐาน!$G$15,"/",""))</f>
        <v/>
      </c>
      <c r="BB39" s="410" t="str">
        <f t="shared" si="1"/>
        <v/>
      </c>
      <c r="BC39" s="390" t="str">
        <f>สรุปเวลาเรียน!X39</f>
        <v/>
      </c>
      <c r="BD39" s="415"/>
    </row>
    <row r="40" spans="1:56" ht="15" customHeight="1">
      <c r="A40" s="875" t="str">
        <f>เวลาเรียน1!A42</f>
        <v/>
      </c>
      <c r="B40" s="876"/>
      <c r="C40" s="506" t="str">
        <f>เวลาเรียน1!D42</f>
        <v/>
      </c>
      <c r="D40" s="507"/>
      <c r="E40" s="507"/>
      <c r="F40" s="507"/>
      <c r="G40" s="507"/>
      <c r="H40" s="507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  <c r="X40" s="507"/>
      <c r="Y40" s="507"/>
      <c r="Z40" s="508" t="str">
        <f t="shared" si="0"/>
        <v/>
      </c>
      <c r="AA40" s="507"/>
      <c r="AB40" s="507"/>
      <c r="AC40" s="507"/>
      <c r="AD40" s="507"/>
      <c r="AE40" s="507"/>
      <c r="AF40" s="507"/>
      <c r="AG40" s="507"/>
      <c r="AH40" s="507"/>
      <c r="AI40" s="507"/>
      <c r="AJ40" s="507"/>
      <c r="AK40" s="507"/>
      <c r="AL40" s="507"/>
      <c r="AM40" s="507"/>
      <c r="AN40" s="507"/>
      <c r="AO40" s="507"/>
      <c r="AP40" s="507"/>
      <c r="AQ40" s="507"/>
      <c r="AR40" s="509"/>
      <c r="AS40" s="507"/>
      <c r="AT40" s="507"/>
      <c r="AU40" s="513"/>
      <c r="AV40" s="514"/>
      <c r="AW40" s="515"/>
      <c r="AX40" s="514"/>
      <c r="AY40" s="408"/>
      <c r="AZ40" s="426"/>
      <c r="BA40" s="410" t="str">
        <f>IF(A40="","",IF(AY40+AZ40=ข้อมูลพื้นฐาน!$F$15+ข้อมูลพื้นฐาน!$G$15,"/",""))</f>
        <v/>
      </c>
      <c r="BB40" s="410" t="str">
        <f t="shared" si="1"/>
        <v/>
      </c>
      <c r="BC40" s="390" t="str">
        <f>สรุปเวลาเรียน!X40</f>
        <v/>
      </c>
      <c r="BD40" s="415"/>
    </row>
    <row r="41" spans="1:56" ht="15" customHeight="1">
      <c r="A41" s="875" t="str">
        <f>เวลาเรียน1!A43</f>
        <v/>
      </c>
      <c r="B41" s="876"/>
      <c r="C41" s="506" t="str">
        <f>เวลาเรียน1!D43</f>
        <v/>
      </c>
      <c r="D41" s="507"/>
      <c r="E41" s="507"/>
      <c r="F41" s="507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  <c r="T41" s="507"/>
      <c r="U41" s="507"/>
      <c r="V41" s="507"/>
      <c r="W41" s="507"/>
      <c r="X41" s="507"/>
      <c r="Y41" s="507"/>
      <c r="Z41" s="508" t="str">
        <f t="shared" si="0"/>
        <v/>
      </c>
      <c r="AA41" s="507"/>
      <c r="AB41" s="507"/>
      <c r="AC41" s="507"/>
      <c r="AD41" s="507"/>
      <c r="AE41" s="507"/>
      <c r="AF41" s="507"/>
      <c r="AG41" s="507"/>
      <c r="AH41" s="507"/>
      <c r="AI41" s="507"/>
      <c r="AJ41" s="507"/>
      <c r="AK41" s="507"/>
      <c r="AL41" s="507"/>
      <c r="AM41" s="507"/>
      <c r="AN41" s="507"/>
      <c r="AO41" s="507"/>
      <c r="AP41" s="507"/>
      <c r="AQ41" s="507"/>
      <c r="AR41" s="509"/>
      <c r="AS41" s="507"/>
      <c r="AT41" s="507"/>
      <c r="AU41" s="513"/>
      <c r="AV41" s="514"/>
      <c r="AW41" s="515"/>
      <c r="AX41" s="514"/>
      <c r="AY41" s="408"/>
      <c r="AZ41" s="426"/>
      <c r="BA41" s="410" t="str">
        <f>IF(A41="","",IF(AY41+AZ41=ข้อมูลพื้นฐาน!$F$15+ข้อมูลพื้นฐาน!$G$15,"/",""))</f>
        <v/>
      </c>
      <c r="BB41" s="410" t="str">
        <f t="shared" si="1"/>
        <v/>
      </c>
      <c r="BC41" s="390" t="str">
        <f>สรุปเวลาเรียน!X41</f>
        <v/>
      </c>
      <c r="BD41" s="415"/>
    </row>
    <row r="42" spans="1:56" ht="15" customHeight="1">
      <c r="A42" s="875" t="str">
        <f>เวลาเรียน1!A44</f>
        <v/>
      </c>
      <c r="B42" s="876"/>
      <c r="C42" s="506" t="str">
        <f>เวลาเรียน1!D44</f>
        <v/>
      </c>
      <c r="D42" s="507"/>
      <c r="E42" s="507"/>
      <c r="F42" s="507"/>
      <c r="G42" s="507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R42" s="507"/>
      <c r="S42" s="507"/>
      <c r="T42" s="507"/>
      <c r="U42" s="507"/>
      <c r="V42" s="507"/>
      <c r="W42" s="507"/>
      <c r="X42" s="507"/>
      <c r="Y42" s="507"/>
      <c r="Z42" s="508" t="str">
        <f t="shared" si="0"/>
        <v/>
      </c>
      <c r="AA42" s="507"/>
      <c r="AB42" s="507"/>
      <c r="AC42" s="507"/>
      <c r="AD42" s="507"/>
      <c r="AE42" s="507"/>
      <c r="AF42" s="507"/>
      <c r="AG42" s="507"/>
      <c r="AH42" s="507"/>
      <c r="AI42" s="507"/>
      <c r="AJ42" s="507"/>
      <c r="AK42" s="507"/>
      <c r="AL42" s="507"/>
      <c r="AM42" s="507"/>
      <c r="AN42" s="507"/>
      <c r="AO42" s="507"/>
      <c r="AP42" s="507"/>
      <c r="AQ42" s="507"/>
      <c r="AR42" s="509"/>
      <c r="AS42" s="507"/>
      <c r="AT42" s="507"/>
      <c r="AU42" s="513"/>
      <c r="AV42" s="514"/>
      <c r="AW42" s="515"/>
      <c r="AX42" s="514"/>
      <c r="AY42" s="408"/>
      <c r="AZ42" s="426"/>
      <c r="BA42" s="410" t="str">
        <f>IF(A42="","",IF(AY42+AZ42=ข้อมูลพื้นฐาน!$F$15+ข้อมูลพื้นฐาน!$G$15,"/",""))</f>
        <v/>
      </c>
      <c r="BB42" s="410" t="str">
        <f t="shared" si="1"/>
        <v/>
      </c>
      <c r="BC42" s="390" t="str">
        <f>สรุปเวลาเรียน!X42</f>
        <v/>
      </c>
      <c r="BD42" s="415"/>
    </row>
    <row r="43" spans="1:56" ht="15" customHeight="1">
      <c r="A43" s="875" t="str">
        <f>เวลาเรียน1!A45</f>
        <v/>
      </c>
      <c r="B43" s="876"/>
      <c r="C43" s="506" t="str">
        <f>เวลาเรียน1!D45</f>
        <v/>
      </c>
      <c r="D43" s="507"/>
      <c r="E43" s="507"/>
      <c r="F43" s="507"/>
      <c r="G43" s="507"/>
      <c r="H43" s="507"/>
      <c r="I43" s="507"/>
      <c r="J43" s="507"/>
      <c r="K43" s="507"/>
      <c r="L43" s="507"/>
      <c r="M43" s="507"/>
      <c r="N43" s="507"/>
      <c r="O43" s="507"/>
      <c r="P43" s="507"/>
      <c r="Q43" s="507"/>
      <c r="R43" s="507"/>
      <c r="S43" s="507"/>
      <c r="T43" s="507"/>
      <c r="U43" s="507"/>
      <c r="V43" s="507"/>
      <c r="W43" s="507"/>
      <c r="X43" s="507"/>
      <c r="Y43" s="507"/>
      <c r="Z43" s="508" t="str">
        <f t="shared" si="0"/>
        <v/>
      </c>
      <c r="AA43" s="507"/>
      <c r="AB43" s="507"/>
      <c r="AC43" s="507"/>
      <c r="AD43" s="507"/>
      <c r="AE43" s="507"/>
      <c r="AF43" s="507"/>
      <c r="AG43" s="507"/>
      <c r="AH43" s="507"/>
      <c r="AI43" s="507"/>
      <c r="AJ43" s="507"/>
      <c r="AK43" s="507"/>
      <c r="AL43" s="507"/>
      <c r="AM43" s="507"/>
      <c r="AN43" s="507"/>
      <c r="AO43" s="507"/>
      <c r="AP43" s="507"/>
      <c r="AQ43" s="507"/>
      <c r="AR43" s="509"/>
      <c r="AS43" s="507"/>
      <c r="AT43" s="507"/>
      <c r="AU43" s="513"/>
      <c r="AV43" s="514"/>
      <c r="AW43" s="515"/>
      <c r="AX43" s="514"/>
      <c r="AY43" s="408"/>
      <c r="AZ43" s="426"/>
      <c r="BA43" s="410" t="str">
        <f>IF(A43="","",IF(AY43+AZ43=ข้อมูลพื้นฐาน!$F$15+ข้อมูลพื้นฐาน!$G$15,"/",""))</f>
        <v/>
      </c>
      <c r="BB43" s="410" t="str">
        <f t="shared" si="1"/>
        <v/>
      </c>
      <c r="BC43" s="390" t="str">
        <f>สรุปเวลาเรียน!X43</f>
        <v/>
      </c>
      <c r="BD43" s="415"/>
    </row>
    <row r="44" spans="1:56" ht="15" customHeight="1">
      <c r="A44" s="875" t="str">
        <f>เวลาเรียน1!A46</f>
        <v/>
      </c>
      <c r="B44" s="876"/>
      <c r="C44" s="506" t="str">
        <f>เวลาเรียน1!D46</f>
        <v/>
      </c>
      <c r="D44" s="507"/>
      <c r="E44" s="507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  <c r="X44" s="507"/>
      <c r="Y44" s="507"/>
      <c r="Z44" s="508" t="str">
        <f t="shared" si="0"/>
        <v/>
      </c>
      <c r="AA44" s="507"/>
      <c r="AB44" s="507"/>
      <c r="AC44" s="507"/>
      <c r="AD44" s="507"/>
      <c r="AE44" s="507"/>
      <c r="AF44" s="507"/>
      <c r="AG44" s="507"/>
      <c r="AH44" s="507"/>
      <c r="AI44" s="507"/>
      <c r="AJ44" s="507"/>
      <c r="AK44" s="507"/>
      <c r="AL44" s="507"/>
      <c r="AM44" s="507"/>
      <c r="AN44" s="507"/>
      <c r="AO44" s="507"/>
      <c r="AP44" s="507"/>
      <c r="AQ44" s="507"/>
      <c r="AR44" s="509"/>
      <c r="AS44" s="507"/>
      <c r="AT44" s="507"/>
      <c r="AU44" s="516"/>
      <c r="AV44" s="517"/>
      <c r="AW44" s="518"/>
      <c r="AX44" s="517"/>
      <c r="AY44" s="408"/>
      <c r="AZ44" s="426"/>
      <c r="BA44" s="410" t="str">
        <f>IF(A44="","",IF(AY44+AZ44=ข้อมูลพื้นฐาน!$F$15+ข้อมูลพื้นฐาน!$G$15,"/",""))</f>
        <v/>
      </c>
      <c r="BB44" s="410" t="str">
        <f t="shared" si="1"/>
        <v/>
      </c>
      <c r="BC44" s="390" t="str">
        <f>สรุปเวลาเรียน!X44</f>
        <v/>
      </c>
      <c r="BD44" s="415"/>
    </row>
    <row r="45" spans="1:56" ht="15" customHeight="1">
      <c r="A45" s="875" t="str">
        <f>เวลาเรียน1!A47</f>
        <v/>
      </c>
      <c r="B45" s="876"/>
      <c r="C45" s="506" t="str">
        <f>เวลาเรียน1!D47</f>
        <v/>
      </c>
      <c r="D45" s="507"/>
      <c r="E45" s="507"/>
      <c r="F45" s="507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8" t="str">
        <f t="shared" ref="Z45:Z54" si="2">A45</f>
        <v/>
      </c>
      <c r="AA45" s="507"/>
      <c r="AB45" s="507"/>
      <c r="AC45" s="507"/>
      <c r="AD45" s="507"/>
      <c r="AE45" s="507"/>
      <c r="AF45" s="507"/>
      <c r="AG45" s="507"/>
      <c r="AH45" s="507"/>
      <c r="AI45" s="507"/>
      <c r="AJ45" s="507"/>
      <c r="AK45" s="507"/>
      <c r="AL45" s="507"/>
      <c r="AM45" s="507"/>
      <c r="AN45" s="507"/>
      <c r="AO45" s="507"/>
      <c r="AP45" s="507"/>
      <c r="AQ45" s="507"/>
      <c r="AR45" s="509"/>
      <c r="AS45" s="507"/>
      <c r="AT45" s="507"/>
      <c r="AU45" s="513"/>
      <c r="AV45" s="514"/>
      <c r="AW45" s="515"/>
      <c r="AX45" s="514"/>
      <c r="AY45" s="408"/>
      <c r="AZ45" s="426"/>
      <c r="BA45" s="410" t="str">
        <f>IF(A45="","",IF(AY45+AZ45=ข้อมูลพื้นฐาน!$F$15+ข้อมูลพื้นฐาน!$G$15,"/",""))</f>
        <v/>
      </c>
      <c r="BB45" s="410" t="str">
        <f t="shared" ref="BB45:BB54" si="3">IF(A45="","",IF(BA45="/","","/"))</f>
        <v/>
      </c>
      <c r="BC45" s="390" t="str">
        <f>สรุปเวลาเรียน!X45</f>
        <v/>
      </c>
      <c r="BD45" s="415"/>
    </row>
    <row r="46" spans="1:56" ht="15" customHeight="1">
      <c r="A46" s="875" t="str">
        <f>เวลาเรียน1!A48</f>
        <v/>
      </c>
      <c r="B46" s="876"/>
      <c r="C46" s="506" t="str">
        <f>เวลาเรียน1!D48</f>
        <v/>
      </c>
      <c r="D46" s="507"/>
      <c r="E46" s="507"/>
      <c r="F46" s="507"/>
      <c r="G46" s="507"/>
      <c r="H46" s="507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  <c r="X46" s="507"/>
      <c r="Y46" s="507"/>
      <c r="Z46" s="508" t="str">
        <f t="shared" si="2"/>
        <v/>
      </c>
      <c r="AA46" s="507"/>
      <c r="AB46" s="507"/>
      <c r="AC46" s="507"/>
      <c r="AD46" s="507"/>
      <c r="AE46" s="507"/>
      <c r="AF46" s="507"/>
      <c r="AG46" s="507"/>
      <c r="AH46" s="507"/>
      <c r="AI46" s="507"/>
      <c r="AJ46" s="507"/>
      <c r="AK46" s="507"/>
      <c r="AL46" s="507"/>
      <c r="AM46" s="507"/>
      <c r="AN46" s="507"/>
      <c r="AO46" s="507"/>
      <c r="AP46" s="507"/>
      <c r="AQ46" s="507"/>
      <c r="AR46" s="509"/>
      <c r="AS46" s="507"/>
      <c r="AT46" s="507"/>
      <c r="AU46" s="513"/>
      <c r="AV46" s="514"/>
      <c r="AW46" s="515"/>
      <c r="AX46" s="514"/>
      <c r="AY46" s="408"/>
      <c r="AZ46" s="426"/>
      <c r="BA46" s="410" t="str">
        <f>IF(A46="","",IF(AY46+AZ46=ข้อมูลพื้นฐาน!$F$15+ข้อมูลพื้นฐาน!$G$15,"/",""))</f>
        <v/>
      </c>
      <c r="BB46" s="410" t="str">
        <f t="shared" si="3"/>
        <v/>
      </c>
      <c r="BC46" s="390" t="str">
        <f>สรุปเวลาเรียน!X46</f>
        <v/>
      </c>
      <c r="BD46" s="415"/>
    </row>
    <row r="47" spans="1:56" ht="15" customHeight="1">
      <c r="A47" s="875" t="str">
        <f>เวลาเรียน1!A49</f>
        <v/>
      </c>
      <c r="B47" s="876"/>
      <c r="C47" s="506" t="str">
        <f>เวลาเรียน1!D49</f>
        <v/>
      </c>
      <c r="D47" s="507"/>
      <c r="E47" s="507"/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  <c r="X47" s="507"/>
      <c r="Y47" s="507"/>
      <c r="Z47" s="508" t="str">
        <f t="shared" si="2"/>
        <v/>
      </c>
      <c r="AA47" s="507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7"/>
      <c r="AQ47" s="507"/>
      <c r="AR47" s="509"/>
      <c r="AS47" s="507"/>
      <c r="AT47" s="507"/>
      <c r="AU47" s="513"/>
      <c r="AV47" s="514"/>
      <c r="AW47" s="515"/>
      <c r="AX47" s="514"/>
      <c r="AY47" s="408"/>
      <c r="AZ47" s="426"/>
      <c r="BA47" s="410" t="str">
        <f>IF(A47="","",IF(AY47+AZ47=ข้อมูลพื้นฐาน!$F$15+ข้อมูลพื้นฐาน!$G$15,"/",""))</f>
        <v/>
      </c>
      <c r="BB47" s="410" t="str">
        <f t="shared" si="3"/>
        <v/>
      </c>
      <c r="BC47" s="390" t="str">
        <f>สรุปเวลาเรียน!X47</f>
        <v/>
      </c>
      <c r="BD47" s="415"/>
    </row>
    <row r="48" spans="1:56" ht="15" customHeight="1">
      <c r="A48" s="875" t="str">
        <f>เวลาเรียน1!A50</f>
        <v/>
      </c>
      <c r="B48" s="876"/>
      <c r="C48" s="506" t="str">
        <f>เวลาเรียน1!D50</f>
        <v/>
      </c>
      <c r="D48" s="507"/>
      <c r="E48" s="507"/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7"/>
      <c r="R48" s="507"/>
      <c r="S48" s="507"/>
      <c r="T48" s="507"/>
      <c r="U48" s="507"/>
      <c r="V48" s="507"/>
      <c r="W48" s="507"/>
      <c r="X48" s="507"/>
      <c r="Y48" s="507"/>
      <c r="Z48" s="508" t="str">
        <f t="shared" si="2"/>
        <v/>
      </c>
      <c r="AA48" s="507"/>
      <c r="AB48" s="507"/>
      <c r="AC48" s="507"/>
      <c r="AD48" s="507"/>
      <c r="AE48" s="507"/>
      <c r="AF48" s="507"/>
      <c r="AG48" s="507"/>
      <c r="AH48" s="507"/>
      <c r="AI48" s="507"/>
      <c r="AJ48" s="507"/>
      <c r="AK48" s="507"/>
      <c r="AL48" s="507"/>
      <c r="AM48" s="507"/>
      <c r="AN48" s="507"/>
      <c r="AO48" s="507"/>
      <c r="AP48" s="507"/>
      <c r="AQ48" s="507"/>
      <c r="AR48" s="509"/>
      <c r="AS48" s="507"/>
      <c r="AT48" s="507"/>
      <c r="AU48" s="513"/>
      <c r="AV48" s="514"/>
      <c r="AW48" s="515"/>
      <c r="AX48" s="514"/>
      <c r="AY48" s="408"/>
      <c r="AZ48" s="426"/>
      <c r="BA48" s="410" t="str">
        <f>IF(A48="","",IF(AY48+AZ48=ข้อมูลพื้นฐาน!$F$15+ข้อมูลพื้นฐาน!$G$15,"/",""))</f>
        <v/>
      </c>
      <c r="BB48" s="410" t="str">
        <f t="shared" si="3"/>
        <v/>
      </c>
      <c r="BC48" s="390" t="str">
        <f>สรุปเวลาเรียน!X48</f>
        <v/>
      </c>
      <c r="BD48" s="415"/>
    </row>
    <row r="49" spans="1:56" ht="15" customHeight="1">
      <c r="A49" s="875" t="str">
        <f>เวลาเรียน1!A51</f>
        <v/>
      </c>
      <c r="B49" s="876"/>
      <c r="C49" s="506" t="str">
        <f>เวลาเรียน1!D51</f>
        <v/>
      </c>
      <c r="D49" s="507"/>
      <c r="E49" s="507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8" t="str">
        <f t="shared" si="2"/>
        <v/>
      </c>
      <c r="AA49" s="507"/>
      <c r="AB49" s="507"/>
      <c r="AC49" s="507"/>
      <c r="AD49" s="507"/>
      <c r="AE49" s="507"/>
      <c r="AF49" s="507"/>
      <c r="AG49" s="507"/>
      <c r="AH49" s="507"/>
      <c r="AI49" s="507"/>
      <c r="AJ49" s="507"/>
      <c r="AK49" s="507"/>
      <c r="AL49" s="507"/>
      <c r="AM49" s="507"/>
      <c r="AN49" s="507"/>
      <c r="AO49" s="507"/>
      <c r="AP49" s="507"/>
      <c r="AQ49" s="507"/>
      <c r="AR49" s="509"/>
      <c r="AS49" s="507"/>
      <c r="AT49" s="507"/>
      <c r="AU49" s="513"/>
      <c r="AV49" s="514"/>
      <c r="AW49" s="515"/>
      <c r="AX49" s="514"/>
      <c r="AY49" s="408"/>
      <c r="AZ49" s="426"/>
      <c r="BA49" s="410" t="str">
        <f>IF(A49="","",IF(AY49+AZ49=ข้อมูลพื้นฐาน!$F$15+ข้อมูลพื้นฐาน!$G$15,"/",""))</f>
        <v/>
      </c>
      <c r="BB49" s="410" t="str">
        <f t="shared" si="3"/>
        <v/>
      </c>
      <c r="BC49" s="390" t="str">
        <f>สรุปเวลาเรียน!X49</f>
        <v/>
      </c>
      <c r="BD49" s="415"/>
    </row>
    <row r="50" spans="1:56" ht="15" customHeight="1">
      <c r="A50" s="875" t="str">
        <f>เวลาเรียน1!A52</f>
        <v/>
      </c>
      <c r="B50" s="876"/>
      <c r="C50" s="506" t="str">
        <f>เวลาเรียน1!D52</f>
        <v/>
      </c>
      <c r="D50" s="507"/>
      <c r="E50" s="507"/>
      <c r="F50" s="507"/>
      <c r="G50" s="507"/>
      <c r="H50" s="507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  <c r="X50" s="507"/>
      <c r="Y50" s="507"/>
      <c r="Z50" s="508" t="str">
        <f t="shared" si="2"/>
        <v/>
      </c>
      <c r="AA50" s="507"/>
      <c r="AB50" s="507"/>
      <c r="AC50" s="507"/>
      <c r="AD50" s="507"/>
      <c r="AE50" s="507"/>
      <c r="AF50" s="507"/>
      <c r="AG50" s="507"/>
      <c r="AH50" s="507"/>
      <c r="AI50" s="507"/>
      <c r="AJ50" s="507"/>
      <c r="AK50" s="507"/>
      <c r="AL50" s="507"/>
      <c r="AM50" s="507"/>
      <c r="AN50" s="507"/>
      <c r="AO50" s="507"/>
      <c r="AP50" s="507"/>
      <c r="AQ50" s="507"/>
      <c r="AR50" s="509"/>
      <c r="AS50" s="507"/>
      <c r="AT50" s="507"/>
      <c r="AU50" s="513"/>
      <c r="AV50" s="514"/>
      <c r="AW50" s="515"/>
      <c r="AX50" s="514"/>
      <c r="AY50" s="408"/>
      <c r="AZ50" s="426"/>
      <c r="BA50" s="410" t="str">
        <f>IF(A50="","",IF(AY50+AZ50=ข้อมูลพื้นฐาน!$F$15+ข้อมูลพื้นฐาน!$G$15,"/",""))</f>
        <v/>
      </c>
      <c r="BB50" s="410" t="str">
        <f t="shared" si="3"/>
        <v/>
      </c>
      <c r="BC50" s="390" t="str">
        <f>สรุปเวลาเรียน!X50</f>
        <v/>
      </c>
      <c r="BD50" s="415"/>
    </row>
    <row r="51" spans="1:56" ht="15" customHeight="1">
      <c r="A51" s="875" t="str">
        <f>เวลาเรียน1!A53</f>
        <v/>
      </c>
      <c r="B51" s="876"/>
      <c r="C51" s="506" t="str">
        <f>เวลาเรียน1!D53</f>
        <v/>
      </c>
      <c r="D51" s="507"/>
      <c r="E51" s="507"/>
      <c r="F51" s="507"/>
      <c r="G51" s="507"/>
      <c r="H51" s="507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  <c r="T51" s="507"/>
      <c r="U51" s="507"/>
      <c r="V51" s="507"/>
      <c r="W51" s="507"/>
      <c r="X51" s="507"/>
      <c r="Y51" s="507"/>
      <c r="Z51" s="508" t="str">
        <f t="shared" si="2"/>
        <v/>
      </c>
      <c r="AA51" s="507"/>
      <c r="AB51" s="507"/>
      <c r="AC51" s="507"/>
      <c r="AD51" s="507"/>
      <c r="AE51" s="507"/>
      <c r="AF51" s="507"/>
      <c r="AG51" s="507"/>
      <c r="AH51" s="507"/>
      <c r="AI51" s="507"/>
      <c r="AJ51" s="507"/>
      <c r="AK51" s="507"/>
      <c r="AL51" s="507"/>
      <c r="AM51" s="507"/>
      <c r="AN51" s="507"/>
      <c r="AO51" s="507"/>
      <c r="AP51" s="507"/>
      <c r="AQ51" s="507"/>
      <c r="AR51" s="509"/>
      <c r="AS51" s="507"/>
      <c r="AT51" s="507"/>
      <c r="AU51" s="513"/>
      <c r="AV51" s="514"/>
      <c r="AW51" s="515"/>
      <c r="AX51" s="514"/>
      <c r="AY51" s="408"/>
      <c r="AZ51" s="426"/>
      <c r="BA51" s="410" t="str">
        <f>IF(A51="","",IF(AY51+AZ51=ข้อมูลพื้นฐาน!$F$15+ข้อมูลพื้นฐาน!$G$15,"/",""))</f>
        <v/>
      </c>
      <c r="BB51" s="410" t="str">
        <f t="shared" si="3"/>
        <v/>
      </c>
      <c r="BC51" s="390" t="str">
        <f>สรุปเวลาเรียน!X51</f>
        <v/>
      </c>
      <c r="BD51" s="415"/>
    </row>
    <row r="52" spans="1:56" ht="15" customHeight="1">
      <c r="A52" s="875" t="str">
        <f>เวลาเรียน1!A54</f>
        <v/>
      </c>
      <c r="B52" s="876"/>
      <c r="C52" s="506" t="str">
        <f>เวลาเรียน1!D54</f>
        <v/>
      </c>
      <c r="D52" s="507"/>
      <c r="E52" s="507"/>
      <c r="F52" s="507"/>
      <c r="G52" s="507"/>
      <c r="H52" s="507"/>
      <c r="I52" s="507"/>
      <c r="J52" s="507"/>
      <c r="K52" s="507"/>
      <c r="L52" s="507"/>
      <c r="M52" s="507"/>
      <c r="N52" s="507"/>
      <c r="O52" s="507"/>
      <c r="P52" s="507"/>
      <c r="Q52" s="507"/>
      <c r="R52" s="507"/>
      <c r="S52" s="507"/>
      <c r="T52" s="507"/>
      <c r="U52" s="507"/>
      <c r="V52" s="507"/>
      <c r="W52" s="507"/>
      <c r="X52" s="507"/>
      <c r="Y52" s="507"/>
      <c r="Z52" s="508" t="str">
        <f t="shared" si="2"/>
        <v/>
      </c>
      <c r="AA52" s="507"/>
      <c r="AB52" s="507"/>
      <c r="AC52" s="507"/>
      <c r="AD52" s="507"/>
      <c r="AE52" s="507"/>
      <c r="AF52" s="507"/>
      <c r="AG52" s="507"/>
      <c r="AH52" s="507"/>
      <c r="AI52" s="507"/>
      <c r="AJ52" s="507"/>
      <c r="AK52" s="507"/>
      <c r="AL52" s="507"/>
      <c r="AM52" s="507"/>
      <c r="AN52" s="507"/>
      <c r="AO52" s="507"/>
      <c r="AP52" s="507"/>
      <c r="AQ52" s="507"/>
      <c r="AR52" s="509"/>
      <c r="AS52" s="507"/>
      <c r="AT52" s="507"/>
      <c r="AU52" s="513"/>
      <c r="AV52" s="514"/>
      <c r="AW52" s="515"/>
      <c r="AX52" s="514"/>
      <c r="AY52" s="408"/>
      <c r="AZ52" s="426"/>
      <c r="BA52" s="410" t="str">
        <f>IF(A52="","",IF(AY52+AZ52=ข้อมูลพื้นฐาน!$F$15+ข้อมูลพื้นฐาน!$G$15,"/",""))</f>
        <v/>
      </c>
      <c r="BB52" s="410" t="str">
        <f t="shared" si="3"/>
        <v/>
      </c>
      <c r="BC52" s="390" t="str">
        <f>สรุปเวลาเรียน!X52</f>
        <v/>
      </c>
      <c r="BD52" s="415"/>
    </row>
    <row r="53" spans="1:56" ht="15" customHeight="1">
      <c r="A53" s="875" t="str">
        <f>เวลาเรียน1!A55</f>
        <v/>
      </c>
      <c r="B53" s="876"/>
      <c r="C53" s="506" t="str">
        <f>เวลาเรียน1!D55</f>
        <v/>
      </c>
      <c r="D53" s="507"/>
      <c r="E53" s="507"/>
      <c r="F53" s="507"/>
      <c r="G53" s="507"/>
      <c r="H53" s="507"/>
      <c r="I53" s="507"/>
      <c r="J53" s="507"/>
      <c r="K53" s="507"/>
      <c r="L53" s="507"/>
      <c r="M53" s="507"/>
      <c r="N53" s="507"/>
      <c r="O53" s="507"/>
      <c r="P53" s="507"/>
      <c r="Q53" s="507"/>
      <c r="R53" s="507"/>
      <c r="S53" s="507"/>
      <c r="T53" s="507"/>
      <c r="U53" s="507"/>
      <c r="V53" s="507"/>
      <c r="W53" s="507"/>
      <c r="X53" s="507"/>
      <c r="Y53" s="507"/>
      <c r="Z53" s="508" t="str">
        <f t="shared" si="2"/>
        <v/>
      </c>
      <c r="AA53" s="507"/>
      <c r="AB53" s="507"/>
      <c r="AC53" s="507"/>
      <c r="AD53" s="507"/>
      <c r="AE53" s="507"/>
      <c r="AF53" s="507"/>
      <c r="AG53" s="507"/>
      <c r="AH53" s="507"/>
      <c r="AI53" s="507"/>
      <c r="AJ53" s="507"/>
      <c r="AK53" s="507"/>
      <c r="AL53" s="507"/>
      <c r="AM53" s="507"/>
      <c r="AN53" s="507"/>
      <c r="AO53" s="507"/>
      <c r="AP53" s="507"/>
      <c r="AQ53" s="507"/>
      <c r="AR53" s="509"/>
      <c r="AS53" s="507"/>
      <c r="AT53" s="507"/>
      <c r="AU53" s="513"/>
      <c r="AV53" s="514"/>
      <c r="AW53" s="515"/>
      <c r="AX53" s="514"/>
      <c r="AY53" s="408"/>
      <c r="AZ53" s="426"/>
      <c r="BA53" s="410" t="str">
        <f>IF(A53="","",IF(AY53+AZ53=ข้อมูลพื้นฐาน!$F$15+ข้อมูลพื้นฐาน!$G$15,"/",""))</f>
        <v/>
      </c>
      <c r="BB53" s="410" t="str">
        <f t="shared" si="3"/>
        <v/>
      </c>
      <c r="BC53" s="390" t="str">
        <f>สรุปเวลาเรียน!X53</f>
        <v/>
      </c>
      <c r="BD53" s="415"/>
    </row>
    <row r="54" spans="1:56" ht="12.95" customHeight="1">
      <c r="A54" s="875" t="str">
        <f>เวลาเรียน1!A56</f>
        <v/>
      </c>
      <c r="B54" s="876"/>
      <c r="C54" s="506" t="str">
        <f>เวลาเรียน1!D56</f>
        <v/>
      </c>
      <c r="D54" s="507"/>
      <c r="E54" s="507"/>
      <c r="F54" s="507"/>
      <c r="G54" s="507"/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8" t="str">
        <f t="shared" si="2"/>
        <v/>
      </c>
      <c r="AA54" s="507"/>
      <c r="AB54" s="507"/>
      <c r="AC54" s="507"/>
      <c r="AD54" s="507"/>
      <c r="AE54" s="507"/>
      <c r="AF54" s="507"/>
      <c r="AG54" s="507"/>
      <c r="AH54" s="507"/>
      <c r="AI54" s="507"/>
      <c r="AJ54" s="507"/>
      <c r="AK54" s="507"/>
      <c r="AL54" s="507"/>
      <c r="AM54" s="507"/>
      <c r="AN54" s="507"/>
      <c r="AO54" s="507"/>
      <c r="AP54" s="507"/>
      <c r="AQ54" s="507"/>
      <c r="AR54" s="509"/>
      <c r="AS54" s="507"/>
      <c r="AT54" s="507"/>
      <c r="AU54" s="516"/>
      <c r="AV54" s="517"/>
      <c r="AW54" s="518"/>
      <c r="AX54" s="517"/>
      <c r="AY54" s="408"/>
      <c r="AZ54" s="426"/>
      <c r="BA54" s="410" t="str">
        <f>IF(A54="","",IF(AY54+AZ54=ข้อมูลพื้นฐาน!$F$15+ข้อมูลพื้นฐาน!$G$15,"/",""))</f>
        <v/>
      </c>
      <c r="BB54" s="410" t="str">
        <f t="shared" si="3"/>
        <v/>
      </c>
      <c r="BC54" s="390" t="str">
        <f>สรุปเวลาเรียน!X54</f>
        <v/>
      </c>
      <c r="BD54" s="415"/>
    </row>
    <row r="55" spans="1:56" ht="17.100000000000001" hidden="1" customHeight="1">
      <c r="A55" s="537"/>
      <c r="B55" s="537"/>
      <c r="C55" s="454"/>
      <c r="D55" s="456"/>
      <c r="E55" s="456"/>
      <c r="F55" s="456"/>
      <c r="G55" s="456"/>
      <c r="H55" s="456"/>
      <c r="I55" s="456"/>
      <c r="J55" s="456"/>
      <c r="K55" s="456"/>
      <c r="L55" s="456"/>
      <c r="M55" s="456"/>
      <c r="N55" s="456"/>
      <c r="O55" s="456"/>
      <c r="P55" s="456"/>
      <c r="Q55" s="456"/>
      <c r="R55" s="456"/>
      <c r="S55" s="456"/>
      <c r="T55" s="456"/>
      <c r="U55" s="456"/>
      <c r="V55" s="456"/>
      <c r="W55" s="456"/>
      <c r="X55" s="456"/>
      <c r="Y55" s="456"/>
      <c r="Z55" s="539"/>
      <c r="AA55" s="456"/>
      <c r="AB55" s="456"/>
      <c r="AC55" s="456"/>
      <c r="AD55" s="456"/>
      <c r="AE55" s="456"/>
      <c r="AF55" s="456"/>
      <c r="AG55" s="456"/>
      <c r="AH55" s="456"/>
      <c r="AI55" s="456"/>
      <c r="AJ55" s="456"/>
      <c r="AK55" s="456"/>
      <c r="AL55" s="456"/>
      <c r="AM55" s="456"/>
      <c r="AN55" s="456"/>
      <c r="AO55" s="456"/>
      <c r="AP55" s="456"/>
      <c r="AQ55" s="456"/>
      <c r="AR55" s="456"/>
      <c r="AS55" s="456"/>
      <c r="AT55" s="456"/>
      <c r="AU55" s="456"/>
      <c r="AV55" s="456"/>
      <c r="AW55" s="456"/>
      <c r="AX55" s="456"/>
      <c r="AY55" s="456"/>
      <c r="AZ55" s="455"/>
      <c r="BA55" s="455"/>
      <c r="BB55" s="455"/>
      <c r="BC55" s="456"/>
      <c r="BD55" s="415"/>
    </row>
    <row r="56" spans="1:56" ht="26.25" customHeight="1">
      <c r="A56" s="878" t="str">
        <f>"ผลการประเมินตัวชี้วัด รายวิชา"&amp;ข้อมูลพื้นฐาน!A16&amp;"    รหัสวิชา    "&amp;ข้อมูลพื้นฐาน!C16</f>
        <v xml:space="preserve">ผลการประเมินตัวชี้วัด รายวิชาคณิตศาสตร์    รหัสวิชา    </v>
      </c>
      <c r="B56" s="878"/>
      <c r="C56" s="878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O56" s="878"/>
      <c r="P56" s="878"/>
      <c r="Q56" s="878"/>
      <c r="R56" s="878"/>
      <c r="S56" s="878"/>
      <c r="T56" s="878"/>
      <c r="U56" s="878"/>
      <c r="V56" s="878"/>
      <c r="W56" s="878"/>
      <c r="X56" s="878"/>
      <c r="Y56" s="878"/>
      <c r="Z56" s="878" t="str">
        <f>A56</f>
        <v xml:space="preserve">ผลการประเมินตัวชี้วัด รายวิชาคณิตศาสตร์    รหัสวิชา    </v>
      </c>
      <c r="AA56" s="878"/>
      <c r="AB56" s="878"/>
      <c r="AC56" s="878"/>
      <c r="AD56" s="878"/>
      <c r="AE56" s="878"/>
      <c r="AF56" s="878"/>
      <c r="AG56" s="878"/>
      <c r="AH56" s="878"/>
      <c r="AI56" s="878"/>
      <c r="AJ56" s="878"/>
      <c r="AK56" s="878"/>
      <c r="AL56" s="878"/>
      <c r="AM56" s="878"/>
      <c r="AN56" s="878"/>
      <c r="AO56" s="878"/>
      <c r="AP56" s="878"/>
      <c r="AQ56" s="878"/>
      <c r="AR56" s="878"/>
      <c r="AS56" s="878"/>
      <c r="AT56" s="878"/>
      <c r="AU56" s="878"/>
      <c r="AV56" s="878"/>
      <c r="AW56" s="878"/>
      <c r="AX56" s="878"/>
      <c r="AY56" s="878"/>
      <c r="AZ56" s="878"/>
      <c r="BA56" s="878"/>
      <c r="BB56" s="878"/>
      <c r="BC56" s="878"/>
      <c r="BD56" s="415">
        <v>2</v>
      </c>
    </row>
    <row r="57" spans="1:56" ht="61.5" customHeight="1">
      <c r="A57" s="879" t="s">
        <v>594</v>
      </c>
      <c r="B57" s="880"/>
      <c r="C57" s="881"/>
      <c r="D57" s="433" t="str">
        <f>VLOOKUP($BD$3,ตัวชี้วัดประถมศึกษา!$A$10:$AP$15,2,FALSE)&amp;""</f>
        <v>ค 1.1 ป.3/1</v>
      </c>
      <c r="E57" s="433" t="str">
        <f>VLOOKUP($BD$3,ตัวชี้วัดประถมศึกษา!$A$10:$AP$15,3,FALSE)&amp;""</f>
        <v>ค 1.1 ป.3/2</v>
      </c>
      <c r="F57" s="433" t="str">
        <f>VLOOKUP($BD$3,ตัวชี้วัดประถมศึกษา!$A$10:$AP$15,4,FALSE)&amp;""</f>
        <v>ค 1.1 ป.3/3</v>
      </c>
      <c r="G57" s="433" t="str">
        <f>VLOOKUP($BD$3,ตัวชี้วัดประถมศึกษา!$A$10:$AP$15,5,FALSE)&amp;""</f>
        <v>ค 1.1 ป.3/4</v>
      </c>
      <c r="H57" s="433" t="str">
        <f>VLOOKUP($BD$3,ตัวชี้วัดประถมศึกษา!$A$10:$AP$15,6,FALSE)&amp;""</f>
        <v>ค 1.1 ป.3/5</v>
      </c>
      <c r="I57" s="433" t="str">
        <f>VLOOKUP($BD$3,ตัวชี้วัดประถมศึกษา!$A$10:$AP$15,7,FALSE)&amp;""</f>
        <v>ค 1.1 ป.3/6</v>
      </c>
      <c r="J57" s="433" t="str">
        <f>VLOOKUP($BD$3,ตัวชี้วัดประถมศึกษา!$A$10:$AP$15,8,FALSE)&amp;""</f>
        <v>ค 1.1 ป.3/7</v>
      </c>
      <c r="K57" s="433" t="str">
        <f>VLOOKUP($BD$3,ตัวชี้วัดประถมศึกษา!$A$10:$AP$15,9,FALSE)&amp;""</f>
        <v>ค 1.1 ป.3/8</v>
      </c>
      <c r="L57" s="433" t="str">
        <f>VLOOKUP($BD$3,ตัวชี้วัดประถมศึกษา!$A$10:$AP$15,10,FALSE)&amp;""</f>
        <v>ค 1.1 ป.3/9</v>
      </c>
      <c r="M57" s="433" t="str">
        <f>VLOOKUP($BD$3,ตัวชี้วัดประถมศึกษา!$A$10:$AP$15,11,FALSE)&amp;""</f>
        <v>ค 1.1 ป.3/10</v>
      </c>
      <c r="N57" s="433" t="str">
        <f>VLOOKUP($BD$3,ตัวชี้วัดประถมศึกษา!$A$10:$AP$15,12,FALSE)&amp;""</f>
        <v>ค 1.1 ป.3/11</v>
      </c>
      <c r="O57" s="433" t="str">
        <f>VLOOKUP($BD$3,ตัวชี้วัดประถมศึกษา!$A$10:$AN$15,13,FALSE)&amp;""</f>
        <v>ค 1.2 ป.3/1</v>
      </c>
      <c r="P57" s="433" t="str">
        <f>VLOOKUP($BD$3,ตัวชี้วัดประถมศึกษา!$A$10:$AN$15,14,FALSE)&amp;""</f>
        <v>ค 2.1 ป.3/1</v>
      </c>
      <c r="Q57" s="433" t="str">
        <f>VLOOKUP($BD$3,ตัวชี้วัดประถมศึกษา!$A$10:$AN$15,15,FALSE)&amp;""</f>
        <v>ค 2.1 ป.3/2</v>
      </c>
      <c r="R57" s="433" t="str">
        <f>VLOOKUP($BD$3,ตัวชี้วัดประถมศึกษา!$A$10:$AN$15,16,FALSE)&amp;""</f>
        <v>ค 2.1 ป.3/3</v>
      </c>
      <c r="S57" s="433" t="str">
        <f>VLOOKUP($BD$3,ตัวชี้วัดประถมศึกษา!$A$10:$AN$15,17,FALSE)&amp;""</f>
        <v>ค 2.1 ป.3/4</v>
      </c>
      <c r="T57" s="433" t="str">
        <f>VLOOKUP($BD$3,ตัวชี้วัดประถมศึกษา!$A$10:$AN$15,18,FALSE)&amp;""</f>
        <v>ค 2.1 ป.3/5</v>
      </c>
      <c r="U57" s="433" t="str">
        <f>VLOOKUP($BD$3,ตัวชี้วัดประถมศึกษา!$A$10:$AN$15,19,FALSE)&amp;""</f>
        <v>ค 2.1 ป.3/6</v>
      </c>
      <c r="V57" s="433" t="str">
        <f>VLOOKUP($BD$3,ตัวชี้วัดประถมศึกษา!$A$10:$AN$15,20,FALSE)&amp;""</f>
        <v>ค 2.1 ป.3/7</v>
      </c>
      <c r="W57" s="433" t="str">
        <f>VLOOKUP($BD$3,ตัวชี้วัดประถมศึกษา!$A$10:$AN$15,21,FALSE)&amp;""</f>
        <v>ค 2.1 ป.3/8</v>
      </c>
      <c r="X57" s="433" t="str">
        <f>VLOOKUP($BD$3,ตัวชี้วัดประถมศึกษา!$A$10:$AN$15,22,FALSE)&amp;""</f>
        <v>ค 2.1 ป.3/9</v>
      </c>
      <c r="Y57" s="433" t="str">
        <f>VLOOKUP($BD$3,ตัวชี้วัดประถมศึกษา!$A$10:$AN$15,23,FALSE)&amp;""</f>
        <v>ค 2.1 ป.3/10</v>
      </c>
      <c r="Z57" s="538"/>
      <c r="AA57" s="433" t="str">
        <f>VLOOKUP($BD$3,ตัวชี้วัดประถมศึกษา!$A$10:$AN$15,24,FALSE)&amp;""</f>
        <v>ค 2.1 ป.3/11</v>
      </c>
      <c r="AB57" s="433" t="str">
        <f>VLOOKUP($BD$3,ตัวชี้วัดประถมศึกษา!$A$10:$AN$15,25,FALSE)&amp;""</f>
        <v>ค 2.1 ป.3/12</v>
      </c>
      <c r="AC57" s="433" t="str">
        <f>VLOOKUP($BD$3,ตัวชี้วัดประถมศึกษา!$A$10:$AN$15,26,FALSE)&amp;""</f>
        <v>ค 2.1 ป.3/13</v>
      </c>
      <c r="AD57" s="433" t="str">
        <f>VLOOKUP($BD$3,ตัวชี้วัดประถมศึกษา!$A$10:$AN$15,27,FALSE)&amp;""</f>
        <v>ค 2.2 ป.3/1</v>
      </c>
      <c r="AE57" s="433" t="str">
        <f>VLOOKUP($BD$3,ตัวชี้วัดประถมศึกษา!$A$10:$AN$15,28,FALSE)&amp;""</f>
        <v>ค 3.1 ป.3/1</v>
      </c>
      <c r="AF57" s="433" t="str">
        <f>VLOOKUP($BD$3,ตัวชี้วัดประถมศึกษา!$A$10:$AN$15,29,FALSE)&amp;""</f>
        <v>ค 3.1 ป.3/2</v>
      </c>
      <c r="AG57" s="433" t="str">
        <f>VLOOKUP($BD$3,ตัวชี้วัดประถมศึกษา!$A$10:$AN$15,30,FALSE)&amp;""</f>
        <v/>
      </c>
      <c r="AH57" s="433" t="str">
        <f>VLOOKUP($BD$3,ตัวชี้วัดประถมศึกษา!$A$10:$AN$15,31,FALSE)&amp;""</f>
        <v/>
      </c>
      <c r="AI57" s="433" t="str">
        <f>VLOOKUP($BD$3,ตัวชี้วัดประถมศึกษา!$A$10:$AN$15,32,FALSE)&amp;""</f>
        <v/>
      </c>
      <c r="AJ57" s="433" t="str">
        <f>VLOOKUP($BD$3,ตัวชี้วัดประถมศึกษา!$A$10:$AN$15,33,FALSE)&amp;""</f>
        <v/>
      </c>
      <c r="AK57" s="433" t="str">
        <f>VLOOKUP($BD$3,ตัวชี้วัดประถมศึกษา!$A$10:$AN$15,34,FALSE)&amp;""</f>
        <v/>
      </c>
      <c r="AL57" s="433" t="str">
        <f>VLOOKUP($BD$3,ตัวชี้วัดประถมศึกษา!$A$10:$AN$15,35,FALSE)&amp;""</f>
        <v/>
      </c>
      <c r="AM57" s="433" t="str">
        <f>VLOOKUP($BD$3,ตัวชี้วัดประถมศึกษา!$A$10:$AP$15,36,FALSE)&amp;""</f>
        <v/>
      </c>
      <c r="AN57" s="433" t="str">
        <f>VLOOKUP($BD$3,ตัวชี้วัดประถมศึกษา!$A$10:$AP$15,37,FALSE)&amp;""</f>
        <v/>
      </c>
      <c r="AO57" s="433" t="str">
        <f>VLOOKUP($BD$3,ตัวชี้วัดประถมศึกษา!$A$10:$AP$15,38,FALSE)&amp;""</f>
        <v/>
      </c>
      <c r="AP57" s="433" t="str">
        <f>VLOOKUP($BD$3,ตัวชี้วัดประถมศึกษา!$A$10:$AP$15,39,FALSE)&amp;""</f>
        <v/>
      </c>
      <c r="AQ57" s="433" t="str">
        <f>VLOOKUP($BD$3,ตัวชี้วัดประถมศึกษา!$A$10:$AP$15,40,FALSE)&amp;""</f>
        <v/>
      </c>
      <c r="AR57" s="433" t="str">
        <f>VLOOKUP($BD$3,ตัวชี้วัดประถมศึกษา!$A$10:$AP$15,41,FALSE)&amp;""</f>
        <v/>
      </c>
      <c r="AS57" s="882" t="s">
        <v>787</v>
      </c>
      <c r="AT57" s="882" t="s">
        <v>788</v>
      </c>
      <c r="AU57" s="902" t="s">
        <v>1714</v>
      </c>
      <c r="AV57" s="903" t="s">
        <v>1716</v>
      </c>
      <c r="AW57" s="902" t="s">
        <v>1714</v>
      </c>
      <c r="AX57" s="904" t="s">
        <v>1715</v>
      </c>
      <c r="AY57" s="886" t="s">
        <v>1487</v>
      </c>
      <c r="AZ57" s="886" t="s">
        <v>1488</v>
      </c>
      <c r="BA57" s="887" t="s">
        <v>595</v>
      </c>
      <c r="BB57" s="888"/>
      <c r="BC57" s="889" t="s">
        <v>61</v>
      </c>
      <c r="BD57" s="415"/>
    </row>
    <row r="58" spans="1:56" ht="15" customHeight="1">
      <c r="A58" s="912" t="s">
        <v>38</v>
      </c>
      <c r="B58" s="912"/>
      <c r="C58" s="424" t="s">
        <v>586</v>
      </c>
      <c r="D58" s="457">
        <v>1</v>
      </c>
      <c r="E58" s="457">
        <v>2</v>
      </c>
      <c r="F58" s="457">
        <v>3</v>
      </c>
      <c r="G58" s="457">
        <v>4</v>
      </c>
      <c r="H58" s="457">
        <v>5</v>
      </c>
      <c r="I58" s="457">
        <v>6</v>
      </c>
      <c r="J58" s="457">
        <v>7</v>
      </c>
      <c r="K58" s="457">
        <v>8</v>
      </c>
      <c r="L58" s="457">
        <v>9</v>
      </c>
      <c r="M58" s="457">
        <v>10</v>
      </c>
      <c r="N58" s="457">
        <v>11</v>
      </c>
      <c r="O58" s="457">
        <v>12</v>
      </c>
      <c r="P58" s="457">
        <v>13</v>
      </c>
      <c r="Q58" s="457">
        <v>14</v>
      </c>
      <c r="R58" s="457">
        <v>15</v>
      </c>
      <c r="S58" s="457">
        <v>16</v>
      </c>
      <c r="T58" s="457">
        <v>17</v>
      </c>
      <c r="U58" s="457">
        <v>18</v>
      </c>
      <c r="V58" s="457">
        <v>19</v>
      </c>
      <c r="W58" s="457">
        <v>20</v>
      </c>
      <c r="X58" s="457">
        <v>21</v>
      </c>
      <c r="Y58" s="457">
        <v>22</v>
      </c>
      <c r="Z58" s="896" t="s">
        <v>38</v>
      </c>
      <c r="AA58" s="457">
        <v>23</v>
      </c>
      <c r="AB58" s="457">
        <v>24</v>
      </c>
      <c r="AC58" s="457">
        <v>25</v>
      </c>
      <c r="AD58" s="457">
        <v>26</v>
      </c>
      <c r="AE58" s="457">
        <v>27</v>
      </c>
      <c r="AF58" s="457">
        <v>28</v>
      </c>
      <c r="AG58" s="457">
        <v>29</v>
      </c>
      <c r="AH58" s="457">
        <v>30</v>
      </c>
      <c r="AI58" s="457">
        <v>31</v>
      </c>
      <c r="AJ58" s="457">
        <v>32</v>
      </c>
      <c r="AK58" s="457">
        <v>33</v>
      </c>
      <c r="AL58" s="457">
        <v>34</v>
      </c>
      <c r="AM58" s="457">
        <v>35</v>
      </c>
      <c r="AN58" s="457">
        <v>36</v>
      </c>
      <c r="AO58" s="457">
        <v>37</v>
      </c>
      <c r="AP58" s="457">
        <v>38</v>
      </c>
      <c r="AQ58" s="457">
        <v>39</v>
      </c>
      <c r="AR58" s="457">
        <v>40</v>
      </c>
      <c r="AS58" s="883"/>
      <c r="AT58" s="883"/>
      <c r="AU58" s="902"/>
      <c r="AV58" s="903"/>
      <c r="AW58" s="902"/>
      <c r="AX58" s="904"/>
      <c r="AY58" s="886"/>
      <c r="AZ58" s="886"/>
      <c r="BA58" s="898" t="s">
        <v>52</v>
      </c>
      <c r="BB58" s="898" t="s">
        <v>53</v>
      </c>
      <c r="BC58" s="890"/>
      <c r="BD58" s="415"/>
    </row>
    <row r="59" spans="1:56" ht="15" customHeight="1">
      <c r="A59" s="912"/>
      <c r="B59" s="912"/>
      <c r="C59" s="424" t="s">
        <v>677</v>
      </c>
      <c r="D59" s="425"/>
      <c r="E59" s="425"/>
      <c r="F59" s="425"/>
      <c r="G59" s="425"/>
      <c r="H59" s="425"/>
      <c r="I59" s="425"/>
      <c r="J59" s="425"/>
      <c r="K59" s="425"/>
      <c r="L59" s="425"/>
      <c r="M59" s="425"/>
      <c r="N59" s="425"/>
      <c r="O59" s="425"/>
      <c r="P59" s="425"/>
      <c r="Q59" s="425"/>
      <c r="R59" s="425"/>
      <c r="S59" s="425"/>
      <c r="T59" s="425"/>
      <c r="U59" s="425"/>
      <c r="V59" s="425"/>
      <c r="W59" s="425"/>
      <c r="X59" s="425"/>
      <c r="Y59" s="425"/>
      <c r="Z59" s="897"/>
      <c r="AA59" s="425"/>
      <c r="AB59" s="425"/>
      <c r="AC59" s="425"/>
      <c r="AD59" s="425"/>
      <c r="AE59" s="425"/>
      <c r="AF59" s="425"/>
      <c r="AG59" s="425"/>
      <c r="AH59" s="425"/>
      <c r="AI59" s="425"/>
      <c r="AJ59" s="425"/>
      <c r="AK59" s="425"/>
      <c r="AL59" s="425"/>
      <c r="AM59" s="425"/>
      <c r="AN59" s="425"/>
      <c r="AO59" s="425"/>
      <c r="AP59" s="425"/>
      <c r="AQ59" s="425"/>
      <c r="AR59" s="431"/>
      <c r="AS59" s="438"/>
      <c r="AT59" s="438"/>
      <c r="AU59" s="909" t="s">
        <v>679</v>
      </c>
      <c r="AV59" s="910"/>
      <c r="AW59" s="911" t="s">
        <v>680</v>
      </c>
      <c r="AX59" s="910"/>
      <c r="AY59" s="459">
        <f>ข้อมูลพื้นฐาน!F16</f>
        <v>0</v>
      </c>
      <c r="AZ59" s="459">
        <f>ข้อมูลพื้นฐาน!G16</f>
        <v>0</v>
      </c>
      <c r="BA59" s="899"/>
      <c r="BB59" s="899"/>
      <c r="BC59" s="891"/>
      <c r="BD59" s="415"/>
    </row>
    <row r="60" spans="1:56" ht="15" customHeight="1">
      <c r="A60" s="875">
        <f>เวลาเรียน1!A7</f>
        <v>1</v>
      </c>
      <c r="B60" s="876"/>
      <c r="C60" s="519" t="str">
        <f>น้ำหนักส่วนสูง!B3</f>
        <v/>
      </c>
      <c r="D60" s="507"/>
      <c r="E60" s="507"/>
      <c r="F60" s="507"/>
      <c r="G60" s="507"/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21">
        <f>A60</f>
        <v>1</v>
      </c>
      <c r="AA60" s="507"/>
      <c r="AB60" s="507"/>
      <c r="AC60" s="507"/>
      <c r="AD60" s="507"/>
      <c r="AE60" s="507"/>
      <c r="AF60" s="507"/>
      <c r="AG60" s="507"/>
      <c r="AH60" s="507"/>
      <c r="AI60" s="507"/>
      <c r="AJ60" s="507"/>
      <c r="AK60" s="507"/>
      <c r="AL60" s="507"/>
      <c r="AM60" s="507"/>
      <c r="AN60" s="507"/>
      <c r="AO60" s="507"/>
      <c r="AP60" s="507"/>
      <c r="AQ60" s="507"/>
      <c r="AR60" s="507"/>
      <c r="AS60" s="507"/>
      <c r="AT60" s="507"/>
      <c r="AU60" s="510"/>
      <c r="AV60" s="511"/>
      <c r="AW60" s="512"/>
      <c r="AX60" s="511"/>
      <c r="AY60" s="507"/>
      <c r="AZ60" s="507"/>
      <c r="BA60" s="410" t="str">
        <f>IF(A60="","",IF(AY60+AZ60=ข้อมูลพื้นฐาน!$F$16+ข้อมูลพื้นฐาน!$G$16,"/",""))</f>
        <v>/</v>
      </c>
      <c r="BB60" s="410" t="str">
        <f t="shared" ref="BB60:BB99" si="4">IF(A60="","",IF(BA60="/","","/"))</f>
        <v/>
      </c>
      <c r="BC60" s="390" t="str">
        <f>สรุปเวลาเรียน!X5</f>
        <v/>
      </c>
      <c r="BD60" s="415"/>
    </row>
    <row r="61" spans="1:56" ht="15" customHeight="1">
      <c r="A61" s="875" t="str">
        <f>เวลาเรียน1!A8</f>
        <v/>
      </c>
      <c r="B61" s="876"/>
      <c r="C61" s="519" t="str">
        <f>น้ำหนักส่วนสูง!B4</f>
        <v/>
      </c>
      <c r="D61" s="507"/>
      <c r="E61" s="507"/>
      <c r="F61" s="507"/>
      <c r="G61" s="507"/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21" t="str">
        <f t="shared" ref="Z61:Z99" si="5">A61</f>
        <v/>
      </c>
      <c r="AA61" s="507"/>
      <c r="AB61" s="507"/>
      <c r="AC61" s="507"/>
      <c r="AD61" s="507"/>
      <c r="AE61" s="507"/>
      <c r="AF61" s="507"/>
      <c r="AG61" s="507"/>
      <c r="AH61" s="507"/>
      <c r="AI61" s="507"/>
      <c r="AJ61" s="507"/>
      <c r="AK61" s="507"/>
      <c r="AL61" s="507"/>
      <c r="AM61" s="507"/>
      <c r="AN61" s="507"/>
      <c r="AO61" s="507"/>
      <c r="AP61" s="507"/>
      <c r="AQ61" s="507"/>
      <c r="AR61" s="507"/>
      <c r="AS61" s="507"/>
      <c r="AT61" s="507"/>
      <c r="AU61" s="513"/>
      <c r="AV61" s="514"/>
      <c r="AW61" s="515"/>
      <c r="AX61" s="514"/>
      <c r="AY61" s="507"/>
      <c r="AZ61" s="507"/>
      <c r="BA61" s="410" t="str">
        <f>IF(A61="","",IF(AY61+AZ61=ข้อมูลพื้นฐาน!$F$16+ข้อมูลพื้นฐาน!$G$16,"/",""))</f>
        <v/>
      </c>
      <c r="BB61" s="410" t="str">
        <f t="shared" si="4"/>
        <v/>
      </c>
      <c r="BC61" s="390" t="str">
        <f>สรุปเวลาเรียน!X6</f>
        <v/>
      </c>
      <c r="BD61" s="415"/>
    </row>
    <row r="62" spans="1:56" ht="15" customHeight="1">
      <c r="A62" s="875" t="str">
        <f>เวลาเรียน1!A9</f>
        <v/>
      </c>
      <c r="B62" s="876"/>
      <c r="C62" s="519" t="str">
        <f>น้ำหนักส่วนสูง!B5</f>
        <v/>
      </c>
      <c r="D62" s="507"/>
      <c r="E62" s="507"/>
      <c r="F62" s="507"/>
      <c r="G62" s="507"/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21" t="str">
        <f t="shared" si="5"/>
        <v/>
      </c>
      <c r="AA62" s="507"/>
      <c r="AB62" s="507"/>
      <c r="AC62" s="507"/>
      <c r="AD62" s="507"/>
      <c r="AE62" s="507"/>
      <c r="AF62" s="507"/>
      <c r="AG62" s="507"/>
      <c r="AH62" s="507"/>
      <c r="AI62" s="507"/>
      <c r="AJ62" s="507"/>
      <c r="AK62" s="507"/>
      <c r="AL62" s="507"/>
      <c r="AM62" s="507"/>
      <c r="AN62" s="507"/>
      <c r="AO62" s="507"/>
      <c r="AP62" s="507"/>
      <c r="AQ62" s="507"/>
      <c r="AR62" s="507"/>
      <c r="AS62" s="507"/>
      <c r="AT62" s="507"/>
      <c r="AU62" s="513"/>
      <c r="AV62" s="514"/>
      <c r="AW62" s="515"/>
      <c r="AX62" s="514"/>
      <c r="AY62" s="507"/>
      <c r="AZ62" s="507"/>
      <c r="BA62" s="410" t="str">
        <f>IF(A62="","",IF(AY62+AZ62=ข้อมูลพื้นฐาน!$F$16+ข้อมูลพื้นฐาน!$G$16,"/",""))</f>
        <v/>
      </c>
      <c r="BB62" s="410" t="str">
        <f t="shared" si="4"/>
        <v/>
      </c>
      <c r="BC62" s="390" t="str">
        <f>สรุปเวลาเรียน!X7</f>
        <v/>
      </c>
      <c r="BD62" s="415"/>
    </row>
    <row r="63" spans="1:56" ht="15" customHeight="1">
      <c r="A63" s="875" t="str">
        <f>เวลาเรียน1!A10</f>
        <v/>
      </c>
      <c r="B63" s="876"/>
      <c r="C63" s="519" t="str">
        <f>น้ำหนักส่วนสูง!B6</f>
        <v/>
      </c>
      <c r="D63" s="507"/>
      <c r="E63" s="507"/>
      <c r="F63" s="507"/>
      <c r="G63" s="507"/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21" t="str">
        <f t="shared" si="5"/>
        <v/>
      </c>
      <c r="AA63" s="507"/>
      <c r="AB63" s="507"/>
      <c r="AC63" s="507"/>
      <c r="AD63" s="507"/>
      <c r="AE63" s="507"/>
      <c r="AF63" s="507"/>
      <c r="AG63" s="507"/>
      <c r="AH63" s="507"/>
      <c r="AI63" s="507"/>
      <c r="AJ63" s="507"/>
      <c r="AK63" s="507"/>
      <c r="AL63" s="507"/>
      <c r="AM63" s="507"/>
      <c r="AN63" s="507"/>
      <c r="AO63" s="507"/>
      <c r="AP63" s="507"/>
      <c r="AQ63" s="507"/>
      <c r="AR63" s="507"/>
      <c r="AS63" s="507"/>
      <c r="AT63" s="507"/>
      <c r="AU63" s="513"/>
      <c r="AV63" s="514"/>
      <c r="AW63" s="515"/>
      <c r="AX63" s="514"/>
      <c r="AY63" s="507"/>
      <c r="AZ63" s="507"/>
      <c r="BA63" s="410" t="str">
        <f>IF(A63="","",IF(AY63+AZ63=ข้อมูลพื้นฐาน!$F$16+ข้อมูลพื้นฐาน!$G$16,"/",""))</f>
        <v/>
      </c>
      <c r="BB63" s="410" t="str">
        <f t="shared" si="4"/>
        <v/>
      </c>
      <c r="BC63" s="390" t="str">
        <f>สรุปเวลาเรียน!X8</f>
        <v/>
      </c>
      <c r="BD63" s="415"/>
    </row>
    <row r="64" spans="1:56" ht="15" customHeight="1">
      <c r="A64" s="875" t="str">
        <f>เวลาเรียน1!A11</f>
        <v/>
      </c>
      <c r="B64" s="876"/>
      <c r="C64" s="519" t="str">
        <f>น้ำหนักส่วนสูง!B7</f>
        <v/>
      </c>
      <c r="D64" s="507"/>
      <c r="E64" s="507"/>
      <c r="F64" s="507"/>
      <c r="G64" s="507"/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21" t="str">
        <f t="shared" si="5"/>
        <v/>
      </c>
      <c r="AA64" s="507"/>
      <c r="AB64" s="507"/>
      <c r="AC64" s="507"/>
      <c r="AD64" s="507"/>
      <c r="AE64" s="507"/>
      <c r="AF64" s="507"/>
      <c r="AG64" s="507"/>
      <c r="AH64" s="507"/>
      <c r="AI64" s="507"/>
      <c r="AJ64" s="507"/>
      <c r="AK64" s="507"/>
      <c r="AL64" s="507"/>
      <c r="AM64" s="507"/>
      <c r="AN64" s="507"/>
      <c r="AO64" s="507"/>
      <c r="AP64" s="507"/>
      <c r="AQ64" s="507"/>
      <c r="AR64" s="507"/>
      <c r="AS64" s="507"/>
      <c r="AT64" s="507"/>
      <c r="AU64" s="513"/>
      <c r="AV64" s="514"/>
      <c r="AW64" s="515"/>
      <c r="AX64" s="514"/>
      <c r="AY64" s="507"/>
      <c r="AZ64" s="507"/>
      <c r="BA64" s="410" t="str">
        <f>IF(A64="","",IF(AY64+AZ64=ข้อมูลพื้นฐาน!$F$16+ข้อมูลพื้นฐาน!$G$16,"/",""))</f>
        <v/>
      </c>
      <c r="BB64" s="410" t="str">
        <f t="shared" si="4"/>
        <v/>
      </c>
      <c r="BC64" s="390" t="str">
        <f>สรุปเวลาเรียน!X9</f>
        <v/>
      </c>
      <c r="BD64" s="415"/>
    </row>
    <row r="65" spans="1:56" ht="15" customHeight="1">
      <c r="A65" s="875" t="str">
        <f>เวลาเรียน1!A12</f>
        <v/>
      </c>
      <c r="B65" s="876"/>
      <c r="C65" s="519" t="str">
        <f>น้ำหนักส่วนสูง!B8</f>
        <v/>
      </c>
      <c r="D65" s="507"/>
      <c r="E65" s="507"/>
      <c r="F65" s="507"/>
      <c r="G65" s="507"/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21" t="str">
        <f t="shared" si="5"/>
        <v/>
      </c>
      <c r="AA65" s="507"/>
      <c r="AB65" s="507"/>
      <c r="AC65" s="507"/>
      <c r="AD65" s="507"/>
      <c r="AE65" s="507"/>
      <c r="AF65" s="507"/>
      <c r="AG65" s="507"/>
      <c r="AH65" s="507"/>
      <c r="AI65" s="507"/>
      <c r="AJ65" s="507"/>
      <c r="AK65" s="507"/>
      <c r="AL65" s="507"/>
      <c r="AM65" s="507"/>
      <c r="AN65" s="507"/>
      <c r="AO65" s="507"/>
      <c r="AP65" s="507"/>
      <c r="AQ65" s="507"/>
      <c r="AR65" s="507"/>
      <c r="AS65" s="507"/>
      <c r="AT65" s="507"/>
      <c r="AU65" s="513"/>
      <c r="AV65" s="514"/>
      <c r="AW65" s="515"/>
      <c r="AX65" s="514"/>
      <c r="AY65" s="507"/>
      <c r="AZ65" s="507"/>
      <c r="BA65" s="410" t="str">
        <f>IF(A65="","",IF(AY65+AZ65=ข้อมูลพื้นฐาน!$F$16+ข้อมูลพื้นฐาน!$G$16,"/",""))</f>
        <v/>
      </c>
      <c r="BB65" s="410" t="str">
        <f t="shared" si="4"/>
        <v/>
      </c>
      <c r="BC65" s="390" t="str">
        <f>สรุปเวลาเรียน!X10</f>
        <v/>
      </c>
      <c r="BD65" s="415"/>
    </row>
    <row r="66" spans="1:56" ht="15" customHeight="1">
      <c r="A66" s="875" t="str">
        <f>เวลาเรียน1!A13</f>
        <v/>
      </c>
      <c r="B66" s="876"/>
      <c r="C66" s="519" t="str">
        <f>น้ำหนักส่วนสูง!B9</f>
        <v/>
      </c>
      <c r="D66" s="507"/>
      <c r="E66" s="507"/>
      <c r="F66" s="507"/>
      <c r="G66" s="507"/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21" t="str">
        <f t="shared" si="5"/>
        <v/>
      </c>
      <c r="AA66" s="507"/>
      <c r="AB66" s="507"/>
      <c r="AC66" s="507"/>
      <c r="AD66" s="507"/>
      <c r="AE66" s="507"/>
      <c r="AF66" s="507"/>
      <c r="AG66" s="507"/>
      <c r="AH66" s="507"/>
      <c r="AI66" s="507"/>
      <c r="AJ66" s="507"/>
      <c r="AK66" s="507"/>
      <c r="AL66" s="507"/>
      <c r="AM66" s="507"/>
      <c r="AN66" s="507"/>
      <c r="AO66" s="507"/>
      <c r="AP66" s="507"/>
      <c r="AQ66" s="507"/>
      <c r="AR66" s="507"/>
      <c r="AS66" s="507"/>
      <c r="AT66" s="507"/>
      <c r="AU66" s="513"/>
      <c r="AV66" s="514"/>
      <c r="AW66" s="515"/>
      <c r="AX66" s="514"/>
      <c r="AY66" s="507"/>
      <c r="AZ66" s="507"/>
      <c r="BA66" s="410" t="str">
        <f>IF(A66="","",IF(AY66+AZ66=ข้อมูลพื้นฐาน!$F$16+ข้อมูลพื้นฐาน!$G$16,"/",""))</f>
        <v/>
      </c>
      <c r="BB66" s="410" t="str">
        <f t="shared" si="4"/>
        <v/>
      </c>
      <c r="BC66" s="390" t="str">
        <f>สรุปเวลาเรียน!X11</f>
        <v/>
      </c>
      <c r="BD66" s="415"/>
    </row>
    <row r="67" spans="1:56" ht="15" customHeight="1">
      <c r="A67" s="875" t="str">
        <f>เวลาเรียน1!A14</f>
        <v/>
      </c>
      <c r="B67" s="876"/>
      <c r="C67" s="519" t="str">
        <f>น้ำหนักส่วนสูง!B10</f>
        <v/>
      </c>
      <c r="D67" s="507"/>
      <c r="E67" s="507"/>
      <c r="F67" s="507"/>
      <c r="G67" s="507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21" t="str">
        <f t="shared" si="5"/>
        <v/>
      </c>
      <c r="AA67" s="507"/>
      <c r="AB67" s="507"/>
      <c r="AC67" s="507"/>
      <c r="AD67" s="507"/>
      <c r="AE67" s="507"/>
      <c r="AF67" s="507"/>
      <c r="AG67" s="507"/>
      <c r="AH67" s="507"/>
      <c r="AI67" s="507"/>
      <c r="AJ67" s="507"/>
      <c r="AK67" s="507"/>
      <c r="AL67" s="507"/>
      <c r="AM67" s="507"/>
      <c r="AN67" s="507"/>
      <c r="AO67" s="507"/>
      <c r="AP67" s="507"/>
      <c r="AQ67" s="507"/>
      <c r="AR67" s="507"/>
      <c r="AS67" s="507"/>
      <c r="AT67" s="507"/>
      <c r="AU67" s="513"/>
      <c r="AV67" s="514"/>
      <c r="AW67" s="515"/>
      <c r="AX67" s="514"/>
      <c r="AY67" s="507"/>
      <c r="AZ67" s="507"/>
      <c r="BA67" s="410" t="str">
        <f>IF(A67="","",IF(AY67+AZ67=ข้อมูลพื้นฐาน!$F$16+ข้อมูลพื้นฐาน!$G$16,"/",""))</f>
        <v/>
      </c>
      <c r="BB67" s="410" t="str">
        <f t="shared" si="4"/>
        <v/>
      </c>
      <c r="BC67" s="390" t="str">
        <f>สรุปเวลาเรียน!X12</f>
        <v/>
      </c>
      <c r="BD67" s="415"/>
    </row>
    <row r="68" spans="1:56" ht="15" customHeight="1">
      <c r="A68" s="875" t="str">
        <f>เวลาเรียน1!A15</f>
        <v/>
      </c>
      <c r="B68" s="876"/>
      <c r="C68" s="519" t="str">
        <f>น้ำหนักส่วนสูง!B11</f>
        <v/>
      </c>
      <c r="D68" s="507"/>
      <c r="E68" s="507"/>
      <c r="F68" s="507"/>
      <c r="G68" s="507"/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21" t="str">
        <f t="shared" si="5"/>
        <v/>
      </c>
      <c r="AA68" s="507"/>
      <c r="AB68" s="507"/>
      <c r="AC68" s="507"/>
      <c r="AD68" s="507"/>
      <c r="AE68" s="507"/>
      <c r="AF68" s="507"/>
      <c r="AG68" s="507"/>
      <c r="AH68" s="507"/>
      <c r="AI68" s="507"/>
      <c r="AJ68" s="507"/>
      <c r="AK68" s="507"/>
      <c r="AL68" s="507"/>
      <c r="AM68" s="507"/>
      <c r="AN68" s="507"/>
      <c r="AO68" s="507"/>
      <c r="AP68" s="507"/>
      <c r="AQ68" s="507"/>
      <c r="AR68" s="507"/>
      <c r="AS68" s="507"/>
      <c r="AT68" s="507"/>
      <c r="AU68" s="513"/>
      <c r="AV68" s="514"/>
      <c r="AW68" s="515"/>
      <c r="AX68" s="514"/>
      <c r="AY68" s="507"/>
      <c r="AZ68" s="507"/>
      <c r="BA68" s="410" t="str">
        <f>IF(A68="","",IF(AY68+AZ68=ข้อมูลพื้นฐาน!$F$16+ข้อมูลพื้นฐาน!$G$16,"/",""))</f>
        <v/>
      </c>
      <c r="BB68" s="410" t="str">
        <f t="shared" si="4"/>
        <v/>
      </c>
      <c r="BC68" s="390" t="str">
        <f>สรุปเวลาเรียน!X13</f>
        <v/>
      </c>
      <c r="BD68" s="415"/>
    </row>
    <row r="69" spans="1:56" ht="15" customHeight="1">
      <c r="A69" s="875" t="str">
        <f>เวลาเรียน1!A16</f>
        <v/>
      </c>
      <c r="B69" s="876"/>
      <c r="C69" s="519" t="str">
        <f>น้ำหนักส่วนสูง!B12</f>
        <v/>
      </c>
      <c r="D69" s="507"/>
      <c r="E69" s="507"/>
      <c r="F69" s="507"/>
      <c r="G69" s="507"/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21" t="str">
        <f t="shared" si="5"/>
        <v/>
      </c>
      <c r="AA69" s="507"/>
      <c r="AB69" s="507"/>
      <c r="AC69" s="507"/>
      <c r="AD69" s="507"/>
      <c r="AE69" s="507"/>
      <c r="AF69" s="507"/>
      <c r="AG69" s="507"/>
      <c r="AH69" s="507"/>
      <c r="AI69" s="507"/>
      <c r="AJ69" s="507"/>
      <c r="AK69" s="507"/>
      <c r="AL69" s="507"/>
      <c r="AM69" s="507"/>
      <c r="AN69" s="507"/>
      <c r="AO69" s="507"/>
      <c r="AP69" s="507"/>
      <c r="AQ69" s="507"/>
      <c r="AR69" s="507"/>
      <c r="AS69" s="507"/>
      <c r="AT69" s="507"/>
      <c r="AU69" s="513"/>
      <c r="AV69" s="514"/>
      <c r="AW69" s="515"/>
      <c r="AX69" s="514"/>
      <c r="AY69" s="507"/>
      <c r="AZ69" s="507"/>
      <c r="BA69" s="410" t="str">
        <f>IF(A69="","",IF(AY69+AZ69=ข้อมูลพื้นฐาน!$F$16+ข้อมูลพื้นฐาน!$G$16,"/",""))</f>
        <v/>
      </c>
      <c r="BB69" s="410" t="str">
        <f t="shared" si="4"/>
        <v/>
      </c>
      <c r="BC69" s="390" t="str">
        <f>สรุปเวลาเรียน!X14</f>
        <v/>
      </c>
      <c r="BD69" s="415"/>
    </row>
    <row r="70" spans="1:56" ht="15" customHeight="1">
      <c r="A70" s="875" t="str">
        <f>เวลาเรียน1!A17</f>
        <v/>
      </c>
      <c r="B70" s="876"/>
      <c r="C70" s="519" t="str">
        <f>น้ำหนักส่วนสูง!B13</f>
        <v/>
      </c>
      <c r="D70" s="507"/>
      <c r="E70" s="507"/>
      <c r="F70" s="507"/>
      <c r="G70" s="507"/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21" t="str">
        <f t="shared" si="5"/>
        <v/>
      </c>
      <c r="AA70" s="507"/>
      <c r="AB70" s="507"/>
      <c r="AC70" s="507"/>
      <c r="AD70" s="507"/>
      <c r="AE70" s="507"/>
      <c r="AF70" s="507"/>
      <c r="AG70" s="507"/>
      <c r="AH70" s="507"/>
      <c r="AI70" s="507"/>
      <c r="AJ70" s="507"/>
      <c r="AK70" s="507"/>
      <c r="AL70" s="507"/>
      <c r="AM70" s="507"/>
      <c r="AN70" s="507"/>
      <c r="AO70" s="507"/>
      <c r="AP70" s="507"/>
      <c r="AQ70" s="507"/>
      <c r="AR70" s="507"/>
      <c r="AS70" s="507"/>
      <c r="AT70" s="507"/>
      <c r="AU70" s="513"/>
      <c r="AV70" s="514"/>
      <c r="AW70" s="515"/>
      <c r="AX70" s="514"/>
      <c r="AY70" s="507"/>
      <c r="AZ70" s="507"/>
      <c r="BA70" s="410" t="str">
        <f>IF(A70="","",IF(AY70+AZ70=ข้อมูลพื้นฐาน!$F$16+ข้อมูลพื้นฐาน!$G$16,"/",""))</f>
        <v/>
      </c>
      <c r="BB70" s="410" t="str">
        <f t="shared" si="4"/>
        <v/>
      </c>
      <c r="BC70" s="390" t="str">
        <f>สรุปเวลาเรียน!X15</f>
        <v/>
      </c>
      <c r="BD70" s="415"/>
    </row>
    <row r="71" spans="1:56" ht="15" customHeight="1">
      <c r="A71" s="875" t="str">
        <f>เวลาเรียน1!A18</f>
        <v/>
      </c>
      <c r="B71" s="876"/>
      <c r="C71" s="519" t="str">
        <f>น้ำหนักส่วนสูง!B14</f>
        <v/>
      </c>
      <c r="D71" s="507"/>
      <c r="E71" s="507"/>
      <c r="F71" s="507"/>
      <c r="G71" s="507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21" t="str">
        <f t="shared" si="5"/>
        <v/>
      </c>
      <c r="AA71" s="507"/>
      <c r="AB71" s="507"/>
      <c r="AC71" s="507"/>
      <c r="AD71" s="507"/>
      <c r="AE71" s="507"/>
      <c r="AF71" s="507"/>
      <c r="AG71" s="507"/>
      <c r="AH71" s="507"/>
      <c r="AI71" s="507"/>
      <c r="AJ71" s="507"/>
      <c r="AK71" s="507"/>
      <c r="AL71" s="507"/>
      <c r="AM71" s="507"/>
      <c r="AN71" s="507"/>
      <c r="AO71" s="507"/>
      <c r="AP71" s="507"/>
      <c r="AQ71" s="507"/>
      <c r="AR71" s="507"/>
      <c r="AS71" s="507"/>
      <c r="AT71" s="507"/>
      <c r="AU71" s="513"/>
      <c r="AV71" s="514"/>
      <c r="AW71" s="515"/>
      <c r="AX71" s="514"/>
      <c r="AY71" s="507"/>
      <c r="AZ71" s="507"/>
      <c r="BA71" s="410" t="str">
        <f>IF(A71="","",IF(AY71+AZ71=ข้อมูลพื้นฐาน!$F$16+ข้อมูลพื้นฐาน!$G$16,"/",""))</f>
        <v/>
      </c>
      <c r="BB71" s="410" t="str">
        <f t="shared" si="4"/>
        <v/>
      </c>
      <c r="BC71" s="390" t="str">
        <f>สรุปเวลาเรียน!X16</f>
        <v/>
      </c>
      <c r="BD71" s="415"/>
    </row>
    <row r="72" spans="1:56" ht="15" customHeight="1">
      <c r="A72" s="875" t="str">
        <f>เวลาเรียน1!A19</f>
        <v/>
      </c>
      <c r="B72" s="876"/>
      <c r="C72" s="519" t="str">
        <f>น้ำหนักส่วนสูง!B15</f>
        <v/>
      </c>
      <c r="D72" s="507"/>
      <c r="E72" s="507"/>
      <c r="F72" s="507"/>
      <c r="G72" s="507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21" t="str">
        <f t="shared" si="5"/>
        <v/>
      </c>
      <c r="AA72" s="507"/>
      <c r="AB72" s="507"/>
      <c r="AC72" s="507"/>
      <c r="AD72" s="507"/>
      <c r="AE72" s="507"/>
      <c r="AF72" s="507"/>
      <c r="AG72" s="507"/>
      <c r="AH72" s="507"/>
      <c r="AI72" s="507"/>
      <c r="AJ72" s="507"/>
      <c r="AK72" s="507"/>
      <c r="AL72" s="507"/>
      <c r="AM72" s="507"/>
      <c r="AN72" s="507"/>
      <c r="AO72" s="507"/>
      <c r="AP72" s="507"/>
      <c r="AQ72" s="507"/>
      <c r="AR72" s="507"/>
      <c r="AS72" s="507"/>
      <c r="AT72" s="507"/>
      <c r="AU72" s="513"/>
      <c r="AV72" s="514"/>
      <c r="AW72" s="515"/>
      <c r="AX72" s="514"/>
      <c r="AY72" s="507"/>
      <c r="AZ72" s="408"/>
      <c r="BA72" s="410" t="str">
        <f>IF(A72="","",IF(AY72+AZ72=ข้อมูลพื้นฐาน!$F$16+ข้อมูลพื้นฐาน!$G$16,"/",""))</f>
        <v/>
      </c>
      <c r="BB72" s="410" t="str">
        <f t="shared" si="4"/>
        <v/>
      </c>
      <c r="BC72" s="390" t="str">
        <f>สรุปเวลาเรียน!X17</f>
        <v/>
      </c>
      <c r="BD72" s="415"/>
    </row>
    <row r="73" spans="1:56" ht="15" customHeight="1">
      <c r="A73" s="875" t="str">
        <f>เวลาเรียน1!A20</f>
        <v/>
      </c>
      <c r="B73" s="876"/>
      <c r="C73" s="519" t="str">
        <f>น้ำหนักส่วนสูง!B16</f>
        <v/>
      </c>
      <c r="D73" s="507"/>
      <c r="E73" s="507"/>
      <c r="F73" s="507"/>
      <c r="G73" s="507"/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21" t="str">
        <f t="shared" si="5"/>
        <v/>
      </c>
      <c r="AA73" s="507"/>
      <c r="AB73" s="507"/>
      <c r="AC73" s="507"/>
      <c r="AD73" s="507"/>
      <c r="AE73" s="507"/>
      <c r="AF73" s="507"/>
      <c r="AG73" s="507"/>
      <c r="AH73" s="507"/>
      <c r="AI73" s="507"/>
      <c r="AJ73" s="507"/>
      <c r="AK73" s="507"/>
      <c r="AL73" s="507"/>
      <c r="AM73" s="507"/>
      <c r="AN73" s="507"/>
      <c r="AO73" s="507"/>
      <c r="AP73" s="507"/>
      <c r="AQ73" s="507"/>
      <c r="AR73" s="507"/>
      <c r="AS73" s="507"/>
      <c r="AT73" s="507"/>
      <c r="AU73" s="513"/>
      <c r="AV73" s="514"/>
      <c r="AW73" s="515"/>
      <c r="AX73" s="514"/>
      <c r="AY73" s="507"/>
      <c r="AZ73" s="408"/>
      <c r="BA73" s="410" t="str">
        <f>IF(A73="","",IF(AY73+AZ73=ข้อมูลพื้นฐาน!$F$16+ข้อมูลพื้นฐาน!$G$16,"/",""))</f>
        <v/>
      </c>
      <c r="BB73" s="410" t="str">
        <f t="shared" si="4"/>
        <v/>
      </c>
      <c r="BC73" s="390" t="str">
        <f>สรุปเวลาเรียน!X18</f>
        <v/>
      </c>
      <c r="BD73" s="415"/>
    </row>
    <row r="74" spans="1:56" ht="15" customHeight="1">
      <c r="A74" s="875" t="str">
        <f>เวลาเรียน1!A21</f>
        <v/>
      </c>
      <c r="B74" s="876"/>
      <c r="C74" s="519" t="str">
        <f>น้ำหนักส่วนสูง!B17</f>
        <v/>
      </c>
      <c r="D74" s="507"/>
      <c r="E74" s="507"/>
      <c r="F74" s="507"/>
      <c r="G74" s="507"/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21" t="str">
        <f t="shared" si="5"/>
        <v/>
      </c>
      <c r="AA74" s="507"/>
      <c r="AB74" s="507"/>
      <c r="AC74" s="507"/>
      <c r="AD74" s="507"/>
      <c r="AE74" s="507"/>
      <c r="AF74" s="507"/>
      <c r="AG74" s="507"/>
      <c r="AH74" s="507"/>
      <c r="AI74" s="507"/>
      <c r="AJ74" s="507"/>
      <c r="AK74" s="507"/>
      <c r="AL74" s="507"/>
      <c r="AM74" s="507"/>
      <c r="AN74" s="507"/>
      <c r="AO74" s="507"/>
      <c r="AP74" s="507"/>
      <c r="AQ74" s="507"/>
      <c r="AR74" s="507"/>
      <c r="AS74" s="507"/>
      <c r="AT74" s="507"/>
      <c r="AU74" s="513"/>
      <c r="AV74" s="514"/>
      <c r="AW74" s="515"/>
      <c r="AX74" s="514"/>
      <c r="AY74" s="507"/>
      <c r="AZ74" s="408"/>
      <c r="BA74" s="410" t="str">
        <f>IF(A74="","",IF(AY74+AZ74=ข้อมูลพื้นฐาน!$F$16+ข้อมูลพื้นฐาน!$G$16,"/",""))</f>
        <v/>
      </c>
      <c r="BB74" s="410" t="str">
        <f t="shared" si="4"/>
        <v/>
      </c>
      <c r="BC74" s="390" t="str">
        <f>สรุปเวลาเรียน!X19</f>
        <v/>
      </c>
      <c r="BD74" s="415"/>
    </row>
    <row r="75" spans="1:56" ht="15" customHeight="1">
      <c r="A75" s="875" t="str">
        <f>เวลาเรียน1!A22</f>
        <v/>
      </c>
      <c r="B75" s="876"/>
      <c r="C75" s="519" t="str">
        <f>น้ำหนักส่วนสูง!B18</f>
        <v/>
      </c>
      <c r="D75" s="507"/>
      <c r="E75" s="507"/>
      <c r="F75" s="507"/>
      <c r="G75" s="507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21" t="str">
        <f t="shared" si="5"/>
        <v/>
      </c>
      <c r="AA75" s="507"/>
      <c r="AB75" s="507"/>
      <c r="AC75" s="507"/>
      <c r="AD75" s="507"/>
      <c r="AE75" s="507"/>
      <c r="AF75" s="507"/>
      <c r="AG75" s="507"/>
      <c r="AH75" s="507"/>
      <c r="AI75" s="507"/>
      <c r="AJ75" s="507"/>
      <c r="AK75" s="507"/>
      <c r="AL75" s="507"/>
      <c r="AM75" s="507"/>
      <c r="AN75" s="507"/>
      <c r="AO75" s="507"/>
      <c r="AP75" s="507"/>
      <c r="AQ75" s="507"/>
      <c r="AR75" s="507"/>
      <c r="AS75" s="507"/>
      <c r="AT75" s="507"/>
      <c r="AU75" s="513"/>
      <c r="AV75" s="514"/>
      <c r="AW75" s="515"/>
      <c r="AX75" s="514"/>
      <c r="AY75" s="507"/>
      <c r="AZ75" s="408"/>
      <c r="BA75" s="410" t="str">
        <f>IF(A75="","",IF(AY75+AZ75=ข้อมูลพื้นฐาน!$F$16+ข้อมูลพื้นฐาน!$G$16,"/",""))</f>
        <v/>
      </c>
      <c r="BB75" s="410" t="str">
        <f t="shared" si="4"/>
        <v/>
      </c>
      <c r="BC75" s="390" t="str">
        <f>สรุปเวลาเรียน!X20</f>
        <v/>
      </c>
      <c r="BD75" s="415"/>
    </row>
    <row r="76" spans="1:56" ht="15" customHeight="1">
      <c r="A76" s="875" t="str">
        <f>เวลาเรียน1!A23</f>
        <v/>
      </c>
      <c r="B76" s="876"/>
      <c r="C76" s="519" t="str">
        <f>น้ำหนักส่วนสูง!B19</f>
        <v/>
      </c>
      <c r="D76" s="507"/>
      <c r="E76" s="507"/>
      <c r="F76" s="507"/>
      <c r="G76" s="507"/>
      <c r="H76" s="507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  <c r="X76" s="507"/>
      <c r="Y76" s="507"/>
      <c r="Z76" s="521" t="str">
        <f t="shared" si="5"/>
        <v/>
      </c>
      <c r="AA76" s="507"/>
      <c r="AB76" s="507"/>
      <c r="AC76" s="507"/>
      <c r="AD76" s="507"/>
      <c r="AE76" s="507"/>
      <c r="AF76" s="507"/>
      <c r="AG76" s="507"/>
      <c r="AH76" s="507"/>
      <c r="AI76" s="507"/>
      <c r="AJ76" s="507"/>
      <c r="AK76" s="507"/>
      <c r="AL76" s="507"/>
      <c r="AM76" s="507"/>
      <c r="AN76" s="507"/>
      <c r="AO76" s="507"/>
      <c r="AP76" s="507"/>
      <c r="AQ76" s="507"/>
      <c r="AR76" s="507"/>
      <c r="AS76" s="507"/>
      <c r="AT76" s="507"/>
      <c r="AU76" s="513"/>
      <c r="AV76" s="514"/>
      <c r="AW76" s="515"/>
      <c r="AX76" s="514"/>
      <c r="AY76" s="507"/>
      <c r="AZ76" s="408"/>
      <c r="BA76" s="410" t="str">
        <f>IF(A76="","",IF(AY76+AZ76=ข้อมูลพื้นฐาน!$F$16+ข้อมูลพื้นฐาน!$G$16,"/",""))</f>
        <v/>
      </c>
      <c r="BB76" s="410" t="str">
        <f t="shared" si="4"/>
        <v/>
      </c>
      <c r="BC76" s="390" t="str">
        <f>สรุปเวลาเรียน!X21</f>
        <v/>
      </c>
      <c r="BD76" s="415"/>
    </row>
    <row r="77" spans="1:56" ht="15" customHeight="1">
      <c r="A77" s="875" t="str">
        <f>เวลาเรียน1!A24</f>
        <v/>
      </c>
      <c r="B77" s="876"/>
      <c r="C77" s="519" t="str">
        <f>น้ำหนักส่วนสูง!B20</f>
        <v/>
      </c>
      <c r="D77" s="507"/>
      <c r="E77" s="507"/>
      <c r="F77" s="507"/>
      <c r="G77" s="507"/>
      <c r="H77" s="507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  <c r="X77" s="507"/>
      <c r="Y77" s="507"/>
      <c r="Z77" s="521" t="str">
        <f t="shared" si="5"/>
        <v/>
      </c>
      <c r="AA77" s="507"/>
      <c r="AB77" s="507"/>
      <c r="AC77" s="507"/>
      <c r="AD77" s="507"/>
      <c r="AE77" s="507"/>
      <c r="AF77" s="507"/>
      <c r="AG77" s="507"/>
      <c r="AH77" s="507"/>
      <c r="AI77" s="507"/>
      <c r="AJ77" s="507"/>
      <c r="AK77" s="507"/>
      <c r="AL77" s="507"/>
      <c r="AM77" s="507"/>
      <c r="AN77" s="507"/>
      <c r="AO77" s="507"/>
      <c r="AP77" s="507"/>
      <c r="AQ77" s="507"/>
      <c r="AR77" s="507"/>
      <c r="AS77" s="507"/>
      <c r="AT77" s="507"/>
      <c r="AU77" s="513"/>
      <c r="AV77" s="514"/>
      <c r="AW77" s="515"/>
      <c r="AX77" s="514"/>
      <c r="AY77" s="507"/>
      <c r="AZ77" s="408"/>
      <c r="BA77" s="410" t="str">
        <f>IF(A77="","",IF(AY77+AZ77=ข้อมูลพื้นฐาน!$F$16+ข้อมูลพื้นฐาน!$G$16,"/",""))</f>
        <v/>
      </c>
      <c r="BB77" s="410" t="str">
        <f t="shared" si="4"/>
        <v/>
      </c>
      <c r="BC77" s="390" t="str">
        <f>สรุปเวลาเรียน!X22</f>
        <v/>
      </c>
      <c r="BD77" s="415"/>
    </row>
    <row r="78" spans="1:56" ht="15" customHeight="1">
      <c r="A78" s="875" t="str">
        <f>เวลาเรียน1!A25</f>
        <v/>
      </c>
      <c r="B78" s="876"/>
      <c r="C78" s="519" t="str">
        <f>น้ำหนักส่วนสูง!B21</f>
        <v/>
      </c>
      <c r="D78" s="507"/>
      <c r="E78" s="507"/>
      <c r="F78" s="507"/>
      <c r="G78" s="507"/>
      <c r="H78" s="507"/>
      <c r="I78" s="507"/>
      <c r="J78" s="507"/>
      <c r="K78" s="507"/>
      <c r="L78" s="507"/>
      <c r="M78" s="507"/>
      <c r="N78" s="507"/>
      <c r="O78" s="507"/>
      <c r="P78" s="507"/>
      <c r="Q78" s="507"/>
      <c r="R78" s="507"/>
      <c r="S78" s="507"/>
      <c r="T78" s="507"/>
      <c r="U78" s="507"/>
      <c r="V78" s="507"/>
      <c r="W78" s="507"/>
      <c r="X78" s="507"/>
      <c r="Y78" s="507"/>
      <c r="Z78" s="521" t="str">
        <f t="shared" si="5"/>
        <v/>
      </c>
      <c r="AA78" s="507"/>
      <c r="AB78" s="507"/>
      <c r="AC78" s="507"/>
      <c r="AD78" s="507"/>
      <c r="AE78" s="507"/>
      <c r="AF78" s="507"/>
      <c r="AG78" s="507"/>
      <c r="AH78" s="507"/>
      <c r="AI78" s="507"/>
      <c r="AJ78" s="507"/>
      <c r="AK78" s="507"/>
      <c r="AL78" s="507"/>
      <c r="AM78" s="507"/>
      <c r="AN78" s="507"/>
      <c r="AO78" s="507"/>
      <c r="AP78" s="507"/>
      <c r="AQ78" s="507"/>
      <c r="AR78" s="507"/>
      <c r="AS78" s="507"/>
      <c r="AT78" s="507"/>
      <c r="AU78" s="513"/>
      <c r="AV78" s="514"/>
      <c r="AW78" s="515"/>
      <c r="AX78" s="514"/>
      <c r="AY78" s="507"/>
      <c r="AZ78" s="408"/>
      <c r="BA78" s="410" t="str">
        <f>IF(A78="","",IF(AY78+AZ78=ข้อมูลพื้นฐาน!$F$16+ข้อมูลพื้นฐาน!$G$16,"/",""))</f>
        <v/>
      </c>
      <c r="BB78" s="410" t="str">
        <f t="shared" si="4"/>
        <v/>
      </c>
      <c r="BC78" s="390" t="str">
        <f>สรุปเวลาเรียน!X23</f>
        <v/>
      </c>
      <c r="BD78" s="415"/>
    </row>
    <row r="79" spans="1:56" ht="15" customHeight="1">
      <c r="A79" s="875" t="str">
        <f>เวลาเรียน1!A26</f>
        <v/>
      </c>
      <c r="B79" s="876"/>
      <c r="C79" s="519" t="str">
        <f>น้ำหนักส่วนสูง!B22</f>
        <v/>
      </c>
      <c r="D79" s="507"/>
      <c r="E79" s="507"/>
      <c r="F79" s="507"/>
      <c r="G79" s="507"/>
      <c r="H79" s="507"/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  <c r="T79" s="507"/>
      <c r="U79" s="507"/>
      <c r="V79" s="507"/>
      <c r="W79" s="507"/>
      <c r="X79" s="507"/>
      <c r="Y79" s="507"/>
      <c r="Z79" s="521" t="str">
        <f t="shared" si="5"/>
        <v/>
      </c>
      <c r="AA79" s="507"/>
      <c r="AB79" s="507"/>
      <c r="AC79" s="507"/>
      <c r="AD79" s="507"/>
      <c r="AE79" s="507"/>
      <c r="AF79" s="507"/>
      <c r="AG79" s="507"/>
      <c r="AH79" s="507"/>
      <c r="AI79" s="507"/>
      <c r="AJ79" s="507"/>
      <c r="AK79" s="507"/>
      <c r="AL79" s="507"/>
      <c r="AM79" s="507"/>
      <c r="AN79" s="507"/>
      <c r="AO79" s="507"/>
      <c r="AP79" s="507"/>
      <c r="AQ79" s="507"/>
      <c r="AR79" s="507"/>
      <c r="AS79" s="507"/>
      <c r="AT79" s="507"/>
      <c r="AU79" s="513"/>
      <c r="AV79" s="514"/>
      <c r="AW79" s="515"/>
      <c r="AX79" s="514"/>
      <c r="AY79" s="507"/>
      <c r="AZ79" s="408"/>
      <c r="BA79" s="410" t="str">
        <f>IF(A79="","",IF(AY79+AZ79=ข้อมูลพื้นฐาน!$F$16+ข้อมูลพื้นฐาน!$G$16,"/",""))</f>
        <v/>
      </c>
      <c r="BB79" s="410" t="str">
        <f t="shared" si="4"/>
        <v/>
      </c>
      <c r="BC79" s="390" t="str">
        <f>สรุปเวลาเรียน!X24</f>
        <v/>
      </c>
      <c r="BD79" s="415"/>
    </row>
    <row r="80" spans="1:56" ht="15" customHeight="1">
      <c r="A80" s="875" t="str">
        <f>เวลาเรียน1!A27</f>
        <v/>
      </c>
      <c r="B80" s="876"/>
      <c r="C80" s="519" t="str">
        <f>น้ำหนักส่วนสูง!B23</f>
        <v/>
      </c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  <c r="Y80" s="507"/>
      <c r="Z80" s="521" t="str">
        <f t="shared" si="5"/>
        <v/>
      </c>
      <c r="AA80" s="507"/>
      <c r="AB80" s="507"/>
      <c r="AC80" s="507"/>
      <c r="AD80" s="507"/>
      <c r="AE80" s="507"/>
      <c r="AF80" s="507"/>
      <c r="AG80" s="507"/>
      <c r="AH80" s="507"/>
      <c r="AI80" s="507"/>
      <c r="AJ80" s="507"/>
      <c r="AK80" s="507"/>
      <c r="AL80" s="507"/>
      <c r="AM80" s="507"/>
      <c r="AN80" s="507"/>
      <c r="AO80" s="507"/>
      <c r="AP80" s="507"/>
      <c r="AQ80" s="507"/>
      <c r="AR80" s="507"/>
      <c r="AS80" s="507"/>
      <c r="AT80" s="507"/>
      <c r="AU80" s="513"/>
      <c r="AV80" s="514"/>
      <c r="AW80" s="515"/>
      <c r="AX80" s="514"/>
      <c r="AY80" s="507"/>
      <c r="AZ80" s="408"/>
      <c r="BA80" s="410" t="str">
        <f>IF(A80="","",IF(AY80+AZ80=ข้อมูลพื้นฐาน!$F$16+ข้อมูลพื้นฐาน!$G$16,"/",""))</f>
        <v/>
      </c>
      <c r="BB80" s="410" t="str">
        <f t="shared" si="4"/>
        <v/>
      </c>
      <c r="BC80" s="390" t="str">
        <f>สรุปเวลาเรียน!X25</f>
        <v/>
      </c>
      <c r="BD80" s="415"/>
    </row>
    <row r="81" spans="1:56" ht="15" customHeight="1">
      <c r="A81" s="875" t="str">
        <f>เวลาเรียน1!A28</f>
        <v/>
      </c>
      <c r="B81" s="876"/>
      <c r="C81" s="519" t="str">
        <f>น้ำหนักส่วนสูง!B24</f>
        <v/>
      </c>
      <c r="D81" s="507"/>
      <c r="E81" s="507"/>
      <c r="F81" s="507"/>
      <c r="G81" s="507"/>
      <c r="H81" s="507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  <c r="T81" s="507"/>
      <c r="U81" s="507"/>
      <c r="V81" s="507"/>
      <c r="W81" s="507"/>
      <c r="X81" s="507"/>
      <c r="Y81" s="507"/>
      <c r="Z81" s="521" t="str">
        <f t="shared" si="5"/>
        <v/>
      </c>
      <c r="AA81" s="507"/>
      <c r="AB81" s="507"/>
      <c r="AC81" s="507"/>
      <c r="AD81" s="507"/>
      <c r="AE81" s="507"/>
      <c r="AF81" s="507"/>
      <c r="AG81" s="507"/>
      <c r="AH81" s="507"/>
      <c r="AI81" s="507"/>
      <c r="AJ81" s="507"/>
      <c r="AK81" s="507"/>
      <c r="AL81" s="507"/>
      <c r="AM81" s="507"/>
      <c r="AN81" s="507"/>
      <c r="AO81" s="507"/>
      <c r="AP81" s="507"/>
      <c r="AQ81" s="507"/>
      <c r="AR81" s="507"/>
      <c r="AS81" s="507"/>
      <c r="AT81" s="507"/>
      <c r="AU81" s="513"/>
      <c r="AV81" s="514"/>
      <c r="AW81" s="515"/>
      <c r="AX81" s="514"/>
      <c r="AY81" s="507"/>
      <c r="AZ81" s="408"/>
      <c r="BA81" s="410" t="str">
        <f>IF(A81="","",IF(AY81+AZ81=ข้อมูลพื้นฐาน!$F$16+ข้อมูลพื้นฐาน!$G$16,"/",""))</f>
        <v/>
      </c>
      <c r="BB81" s="410" t="str">
        <f t="shared" si="4"/>
        <v/>
      </c>
      <c r="BC81" s="390" t="str">
        <f>สรุปเวลาเรียน!X26</f>
        <v/>
      </c>
      <c r="BD81" s="415"/>
    </row>
    <row r="82" spans="1:56" ht="15" customHeight="1">
      <c r="A82" s="875" t="str">
        <f>เวลาเรียน1!A29</f>
        <v/>
      </c>
      <c r="B82" s="876"/>
      <c r="C82" s="519" t="str">
        <f>น้ำหนักส่วนสูง!B25</f>
        <v/>
      </c>
      <c r="D82" s="507"/>
      <c r="E82" s="507"/>
      <c r="F82" s="507"/>
      <c r="G82" s="507"/>
      <c r="H82" s="507"/>
      <c r="I82" s="507"/>
      <c r="J82" s="507"/>
      <c r="K82" s="507"/>
      <c r="L82" s="507"/>
      <c r="M82" s="507"/>
      <c r="N82" s="507"/>
      <c r="O82" s="507"/>
      <c r="P82" s="507"/>
      <c r="Q82" s="507"/>
      <c r="R82" s="507"/>
      <c r="S82" s="507"/>
      <c r="T82" s="507"/>
      <c r="U82" s="507"/>
      <c r="V82" s="507"/>
      <c r="W82" s="507"/>
      <c r="X82" s="507"/>
      <c r="Y82" s="507"/>
      <c r="Z82" s="521" t="str">
        <f t="shared" si="5"/>
        <v/>
      </c>
      <c r="AA82" s="507"/>
      <c r="AB82" s="507"/>
      <c r="AC82" s="507"/>
      <c r="AD82" s="507"/>
      <c r="AE82" s="507"/>
      <c r="AF82" s="507"/>
      <c r="AG82" s="507"/>
      <c r="AH82" s="507"/>
      <c r="AI82" s="507"/>
      <c r="AJ82" s="507"/>
      <c r="AK82" s="507"/>
      <c r="AL82" s="507"/>
      <c r="AM82" s="507"/>
      <c r="AN82" s="507"/>
      <c r="AO82" s="507"/>
      <c r="AP82" s="507"/>
      <c r="AQ82" s="507"/>
      <c r="AR82" s="507"/>
      <c r="AS82" s="507"/>
      <c r="AT82" s="507"/>
      <c r="AU82" s="513"/>
      <c r="AV82" s="514"/>
      <c r="AW82" s="515"/>
      <c r="AX82" s="514"/>
      <c r="AY82" s="507"/>
      <c r="AZ82" s="408"/>
      <c r="BA82" s="410" t="str">
        <f>IF(A82="","",IF(AY82+AZ82=ข้อมูลพื้นฐาน!$F$16+ข้อมูลพื้นฐาน!$G$16,"/",""))</f>
        <v/>
      </c>
      <c r="BB82" s="410" t="str">
        <f t="shared" si="4"/>
        <v/>
      </c>
      <c r="BC82" s="390" t="str">
        <f>สรุปเวลาเรียน!X27</f>
        <v/>
      </c>
      <c r="BD82" s="415"/>
    </row>
    <row r="83" spans="1:56" ht="15" customHeight="1">
      <c r="A83" s="875" t="str">
        <f>เวลาเรียน1!A30</f>
        <v/>
      </c>
      <c r="B83" s="876"/>
      <c r="C83" s="519" t="str">
        <f>น้ำหนักส่วนสูง!B26</f>
        <v/>
      </c>
      <c r="D83" s="507"/>
      <c r="E83" s="507"/>
      <c r="F83" s="507"/>
      <c r="G83" s="507"/>
      <c r="H83" s="507"/>
      <c r="I83" s="507"/>
      <c r="J83" s="507"/>
      <c r="K83" s="507"/>
      <c r="L83" s="507"/>
      <c r="M83" s="507"/>
      <c r="N83" s="507"/>
      <c r="O83" s="507"/>
      <c r="P83" s="507"/>
      <c r="Q83" s="507"/>
      <c r="R83" s="507"/>
      <c r="S83" s="507"/>
      <c r="T83" s="507"/>
      <c r="U83" s="507"/>
      <c r="V83" s="507"/>
      <c r="W83" s="507"/>
      <c r="X83" s="507"/>
      <c r="Y83" s="507"/>
      <c r="Z83" s="521" t="str">
        <f t="shared" si="5"/>
        <v/>
      </c>
      <c r="AA83" s="507"/>
      <c r="AB83" s="507"/>
      <c r="AC83" s="507"/>
      <c r="AD83" s="507"/>
      <c r="AE83" s="507"/>
      <c r="AF83" s="507"/>
      <c r="AG83" s="507"/>
      <c r="AH83" s="507"/>
      <c r="AI83" s="507"/>
      <c r="AJ83" s="507"/>
      <c r="AK83" s="507"/>
      <c r="AL83" s="507"/>
      <c r="AM83" s="507"/>
      <c r="AN83" s="507"/>
      <c r="AO83" s="507"/>
      <c r="AP83" s="507"/>
      <c r="AQ83" s="507"/>
      <c r="AR83" s="507"/>
      <c r="AS83" s="507"/>
      <c r="AT83" s="507"/>
      <c r="AU83" s="513"/>
      <c r="AV83" s="514"/>
      <c r="AW83" s="515"/>
      <c r="AX83" s="514"/>
      <c r="AY83" s="507"/>
      <c r="AZ83" s="408"/>
      <c r="BA83" s="410" t="str">
        <f>IF(A83="","",IF(AY83+AZ83=ข้อมูลพื้นฐาน!$F$16+ข้อมูลพื้นฐาน!$G$16,"/",""))</f>
        <v/>
      </c>
      <c r="BB83" s="410" t="str">
        <f t="shared" si="4"/>
        <v/>
      </c>
      <c r="BC83" s="390" t="str">
        <f>สรุปเวลาเรียน!X28</f>
        <v/>
      </c>
      <c r="BD83" s="415"/>
    </row>
    <row r="84" spans="1:56" ht="15" customHeight="1">
      <c r="A84" s="875" t="str">
        <f>เวลาเรียน1!A31</f>
        <v/>
      </c>
      <c r="B84" s="876"/>
      <c r="C84" s="519" t="str">
        <f>น้ำหนักส่วนสูง!B27</f>
        <v/>
      </c>
      <c r="D84" s="507"/>
      <c r="E84" s="507"/>
      <c r="F84" s="507"/>
      <c r="G84" s="507"/>
      <c r="H84" s="507"/>
      <c r="I84" s="507"/>
      <c r="J84" s="507"/>
      <c r="K84" s="507"/>
      <c r="L84" s="507"/>
      <c r="M84" s="507"/>
      <c r="N84" s="507"/>
      <c r="O84" s="507"/>
      <c r="P84" s="507"/>
      <c r="Q84" s="507"/>
      <c r="R84" s="507"/>
      <c r="S84" s="507"/>
      <c r="T84" s="507"/>
      <c r="U84" s="507"/>
      <c r="V84" s="507"/>
      <c r="W84" s="507"/>
      <c r="X84" s="507"/>
      <c r="Y84" s="507"/>
      <c r="Z84" s="521" t="str">
        <f t="shared" si="5"/>
        <v/>
      </c>
      <c r="AA84" s="507"/>
      <c r="AB84" s="507"/>
      <c r="AC84" s="507"/>
      <c r="AD84" s="507"/>
      <c r="AE84" s="507"/>
      <c r="AF84" s="507"/>
      <c r="AG84" s="507"/>
      <c r="AH84" s="507"/>
      <c r="AI84" s="507"/>
      <c r="AJ84" s="507"/>
      <c r="AK84" s="507"/>
      <c r="AL84" s="507"/>
      <c r="AM84" s="507"/>
      <c r="AN84" s="507"/>
      <c r="AO84" s="507"/>
      <c r="AP84" s="507"/>
      <c r="AQ84" s="507"/>
      <c r="AR84" s="507"/>
      <c r="AS84" s="507"/>
      <c r="AT84" s="507"/>
      <c r="AU84" s="513"/>
      <c r="AV84" s="514"/>
      <c r="AW84" s="515"/>
      <c r="AX84" s="514"/>
      <c r="AY84" s="507"/>
      <c r="AZ84" s="408"/>
      <c r="BA84" s="410" t="str">
        <f>IF(A84="","",IF(AY84+AZ84=ข้อมูลพื้นฐาน!$F$16+ข้อมูลพื้นฐาน!$G$16,"/",""))</f>
        <v/>
      </c>
      <c r="BB84" s="410" t="str">
        <f t="shared" si="4"/>
        <v/>
      </c>
      <c r="BC84" s="390" t="str">
        <f>สรุปเวลาเรียน!X29</f>
        <v/>
      </c>
      <c r="BD84" s="415"/>
    </row>
    <row r="85" spans="1:56" ht="15" customHeight="1">
      <c r="A85" s="875" t="str">
        <f>เวลาเรียน1!A32</f>
        <v/>
      </c>
      <c r="B85" s="876"/>
      <c r="C85" s="519" t="str">
        <f>น้ำหนักส่วนสูง!B28</f>
        <v/>
      </c>
      <c r="D85" s="507"/>
      <c r="E85" s="507"/>
      <c r="F85" s="507"/>
      <c r="G85" s="507"/>
      <c r="H85" s="507"/>
      <c r="I85" s="507"/>
      <c r="J85" s="507"/>
      <c r="K85" s="507"/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507"/>
      <c r="W85" s="507"/>
      <c r="X85" s="507"/>
      <c r="Y85" s="507"/>
      <c r="Z85" s="521" t="str">
        <f t="shared" si="5"/>
        <v/>
      </c>
      <c r="AA85" s="507"/>
      <c r="AB85" s="507"/>
      <c r="AC85" s="507"/>
      <c r="AD85" s="507"/>
      <c r="AE85" s="507"/>
      <c r="AF85" s="507"/>
      <c r="AG85" s="507"/>
      <c r="AH85" s="507"/>
      <c r="AI85" s="507"/>
      <c r="AJ85" s="507"/>
      <c r="AK85" s="507"/>
      <c r="AL85" s="507"/>
      <c r="AM85" s="507"/>
      <c r="AN85" s="507"/>
      <c r="AO85" s="507"/>
      <c r="AP85" s="507"/>
      <c r="AQ85" s="507"/>
      <c r="AR85" s="507"/>
      <c r="AS85" s="507"/>
      <c r="AT85" s="507"/>
      <c r="AU85" s="513"/>
      <c r="AV85" s="514"/>
      <c r="AW85" s="515"/>
      <c r="AX85" s="514"/>
      <c r="AY85" s="507"/>
      <c r="AZ85" s="408"/>
      <c r="BA85" s="410" t="str">
        <f>IF(A85="","",IF(AY85+AZ85=ข้อมูลพื้นฐาน!$F$16+ข้อมูลพื้นฐาน!$G$16,"/",""))</f>
        <v/>
      </c>
      <c r="BB85" s="410" t="str">
        <f t="shared" si="4"/>
        <v/>
      </c>
      <c r="BC85" s="390" t="str">
        <f>สรุปเวลาเรียน!X30</f>
        <v/>
      </c>
      <c r="BD85" s="415"/>
    </row>
    <row r="86" spans="1:56" ht="15" customHeight="1">
      <c r="A86" s="875" t="str">
        <f>เวลาเรียน1!A33</f>
        <v/>
      </c>
      <c r="B86" s="876"/>
      <c r="C86" s="519" t="str">
        <f>น้ำหนักส่วนสูง!B29</f>
        <v/>
      </c>
      <c r="D86" s="507"/>
      <c r="E86" s="507"/>
      <c r="F86" s="507"/>
      <c r="G86" s="507"/>
      <c r="H86" s="507"/>
      <c r="I86" s="507"/>
      <c r="J86" s="507"/>
      <c r="K86" s="507"/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507"/>
      <c r="W86" s="507"/>
      <c r="X86" s="507"/>
      <c r="Y86" s="507"/>
      <c r="Z86" s="521" t="str">
        <f t="shared" si="5"/>
        <v/>
      </c>
      <c r="AA86" s="507"/>
      <c r="AB86" s="507"/>
      <c r="AC86" s="507"/>
      <c r="AD86" s="507"/>
      <c r="AE86" s="507"/>
      <c r="AF86" s="507"/>
      <c r="AG86" s="507"/>
      <c r="AH86" s="507"/>
      <c r="AI86" s="507"/>
      <c r="AJ86" s="507"/>
      <c r="AK86" s="507"/>
      <c r="AL86" s="507"/>
      <c r="AM86" s="507"/>
      <c r="AN86" s="507"/>
      <c r="AO86" s="507"/>
      <c r="AP86" s="507"/>
      <c r="AQ86" s="507"/>
      <c r="AR86" s="507"/>
      <c r="AS86" s="507"/>
      <c r="AT86" s="507"/>
      <c r="AU86" s="513"/>
      <c r="AV86" s="514"/>
      <c r="AW86" s="515"/>
      <c r="AX86" s="514"/>
      <c r="AY86" s="507"/>
      <c r="AZ86" s="408"/>
      <c r="BA86" s="410" t="str">
        <f>IF(A86="","",IF(AY86+AZ86=ข้อมูลพื้นฐาน!$F$16+ข้อมูลพื้นฐาน!$G$16,"/",""))</f>
        <v/>
      </c>
      <c r="BB86" s="410" t="str">
        <f t="shared" si="4"/>
        <v/>
      </c>
      <c r="BC86" s="390" t="str">
        <f>สรุปเวลาเรียน!X31</f>
        <v/>
      </c>
      <c r="BD86" s="415"/>
    </row>
    <row r="87" spans="1:56" ht="15" customHeight="1">
      <c r="A87" s="875" t="str">
        <f>เวลาเรียน1!A34</f>
        <v/>
      </c>
      <c r="B87" s="876"/>
      <c r="C87" s="519" t="str">
        <f>น้ำหนักส่วนสูง!B30</f>
        <v/>
      </c>
      <c r="D87" s="507"/>
      <c r="E87" s="507"/>
      <c r="F87" s="507"/>
      <c r="G87" s="507"/>
      <c r="H87" s="507"/>
      <c r="I87" s="507"/>
      <c r="J87" s="507"/>
      <c r="K87" s="5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507"/>
      <c r="W87" s="507"/>
      <c r="X87" s="507"/>
      <c r="Y87" s="507"/>
      <c r="Z87" s="521" t="str">
        <f t="shared" si="5"/>
        <v/>
      </c>
      <c r="AA87" s="507"/>
      <c r="AB87" s="507"/>
      <c r="AC87" s="507"/>
      <c r="AD87" s="507"/>
      <c r="AE87" s="507"/>
      <c r="AF87" s="507"/>
      <c r="AG87" s="507"/>
      <c r="AH87" s="507"/>
      <c r="AI87" s="507"/>
      <c r="AJ87" s="507"/>
      <c r="AK87" s="507"/>
      <c r="AL87" s="507"/>
      <c r="AM87" s="507"/>
      <c r="AN87" s="507"/>
      <c r="AO87" s="507"/>
      <c r="AP87" s="507"/>
      <c r="AQ87" s="507"/>
      <c r="AR87" s="507"/>
      <c r="AS87" s="507"/>
      <c r="AT87" s="507"/>
      <c r="AU87" s="513"/>
      <c r="AV87" s="514"/>
      <c r="AW87" s="515"/>
      <c r="AX87" s="514"/>
      <c r="AY87" s="507"/>
      <c r="AZ87" s="408"/>
      <c r="BA87" s="410" t="str">
        <f>IF(A87="","",IF(AY87+AZ87=ข้อมูลพื้นฐาน!$F$16+ข้อมูลพื้นฐาน!$G$16,"/",""))</f>
        <v/>
      </c>
      <c r="BB87" s="410" t="str">
        <f t="shared" si="4"/>
        <v/>
      </c>
      <c r="BC87" s="390" t="str">
        <f>สรุปเวลาเรียน!X32</f>
        <v/>
      </c>
      <c r="BD87" s="415"/>
    </row>
    <row r="88" spans="1:56" ht="15" customHeight="1">
      <c r="A88" s="875" t="str">
        <f>เวลาเรียน1!A35</f>
        <v/>
      </c>
      <c r="B88" s="876"/>
      <c r="C88" s="519" t="str">
        <f>น้ำหนักส่วนสูง!B31</f>
        <v/>
      </c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  <c r="V88" s="507"/>
      <c r="W88" s="507"/>
      <c r="X88" s="507"/>
      <c r="Y88" s="507"/>
      <c r="Z88" s="521" t="str">
        <f t="shared" si="5"/>
        <v/>
      </c>
      <c r="AA88" s="507"/>
      <c r="AB88" s="507"/>
      <c r="AC88" s="507"/>
      <c r="AD88" s="507"/>
      <c r="AE88" s="507"/>
      <c r="AF88" s="507"/>
      <c r="AG88" s="507"/>
      <c r="AH88" s="507"/>
      <c r="AI88" s="507"/>
      <c r="AJ88" s="507"/>
      <c r="AK88" s="507"/>
      <c r="AL88" s="507"/>
      <c r="AM88" s="507"/>
      <c r="AN88" s="507"/>
      <c r="AO88" s="507"/>
      <c r="AP88" s="507"/>
      <c r="AQ88" s="507"/>
      <c r="AR88" s="507"/>
      <c r="AS88" s="507"/>
      <c r="AT88" s="507"/>
      <c r="AU88" s="513"/>
      <c r="AV88" s="514"/>
      <c r="AW88" s="515"/>
      <c r="AX88" s="514"/>
      <c r="AY88" s="507"/>
      <c r="AZ88" s="408"/>
      <c r="BA88" s="410" t="str">
        <f>IF(A88="","",IF(AY88+AZ88=ข้อมูลพื้นฐาน!$F$16+ข้อมูลพื้นฐาน!$G$16,"/",""))</f>
        <v/>
      </c>
      <c r="BB88" s="410" t="str">
        <f t="shared" si="4"/>
        <v/>
      </c>
      <c r="BC88" s="390" t="str">
        <f>สรุปเวลาเรียน!X33</f>
        <v/>
      </c>
      <c r="BD88" s="415"/>
    </row>
    <row r="89" spans="1:56" ht="15" customHeight="1">
      <c r="A89" s="875" t="str">
        <f>เวลาเรียน1!A36</f>
        <v/>
      </c>
      <c r="B89" s="876"/>
      <c r="C89" s="519" t="str">
        <f>น้ำหนักส่วนสูง!B32</f>
        <v/>
      </c>
      <c r="D89" s="507"/>
      <c r="E89" s="507"/>
      <c r="F89" s="507"/>
      <c r="G89" s="507"/>
      <c r="H89" s="507"/>
      <c r="I89" s="507"/>
      <c r="J89" s="507"/>
      <c r="K89" s="507"/>
      <c r="L89" s="507"/>
      <c r="M89" s="507"/>
      <c r="N89" s="507"/>
      <c r="O89" s="507"/>
      <c r="P89" s="507"/>
      <c r="Q89" s="507"/>
      <c r="R89" s="507"/>
      <c r="S89" s="507"/>
      <c r="T89" s="507"/>
      <c r="U89" s="507"/>
      <c r="V89" s="507"/>
      <c r="W89" s="507"/>
      <c r="X89" s="507"/>
      <c r="Y89" s="507"/>
      <c r="Z89" s="521" t="str">
        <f t="shared" si="5"/>
        <v/>
      </c>
      <c r="AA89" s="507"/>
      <c r="AB89" s="507"/>
      <c r="AC89" s="507"/>
      <c r="AD89" s="507"/>
      <c r="AE89" s="507"/>
      <c r="AF89" s="507"/>
      <c r="AG89" s="507"/>
      <c r="AH89" s="507"/>
      <c r="AI89" s="507"/>
      <c r="AJ89" s="507"/>
      <c r="AK89" s="507"/>
      <c r="AL89" s="507"/>
      <c r="AM89" s="507"/>
      <c r="AN89" s="507"/>
      <c r="AO89" s="507"/>
      <c r="AP89" s="507"/>
      <c r="AQ89" s="507"/>
      <c r="AR89" s="507"/>
      <c r="AS89" s="507"/>
      <c r="AT89" s="507"/>
      <c r="AU89" s="513"/>
      <c r="AV89" s="514"/>
      <c r="AW89" s="515"/>
      <c r="AX89" s="514"/>
      <c r="AY89" s="507"/>
      <c r="AZ89" s="408"/>
      <c r="BA89" s="410" t="str">
        <f>IF(A89="","",IF(AY89+AZ89=ข้อมูลพื้นฐาน!$F$16+ข้อมูลพื้นฐาน!$G$16,"/",""))</f>
        <v/>
      </c>
      <c r="BB89" s="410" t="str">
        <f t="shared" si="4"/>
        <v/>
      </c>
      <c r="BC89" s="390" t="str">
        <f>สรุปเวลาเรียน!X34</f>
        <v/>
      </c>
      <c r="BD89" s="415"/>
    </row>
    <row r="90" spans="1:56" ht="15" customHeight="1">
      <c r="A90" s="875" t="str">
        <f>เวลาเรียน1!A37</f>
        <v/>
      </c>
      <c r="B90" s="876"/>
      <c r="C90" s="519" t="str">
        <f>น้ำหนักส่วนสูง!B33</f>
        <v/>
      </c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  <c r="V90" s="507"/>
      <c r="W90" s="507"/>
      <c r="X90" s="507"/>
      <c r="Y90" s="507"/>
      <c r="Z90" s="521" t="str">
        <f t="shared" si="5"/>
        <v/>
      </c>
      <c r="AA90" s="507"/>
      <c r="AB90" s="507"/>
      <c r="AC90" s="507"/>
      <c r="AD90" s="507"/>
      <c r="AE90" s="507"/>
      <c r="AF90" s="507"/>
      <c r="AG90" s="507"/>
      <c r="AH90" s="507"/>
      <c r="AI90" s="507"/>
      <c r="AJ90" s="507"/>
      <c r="AK90" s="507"/>
      <c r="AL90" s="507"/>
      <c r="AM90" s="507"/>
      <c r="AN90" s="507"/>
      <c r="AO90" s="507"/>
      <c r="AP90" s="507"/>
      <c r="AQ90" s="507"/>
      <c r="AR90" s="507"/>
      <c r="AS90" s="507"/>
      <c r="AT90" s="507"/>
      <c r="AU90" s="513"/>
      <c r="AV90" s="514"/>
      <c r="AW90" s="515"/>
      <c r="AX90" s="514"/>
      <c r="AY90" s="507"/>
      <c r="AZ90" s="408"/>
      <c r="BA90" s="410" t="str">
        <f>IF(A90="","",IF(AY90+AZ90=ข้อมูลพื้นฐาน!$F$16+ข้อมูลพื้นฐาน!$G$16,"/",""))</f>
        <v/>
      </c>
      <c r="BB90" s="410" t="str">
        <f t="shared" si="4"/>
        <v/>
      </c>
      <c r="BC90" s="390" t="str">
        <f>สรุปเวลาเรียน!X35</f>
        <v/>
      </c>
      <c r="BD90" s="415"/>
    </row>
    <row r="91" spans="1:56" ht="15" customHeight="1">
      <c r="A91" s="875" t="str">
        <f>เวลาเรียน1!A38</f>
        <v/>
      </c>
      <c r="B91" s="876"/>
      <c r="C91" s="519" t="str">
        <f>น้ำหนักส่วนสูง!B34</f>
        <v/>
      </c>
      <c r="D91" s="507"/>
      <c r="E91" s="507"/>
      <c r="F91" s="507"/>
      <c r="G91" s="507"/>
      <c r="H91" s="507"/>
      <c r="I91" s="507"/>
      <c r="J91" s="507"/>
      <c r="K91" s="507"/>
      <c r="L91" s="507"/>
      <c r="M91" s="507"/>
      <c r="N91" s="507"/>
      <c r="O91" s="507"/>
      <c r="P91" s="507"/>
      <c r="Q91" s="507"/>
      <c r="R91" s="507"/>
      <c r="S91" s="507"/>
      <c r="T91" s="507"/>
      <c r="U91" s="507"/>
      <c r="V91" s="507"/>
      <c r="W91" s="507"/>
      <c r="X91" s="507"/>
      <c r="Y91" s="507"/>
      <c r="Z91" s="521" t="str">
        <f t="shared" si="5"/>
        <v/>
      </c>
      <c r="AA91" s="507"/>
      <c r="AB91" s="507"/>
      <c r="AC91" s="507"/>
      <c r="AD91" s="507"/>
      <c r="AE91" s="507"/>
      <c r="AF91" s="507"/>
      <c r="AG91" s="507"/>
      <c r="AH91" s="507"/>
      <c r="AI91" s="507"/>
      <c r="AJ91" s="507"/>
      <c r="AK91" s="507"/>
      <c r="AL91" s="507"/>
      <c r="AM91" s="507"/>
      <c r="AN91" s="507"/>
      <c r="AO91" s="507"/>
      <c r="AP91" s="507"/>
      <c r="AQ91" s="507"/>
      <c r="AR91" s="507"/>
      <c r="AS91" s="507"/>
      <c r="AT91" s="507"/>
      <c r="AU91" s="513"/>
      <c r="AV91" s="514"/>
      <c r="AW91" s="515"/>
      <c r="AX91" s="514"/>
      <c r="AY91" s="507"/>
      <c r="AZ91" s="408"/>
      <c r="BA91" s="410" t="str">
        <f>IF(A91="","",IF(AY91+AZ91=ข้อมูลพื้นฐาน!$F$16+ข้อมูลพื้นฐาน!$G$16,"/",""))</f>
        <v/>
      </c>
      <c r="BB91" s="410" t="str">
        <f t="shared" si="4"/>
        <v/>
      </c>
      <c r="BC91" s="390" t="str">
        <f>สรุปเวลาเรียน!X36</f>
        <v/>
      </c>
      <c r="BD91" s="415"/>
    </row>
    <row r="92" spans="1:56" ht="15" customHeight="1">
      <c r="A92" s="875" t="str">
        <f>เวลาเรียน1!A39</f>
        <v/>
      </c>
      <c r="B92" s="876"/>
      <c r="C92" s="519" t="str">
        <f>น้ำหนักส่วนสูง!B35</f>
        <v/>
      </c>
      <c r="D92" s="507"/>
      <c r="E92" s="507"/>
      <c r="F92" s="507"/>
      <c r="G92" s="507"/>
      <c r="H92" s="507"/>
      <c r="I92" s="507"/>
      <c r="J92" s="507"/>
      <c r="K92" s="507"/>
      <c r="L92" s="507"/>
      <c r="M92" s="507"/>
      <c r="N92" s="507"/>
      <c r="O92" s="507"/>
      <c r="P92" s="507"/>
      <c r="Q92" s="507"/>
      <c r="R92" s="507"/>
      <c r="S92" s="507"/>
      <c r="T92" s="507"/>
      <c r="U92" s="507"/>
      <c r="V92" s="507"/>
      <c r="W92" s="507"/>
      <c r="X92" s="507"/>
      <c r="Y92" s="507"/>
      <c r="Z92" s="521" t="str">
        <f t="shared" si="5"/>
        <v/>
      </c>
      <c r="AA92" s="507"/>
      <c r="AB92" s="507"/>
      <c r="AC92" s="507"/>
      <c r="AD92" s="507"/>
      <c r="AE92" s="507"/>
      <c r="AF92" s="507"/>
      <c r="AG92" s="507"/>
      <c r="AH92" s="507"/>
      <c r="AI92" s="507"/>
      <c r="AJ92" s="507"/>
      <c r="AK92" s="507"/>
      <c r="AL92" s="507"/>
      <c r="AM92" s="507"/>
      <c r="AN92" s="507"/>
      <c r="AO92" s="507"/>
      <c r="AP92" s="507"/>
      <c r="AQ92" s="507"/>
      <c r="AR92" s="507"/>
      <c r="AS92" s="507"/>
      <c r="AT92" s="507"/>
      <c r="AU92" s="513"/>
      <c r="AV92" s="514"/>
      <c r="AW92" s="515"/>
      <c r="AX92" s="514"/>
      <c r="AY92" s="507"/>
      <c r="AZ92" s="408"/>
      <c r="BA92" s="410" t="str">
        <f>IF(A92="","",IF(AY92+AZ92=ข้อมูลพื้นฐาน!$F$16+ข้อมูลพื้นฐาน!$G$16,"/",""))</f>
        <v/>
      </c>
      <c r="BB92" s="410" t="str">
        <f t="shared" si="4"/>
        <v/>
      </c>
      <c r="BC92" s="390" t="str">
        <f>สรุปเวลาเรียน!X37</f>
        <v/>
      </c>
      <c r="BD92" s="415"/>
    </row>
    <row r="93" spans="1:56" ht="15" customHeight="1">
      <c r="A93" s="875" t="str">
        <f>เวลาเรียน1!A40</f>
        <v/>
      </c>
      <c r="B93" s="876"/>
      <c r="C93" s="519" t="str">
        <f>น้ำหนักส่วนสูง!B36</f>
        <v/>
      </c>
      <c r="D93" s="507"/>
      <c r="E93" s="507"/>
      <c r="F93" s="507"/>
      <c r="G93" s="507"/>
      <c r="H93" s="507"/>
      <c r="I93" s="507"/>
      <c r="J93" s="507"/>
      <c r="K93" s="507"/>
      <c r="L93" s="507"/>
      <c r="M93" s="507"/>
      <c r="N93" s="507"/>
      <c r="O93" s="507"/>
      <c r="P93" s="507"/>
      <c r="Q93" s="507"/>
      <c r="R93" s="507"/>
      <c r="S93" s="507"/>
      <c r="T93" s="507"/>
      <c r="U93" s="507"/>
      <c r="V93" s="507"/>
      <c r="W93" s="507"/>
      <c r="X93" s="507"/>
      <c r="Y93" s="507"/>
      <c r="Z93" s="521" t="str">
        <f t="shared" si="5"/>
        <v/>
      </c>
      <c r="AA93" s="507"/>
      <c r="AB93" s="507"/>
      <c r="AC93" s="507"/>
      <c r="AD93" s="507"/>
      <c r="AE93" s="507"/>
      <c r="AF93" s="507"/>
      <c r="AG93" s="507"/>
      <c r="AH93" s="507"/>
      <c r="AI93" s="507"/>
      <c r="AJ93" s="507"/>
      <c r="AK93" s="507"/>
      <c r="AL93" s="507"/>
      <c r="AM93" s="507"/>
      <c r="AN93" s="507"/>
      <c r="AO93" s="507"/>
      <c r="AP93" s="507"/>
      <c r="AQ93" s="507"/>
      <c r="AR93" s="507"/>
      <c r="AS93" s="507"/>
      <c r="AT93" s="507"/>
      <c r="AU93" s="513"/>
      <c r="AV93" s="514"/>
      <c r="AW93" s="515"/>
      <c r="AX93" s="514"/>
      <c r="AY93" s="507"/>
      <c r="AZ93" s="408"/>
      <c r="BA93" s="410" t="str">
        <f>IF(A93="","",IF(AY93+AZ93=ข้อมูลพื้นฐาน!$F$16+ข้อมูลพื้นฐาน!$G$16,"/",""))</f>
        <v/>
      </c>
      <c r="BB93" s="410" t="str">
        <f t="shared" si="4"/>
        <v/>
      </c>
      <c r="BC93" s="390" t="str">
        <f>สรุปเวลาเรียน!X38</f>
        <v/>
      </c>
      <c r="BD93" s="415"/>
    </row>
    <row r="94" spans="1:56" ht="15" customHeight="1">
      <c r="A94" s="875" t="str">
        <f>เวลาเรียน1!A41</f>
        <v/>
      </c>
      <c r="B94" s="876"/>
      <c r="C94" s="519" t="str">
        <f>น้ำหนักส่วนสูง!B37</f>
        <v/>
      </c>
      <c r="D94" s="507"/>
      <c r="E94" s="507"/>
      <c r="F94" s="507"/>
      <c r="G94" s="507"/>
      <c r="H94" s="507"/>
      <c r="I94" s="507"/>
      <c r="J94" s="507"/>
      <c r="K94" s="507"/>
      <c r="L94" s="507"/>
      <c r="M94" s="507"/>
      <c r="N94" s="507"/>
      <c r="O94" s="507"/>
      <c r="P94" s="507"/>
      <c r="Q94" s="507"/>
      <c r="R94" s="507"/>
      <c r="S94" s="507"/>
      <c r="T94" s="507"/>
      <c r="U94" s="507"/>
      <c r="V94" s="507"/>
      <c r="W94" s="507"/>
      <c r="X94" s="507"/>
      <c r="Y94" s="507"/>
      <c r="Z94" s="521" t="str">
        <f t="shared" si="5"/>
        <v/>
      </c>
      <c r="AA94" s="507"/>
      <c r="AB94" s="507"/>
      <c r="AC94" s="507"/>
      <c r="AD94" s="507"/>
      <c r="AE94" s="507"/>
      <c r="AF94" s="507"/>
      <c r="AG94" s="507"/>
      <c r="AH94" s="507"/>
      <c r="AI94" s="507"/>
      <c r="AJ94" s="507"/>
      <c r="AK94" s="507"/>
      <c r="AL94" s="507"/>
      <c r="AM94" s="507"/>
      <c r="AN94" s="507"/>
      <c r="AO94" s="507"/>
      <c r="AP94" s="507"/>
      <c r="AQ94" s="507"/>
      <c r="AR94" s="507"/>
      <c r="AS94" s="507"/>
      <c r="AT94" s="507"/>
      <c r="AU94" s="513"/>
      <c r="AV94" s="514"/>
      <c r="AW94" s="515"/>
      <c r="AX94" s="514"/>
      <c r="AY94" s="507"/>
      <c r="AZ94" s="408"/>
      <c r="BA94" s="410" t="str">
        <f>IF(A94="","",IF(AY94+AZ94=ข้อมูลพื้นฐาน!$F$16+ข้อมูลพื้นฐาน!$G$16,"/",""))</f>
        <v/>
      </c>
      <c r="BB94" s="410" t="str">
        <f t="shared" si="4"/>
        <v/>
      </c>
      <c r="BC94" s="390" t="str">
        <f>สรุปเวลาเรียน!X39</f>
        <v/>
      </c>
      <c r="BD94" s="415"/>
    </row>
    <row r="95" spans="1:56" ht="15" customHeight="1">
      <c r="A95" s="875" t="str">
        <f>เวลาเรียน1!A42</f>
        <v/>
      </c>
      <c r="B95" s="876"/>
      <c r="C95" s="519" t="str">
        <f>น้ำหนักส่วนสูง!B38</f>
        <v/>
      </c>
      <c r="D95" s="507"/>
      <c r="E95" s="507"/>
      <c r="F95" s="507"/>
      <c r="G95" s="507"/>
      <c r="H95" s="507"/>
      <c r="I95" s="507"/>
      <c r="J95" s="507"/>
      <c r="K95" s="507"/>
      <c r="L95" s="507"/>
      <c r="M95" s="507"/>
      <c r="N95" s="507"/>
      <c r="O95" s="507"/>
      <c r="P95" s="507"/>
      <c r="Q95" s="507"/>
      <c r="R95" s="507"/>
      <c r="S95" s="507"/>
      <c r="T95" s="507"/>
      <c r="U95" s="507"/>
      <c r="V95" s="507"/>
      <c r="W95" s="507"/>
      <c r="X95" s="507"/>
      <c r="Y95" s="507"/>
      <c r="Z95" s="521" t="str">
        <f t="shared" si="5"/>
        <v/>
      </c>
      <c r="AA95" s="507"/>
      <c r="AB95" s="507"/>
      <c r="AC95" s="507"/>
      <c r="AD95" s="507"/>
      <c r="AE95" s="507"/>
      <c r="AF95" s="507"/>
      <c r="AG95" s="507"/>
      <c r="AH95" s="507"/>
      <c r="AI95" s="507"/>
      <c r="AJ95" s="507"/>
      <c r="AK95" s="507"/>
      <c r="AL95" s="507"/>
      <c r="AM95" s="507"/>
      <c r="AN95" s="507"/>
      <c r="AO95" s="507"/>
      <c r="AP95" s="507"/>
      <c r="AQ95" s="507"/>
      <c r="AR95" s="507"/>
      <c r="AS95" s="507"/>
      <c r="AT95" s="507"/>
      <c r="AU95" s="513"/>
      <c r="AV95" s="514"/>
      <c r="AW95" s="515"/>
      <c r="AX95" s="514"/>
      <c r="AY95" s="507"/>
      <c r="AZ95" s="408"/>
      <c r="BA95" s="410" t="str">
        <f>IF(A95="","",IF(AY95+AZ95=ข้อมูลพื้นฐาน!$F$16+ข้อมูลพื้นฐาน!$G$16,"/",""))</f>
        <v/>
      </c>
      <c r="BB95" s="410" t="str">
        <f t="shared" si="4"/>
        <v/>
      </c>
      <c r="BC95" s="390" t="str">
        <f>สรุปเวลาเรียน!X40</f>
        <v/>
      </c>
      <c r="BD95" s="415"/>
    </row>
    <row r="96" spans="1:56" ht="15" customHeight="1">
      <c r="A96" s="875" t="str">
        <f>เวลาเรียน1!A43</f>
        <v/>
      </c>
      <c r="B96" s="876"/>
      <c r="C96" s="519" t="str">
        <f>น้ำหนักส่วนสูง!B39</f>
        <v/>
      </c>
      <c r="D96" s="507"/>
      <c r="E96" s="507"/>
      <c r="F96" s="507"/>
      <c r="G96" s="507"/>
      <c r="H96" s="507"/>
      <c r="I96" s="507"/>
      <c r="J96" s="507"/>
      <c r="K96" s="507"/>
      <c r="L96" s="507"/>
      <c r="M96" s="507"/>
      <c r="N96" s="507"/>
      <c r="O96" s="507"/>
      <c r="P96" s="507"/>
      <c r="Q96" s="507"/>
      <c r="R96" s="507"/>
      <c r="S96" s="507"/>
      <c r="T96" s="507"/>
      <c r="U96" s="507"/>
      <c r="V96" s="507"/>
      <c r="W96" s="507"/>
      <c r="X96" s="507"/>
      <c r="Y96" s="507"/>
      <c r="Z96" s="521" t="str">
        <f t="shared" si="5"/>
        <v/>
      </c>
      <c r="AA96" s="507"/>
      <c r="AB96" s="507"/>
      <c r="AC96" s="507"/>
      <c r="AD96" s="507"/>
      <c r="AE96" s="507"/>
      <c r="AF96" s="507"/>
      <c r="AG96" s="507"/>
      <c r="AH96" s="507"/>
      <c r="AI96" s="507"/>
      <c r="AJ96" s="507"/>
      <c r="AK96" s="507"/>
      <c r="AL96" s="507"/>
      <c r="AM96" s="507"/>
      <c r="AN96" s="507"/>
      <c r="AO96" s="507"/>
      <c r="AP96" s="507"/>
      <c r="AQ96" s="507"/>
      <c r="AR96" s="507"/>
      <c r="AS96" s="507"/>
      <c r="AT96" s="507"/>
      <c r="AU96" s="513"/>
      <c r="AV96" s="514"/>
      <c r="AW96" s="515"/>
      <c r="AX96" s="514"/>
      <c r="AY96" s="507"/>
      <c r="AZ96" s="408"/>
      <c r="BA96" s="410" t="str">
        <f>IF(A96="","",IF(AY96+AZ96=ข้อมูลพื้นฐาน!$F$16+ข้อมูลพื้นฐาน!$G$16,"/",""))</f>
        <v/>
      </c>
      <c r="BB96" s="410" t="str">
        <f t="shared" si="4"/>
        <v/>
      </c>
      <c r="BC96" s="390" t="str">
        <f>สรุปเวลาเรียน!X41</f>
        <v/>
      </c>
      <c r="BD96" s="415"/>
    </row>
    <row r="97" spans="1:56" ht="15" customHeight="1">
      <c r="A97" s="875" t="str">
        <f>เวลาเรียน1!A44</f>
        <v/>
      </c>
      <c r="B97" s="876"/>
      <c r="C97" s="519" t="str">
        <f>น้ำหนักส่วนสูง!B40</f>
        <v/>
      </c>
      <c r="D97" s="507"/>
      <c r="E97" s="507"/>
      <c r="F97" s="507"/>
      <c r="G97" s="507"/>
      <c r="H97" s="507"/>
      <c r="I97" s="507"/>
      <c r="J97" s="507"/>
      <c r="K97" s="507"/>
      <c r="L97" s="507"/>
      <c r="M97" s="507"/>
      <c r="N97" s="507"/>
      <c r="O97" s="507"/>
      <c r="P97" s="507"/>
      <c r="Q97" s="507"/>
      <c r="R97" s="507"/>
      <c r="S97" s="507"/>
      <c r="T97" s="507"/>
      <c r="U97" s="507"/>
      <c r="V97" s="507"/>
      <c r="W97" s="507"/>
      <c r="X97" s="507"/>
      <c r="Y97" s="507"/>
      <c r="Z97" s="521" t="str">
        <f t="shared" si="5"/>
        <v/>
      </c>
      <c r="AA97" s="507"/>
      <c r="AB97" s="507"/>
      <c r="AC97" s="507"/>
      <c r="AD97" s="507"/>
      <c r="AE97" s="507"/>
      <c r="AF97" s="507"/>
      <c r="AG97" s="507"/>
      <c r="AH97" s="507"/>
      <c r="AI97" s="507"/>
      <c r="AJ97" s="507"/>
      <c r="AK97" s="507"/>
      <c r="AL97" s="507"/>
      <c r="AM97" s="507"/>
      <c r="AN97" s="507"/>
      <c r="AO97" s="507"/>
      <c r="AP97" s="507"/>
      <c r="AQ97" s="507"/>
      <c r="AR97" s="507"/>
      <c r="AS97" s="507"/>
      <c r="AT97" s="507"/>
      <c r="AU97" s="513"/>
      <c r="AV97" s="514"/>
      <c r="AW97" s="515"/>
      <c r="AX97" s="514"/>
      <c r="AY97" s="507"/>
      <c r="AZ97" s="408"/>
      <c r="BA97" s="410" t="str">
        <f>IF(A97="","",IF(AY97+AZ97=ข้อมูลพื้นฐาน!$F$16+ข้อมูลพื้นฐาน!$G$16,"/",""))</f>
        <v/>
      </c>
      <c r="BB97" s="410" t="str">
        <f t="shared" si="4"/>
        <v/>
      </c>
      <c r="BC97" s="390" t="str">
        <f>สรุปเวลาเรียน!X42</f>
        <v/>
      </c>
      <c r="BD97" s="415"/>
    </row>
    <row r="98" spans="1:56" ht="15" customHeight="1">
      <c r="A98" s="875" t="str">
        <f>เวลาเรียน1!A45</f>
        <v/>
      </c>
      <c r="B98" s="876"/>
      <c r="C98" s="519" t="str">
        <f>น้ำหนักส่วนสูง!B41</f>
        <v/>
      </c>
      <c r="D98" s="507"/>
      <c r="E98" s="507"/>
      <c r="F98" s="507"/>
      <c r="G98" s="507"/>
      <c r="H98" s="507"/>
      <c r="I98" s="507"/>
      <c r="J98" s="507"/>
      <c r="K98" s="507"/>
      <c r="L98" s="507"/>
      <c r="M98" s="507"/>
      <c r="N98" s="507"/>
      <c r="O98" s="507"/>
      <c r="P98" s="507"/>
      <c r="Q98" s="507"/>
      <c r="R98" s="507"/>
      <c r="S98" s="507"/>
      <c r="T98" s="507"/>
      <c r="U98" s="507"/>
      <c r="V98" s="507"/>
      <c r="W98" s="507"/>
      <c r="X98" s="507"/>
      <c r="Y98" s="507"/>
      <c r="Z98" s="521" t="str">
        <f t="shared" si="5"/>
        <v/>
      </c>
      <c r="AA98" s="507"/>
      <c r="AB98" s="507"/>
      <c r="AC98" s="507"/>
      <c r="AD98" s="507"/>
      <c r="AE98" s="507"/>
      <c r="AF98" s="507"/>
      <c r="AG98" s="507"/>
      <c r="AH98" s="507"/>
      <c r="AI98" s="507"/>
      <c r="AJ98" s="507"/>
      <c r="AK98" s="507"/>
      <c r="AL98" s="507"/>
      <c r="AM98" s="507"/>
      <c r="AN98" s="507"/>
      <c r="AO98" s="507"/>
      <c r="AP98" s="507"/>
      <c r="AQ98" s="507"/>
      <c r="AR98" s="507"/>
      <c r="AS98" s="507"/>
      <c r="AT98" s="507"/>
      <c r="AU98" s="513"/>
      <c r="AV98" s="514"/>
      <c r="AW98" s="515"/>
      <c r="AX98" s="514"/>
      <c r="AY98" s="507"/>
      <c r="AZ98" s="408"/>
      <c r="BA98" s="410" t="str">
        <f>IF(A98="","",IF(AY98+AZ98=ข้อมูลพื้นฐาน!$F$16+ข้อมูลพื้นฐาน!$G$16,"/",""))</f>
        <v/>
      </c>
      <c r="BB98" s="410" t="str">
        <f t="shared" si="4"/>
        <v/>
      </c>
      <c r="BC98" s="390" t="str">
        <f>สรุปเวลาเรียน!X43</f>
        <v/>
      </c>
      <c r="BD98" s="415"/>
    </row>
    <row r="99" spans="1:56" ht="15" customHeight="1">
      <c r="A99" s="875" t="str">
        <f>เวลาเรียน1!A46</f>
        <v/>
      </c>
      <c r="B99" s="876"/>
      <c r="C99" s="519" t="str">
        <f>น้ำหนักส่วนสูง!B42</f>
        <v/>
      </c>
      <c r="D99" s="507"/>
      <c r="E99" s="507"/>
      <c r="F99" s="507"/>
      <c r="G99" s="507"/>
      <c r="H99" s="507"/>
      <c r="I99" s="507"/>
      <c r="J99" s="507"/>
      <c r="K99" s="507"/>
      <c r="L99" s="507"/>
      <c r="M99" s="507"/>
      <c r="N99" s="507"/>
      <c r="O99" s="507"/>
      <c r="P99" s="507"/>
      <c r="Q99" s="507"/>
      <c r="R99" s="507"/>
      <c r="S99" s="507"/>
      <c r="T99" s="507"/>
      <c r="U99" s="507"/>
      <c r="V99" s="507"/>
      <c r="W99" s="507"/>
      <c r="X99" s="507"/>
      <c r="Y99" s="507"/>
      <c r="Z99" s="521" t="str">
        <f t="shared" si="5"/>
        <v/>
      </c>
      <c r="AA99" s="507"/>
      <c r="AB99" s="507"/>
      <c r="AC99" s="507"/>
      <c r="AD99" s="507"/>
      <c r="AE99" s="507"/>
      <c r="AF99" s="507"/>
      <c r="AG99" s="507"/>
      <c r="AH99" s="507"/>
      <c r="AI99" s="507"/>
      <c r="AJ99" s="507"/>
      <c r="AK99" s="507"/>
      <c r="AL99" s="507"/>
      <c r="AM99" s="507"/>
      <c r="AN99" s="507"/>
      <c r="AO99" s="507"/>
      <c r="AP99" s="507"/>
      <c r="AQ99" s="507"/>
      <c r="AR99" s="507"/>
      <c r="AS99" s="507"/>
      <c r="AT99" s="507"/>
      <c r="AU99" s="516"/>
      <c r="AV99" s="517"/>
      <c r="AW99" s="518"/>
      <c r="AX99" s="517"/>
      <c r="AY99" s="507"/>
      <c r="AZ99" s="408"/>
      <c r="BA99" s="410" t="str">
        <f>IF(A99="","",IF(AY99+AZ99=ข้อมูลพื้นฐาน!$F$16+ข้อมูลพื้นฐาน!$G$16,"/",""))</f>
        <v/>
      </c>
      <c r="BB99" s="410" t="str">
        <f t="shared" si="4"/>
        <v/>
      </c>
      <c r="BC99" s="390" t="str">
        <f>สรุปเวลาเรียน!X44</f>
        <v/>
      </c>
      <c r="BD99" s="415"/>
    </row>
    <row r="100" spans="1:56" ht="15" customHeight="1">
      <c r="A100" s="875" t="str">
        <f>เวลาเรียน1!A47</f>
        <v/>
      </c>
      <c r="B100" s="876"/>
      <c r="C100" s="519" t="str">
        <f>น้ำหนักส่วนสูง!B43</f>
        <v/>
      </c>
      <c r="D100" s="507"/>
      <c r="E100" s="507"/>
      <c r="F100" s="507"/>
      <c r="G100" s="507"/>
      <c r="H100" s="507"/>
      <c r="I100" s="507"/>
      <c r="J100" s="507"/>
      <c r="K100" s="507"/>
      <c r="L100" s="507"/>
      <c r="M100" s="507"/>
      <c r="N100" s="507"/>
      <c r="O100" s="507"/>
      <c r="P100" s="507"/>
      <c r="Q100" s="507"/>
      <c r="R100" s="507"/>
      <c r="S100" s="507"/>
      <c r="T100" s="507"/>
      <c r="U100" s="507"/>
      <c r="V100" s="507"/>
      <c r="W100" s="507"/>
      <c r="X100" s="507"/>
      <c r="Y100" s="507"/>
      <c r="Z100" s="521" t="str">
        <f t="shared" ref="Z100:Z109" si="6">A100</f>
        <v/>
      </c>
      <c r="AA100" s="507"/>
      <c r="AB100" s="507"/>
      <c r="AC100" s="507"/>
      <c r="AD100" s="507"/>
      <c r="AE100" s="507"/>
      <c r="AF100" s="507"/>
      <c r="AG100" s="507"/>
      <c r="AH100" s="507"/>
      <c r="AI100" s="507"/>
      <c r="AJ100" s="507"/>
      <c r="AK100" s="507"/>
      <c r="AL100" s="507"/>
      <c r="AM100" s="507"/>
      <c r="AN100" s="507"/>
      <c r="AO100" s="507"/>
      <c r="AP100" s="507"/>
      <c r="AQ100" s="507"/>
      <c r="AR100" s="507"/>
      <c r="AS100" s="507"/>
      <c r="AT100" s="507"/>
      <c r="AU100" s="513"/>
      <c r="AV100" s="514"/>
      <c r="AW100" s="515"/>
      <c r="AX100" s="514"/>
      <c r="AY100" s="507"/>
      <c r="AZ100" s="408"/>
      <c r="BA100" s="410" t="str">
        <f>IF(A100="","",IF(AY100+AZ100=ข้อมูลพื้นฐาน!$F$16+ข้อมูลพื้นฐาน!$G$16,"/",""))</f>
        <v/>
      </c>
      <c r="BB100" s="410" t="str">
        <f t="shared" ref="BB100:BB109" si="7">IF(A100="","",IF(BA100="/","","/"))</f>
        <v/>
      </c>
      <c r="BC100" s="390" t="str">
        <f>สรุปเวลาเรียน!X45</f>
        <v/>
      </c>
      <c r="BD100" s="415"/>
    </row>
    <row r="101" spans="1:56" ht="15" customHeight="1">
      <c r="A101" s="875" t="str">
        <f>เวลาเรียน1!A48</f>
        <v/>
      </c>
      <c r="B101" s="876"/>
      <c r="C101" s="519" t="str">
        <f>น้ำหนักส่วนสูง!B44</f>
        <v/>
      </c>
      <c r="D101" s="507"/>
      <c r="E101" s="507"/>
      <c r="F101" s="507"/>
      <c r="G101" s="507"/>
      <c r="H101" s="507"/>
      <c r="I101" s="507"/>
      <c r="J101" s="507"/>
      <c r="K101" s="507"/>
      <c r="L101" s="507"/>
      <c r="M101" s="507"/>
      <c r="N101" s="507"/>
      <c r="O101" s="507"/>
      <c r="P101" s="507"/>
      <c r="Q101" s="507"/>
      <c r="R101" s="507"/>
      <c r="S101" s="507"/>
      <c r="T101" s="507"/>
      <c r="U101" s="507"/>
      <c r="V101" s="507"/>
      <c r="W101" s="507"/>
      <c r="X101" s="507"/>
      <c r="Y101" s="507"/>
      <c r="Z101" s="521" t="str">
        <f t="shared" si="6"/>
        <v/>
      </c>
      <c r="AA101" s="507"/>
      <c r="AB101" s="507"/>
      <c r="AC101" s="507"/>
      <c r="AD101" s="507"/>
      <c r="AE101" s="507"/>
      <c r="AF101" s="507"/>
      <c r="AG101" s="507"/>
      <c r="AH101" s="507"/>
      <c r="AI101" s="507"/>
      <c r="AJ101" s="507"/>
      <c r="AK101" s="507"/>
      <c r="AL101" s="507"/>
      <c r="AM101" s="507"/>
      <c r="AN101" s="507"/>
      <c r="AO101" s="507"/>
      <c r="AP101" s="507"/>
      <c r="AQ101" s="507"/>
      <c r="AR101" s="507"/>
      <c r="AS101" s="507"/>
      <c r="AT101" s="507"/>
      <c r="AU101" s="513"/>
      <c r="AV101" s="514"/>
      <c r="AW101" s="515"/>
      <c r="AX101" s="514"/>
      <c r="AY101" s="507"/>
      <c r="AZ101" s="408"/>
      <c r="BA101" s="410" t="str">
        <f>IF(A101="","",IF(AY101+AZ101=ข้อมูลพื้นฐาน!$F$16+ข้อมูลพื้นฐาน!$G$16,"/",""))</f>
        <v/>
      </c>
      <c r="BB101" s="410" t="str">
        <f t="shared" si="7"/>
        <v/>
      </c>
      <c r="BC101" s="390" t="str">
        <f>สรุปเวลาเรียน!X46</f>
        <v/>
      </c>
      <c r="BD101" s="415"/>
    </row>
    <row r="102" spans="1:56" ht="15" customHeight="1">
      <c r="A102" s="875" t="str">
        <f>เวลาเรียน1!A49</f>
        <v/>
      </c>
      <c r="B102" s="876"/>
      <c r="C102" s="519" t="str">
        <f>น้ำหนักส่วนสูง!B45</f>
        <v/>
      </c>
      <c r="D102" s="507"/>
      <c r="E102" s="507"/>
      <c r="F102" s="507"/>
      <c r="G102" s="507"/>
      <c r="H102" s="507"/>
      <c r="I102" s="507"/>
      <c r="J102" s="507"/>
      <c r="K102" s="507"/>
      <c r="L102" s="507"/>
      <c r="M102" s="507"/>
      <c r="N102" s="507"/>
      <c r="O102" s="507"/>
      <c r="P102" s="507"/>
      <c r="Q102" s="507"/>
      <c r="R102" s="507"/>
      <c r="S102" s="507"/>
      <c r="T102" s="507"/>
      <c r="U102" s="507"/>
      <c r="V102" s="507"/>
      <c r="W102" s="507"/>
      <c r="X102" s="507"/>
      <c r="Y102" s="507"/>
      <c r="Z102" s="521" t="str">
        <f t="shared" si="6"/>
        <v/>
      </c>
      <c r="AA102" s="507"/>
      <c r="AB102" s="507"/>
      <c r="AC102" s="507"/>
      <c r="AD102" s="507"/>
      <c r="AE102" s="507"/>
      <c r="AF102" s="507"/>
      <c r="AG102" s="507"/>
      <c r="AH102" s="507"/>
      <c r="AI102" s="507"/>
      <c r="AJ102" s="507"/>
      <c r="AK102" s="507"/>
      <c r="AL102" s="507"/>
      <c r="AM102" s="507"/>
      <c r="AN102" s="507"/>
      <c r="AO102" s="507"/>
      <c r="AP102" s="507"/>
      <c r="AQ102" s="507"/>
      <c r="AR102" s="507"/>
      <c r="AS102" s="507"/>
      <c r="AT102" s="507"/>
      <c r="AU102" s="513"/>
      <c r="AV102" s="514"/>
      <c r="AW102" s="515"/>
      <c r="AX102" s="514"/>
      <c r="AY102" s="507"/>
      <c r="AZ102" s="408"/>
      <c r="BA102" s="410" t="str">
        <f>IF(A102="","",IF(AY102+AZ102=ข้อมูลพื้นฐาน!$F$16+ข้อมูลพื้นฐาน!$G$16,"/",""))</f>
        <v/>
      </c>
      <c r="BB102" s="410" t="str">
        <f t="shared" si="7"/>
        <v/>
      </c>
      <c r="BC102" s="390" t="str">
        <f>สรุปเวลาเรียน!X47</f>
        <v/>
      </c>
      <c r="BD102" s="415"/>
    </row>
    <row r="103" spans="1:56" ht="15" customHeight="1">
      <c r="A103" s="875" t="str">
        <f>เวลาเรียน1!A50</f>
        <v/>
      </c>
      <c r="B103" s="876"/>
      <c r="C103" s="519" t="str">
        <f>น้ำหนักส่วนสูง!B46</f>
        <v/>
      </c>
      <c r="D103" s="507"/>
      <c r="E103" s="507"/>
      <c r="F103" s="507"/>
      <c r="G103" s="507"/>
      <c r="H103" s="507"/>
      <c r="I103" s="507"/>
      <c r="J103" s="507"/>
      <c r="K103" s="507"/>
      <c r="L103" s="507"/>
      <c r="M103" s="507"/>
      <c r="N103" s="507"/>
      <c r="O103" s="507"/>
      <c r="P103" s="507"/>
      <c r="Q103" s="507"/>
      <c r="R103" s="507"/>
      <c r="S103" s="507"/>
      <c r="T103" s="507"/>
      <c r="U103" s="507"/>
      <c r="V103" s="507"/>
      <c r="W103" s="507"/>
      <c r="X103" s="507"/>
      <c r="Y103" s="507"/>
      <c r="Z103" s="521" t="str">
        <f t="shared" si="6"/>
        <v/>
      </c>
      <c r="AA103" s="507"/>
      <c r="AB103" s="507"/>
      <c r="AC103" s="507"/>
      <c r="AD103" s="507"/>
      <c r="AE103" s="507"/>
      <c r="AF103" s="507"/>
      <c r="AG103" s="507"/>
      <c r="AH103" s="507"/>
      <c r="AI103" s="507"/>
      <c r="AJ103" s="507"/>
      <c r="AK103" s="507"/>
      <c r="AL103" s="507"/>
      <c r="AM103" s="507"/>
      <c r="AN103" s="507"/>
      <c r="AO103" s="507"/>
      <c r="AP103" s="507"/>
      <c r="AQ103" s="507"/>
      <c r="AR103" s="507"/>
      <c r="AS103" s="507"/>
      <c r="AT103" s="507"/>
      <c r="AU103" s="513"/>
      <c r="AV103" s="514"/>
      <c r="AW103" s="515"/>
      <c r="AX103" s="514"/>
      <c r="AY103" s="507"/>
      <c r="AZ103" s="408"/>
      <c r="BA103" s="410" t="str">
        <f>IF(A103="","",IF(AY103+AZ103=ข้อมูลพื้นฐาน!$F$16+ข้อมูลพื้นฐาน!$G$16,"/",""))</f>
        <v/>
      </c>
      <c r="BB103" s="410" t="str">
        <f t="shared" si="7"/>
        <v/>
      </c>
      <c r="BC103" s="390" t="str">
        <f>สรุปเวลาเรียน!X48</f>
        <v/>
      </c>
      <c r="BD103" s="415"/>
    </row>
    <row r="104" spans="1:56" ht="15" customHeight="1">
      <c r="A104" s="875" t="str">
        <f>เวลาเรียน1!A51</f>
        <v/>
      </c>
      <c r="B104" s="876"/>
      <c r="C104" s="519" t="str">
        <f>น้ำหนักส่วนสูง!B47</f>
        <v/>
      </c>
      <c r="D104" s="507"/>
      <c r="E104" s="507"/>
      <c r="F104" s="507"/>
      <c r="G104" s="507"/>
      <c r="H104" s="507"/>
      <c r="I104" s="507"/>
      <c r="J104" s="507"/>
      <c r="K104" s="507"/>
      <c r="L104" s="507"/>
      <c r="M104" s="507"/>
      <c r="N104" s="507"/>
      <c r="O104" s="507"/>
      <c r="P104" s="507"/>
      <c r="Q104" s="507"/>
      <c r="R104" s="507"/>
      <c r="S104" s="507"/>
      <c r="T104" s="507"/>
      <c r="U104" s="507"/>
      <c r="V104" s="507"/>
      <c r="W104" s="507"/>
      <c r="X104" s="507"/>
      <c r="Y104" s="507"/>
      <c r="Z104" s="521" t="str">
        <f t="shared" si="6"/>
        <v/>
      </c>
      <c r="AA104" s="507"/>
      <c r="AB104" s="507"/>
      <c r="AC104" s="507"/>
      <c r="AD104" s="507"/>
      <c r="AE104" s="507"/>
      <c r="AF104" s="507"/>
      <c r="AG104" s="507"/>
      <c r="AH104" s="507"/>
      <c r="AI104" s="507"/>
      <c r="AJ104" s="507"/>
      <c r="AK104" s="507"/>
      <c r="AL104" s="507"/>
      <c r="AM104" s="507"/>
      <c r="AN104" s="507"/>
      <c r="AO104" s="507"/>
      <c r="AP104" s="507"/>
      <c r="AQ104" s="507"/>
      <c r="AR104" s="507"/>
      <c r="AS104" s="507"/>
      <c r="AT104" s="507"/>
      <c r="AU104" s="513"/>
      <c r="AV104" s="514"/>
      <c r="AW104" s="515"/>
      <c r="AX104" s="514"/>
      <c r="AY104" s="507"/>
      <c r="AZ104" s="408"/>
      <c r="BA104" s="410" t="str">
        <f>IF(A104="","",IF(AY104+AZ104=ข้อมูลพื้นฐาน!$F$16+ข้อมูลพื้นฐาน!$G$16,"/",""))</f>
        <v/>
      </c>
      <c r="BB104" s="410" t="str">
        <f t="shared" si="7"/>
        <v/>
      </c>
      <c r="BC104" s="390" t="str">
        <f>สรุปเวลาเรียน!X49</f>
        <v/>
      </c>
      <c r="BD104" s="415"/>
    </row>
    <row r="105" spans="1:56" ht="15" customHeight="1">
      <c r="A105" s="875" t="str">
        <f>เวลาเรียน1!A52</f>
        <v/>
      </c>
      <c r="B105" s="876"/>
      <c r="C105" s="519" t="str">
        <f>น้ำหนักส่วนสูง!B48</f>
        <v/>
      </c>
      <c r="D105" s="507"/>
      <c r="E105" s="507"/>
      <c r="F105" s="507"/>
      <c r="G105" s="507"/>
      <c r="H105" s="507"/>
      <c r="I105" s="507"/>
      <c r="J105" s="507"/>
      <c r="K105" s="507"/>
      <c r="L105" s="507"/>
      <c r="M105" s="507"/>
      <c r="N105" s="507"/>
      <c r="O105" s="507"/>
      <c r="P105" s="507"/>
      <c r="Q105" s="507"/>
      <c r="R105" s="507"/>
      <c r="S105" s="507"/>
      <c r="T105" s="507"/>
      <c r="U105" s="507"/>
      <c r="V105" s="507"/>
      <c r="W105" s="507"/>
      <c r="X105" s="507"/>
      <c r="Y105" s="507"/>
      <c r="Z105" s="521" t="str">
        <f t="shared" si="6"/>
        <v/>
      </c>
      <c r="AA105" s="507"/>
      <c r="AB105" s="507"/>
      <c r="AC105" s="507"/>
      <c r="AD105" s="507"/>
      <c r="AE105" s="507"/>
      <c r="AF105" s="507"/>
      <c r="AG105" s="507"/>
      <c r="AH105" s="507"/>
      <c r="AI105" s="507"/>
      <c r="AJ105" s="507"/>
      <c r="AK105" s="507"/>
      <c r="AL105" s="507"/>
      <c r="AM105" s="507"/>
      <c r="AN105" s="507"/>
      <c r="AO105" s="507"/>
      <c r="AP105" s="507"/>
      <c r="AQ105" s="507"/>
      <c r="AR105" s="507"/>
      <c r="AS105" s="507"/>
      <c r="AT105" s="507"/>
      <c r="AU105" s="513"/>
      <c r="AV105" s="514"/>
      <c r="AW105" s="515"/>
      <c r="AX105" s="514"/>
      <c r="AY105" s="507"/>
      <c r="AZ105" s="408"/>
      <c r="BA105" s="410" t="str">
        <f>IF(A105="","",IF(AY105+AZ105=ข้อมูลพื้นฐาน!$F$16+ข้อมูลพื้นฐาน!$G$16,"/",""))</f>
        <v/>
      </c>
      <c r="BB105" s="410" t="str">
        <f t="shared" si="7"/>
        <v/>
      </c>
      <c r="BC105" s="390" t="str">
        <f>สรุปเวลาเรียน!X50</f>
        <v/>
      </c>
      <c r="BD105" s="415"/>
    </row>
    <row r="106" spans="1:56" ht="15" customHeight="1">
      <c r="A106" s="875" t="str">
        <f>เวลาเรียน1!A53</f>
        <v/>
      </c>
      <c r="B106" s="876"/>
      <c r="C106" s="519" t="str">
        <f>น้ำหนักส่วนสูง!B49</f>
        <v/>
      </c>
      <c r="D106" s="507"/>
      <c r="E106" s="507"/>
      <c r="F106" s="507"/>
      <c r="G106" s="507"/>
      <c r="H106" s="507"/>
      <c r="I106" s="507"/>
      <c r="J106" s="507"/>
      <c r="K106" s="507"/>
      <c r="L106" s="507"/>
      <c r="M106" s="507"/>
      <c r="N106" s="507"/>
      <c r="O106" s="507"/>
      <c r="P106" s="507"/>
      <c r="Q106" s="507"/>
      <c r="R106" s="507"/>
      <c r="S106" s="507"/>
      <c r="T106" s="507"/>
      <c r="U106" s="507"/>
      <c r="V106" s="507"/>
      <c r="W106" s="507"/>
      <c r="X106" s="507"/>
      <c r="Y106" s="507"/>
      <c r="Z106" s="521" t="str">
        <f t="shared" si="6"/>
        <v/>
      </c>
      <c r="AA106" s="507"/>
      <c r="AB106" s="507"/>
      <c r="AC106" s="507"/>
      <c r="AD106" s="507"/>
      <c r="AE106" s="507"/>
      <c r="AF106" s="507"/>
      <c r="AG106" s="507"/>
      <c r="AH106" s="507"/>
      <c r="AI106" s="507"/>
      <c r="AJ106" s="507"/>
      <c r="AK106" s="507"/>
      <c r="AL106" s="507"/>
      <c r="AM106" s="507"/>
      <c r="AN106" s="507"/>
      <c r="AO106" s="507"/>
      <c r="AP106" s="507"/>
      <c r="AQ106" s="507"/>
      <c r="AR106" s="507"/>
      <c r="AS106" s="507"/>
      <c r="AT106" s="507"/>
      <c r="AU106" s="513"/>
      <c r="AV106" s="514"/>
      <c r="AW106" s="515"/>
      <c r="AX106" s="514"/>
      <c r="AY106" s="507"/>
      <c r="AZ106" s="408"/>
      <c r="BA106" s="410" t="str">
        <f>IF(A106="","",IF(AY106+AZ106=ข้อมูลพื้นฐาน!$F$16+ข้อมูลพื้นฐาน!$G$16,"/",""))</f>
        <v/>
      </c>
      <c r="BB106" s="410" t="str">
        <f t="shared" si="7"/>
        <v/>
      </c>
      <c r="BC106" s="390" t="str">
        <f>สรุปเวลาเรียน!X51</f>
        <v/>
      </c>
      <c r="BD106" s="415"/>
    </row>
    <row r="107" spans="1:56" ht="15" customHeight="1">
      <c r="A107" s="875" t="str">
        <f>เวลาเรียน1!A54</f>
        <v/>
      </c>
      <c r="B107" s="876"/>
      <c r="C107" s="519" t="str">
        <f>น้ำหนักส่วนสูง!B50</f>
        <v/>
      </c>
      <c r="D107" s="507"/>
      <c r="E107" s="507"/>
      <c r="F107" s="507"/>
      <c r="G107" s="507"/>
      <c r="H107" s="507"/>
      <c r="I107" s="507"/>
      <c r="J107" s="507"/>
      <c r="K107" s="507"/>
      <c r="L107" s="507"/>
      <c r="M107" s="507"/>
      <c r="N107" s="507"/>
      <c r="O107" s="507"/>
      <c r="P107" s="507"/>
      <c r="Q107" s="507"/>
      <c r="R107" s="507"/>
      <c r="S107" s="507"/>
      <c r="T107" s="507"/>
      <c r="U107" s="507"/>
      <c r="V107" s="507"/>
      <c r="W107" s="507"/>
      <c r="X107" s="507"/>
      <c r="Y107" s="507"/>
      <c r="Z107" s="521" t="str">
        <f t="shared" si="6"/>
        <v/>
      </c>
      <c r="AA107" s="507"/>
      <c r="AB107" s="507"/>
      <c r="AC107" s="507"/>
      <c r="AD107" s="507"/>
      <c r="AE107" s="507"/>
      <c r="AF107" s="507"/>
      <c r="AG107" s="507"/>
      <c r="AH107" s="507"/>
      <c r="AI107" s="507"/>
      <c r="AJ107" s="507"/>
      <c r="AK107" s="507"/>
      <c r="AL107" s="507"/>
      <c r="AM107" s="507"/>
      <c r="AN107" s="507"/>
      <c r="AO107" s="507"/>
      <c r="AP107" s="507"/>
      <c r="AQ107" s="507"/>
      <c r="AR107" s="507"/>
      <c r="AS107" s="507"/>
      <c r="AT107" s="507"/>
      <c r="AU107" s="513"/>
      <c r="AV107" s="514"/>
      <c r="AW107" s="515"/>
      <c r="AX107" s="514"/>
      <c r="AY107" s="507"/>
      <c r="AZ107" s="408"/>
      <c r="BA107" s="410" t="str">
        <f>IF(A107="","",IF(AY107+AZ107=ข้อมูลพื้นฐาน!$F$16+ข้อมูลพื้นฐาน!$G$16,"/",""))</f>
        <v/>
      </c>
      <c r="BB107" s="410" t="str">
        <f t="shared" si="7"/>
        <v/>
      </c>
      <c r="BC107" s="390" t="str">
        <f>สรุปเวลาเรียน!X52</f>
        <v/>
      </c>
      <c r="BD107" s="415"/>
    </row>
    <row r="108" spans="1:56" ht="15" customHeight="1">
      <c r="A108" s="875" t="str">
        <f>เวลาเรียน1!A55</f>
        <v/>
      </c>
      <c r="B108" s="876"/>
      <c r="C108" s="519" t="str">
        <f>น้ำหนักส่วนสูง!B51</f>
        <v/>
      </c>
      <c r="D108" s="507"/>
      <c r="E108" s="507"/>
      <c r="F108" s="507"/>
      <c r="G108" s="507"/>
      <c r="H108" s="507"/>
      <c r="I108" s="507"/>
      <c r="J108" s="507"/>
      <c r="K108" s="507"/>
      <c r="L108" s="507"/>
      <c r="M108" s="507"/>
      <c r="N108" s="507"/>
      <c r="O108" s="507"/>
      <c r="P108" s="507"/>
      <c r="Q108" s="507"/>
      <c r="R108" s="507"/>
      <c r="S108" s="507"/>
      <c r="T108" s="507"/>
      <c r="U108" s="507"/>
      <c r="V108" s="507"/>
      <c r="W108" s="507"/>
      <c r="X108" s="507"/>
      <c r="Y108" s="507"/>
      <c r="Z108" s="521" t="str">
        <f t="shared" si="6"/>
        <v/>
      </c>
      <c r="AA108" s="507"/>
      <c r="AB108" s="507"/>
      <c r="AC108" s="507"/>
      <c r="AD108" s="507"/>
      <c r="AE108" s="507"/>
      <c r="AF108" s="507"/>
      <c r="AG108" s="507"/>
      <c r="AH108" s="507"/>
      <c r="AI108" s="507"/>
      <c r="AJ108" s="507"/>
      <c r="AK108" s="507"/>
      <c r="AL108" s="507"/>
      <c r="AM108" s="507"/>
      <c r="AN108" s="507"/>
      <c r="AO108" s="507"/>
      <c r="AP108" s="507"/>
      <c r="AQ108" s="507"/>
      <c r="AR108" s="507"/>
      <c r="AS108" s="507"/>
      <c r="AT108" s="507"/>
      <c r="AU108" s="513"/>
      <c r="AV108" s="514"/>
      <c r="AW108" s="515"/>
      <c r="AX108" s="514"/>
      <c r="AY108" s="507"/>
      <c r="AZ108" s="408"/>
      <c r="BA108" s="410" t="str">
        <f>IF(A108="","",IF(AY108+AZ108=ข้อมูลพื้นฐาน!$F$16+ข้อมูลพื้นฐาน!$G$16,"/",""))</f>
        <v/>
      </c>
      <c r="BB108" s="410" t="str">
        <f t="shared" si="7"/>
        <v/>
      </c>
      <c r="BC108" s="390" t="str">
        <f>สรุปเวลาเรียน!X53</f>
        <v/>
      </c>
      <c r="BD108" s="415"/>
    </row>
    <row r="109" spans="1:56" ht="15" customHeight="1">
      <c r="A109" s="875" t="str">
        <f>เวลาเรียน1!A56</f>
        <v/>
      </c>
      <c r="B109" s="876"/>
      <c r="C109" s="519" t="str">
        <f>น้ำหนักส่วนสูง!B52</f>
        <v/>
      </c>
      <c r="D109" s="507"/>
      <c r="E109" s="507"/>
      <c r="F109" s="507"/>
      <c r="G109" s="507"/>
      <c r="H109" s="507"/>
      <c r="I109" s="507"/>
      <c r="J109" s="507"/>
      <c r="K109" s="507"/>
      <c r="L109" s="507"/>
      <c r="M109" s="507"/>
      <c r="N109" s="507"/>
      <c r="O109" s="507"/>
      <c r="P109" s="507"/>
      <c r="Q109" s="507"/>
      <c r="R109" s="507"/>
      <c r="S109" s="507"/>
      <c r="T109" s="507"/>
      <c r="U109" s="507"/>
      <c r="V109" s="507"/>
      <c r="W109" s="507"/>
      <c r="X109" s="507"/>
      <c r="Y109" s="507"/>
      <c r="Z109" s="521" t="str">
        <f t="shared" si="6"/>
        <v/>
      </c>
      <c r="AA109" s="507"/>
      <c r="AB109" s="507"/>
      <c r="AC109" s="507"/>
      <c r="AD109" s="507"/>
      <c r="AE109" s="507"/>
      <c r="AF109" s="507"/>
      <c r="AG109" s="507"/>
      <c r="AH109" s="507"/>
      <c r="AI109" s="507"/>
      <c r="AJ109" s="507"/>
      <c r="AK109" s="507"/>
      <c r="AL109" s="507"/>
      <c r="AM109" s="507"/>
      <c r="AN109" s="507"/>
      <c r="AO109" s="507"/>
      <c r="AP109" s="507"/>
      <c r="AQ109" s="507"/>
      <c r="AR109" s="507"/>
      <c r="AS109" s="507"/>
      <c r="AT109" s="507"/>
      <c r="AU109" s="516"/>
      <c r="AV109" s="517"/>
      <c r="AW109" s="518"/>
      <c r="AX109" s="517"/>
      <c r="AY109" s="507"/>
      <c r="AZ109" s="408"/>
      <c r="BA109" s="410" t="str">
        <f>IF(A109="","",IF(AY109+AZ109=ข้อมูลพื้นฐาน!$F$16+ข้อมูลพื้นฐาน!$G$16,"/",""))</f>
        <v/>
      </c>
      <c r="BB109" s="410" t="str">
        <f t="shared" si="7"/>
        <v/>
      </c>
      <c r="BC109" s="390" t="str">
        <f>สรุปเวลาเรียน!X54</f>
        <v/>
      </c>
      <c r="BD109" s="415"/>
    </row>
    <row r="110" spans="1:56" ht="0.95" customHeight="1">
      <c r="A110" s="522"/>
      <c r="B110" s="522"/>
      <c r="C110" s="415"/>
      <c r="D110" s="415"/>
      <c r="E110" s="415"/>
      <c r="F110" s="415"/>
      <c r="G110" s="415"/>
      <c r="H110" s="415"/>
      <c r="I110" s="415"/>
      <c r="J110" s="415"/>
      <c r="K110" s="415"/>
      <c r="L110" s="415"/>
      <c r="M110" s="415"/>
      <c r="N110" s="415"/>
      <c r="O110" s="415"/>
      <c r="P110" s="415"/>
      <c r="Q110" s="415"/>
      <c r="R110" s="415"/>
      <c r="S110" s="415"/>
      <c r="T110" s="415"/>
      <c r="U110" s="415"/>
      <c r="V110" s="415"/>
      <c r="W110" s="415"/>
      <c r="X110" s="415"/>
      <c r="Y110" s="415"/>
      <c r="Z110" s="522"/>
      <c r="AA110" s="415"/>
      <c r="AB110" s="415"/>
      <c r="AC110" s="415"/>
      <c r="AD110" s="415"/>
      <c r="AE110" s="415"/>
      <c r="AF110" s="415"/>
      <c r="AG110" s="415"/>
      <c r="AH110" s="415"/>
      <c r="AI110" s="415"/>
      <c r="AJ110" s="415"/>
      <c r="AK110" s="415"/>
      <c r="AL110" s="415"/>
      <c r="AM110" s="415"/>
      <c r="AN110" s="415"/>
      <c r="AO110" s="415"/>
      <c r="AP110" s="415"/>
      <c r="AQ110" s="415"/>
      <c r="AR110" s="415"/>
      <c r="AS110" s="415"/>
      <c r="AT110" s="415"/>
      <c r="AU110" s="415"/>
      <c r="AV110" s="415"/>
      <c r="AW110" s="415"/>
      <c r="AX110" s="415"/>
      <c r="AY110" s="415"/>
      <c r="AZ110" s="453"/>
      <c r="BA110" s="453"/>
      <c r="BB110" s="453"/>
      <c r="BC110" s="415"/>
      <c r="BD110" s="415"/>
    </row>
    <row r="111" spans="1:56" ht="25.5" customHeight="1">
      <c r="A111" s="878" t="str">
        <f>"ผลการประเมินตัวชี้วัด รายวิชา"&amp;ข้อมูลพื้นฐาน!A17&amp;"    รหัสวิชา    "&amp;ข้อมูลพื้นฐาน!C17</f>
        <v xml:space="preserve">ผลการประเมินตัวชี้วัด รายวิชาวิทยาศาสตร์และเทคโนโลยี    รหัสวิชา    </v>
      </c>
      <c r="B111" s="878"/>
      <c r="C111" s="878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  <c r="O111" s="878"/>
      <c r="P111" s="878"/>
      <c r="Q111" s="878"/>
      <c r="R111" s="878"/>
      <c r="S111" s="878"/>
      <c r="T111" s="878"/>
      <c r="U111" s="878"/>
      <c r="V111" s="878"/>
      <c r="W111" s="878"/>
      <c r="X111" s="878"/>
      <c r="Y111" s="878"/>
      <c r="Z111" s="878" t="str">
        <f>A111</f>
        <v xml:space="preserve">ผลการประเมินตัวชี้วัด รายวิชาวิทยาศาสตร์และเทคโนโลยี    รหัสวิชา    </v>
      </c>
      <c r="AA111" s="878"/>
      <c r="AB111" s="878"/>
      <c r="AC111" s="878"/>
      <c r="AD111" s="878"/>
      <c r="AE111" s="878"/>
      <c r="AF111" s="878"/>
      <c r="AG111" s="878"/>
      <c r="AH111" s="878"/>
      <c r="AI111" s="878"/>
      <c r="AJ111" s="878"/>
      <c r="AK111" s="878"/>
      <c r="AL111" s="878"/>
      <c r="AM111" s="878"/>
      <c r="AN111" s="878"/>
      <c r="AO111" s="878"/>
      <c r="AP111" s="878"/>
      <c r="AQ111" s="878"/>
      <c r="AR111" s="878"/>
      <c r="AS111" s="878"/>
      <c r="AT111" s="878"/>
      <c r="AU111" s="878"/>
      <c r="AV111" s="878"/>
      <c r="AW111" s="878"/>
      <c r="AX111" s="878"/>
      <c r="AY111" s="878"/>
      <c r="AZ111" s="878"/>
      <c r="BA111" s="878"/>
      <c r="BB111" s="878"/>
      <c r="BC111" s="878"/>
      <c r="BD111" s="415">
        <v>3</v>
      </c>
    </row>
    <row r="112" spans="1:56" ht="62.25" customHeight="1">
      <c r="A112" s="879" t="s">
        <v>594</v>
      </c>
      <c r="B112" s="880"/>
      <c r="C112" s="881"/>
      <c r="D112" s="433" t="str">
        <f>VLOOKUP($BD$3,ตัวชี้วัดประถมศึกษา!$A$17:$AP$22,2,FALSE)&amp;""</f>
        <v>ว 1.2 ป.3/1</v>
      </c>
      <c r="E112" s="433" t="str">
        <f>VLOOKUP($BD$3,ตัวชี้วัดประถมศึกษา!$A$17:$AP$22,3,FALSE)&amp;""</f>
        <v>ว 1.2 ป.3/2</v>
      </c>
      <c r="F112" s="433" t="str">
        <f>VLOOKUP($BD$3,ตัวชี้วัดประถมศึกษา!$A$17:$AP$22,4,FALSE)&amp;""</f>
        <v>ว 1.2 ป.3/3</v>
      </c>
      <c r="G112" s="433" t="str">
        <f>VLOOKUP($BD$3,ตัวชี้วัดประถมศึกษา!$A$17:$AP$22,5,FALSE)&amp;""</f>
        <v>ว 1.2 ป.3/4</v>
      </c>
      <c r="H112" s="433" t="str">
        <f>VLOOKUP($BD$3,ตัวชี้วัดประถมศึกษา!$A$17:$AP$22,6,FALSE)&amp;""</f>
        <v>ว 2.1 ป.3/1</v>
      </c>
      <c r="I112" s="433" t="str">
        <f>VLOOKUP($BD$3,ตัวชี้วัดประถมศึกษา!$A$17:$AP$22,7,FALSE)&amp;""</f>
        <v>ว 2.1 ป.3/2</v>
      </c>
      <c r="J112" s="433" t="str">
        <f>VLOOKUP($BD$3,ตัวชี้วัดประถมศึกษา!$A$17:$AP$22,8,FALSE)&amp;""</f>
        <v>ว2.2 ป.3/1</v>
      </c>
      <c r="K112" s="433" t="str">
        <f>VLOOKUP($BD$3,ตัวชี้วัดประถมศึกษา!$A$17:$AP$22,9,FALSE)&amp;""</f>
        <v>ว2.2 ป.3/2</v>
      </c>
      <c r="L112" s="433" t="str">
        <f>VLOOKUP($BD$3,ตัวชี้วัดประถมศึกษา!$A$17:$AP$22,10,FALSE)&amp;""</f>
        <v>ว2.2 ป.3/3</v>
      </c>
      <c r="M112" s="433" t="str">
        <f>VLOOKUP($BD$3,ตัวชี้วัดประถมศึกษา!$A$17:$AP$22,11,FALSE)&amp;""</f>
        <v>ว2.2 ป.3/4</v>
      </c>
      <c r="N112" s="433" t="str">
        <f>VLOOKUP($BD$3,ตัวชี้วัดประถมศึกษา!$A$17:$AP$22,12,FALSE)&amp;""</f>
        <v>ว2.3 ป.3/1</v>
      </c>
      <c r="O112" s="433" t="str">
        <f>VLOOKUP($BD$3,ตัวชี้วัดประถมศึกษา!$A$17:$AP$22,13,FALSE)&amp;""</f>
        <v>ว2.3 ป.3/2</v>
      </c>
      <c r="P112" s="433" t="str">
        <f>VLOOKUP($BD$3,ตัวชี้วัดประถมศึกษา!$A$17:$AP$22,14,FALSE)&amp;""</f>
        <v>ว2.3 ป.3/3</v>
      </c>
      <c r="Q112" s="433" t="str">
        <f>VLOOKUP($BD$3,ตัวชี้วัดประถมศึกษา!$A$17:$AP$22,15,FALSE)&amp;""</f>
        <v>ว3.1 ป.3/1</v>
      </c>
      <c r="R112" s="433" t="str">
        <f>VLOOKUP($BD$3,ตัวชี้วัดประถมศึกษา!$A$17:$AP$22,16,FALSE)&amp;""</f>
        <v>ว3.1 ป.3/2</v>
      </c>
      <c r="S112" s="433" t="str">
        <f>VLOOKUP($BD$3,ตัวชี้วัดประถมศึกษา!$A$17:$AP$22,17,FALSE)&amp;""</f>
        <v>ว3.1 ป.3/3</v>
      </c>
      <c r="T112" s="433" t="str">
        <f>VLOOKUP($BD$3,ตัวชี้วัดประถมศึกษา!$A$17:$AP$22,18,FALSE)&amp;""</f>
        <v>ว.3.2 ป3/1</v>
      </c>
      <c r="U112" s="433" t="str">
        <f>VLOOKUP($BD$3,ตัวชี้วัดประถมศึกษา!$A$17:$AP$22,19,FALSE)&amp;""</f>
        <v>ว.3.2 ป3/2</v>
      </c>
      <c r="V112" s="433" t="str">
        <f>VLOOKUP($BD$3,ตัวชี้วัดประถมศึกษา!$A$17:$AP$22,20,FALSE)&amp;""</f>
        <v>ว.3.2 ป3/3</v>
      </c>
      <c r="W112" s="433" t="str">
        <f>VLOOKUP($BD$3,ตัวชี้วัดประถมศึกษา!$A$17:$AP$22,21,FALSE)&amp;""</f>
        <v>ว.3.2 ป3/4</v>
      </c>
      <c r="X112" s="433" t="str">
        <f>VLOOKUP($BD$3,ตัวชี้วัดประถมศึกษา!$A$17:$AP$22,22,FALSE)&amp;""</f>
        <v>ว4.2 ป.3/1</v>
      </c>
      <c r="Y112" s="433" t="str">
        <f>VLOOKUP($BD$3,ตัวชี้วัดประถมศึกษา!$A$17:$AP$22,23,FALSE)&amp;""</f>
        <v>ว4.2 ป.3/2</v>
      </c>
      <c r="Z112" s="538"/>
      <c r="AA112" s="433" t="str">
        <f>VLOOKUP($BD$3,ตัวชี้วัดประถมศึกษา!$A$17:$AP$22,24,FALSE)&amp;""</f>
        <v>ว4.2 ป.3/3</v>
      </c>
      <c r="AB112" s="433" t="str">
        <f>VLOOKUP($BD$3,ตัวชี้วัดประถมศึกษา!$A$17:$AP$22,25,FALSE)&amp;""</f>
        <v>ว4.2 ป.3/4</v>
      </c>
      <c r="AC112" s="433" t="str">
        <f>VLOOKUP($BD$3,ตัวชี้วัดประถมศึกษา!$A$17:$AP$22,26,FALSE)&amp;""</f>
        <v>ว4.2 ป.3/5</v>
      </c>
      <c r="AD112" s="433" t="str">
        <f>VLOOKUP($BD$3,ตัวชี้วัดประถมศึกษา!$A$17:$AP$22,27,FALSE)&amp;""</f>
        <v/>
      </c>
      <c r="AE112" s="433" t="str">
        <f>VLOOKUP($BD$3,ตัวชี้วัดประถมศึกษา!$A$17:$AP$22,28,FALSE)&amp;""</f>
        <v/>
      </c>
      <c r="AF112" s="433" t="str">
        <f>VLOOKUP($BD$3,ตัวชี้วัดประถมศึกษา!$A$17:$AP$22,29,FALSE)&amp;""</f>
        <v/>
      </c>
      <c r="AG112" s="433" t="str">
        <f>VLOOKUP($BD$3,ตัวชี้วัดประถมศึกษา!$A$17:$AP$22,30,FALSE)&amp;""</f>
        <v/>
      </c>
      <c r="AH112" s="433" t="str">
        <f>VLOOKUP($BD$3,ตัวชี้วัดประถมศึกษา!$A$17:$AP$22,31,FALSE)&amp;""</f>
        <v/>
      </c>
      <c r="AI112" s="433" t="str">
        <f>VLOOKUP($BD$3,ตัวชี้วัดประถมศึกษา!$A$17:$AP$22,32,FALSE)&amp;""</f>
        <v/>
      </c>
      <c r="AJ112" s="433" t="str">
        <f>VLOOKUP($BD$3,ตัวชี้วัดประถมศึกษา!$A$17:$AP$22,33,FALSE)&amp;""</f>
        <v/>
      </c>
      <c r="AK112" s="433" t="str">
        <f>VLOOKUP($BD$3,ตัวชี้วัดประถมศึกษา!$A$17:$AP$22,34,FALSE)&amp;""</f>
        <v/>
      </c>
      <c r="AL112" s="433" t="str">
        <f>VLOOKUP($BD$3,ตัวชี้วัดประถมศึกษา!$A$17:$AP$22,35,FALSE)&amp;""</f>
        <v/>
      </c>
      <c r="AM112" s="433" t="str">
        <f>VLOOKUP($BD$3,ตัวชี้วัดประถมศึกษา!$A$17:$AP$22,36,FALSE)&amp;""</f>
        <v/>
      </c>
      <c r="AN112" s="433" t="str">
        <f>VLOOKUP($BD$3,ตัวชี้วัดประถมศึกษา!$A$17:$AP$22,37,FALSE)&amp;""</f>
        <v/>
      </c>
      <c r="AO112" s="433" t="str">
        <f>VLOOKUP($BD$3,ตัวชี้วัดประถมศึกษา!$A$17:$AP$22,38,FALSE)&amp;""</f>
        <v/>
      </c>
      <c r="AP112" s="433" t="str">
        <f>VLOOKUP($BD$3,ตัวชี้วัดประถมศึกษา!$A$17:$AP$22,39,FALSE)&amp;""</f>
        <v/>
      </c>
      <c r="AQ112" s="433" t="str">
        <f>VLOOKUP($BD$3,ตัวชี้วัดประถมศึกษา!$A$17:$AP$22,40,FALSE)&amp;""</f>
        <v/>
      </c>
      <c r="AR112" s="433" t="str">
        <f>VLOOKUP($BD$3,ตัวชี้วัดประถมศึกษา!$A$17:$AP$22,41,FALSE)&amp;""</f>
        <v/>
      </c>
      <c r="AS112" s="882" t="s">
        <v>787</v>
      </c>
      <c r="AT112" s="882" t="s">
        <v>788</v>
      </c>
      <c r="AU112" s="902" t="s">
        <v>1714</v>
      </c>
      <c r="AV112" s="903" t="s">
        <v>1716</v>
      </c>
      <c r="AW112" s="902" t="s">
        <v>1714</v>
      </c>
      <c r="AX112" s="904" t="s">
        <v>1715</v>
      </c>
      <c r="AY112" s="886" t="s">
        <v>1487</v>
      </c>
      <c r="AZ112" s="886" t="s">
        <v>1488</v>
      </c>
      <c r="BA112" s="887" t="s">
        <v>595</v>
      </c>
      <c r="BB112" s="888"/>
      <c r="BC112" s="889" t="s">
        <v>61</v>
      </c>
      <c r="BD112" s="415"/>
    </row>
    <row r="113" spans="1:56" ht="15" customHeight="1">
      <c r="A113" s="912" t="s">
        <v>38</v>
      </c>
      <c r="B113" s="912"/>
      <c r="C113" s="424" t="s">
        <v>586</v>
      </c>
      <c r="D113" s="457">
        <v>1</v>
      </c>
      <c r="E113" s="457">
        <v>2</v>
      </c>
      <c r="F113" s="457">
        <v>3</v>
      </c>
      <c r="G113" s="457">
        <v>4</v>
      </c>
      <c r="H113" s="457">
        <v>5</v>
      </c>
      <c r="I113" s="457">
        <v>6</v>
      </c>
      <c r="J113" s="457">
        <v>7</v>
      </c>
      <c r="K113" s="457">
        <v>8</v>
      </c>
      <c r="L113" s="457">
        <v>9</v>
      </c>
      <c r="M113" s="457">
        <v>10</v>
      </c>
      <c r="N113" s="457">
        <v>11</v>
      </c>
      <c r="O113" s="457">
        <v>12</v>
      </c>
      <c r="P113" s="457">
        <v>13</v>
      </c>
      <c r="Q113" s="457">
        <v>14</v>
      </c>
      <c r="R113" s="457">
        <v>15</v>
      </c>
      <c r="S113" s="457">
        <v>16</v>
      </c>
      <c r="T113" s="457">
        <v>17</v>
      </c>
      <c r="U113" s="457">
        <v>18</v>
      </c>
      <c r="V113" s="457">
        <v>19</v>
      </c>
      <c r="W113" s="457">
        <v>20</v>
      </c>
      <c r="X113" s="457">
        <v>21</v>
      </c>
      <c r="Y113" s="457">
        <v>22</v>
      </c>
      <c r="Z113" s="896" t="s">
        <v>38</v>
      </c>
      <c r="AA113" s="457">
        <v>23</v>
      </c>
      <c r="AB113" s="457">
        <v>24</v>
      </c>
      <c r="AC113" s="457">
        <v>25</v>
      </c>
      <c r="AD113" s="457">
        <v>26</v>
      </c>
      <c r="AE113" s="457">
        <v>27</v>
      </c>
      <c r="AF113" s="457">
        <v>28</v>
      </c>
      <c r="AG113" s="457">
        <v>29</v>
      </c>
      <c r="AH113" s="457">
        <v>30</v>
      </c>
      <c r="AI113" s="457">
        <v>31</v>
      </c>
      <c r="AJ113" s="457">
        <v>32</v>
      </c>
      <c r="AK113" s="457">
        <v>33</v>
      </c>
      <c r="AL113" s="457">
        <v>34</v>
      </c>
      <c r="AM113" s="457">
        <v>35</v>
      </c>
      <c r="AN113" s="457">
        <v>36</v>
      </c>
      <c r="AO113" s="457">
        <v>37</v>
      </c>
      <c r="AP113" s="457">
        <v>38</v>
      </c>
      <c r="AQ113" s="457">
        <v>39</v>
      </c>
      <c r="AR113" s="457">
        <v>40</v>
      </c>
      <c r="AS113" s="883"/>
      <c r="AT113" s="883"/>
      <c r="AU113" s="902"/>
      <c r="AV113" s="903"/>
      <c r="AW113" s="902"/>
      <c r="AX113" s="904"/>
      <c r="AY113" s="886"/>
      <c r="AZ113" s="886"/>
      <c r="BA113" s="898" t="s">
        <v>52</v>
      </c>
      <c r="BB113" s="898" t="s">
        <v>53</v>
      </c>
      <c r="BC113" s="890"/>
      <c r="BD113" s="415"/>
    </row>
    <row r="114" spans="1:56" ht="15" customHeight="1">
      <c r="A114" s="912"/>
      <c r="B114" s="912"/>
      <c r="C114" s="424" t="s">
        <v>677</v>
      </c>
      <c r="D114" s="425"/>
      <c r="E114" s="425"/>
      <c r="F114" s="425"/>
      <c r="G114" s="425"/>
      <c r="H114" s="425"/>
      <c r="I114" s="425"/>
      <c r="J114" s="425"/>
      <c r="K114" s="425"/>
      <c r="L114" s="425"/>
      <c r="M114" s="425"/>
      <c r="N114" s="425"/>
      <c r="O114" s="425"/>
      <c r="P114" s="425"/>
      <c r="Q114" s="425"/>
      <c r="R114" s="425"/>
      <c r="S114" s="425"/>
      <c r="T114" s="425"/>
      <c r="U114" s="425"/>
      <c r="V114" s="425"/>
      <c r="W114" s="425"/>
      <c r="X114" s="425"/>
      <c r="Y114" s="425"/>
      <c r="Z114" s="897"/>
      <c r="AA114" s="425"/>
      <c r="AB114" s="425"/>
      <c r="AC114" s="425"/>
      <c r="AD114" s="425"/>
      <c r="AE114" s="425"/>
      <c r="AF114" s="425"/>
      <c r="AG114" s="425"/>
      <c r="AH114" s="425"/>
      <c r="AI114" s="425"/>
      <c r="AJ114" s="425"/>
      <c r="AK114" s="425"/>
      <c r="AL114" s="425"/>
      <c r="AM114" s="425"/>
      <c r="AN114" s="425"/>
      <c r="AO114" s="425"/>
      <c r="AP114" s="425"/>
      <c r="AQ114" s="425"/>
      <c r="AR114" s="431"/>
      <c r="AS114" s="431"/>
      <c r="AT114" s="431"/>
      <c r="AU114" s="909" t="s">
        <v>679</v>
      </c>
      <c r="AV114" s="910"/>
      <c r="AW114" s="911" t="s">
        <v>680</v>
      </c>
      <c r="AX114" s="910"/>
      <c r="AY114" s="459">
        <f>ข้อมูลพื้นฐาน!F17</f>
        <v>0</v>
      </c>
      <c r="AZ114" s="459">
        <f>ข้อมูลพื้นฐาน!G17</f>
        <v>0</v>
      </c>
      <c r="BA114" s="899"/>
      <c r="BB114" s="899"/>
      <c r="BC114" s="891"/>
      <c r="BD114" s="415"/>
    </row>
    <row r="115" spans="1:56" ht="15" customHeight="1">
      <c r="A115" s="875">
        <f>เวลาเรียน1!A7</f>
        <v>1</v>
      </c>
      <c r="B115" s="876"/>
      <c r="C115" s="519" t="str">
        <f>น้ำหนักส่วนสูง!B3</f>
        <v/>
      </c>
      <c r="D115" s="507"/>
      <c r="E115" s="507"/>
      <c r="F115" s="507"/>
      <c r="G115" s="507"/>
      <c r="H115" s="507"/>
      <c r="I115" s="507"/>
      <c r="J115" s="507"/>
      <c r="K115" s="507"/>
      <c r="L115" s="507"/>
      <c r="M115" s="507"/>
      <c r="N115" s="507"/>
      <c r="O115" s="507"/>
      <c r="P115" s="507"/>
      <c r="Q115" s="507"/>
      <c r="R115" s="507"/>
      <c r="S115" s="507"/>
      <c r="T115" s="507"/>
      <c r="U115" s="507"/>
      <c r="V115" s="507"/>
      <c r="W115" s="507"/>
      <c r="X115" s="507"/>
      <c r="Y115" s="507"/>
      <c r="Z115" s="521">
        <f>A115</f>
        <v>1</v>
      </c>
      <c r="AA115" s="507"/>
      <c r="AB115" s="507"/>
      <c r="AC115" s="507"/>
      <c r="AD115" s="507"/>
      <c r="AE115" s="507"/>
      <c r="AF115" s="507"/>
      <c r="AG115" s="507"/>
      <c r="AH115" s="507"/>
      <c r="AI115" s="507"/>
      <c r="AJ115" s="507"/>
      <c r="AK115" s="507"/>
      <c r="AL115" s="507"/>
      <c r="AM115" s="507"/>
      <c r="AN115" s="507"/>
      <c r="AO115" s="507"/>
      <c r="AP115" s="507"/>
      <c r="AQ115" s="507"/>
      <c r="AR115" s="507"/>
      <c r="AS115" s="507"/>
      <c r="AT115" s="507"/>
      <c r="AU115" s="510"/>
      <c r="AV115" s="511"/>
      <c r="AW115" s="512"/>
      <c r="AX115" s="511"/>
      <c r="AY115" s="507"/>
      <c r="AZ115" s="408"/>
      <c r="BA115" s="410" t="str">
        <f>IF(A115="","",IF(AY115+AZ115=ข้อมูลพื้นฐาน!$F$17+ข้อมูลพื้นฐาน!$G$17,"/",""))</f>
        <v>/</v>
      </c>
      <c r="BB115" s="410" t="str">
        <f t="shared" ref="BB115:BB154" si="8">IF(A115="","",IF(BA115="/","","/"))</f>
        <v/>
      </c>
      <c r="BC115" s="390" t="str">
        <f>สรุปเวลาเรียน!X5</f>
        <v/>
      </c>
      <c r="BD115" s="415"/>
    </row>
    <row r="116" spans="1:56" ht="15" customHeight="1">
      <c r="A116" s="875" t="str">
        <f>เวลาเรียน1!A8</f>
        <v/>
      </c>
      <c r="B116" s="876"/>
      <c r="C116" s="519" t="str">
        <f>น้ำหนักส่วนสูง!B4</f>
        <v/>
      </c>
      <c r="D116" s="507"/>
      <c r="E116" s="507"/>
      <c r="F116" s="507"/>
      <c r="G116" s="507"/>
      <c r="H116" s="507"/>
      <c r="I116" s="507"/>
      <c r="J116" s="507"/>
      <c r="K116" s="507"/>
      <c r="L116" s="507"/>
      <c r="M116" s="507"/>
      <c r="N116" s="507"/>
      <c r="O116" s="507"/>
      <c r="P116" s="507"/>
      <c r="Q116" s="507"/>
      <c r="R116" s="507"/>
      <c r="S116" s="507"/>
      <c r="T116" s="507"/>
      <c r="U116" s="507"/>
      <c r="V116" s="507"/>
      <c r="W116" s="507"/>
      <c r="X116" s="507"/>
      <c r="Y116" s="507"/>
      <c r="Z116" s="521" t="str">
        <f t="shared" ref="Z116:Z154" si="9">A116</f>
        <v/>
      </c>
      <c r="AA116" s="507"/>
      <c r="AB116" s="507"/>
      <c r="AC116" s="507"/>
      <c r="AD116" s="507"/>
      <c r="AE116" s="507"/>
      <c r="AF116" s="507"/>
      <c r="AG116" s="507"/>
      <c r="AH116" s="507"/>
      <c r="AI116" s="507"/>
      <c r="AJ116" s="507"/>
      <c r="AK116" s="507"/>
      <c r="AL116" s="507"/>
      <c r="AM116" s="507"/>
      <c r="AN116" s="507"/>
      <c r="AO116" s="507"/>
      <c r="AP116" s="507"/>
      <c r="AQ116" s="507"/>
      <c r="AR116" s="507"/>
      <c r="AS116" s="507"/>
      <c r="AT116" s="507"/>
      <c r="AU116" s="513"/>
      <c r="AV116" s="514"/>
      <c r="AW116" s="515"/>
      <c r="AX116" s="514"/>
      <c r="AY116" s="507"/>
      <c r="AZ116" s="408"/>
      <c r="BA116" s="410" t="str">
        <f>IF(A116="","",IF(AY116+AZ116=ข้อมูลพื้นฐาน!$F$17+ข้อมูลพื้นฐาน!$G$17,"/",""))</f>
        <v/>
      </c>
      <c r="BB116" s="410" t="str">
        <f t="shared" si="8"/>
        <v/>
      </c>
      <c r="BC116" s="390" t="str">
        <f>สรุปเวลาเรียน!X6</f>
        <v/>
      </c>
      <c r="BD116" s="415"/>
    </row>
    <row r="117" spans="1:56" ht="15" customHeight="1">
      <c r="A117" s="875" t="str">
        <f>เวลาเรียน1!A9</f>
        <v/>
      </c>
      <c r="B117" s="876"/>
      <c r="C117" s="519" t="str">
        <f>น้ำหนักส่วนสูง!B5</f>
        <v/>
      </c>
      <c r="D117" s="507"/>
      <c r="E117" s="507"/>
      <c r="F117" s="507"/>
      <c r="G117" s="507"/>
      <c r="H117" s="507"/>
      <c r="I117" s="507"/>
      <c r="J117" s="507"/>
      <c r="K117" s="507"/>
      <c r="L117" s="507"/>
      <c r="M117" s="507"/>
      <c r="N117" s="507"/>
      <c r="O117" s="507"/>
      <c r="P117" s="507"/>
      <c r="Q117" s="507"/>
      <c r="R117" s="507"/>
      <c r="S117" s="507"/>
      <c r="T117" s="507"/>
      <c r="U117" s="507"/>
      <c r="V117" s="507"/>
      <c r="W117" s="507"/>
      <c r="X117" s="507"/>
      <c r="Y117" s="507"/>
      <c r="Z117" s="521" t="str">
        <f t="shared" si="9"/>
        <v/>
      </c>
      <c r="AA117" s="507"/>
      <c r="AB117" s="507"/>
      <c r="AC117" s="507"/>
      <c r="AD117" s="507"/>
      <c r="AE117" s="507"/>
      <c r="AF117" s="507"/>
      <c r="AG117" s="507"/>
      <c r="AH117" s="507"/>
      <c r="AI117" s="507"/>
      <c r="AJ117" s="507"/>
      <c r="AK117" s="507"/>
      <c r="AL117" s="507"/>
      <c r="AM117" s="507"/>
      <c r="AN117" s="507"/>
      <c r="AO117" s="507"/>
      <c r="AP117" s="507"/>
      <c r="AQ117" s="507"/>
      <c r="AR117" s="507"/>
      <c r="AS117" s="507"/>
      <c r="AT117" s="507"/>
      <c r="AU117" s="513"/>
      <c r="AV117" s="514"/>
      <c r="AW117" s="515"/>
      <c r="AX117" s="514"/>
      <c r="AY117" s="507"/>
      <c r="AZ117" s="408"/>
      <c r="BA117" s="410" t="str">
        <f>IF(A117="","",IF(AY117+AZ117=ข้อมูลพื้นฐาน!$F$17+ข้อมูลพื้นฐาน!$G$17,"/",""))</f>
        <v/>
      </c>
      <c r="BB117" s="410" t="str">
        <f t="shared" si="8"/>
        <v/>
      </c>
      <c r="BC117" s="390" t="str">
        <f>สรุปเวลาเรียน!X7</f>
        <v/>
      </c>
      <c r="BD117" s="415"/>
    </row>
    <row r="118" spans="1:56" ht="15" customHeight="1">
      <c r="A118" s="875" t="str">
        <f>เวลาเรียน1!A10</f>
        <v/>
      </c>
      <c r="B118" s="876"/>
      <c r="C118" s="519" t="str">
        <f>น้ำหนักส่วนสูง!B6</f>
        <v/>
      </c>
      <c r="D118" s="507"/>
      <c r="E118" s="507"/>
      <c r="F118" s="507"/>
      <c r="G118" s="507"/>
      <c r="H118" s="507"/>
      <c r="I118" s="507"/>
      <c r="J118" s="507"/>
      <c r="K118" s="507"/>
      <c r="L118" s="507"/>
      <c r="M118" s="507"/>
      <c r="N118" s="507"/>
      <c r="O118" s="507"/>
      <c r="P118" s="507"/>
      <c r="Q118" s="507"/>
      <c r="R118" s="507"/>
      <c r="S118" s="507"/>
      <c r="T118" s="507"/>
      <c r="U118" s="507"/>
      <c r="V118" s="507"/>
      <c r="W118" s="507"/>
      <c r="X118" s="507"/>
      <c r="Y118" s="507"/>
      <c r="Z118" s="521" t="str">
        <f t="shared" si="9"/>
        <v/>
      </c>
      <c r="AA118" s="507"/>
      <c r="AB118" s="507"/>
      <c r="AC118" s="507"/>
      <c r="AD118" s="507"/>
      <c r="AE118" s="507"/>
      <c r="AF118" s="507"/>
      <c r="AG118" s="507"/>
      <c r="AH118" s="507"/>
      <c r="AI118" s="507"/>
      <c r="AJ118" s="507"/>
      <c r="AK118" s="507"/>
      <c r="AL118" s="507"/>
      <c r="AM118" s="507"/>
      <c r="AN118" s="507"/>
      <c r="AO118" s="507"/>
      <c r="AP118" s="507"/>
      <c r="AQ118" s="507"/>
      <c r="AR118" s="507"/>
      <c r="AS118" s="507"/>
      <c r="AT118" s="507"/>
      <c r="AU118" s="513"/>
      <c r="AV118" s="514"/>
      <c r="AW118" s="515"/>
      <c r="AX118" s="514"/>
      <c r="AY118" s="507"/>
      <c r="AZ118" s="408"/>
      <c r="BA118" s="410" t="str">
        <f>IF(A118="","",IF(AY118+AZ118=ข้อมูลพื้นฐาน!$F$17+ข้อมูลพื้นฐาน!$G$17,"/",""))</f>
        <v/>
      </c>
      <c r="BB118" s="410" t="str">
        <f t="shared" si="8"/>
        <v/>
      </c>
      <c r="BC118" s="390" t="str">
        <f>สรุปเวลาเรียน!X8</f>
        <v/>
      </c>
      <c r="BD118" s="415"/>
    </row>
    <row r="119" spans="1:56" ht="15" customHeight="1">
      <c r="A119" s="875" t="str">
        <f>เวลาเรียน1!A11</f>
        <v/>
      </c>
      <c r="B119" s="876"/>
      <c r="C119" s="519" t="str">
        <f>น้ำหนักส่วนสูง!B7</f>
        <v/>
      </c>
      <c r="D119" s="507"/>
      <c r="E119" s="507"/>
      <c r="F119" s="507"/>
      <c r="G119" s="507"/>
      <c r="H119" s="507"/>
      <c r="I119" s="507"/>
      <c r="J119" s="507"/>
      <c r="K119" s="507"/>
      <c r="L119" s="507"/>
      <c r="M119" s="507"/>
      <c r="N119" s="507"/>
      <c r="O119" s="507"/>
      <c r="P119" s="507"/>
      <c r="Q119" s="507"/>
      <c r="R119" s="507"/>
      <c r="S119" s="507"/>
      <c r="T119" s="507"/>
      <c r="U119" s="507"/>
      <c r="V119" s="507"/>
      <c r="W119" s="507"/>
      <c r="X119" s="507"/>
      <c r="Y119" s="507"/>
      <c r="Z119" s="521" t="str">
        <f t="shared" si="9"/>
        <v/>
      </c>
      <c r="AA119" s="507"/>
      <c r="AB119" s="507"/>
      <c r="AC119" s="507"/>
      <c r="AD119" s="507"/>
      <c r="AE119" s="507"/>
      <c r="AF119" s="507"/>
      <c r="AG119" s="507"/>
      <c r="AH119" s="507"/>
      <c r="AI119" s="507"/>
      <c r="AJ119" s="507"/>
      <c r="AK119" s="507"/>
      <c r="AL119" s="507"/>
      <c r="AM119" s="507"/>
      <c r="AN119" s="507"/>
      <c r="AO119" s="507"/>
      <c r="AP119" s="507"/>
      <c r="AQ119" s="507"/>
      <c r="AR119" s="507"/>
      <c r="AS119" s="507"/>
      <c r="AT119" s="507"/>
      <c r="AU119" s="513"/>
      <c r="AV119" s="514"/>
      <c r="AW119" s="515"/>
      <c r="AX119" s="514"/>
      <c r="AY119" s="507"/>
      <c r="AZ119" s="408"/>
      <c r="BA119" s="410" t="str">
        <f>IF(A119="","",IF(AY119+AZ119=ข้อมูลพื้นฐาน!$F$17+ข้อมูลพื้นฐาน!$G$17,"/",""))</f>
        <v/>
      </c>
      <c r="BB119" s="410" t="str">
        <f t="shared" si="8"/>
        <v/>
      </c>
      <c r="BC119" s="390" t="str">
        <f>สรุปเวลาเรียน!X9</f>
        <v/>
      </c>
      <c r="BD119" s="415"/>
    </row>
    <row r="120" spans="1:56" ht="15" customHeight="1">
      <c r="A120" s="875" t="str">
        <f>เวลาเรียน1!A12</f>
        <v/>
      </c>
      <c r="B120" s="876"/>
      <c r="C120" s="519" t="str">
        <f>น้ำหนักส่วนสูง!B8</f>
        <v/>
      </c>
      <c r="D120" s="507"/>
      <c r="E120" s="507"/>
      <c r="F120" s="507"/>
      <c r="G120" s="507"/>
      <c r="H120" s="507"/>
      <c r="I120" s="507"/>
      <c r="J120" s="507"/>
      <c r="K120" s="507"/>
      <c r="L120" s="507"/>
      <c r="M120" s="507"/>
      <c r="N120" s="507"/>
      <c r="O120" s="507"/>
      <c r="P120" s="507"/>
      <c r="Q120" s="507"/>
      <c r="R120" s="507"/>
      <c r="S120" s="507"/>
      <c r="T120" s="507"/>
      <c r="U120" s="507"/>
      <c r="V120" s="507"/>
      <c r="W120" s="507"/>
      <c r="X120" s="507"/>
      <c r="Y120" s="507"/>
      <c r="Z120" s="521" t="str">
        <f t="shared" si="9"/>
        <v/>
      </c>
      <c r="AA120" s="507"/>
      <c r="AB120" s="507"/>
      <c r="AC120" s="507"/>
      <c r="AD120" s="507"/>
      <c r="AE120" s="507"/>
      <c r="AF120" s="507"/>
      <c r="AG120" s="507"/>
      <c r="AH120" s="507"/>
      <c r="AI120" s="507"/>
      <c r="AJ120" s="507"/>
      <c r="AK120" s="507"/>
      <c r="AL120" s="507"/>
      <c r="AM120" s="507"/>
      <c r="AN120" s="507"/>
      <c r="AO120" s="507"/>
      <c r="AP120" s="507"/>
      <c r="AQ120" s="507"/>
      <c r="AR120" s="507"/>
      <c r="AS120" s="507"/>
      <c r="AT120" s="507"/>
      <c r="AU120" s="513"/>
      <c r="AV120" s="514"/>
      <c r="AW120" s="515"/>
      <c r="AX120" s="514"/>
      <c r="AY120" s="507"/>
      <c r="AZ120" s="408"/>
      <c r="BA120" s="410" t="str">
        <f>IF(A120="","",IF(AY120+AZ120=ข้อมูลพื้นฐาน!$F$17+ข้อมูลพื้นฐาน!$G$17,"/",""))</f>
        <v/>
      </c>
      <c r="BB120" s="410" t="str">
        <f t="shared" si="8"/>
        <v/>
      </c>
      <c r="BC120" s="390" t="str">
        <f>สรุปเวลาเรียน!X10</f>
        <v/>
      </c>
      <c r="BD120" s="415"/>
    </row>
    <row r="121" spans="1:56" ht="15" customHeight="1">
      <c r="A121" s="875" t="str">
        <f>เวลาเรียน1!A13</f>
        <v/>
      </c>
      <c r="B121" s="876"/>
      <c r="C121" s="519" t="str">
        <f>น้ำหนักส่วนสูง!B9</f>
        <v/>
      </c>
      <c r="D121" s="507"/>
      <c r="E121" s="507"/>
      <c r="F121" s="507"/>
      <c r="G121" s="507"/>
      <c r="H121" s="507"/>
      <c r="I121" s="507"/>
      <c r="J121" s="507"/>
      <c r="K121" s="507"/>
      <c r="L121" s="507"/>
      <c r="M121" s="507"/>
      <c r="N121" s="507"/>
      <c r="O121" s="507"/>
      <c r="P121" s="507"/>
      <c r="Q121" s="507"/>
      <c r="R121" s="507"/>
      <c r="S121" s="507"/>
      <c r="T121" s="507"/>
      <c r="U121" s="507"/>
      <c r="V121" s="507"/>
      <c r="W121" s="507"/>
      <c r="X121" s="507"/>
      <c r="Y121" s="507"/>
      <c r="Z121" s="521" t="str">
        <f t="shared" si="9"/>
        <v/>
      </c>
      <c r="AA121" s="507"/>
      <c r="AB121" s="507"/>
      <c r="AC121" s="507"/>
      <c r="AD121" s="507"/>
      <c r="AE121" s="507"/>
      <c r="AF121" s="507"/>
      <c r="AG121" s="507"/>
      <c r="AH121" s="507"/>
      <c r="AI121" s="507"/>
      <c r="AJ121" s="507"/>
      <c r="AK121" s="507"/>
      <c r="AL121" s="507"/>
      <c r="AM121" s="507"/>
      <c r="AN121" s="507"/>
      <c r="AO121" s="507"/>
      <c r="AP121" s="507"/>
      <c r="AQ121" s="507"/>
      <c r="AR121" s="507"/>
      <c r="AS121" s="507"/>
      <c r="AT121" s="507"/>
      <c r="AU121" s="513"/>
      <c r="AV121" s="514"/>
      <c r="AW121" s="515"/>
      <c r="AX121" s="514"/>
      <c r="AY121" s="507"/>
      <c r="AZ121" s="408"/>
      <c r="BA121" s="410" t="str">
        <f>IF(A121="","",IF(AY121+AZ121=ข้อมูลพื้นฐาน!$F$17+ข้อมูลพื้นฐาน!$G$17,"/",""))</f>
        <v/>
      </c>
      <c r="BB121" s="410" t="str">
        <f t="shared" si="8"/>
        <v/>
      </c>
      <c r="BC121" s="390" t="str">
        <f>สรุปเวลาเรียน!X11</f>
        <v/>
      </c>
      <c r="BD121" s="415"/>
    </row>
    <row r="122" spans="1:56" ht="15" customHeight="1">
      <c r="A122" s="875" t="str">
        <f>เวลาเรียน1!A14</f>
        <v/>
      </c>
      <c r="B122" s="876"/>
      <c r="C122" s="519" t="str">
        <f>น้ำหนักส่วนสูง!B10</f>
        <v/>
      </c>
      <c r="D122" s="507"/>
      <c r="E122" s="507"/>
      <c r="F122" s="507"/>
      <c r="G122" s="507"/>
      <c r="H122" s="507"/>
      <c r="I122" s="507"/>
      <c r="J122" s="507"/>
      <c r="K122" s="507"/>
      <c r="L122" s="507"/>
      <c r="M122" s="507"/>
      <c r="N122" s="507"/>
      <c r="O122" s="507"/>
      <c r="P122" s="507"/>
      <c r="Q122" s="507"/>
      <c r="R122" s="507"/>
      <c r="S122" s="507"/>
      <c r="T122" s="507"/>
      <c r="U122" s="507"/>
      <c r="V122" s="507"/>
      <c r="W122" s="507"/>
      <c r="X122" s="507"/>
      <c r="Y122" s="507"/>
      <c r="Z122" s="521" t="str">
        <f t="shared" si="9"/>
        <v/>
      </c>
      <c r="AA122" s="507"/>
      <c r="AB122" s="507"/>
      <c r="AC122" s="507"/>
      <c r="AD122" s="507"/>
      <c r="AE122" s="507"/>
      <c r="AF122" s="507"/>
      <c r="AG122" s="507"/>
      <c r="AH122" s="507"/>
      <c r="AI122" s="507"/>
      <c r="AJ122" s="507"/>
      <c r="AK122" s="507"/>
      <c r="AL122" s="507"/>
      <c r="AM122" s="507"/>
      <c r="AN122" s="507"/>
      <c r="AO122" s="507"/>
      <c r="AP122" s="507"/>
      <c r="AQ122" s="507"/>
      <c r="AR122" s="507"/>
      <c r="AS122" s="507"/>
      <c r="AT122" s="507"/>
      <c r="AU122" s="513"/>
      <c r="AV122" s="514"/>
      <c r="AW122" s="515"/>
      <c r="AX122" s="514"/>
      <c r="AY122" s="507"/>
      <c r="AZ122" s="408"/>
      <c r="BA122" s="410" t="str">
        <f>IF(A122="","",IF(AY122+AZ122=ข้อมูลพื้นฐาน!$F$17+ข้อมูลพื้นฐาน!$G$17,"/",""))</f>
        <v/>
      </c>
      <c r="BB122" s="410" t="str">
        <f t="shared" si="8"/>
        <v/>
      </c>
      <c r="BC122" s="390" t="str">
        <f>สรุปเวลาเรียน!X12</f>
        <v/>
      </c>
      <c r="BD122" s="415"/>
    </row>
    <row r="123" spans="1:56" ht="15" customHeight="1">
      <c r="A123" s="875" t="str">
        <f>เวลาเรียน1!A15</f>
        <v/>
      </c>
      <c r="B123" s="876"/>
      <c r="C123" s="519" t="str">
        <f>น้ำหนักส่วนสูง!B11</f>
        <v/>
      </c>
      <c r="D123" s="507"/>
      <c r="E123" s="507"/>
      <c r="F123" s="507"/>
      <c r="G123" s="507"/>
      <c r="H123" s="507"/>
      <c r="I123" s="507"/>
      <c r="J123" s="507"/>
      <c r="K123" s="507"/>
      <c r="L123" s="507"/>
      <c r="M123" s="507"/>
      <c r="N123" s="507"/>
      <c r="O123" s="507"/>
      <c r="P123" s="507"/>
      <c r="Q123" s="507"/>
      <c r="R123" s="507"/>
      <c r="S123" s="507"/>
      <c r="T123" s="507"/>
      <c r="U123" s="507"/>
      <c r="V123" s="507"/>
      <c r="W123" s="507"/>
      <c r="X123" s="507"/>
      <c r="Y123" s="507"/>
      <c r="Z123" s="521" t="str">
        <f t="shared" si="9"/>
        <v/>
      </c>
      <c r="AA123" s="507"/>
      <c r="AB123" s="507"/>
      <c r="AC123" s="507"/>
      <c r="AD123" s="507"/>
      <c r="AE123" s="507"/>
      <c r="AF123" s="507"/>
      <c r="AG123" s="507"/>
      <c r="AH123" s="507"/>
      <c r="AI123" s="507"/>
      <c r="AJ123" s="507"/>
      <c r="AK123" s="507"/>
      <c r="AL123" s="507"/>
      <c r="AM123" s="507"/>
      <c r="AN123" s="507"/>
      <c r="AO123" s="507"/>
      <c r="AP123" s="507"/>
      <c r="AQ123" s="507"/>
      <c r="AR123" s="507"/>
      <c r="AS123" s="507"/>
      <c r="AT123" s="507"/>
      <c r="AU123" s="513"/>
      <c r="AV123" s="514"/>
      <c r="AW123" s="515"/>
      <c r="AX123" s="514"/>
      <c r="AY123" s="507"/>
      <c r="AZ123" s="408"/>
      <c r="BA123" s="410" t="str">
        <f>IF(A123="","",IF(AY123+AZ123=ข้อมูลพื้นฐาน!$F$17+ข้อมูลพื้นฐาน!$G$17,"/",""))</f>
        <v/>
      </c>
      <c r="BB123" s="410" t="str">
        <f t="shared" si="8"/>
        <v/>
      </c>
      <c r="BC123" s="390" t="str">
        <f>สรุปเวลาเรียน!X13</f>
        <v/>
      </c>
      <c r="BD123" s="415"/>
    </row>
    <row r="124" spans="1:56" ht="15" customHeight="1">
      <c r="A124" s="875" t="str">
        <f>เวลาเรียน1!A16</f>
        <v/>
      </c>
      <c r="B124" s="876"/>
      <c r="C124" s="519" t="str">
        <f>น้ำหนักส่วนสูง!B12</f>
        <v/>
      </c>
      <c r="D124" s="507"/>
      <c r="E124" s="507"/>
      <c r="F124" s="507"/>
      <c r="G124" s="507"/>
      <c r="H124" s="507"/>
      <c r="I124" s="507"/>
      <c r="J124" s="507"/>
      <c r="K124" s="507"/>
      <c r="L124" s="507"/>
      <c r="M124" s="507"/>
      <c r="N124" s="507"/>
      <c r="O124" s="507"/>
      <c r="P124" s="507"/>
      <c r="Q124" s="507"/>
      <c r="R124" s="507"/>
      <c r="S124" s="507"/>
      <c r="T124" s="507"/>
      <c r="U124" s="507"/>
      <c r="V124" s="507"/>
      <c r="W124" s="507"/>
      <c r="X124" s="507"/>
      <c r="Y124" s="507"/>
      <c r="Z124" s="521" t="str">
        <f t="shared" si="9"/>
        <v/>
      </c>
      <c r="AA124" s="507"/>
      <c r="AB124" s="507"/>
      <c r="AC124" s="507"/>
      <c r="AD124" s="507"/>
      <c r="AE124" s="507"/>
      <c r="AF124" s="507"/>
      <c r="AG124" s="507"/>
      <c r="AH124" s="507"/>
      <c r="AI124" s="507"/>
      <c r="AJ124" s="507"/>
      <c r="AK124" s="507"/>
      <c r="AL124" s="507"/>
      <c r="AM124" s="507"/>
      <c r="AN124" s="507"/>
      <c r="AO124" s="507"/>
      <c r="AP124" s="507"/>
      <c r="AQ124" s="507"/>
      <c r="AR124" s="507"/>
      <c r="AS124" s="507"/>
      <c r="AT124" s="507"/>
      <c r="AU124" s="513"/>
      <c r="AV124" s="514"/>
      <c r="AW124" s="515"/>
      <c r="AX124" s="514"/>
      <c r="AY124" s="507"/>
      <c r="AZ124" s="408"/>
      <c r="BA124" s="410" t="str">
        <f>IF(A124="","",IF(AY124+AZ124=ข้อมูลพื้นฐาน!$F$17+ข้อมูลพื้นฐาน!$G$17,"/",""))</f>
        <v/>
      </c>
      <c r="BB124" s="410" t="str">
        <f t="shared" si="8"/>
        <v/>
      </c>
      <c r="BC124" s="390" t="str">
        <f>สรุปเวลาเรียน!X14</f>
        <v/>
      </c>
      <c r="BD124" s="415"/>
    </row>
    <row r="125" spans="1:56" ht="15" customHeight="1">
      <c r="A125" s="875" t="str">
        <f>เวลาเรียน1!A17</f>
        <v/>
      </c>
      <c r="B125" s="876"/>
      <c r="C125" s="519" t="str">
        <f>น้ำหนักส่วนสูง!B13</f>
        <v/>
      </c>
      <c r="D125" s="507"/>
      <c r="E125" s="507"/>
      <c r="F125" s="507"/>
      <c r="G125" s="507"/>
      <c r="H125" s="507"/>
      <c r="I125" s="507"/>
      <c r="J125" s="507"/>
      <c r="K125" s="507"/>
      <c r="L125" s="507"/>
      <c r="M125" s="507"/>
      <c r="N125" s="507"/>
      <c r="O125" s="507"/>
      <c r="P125" s="507"/>
      <c r="Q125" s="507"/>
      <c r="R125" s="507"/>
      <c r="S125" s="507"/>
      <c r="T125" s="507"/>
      <c r="U125" s="507"/>
      <c r="V125" s="507"/>
      <c r="W125" s="507"/>
      <c r="X125" s="507"/>
      <c r="Y125" s="507"/>
      <c r="Z125" s="521" t="str">
        <f t="shared" si="9"/>
        <v/>
      </c>
      <c r="AA125" s="507"/>
      <c r="AB125" s="507"/>
      <c r="AC125" s="507"/>
      <c r="AD125" s="507"/>
      <c r="AE125" s="507"/>
      <c r="AF125" s="507"/>
      <c r="AG125" s="507"/>
      <c r="AH125" s="507"/>
      <c r="AI125" s="507"/>
      <c r="AJ125" s="507"/>
      <c r="AK125" s="507"/>
      <c r="AL125" s="507"/>
      <c r="AM125" s="507"/>
      <c r="AN125" s="507"/>
      <c r="AO125" s="507"/>
      <c r="AP125" s="507"/>
      <c r="AQ125" s="507"/>
      <c r="AR125" s="507"/>
      <c r="AS125" s="507"/>
      <c r="AT125" s="507"/>
      <c r="AU125" s="513"/>
      <c r="AV125" s="514"/>
      <c r="AW125" s="515"/>
      <c r="AX125" s="514"/>
      <c r="AY125" s="507"/>
      <c r="AZ125" s="408"/>
      <c r="BA125" s="410" t="str">
        <f>IF(A125="","",IF(AY125+AZ125=ข้อมูลพื้นฐาน!$F$17+ข้อมูลพื้นฐาน!$G$17,"/",""))</f>
        <v/>
      </c>
      <c r="BB125" s="410" t="str">
        <f t="shared" si="8"/>
        <v/>
      </c>
      <c r="BC125" s="390" t="str">
        <f>สรุปเวลาเรียน!X15</f>
        <v/>
      </c>
      <c r="BD125" s="415"/>
    </row>
    <row r="126" spans="1:56" ht="15" customHeight="1">
      <c r="A126" s="875" t="str">
        <f>เวลาเรียน1!A18</f>
        <v/>
      </c>
      <c r="B126" s="876"/>
      <c r="C126" s="519" t="str">
        <f>น้ำหนักส่วนสูง!B14</f>
        <v/>
      </c>
      <c r="D126" s="507"/>
      <c r="E126" s="507"/>
      <c r="F126" s="507"/>
      <c r="G126" s="507"/>
      <c r="H126" s="507"/>
      <c r="I126" s="507"/>
      <c r="J126" s="507"/>
      <c r="K126" s="507"/>
      <c r="L126" s="507"/>
      <c r="M126" s="507"/>
      <c r="N126" s="507"/>
      <c r="O126" s="507"/>
      <c r="P126" s="507"/>
      <c r="Q126" s="507"/>
      <c r="R126" s="507"/>
      <c r="S126" s="507"/>
      <c r="T126" s="507"/>
      <c r="U126" s="507"/>
      <c r="V126" s="507"/>
      <c r="W126" s="507"/>
      <c r="X126" s="507"/>
      <c r="Y126" s="507"/>
      <c r="Z126" s="521" t="str">
        <f t="shared" si="9"/>
        <v/>
      </c>
      <c r="AA126" s="507"/>
      <c r="AB126" s="507"/>
      <c r="AC126" s="507"/>
      <c r="AD126" s="507"/>
      <c r="AE126" s="507"/>
      <c r="AF126" s="507"/>
      <c r="AG126" s="507"/>
      <c r="AH126" s="507"/>
      <c r="AI126" s="507"/>
      <c r="AJ126" s="507"/>
      <c r="AK126" s="507"/>
      <c r="AL126" s="507"/>
      <c r="AM126" s="507"/>
      <c r="AN126" s="507"/>
      <c r="AO126" s="507"/>
      <c r="AP126" s="507"/>
      <c r="AQ126" s="507"/>
      <c r="AR126" s="507"/>
      <c r="AS126" s="507"/>
      <c r="AT126" s="507"/>
      <c r="AU126" s="513"/>
      <c r="AV126" s="514"/>
      <c r="AW126" s="515"/>
      <c r="AX126" s="514"/>
      <c r="AY126" s="507"/>
      <c r="AZ126" s="408"/>
      <c r="BA126" s="410" t="str">
        <f>IF(A126="","",IF(AY126+AZ126=ข้อมูลพื้นฐาน!$F$17+ข้อมูลพื้นฐาน!$G$17,"/",""))</f>
        <v/>
      </c>
      <c r="BB126" s="410" t="str">
        <f t="shared" si="8"/>
        <v/>
      </c>
      <c r="BC126" s="390" t="str">
        <f>สรุปเวลาเรียน!X16</f>
        <v/>
      </c>
      <c r="BD126" s="415"/>
    </row>
    <row r="127" spans="1:56" ht="15" customHeight="1">
      <c r="A127" s="875" t="str">
        <f>เวลาเรียน1!A19</f>
        <v/>
      </c>
      <c r="B127" s="876"/>
      <c r="C127" s="519" t="str">
        <f>น้ำหนักส่วนสูง!B15</f>
        <v/>
      </c>
      <c r="D127" s="507"/>
      <c r="E127" s="507"/>
      <c r="F127" s="507"/>
      <c r="G127" s="507"/>
      <c r="H127" s="507"/>
      <c r="I127" s="507"/>
      <c r="J127" s="507"/>
      <c r="K127" s="507"/>
      <c r="L127" s="507"/>
      <c r="M127" s="507"/>
      <c r="N127" s="507"/>
      <c r="O127" s="507"/>
      <c r="P127" s="507"/>
      <c r="Q127" s="507"/>
      <c r="R127" s="507"/>
      <c r="S127" s="507"/>
      <c r="T127" s="507"/>
      <c r="U127" s="507"/>
      <c r="V127" s="507"/>
      <c r="W127" s="507"/>
      <c r="X127" s="507"/>
      <c r="Y127" s="507"/>
      <c r="Z127" s="521" t="str">
        <f t="shared" si="9"/>
        <v/>
      </c>
      <c r="AA127" s="507"/>
      <c r="AB127" s="507"/>
      <c r="AC127" s="507"/>
      <c r="AD127" s="507"/>
      <c r="AE127" s="507"/>
      <c r="AF127" s="507"/>
      <c r="AG127" s="507"/>
      <c r="AH127" s="507"/>
      <c r="AI127" s="507"/>
      <c r="AJ127" s="507"/>
      <c r="AK127" s="507"/>
      <c r="AL127" s="507"/>
      <c r="AM127" s="507"/>
      <c r="AN127" s="507"/>
      <c r="AO127" s="507"/>
      <c r="AP127" s="507"/>
      <c r="AQ127" s="507"/>
      <c r="AR127" s="507"/>
      <c r="AS127" s="507"/>
      <c r="AT127" s="507"/>
      <c r="AU127" s="513"/>
      <c r="AV127" s="514"/>
      <c r="AW127" s="515"/>
      <c r="AX127" s="514"/>
      <c r="AY127" s="507"/>
      <c r="AZ127" s="408"/>
      <c r="BA127" s="410" t="str">
        <f>IF(A127="","",IF(AY127+AZ127=ข้อมูลพื้นฐาน!$F$17+ข้อมูลพื้นฐาน!$G$17,"/",""))</f>
        <v/>
      </c>
      <c r="BB127" s="410" t="str">
        <f t="shared" si="8"/>
        <v/>
      </c>
      <c r="BC127" s="390" t="str">
        <f>สรุปเวลาเรียน!X17</f>
        <v/>
      </c>
      <c r="BD127" s="415"/>
    </row>
    <row r="128" spans="1:56" ht="15" customHeight="1">
      <c r="A128" s="875" t="str">
        <f>เวลาเรียน1!A20</f>
        <v/>
      </c>
      <c r="B128" s="876"/>
      <c r="C128" s="519" t="str">
        <f>น้ำหนักส่วนสูง!B16</f>
        <v/>
      </c>
      <c r="D128" s="507"/>
      <c r="E128" s="507"/>
      <c r="F128" s="507"/>
      <c r="G128" s="507"/>
      <c r="H128" s="507"/>
      <c r="I128" s="507"/>
      <c r="J128" s="507"/>
      <c r="K128" s="507"/>
      <c r="L128" s="507"/>
      <c r="M128" s="507"/>
      <c r="N128" s="507"/>
      <c r="O128" s="507"/>
      <c r="P128" s="507"/>
      <c r="Q128" s="507"/>
      <c r="R128" s="507"/>
      <c r="S128" s="507"/>
      <c r="T128" s="507"/>
      <c r="U128" s="507"/>
      <c r="V128" s="507"/>
      <c r="W128" s="507"/>
      <c r="X128" s="507"/>
      <c r="Y128" s="507"/>
      <c r="Z128" s="521" t="str">
        <f t="shared" si="9"/>
        <v/>
      </c>
      <c r="AA128" s="507"/>
      <c r="AB128" s="507"/>
      <c r="AC128" s="507"/>
      <c r="AD128" s="507"/>
      <c r="AE128" s="507"/>
      <c r="AF128" s="507"/>
      <c r="AG128" s="507"/>
      <c r="AH128" s="507"/>
      <c r="AI128" s="507"/>
      <c r="AJ128" s="507"/>
      <c r="AK128" s="507"/>
      <c r="AL128" s="507"/>
      <c r="AM128" s="507"/>
      <c r="AN128" s="507"/>
      <c r="AO128" s="507"/>
      <c r="AP128" s="507"/>
      <c r="AQ128" s="507"/>
      <c r="AR128" s="507"/>
      <c r="AS128" s="507"/>
      <c r="AT128" s="507"/>
      <c r="AU128" s="513"/>
      <c r="AV128" s="514"/>
      <c r="AW128" s="515"/>
      <c r="AX128" s="514"/>
      <c r="AY128" s="507"/>
      <c r="AZ128" s="408"/>
      <c r="BA128" s="410" t="str">
        <f>IF(A128="","",IF(AY128+AZ128=ข้อมูลพื้นฐาน!$F$17+ข้อมูลพื้นฐาน!$G$17,"/",""))</f>
        <v/>
      </c>
      <c r="BB128" s="410" t="str">
        <f t="shared" si="8"/>
        <v/>
      </c>
      <c r="BC128" s="390" t="str">
        <f>สรุปเวลาเรียน!X18</f>
        <v/>
      </c>
      <c r="BD128" s="415"/>
    </row>
    <row r="129" spans="1:56" ht="15" customHeight="1">
      <c r="A129" s="875" t="str">
        <f>เวลาเรียน1!A21</f>
        <v/>
      </c>
      <c r="B129" s="876"/>
      <c r="C129" s="519" t="str">
        <f>น้ำหนักส่วนสูง!B17</f>
        <v/>
      </c>
      <c r="D129" s="507"/>
      <c r="E129" s="507"/>
      <c r="F129" s="507"/>
      <c r="G129" s="507"/>
      <c r="H129" s="507"/>
      <c r="I129" s="507"/>
      <c r="J129" s="507"/>
      <c r="K129" s="507"/>
      <c r="L129" s="507"/>
      <c r="M129" s="507"/>
      <c r="N129" s="507"/>
      <c r="O129" s="507"/>
      <c r="P129" s="507"/>
      <c r="Q129" s="507"/>
      <c r="R129" s="507"/>
      <c r="S129" s="507"/>
      <c r="T129" s="507"/>
      <c r="U129" s="507"/>
      <c r="V129" s="507"/>
      <c r="W129" s="507"/>
      <c r="X129" s="507"/>
      <c r="Y129" s="507"/>
      <c r="Z129" s="521" t="str">
        <f t="shared" si="9"/>
        <v/>
      </c>
      <c r="AA129" s="507"/>
      <c r="AB129" s="507"/>
      <c r="AC129" s="507"/>
      <c r="AD129" s="507"/>
      <c r="AE129" s="507"/>
      <c r="AF129" s="507"/>
      <c r="AG129" s="507"/>
      <c r="AH129" s="507"/>
      <c r="AI129" s="507"/>
      <c r="AJ129" s="507"/>
      <c r="AK129" s="507"/>
      <c r="AL129" s="507"/>
      <c r="AM129" s="507"/>
      <c r="AN129" s="507"/>
      <c r="AO129" s="507"/>
      <c r="AP129" s="507"/>
      <c r="AQ129" s="507"/>
      <c r="AR129" s="507"/>
      <c r="AS129" s="507"/>
      <c r="AT129" s="507"/>
      <c r="AU129" s="513"/>
      <c r="AV129" s="514"/>
      <c r="AW129" s="515"/>
      <c r="AX129" s="514"/>
      <c r="AY129" s="507"/>
      <c r="AZ129" s="408"/>
      <c r="BA129" s="410" t="str">
        <f>IF(A129="","",IF(AY129+AZ129=ข้อมูลพื้นฐาน!$F$17+ข้อมูลพื้นฐาน!$G$17,"/",""))</f>
        <v/>
      </c>
      <c r="BB129" s="410" t="str">
        <f t="shared" si="8"/>
        <v/>
      </c>
      <c r="BC129" s="390" t="str">
        <f>สรุปเวลาเรียน!X19</f>
        <v/>
      </c>
      <c r="BD129" s="415"/>
    </row>
    <row r="130" spans="1:56" ht="15" customHeight="1">
      <c r="A130" s="875" t="str">
        <f>เวลาเรียน1!A22</f>
        <v/>
      </c>
      <c r="B130" s="876"/>
      <c r="C130" s="519" t="str">
        <f>น้ำหนักส่วนสูง!B18</f>
        <v/>
      </c>
      <c r="D130" s="507"/>
      <c r="E130" s="507"/>
      <c r="F130" s="507"/>
      <c r="G130" s="507"/>
      <c r="H130" s="507"/>
      <c r="I130" s="507"/>
      <c r="J130" s="507"/>
      <c r="K130" s="507"/>
      <c r="L130" s="507"/>
      <c r="M130" s="507"/>
      <c r="N130" s="507"/>
      <c r="O130" s="507"/>
      <c r="P130" s="507"/>
      <c r="Q130" s="507"/>
      <c r="R130" s="507"/>
      <c r="S130" s="507"/>
      <c r="T130" s="507"/>
      <c r="U130" s="507"/>
      <c r="V130" s="507"/>
      <c r="W130" s="507"/>
      <c r="X130" s="507"/>
      <c r="Y130" s="507"/>
      <c r="Z130" s="521" t="str">
        <f t="shared" si="9"/>
        <v/>
      </c>
      <c r="AA130" s="507"/>
      <c r="AB130" s="507"/>
      <c r="AC130" s="507"/>
      <c r="AD130" s="507"/>
      <c r="AE130" s="507"/>
      <c r="AF130" s="507"/>
      <c r="AG130" s="507"/>
      <c r="AH130" s="507"/>
      <c r="AI130" s="507"/>
      <c r="AJ130" s="507"/>
      <c r="AK130" s="507"/>
      <c r="AL130" s="507"/>
      <c r="AM130" s="507"/>
      <c r="AN130" s="507"/>
      <c r="AO130" s="507"/>
      <c r="AP130" s="507"/>
      <c r="AQ130" s="507"/>
      <c r="AR130" s="507"/>
      <c r="AS130" s="507"/>
      <c r="AT130" s="507"/>
      <c r="AU130" s="513"/>
      <c r="AV130" s="514"/>
      <c r="AW130" s="515"/>
      <c r="AX130" s="514"/>
      <c r="AY130" s="507"/>
      <c r="AZ130" s="408"/>
      <c r="BA130" s="410" t="str">
        <f>IF(A130="","",IF(AY130+AZ130=ข้อมูลพื้นฐาน!$F$17+ข้อมูลพื้นฐาน!$G$17,"/",""))</f>
        <v/>
      </c>
      <c r="BB130" s="410" t="str">
        <f t="shared" si="8"/>
        <v/>
      </c>
      <c r="BC130" s="390" t="str">
        <f>สรุปเวลาเรียน!X20</f>
        <v/>
      </c>
      <c r="BD130" s="415"/>
    </row>
    <row r="131" spans="1:56" ht="15" customHeight="1">
      <c r="A131" s="875" t="str">
        <f>เวลาเรียน1!A23</f>
        <v/>
      </c>
      <c r="B131" s="876"/>
      <c r="C131" s="519" t="str">
        <f>น้ำหนักส่วนสูง!B19</f>
        <v/>
      </c>
      <c r="D131" s="507"/>
      <c r="E131" s="507"/>
      <c r="F131" s="507"/>
      <c r="G131" s="507"/>
      <c r="H131" s="507"/>
      <c r="I131" s="507"/>
      <c r="J131" s="507"/>
      <c r="K131" s="507"/>
      <c r="L131" s="507"/>
      <c r="M131" s="507"/>
      <c r="N131" s="507"/>
      <c r="O131" s="507"/>
      <c r="P131" s="507"/>
      <c r="Q131" s="507"/>
      <c r="R131" s="507"/>
      <c r="S131" s="507"/>
      <c r="T131" s="507"/>
      <c r="U131" s="507"/>
      <c r="V131" s="507"/>
      <c r="W131" s="507"/>
      <c r="X131" s="507"/>
      <c r="Y131" s="507"/>
      <c r="Z131" s="521" t="str">
        <f t="shared" si="9"/>
        <v/>
      </c>
      <c r="AA131" s="507"/>
      <c r="AB131" s="507"/>
      <c r="AC131" s="507"/>
      <c r="AD131" s="507"/>
      <c r="AE131" s="507"/>
      <c r="AF131" s="507"/>
      <c r="AG131" s="507"/>
      <c r="AH131" s="507"/>
      <c r="AI131" s="507"/>
      <c r="AJ131" s="507"/>
      <c r="AK131" s="507"/>
      <c r="AL131" s="507"/>
      <c r="AM131" s="507"/>
      <c r="AN131" s="507"/>
      <c r="AO131" s="507"/>
      <c r="AP131" s="507"/>
      <c r="AQ131" s="507"/>
      <c r="AR131" s="507"/>
      <c r="AS131" s="507"/>
      <c r="AT131" s="507"/>
      <c r="AU131" s="513"/>
      <c r="AV131" s="514"/>
      <c r="AW131" s="515"/>
      <c r="AX131" s="514"/>
      <c r="AY131" s="507"/>
      <c r="AZ131" s="408"/>
      <c r="BA131" s="410" t="str">
        <f>IF(A131="","",IF(AY131+AZ131=ข้อมูลพื้นฐาน!$F$17+ข้อมูลพื้นฐาน!$G$17,"/",""))</f>
        <v/>
      </c>
      <c r="BB131" s="410" t="str">
        <f t="shared" si="8"/>
        <v/>
      </c>
      <c r="BC131" s="390" t="str">
        <f>สรุปเวลาเรียน!X21</f>
        <v/>
      </c>
      <c r="BD131" s="415"/>
    </row>
    <row r="132" spans="1:56" ht="15" customHeight="1">
      <c r="A132" s="875" t="str">
        <f>เวลาเรียน1!A24</f>
        <v/>
      </c>
      <c r="B132" s="876"/>
      <c r="C132" s="519" t="str">
        <f>น้ำหนักส่วนสูง!B20</f>
        <v/>
      </c>
      <c r="D132" s="507"/>
      <c r="E132" s="507"/>
      <c r="F132" s="507"/>
      <c r="G132" s="507"/>
      <c r="H132" s="507"/>
      <c r="I132" s="507"/>
      <c r="J132" s="507"/>
      <c r="K132" s="507"/>
      <c r="L132" s="507"/>
      <c r="M132" s="507"/>
      <c r="N132" s="507"/>
      <c r="O132" s="507"/>
      <c r="P132" s="507"/>
      <c r="Q132" s="507"/>
      <c r="R132" s="507"/>
      <c r="S132" s="507"/>
      <c r="T132" s="507"/>
      <c r="U132" s="507"/>
      <c r="V132" s="507"/>
      <c r="W132" s="507"/>
      <c r="X132" s="507"/>
      <c r="Y132" s="507"/>
      <c r="Z132" s="521" t="str">
        <f t="shared" si="9"/>
        <v/>
      </c>
      <c r="AA132" s="507"/>
      <c r="AB132" s="507"/>
      <c r="AC132" s="507"/>
      <c r="AD132" s="507"/>
      <c r="AE132" s="507"/>
      <c r="AF132" s="507"/>
      <c r="AG132" s="507"/>
      <c r="AH132" s="507"/>
      <c r="AI132" s="507"/>
      <c r="AJ132" s="507"/>
      <c r="AK132" s="507"/>
      <c r="AL132" s="507"/>
      <c r="AM132" s="507"/>
      <c r="AN132" s="507"/>
      <c r="AO132" s="507"/>
      <c r="AP132" s="507"/>
      <c r="AQ132" s="507"/>
      <c r="AR132" s="507"/>
      <c r="AS132" s="507"/>
      <c r="AT132" s="507"/>
      <c r="AU132" s="513"/>
      <c r="AV132" s="514"/>
      <c r="AW132" s="515"/>
      <c r="AX132" s="514"/>
      <c r="AY132" s="507"/>
      <c r="AZ132" s="408"/>
      <c r="BA132" s="410" t="str">
        <f>IF(A132="","",IF(AY132+AZ132=ข้อมูลพื้นฐาน!$F$17+ข้อมูลพื้นฐาน!$G$17,"/",""))</f>
        <v/>
      </c>
      <c r="BB132" s="410" t="str">
        <f t="shared" si="8"/>
        <v/>
      </c>
      <c r="BC132" s="390" t="str">
        <f>สรุปเวลาเรียน!X22</f>
        <v/>
      </c>
      <c r="BD132" s="415"/>
    </row>
    <row r="133" spans="1:56" ht="15" customHeight="1">
      <c r="A133" s="875" t="str">
        <f>เวลาเรียน1!A25</f>
        <v/>
      </c>
      <c r="B133" s="876"/>
      <c r="C133" s="519" t="str">
        <f>น้ำหนักส่วนสูง!B21</f>
        <v/>
      </c>
      <c r="D133" s="507"/>
      <c r="E133" s="507"/>
      <c r="F133" s="507"/>
      <c r="G133" s="507"/>
      <c r="H133" s="507"/>
      <c r="I133" s="507"/>
      <c r="J133" s="507"/>
      <c r="K133" s="507"/>
      <c r="L133" s="507"/>
      <c r="M133" s="507"/>
      <c r="N133" s="507"/>
      <c r="O133" s="507"/>
      <c r="P133" s="507"/>
      <c r="Q133" s="507"/>
      <c r="R133" s="507"/>
      <c r="S133" s="507"/>
      <c r="T133" s="507"/>
      <c r="U133" s="507"/>
      <c r="V133" s="507"/>
      <c r="W133" s="507"/>
      <c r="X133" s="507"/>
      <c r="Y133" s="507"/>
      <c r="Z133" s="521" t="str">
        <f t="shared" si="9"/>
        <v/>
      </c>
      <c r="AA133" s="507"/>
      <c r="AB133" s="507"/>
      <c r="AC133" s="507"/>
      <c r="AD133" s="507"/>
      <c r="AE133" s="507"/>
      <c r="AF133" s="507"/>
      <c r="AG133" s="507"/>
      <c r="AH133" s="507"/>
      <c r="AI133" s="507"/>
      <c r="AJ133" s="507"/>
      <c r="AK133" s="507"/>
      <c r="AL133" s="507"/>
      <c r="AM133" s="507"/>
      <c r="AN133" s="507"/>
      <c r="AO133" s="507"/>
      <c r="AP133" s="507"/>
      <c r="AQ133" s="507"/>
      <c r="AR133" s="507"/>
      <c r="AS133" s="507"/>
      <c r="AT133" s="507"/>
      <c r="AU133" s="513"/>
      <c r="AV133" s="514"/>
      <c r="AW133" s="515"/>
      <c r="AX133" s="514"/>
      <c r="AY133" s="507"/>
      <c r="AZ133" s="408"/>
      <c r="BA133" s="410" t="str">
        <f>IF(A133="","",IF(AY133+AZ133=ข้อมูลพื้นฐาน!$F$17+ข้อมูลพื้นฐาน!$G$17,"/",""))</f>
        <v/>
      </c>
      <c r="BB133" s="410" t="str">
        <f t="shared" si="8"/>
        <v/>
      </c>
      <c r="BC133" s="390" t="str">
        <f>สรุปเวลาเรียน!X23</f>
        <v/>
      </c>
      <c r="BD133" s="415"/>
    </row>
    <row r="134" spans="1:56" ht="15" customHeight="1">
      <c r="A134" s="875" t="str">
        <f>เวลาเรียน1!A26</f>
        <v/>
      </c>
      <c r="B134" s="876"/>
      <c r="C134" s="519" t="str">
        <f>น้ำหนักส่วนสูง!B22</f>
        <v/>
      </c>
      <c r="D134" s="507"/>
      <c r="E134" s="507"/>
      <c r="F134" s="507"/>
      <c r="G134" s="507"/>
      <c r="H134" s="507"/>
      <c r="I134" s="507"/>
      <c r="J134" s="507"/>
      <c r="K134" s="507"/>
      <c r="L134" s="507"/>
      <c r="M134" s="507"/>
      <c r="N134" s="507"/>
      <c r="O134" s="507"/>
      <c r="P134" s="507"/>
      <c r="Q134" s="507"/>
      <c r="R134" s="507"/>
      <c r="S134" s="507"/>
      <c r="T134" s="507"/>
      <c r="U134" s="507"/>
      <c r="V134" s="507"/>
      <c r="W134" s="507"/>
      <c r="X134" s="507"/>
      <c r="Y134" s="507"/>
      <c r="Z134" s="521" t="str">
        <f t="shared" si="9"/>
        <v/>
      </c>
      <c r="AA134" s="507"/>
      <c r="AB134" s="507"/>
      <c r="AC134" s="507"/>
      <c r="AD134" s="507"/>
      <c r="AE134" s="507"/>
      <c r="AF134" s="507"/>
      <c r="AG134" s="507"/>
      <c r="AH134" s="507"/>
      <c r="AI134" s="507"/>
      <c r="AJ134" s="507"/>
      <c r="AK134" s="507"/>
      <c r="AL134" s="507"/>
      <c r="AM134" s="507"/>
      <c r="AN134" s="507"/>
      <c r="AO134" s="507"/>
      <c r="AP134" s="507"/>
      <c r="AQ134" s="507"/>
      <c r="AR134" s="507"/>
      <c r="AS134" s="507"/>
      <c r="AT134" s="507"/>
      <c r="AU134" s="513"/>
      <c r="AV134" s="514"/>
      <c r="AW134" s="515"/>
      <c r="AX134" s="514"/>
      <c r="AY134" s="507"/>
      <c r="AZ134" s="408"/>
      <c r="BA134" s="410" t="str">
        <f>IF(A134="","",IF(AY134+AZ134=ข้อมูลพื้นฐาน!$F$17+ข้อมูลพื้นฐาน!$G$17,"/",""))</f>
        <v/>
      </c>
      <c r="BB134" s="410" t="str">
        <f t="shared" si="8"/>
        <v/>
      </c>
      <c r="BC134" s="390" t="str">
        <f>สรุปเวลาเรียน!X24</f>
        <v/>
      </c>
      <c r="BD134" s="415"/>
    </row>
    <row r="135" spans="1:56" ht="15" customHeight="1">
      <c r="A135" s="875" t="str">
        <f>เวลาเรียน1!A27</f>
        <v/>
      </c>
      <c r="B135" s="876"/>
      <c r="C135" s="519" t="str">
        <f>น้ำหนักส่วนสูง!B23</f>
        <v/>
      </c>
      <c r="D135" s="507"/>
      <c r="E135" s="507"/>
      <c r="F135" s="507"/>
      <c r="G135" s="507"/>
      <c r="H135" s="507"/>
      <c r="I135" s="507"/>
      <c r="J135" s="507"/>
      <c r="K135" s="507"/>
      <c r="L135" s="507"/>
      <c r="M135" s="507"/>
      <c r="N135" s="507"/>
      <c r="O135" s="507"/>
      <c r="P135" s="507"/>
      <c r="Q135" s="507"/>
      <c r="R135" s="507"/>
      <c r="S135" s="507"/>
      <c r="T135" s="507"/>
      <c r="U135" s="507"/>
      <c r="V135" s="507"/>
      <c r="W135" s="507"/>
      <c r="X135" s="507"/>
      <c r="Y135" s="507"/>
      <c r="Z135" s="521" t="str">
        <f t="shared" si="9"/>
        <v/>
      </c>
      <c r="AA135" s="507"/>
      <c r="AB135" s="507"/>
      <c r="AC135" s="507"/>
      <c r="AD135" s="507"/>
      <c r="AE135" s="507"/>
      <c r="AF135" s="507"/>
      <c r="AG135" s="507"/>
      <c r="AH135" s="507"/>
      <c r="AI135" s="507"/>
      <c r="AJ135" s="507"/>
      <c r="AK135" s="507"/>
      <c r="AL135" s="507"/>
      <c r="AM135" s="507"/>
      <c r="AN135" s="507"/>
      <c r="AO135" s="507"/>
      <c r="AP135" s="507"/>
      <c r="AQ135" s="507"/>
      <c r="AR135" s="507"/>
      <c r="AS135" s="507"/>
      <c r="AT135" s="507"/>
      <c r="AU135" s="513"/>
      <c r="AV135" s="514"/>
      <c r="AW135" s="515"/>
      <c r="AX135" s="514"/>
      <c r="AY135" s="507"/>
      <c r="AZ135" s="408"/>
      <c r="BA135" s="410" t="str">
        <f>IF(A135="","",IF(AY135+AZ135=ข้อมูลพื้นฐาน!$F$17+ข้อมูลพื้นฐาน!$G$17,"/",""))</f>
        <v/>
      </c>
      <c r="BB135" s="410" t="str">
        <f t="shared" si="8"/>
        <v/>
      </c>
      <c r="BC135" s="390" t="str">
        <f>สรุปเวลาเรียน!X25</f>
        <v/>
      </c>
      <c r="BD135" s="415"/>
    </row>
    <row r="136" spans="1:56" ht="15" customHeight="1">
      <c r="A136" s="875" t="str">
        <f>เวลาเรียน1!A28</f>
        <v/>
      </c>
      <c r="B136" s="876"/>
      <c r="C136" s="519" t="str">
        <f>น้ำหนักส่วนสูง!B24</f>
        <v/>
      </c>
      <c r="D136" s="507"/>
      <c r="E136" s="507"/>
      <c r="F136" s="507"/>
      <c r="G136" s="507"/>
      <c r="H136" s="507"/>
      <c r="I136" s="507"/>
      <c r="J136" s="507"/>
      <c r="K136" s="507"/>
      <c r="L136" s="507"/>
      <c r="M136" s="507"/>
      <c r="N136" s="507"/>
      <c r="O136" s="507"/>
      <c r="P136" s="507"/>
      <c r="Q136" s="507"/>
      <c r="R136" s="507"/>
      <c r="S136" s="507"/>
      <c r="T136" s="507"/>
      <c r="U136" s="507"/>
      <c r="V136" s="507"/>
      <c r="W136" s="507"/>
      <c r="X136" s="507"/>
      <c r="Y136" s="507"/>
      <c r="Z136" s="521" t="str">
        <f t="shared" si="9"/>
        <v/>
      </c>
      <c r="AA136" s="507"/>
      <c r="AB136" s="507"/>
      <c r="AC136" s="507"/>
      <c r="AD136" s="507"/>
      <c r="AE136" s="507"/>
      <c r="AF136" s="507"/>
      <c r="AG136" s="507"/>
      <c r="AH136" s="507"/>
      <c r="AI136" s="507"/>
      <c r="AJ136" s="507"/>
      <c r="AK136" s="507"/>
      <c r="AL136" s="507"/>
      <c r="AM136" s="507"/>
      <c r="AN136" s="507"/>
      <c r="AO136" s="507"/>
      <c r="AP136" s="507"/>
      <c r="AQ136" s="507"/>
      <c r="AR136" s="507"/>
      <c r="AS136" s="507"/>
      <c r="AT136" s="507"/>
      <c r="AU136" s="513"/>
      <c r="AV136" s="514"/>
      <c r="AW136" s="515"/>
      <c r="AX136" s="514"/>
      <c r="AY136" s="507"/>
      <c r="AZ136" s="408"/>
      <c r="BA136" s="410" t="str">
        <f>IF(A136="","",IF(AY136+AZ136=ข้อมูลพื้นฐาน!$F$17+ข้อมูลพื้นฐาน!$G$17,"/",""))</f>
        <v/>
      </c>
      <c r="BB136" s="410" t="str">
        <f t="shared" si="8"/>
        <v/>
      </c>
      <c r="BC136" s="390" t="str">
        <f>สรุปเวลาเรียน!X26</f>
        <v/>
      </c>
      <c r="BD136" s="415"/>
    </row>
    <row r="137" spans="1:56" ht="15" customHeight="1">
      <c r="A137" s="875" t="str">
        <f>เวลาเรียน1!A29</f>
        <v/>
      </c>
      <c r="B137" s="876"/>
      <c r="C137" s="519" t="str">
        <f>น้ำหนักส่วนสูง!B25</f>
        <v/>
      </c>
      <c r="D137" s="507"/>
      <c r="E137" s="507"/>
      <c r="F137" s="507"/>
      <c r="G137" s="507"/>
      <c r="H137" s="507"/>
      <c r="I137" s="507"/>
      <c r="J137" s="507"/>
      <c r="K137" s="507"/>
      <c r="L137" s="507"/>
      <c r="M137" s="507"/>
      <c r="N137" s="507"/>
      <c r="O137" s="507"/>
      <c r="P137" s="507"/>
      <c r="Q137" s="507"/>
      <c r="R137" s="507"/>
      <c r="S137" s="507"/>
      <c r="T137" s="507"/>
      <c r="U137" s="507"/>
      <c r="V137" s="507"/>
      <c r="W137" s="507"/>
      <c r="X137" s="507"/>
      <c r="Y137" s="507"/>
      <c r="Z137" s="521" t="str">
        <f t="shared" si="9"/>
        <v/>
      </c>
      <c r="AA137" s="507"/>
      <c r="AB137" s="507"/>
      <c r="AC137" s="507"/>
      <c r="AD137" s="507"/>
      <c r="AE137" s="507"/>
      <c r="AF137" s="507"/>
      <c r="AG137" s="507"/>
      <c r="AH137" s="507"/>
      <c r="AI137" s="507"/>
      <c r="AJ137" s="507"/>
      <c r="AK137" s="507"/>
      <c r="AL137" s="507"/>
      <c r="AM137" s="507"/>
      <c r="AN137" s="507"/>
      <c r="AO137" s="507"/>
      <c r="AP137" s="507"/>
      <c r="AQ137" s="507"/>
      <c r="AR137" s="507"/>
      <c r="AS137" s="507"/>
      <c r="AT137" s="507"/>
      <c r="AU137" s="513"/>
      <c r="AV137" s="514"/>
      <c r="AW137" s="515"/>
      <c r="AX137" s="514"/>
      <c r="AY137" s="507"/>
      <c r="AZ137" s="408"/>
      <c r="BA137" s="410" t="str">
        <f>IF(A137="","",IF(AY137+AZ137=ข้อมูลพื้นฐาน!$F$17+ข้อมูลพื้นฐาน!$G$17,"/",""))</f>
        <v/>
      </c>
      <c r="BB137" s="410" t="str">
        <f t="shared" si="8"/>
        <v/>
      </c>
      <c r="BC137" s="390" t="str">
        <f>สรุปเวลาเรียน!X27</f>
        <v/>
      </c>
      <c r="BD137" s="415"/>
    </row>
    <row r="138" spans="1:56" ht="15" customHeight="1">
      <c r="A138" s="875" t="str">
        <f>เวลาเรียน1!A30</f>
        <v/>
      </c>
      <c r="B138" s="876"/>
      <c r="C138" s="519" t="str">
        <f>น้ำหนักส่วนสูง!B26</f>
        <v/>
      </c>
      <c r="D138" s="507"/>
      <c r="E138" s="507"/>
      <c r="F138" s="507"/>
      <c r="G138" s="507"/>
      <c r="H138" s="507"/>
      <c r="I138" s="507"/>
      <c r="J138" s="507"/>
      <c r="K138" s="507"/>
      <c r="L138" s="507"/>
      <c r="M138" s="507"/>
      <c r="N138" s="507"/>
      <c r="O138" s="507"/>
      <c r="P138" s="507"/>
      <c r="Q138" s="507"/>
      <c r="R138" s="507"/>
      <c r="S138" s="507"/>
      <c r="T138" s="507"/>
      <c r="U138" s="507"/>
      <c r="V138" s="507"/>
      <c r="W138" s="507"/>
      <c r="X138" s="507"/>
      <c r="Y138" s="507"/>
      <c r="Z138" s="521" t="str">
        <f t="shared" si="9"/>
        <v/>
      </c>
      <c r="AA138" s="507"/>
      <c r="AB138" s="507"/>
      <c r="AC138" s="507"/>
      <c r="AD138" s="507"/>
      <c r="AE138" s="507"/>
      <c r="AF138" s="507"/>
      <c r="AG138" s="507"/>
      <c r="AH138" s="507"/>
      <c r="AI138" s="507"/>
      <c r="AJ138" s="507"/>
      <c r="AK138" s="507"/>
      <c r="AL138" s="507"/>
      <c r="AM138" s="507"/>
      <c r="AN138" s="507"/>
      <c r="AO138" s="507"/>
      <c r="AP138" s="507"/>
      <c r="AQ138" s="507"/>
      <c r="AR138" s="507"/>
      <c r="AS138" s="507"/>
      <c r="AT138" s="507"/>
      <c r="AU138" s="513"/>
      <c r="AV138" s="514"/>
      <c r="AW138" s="515"/>
      <c r="AX138" s="514"/>
      <c r="AY138" s="507"/>
      <c r="AZ138" s="408"/>
      <c r="BA138" s="410" t="str">
        <f>IF(A138="","",IF(AY138+AZ138=ข้อมูลพื้นฐาน!$F$17+ข้อมูลพื้นฐาน!$G$17,"/",""))</f>
        <v/>
      </c>
      <c r="BB138" s="410" t="str">
        <f t="shared" si="8"/>
        <v/>
      </c>
      <c r="BC138" s="390" t="str">
        <f>สรุปเวลาเรียน!X28</f>
        <v/>
      </c>
      <c r="BD138" s="415"/>
    </row>
    <row r="139" spans="1:56" ht="15" customHeight="1">
      <c r="A139" s="875" t="str">
        <f>เวลาเรียน1!A31</f>
        <v/>
      </c>
      <c r="B139" s="876"/>
      <c r="C139" s="519" t="str">
        <f>น้ำหนักส่วนสูง!B27</f>
        <v/>
      </c>
      <c r="D139" s="507"/>
      <c r="E139" s="507"/>
      <c r="F139" s="507"/>
      <c r="G139" s="507"/>
      <c r="H139" s="507"/>
      <c r="I139" s="507"/>
      <c r="J139" s="507"/>
      <c r="K139" s="507"/>
      <c r="L139" s="507"/>
      <c r="M139" s="507"/>
      <c r="N139" s="507"/>
      <c r="O139" s="507"/>
      <c r="P139" s="507"/>
      <c r="Q139" s="507"/>
      <c r="R139" s="507"/>
      <c r="S139" s="507"/>
      <c r="T139" s="507"/>
      <c r="U139" s="507"/>
      <c r="V139" s="507"/>
      <c r="W139" s="507"/>
      <c r="X139" s="507"/>
      <c r="Y139" s="507"/>
      <c r="Z139" s="521" t="str">
        <f t="shared" si="9"/>
        <v/>
      </c>
      <c r="AA139" s="507"/>
      <c r="AB139" s="507"/>
      <c r="AC139" s="507"/>
      <c r="AD139" s="507"/>
      <c r="AE139" s="507"/>
      <c r="AF139" s="507"/>
      <c r="AG139" s="507"/>
      <c r="AH139" s="507"/>
      <c r="AI139" s="507"/>
      <c r="AJ139" s="507"/>
      <c r="AK139" s="507"/>
      <c r="AL139" s="507"/>
      <c r="AM139" s="507"/>
      <c r="AN139" s="507"/>
      <c r="AO139" s="507"/>
      <c r="AP139" s="507"/>
      <c r="AQ139" s="507"/>
      <c r="AR139" s="507"/>
      <c r="AS139" s="507"/>
      <c r="AT139" s="507"/>
      <c r="AU139" s="513"/>
      <c r="AV139" s="514"/>
      <c r="AW139" s="515"/>
      <c r="AX139" s="514"/>
      <c r="AY139" s="507"/>
      <c r="AZ139" s="408"/>
      <c r="BA139" s="410" t="str">
        <f>IF(A139="","",IF(AY139+AZ139=ข้อมูลพื้นฐาน!$F$17+ข้อมูลพื้นฐาน!$G$17,"/",""))</f>
        <v/>
      </c>
      <c r="BB139" s="410" t="str">
        <f t="shared" si="8"/>
        <v/>
      </c>
      <c r="BC139" s="390" t="str">
        <f>สรุปเวลาเรียน!X29</f>
        <v/>
      </c>
      <c r="BD139" s="415"/>
    </row>
    <row r="140" spans="1:56" ht="15" customHeight="1">
      <c r="A140" s="875" t="str">
        <f>เวลาเรียน1!A32</f>
        <v/>
      </c>
      <c r="B140" s="876"/>
      <c r="C140" s="519" t="str">
        <f>น้ำหนักส่วนสูง!B28</f>
        <v/>
      </c>
      <c r="D140" s="507"/>
      <c r="E140" s="507"/>
      <c r="F140" s="507"/>
      <c r="G140" s="507"/>
      <c r="H140" s="507"/>
      <c r="I140" s="507"/>
      <c r="J140" s="507"/>
      <c r="K140" s="507"/>
      <c r="L140" s="507"/>
      <c r="M140" s="507"/>
      <c r="N140" s="507"/>
      <c r="O140" s="507"/>
      <c r="P140" s="507"/>
      <c r="Q140" s="507"/>
      <c r="R140" s="507"/>
      <c r="S140" s="507"/>
      <c r="T140" s="507"/>
      <c r="U140" s="507"/>
      <c r="V140" s="507"/>
      <c r="W140" s="507"/>
      <c r="X140" s="507"/>
      <c r="Y140" s="507"/>
      <c r="Z140" s="521" t="str">
        <f t="shared" si="9"/>
        <v/>
      </c>
      <c r="AA140" s="507"/>
      <c r="AB140" s="507"/>
      <c r="AC140" s="507"/>
      <c r="AD140" s="507"/>
      <c r="AE140" s="507"/>
      <c r="AF140" s="507"/>
      <c r="AG140" s="507"/>
      <c r="AH140" s="507"/>
      <c r="AI140" s="507"/>
      <c r="AJ140" s="507"/>
      <c r="AK140" s="507"/>
      <c r="AL140" s="507"/>
      <c r="AM140" s="507"/>
      <c r="AN140" s="507"/>
      <c r="AO140" s="507"/>
      <c r="AP140" s="507"/>
      <c r="AQ140" s="507"/>
      <c r="AR140" s="507"/>
      <c r="AS140" s="507"/>
      <c r="AT140" s="507"/>
      <c r="AU140" s="513"/>
      <c r="AV140" s="514"/>
      <c r="AW140" s="515"/>
      <c r="AX140" s="514"/>
      <c r="AY140" s="507"/>
      <c r="AZ140" s="408"/>
      <c r="BA140" s="410" t="str">
        <f>IF(A140="","",IF(AY140+AZ140=ข้อมูลพื้นฐาน!$F$17+ข้อมูลพื้นฐาน!$G$17,"/",""))</f>
        <v/>
      </c>
      <c r="BB140" s="410" t="str">
        <f t="shared" si="8"/>
        <v/>
      </c>
      <c r="BC140" s="390" t="str">
        <f>สรุปเวลาเรียน!X30</f>
        <v/>
      </c>
      <c r="BD140" s="415"/>
    </row>
    <row r="141" spans="1:56" ht="15" customHeight="1">
      <c r="A141" s="875" t="str">
        <f>เวลาเรียน1!A33</f>
        <v/>
      </c>
      <c r="B141" s="876"/>
      <c r="C141" s="519" t="str">
        <f>น้ำหนักส่วนสูง!B29</f>
        <v/>
      </c>
      <c r="D141" s="507"/>
      <c r="E141" s="507"/>
      <c r="F141" s="507"/>
      <c r="G141" s="507"/>
      <c r="H141" s="507"/>
      <c r="I141" s="507"/>
      <c r="J141" s="507"/>
      <c r="K141" s="507"/>
      <c r="L141" s="507"/>
      <c r="M141" s="507"/>
      <c r="N141" s="507"/>
      <c r="O141" s="507"/>
      <c r="P141" s="507"/>
      <c r="Q141" s="507"/>
      <c r="R141" s="507"/>
      <c r="S141" s="507"/>
      <c r="T141" s="507"/>
      <c r="U141" s="507"/>
      <c r="V141" s="507"/>
      <c r="W141" s="507"/>
      <c r="X141" s="507"/>
      <c r="Y141" s="507"/>
      <c r="Z141" s="521" t="str">
        <f t="shared" si="9"/>
        <v/>
      </c>
      <c r="AA141" s="507"/>
      <c r="AB141" s="507"/>
      <c r="AC141" s="507"/>
      <c r="AD141" s="507"/>
      <c r="AE141" s="507"/>
      <c r="AF141" s="507"/>
      <c r="AG141" s="507"/>
      <c r="AH141" s="507"/>
      <c r="AI141" s="507"/>
      <c r="AJ141" s="507"/>
      <c r="AK141" s="507"/>
      <c r="AL141" s="507"/>
      <c r="AM141" s="507"/>
      <c r="AN141" s="507"/>
      <c r="AO141" s="507"/>
      <c r="AP141" s="507"/>
      <c r="AQ141" s="507"/>
      <c r="AR141" s="507"/>
      <c r="AS141" s="507"/>
      <c r="AT141" s="507"/>
      <c r="AU141" s="513"/>
      <c r="AV141" s="514"/>
      <c r="AW141" s="515"/>
      <c r="AX141" s="514"/>
      <c r="AY141" s="507"/>
      <c r="AZ141" s="408"/>
      <c r="BA141" s="410" t="str">
        <f>IF(A141="","",IF(AY141+AZ141=ข้อมูลพื้นฐาน!$F$17+ข้อมูลพื้นฐาน!$G$17,"/",""))</f>
        <v/>
      </c>
      <c r="BB141" s="410" t="str">
        <f t="shared" si="8"/>
        <v/>
      </c>
      <c r="BC141" s="390" t="str">
        <f>สรุปเวลาเรียน!X31</f>
        <v/>
      </c>
      <c r="BD141" s="415"/>
    </row>
    <row r="142" spans="1:56" ht="15" customHeight="1">
      <c r="A142" s="875" t="str">
        <f>เวลาเรียน1!A34</f>
        <v/>
      </c>
      <c r="B142" s="876"/>
      <c r="C142" s="519" t="str">
        <f>น้ำหนักส่วนสูง!B30</f>
        <v/>
      </c>
      <c r="D142" s="507"/>
      <c r="E142" s="507"/>
      <c r="F142" s="507"/>
      <c r="G142" s="507"/>
      <c r="H142" s="507"/>
      <c r="I142" s="507"/>
      <c r="J142" s="507"/>
      <c r="K142" s="507"/>
      <c r="L142" s="507"/>
      <c r="M142" s="507"/>
      <c r="N142" s="507"/>
      <c r="O142" s="507"/>
      <c r="P142" s="507"/>
      <c r="Q142" s="507"/>
      <c r="R142" s="507"/>
      <c r="S142" s="507"/>
      <c r="T142" s="507"/>
      <c r="U142" s="507"/>
      <c r="V142" s="507"/>
      <c r="W142" s="507"/>
      <c r="X142" s="507"/>
      <c r="Y142" s="507"/>
      <c r="Z142" s="521" t="str">
        <f t="shared" si="9"/>
        <v/>
      </c>
      <c r="AA142" s="507"/>
      <c r="AB142" s="507"/>
      <c r="AC142" s="507"/>
      <c r="AD142" s="507"/>
      <c r="AE142" s="507"/>
      <c r="AF142" s="507"/>
      <c r="AG142" s="507"/>
      <c r="AH142" s="507"/>
      <c r="AI142" s="507"/>
      <c r="AJ142" s="507"/>
      <c r="AK142" s="507"/>
      <c r="AL142" s="507"/>
      <c r="AM142" s="507"/>
      <c r="AN142" s="507"/>
      <c r="AO142" s="507"/>
      <c r="AP142" s="507"/>
      <c r="AQ142" s="507"/>
      <c r="AR142" s="507"/>
      <c r="AS142" s="507"/>
      <c r="AT142" s="507"/>
      <c r="AU142" s="513"/>
      <c r="AV142" s="514"/>
      <c r="AW142" s="515"/>
      <c r="AX142" s="514"/>
      <c r="AY142" s="507"/>
      <c r="AZ142" s="408"/>
      <c r="BA142" s="410" t="str">
        <f>IF(A142="","",IF(AY142+AZ142=ข้อมูลพื้นฐาน!$F$17+ข้อมูลพื้นฐาน!$G$17,"/",""))</f>
        <v/>
      </c>
      <c r="BB142" s="410" t="str">
        <f t="shared" si="8"/>
        <v/>
      </c>
      <c r="BC142" s="390" t="str">
        <f>สรุปเวลาเรียน!X32</f>
        <v/>
      </c>
      <c r="BD142" s="415"/>
    </row>
    <row r="143" spans="1:56" ht="15" customHeight="1">
      <c r="A143" s="875" t="str">
        <f>เวลาเรียน1!A35</f>
        <v/>
      </c>
      <c r="B143" s="876"/>
      <c r="C143" s="519" t="str">
        <f>น้ำหนักส่วนสูง!B31</f>
        <v/>
      </c>
      <c r="D143" s="507"/>
      <c r="E143" s="507"/>
      <c r="F143" s="507"/>
      <c r="G143" s="507"/>
      <c r="H143" s="507"/>
      <c r="I143" s="507"/>
      <c r="J143" s="507"/>
      <c r="K143" s="507"/>
      <c r="L143" s="507"/>
      <c r="M143" s="507"/>
      <c r="N143" s="507"/>
      <c r="O143" s="507"/>
      <c r="P143" s="507"/>
      <c r="Q143" s="507"/>
      <c r="R143" s="507"/>
      <c r="S143" s="507"/>
      <c r="T143" s="507"/>
      <c r="U143" s="507"/>
      <c r="V143" s="507"/>
      <c r="W143" s="507"/>
      <c r="X143" s="507"/>
      <c r="Y143" s="507"/>
      <c r="Z143" s="521" t="str">
        <f t="shared" si="9"/>
        <v/>
      </c>
      <c r="AA143" s="507"/>
      <c r="AB143" s="507"/>
      <c r="AC143" s="507"/>
      <c r="AD143" s="507"/>
      <c r="AE143" s="507"/>
      <c r="AF143" s="507"/>
      <c r="AG143" s="507"/>
      <c r="AH143" s="507"/>
      <c r="AI143" s="507"/>
      <c r="AJ143" s="507"/>
      <c r="AK143" s="507"/>
      <c r="AL143" s="507"/>
      <c r="AM143" s="507"/>
      <c r="AN143" s="507"/>
      <c r="AO143" s="507"/>
      <c r="AP143" s="507"/>
      <c r="AQ143" s="507"/>
      <c r="AR143" s="507"/>
      <c r="AS143" s="507"/>
      <c r="AT143" s="507"/>
      <c r="AU143" s="513"/>
      <c r="AV143" s="514"/>
      <c r="AW143" s="515"/>
      <c r="AX143" s="514"/>
      <c r="AY143" s="507"/>
      <c r="AZ143" s="408"/>
      <c r="BA143" s="410" t="str">
        <f>IF(A143="","",IF(AY143+AZ143=ข้อมูลพื้นฐาน!$F$17+ข้อมูลพื้นฐาน!$G$17,"/",""))</f>
        <v/>
      </c>
      <c r="BB143" s="410" t="str">
        <f t="shared" si="8"/>
        <v/>
      </c>
      <c r="BC143" s="390" t="str">
        <f>สรุปเวลาเรียน!X33</f>
        <v/>
      </c>
      <c r="BD143" s="415"/>
    </row>
    <row r="144" spans="1:56" ht="15" customHeight="1">
      <c r="A144" s="875" t="str">
        <f>เวลาเรียน1!A36</f>
        <v/>
      </c>
      <c r="B144" s="876"/>
      <c r="C144" s="519" t="str">
        <f>น้ำหนักส่วนสูง!B32</f>
        <v/>
      </c>
      <c r="D144" s="507"/>
      <c r="E144" s="507"/>
      <c r="F144" s="507"/>
      <c r="G144" s="507"/>
      <c r="H144" s="507"/>
      <c r="I144" s="507"/>
      <c r="J144" s="507"/>
      <c r="K144" s="507"/>
      <c r="L144" s="507"/>
      <c r="M144" s="507"/>
      <c r="N144" s="507"/>
      <c r="O144" s="507"/>
      <c r="P144" s="507"/>
      <c r="Q144" s="507"/>
      <c r="R144" s="507"/>
      <c r="S144" s="507"/>
      <c r="T144" s="507"/>
      <c r="U144" s="507"/>
      <c r="V144" s="507"/>
      <c r="W144" s="507"/>
      <c r="X144" s="507"/>
      <c r="Y144" s="507"/>
      <c r="Z144" s="521" t="str">
        <f t="shared" si="9"/>
        <v/>
      </c>
      <c r="AA144" s="507"/>
      <c r="AB144" s="507"/>
      <c r="AC144" s="507"/>
      <c r="AD144" s="507"/>
      <c r="AE144" s="507"/>
      <c r="AF144" s="507"/>
      <c r="AG144" s="507"/>
      <c r="AH144" s="507"/>
      <c r="AI144" s="507"/>
      <c r="AJ144" s="507"/>
      <c r="AK144" s="507"/>
      <c r="AL144" s="507"/>
      <c r="AM144" s="507"/>
      <c r="AN144" s="507"/>
      <c r="AO144" s="507"/>
      <c r="AP144" s="507"/>
      <c r="AQ144" s="507"/>
      <c r="AR144" s="507"/>
      <c r="AS144" s="507"/>
      <c r="AT144" s="507"/>
      <c r="AU144" s="513"/>
      <c r="AV144" s="514"/>
      <c r="AW144" s="515"/>
      <c r="AX144" s="514"/>
      <c r="AY144" s="507"/>
      <c r="AZ144" s="408"/>
      <c r="BA144" s="410" t="str">
        <f>IF(A144="","",IF(AY144+AZ144=ข้อมูลพื้นฐาน!$F$17+ข้อมูลพื้นฐาน!$G$17,"/",""))</f>
        <v/>
      </c>
      <c r="BB144" s="410" t="str">
        <f t="shared" si="8"/>
        <v/>
      </c>
      <c r="BC144" s="390" t="str">
        <f>สรุปเวลาเรียน!X34</f>
        <v/>
      </c>
      <c r="BD144" s="415"/>
    </row>
    <row r="145" spans="1:56" ht="15" customHeight="1">
      <c r="A145" s="875" t="str">
        <f>เวลาเรียน1!A37</f>
        <v/>
      </c>
      <c r="B145" s="876"/>
      <c r="C145" s="519" t="str">
        <f>น้ำหนักส่วนสูง!B33</f>
        <v/>
      </c>
      <c r="D145" s="507"/>
      <c r="E145" s="507"/>
      <c r="F145" s="507"/>
      <c r="G145" s="507"/>
      <c r="H145" s="507"/>
      <c r="I145" s="507"/>
      <c r="J145" s="507"/>
      <c r="K145" s="507"/>
      <c r="L145" s="507"/>
      <c r="M145" s="507"/>
      <c r="N145" s="507"/>
      <c r="O145" s="507"/>
      <c r="P145" s="507"/>
      <c r="Q145" s="507"/>
      <c r="R145" s="507"/>
      <c r="S145" s="507"/>
      <c r="T145" s="507"/>
      <c r="U145" s="507"/>
      <c r="V145" s="507"/>
      <c r="W145" s="507"/>
      <c r="X145" s="507"/>
      <c r="Y145" s="507"/>
      <c r="Z145" s="521" t="str">
        <f t="shared" si="9"/>
        <v/>
      </c>
      <c r="AA145" s="507"/>
      <c r="AB145" s="507"/>
      <c r="AC145" s="507"/>
      <c r="AD145" s="507"/>
      <c r="AE145" s="507"/>
      <c r="AF145" s="507"/>
      <c r="AG145" s="507"/>
      <c r="AH145" s="507"/>
      <c r="AI145" s="507"/>
      <c r="AJ145" s="507"/>
      <c r="AK145" s="507"/>
      <c r="AL145" s="507"/>
      <c r="AM145" s="507"/>
      <c r="AN145" s="507"/>
      <c r="AO145" s="507"/>
      <c r="AP145" s="507"/>
      <c r="AQ145" s="507"/>
      <c r="AR145" s="507"/>
      <c r="AS145" s="507"/>
      <c r="AT145" s="507"/>
      <c r="AU145" s="513"/>
      <c r="AV145" s="514"/>
      <c r="AW145" s="515"/>
      <c r="AX145" s="514"/>
      <c r="AY145" s="507"/>
      <c r="AZ145" s="408"/>
      <c r="BA145" s="410" t="str">
        <f>IF(A145="","",IF(AY145+AZ145=ข้อมูลพื้นฐาน!$F$17+ข้อมูลพื้นฐาน!$G$17,"/",""))</f>
        <v/>
      </c>
      <c r="BB145" s="410" t="str">
        <f t="shared" si="8"/>
        <v/>
      </c>
      <c r="BC145" s="390" t="str">
        <f>สรุปเวลาเรียน!X35</f>
        <v/>
      </c>
      <c r="BD145" s="415"/>
    </row>
    <row r="146" spans="1:56" ht="15" customHeight="1">
      <c r="A146" s="875" t="str">
        <f>เวลาเรียน1!A38</f>
        <v/>
      </c>
      <c r="B146" s="876"/>
      <c r="C146" s="519" t="str">
        <f>น้ำหนักส่วนสูง!B34</f>
        <v/>
      </c>
      <c r="D146" s="507"/>
      <c r="E146" s="507"/>
      <c r="F146" s="507"/>
      <c r="G146" s="507"/>
      <c r="H146" s="507"/>
      <c r="I146" s="507"/>
      <c r="J146" s="507"/>
      <c r="K146" s="507"/>
      <c r="L146" s="507"/>
      <c r="M146" s="507"/>
      <c r="N146" s="507"/>
      <c r="O146" s="507"/>
      <c r="P146" s="507"/>
      <c r="Q146" s="507"/>
      <c r="R146" s="507"/>
      <c r="S146" s="507"/>
      <c r="T146" s="507"/>
      <c r="U146" s="507"/>
      <c r="V146" s="507"/>
      <c r="W146" s="507"/>
      <c r="X146" s="507"/>
      <c r="Y146" s="507"/>
      <c r="Z146" s="521" t="str">
        <f t="shared" si="9"/>
        <v/>
      </c>
      <c r="AA146" s="507"/>
      <c r="AB146" s="507"/>
      <c r="AC146" s="507"/>
      <c r="AD146" s="507"/>
      <c r="AE146" s="507"/>
      <c r="AF146" s="507"/>
      <c r="AG146" s="507"/>
      <c r="AH146" s="507"/>
      <c r="AI146" s="507"/>
      <c r="AJ146" s="507"/>
      <c r="AK146" s="507"/>
      <c r="AL146" s="507"/>
      <c r="AM146" s="507"/>
      <c r="AN146" s="507"/>
      <c r="AO146" s="507"/>
      <c r="AP146" s="507"/>
      <c r="AQ146" s="507"/>
      <c r="AR146" s="507"/>
      <c r="AS146" s="507"/>
      <c r="AT146" s="507"/>
      <c r="AU146" s="513"/>
      <c r="AV146" s="514"/>
      <c r="AW146" s="515"/>
      <c r="AX146" s="514"/>
      <c r="AY146" s="507"/>
      <c r="AZ146" s="408"/>
      <c r="BA146" s="410" t="str">
        <f>IF(A146="","",IF(AY146+AZ146=ข้อมูลพื้นฐาน!$F$17+ข้อมูลพื้นฐาน!$G$17,"/",""))</f>
        <v/>
      </c>
      <c r="BB146" s="410" t="str">
        <f t="shared" si="8"/>
        <v/>
      </c>
      <c r="BC146" s="390" t="str">
        <f>สรุปเวลาเรียน!X36</f>
        <v/>
      </c>
      <c r="BD146" s="415"/>
    </row>
    <row r="147" spans="1:56" ht="15" customHeight="1">
      <c r="A147" s="875" t="str">
        <f>เวลาเรียน1!A39</f>
        <v/>
      </c>
      <c r="B147" s="876"/>
      <c r="C147" s="519" t="str">
        <f>น้ำหนักส่วนสูง!B35</f>
        <v/>
      </c>
      <c r="D147" s="507"/>
      <c r="E147" s="507"/>
      <c r="F147" s="507"/>
      <c r="G147" s="507"/>
      <c r="H147" s="507"/>
      <c r="I147" s="507"/>
      <c r="J147" s="507"/>
      <c r="K147" s="507"/>
      <c r="L147" s="507"/>
      <c r="M147" s="507"/>
      <c r="N147" s="507"/>
      <c r="O147" s="507"/>
      <c r="P147" s="507"/>
      <c r="Q147" s="507"/>
      <c r="R147" s="507"/>
      <c r="S147" s="507"/>
      <c r="T147" s="507"/>
      <c r="U147" s="507"/>
      <c r="V147" s="507"/>
      <c r="W147" s="507"/>
      <c r="X147" s="507"/>
      <c r="Y147" s="507"/>
      <c r="Z147" s="521" t="str">
        <f t="shared" si="9"/>
        <v/>
      </c>
      <c r="AA147" s="507"/>
      <c r="AB147" s="507"/>
      <c r="AC147" s="507"/>
      <c r="AD147" s="507"/>
      <c r="AE147" s="507"/>
      <c r="AF147" s="507"/>
      <c r="AG147" s="507"/>
      <c r="AH147" s="507"/>
      <c r="AI147" s="507"/>
      <c r="AJ147" s="507"/>
      <c r="AK147" s="507"/>
      <c r="AL147" s="507"/>
      <c r="AM147" s="507"/>
      <c r="AN147" s="507"/>
      <c r="AO147" s="507"/>
      <c r="AP147" s="507"/>
      <c r="AQ147" s="507"/>
      <c r="AR147" s="507"/>
      <c r="AS147" s="507"/>
      <c r="AT147" s="507"/>
      <c r="AU147" s="513"/>
      <c r="AV147" s="514"/>
      <c r="AW147" s="515"/>
      <c r="AX147" s="514"/>
      <c r="AY147" s="507"/>
      <c r="AZ147" s="408"/>
      <c r="BA147" s="410" t="str">
        <f>IF(A147="","",IF(AY147+AZ147=ข้อมูลพื้นฐาน!$F$17+ข้อมูลพื้นฐาน!$G$17,"/",""))</f>
        <v/>
      </c>
      <c r="BB147" s="410" t="str">
        <f t="shared" si="8"/>
        <v/>
      </c>
      <c r="BC147" s="390" t="str">
        <f>สรุปเวลาเรียน!X37</f>
        <v/>
      </c>
      <c r="BD147" s="415"/>
    </row>
    <row r="148" spans="1:56" ht="15" customHeight="1">
      <c r="A148" s="875" t="str">
        <f>เวลาเรียน1!A40</f>
        <v/>
      </c>
      <c r="B148" s="876"/>
      <c r="C148" s="519" t="str">
        <f>น้ำหนักส่วนสูง!B36</f>
        <v/>
      </c>
      <c r="D148" s="507"/>
      <c r="E148" s="507"/>
      <c r="F148" s="507"/>
      <c r="G148" s="507"/>
      <c r="H148" s="507"/>
      <c r="I148" s="507"/>
      <c r="J148" s="507"/>
      <c r="K148" s="507"/>
      <c r="L148" s="507"/>
      <c r="M148" s="507"/>
      <c r="N148" s="507"/>
      <c r="O148" s="507"/>
      <c r="P148" s="507"/>
      <c r="Q148" s="507"/>
      <c r="R148" s="507"/>
      <c r="S148" s="507"/>
      <c r="T148" s="507"/>
      <c r="U148" s="507"/>
      <c r="V148" s="507"/>
      <c r="W148" s="507"/>
      <c r="X148" s="507"/>
      <c r="Y148" s="507"/>
      <c r="Z148" s="521" t="str">
        <f t="shared" si="9"/>
        <v/>
      </c>
      <c r="AA148" s="507"/>
      <c r="AB148" s="507"/>
      <c r="AC148" s="507"/>
      <c r="AD148" s="507"/>
      <c r="AE148" s="507"/>
      <c r="AF148" s="507"/>
      <c r="AG148" s="507"/>
      <c r="AH148" s="507"/>
      <c r="AI148" s="507"/>
      <c r="AJ148" s="507"/>
      <c r="AK148" s="507"/>
      <c r="AL148" s="507"/>
      <c r="AM148" s="507"/>
      <c r="AN148" s="507"/>
      <c r="AO148" s="507"/>
      <c r="AP148" s="507"/>
      <c r="AQ148" s="507"/>
      <c r="AR148" s="507"/>
      <c r="AS148" s="507"/>
      <c r="AT148" s="507"/>
      <c r="AU148" s="513"/>
      <c r="AV148" s="514"/>
      <c r="AW148" s="515"/>
      <c r="AX148" s="514"/>
      <c r="AY148" s="507"/>
      <c r="AZ148" s="408"/>
      <c r="BA148" s="410" t="str">
        <f>IF(A148="","",IF(AY148+AZ148=ข้อมูลพื้นฐาน!$F$17+ข้อมูลพื้นฐาน!$G$17,"/",""))</f>
        <v/>
      </c>
      <c r="BB148" s="410" t="str">
        <f t="shared" si="8"/>
        <v/>
      </c>
      <c r="BC148" s="390" t="str">
        <f>สรุปเวลาเรียน!X38</f>
        <v/>
      </c>
      <c r="BD148" s="415"/>
    </row>
    <row r="149" spans="1:56" ht="15" customHeight="1">
      <c r="A149" s="875" t="str">
        <f>เวลาเรียน1!A41</f>
        <v/>
      </c>
      <c r="B149" s="876"/>
      <c r="C149" s="519" t="str">
        <f>น้ำหนักส่วนสูง!B37</f>
        <v/>
      </c>
      <c r="D149" s="507"/>
      <c r="E149" s="507"/>
      <c r="F149" s="507"/>
      <c r="G149" s="507"/>
      <c r="H149" s="507"/>
      <c r="I149" s="507"/>
      <c r="J149" s="507"/>
      <c r="K149" s="507"/>
      <c r="L149" s="507"/>
      <c r="M149" s="507"/>
      <c r="N149" s="507"/>
      <c r="O149" s="507"/>
      <c r="P149" s="507"/>
      <c r="Q149" s="507"/>
      <c r="R149" s="507"/>
      <c r="S149" s="507"/>
      <c r="T149" s="507"/>
      <c r="U149" s="507"/>
      <c r="V149" s="507"/>
      <c r="W149" s="507"/>
      <c r="X149" s="507"/>
      <c r="Y149" s="507"/>
      <c r="Z149" s="521" t="str">
        <f t="shared" si="9"/>
        <v/>
      </c>
      <c r="AA149" s="507"/>
      <c r="AB149" s="507"/>
      <c r="AC149" s="507"/>
      <c r="AD149" s="507"/>
      <c r="AE149" s="507"/>
      <c r="AF149" s="507"/>
      <c r="AG149" s="507"/>
      <c r="AH149" s="507"/>
      <c r="AI149" s="507"/>
      <c r="AJ149" s="507"/>
      <c r="AK149" s="507"/>
      <c r="AL149" s="507"/>
      <c r="AM149" s="507"/>
      <c r="AN149" s="507"/>
      <c r="AO149" s="507"/>
      <c r="AP149" s="507"/>
      <c r="AQ149" s="507"/>
      <c r="AR149" s="507"/>
      <c r="AS149" s="507"/>
      <c r="AT149" s="507"/>
      <c r="AU149" s="513"/>
      <c r="AV149" s="514"/>
      <c r="AW149" s="515"/>
      <c r="AX149" s="514"/>
      <c r="AY149" s="507"/>
      <c r="AZ149" s="408"/>
      <c r="BA149" s="410" t="str">
        <f>IF(A149="","",IF(AY149+AZ149=ข้อมูลพื้นฐาน!$F$17+ข้อมูลพื้นฐาน!$G$17,"/",""))</f>
        <v/>
      </c>
      <c r="BB149" s="410" t="str">
        <f t="shared" si="8"/>
        <v/>
      </c>
      <c r="BC149" s="390" t="str">
        <f>สรุปเวลาเรียน!X39</f>
        <v/>
      </c>
      <c r="BD149" s="415"/>
    </row>
    <row r="150" spans="1:56" ht="15" customHeight="1">
      <c r="A150" s="875" t="str">
        <f>เวลาเรียน1!A42</f>
        <v/>
      </c>
      <c r="B150" s="876"/>
      <c r="C150" s="519" t="str">
        <f>น้ำหนักส่วนสูง!B38</f>
        <v/>
      </c>
      <c r="D150" s="507"/>
      <c r="E150" s="507"/>
      <c r="F150" s="507"/>
      <c r="G150" s="507"/>
      <c r="H150" s="507"/>
      <c r="I150" s="507"/>
      <c r="J150" s="507"/>
      <c r="K150" s="507"/>
      <c r="L150" s="507"/>
      <c r="M150" s="507"/>
      <c r="N150" s="507"/>
      <c r="O150" s="507"/>
      <c r="P150" s="507"/>
      <c r="Q150" s="507"/>
      <c r="R150" s="507"/>
      <c r="S150" s="507"/>
      <c r="T150" s="507"/>
      <c r="U150" s="507"/>
      <c r="V150" s="507"/>
      <c r="W150" s="507"/>
      <c r="X150" s="507"/>
      <c r="Y150" s="507"/>
      <c r="Z150" s="521" t="str">
        <f t="shared" si="9"/>
        <v/>
      </c>
      <c r="AA150" s="507"/>
      <c r="AB150" s="507"/>
      <c r="AC150" s="507"/>
      <c r="AD150" s="507"/>
      <c r="AE150" s="507"/>
      <c r="AF150" s="507"/>
      <c r="AG150" s="507"/>
      <c r="AH150" s="507"/>
      <c r="AI150" s="507"/>
      <c r="AJ150" s="507"/>
      <c r="AK150" s="507"/>
      <c r="AL150" s="507"/>
      <c r="AM150" s="507"/>
      <c r="AN150" s="507"/>
      <c r="AO150" s="507"/>
      <c r="AP150" s="507"/>
      <c r="AQ150" s="507"/>
      <c r="AR150" s="507"/>
      <c r="AS150" s="507"/>
      <c r="AT150" s="507"/>
      <c r="AU150" s="513"/>
      <c r="AV150" s="514"/>
      <c r="AW150" s="515"/>
      <c r="AX150" s="514"/>
      <c r="AY150" s="507"/>
      <c r="AZ150" s="408"/>
      <c r="BA150" s="410" t="str">
        <f>IF(A150="","",IF(AY150+AZ150=ข้อมูลพื้นฐาน!$F$17+ข้อมูลพื้นฐาน!$G$17,"/",""))</f>
        <v/>
      </c>
      <c r="BB150" s="410" t="str">
        <f t="shared" si="8"/>
        <v/>
      </c>
      <c r="BC150" s="390" t="str">
        <f>สรุปเวลาเรียน!X40</f>
        <v/>
      </c>
      <c r="BD150" s="415"/>
    </row>
    <row r="151" spans="1:56" ht="15" customHeight="1">
      <c r="A151" s="875" t="str">
        <f>เวลาเรียน1!A43</f>
        <v/>
      </c>
      <c r="B151" s="876"/>
      <c r="C151" s="519" t="str">
        <f>น้ำหนักส่วนสูง!B39</f>
        <v/>
      </c>
      <c r="D151" s="507"/>
      <c r="E151" s="507"/>
      <c r="F151" s="507"/>
      <c r="G151" s="507"/>
      <c r="H151" s="507"/>
      <c r="I151" s="507"/>
      <c r="J151" s="507"/>
      <c r="K151" s="507"/>
      <c r="L151" s="507"/>
      <c r="M151" s="507"/>
      <c r="N151" s="507"/>
      <c r="O151" s="507"/>
      <c r="P151" s="507"/>
      <c r="Q151" s="507"/>
      <c r="R151" s="507"/>
      <c r="S151" s="507"/>
      <c r="T151" s="507"/>
      <c r="U151" s="507"/>
      <c r="V151" s="507"/>
      <c r="W151" s="507"/>
      <c r="X151" s="507"/>
      <c r="Y151" s="507"/>
      <c r="Z151" s="521" t="str">
        <f t="shared" si="9"/>
        <v/>
      </c>
      <c r="AA151" s="507"/>
      <c r="AB151" s="507"/>
      <c r="AC151" s="507"/>
      <c r="AD151" s="507"/>
      <c r="AE151" s="507"/>
      <c r="AF151" s="507"/>
      <c r="AG151" s="507"/>
      <c r="AH151" s="507"/>
      <c r="AI151" s="507"/>
      <c r="AJ151" s="507"/>
      <c r="AK151" s="507"/>
      <c r="AL151" s="507"/>
      <c r="AM151" s="507"/>
      <c r="AN151" s="507"/>
      <c r="AO151" s="507"/>
      <c r="AP151" s="507"/>
      <c r="AQ151" s="507"/>
      <c r="AR151" s="507"/>
      <c r="AS151" s="507"/>
      <c r="AT151" s="507"/>
      <c r="AU151" s="513"/>
      <c r="AV151" s="514"/>
      <c r="AW151" s="515"/>
      <c r="AX151" s="514"/>
      <c r="AY151" s="507"/>
      <c r="AZ151" s="408"/>
      <c r="BA151" s="410" t="str">
        <f>IF(A151="","",IF(AY151+AZ151=ข้อมูลพื้นฐาน!$F$17+ข้อมูลพื้นฐาน!$G$17,"/",""))</f>
        <v/>
      </c>
      <c r="BB151" s="410" t="str">
        <f t="shared" si="8"/>
        <v/>
      </c>
      <c r="BC151" s="390" t="str">
        <f>สรุปเวลาเรียน!X41</f>
        <v/>
      </c>
      <c r="BD151" s="415"/>
    </row>
    <row r="152" spans="1:56" ht="15" customHeight="1">
      <c r="A152" s="875" t="str">
        <f>เวลาเรียน1!A44</f>
        <v/>
      </c>
      <c r="B152" s="876"/>
      <c r="C152" s="519" t="str">
        <f>น้ำหนักส่วนสูง!B40</f>
        <v/>
      </c>
      <c r="D152" s="507"/>
      <c r="E152" s="507"/>
      <c r="F152" s="507"/>
      <c r="G152" s="507"/>
      <c r="H152" s="507"/>
      <c r="I152" s="507"/>
      <c r="J152" s="507"/>
      <c r="K152" s="507"/>
      <c r="L152" s="507"/>
      <c r="M152" s="507"/>
      <c r="N152" s="507"/>
      <c r="O152" s="507"/>
      <c r="P152" s="507"/>
      <c r="Q152" s="507"/>
      <c r="R152" s="507"/>
      <c r="S152" s="507"/>
      <c r="T152" s="507"/>
      <c r="U152" s="507"/>
      <c r="V152" s="507"/>
      <c r="W152" s="507"/>
      <c r="X152" s="507"/>
      <c r="Y152" s="507"/>
      <c r="Z152" s="521" t="str">
        <f t="shared" si="9"/>
        <v/>
      </c>
      <c r="AA152" s="507"/>
      <c r="AB152" s="507"/>
      <c r="AC152" s="507"/>
      <c r="AD152" s="507"/>
      <c r="AE152" s="507"/>
      <c r="AF152" s="507"/>
      <c r="AG152" s="507"/>
      <c r="AH152" s="507"/>
      <c r="AI152" s="507"/>
      <c r="AJ152" s="507"/>
      <c r="AK152" s="507"/>
      <c r="AL152" s="507"/>
      <c r="AM152" s="507"/>
      <c r="AN152" s="507"/>
      <c r="AO152" s="507"/>
      <c r="AP152" s="507"/>
      <c r="AQ152" s="507"/>
      <c r="AR152" s="507"/>
      <c r="AS152" s="507"/>
      <c r="AT152" s="507"/>
      <c r="AU152" s="513"/>
      <c r="AV152" s="514"/>
      <c r="AW152" s="515"/>
      <c r="AX152" s="514"/>
      <c r="AY152" s="507"/>
      <c r="AZ152" s="408"/>
      <c r="BA152" s="410" t="str">
        <f>IF(A152="","",IF(AY152+AZ152=ข้อมูลพื้นฐาน!$F$17+ข้อมูลพื้นฐาน!$G$17,"/",""))</f>
        <v/>
      </c>
      <c r="BB152" s="410" t="str">
        <f t="shared" si="8"/>
        <v/>
      </c>
      <c r="BC152" s="390" t="str">
        <f>สรุปเวลาเรียน!X42</f>
        <v/>
      </c>
      <c r="BD152" s="415"/>
    </row>
    <row r="153" spans="1:56" ht="15" customHeight="1">
      <c r="A153" s="875" t="str">
        <f>เวลาเรียน1!A45</f>
        <v/>
      </c>
      <c r="B153" s="876"/>
      <c r="C153" s="519" t="str">
        <f>น้ำหนักส่วนสูง!B41</f>
        <v/>
      </c>
      <c r="D153" s="507"/>
      <c r="E153" s="507"/>
      <c r="F153" s="507"/>
      <c r="G153" s="507"/>
      <c r="H153" s="507"/>
      <c r="I153" s="507"/>
      <c r="J153" s="507"/>
      <c r="K153" s="507"/>
      <c r="L153" s="507"/>
      <c r="M153" s="507"/>
      <c r="N153" s="507"/>
      <c r="O153" s="507"/>
      <c r="P153" s="507"/>
      <c r="Q153" s="507"/>
      <c r="R153" s="507"/>
      <c r="S153" s="507"/>
      <c r="T153" s="507"/>
      <c r="U153" s="507"/>
      <c r="V153" s="507"/>
      <c r="W153" s="507"/>
      <c r="X153" s="507"/>
      <c r="Y153" s="507"/>
      <c r="Z153" s="521" t="str">
        <f t="shared" si="9"/>
        <v/>
      </c>
      <c r="AA153" s="507"/>
      <c r="AB153" s="507"/>
      <c r="AC153" s="507"/>
      <c r="AD153" s="507"/>
      <c r="AE153" s="507"/>
      <c r="AF153" s="507"/>
      <c r="AG153" s="507"/>
      <c r="AH153" s="507"/>
      <c r="AI153" s="507"/>
      <c r="AJ153" s="507"/>
      <c r="AK153" s="507"/>
      <c r="AL153" s="507"/>
      <c r="AM153" s="507"/>
      <c r="AN153" s="507"/>
      <c r="AO153" s="507"/>
      <c r="AP153" s="507"/>
      <c r="AQ153" s="507"/>
      <c r="AR153" s="507"/>
      <c r="AS153" s="507"/>
      <c r="AT153" s="507"/>
      <c r="AU153" s="513"/>
      <c r="AV153" s="514"/>
      <c r="AW153" s="515"/>
      <c r="AX153" s="514"/>
      <c r="AY153" s="507"/>
      <c r="AZ153" s="408"/>
      <c r="BA153" s="410" t="str">
        <f>IF(A153="","",IF(AY153+AZ153=ข้อมูลพื้นฐาน!$F$17+ข้อมูลพื้นฐาน!$G$17,"/",""))</f>
        <v/>
      </c>
      <c r="BB153" s="410" t="str">
        <f t="shared" si="8"/>
        <v/>
      </c>
      <c r="BC153" s="390" t="str">
        <f>สรุปเวลาเรียน!X43</f>
        <v/>
      </c>
      <c r="BD153" s="415"/>
    </row>
    <row r="154" spans="1:56" ht="15" customHeight="1">
      <c r="A154" s="875" t="str">
        <f>เวลาเรียน1!A46</f>
        <v/>
      </c>
      <c r="B154" s="876"/>
      <c r="C154" s="519" t="str">
        <f>น้ำหนักส่วนสูง!B42</f>
        <v/>
      </c>
      <c r="D154" s="507"/>
      <c r="E154" s="507"/>
      <c r="F154" s="507"/>
      <c r="G154" s="507"/>
      <c r="H154" s="507"/>
      <c r="I154" s="507"/>
      <c r="J154" s="507"/>
      <c r="K154" s="507"/>
      <c r="L154" s="507"/>
      <c r="M154" s="507"/>
      <c r="N154" s="507"/>
      <c r="O154" s="507"/>
      <c r="P154" s="507"/>
      <c r="Q154" s="507"/>
      <c r="R154" s="507"/>
      <c r="S154" s="507"/>
      <c r="T154" s="507"/>
      <c r="U154" s="507"/>
      <c r="V154" s="507"/>
      <c r="W154" s="507"/>
      <c r="X154" s="507"/>
      <c r="Y154" s="507"/>
      <c r="Z154" s="521" t="str">
        <f t="shared" si="9"/>
        <v/>
      </c>
      <c r="AA154" s="507"/>
      <c r="AB154" s="507"/>
      <c r="AC154" s="507"/>
      <c r="AD154" s="507"/>
      <c r="AE154" s="507"/>
      <c r="AF154" s="507"/>
      <c r="AG154" s="507"/>
      <c r="AH154" s="507"/>
      <c r="AI154" s="507"/>
      <c r="AJ154" s="507"/>
      <c r="AK154" s="507"/>
      <c r="AL154" s="507"/>
      <c r="AM154" s="507"/>
      <c r="AN154" s="507"/>
      <c r="AO154" s="507"/>
      <c r="AP154" s="507"/>
      <c r="AQ154" s="507"/>
      <c r="AR154" s="507"/>
      <c r="AS154" s="507"/>
      <c r="AT154" s="507"/>
      <c r="AU154" s="516"/>
      <c r="AV154" s="517"/>
      <c r="AW154" s="518"/>
      <c r="AX154" s="517"/>
      <c r="AY154" s="507"/>
      <c r="AZ154" s="408"/>
      <c r="BA154" s="410" t="str">
        <f>IF(A154="","",IF(AY154+AZ154=ข้อมูลพื้นฐาน!$F$17+ข้อมูลพื้นฐาน!$G$17,"/",""))</f>
        <v/>
      </c>
      <c r="BB154" s="410" t="str">
        <f t="shared" si="8"/>
        <v/>
      </c>
      <c r="BC154" s="390" t="str">
        <f>สรุปเวลาเรียน!X44</f>
        <v/>
      </c>
      <c r="BD154" s="415"/>
    </row>
    <row r="155" spans="1:56" ht="15" customHeight="1">
      <c r="A155" s="875" t="str">
        <f>เวลาเรียน1!A47</f>
        <v/>
      </c>
      <c r="B155" s="876"/>
      <c r="C155" s="519" t="str">
        <f>น้ำหนักส่วนสูง!B43</f>
        <v/>
      </c>
      <c r="D155" s="507"/>
      <c r="E155" s="507"/>
      <c r="F155" s="507"/>
      <c r="G155" s="507"/>
      <c r="H155" s="507"/>
      <c r="I155" s="507"/>
      <c r="J155" s="507"/>
      <c r="K155" s="507"/>
      <c r="L155" s="507"/>
      <c r="M155" s="507"/>
      <c r="N155" s="507"/>
      <c r="O155" s="507"/>
      <c r="P155" s="507"/>
      <c r="Q155" s="507"/>
      <c r="R155" s="507"/>
      <c r="S155" s="507"/>
      <c r="T155" s="507"/>
      <c r="U155" s="507"/>
      <c r="V155" s="507"/>
      <c r="W155" s="507"/>
      <c r="X155" s="507"/>
      <c r="Y155" s="507"/>
      <c r="Z155" s="521" t="str">
        <f t="shared" ref="Z155:Z164" si="10">A155</f>
        <v/>
      </c>
      <c r="AA155" s="507"/>
      <c r="AB155" s="507"/>
      <c r="AC155" s="507"/>
      <c r="AD155" s="507"/>
      <c r="AE155" s="507"/>
      <c r="AF155" s="507"/>
      <c r="AG155" s="507"/>
      <c r="AH155" s="507"/>
      <c r="AI155" s="507"/>
      <c r="AJ155" s="507"/>
      <c r="AK155" s="507"/>
      <c r="AL155" s="507"/>
      <c r="AM155" s="507"/>
      <c r="AN155" s="507"/>
      <c r="AO155" s="507"/>
      <c r="AP155" s="507"/>
      <c r="AQ155" s="507"/>
      <c r="AR155" s="507"/>
      <c r="AS155" s="507"/>
      <c r="AT155" s="507"/>
      <c r="AU155" s="513"/>
      <c r="AV155" s="514"/>
      <c r="AW155" s="515"/>
      <c r="AX155" s="514"/>
      <c r="AY155" s="507"/>
      <c r="AZ155" s="408"/>
      <c r="BA155" s="410" t="str">
        <f>IF(A155="","",IF(AY155+AZ155=ข้อมูลพื้นฐาน!$F$17+ข้อมูลพื้นฐาน!$G$17,"/",""))</f>
        <v/>
      </c>
      <c r="BB155" s="410" t="str">
        <f t="shared" ref="BB155:BB164" si="11">IF(A155="","",IF(BA155="/","","/"))</f>
        <v/>
      </c>
      <c r="BC155" s="390" t="str">
        <f>สรุปเวลาเรียน!X45</f>
        <v/>
      </c>
      <c r="BD155" s="415"/>
    </row>
    <row r="156" spans="1:56" ht="15" customHeight="1">
      <c r="A156" s="875" t="str">
        <f>เวลาเรียน1!A48</f>
        <v/>
      </c>
      <c r="B156" s="876"/>
      <c r="C156" s="519" t="str">
        <f>น้ำหนักส่วนสูง!B44</f>
        <v/>
      </c>
      <c r="D156" s="507"/>
      <c r="E156" s="507"/>
      <c r="F156" s="507"/>
      <c r="G156" s="507"/>
      <c r="H156" s="507"/>
      <c r="I156" s="507"/>
      <c r="J156" s="507"/>
      <c r="K156" s="507"/>
      <c r="L156" s="507"/>
      <c r="M156" s="507"/>
      <c r="N156" s="507"/>
      <c r="O156" s="507"/>
      <c r="P156" s="507"/>
      <c r="Q156" s="507"/>
      <c r="R156" s="507"/>
      <c r="S156" s="507"/>
      <c r="T156" s="507"/>
      <c r="U156" s="507"/>
      <c r="V156" s="507"/>
      <c r="W156" s="507"/>
      <c r="X156" s="507"/>
      <c r="Y156" s="507"/>
      <c r="Z156" s="521" t="str">
        <f t="shared" si="10"/>
        <v/>
      </c>
      <c r="AA156" s="507"/>
      <c r="AB156" s="507"/>
      <c r="AC156" s="507"/>
      <c r="AD156" s="507"/>
      <c r="AE156" s="507"/>
      <c r="AF156" s="507"/>
      <c r="AG156" s="507"/>
      <c r="AH156" s="507"/>
      <c r="AI156" s="507"/>
      <c r="AJ156" s="507"/>
      <c r="AK156" s="507"/>
      <c r="AL156" s="507"/>
      <c r="AM156" s="507"/>
      <c r="AN156" s="507"/>
      <c r="AO156" s="507"/>
      <c r="AP156" s="507"/>
      <c r="AQ156" s="507"/>
      <c r="AR156" s="507"/>
      <c r="AS156" s="507"/>
      <c r="AT156" s="507"/>
      <c r="AU156" s="513"/>
      <c r="AV156" s="514"/>
      <c r="AW156" s="515"/>
      <c r="AX156" s="514"/>
      <c r="AY156" s="507"/>
      <c r="AZ156" s="408"/>
      <c r="BA156" s="410" t="str">
        <f>IF(A156="","",IF(AY156+AZ156=ข้อมูลพื้นฐาน!$F$17+ข้อมูลพื้นฐาน!$G$17,"/",""))</f>
        <v/>
      </c>
      <c r="BB156" s="410" t="str">
        <f t="shared" si="11"/>
        <v/>
      </c>
      <c r="BC156" s="390" t="str">
        <f>สรุปเวลาเรียน!X46</f>
        <v/>
      </c>
      <c r="BD156" s="415"/>
    </row>
    <row r="157" spans="1:56" ht="15" customHeight="1">
      <c r="A157" s="875" t="str">
        <f>เวลาเรียน1!A49</f>
        <v/>
      </c>
      <c r="B157" s="876"/>
      <c r="C157" s="519" t="str">
        <f>น้ำหนักส่วนสูง!B45</f>
        <v/>
      </c>
      <c r="D157" s="507"/>
      <c r="E157" s="507"/>
      <c r="F157" s="507"/>
      <c r="G157" s="507"/>
      <c r="H157" s="507"/>
      <c r="I157" s="507"/>
      <c r="J157" s="507"/>
      <c r="K157" s="507"/>
      <c r="L157" s="507"/>
      <c r="M157" s="507"/>
      <c r="N157" s="507"/>
      <c r="O157" s="507"/>
      <c r="P157" s="507"/>
      <c r="Q157" s="507"/>
      <c r="R157" s="507"/>
      <c r="S157" s="507"/>
      <c r="T157" s="507"/>
      <c r="U157" s="507"/>
      <c r="V157" s="507"/>
      <c r="W157" s="507"/>
      <c r="X157" s="507"/>
      <c r="Y157" s="507"/>
      <c r="Z157" s="521" t="str">
        <f t="shared" si="10"/>
        <v/>
      </c>
      <c r="AA157" s="507"/>
      <c r="AB157" s="507"/>
      <c r="AC157" s="507"/>
      <c r="AD157" s="507"/>
      <c r="AE157" s="507"/>
      <c r="AF157" s="507"/>
      <c r="AG157" s="507"/>
      <c r="AH157" s="507"/>
      <c r="AI157" s="507"/>
      <c r="AJ157" s="507"/>
      <c r="AK157" s="507"/>
      <c r="AL157" s="507"/>
      <c r="AM157" s="507"/>
      <c r="AN157" s="507"/>
      <c r="AO157" s="507"/>
      <c r="AP157" s="507"/>
      <c r="AQ157" s="507"/>
      <c r="AR157" s="507"/>
      <c r="AS157" s="507"/>
      <c r="AT157" s="507"/>
      <c r="AU157" s="513"/>
      <c r="AV157" s="514"/>
      <c r="AW157" s="515"/>
      <c r="AX157" s="514"/>
      <c r="AY157" s="507"/>
      <c r="AZ157" s="408"/>
      <c r="BA157" s="410" t="str">
        <f>IF(A157="","",IF(AY157+AZ157=ข้อมูลพื้นฐาน!$F$17+ข้อมูลพื้นฐาน!$G$17,"/",""))</f>
        <v/>
      </c>
      <c r="BB157" s="410" t="str">
        <f t="shared" si="11"/>
        <v/>
      </c>
      <c r="BC157" s="390" t="str">
        <f>สรุปเวลาเรียน!X47</f>
        <v/>
      </c>
      <c r="BD157" s="415"/>
    </row>
    <row r="158" spans="1:56" ht="15" customHeight="1">
      <c r="A158" s="875" t="str">
        <f>เวลาเรียน1!A50</f>
        <v/>
      </c>
      <c r="B158" s="876"/>
      <c r="C158" s="519" t="str">
        <f>น้ำหนักส่วนสูง!B46</f>
        <v/>
      </c>
      <c r="D158" s="507"/>
      <c r="E158" s="507"/>
      <c r="F158" s="507"/>
      <c r="G158" s="507"/>
      <c r="H158" s="507"/>
      <c r="I158" s="507"/>
      <c r="J158" s="507"/>
      <c r="K158" s="507"/>
      <c r="L158" s="507"/>
      <c r="M158" s="507"/>
      <c r="N158" s="507"/>
      <c r="O158" s="507"/>
      <c r="P158" s="507"/>
      <c r="Q158" s="507"/>
      <c r="R158" s="507"/>
      <c r="S158" s="507"/>
      <c r="T158" s="507"/>
      <c r="U158" s="507"/>
      <c r="V158" s="507"/>
      <c r="W158" s="507"/>
      <c r="X158" s="507"/>
      <c r="Y158" s="507"/>
      <c r="Z158" s="521" t="str">
        <f t="shared" si="10"/>
        <v/>
      </c>
      <c r="AA158" s="507"/>
      <c r="AB158" s="507"/>
      <c r="AC158" s="507"/>
      <c r="AD158" s="507"/>
      <c r="AE158" s="507"/>
      <c r="AF158" s="507"/>
      <c r="AG158" s="507"/>
      <c r="AH158" s="507"/>
      <c r="AI158" s="507"/>
      <c r="AJ158" s="507"/>
      <c r="AK158" s="507"/>
      <c r="AL158" s="507"/>
      <c r="AM158" s="507"/>
      <c r="AN158" s="507"/>
      <c r="AO158" s="507"/>
      <c r="AP158" s="507"/>
      <c r="AQ158" s="507"/>
      <c r="AR158" s="507"/>
      <c r="AS158" s="507"/>
      <c r="AT158" s="507"/>
      <c r="AU158" s="513"/>
      <c r="AV158" s="514"/>
      <c r="AW158" s="515"/>
      <c r="AX158" s="514"/>
      <c r="AY158" s="507"/>
      <c r="AZ158" s="408"/>
      <c r="BA158" s="410" t="str">
        <f>IF(A158="","",IF(AY158+AZ158=ข้อมูลพื้นฐาน!$F$17+ข้อมูลพื้นฐาน!$G$17,"/",""))</f>
        <v/>
      </c>
      <c r="BB158" s="410" t="str">
        <f t="shared" si="11"/>
        <v/>
      </c>
      <c r="BC158" s="390" t="str">
        <f>สรุปเวลาเรียน!X48</f>
        <v/>
      </c>
      <c r="BD158" s="415"/>
    </row>
    <row r="159" spans="1:56" ht="15" customHeight="1">
      <c r="A159" s="875" t="str">
        <f>เวลาเรียน1!A51</f>
        <v/>
      </c>
      <c r="B159" s="876"/>
      <c r="C159" s="519" t="str">
        <f>น้ำหนักส่วนสูง!B47</f>
        <v/>
      </c>
      <c r="D159" s="507"/>
      <c r="E159" s="507"/>
      <c r="F159" s="507"/>
      <c r="G159" s="507"/>
      <c r="H159" s="507"/>
      <c r="I159" s="507"/>
      <c r="J159" s="507"/>
      <c r="K159" s="507"/>
      <c r="L159" s="507"/>
      <c r="M159" s="507"/>
      <c r="N159" s="507"/>
      <c r="O159" s="507"/>
      <c r="P159" s="507"/>
      <c r="Q159" s="507"/>
      <c r="R159" s="507"/>
      <c r="S159" s="507"/>
      <c r="T159" s="507"/>
      <c r="U159" s="507"/>
      <c r="V159" s="507"/>
      <c r="W159" s="507"/>
      <c r="X159" s="507"/>
      <c r="Y159" s="507"/>
      <c r="Z159" s="521" t="str">
        <f t="shared" si="10"/>
        <v/>
      </c>
      <c r="AA159" s="507"/>
      <c r="AB159" s="507"/>
      <c r="AC159" s="507"/>
      <c r="AD159" s="507"/>
      <c r="AE159" s="507"/>
      <c r="AF159" s="507"/>
      <c r="AG159" s="507"/>
      <c r="AH159" s="507"/>
      <c r="AI159" s="507"/>
      <c r="AJ159" s="507"/>
      <c r="AK159" s="507"/>
      <c r="AL159" s="507"/>
      <c r="AM159" s="507"/>
      <c r="AN159" s="507"/>
      <c r="AO159" s="507"/>
      <c r="AP159" s="507"/>
      <c r="AQ159" s="507"/>
      <c r="AR159" s="507"/>
      <c r="AS159" s="507"/>
      <c r="AT159" s="507"/>
      <c r="AU159" s="513"/>
      <c r="AV159" s="514"/>
      <c r="AW159" s="515"/>
      <c r="AX159" s="514"/>
      <c r="AY159" s="507"/>
      <c r="AZ159" s="408"/>
      <c r="BA159" s="410" t="str">
        <f>IF(A159="","",IF(AY159+AZ159=ข้อมูลพื้นฐาน!$F$17+ข้อมูลพื้นฐาน!$G$17,"/",""))</f>
        <v/>
      </c>
      <c r="BB159" s="410" t="str">
        <f t="shared" si="11"/>
        <v/>
      </c>
      <c r="BC159" s="390" t="str">
        <f>สรุปเวลาเรียน!X49</f>
        <v/>
      </c>
      <c r="BD159" s="415"/>
    </row>
    <row r="160" spans="1:56" ht="15" customHeight="1">
      <c r="A160" s="875" t="str">
        <f>เวลาเรียน1!A52</f>
        <v/>
      </c>
      <c r="B160" s="876"/>
      <c r="C160" s="519" t="str">
        <f>น้ำหนักส่วนสูง!B48</f>
        <v/>
      </c>
      <c r="D160" s="507"/>
      <c r="E160" s="507"/>
      <c r="F160" s="507"/>
      <c r="G160" s="507"/>
      <c r="H160" s="507"/>
      <c r="I160" s="507"/>
      <c r="J160" s="507"/>
      <c r="K160" s="507"/>
      <c r="L160" s="507"/>
      <c r="M160" s="507"/>
      <c r="N160" s="507"/>
      <c r="O160" s="507"/>
      <c r="P160" s="507"/>
      <c r="Q160" s="507"/>
      <c r="R160" s="507"/>
      <c r="S160" s="507"/>
      <c r="T160" s="507"/>
      <c r="U160" s="507"/>
      <c r="V160" s="507"/>
      <c r="W160" s="507"/>
      <c r="X160" s="507"/>
      <c r="Y160" s="507"/>
      <c r="Z160" s="521" t="str">
        <f t="shared" si="10"/>
        <v/>
      </c>
      <c r="AA160" s="507"/>
      <c r="AB160" s="507"/>
      <c r="AC160" s="507"/>
      <c r="AD160" s="507"/>
      <c r="AE160" s="507"/>
      <c r="AF160" s="507"/>
      <c r="AG160" s="507"/>
      <c r="AH160" s="507"/>
      <c r="AI160" s="507"/>
      <c r="AJ160" s="507"/>
      <c r="AK160" s="507"/>
      <c r="AL160" s="507"/>
      <c r="AM160" s="507"/>
      <c r="AN160" s="507"/>
      <c r="AO160" s="507"/>
      <c r="AP160" s="507"/>
      <c r="AQ160" s="507"/>
      <c r="AR160" s="507"/>
      <c r="AS160" s="507"/>
      <c r="AT160" s="507"/>
      <c r="AU160" s="513"/>
      <c r="AV160" s="514"/>
      <c r="AW160" s="515"/>
      <c r="AX160" s="514"/>
      <c r="AY160" s="507"/>
      <c r="AZ160" s="408"/>
      <c r="BA160" s="410" t="str">
        <f>IF(A160="","",IF(AY160+AZ160=ข้อมูลพื้นฐาน!$F$17+ข้อมูลพื้นฐาน!$G$17,"/",""))</f>
        <v/>
      </c>
      <c r="BB160" s="410" t="str">
        <f t="shared" si="11"/>
        <v/>
      </c>
      <c r="BC160" s="390" t="str">
        <f>สรุปเวลาเรียน!X50</f>
        <v/>
      </c>
      <c r="BD160" s="415"/>
    </row>
    <row r="161" spans="1:56" ht="15" customHeight="1">
      <c r="A161" s="875" t="str">
        <f>เวลาเรียน1!A53</f>
        <v/>
      </c>
      <c r="B161" s="876"/>
      <c r="C161" s="519" t="str">
        <f>น้ำหนักส่วนสูง!B49</f>
        <v/>
      </c>
      <c r="D161" s="507"/>
      <c r="E161" s="507"/>
      <c r="F161" s="507"/>
      <c r="G161" s="507"/>
      <c r="H161" s="507"/>
      <c r="I161" s="507"/>
      <c r="J161" s="507"/>
      <c r="K161" s="507"/>
      <c r="L161" s="507"/>
      <c r="M161" s="507"/>
      <c r="N161" s="507"/>
      <c r="O161" s="507"/>
      <c r="P161" s="507"/>
      <c r="Q161" s="507"/>
      <c r="R161" s="507"/>
      <c r="S161" s="507"/>
      <c r="T161" s="507"/>
      <c r="U161" s="507"/>
      <c r="V161" s="507"/>
      <c r="W161" s="507"/>
      <c r="X161" s="507"/>
      <c r="Y161" s="507"/>
      <c r="Z161" s="521" t="str">
        <f t="shared" si="10"/>
        <v/>
      </c>
      <c r="AA161" s="507"/>
      <c r="AB161" s="507"/>
      <c r="AC161" s="507"/>
      <c r="AD161" s="507"/>
      <c r="AE161" s="507"/>
      <c r="AF161" s="507"/>
      <c r="AG161" s="507"/>
      <c r="AH161" s="507"/>
      <c r="AI161" s="507"/>
      <c r="AJ161" s="507"/>
      <c r="AK161" s="507"/>
      <c r="AL161" s="507"/>
      <c r="AM161" s="507"/>
      <c r="AN161" s="507"/>
      <c r="AO161" s="507"/>
      <c r="AP161" s="507"/>
      <c r="AQ161" s="507"/>
      <c r="AR161" s="507"/>
      <c r="AS161" s="507"/>
      <c r="AT161" s="507"/>
      <c r="AU161" s="513"/>
      <c r="AV161" s="514"/>
      <c r="AW161" s="515"/>
      <c r="AX161" s="514"/>
      <c r="AY161" s="507"/>
      <c r="AZ161" s="408"/>
      <c r="BA161" s="410" t="str">
        <f>IF(A161="","",IF(AY161+AZ161=ข้อมูลพื้นฐาน!$F$17+ข้อมูลพื้นฐาน!$G$17,"/",""))</f>
        <v/>
      </c>
      <c r="BB161" s="410" t="str">
        <f t="shared" si="11"/>
        <v/>
      </c>
      <c r="BC161" s="390" t="str">
        <f>สรุปเวลาเรียน!X51</f>
        <v/>
      </c>
      <c r="BD161" s="415"/>
    </row>
    <row r="162" spans="1:56" ht="15" customHeight="1">
      <c r="A162" s="875" t="str">
        <f>เวลาเรียน1!A54</f>
        <v/>
      </c>
      <c r="B162" s="876"/>
      <c r="C162" s="519" t="str">
        <f>น้ำหนักส่วนสูง!B50</f>
        <v/>
      </c>
      <c r="D162" s="507"/>
      <c r="E162" s="507"/>
      <c r="F162" s="507"/>
      <c r="G162" s="507"/>
      <c r="H162" s="507"/>
      <c r="I162" s="507"/>
      <c r="J162" s="507"/>
      <c r="K162" s="507"/>
      <c r="L162" s="507"/>
      <c r="M162" s="507"/>
      <c r="N162" s="507"/>
      <c r="O162" s="507"/>
      <c r="P162" s="507"/>
      <c r="Q162" s="507"/>
      <c r="R162" s="507"/>
      <c r="S162" s="507"/>
      <c r="T162" s="507"/>
      <c r="U162" s="507"/>
      <c r="V162" s="507"/>
      <c r="W162" s="507"/>
      <c r="X162" s="507"/>
      <c r="Y162" s="507"/>
      <c r="Z162" s="521" t="str">
        <f t="shared" si="10"/>
        <v/>
      </c>
      <c r="AA162" s="507"/>
      <c r="AB162" s="507"/>
      <c r="AC162" s="507"/>
      <c r="AD162" s="507"/>
      <c r="AE162" s="507"/>
      <c r="AF162" s="507"/>
      <c r="AG162" s="507"/>
      <c r="AH162" s="507"/>
      <c r="AI162" s="507"/>
      <c r="AJ162" s="507"/>
      <c r="AK162" s="507"/>
      <c r="AL162" s="507"/>
      <c r="AM162" s="507"/>
      <c r="AN162" s="507"/>
      <c r="AO162" s="507"/>
      <c r="AP162" s="507"/>
      <c r="AQ162" s="507"/>
      <c r="AR162" s="507"/>
      <c r="AS162" s="507"/>
      <c r="AT162" s="507"/>
      <c r="AU162" s="513"/>
      <c r="AV162" s="514"/>
      <c r="AW162" s="515"/>
      <c r="AX162" s="514"/>
      <c r="AY162" s="507"/>
      <c r="AZ162" s="408"/>
      <c r="BA162" s="410" t="str">
        <f>IF(A162="","",IF(AY162+AZ162=ข้อมูลพื้นฐาน!$F$17+ข้อมูลพื้นฐาน!$G$17,"/",""))</f>
        <v/>
      </c>
      <c r="BB162" s="410" t="str">
        <f t="shared" si="11"/>
        <v/>
      </c>
      <c r="BC162" s="390" t="str">
        <f>สรุปเวลาเรียน!X52</f>
        <v/>
      </c>
      <c r="BD162" s="415"/>
    </row>
    <row r="163" spans="1:56" ht="15" customHeight="1">
      <c r="A163" s="875" t="str">
        <f>เวลาเรียน1!A55</f>
        <v/>
      </c>
      <c r="B163" s="876"/>
      <c r="C163" s="519" t="str">
        <f>น้ำหนักส่วนสูง!B51</f>
        <v/>
      </c>
      <c r="D163" s="507"/>
      <c r="E163" s="507"/>
      <c r="F163" s="507"/>
      <c r="G163" s="507"/>
      <c r="H163" s="507"/>
      <c r="I163" s="507"/>
      <c r="J163" s="507"/>
      <c r="K163" s="507"/>
      <c r="L163" s="507"/>
      <c r="M163" s="507"/>
      <c r="N163" s="507"/>
      <c r="O163" s="507"/>
      <c r="P163" s="507"/>
      <c r="Q163" s="507"/>
      <c r="R163" s="507"/>
      <c r="S163" s="507"/>
      <c r="T163" s="507"/>
      <c r="U163" s="507"/>
      <c r="V163" s="507"/>
      <c r="W163" s="507"/>
      <c r="X163" s="507"/>
      <c r="Y163" s="507"/>
      <c r="Z163" s="521" t="str">
        <f t="shared" si="10"/>
        <v/>
      </c>
      <c r="AA163" s="507"/>
      <c r="AB163" s="507"/>
      <c r="AC163" s="507"/>
      <c r="AD163" s="507"/>
      <c r="AE163" s="507"/>
      <c r="AF163" s="507"/>
      <c r="AG163" s="507"/>
      <c r="AH163" s="507"/>
      <c r="AI163" s="507"/>
      <c r="AJ163" s="507"/>
      <c r="AK163" s="507"/>
      <c r="AL163" s="507"/>
      <c r="AM163" s="507"/>
      <c r="AN163" s="507"/>
      <c r="AO163" s="507"/>
      <c r="AP163" s="507"/>
      <c r="AQ163" s="507"/>
      <c r="AR163" s="507"/>
      <c r="AS163" s="507"/>
      <c r="AT163" s="507"/>
      <c r="AU163" s="513"/>
      <c r="AV163" s="514"/>
      <c r="AW163" s="515"/>
      <c r="AX163" s="514"/>
      <c r="AY163" s="507"/>
      <c r="AZ163" s="408"/>
      <c r="BA163" s="410" t="str">
        <f>IF(A163="","",IF(AY163+AZ163=ข้อมูลพื้นฐาน!$F$17+ข้อมูลพื้นฐาน!$G$17,"/",""))</f>
        <v/>
      </c>
      <c r="BB163" s="410" t="str">
        <f t="shared" si="11"/>
        <v/>
      </c>
      <c r="BC163" s="390" t="str">
        <f>สรุปเวลาเรียน!X53</f>
        <v/>
      </c>
      <c r="BD163" s="415"/>
    </row>
    <row r="164" spans="1:56" ht="12.6" customHeight="1">
      <c r="A164" s="875" t="str">
        <f>เวลาเรียน1!A56</f>
        <v/>
      </c>
      <c r="B164" s="876"/>
      <c r="C164" s="519" t="str">
        <f>น้ำหนักส่วนสูง!B52</f>
        <v/>
      </c>
      <c r="D164" s="507"/>
      <c r="E164" s="507"/>
      <c r="F164" s="507"/>
      <c r="G164" s="507"/>
      <c r="H164" s="507"/>
      <c r="I164" s="507"/>
      <c r="J164" s="507"/>
      <c r="K164" s="507"/>
      <c r="L164" s="507"/>
      <c r="M164" s="507"/>
      <c r="N164" s="507"/>
      <c r="O164" s="507"/>
      <c r="P164" s="507"/>
      <c r="Q164" s="507"/>
      <c r="R164" s="507"/>
      <c r="S164" s="507"/>
      <c r="T164" s="507"/>
      <c r="U164" s="507"/>
      <c r="V164" s="507"/>
      <c r="W164" s="507"/>
      <c r="X164" s="507"/>
      <c r="Y164" s="507"/>
      <c r="Z164" s="521" t="str">
        <f t="shared" si="10"/>
        <v/>
      </c>
      <c r="AA164" s="507"/>
      <c r="AB164" s="507"/>
      <c r="AC164" s="507"/>
      <c r="AD164" s="507"/>
      <c r="AE164" s="507"/>
      <c r="AF164" s="507"/>
      <c r="AG164" s="507"/>
      <c r="AH164" s="507"/>
      <c r="AI164" s="507"/>
      <c r="AJ164" s="507"/>
      <c r="AK164" s="507"/>
      <c r="AL164" s="507"/>
      <c r="AM164" s="507"/>
      <c r="AN164" s="507"/>
      <c r="AO164" s="507"/>
      <c r="AP164" s="507"/>
      <c r="AQ164" s="507"/>
      <c r="AR164" s="507"/>
      <c r="AS164" s="507"/>
      <c r="AT164" s="507"/>
      <c r="AU164" s="516"/>
      <c r="AV164" s="517"/>
      <c r="AW164" s="518"/>
      <c r="AX164" s="517"/>
      <c r="AY164" s="507"/>
      <c r="AZ164" s="408"/>
      <c r="BA164" s="410" t="str">
        <f>IF(A164="","",IF(AY164+AZ164=ข้อมูลพื้นฐาน!$F$17+ข้อมูลพื้นฐาน!$G$17,"/",""))</f>
        <v/>
      </c>
      <c r="BB164" s="410" t="str">
        <f t="shared" si="11"/>
        <v/>
      </c>
      <c r="BC164" s="390" t="str">
        <f>สรุปเวลาเรียน!X54</f>
        <v/>
      </c>
      <c r="BD164" s="415"/>
    </row>
    <row r="165" spans="1:56" ht="18.75" hidden="1">
      <c r="A165" s="522"/>
      <c r="B165" s="522"/>
      <c r="C165" s="415"/>
      <c r="D165" s="415"/>
      <c r="E165" s="415"/>
      <c r="F165" s="415"/>
      <c r="G165" s="415"/>
      <c r="H165" s="415"/>
      <c r="I165" s="415"/>
      <c r="J165" s="415"/>
      <c r="K165" s="415"/>
      <c r="L165" s="415"/>
      <c r="M165" s="415"/>
      <c r="N165" s="415"/>
      <c r="O165" s="415"/>
      <c r="P165" s="415"/>
      <c r="Q165" s="415"/>
      <c r="R165" s="415"/>
      <c r="S165" s="415"/>
      <c r="T165" s="415"/>
      <c r="U165" s="415"/>
      <c r="V165" s="415"/>
      <c r="W165" s="415"/>
      <c r="X165" s="415"/>
      <c r="Y165" s="415"/>
      <c r="Z165" s="522"/>
      <c r="AA165" s="415"/>
      <c r="AB165" s="415"/>
      <c r="AC165" s="415"/>
      <c r="AD165" s="415"/>
      <c r="AE165" s="415"/>
      <c r="AF165" s="415"/>
      <c r="AG165" s="415"/>
      <c r="AH165" s="415"/>
      <c r="AI165" s="415"/>
      <c r="AJ165" s="415"/>
      <c r="AK165" s="415"/>
      <c r="AL165" s="415"/>
      <c r="AM165" s="415"/>
      <c r="AN165" s="415"/>
      <c r="AO165" s="415"/>
      <c r="AP165" s="415"/>
      <c r="AQ165" s="415"/>
      <c r="AR165" s="415"/>
      <c r="AS165" s="415"/>
      <c r="AT165" s="415"/>
      <c r="AU165" s="415"/>
      <c r="AV165" s="415"/>
      <c r="AW165" s="415"/>
      <c r="AX165" s="415"/>
      <c r="AY165" s="415"/>
      <c r="AZ165" s="453"/>
      <c r="BA165" s="453"/>
      <c r="BB165" s="453"/>
      <c r="BC165" s="415"/>
      <c r="BD165" s="415"/>
    </row>
    <row r="166" spans="1:56" ht="20.25" customHeight="1">
      <c r="A166" s="878" t="str">
        <f>"ผลการประเมินตัวชี้วัด รายวิชา"&amp;ข้อมูลพื้นฐาน!A18&amp;"    รหัสวิชา    "&amp;ข้อมูลพื้นฐาน!C18</f>
        <v xml:space="preserve">ผลการประเมินตัวชี้วัด รายวิชาสังคมศึกษา ศาสนา และวัฒนธรรม    รหัสวิชา    </v>
      </c>
      <c r="B166" s="878"/>
      <c r="C166" s="878"/>
      <c r="D166" s="878"/>
      <c r="E166" s="878"/>
      <c r="F166" s="878"/>
      <c r="G166" s="878"/>
      <c r="H166" s="878"/>
      <c r="I166" s="878"/>
      <c r="J166" s="878"/>
      <c r="K166" s="878"/>
      <c r="L166" s="878"/>
      <c r="M166" s="878"/>
      <c r="N166" s="878"/>
      <c r="O166" s="878"/>
      <c r="P166" s="878"/>
      <c r="Q166" s="878"/>
      <c r="R166" s="878"/>
      <c r="S166" s="878"/>
      <c r="T166" s="878"/>
      <c r="U166" s="878"/>
      <c r="V166" s="878"/>
      <c r="W166" s="878"/>
      <c r="X166" s="878"/>
      <c r="Y166" s="878"/>
      <c r="Z166" s="878" t="str">
        <f>A166</f>
        <v xml:space="preserve">ผลการประเมินตัวชี้วัด รายวิชาสังคมศึกษา ศาสนา และวัฒนธรรม    รหัสวิชา    </v>
      </c>
      <c r="AA166" s="878"/>
      <c r="AB166" s="878"/>
      <c r="AC166" s="878"/>
      <c r="AD166" s="878"/>
      <c r="AE166" s="878"/>
      <c r="AF166" s="878"/>
      <c r="AG166" s="878"/>
      <c r="AH166" s="878"/>
      <c r="AI166" s="878"/>
      <c r="AJ166" s="878"/>
      <c r="AK166" s="878"/>
      <c r="AL166" s="878"/>
      <c r="AM166" s="878"/>
      <c r="AN166" s="878"/>
      <c r="AO166" s="878"/>
      <c r="AP166" s="878"/>
      <c r="AQ166" s="878"/>
      <c r="AR166" s="878"/>
      <c r="AS166" s="878"/>
      <c r="AT166" s="878"/>
      <c r="AU166" s="878"/>
      <c r="AV166" s="878"/>
      <c r="AW166" s="878"/>
      <c r="AX166" s="878"/>
      <c r="AY166" s="878"/>
      <c r="AZ166" s="878"/>
      <c r="BA166" s="878"/>
      <c r="BB166" s="878"/>
      <c r="BC166" s="878"/>
      <c r="BD166" s="415">
        <v>4</v>
      </c>
    </row>
    <row r="167" spans="1:56" ht="62.25" customHeight="1">
      <c r="A167" s="879" t="s">
        <v>594</v>
      </c>
      <c r="B167" s="880"/>
      <c r="C167" s="881"/>
      <c r="D167" s="433" t="str">
        <f>VLOOKUP($BD$3,ตัวชี้วัดประถมศึกษา!$A$24:$AP$29,2,FALSE)&amp;""</f>
        <v>ส 1.1 ป.3/1</v>
      </c>
      <c r="E167" s="433" t="str">
        <f>VLOOKUP($BD$3,ตัวชี้วัดประถมศึกษา!$A$24:$AP$29,3,FALSE)&amp;""</f>
        <v>ส 1.1 ป.3/2</v>
      </c>
      <c r="F167" s="433" t="str">
        <f>VLOOKUP($BD$3,ตัวชี้วัดประถมศึกษา!$A$24:$AP$29,4,FALSE)&amp;""</f>
        <v>ส 1.1 ป.3/3</v>
      </c>
      <c r="G167" s="433" t="str">
        <f>VLOOKUP($BD$3,ตัวชี้วัดประถมศึกษา!$A$24:$AP$29,5,FALSE)&amp;""</f>
        <v>ส 1.1 ป.3/4</v>
      </c>
      <c r="H167" s="433" t="str">
        <f>VLOOKUP($BD$3,ตัวชี้วัดประถมศึกษา!$A$24:$AP$29,6,FALSE)&amp;""</f>
        <v>ส 1.1 ป.3/5</v>
      </c>
      <c r="I167" s="433" t="str">
        <f>VLOOKUP($BD$3,ตัวชี้วัดประถมศึกษา!$A$24:$AP$29,7,FALSE)&amp;""</f>
        <v>ส 1.1 ป.3/6</v>
      </c>
      <c r="J167" s="433" t="str">
        <f>VLOOKUP($BD$3,ตัวชี้วัดประถมศึกษา!$A$24:$AP$29,8,FALSE)&amp;""</f>
        <v>ส 1.1 ป.3/7</v>
      </c>
      <c r="K167" s="433" t="str">
        <f>VLOOKUP($BD$3,ตัวชี้วัดประถมศึกษา!$A$24:$AP$29,9,FALSE)&amp;""</f>
        <v>ส 1.2 ป.3/1</v>
      </c>
      <c r="L167" s="433" t="str">
        <f>VLOOKUP($BD$3,ตัวชี้วัดประถมศึกษา!$A$24:$AP$29,10,FALSE)&amp;""</f>
        <v>ส 1.2 ป.3/2</v>
      </c>
      <c r="M167" s="433" t="str">
        <f>VLOOKUP($BD$3,ตัวชี้วัดประถมศึกษา!$A$24:$AP$29,11,FALSE)&amp;""</f>
        <v>ส 1.2 ป.3/3</v>
      </c>
      <c r="N167" s="433" t="str">
        <f>VLOOKUP($BD$3,ตัวชี้วัดประถมศึกษา!$A$24:$AP$29,12,FALSE)&amp;""</f>
        <v>ส 2.1 ป.3/1</v>
      </c>
      <c r="O167" s="433" t="str">
        <f>VLOOKUP($BD$3,ตัวชี้วัดประถมศึกษา!$A$24:$AP$29,13,FALSE)&amp;""</f>
        <v>ส 2.1 ป.3/2</v>
      </c>
      <c r="P167" s="433" t="str">
        <f>VLOOKUP($BD$3,ตัวชี้วัดประถมศึกษา!$A$24:$AP$29,14,FALSE)&amp;""</f>
        <v>ส 2.1 ป.3/3</v>
      </c>
      <c r="Q167" s="433" t="str">
        <f>VLOOKUP($BD$3,ตัวชี้วัดประถมศึกษา!$A$24:$AP$29,15,FALSE)&amp;""</f>
        <v>ส 2.1 ป.3/4</v>
      </c>
      <c r="R167" s="433" t="str">
        <f>VLOOKUP($BD$3,ตัวชี้วัดประถมศึกษา!$A$24:$AP$29,16,FALSE)&amp;""</f>
        <v>ส 2.2 ป.3/1</v>
      </c>
      <c r="S167" s="433" t="str">
        <f>VLOOKUP($BD$3,ตัวชี้วัดประถมศึกษา!$A$24:$AP$29,17,FALSE)&amp;""</f>
        <v>ส 2.2 ป.3/2</v>
      </c>
      <c r="T167" s="433" t="str">
        <f>VLOOKUP($BD$3,ตัวชี้วัดประถมศึกษา!$A$24:$AP$29,18,FALSE)&amp;""</f>
        <v>ส 2.2 ป.3/3</v>
      </c>
      <c r="U167" s="433" t="str">
        <f>VLOOKUP($BD$3,ตัวชี้วัดประถมศึกษา!$A$24:$AP$29,19,FALSE)&amp;""</f>
        <v>ส 3.1 ป.3/1</v>
      </c>
      <c r="V167" s="433" t="str">
        <f>VLOOKUP($BD$3,ตัวชี้วัดประถมศึกษา!$A$24:$AP$29,20,FALSE)&amp;""</f>
        <v>ส 3.1 ป.3/2</v>
      </c>
      <c r="W167" s="433" t="str">
        <f>VLOOKUP($BD$3,ตัวชี้วัดประถมศึกษา!$A$24:$AP$29,21,FALSE)&amp;""</f>
        <v>ส 3.1 ป.3/3</v>
      </c>
      <c r="X167" s="433" t="str">
        <f>VLOOKUP($BD$3,ตัวชี้วัดประถมศึกษา!$A$24:$AP$29,22,FALSE)&amp;""</f>
        <v>ส 3.2 ป.3/1</v>
      </c>
      <c r="Y167" s="433" t="str">
        <f>VLOOKUP($BD$3,ตัวชี้วัดประถมศึกษา!$A$24:$AP$29,23,FALSE)&amp;""</f>
        <v>ส 3.2 ป.3/2</v>
      </c>
      <c r="Z167" s="538"/>
      <c r="AA167" s="433" t="str">
        <f>VLOOKUP($BD$3,ตัวชี้วัดประถมศึกษา!$A$24:$AP$29,24,FALSE)&amp;""</f>
        <v>ส 3.2 ป.3/3</v>
      </c>
      <c r="AB167" s="433" t="str">
        <f>VLOOKUP($BD$3,ตัวชี้วัดประถมศึกษา!$A$24:$AP$29,25,FALSE)&amp;""</f>
        <v>ส 5.1 ป.3/1</v>
      </c>
      <c r="AC167" s="433" t="str">
        <f>VLOOKUP($BD$3,ตัวชี้วัดประถมศึกษา!$A$24:$AP$29,26,FALSE)&amp;""</f>
        <v>ส 5.1 ป.3/2</v>
      </c>
      <c r="AD167" s="433" t="str">
        <f>VLOOKUP($BD$3,ตัวชี้วัดประถมศึกษา!$A$24:$AP$29,27,FALSE)&amp;""</f>
        <v>ส 5.2 ป.3/1</v>
      </c>
      <c r="AE167" s="433" t="str">
        <f>VLOOKUP($BD$3,ตัวชี้วัดประถมศึกษา!$A$24:$AP$29,28,FALSE)&amp;""</f>
        <v>ส 5.2 ป.3/2</v>
      </c>
      <c r="AF167" s="433" t="str">
        <f>VLOOKUP($BD$3,ตัวชี้วัดประถมศึกษา!$A$24:$AP$29,29,FALSE)&amp;""</f>
        <v>ส 5.2 ป.3/3</v>
      </c>
      <c r="AG167" s="433" t="str">
        <f>VLOOKUP($BD$3,ตัวชี้วัดประถมศึกษา!$A$24:$AP$29,30,FALSE)&amp;""</f>
        <v>ส 5.2 ป.3/4</v>
      </c>
      <c r="AH167" s="433" t="str">
        <f>VLOOKUP($BD$3,ตัวชี้วัดประถมศึกษา!$A$24:$AP$29,31,FALSE)&amp;""</f>
        <v>ส 5.2 ป.3/5</v>
      </c>
      <c r="AI167" s="433" t="str">
        <f>VLOOKUP($BD$3,ตัวชี้วัดประถมศึกษา!$A$24:$AP$29,32,FALSE)&amp;""</f>
        <v>ส 5.2 ป.3/6</v>
      </c>
      <c r="AJ167" s="433" t="str">
        <f>VLOOKUP($BD$3,ตัวชี้วัดประถมศึกษา!$A$24:$AP$29,33,FALSE)&amp;""</f>
        <v/>
      </c>
      <c r="AK167" s="433" t="str">
        <f>VLOOKUP($BD$3,ตัวชี้วัดประถมศึกษา!$A$24:$AP$29,34,FALSE)&amp;""</f>
        <v/>
      </c>
      <c r="AL167" s="433" t="str">
        <f>VLOOKUP($BD$3,ตัวชี้วัดประถมศึกษา!$A$24:$AP$29,35,FALSE)&amp;""</f>
        <v/>
      </c>
      <c r="AM167" s="433" t="str">
        <f>VLOOKUP($BD$3,ตัวชี้วัดประถมศึกษา!$A$24:$AP$29,36,FALSE)&amp;""</f>
        <v/>
      </c>
      <c r="AN167" s="433" t="str">
        <f>VLOOKUP($BD$3,ตัวชี้วัดประถมศึกษา!$A$24:$AP$29,37,FALSE)&amp;""</f>
        <v/>
      </c>
      <c r="AO167" s="433" t="str">
        <f>VLOOKUP($BD$3,ตัวชี้วัดประถมศึกษา!$A$24:$AP$29,38,FALSE)&amp;""</f>
        <v/>
      </c>
      <c r="AP167" s="433" t="str">
        <f>VLOOKUP($BD$3,ตัวชี้วัดประถมศึกษา!$A$24:$AP$29,39,FALSE)&amp;""</f>
        <v/>
      </c>
      <c r="AQ167" s="433" t="str">
        <f>VLOOKUP($BD$3,ตัวชี้วัดประถมศึกษา!$A$24:$AP$29,40,FALSE)&amp;""</f>
        <v/>
      </c>
      <c r="AR167" s="433" t="str">
        <f>VLOOKUP($BD$3,ตัวชี้วัดประถมศึกษา!$A$24:$AP$29,41,FALSE)&amp;""</f>
        <v/>
      </c>
      <c r="AS167" s="882" t="s">
        <v>787</v>
      </c>
      <c r="AT167" s="882" t="s">
        <v>788</v>
      </c>
      <c r="AU167" s="902" t="s">
        <v>1714</v>
      </c>
      <c r="AV167" s="903" t="s">
        <v>1716</v>
      </c>
      <c r="AW167" s="902" t="s">
        <v>1714</v>
      </c>
      <c r="AX167" s="904" t="s">
        <v>1715</v>
      </c>
      <c r="AY167" s="886" t="s">
        <v>1487</v>
      </c>
      <c r="AZ167" s="886" t="s">
        <v>1488</v>
      </c>
      <c r="BA167" s="887" t="s">
        <v>595</v>
      </c>
      <c r="BB167" s="888"/>
      <c r="BC167" s="889" t="s">
        <v>61</v>
      </c>
      <c r="BD167" s="415"/>
    </row>
    <row r="168" spans="1:56" ht="15" customHeight="1">
      <c r="A168" s="912" t="s">
        <v>38</v>
      </c>
      <c r="B168" s="912"/>
      <c r="C168" s="424" t="s">
        <v>586</v>
      </c>
      <c r="D168" s="457">
        <v>1</v>
      </c>
      <c r="E168" s="457">
        <v>2</v>
      </c>
      <c r="F168" s="457">
        <v>3</v>
      </c>
      <c r="G168" s="457">
        <v>4</v>
      </c>
      <c r="H168" s="457">
        <v>5</v>
      </c>
      <c r="I168" s="457">
        <v>6</v>
      </c>
      <c r="J168" s="457">
        <v>7</v>
      </c>
      <c r="K168" s="457">
        <v>8</v>
      </c>
      <c r="L168" s="457">
        <v>9</v>
      </c>
      <c r="M168" s="457">
        <v>10</v>
      </c>
      <c r="N168" s="457">
        <v>11</v>
      </c>
      <c r="O168" s="457">
        <v>12</v>
      </c>
      <c r="P168" s="457">
        <v>13</v>
      </c>
      <c r="Q168" s="457">
        <v>14</v>
      </c>
      <c r="R168" s="457">
        <v>15</v>
      </c>
      <c r="S168" s="457">
        <v>16</v>
      </c>
      <c r="T168" s="457">
        <v>17</v>
      </c>
      <c r="U168" s="457">
        <v>18</v>
      </c>
      <c r="V168" s="457">
        <v>19</v>
      </c>
      <c r="W168" s="457">
        <v>20</v>
      </c>
      <c r="X168" s="457">
        <v>21</v>
      </c>
      <c r="Y168" s="457">
        <v>22</v>
      </c>
      <c r="Z168" s="896" t="s">
        <v>38</v>
      </c>
      <c r="AA168" s="457">
        <v>23</v>
      </c>
      <c r="AB168" s="457">
        <v>24</v>
      </c>
      <c r="AC168" s="457">
        <v>25</v>
      </c>
      <c r="AD168" s="457">
        <v>26</v>
      </c>
      <c r="AE168" s="457">
        <v>27</v>
      </c>
      <c r="AF168" s="457">
        <v>28</v>
      </c>
      <c r="AG168" s="457">
        <v>29</v>
      </c>
      <c r="AH168" s="457">
        <v>30</v>
      </c>
      <c r="AI168" s="457">
        <v>31</v>
      </c>
      <c r="AJ168" s="457">
        <v>32</v>
      </c>
      <c r="AK168" s="457">
        <v>33</v>
      </c>
      <c r="AL168" s="457">
        <v>34</v>
      </c>
      <c r="AM168" s="457">
        <v>35</v>
      </c>
      <c r="AN168" s="457">
        <v>36</v>
      </c>
      <c r="AO168" s="457">
        <v>37</v>
      </c>
      <c r="AP168" s="457">
        <v>38</v>
      </c>
      <c r="AQ168" s="457">
        <v>39</v>
      </c>
      <c r="AR168" s="457">
        <v>40</v>
      </c>
      <c r="AS168" s="883"/>
      <c r="AT168" s="883"/>
      <c r="AU168" s="902"/>
      <c r="AV168" s="903"/>
      <c r="AW168" s="902"/>
      <c r="AX168" s="904"/>
      <c r="AY168" s="886"/>
      <c r="AZ168" s="886"/>
      <c r="BA168" s="898" t="s">
        <v>52</v>
      </c>
      <c r="BB168" s="898" t="s">
        <v>53</v>
      </c>
      <c r="BC168" s="890"/>
      <c r="BD168" s="415"/>
    </row>
    <row r="169" spans="1:56" ht="15" customHeight="1">
      <c r="A169" s="912"/>
      <c r="B169" s="912"/>
      <c r="C169" s="424" t="s">
        <v>677</v>
      </c>
      <c r="D169" s="425"/>
      <c r="E169" s="425"/>
      <c r="F169" s="425"/>
      <c r="G169" s="425"/>
      <c r="H169" s="425"/>
      <c r="I169" s="425"/>
      <c r="J169" s="425"/>
      <c r="K169" s="425"/>
      <c r="L169" s="425"/>
      <c r="M169" s="425"/>
      <c r="N169" s="425"/>
      <c r="O169" s="425"/>
      <c r="P169" s="425"/>
      <c r="Q169" s="425"/>
      <c r="R169" s="425"/>
      <c r="S169" s="425"/>
      <c r="T169" s="425"/>
      <c r="U169" s="425"/>
      <c r="V169" s="425"/>
      <c r="W169" s="425"/>
      <c r="X169" s="425"/>
      <c r="Y169" s="425"/>
      <c r="Z169" s="897"/>
      <c r="AA169" s="425"/>
      <c r="AB169" s="425"/>
      <c r="AC169" s="425"/>
      <c r="AD169" s="425"/>
      <c r="AE169" s="425"/>
      <c r="AF169" s="425"/>
      <c r="AG169" s="425"/>
      <c r="AH169" s="425"/>
      <c r="AI169" s="425"/>
      <c r="AJ169" s="425"/>
      <c r="AK169" s="425"/>
      <c r="AL169" s="425"/>
      <c r="AM169" s="425"/>
      <c r="AN169" s="425"/>
      <c r="AO169" s="425"/>
      <c r="AP169" s="425"/>
      <c r="AQ169" s="425"/>
      <c r="AR169" s="431"/>
      <c r="AS169" s="438"/>
      <c r="AT169" s="438"/>
      <c r="AU169" s="900" t="s">
        <v>679</v>
      </c>
      <c r="AV169" s="901"/>
      <c r="AW169" s="913" t="s">
        <v>680</v>
      </c>
      <c r="AX169" s="901"/>
      <c r="AY169" s="459">
        <f>ข้อมูลพื้นฐาน!F18</f>
        <v>0</v>
      </c>
      <c r="AZ169" s="459">
        <f>ข้อมูลพื้นฐาน!G18</f>
        <v>0</v>
      </c>
      <c r="BA169" s="899"/>
      <c r="BB169" s="899"/>
      <c r="BC169" s="891"/>
      <c r="BD169" s="415"/>
    </row>
    <row r="170" spans="1:56" ht="15" customHeight="1">
      <c r="A170" s="875">
        <f>เวลาเรียน1!A7</f>
        <v>1</v>
      </c>
      <c r="B170" s="876"/>
      <c r="C170" s="519" t="str">
        <f>น้ำหนักส่วนสูง!B3</f>
        <v/>
      </c>
      <c r="D170" s="507"/>
      <c r="E170" s="507"/>
      <c r="F170" s="507"/>
      <c r="G170" s="507"/>
      <c r="H170" s="507"/>
      <c r="I170" s="507"/>
      <c r="J170" s="507"/>
      <c r="K170" s="507"/>
      <c r="L170" s="507"/>
      <c r="M170" s="507"/>
      <c r="N170" s="507"/>
      <c r="O170" s="507"/>
      <c r="P170" s="507"/>
      <c r="Q170" s="507"/>
      <c r="R170" s="507"/>
      <c r="S170" s="507"/>
      <c r="T170" s="507"/>
      <c r="U170" s="507"/>
      <c r="V170" s="507"/>
      <c r="W170" s="507"/>
      <c r="X170" s="507"/>
      <c r="Y170" s="507"/>
      <c r="Z170" s="521">
        <f>A170</f>
        <v>1</v>
      </c>
      <c r="AA170" s="507"/>
      <c r="AB170" s="507"/>
      <c r="AC170" s="507"/>
      <c r="AD170" s="507"/>
      <c r="AE170" s="507"/>
      <c r="AF170" s="507"/>
      <c r="AG170" s="507"/>
      <c r="AH170" s="507"/>
      <c r="AI170" s="507"/>
      <c r="AJ170" s="507"/>
      <c r="AK170" s="507"/>
      <c r="AL170" s="507"/>
      <c r="AM170" s="507"/>
      <c r="AN170" s="507"/>
      <c r="AO170" s="507"/>
      <c r="AP170" s="507"/>
      <c r="AQ170" s="507"/>
      <c r="AR170" s="507"/>
      <c r="AS170" s="510"/>
      <c r="AT170" s="511"/>
      <c r="AU170" s="510"/>
      <c r="AV170" s="511"/>
      <c r="AW170" s="512"/>
      <c r="AX170" s="511"/>
      <c r="AY170" s="507"/>
      <c r="AZ170" s="408"/>
      <c r="BA170" s="410" t="str">
        <f>IF(A170="","",IF(AY170+AZ170=ข้อมูลพื้นฐาน!$F$18+ข้อมูลพื้นฐาน!$G$18,"/",""))</f>
        <v>/</v>
      </c>
      <c r="BB170" s="410" t="str">
        <f t="shared" ref="BB170:BB209" si="12">IF(A170="","",IF(BA170="/","","/"))</f>
        <v/>
      </c>
      <c r="BC170" s="390" t="str">
        <f>สรุปเวลาเรียน!X5</f>
        <v/>
      </c>
      <c r="BD170" s="415"/>
    </row>
    <row r="171" spans="1:56" ht="15" customHeight="1">
      <c r="A171" s="875" t="str">
        <f>เวลาเรียน1!A8</f>
        <v/>
      </c>
      <c r="B171" s="876"/>
      <c r="C171" s="519" t="str">
        <f>น้ำหนักส่วนสูง!B4</f>
        <v/>
      </c>
      <c r="D171" s="507"/>
      <c r="E171" s="507"/>
      <c r="F171" s="507"/>
      <c r="G171" s="507"/>
      <c r="H171" s="507"/>
      <c r="I171" s="507"/>
      <c r="J171" s="507"/>
      <c r="K171" s="507"/>
      <c r="L171" s="507"/>
      <c r="M171" s="507"/>
      <c r="N171" s="507"/>
      <c r="O171" s="507"/>
      <c r="P171" s="507"/>
      <c r="Q171" s="507"/>
      <c r="R171" s="507"/>
      <c r="S171" s="507"/>
      <c r="T171" s="507"/>
      <c r="U171" s="507"/>
      <c r="V171" s="507"/>
      <c r="W171" s="507"/>
      <c r="X171" s="507"/>
      <c r="Y171" s="507"/>
      <c r="Z171" s="521" t="str">
        <f t="shared" ref="Z171:Z209" si="13">A171</f>
        <v/>
      </c>
      <c r="AA171" s="507"/>
      <c r="AB171" s="507"/>
      <c r="AC171" s="507"/>
      <c r="AD171" s="507"/>
      <c r="AE171" s="507"/>
      <c r="AF171" s="507"/>
      <c r="AG171" s="507"/>
      <c r="AH171" s="507"/>
      <c r="AI171" s="507"/>
      <c r="AJ171" s="507"/>
      <c r="AK171" s="507"/>
      <c r="AL171" s="507"/>
      <c r="AM171" s="507"/>
      <c r="AN171" s="507"/>
      <c r="AO171" s="507"/>
      <c r="AP171" s="507"/>
      <c r="AQ171" s="507"/>
      <c r="AR171" s="507"/>
      <c r="AS171" s="513"/>
      <c r="AT171" s="514"/>
      <c r="AU171" s="513"/>
      <c r="AV171" s="514"/>
      <c r="AW171" s="515"/>
      <c r="AX171" s="514"/>
      <c r="AY171" s="507"/>
      <c r="AZ171" s="408"/>
      <c r="BA171" s="410" t="str">
        <f>IF(A171="","",IF(AY171+AZ171=ข้อมูลพื้นฐาน!$F$18+ข้อมูลพื้นฐาน!$G$18,"/",""))</f>
        <v/>
      </c>
      <c r="BB171" s="410" t="str">
        <f t="shared" si="12"/>
        <v/>
      </c>
      <c r="BC171" s="390" t="str">
        <f>สรุปเวลาเรียน!X6</f>
        <v/>
      </c>
      <c r="BD171" s="415"/>
    </row>
    <row r="172" spans="1:56" ht="15" customHeight="1">
      <c r="A172" s="875" t="str">
        <f>เวลาเรียน1!A9</f>
        <v/>
      </c>
      <c r="B172" s="876"/>
      <c r="C172" s="519" t="str">
        <f>น้ำหนักส่วนสูง!B5</f>
        <v/>
      </c>
      <c r="D172" s="507"/>
      <c r="E172" s="507"/>
      <c r="F172" s="507"/>
      <c r="G172" s="507"/>
      <c r="H172" s="507"/>
      <c r="I172" s="507"/>
      <c r="J172" s="507"/>
      <c r="K172" s="507"/>
      <c r="L172" s="507"/>
      <c r="M172" s="507"/>
      <c r="N172" s="507"/>
      <c r="O172" s="507"/>
      <c r="P172" s="507"/>
      <c r="Q172" s="507"/>
      <c r="R172" s="507"/>
      <c r="S172" s="507"/>
      <c r="T172" s="507"/>
      <c r="U172" s="507"/>
      <c r="V172" s="507"/>
      <c r="W172" s="507"/>
      <c r="X172" s="507"/>
      <c r="Y172" s="507"/>
      <c r="Z172" s="521" t="str">
        <f t="shared" si="13"/>
        <v/>
      </c>
      <c r="AA172" s="507"/>
      <c r="AB172" s="507"/>
      <c r="AC172" s="507"/>
      <c r="AD172" s="507"/>
      <c r="AE172" s="507"/>
      <c r="AF172" s="507"/>
      <c r="AG172" s="507"/>
      <c r="AH172" s="507"/>
      <c r="AI172" s="507"/>
      <c r="AJ172" s="507"/>
      <c r="AK172" s="507"/>
      <c r="AL172" s="507"/>
      <c r="AM172" s="507"/>
      <c r="AN172" s="507"/>
      <c r="AO172" s="507"/>
      <c r="AP172" s="507"/>
      <c r="AQ172" s="507"/>
      <c r="AR172" s="507"/>
      <c r="AS172" s="513"/>
      <c r="AT172" s="514"/>
      <c r="AU172" s="513"/>
      <c r="AV172" s="514"/>
      <c r="AW172" s="515"/>
      <c r="AX172" s="514"/>
      <c r="AY172" s="507"/>
      <c r="AZ172" s="408"/>
      <c r="BA172" s="410" t="str">
        <f>IF(A172="","",IF(AY172+AZ172=ข้อมูลพื้นฐาน!$F$18+ข้อมูลพื้นฐาน!$G$18,"/",""))</f>
        <v/>
      </c>
      <c r="BB172" s="410" t="str">
        <f t="shared" si="12"/>
        <v/>
      </c>
      <c r="BC172" s="390" t="str">
        <f>สรุปเวลาเรียน!X7</f>
        <v/>
      </c>
      <c r="BD172" s="415"/>
    </row>
    <row r="173" spans="1:56" ht="15" customHeight="1">
      <c r="A173" s="875" t="str">
        <f>เวลาเรียน1!A10</f>
        <v/>
      </c>
      <c r="B173" s="876"/>
      <c r="C173" s="519" t="str">
        <f>น้ำหนักส่วนสูง!B6</f>
        <v/>
      </c>
      <c r="D173" s="507"/>
      <c r="E173" s="507"/>
      <c r="F173" s="507"/>
      <c r="G173" s="507"/>
      <c r="H173" s="507"/>
      <c r="I173" s="507"/>
      <c r="J173" s="507"/>
      <c r="K173" s="507"/>
      <c r="L173" s="507"/>
      <c r="M173" s="507"/>
      <c r="N173" s="507"/>
      <c r="O173" s="507"/>
      <c r="P173" s="507"/>
      <c r="Q173" s="507"/>
      <c r="R173" s="507"/>
      <c r="S173" s="507"/>
      <c r="T173" s="507"/>
      <c r="U173" s="507"/>
      <c r="V173" s="507"/>
      <c r="W173" s="507"/>
      <c r="X173" s="507"/>
      <c r="Y173" s="507"/>
      <c r="Z173" s="521" t="str">
        <f t="shared" si="13"/>
        <v/>
      </c>
      <c r="AA173" s="507"/>
      <c r="AB173" s="507"/>
      <c r="AC173" s="507"/>
      <c r="AD173" s="507"/>
      <c r="AE173" s="507"/>
      <c r="AF173" s="507"/>
      <c r="AG173" s="507"/>
      <c r="AH173" s="507"/>
      <c r="AI173" s="507"/>
      <c r="AJ173" s="507"/>
      <c r="AK173" s="507"/>
      <c r="AL173" s="507"/>
      <c r="AM173" s="507"/>
      <c r="AN173" s="507"/>
      <c r="AO173" s="507"/>
      <c r="AP173" s="507"/>
      <c r="AQ173" s="507"/>
      <c r="AR173" s="507"/>
      <c r="AS173" s="513"/>
      <c r="AT173" s="514"/>
      <c r="AU173" s="513"/>
      <c r="AV173" s="514"/>
      <c r="AW173" s="515"/>
      <c r="AX173" s="514"/>
      <c r="AY173" s="507"/>
      <c r="AZ173" s="408"/>
      <c r="BA173" s="410" t="str">
        <f>IF(A173="","",IF(AY173+AZ173=ข้อมูลพื้นฐาน!$F$18+ข้อมูลพื้นฐาน!$G$18,"/",""))</f>
        <v/>
      </c>
      <c r="BB173" s="410" t="str">
        <f t="shared" si="12"/>
        <v/>
      </c>
      <c r="BC173" s="390" t="str">
        <f>สรุปเวลาเรียน!X8</f>
        <v/>
      </c>
      <c r="BD173" s="415"/>
    </row>
    <row r="174" spans="1:56" ht="15" customHeight="1">
      <c r="A174" s="875" t="str">
        <f>เวลาเรียน1!A11</f>
        <v/>
      </c>
      <c r="B174" s="876"/>
      <c r="C174" s="519" t="str">
        <f>น้ำหนักส่วนสูง!B7</f>
        <v/>
      </c>
      <c r="D174" s="507"/>
      <c r="E174" s="507"/>
      <c r="F174" s="507"/>
      <c r="G174" s="507"/>
      <c r="H174" s="507"/>
      <c r="I174" s="507"/>
      <c r="J174" s="507"/>
      <c r="K174" s="507"/>
      <c r="L174" s="507"/>
      <c r="M174" s="507"/>
      <c r="N174" s="507"/>
      <c r="O174" s="507"/>
      <c r="P174" s="507"/>
      <c r="Q174" s="507"/>
      <c r="R174" s="507"/>
      <c r="S174" s="507"/>
      <c r="T174" s="507"/>
      <c r="U174" s="507"/>
      <c r="V174" s="507"/>
      <c r="W174" s="507"/>
      <c r="X174" s="507"/>
      <c r="Y174" s="507"/>
      <c r="Z174" s="521" t="str">
        <f t="shared" si="13"/>
        <v/>
      </c>
      <c r="AA174" s="507"/>
      <c r="AB174" s="507"/>
      <c r="AC174" s="507"/>
      <c r="AD174" s="507"/>
      <c r="AE174" s="507"/>
      <c r="AF174" s="507"/>
      <c r="AG174" s="507"/>
      <c r="AH174" s="507"/>
      <c r="AI174" s="507"/>
      <c r="AJ174" s="507"/>
      <c r="AK174" s="507"/>
      <c r="AL174" s="507"/>
      <c r="AM174" s="507"/>
      <c r="AN174" s="507"/>
      <c r="AO174" s="507"/>
      <c r="AP174" s="507"/>
      <c r="AQ174" s="507"/>
      <c r="AR174" s="507"/>
      <c r="AS174" s="513"/>
      <c r="AT174" s="514"/>
      <c r="AU174" s="513"/>
      <c r="AV174" s="514"/>
      <c r="AW174" s="515"/>
      <c r="AX174" s="514"/>
      <c r="AY174" s="507"/>
      <c r="AZ174" s="408"/>
      <c r="BA174" s="410" t="str">
        <f>IF(A174="","",IF(AY174+AZ174=ข้อมูลพื้นฐาน!$F$18+ข้อมูลพื้นฐาน!$G$18,"/",""))</f>
        <v/>
      </c>
      <c r="BB174" s="410" t="str">
        <f t="shared" si="12"/>
        <v/>
      </c>
      <c r="BC174" s="390" t="str">
        <f>สรุปเวลาเรียน!X9</f>
        <v/>
      </c>
      <c r="BD174" s="415"/>
    </row>
    <row r="175" spans="1:56" ht="15" customHeight="1">
      <c r="A175" s="875" t="str">
        <f>เวลาเรียน1!A12</f>
        <v/>
      </c>
      <c r="B175" s="876"/>
      <c r="C175" s="519" t="str">
        <f>น้ำหนักส่วนสูง!B8</f>
        <v/>
      </c>
      <c r="D175" s="507"/>
      <c r="E175" s="507"/>
      <c r="F175" s="507"/>
      <c r="G175" s="507"/>
      <c r="H175" s="507"/>
      <c r="I175" s="507"/>
      <c r="J175" s="507"/>
      <c r="K175" s="507"/>
      <c r="L175" s="507"/>
      <c r="M175" s="507"/>
      <c r="N175" s="507"/>
      <c r="O175" s="507"/>
      <c r="P175" s="507"/>
      <c r="Q175" s="507"/>
      <c r="R175" s="507"/>
      <c r="S175" s="507"/>
      <c r="T175" s="507"/>
      <c r="U175" s="507"/>
      <c r="V175" s="507"/>
      <c r="W175" s="507"/>
      <c r="X175" s="507"/>
      <c r="Y175" s="507"/>
      <c r="Z175" s="521" t="str">
        <f t="shared" si="13"/>
        <v/>
      </c>
      <c r="AA175" s="507"/>
      <c r="AB175" s="507"/>
      <c r="AC175" s="507"/>
      <c r="AD175" s="507"/>
      <c r="AE175" s="507"/>
      <c r="AF175" s="507"/>
      <c r="AG175" s="507"/>
      <c r="AH175" s="507"/>
      <c r="AI175" s="507"/>
      <c r="AJ175" s="507"/>
      <c r="AK175" s="507"/>
      <c r="AL175" s="507"/>
      <c r="AM175" s="507"/>
      <c r="AN175" s="507"/>
      <c r="AO175" s="507"/>
      <c r="AP175" s="507"/>
      <c r="AQ175" s="507"/>
      <c r="AR175" s="507"/>
      <c r="AS175" s="513"/>
      <c r="AT175" s="514"/>
      <c r="AU175" s="513"/>
      <c r="AV175" s="514"/>
      <c r="AW175" s="515"/>
      <c r="AX175" s="514"/>
      <c r="AY175" s="507"/>
      <c r="AZ175" s="408"/>
      <c r="BA175" s="410" t="str">
        <f>IF(A175="","",IF(AY175+AZ175=ข้อมูลพื้นฐาน!$F$18+ข้อมูลพื้นฐาน!$G$18,"/",""))</f>
        <v/>
      </c>
      <c r="BB175" s="410" t="str">
        <f t="shared" si="12"/>
        <v/>
      </c>
      <c r="BC175" s="390" t="str">
        <f>สรุปเวลาเรียน!X10</f>
        <v/>
      </c>
      <c r="BD175" s="415"/>
    </row>
    <row r="176" spans="1:56" ht="15" customHeight="1">
      <c r="A176" s="875" t="str">
        <f>เวลาเรียน1!A13</f>
        <v/>
      </c>
      <c r="B176" s="876"/>
      <c r="C176" s="519" t="str">
        <f>น้ำหนักส่วนสูง!B9</f>
        <v/>
      </c>
      <c r="D176" s="507"/>
      <c r="E176" s="507"/>
      <c r="F176" s="507"/>
      <c r="G176" s="507"/>
      <c r="H176" s="507"/>
      <c r="I176" s="507"/>
      <c r="J176" s="507"/>
      <c r="K176" s="507"/>
      <c r="L176" s="507"/>
      <c r="M176" s="507"/>
      <c r="N176" s="507"/>
      <c r="O176" s="507"/>
      <c r="P176" s="507"/>
      <c r="Q176" s="507"/>
      <c r="R176" s="507"/>
      <c r="S176" s="507"/>
      <c r="T176" s="507"/>
      <c r="U176" s="507"/>
      <c r="V176" s="507"/>
      <c r="W176" s="507"/>
      <c r="X176" s="507"/>
      <c r="Y176" s="507"/>
      <c r="Z176" s="521" t="str">
        <f t="shared" si="13"/>
        <v/>
      </c>
      <c r="AA176" s="507"/>
      <c r="AB176" s="507"/>
      <c r="AC176" s="507"/>
      <c r="AD176" s="507"/>
      <c r="AE176" s="507"/>
      <c r="AF176" s="507"/>
      <c r="AG176" s="507"/>
      <c r="AH176" s="507"/>
      <c r="AI176" s="507"/>
      <c r="AJ176" s="507"/>
      <c r="AK176" s="507"/>
      <c r="AL176" s="507"/>
      <c r="AM176" s="507"/>
      <c r="AN176" s="507"/>
      <c r="AO176" s="507"/>
      <c r="AP176" s="507"/>
      <c r="AQ176" s="507"/>
      <c r="AR176" s="507"/>
      <c r="AS176" s="513"/>
      <c r="AT176" s="514"/>
      <c r="AU176" s="513"/>
      <c r="AV176" s="514"/>
      <c r="AW176" s="515"/>
      <c r="AX176" s="514"/>
      <c r="AY176" s="507"/>
      <c r="AZ176" s="408"/>
      <c r="BA176" s="410" t="str">
        <f>IF(A176="","",IF(AY176+AZ176=ข้อมูลพื้นฐาน!$F$18+ข้อมูลพื้นฐาน!$G$18,"/",""))</f>
        <v/>
      </c>
      <c r="BB176" s="410" t="str">
        <f t="shared" si="12"/>
        <v/>
      </c>
      <c r="BC176" s="390" t="str">
        <f>สรุปเวลาเรียน!X11</f>
        <v/>
      </c>
      <c r="BD176" s="415"/>
    </row>
    <row r="177" spans="1:56" ht="15" customHeight="1">
      <c r="A177" s="875" t="str">
        <f>เวลาเรียน1!A14</f>
        <v/>
      </c>
      <c r="B177" s="876"/>
      <c r="C177" s="519" t="str">
        <f>น้ำหนักส่วนสูง!B10</f>
        <v/>
      </c>
      <c r="D177" s="507"/>
      <c r="E177" s="507"/>
      <c r="F177" s="507"/>
      <c r="G177" s="507"/>
      <c r="H177" s="507"/>
      <c r="I177" s="507"/>
      <c r="J177" s="507"/>
      <c r="K177" s="507"/>
      <c r="L177" s="507"/>
      <c r="M177" s="507"/>
      <c r="N177" s="507"/>
      <c r="O177" s="507"/>
      <c r="P177" s="507"/>
      <c r="Q177" s="507"/>
      <c r="R177" s="507"/>
      <c r="S177" s="507"/>
      <c r="T177" s="507"/>
      <c r="U177" s="507"/>
      <c r="V177" s="507"/>
      <c r="W177" s="507"/>
      <c r="X177" s="507"/>
      <c r="Y177" s="507"/>
      <c r="Z177" s="521" t="str">
        <f t="shared" si="13"/>
        <v/>
      </c>
      <c r="AA177" s="507"/>
      <c r="AB177" s="507"/>
      <c r="AC177" s="507"/>
      <c r="AD177" s="507"/>
      <c r="AE177" s="507"/>
      <c r="AF177" s="507"/>
      <c r="AG177" s="507"/>
      <c r="AH177" s="507"/>
      <c r="AI177" s="507"/>
      <c r="AJ177" s="507"/>
      <c r="AK177" s="507"/>
      <c r="AL177" s="507"/>
      <c r="AM177" s="507"/>
      <c r="AN177" s="507"/>
      <c r="AO177" s="507"/>
      <c r="AP177" s="507"/>
      <c r="AQ177" s="507"/>
      <c r="AR177" s="507"/>
      <c r="AS177" s="513"/>
      <c r="AT177" s="514"/>
      <c r="AU177" s="513"/>
      <c r="AV177" s="514"/>
      <c r="AW177" s="515"/>
      <c r="AX177" s="514"/>
      <c r="AY177" s="507"/>
      <c r="AZ177" s="408"/>
      <c r="BA177" s="410" t="str">
        <f>IF(A177="","",IF(AY177+AZ177=ข้อมูลพื้นฐาน!$F$18+ข้อมูลพื้นฐาน!$G$18,"/",""))</f>
        <v/>
      </c>
      <c r="BB177" s="410" t="str">
        <f t="shared" si="12"/>
        <v/>
      </c>
      <c r="BC177" s="390" t="str">
        <f>สรุปเวลาเรียน!X12</f>
        <v/>
      </c>
      <c r="BD177" s="415"/>
    </row>
    <row r="178" spans="1:56" ht="15" customHeight="1">
      <c r="A178" s="875" t="str">
        <f>เวลาเรียน1!A15</f>
        <v/>
      </c>
      <c r="B178" s="876"/>
      <c r="C178" s="519" t="str">
        <f>น้ำหนักส่วนสูง!B11</f>
        <v/>
      </c>
      <c r="D178" s="507"/>
      <c r="E178" s="507"/>
      <c r="F178" s="507"/>
      <c r="G178" s="507"/>
      <c r="H178" s="507"/>
      <c r="I178" s="507"/>
      <c r="J178" s="507"/>
      <c r="K178" s="507"/>
      <c r="L178" s="507"/>
      <c r="M178" s="507"/>
      <c r="N178" s="507"/>
      <c r="O178" s="507"/>
      <c r="P178" s="507"/>
      <c r="Q178" s="507"/>
      <c r="R178" s="507"/>
      <c r="S178" s="507"/>
      <c r="T178" s="507"/>
      <c r="U178" s="507"/>
      <c r="V178" s="507"/>
      <c r="W178" s="507"/>
      <c r="X178" s="507"/>
      <c r="Y178" s="507"/>
      <c r="Z178" s="521" t="str">
        <f t="shared" si="13"/>
        <v/>
      </c>
      <c r="AA178" s="507"/>
      <c r="AB178" s="507"/>
      <c r="AC178" s="507"/>
      <c r="AD178" s="507"/>
      <c r="AE178" s="507"/>
      <c r="AF178" s="507"/>
      <c r="AG178" s="507"/>
      <c r="AH178" s="507"/>
      <c r="AI178" s="507"/>
      <c r="AJ178" s="507"/>
      <c r="AK178" s="507"/>
      <c r="AL178" s="507"/>
      <c r="AM178" s="507"/>
      <c r="AN178" s="507"/>
      <c r="AO178" s="507"/>
      <c r="AP178" s="507"/>
      <c r="AQ178" s="507"/>
      <c r="AR178" s="507"/>
      <c r="AS178" s="513"/>
      <c r="AT178" s="514"/>
      <c r="AU178" s="513"/>
      <c r="AV178" s="514"/>
      <c r="AW178" s="515"/>
      <c r="AX178" s="514"/>
      <c r="AY178" s="507"/>
      <c r="AZ178" s="408"/>
      <c r="BA178" s="410" t="str">
        <f>IF(A178="","",IF(AY178+AZ178=ข้อมูลพื้นฐาน!$F$18+ข้อมูลพื้นฐาน!$G$18,"/",""))</f>
        <v/>
      </c>
      <c r="BB178" s="410" t="str">
        <f t="shared" si="12"/>
        <v/>
      </c>
      <c r="BC178" s="390" t="str">
        <f>สรุปเวลาเรียน!X13</f>
        <v/>
      </c>
      <c r="BD178" s="415"/>
    </row>
    <row r="179" spans="1:56" ht="15" customHeight="1">
      <c r="A179" s="875" t="str">
        <f>เวลาเรียน1!A16</f>
        <v/>
      </c>
      <c r="B179" s="876"/>
      <c r="C179" s="519" t="str">
        <f>น้ำหนักส่วนสูง!B12</f>
        <v/>
      </c>
      <c r="D179" s="507"/>
      <c r="E179" s="507"/>
      <c r="F179" s="507"/>
      <c r="G179" s="507"/>
      <c r="H179" s="507"/>
      <c r="I179" s="507"/>
      <c r="J179" s="507"/>
      <c r="K179" s="507"/>
      <c r="L179" s="507"/>
      <c r="M179" s="507"/>
      <c r="N179" s="507"/>
      <c r="O179" s="507"/>
      <c r="P179" s="507"/>
      <c r="Q179" s="507"/>
      <c r="R179" s="507"/>
      <c r="S179" s="507"/>
      <c r="T179" s="507"/>
      <c r="U179" s="507"/>
      <c r="V179" s="507"/>
      <c r="W179" s="507"/>
      <c r="X179" s="507"/>
      <c r="Y179" s="507"/>
      <c r="Z179" s="521" t="str">
        <f t="shared" si="13"/>
        <v/>
      </c>
      <c r="AA179" s="507"/>
      <c r="AB179" s="507"/>
      <c r="AC179" s="507"/>
      <c r="AD179" s="507"/>
      <c r="AE179" s="507"/>
      <c r="AF179" s="507"/>
      <c r="AG179" s="507"/>
      <c r="AH179" s="507"/>
      <c r="AI179" s="507"/>
      <c r="AJ179" s="507"/>
      <c r="AK179" s="507"/>
      <c r="AL179" s="507"/>
      <c r="AM179" s="507"/>
      <c r="AN179" s="507"/>
      <c r="AO179" s="507"/>
      <c r="AP179" s="507"/>
      <c r="AQ179" s="507"/>
      <c r="AR179" s="507"/>
      <c r="AS179" s="513"/>
      <c r="AT179" s="514"/>
      <c r="AU179" s="513"/>
      <c r="AV179" s="514"/>
      <c r="AW179" s="515"/>
      <c r="AX179" s="514"/>
      <c r="AY179" s="507"/>
      <c r="AZ179" s="408"/>
      <c r="BA179" s="410" t="str">
        <f>IF(A179="","",IF(AY179+AZ179=ข้อมูลพื้นฐาน!$F$18+ข้อมูลพื้นฐาน!$G$18,"/",""))</f>
        <v/>
      </c>
      <c r="BB179" s="410" t="str">
        <f t="shared" si="12"/>
        <v/>
      </c>
      <c r="BC179" s="390" t="str">
        <f>สรุปเวลาเรียน!X14</f>
        <v/>
      </c>
      <c r="BD179" s="415"/>
    </row>
    <row r="180" spans="1:56" ht="15" customHeight="1">
      <c r="A180" s="875" t="str">
        <f>เวลาเรียน1!A17</f>
        <v/>
      </c>
      <c r="B180" s="876"/>
      <c r="C180" s="519" t="str">
        <f>น้ำหนักส่วนสูง!B13</f>
        <v/>
      </c>
      <c r="D180" s="507"/>
      <c r="E180" s="507"/>
      <c r="F180" s="507"/>
      <c r="G180" s="507"/>
      <c r="H180" s="507"/>
      <c r="I180" s="507"/>
      <c r="J180" s="507"/>
      <c r="K180" s="507"/>
      <c r="L180" s="507"/>
      <c r="M180" s="507"/>
      <c r="N180" s="507"/>
      <c r="O180" s="507"/>
      <c r="P180" s="507"/>
      <c r="Q180" s="507"/>
      <c r="R180" s="507"/>
      <c r="S180" s="507"/>
      <c r="T180" s="507"/>
      <c r="U180" s="507"/>
      <c r="V180" s="507"/>
      <c r="W180" s="507"/>
      <c r="X180" s="507"/>
      <c r="Y180" s="507"/>
      <c r="Z180" s="521" t="str">
        <f t="shared" si="13"/>
        <v/>
      </c>
      <c r="AA180" s="507"/>
      <c r="AB180" s="507"/>
      <c r="AC180" s="507"/>
      <c r="AD180" s="507"/>
      <c r="AE180" s="507"/>
      <c r="AF180" s="507"/>
      <c r="AG180" s="507"/>
      <c r="AH180" s="507"/>
      <c r="AI180" s="507"/>
      <c r="AJ180" s="507"/>
      <c r="AK180" s="507"/>
      <c r="AL180" s="507"/>
      <c r="AM180" s="507"/>
      <c r="AN180" s="507"/>
      <c r="AO180" s="507"/>
      <c r="AP180" s="507"/>
      <c r="AQ180" s="507"/>
      <c r="AR180" s="507"/>
      <c r="AS180" s="513"/>
      <c r="AT180" s="514"/>
      <c r="AU180" s="513"/>
      <c r="AV180" s="514"/>
      <c r="AW180" s="515"/>
      <c r="AX180" s="514"/>
      <c r="AY180" s="507"/>
      <c r="AZ180" s="408"/>
      <c r="BA180" s="410" t="str">
        <f>IF(A180="","",IF(AY180+AZ180=ข้อมูลพื้นฐาน!$F$18+ข้อมูลพื้นฐาน!$G$18,"/",""))</f>
        <v/>
      </c>
      <c r="BB180" s="410" t="str">
        <f t="shared" si="12"/>
        <v/>
      </c>
      <c r="BC180" s="390" t="str">
        <f>สรุปเวลาเรียน!X15</f>
        <v/>
      </c>
      <c r="BD180" s="415"/>
    </row>
    <row r="181" spans="1:56" ht="15" customHeight="1">
      <c r="A181" s="875" t="str">
        <f>เวลาเรียน1!A18</f>
        <v/>
      </c>
      <c r="B181" s="876"/>
      <c r="C181" s="519" t="str">
        <f>น้ำหนักส่วนสูง!B14</f>
        <v/>
      </c>
      <c r="D181" s="507"/>
      <c r="E181" s="507"/>
      <c r="F181" s="507"/>
      <c r="G181" s="507"/>
      <c r="H181" s="507"/>
      <c r="I181" s="507"/>
      <c r="J181" s="507"/>
      <c r="K181" s="507"/>
      <c r="L181" s="507"/>
      <c r="M181" s="507"/>
      <c r="N181" s="507"/>
      <c r="O181" s="507"/>
      <c r="P181" s="507"/>
      <c r="Q181" s="507"/>
      <c r="R181" s="507"/>
      <c r="S181" s="507"/>
      <c r="T181" s="507"/>
      <c r="U181" s="507"/>
      <c r="V181" s="507"/>
      <c r="W181" s="507"/>
      <c r="X181" s="507"/>
      <c r="Y181" s="507"/>
      <c r="Z181" s="521" t="str">
        <f t="shared" si="13"/>
        <v/>
      </c>
      <c r="AA181" s="507"/>
      <c r="AB181" s="507"/>
      <c r="AC181" s="507"/>
      <c r="AD181" s="507"/>
      <c r="AE181" s="507"/>
      <c r="AF181" s="507"/>
      <c r="AG181" s="507"/>
      <c r="AH181" s="507"/>
      <c r="AI181" s="507"/>
      <c r="AJ181" s="507"/>
      <c r="AK181" s="507"/>
      <c r="AL181" s="507"/>
      <c r="AM181" s="507"/>
      <c r="AN181" s="507"/>
      <c r="AO181" s="507"/>
      <c r="AP181" s="507"/>
      <c r="AQ181" s="507"/>
      <c r="AR181" s="507"/>
      <c r="AS181" s="513"/>
      <c r="AT181" s="514"/>
      <c r="AU181" s="513"/>
      <c r="AV181" s="514"/>
      <c r="AW181" s="515"/>
      <c r="AX181" s="514"/>
      <c r="AY181" s="507"/>
      <c r="AZ181" s="408"/>
      <c r="BA181" s="410" t="str">
        <f>IF(A181="","",IF(AY181+AZ181=ข้อมูลพื้นฐาน!$F$18+ข้อมูลพื้นฐาน!$G$18,"/",""))</f>
        <v/>
      </c>
      <c r="BB181" s="410" t="str">
        <f t="shared" si="12"/>
        <v/>
      </c>
      <c r="BC181" s="390" t="str">
        <f>สรุปเวลาเรียน!X16</f>
        <v/>
      </c>
      <c r="BD181" s="415"/>
    </row>
    <row r="182" spans="1:56" ht="15" customHeight="1">
      <c r="A182" s="875" t="str">
        <f>เวลาเรียน1!A19</f>
        <v/>
      </c>
      <c r="B182" s="876"/>
      <c r="C182" s="519" t="str">
        <f>น้ำหนักส่วนสูง!B15</f>
        <v/>
      </c>
      <c r="D182" s="507"/>
      <c r="E182" s="507"/>
      <c r="F182" s="507"/>
      <c r="G182" s="507"/>
      <c r="H182" s="507"/>
      <c r="I182" s="507"/>
      <c r="J182" s="507"/>
      <c r="K182" s="507"/>
      <c r="L182" s="507"/>
      <c r="M182" s="507"/>
      <c r="N182" s="507"/>
      <c r="O182" s="507"/>
      <c r="P182" s="507"/>
      <c r="Q182" s="507"/>
      <c r="R182" s="507"/>
      <c r="S182" s="507"/>
      <c r="T182" s="507"/>
      <c r="U182" s="507"/>
      <c r="V182" s="507"/>
      <c r="W182" s="507"/>
      <c r="X182" s="507"/>
      <c r="Y182" s="507"/>
      <c r="Z182" s="521" t="str">
        <f t="shared" si="13"/>
        <v/>
      </c>
      <c r="AA182" s="507"/>
      <c r="AB182" s="507"/>
      <c r="AC182" s="507"/>
      <c r="AD182" s="507"/>
      <c r="AE182" s="507"/>
      <c r="AF182" s="507"/>
      <c r="AG182" s="507"/>
      <c r="AH182" s="507"/>
      <c r="AI182" s="507"/>
      <c r="AJ182" s="507"/>
      <c r="AK182" s="507"/>
      <c r="AL182" s="507"/>
      <c r="AM182" s="507"/>
      <c r="AN182" s="507"/>
      <c r="AO182" s="507"/>
      <c r="AP182" s="507"/>
      <c r="AQ182" s="507"/>
      <c r="AR182" s="507"/>
      <c r="AS182" s="513"/>
      <c r="AT182" s="514"/>
      <c r="AU182" s="513"/>
      <c r="AV182" s="514"/>
      <c r="AW182" s="515"/>
      <c r="AX182" s="514"/>
      <c r="AY182" s="507"/>
      <c r="AZ182" s="408"/>
      <c r="BA182" s="410" t="str">
        <f>IF(A182="","",IF(AY182+AZ182=ข้อมูลพื้นฐาน!$F$18+ข้อมูลพื้นฐาน!$G$18,"/",""))</f>
        <v/>
      </c>
      <c r="BB182" s="410" t="str">
        <f t="shared" si="12"/>
        <v/>
      </c>
      <c r="BC182" s="390" t="str">
        <f>สรุปเวลาเรียน!X17</f>
        <v/>
      </c>
      <c r="BD182" s="415"/>
    </row>
    <row r="183" spans="1:56" ht="15" customHeight="1">
      <c r="A183" s="875" t="str">
        <f>เวลาเรียน1!A20</f>
        <v/>
      </c>
      <c r="B183" s="876"/>
      <c r="C183" s="519" t="str">
        <f>น้ำหนักส่วนสูง!B16</f>
        <v/>
      </c>
      <c r="D183" s="507"/>
      <c r="E183" s="507"/>
      <c r="F183" s="507"/>
      <c r="G183" s="507"/>
      <c r="H183" s="507"/>
      <c r="I183" s="507"/>
      <c r="J183" s="507"/>
      <c r="K183" s="507"/>
      <c r="L183" s="507"/>
      <c r="M183" s="507"/>
      <c r="N183" s="507"/>
      <c r="O183" s="507"/>
      <c r="P183" s="507"/>
      <c r="Q183" s="507"/>
      <c r="R183" s="507"/>
      <c r="S183" s="507"/>
      <c r="T183" s="507"/>
      <c r="U183" s="507"/>
      <c r="V183" s="507"/>
      <c r="W183" s="507"/>
      <c r="X183" s="507"/>
      <c r="Y183" s="507"/>
      <c r="Z183" s="521" t="str">
        <f t="shared" si="13"/>
        <v/>
      </c>
      <c r="AA183" s="507"/>
      <c r="AB183" s="507"/>
      <c r="AC183" s="507"/>
      <c r="AD183" s="507"/>
      <c r="AE183" s="507"/>
      <c r="AF183" s="507"/>
      <c r="AG183" s="507"/>
      <c r="AH183" s="507"/>
      <c r="AI183" s="507"/>
      <c r="AJ183" s="507"/>
      <c r="AK183" s="507"/>
      <c r="AL183" s="507"/>
      <c r="AM183" s="507"/>
      <c r="AN183" s="507"/>
      <c r="AO183" s="507"/>
      <c r="AP183" s="507"/>
      <c r="AQ183" s="507"/>
      <c r="AR183" s="507"/>
      <c r="AS183" s="513"/>
      <c r="AT183" s="514"/>
      <c r="AU183" s="513"/>
      <c r="AV183" s="514"/>
      <c r="AW183" s="515"/>
      <c r="AX183" s="514"/>
      <c r="AY183" s="507"/>
      <c r="AZ183" s="408"/>
      <c r="BA183" s="410" t="str">
        <f>IF(A183="","",IF(AY183+AZ183=ข้อมูลพื้นฐาน!$F$18+ข้อมูลพื้นฐาน!$G$18,"/",""))</f>
        <v/>
      </c>
      <c r="BB183" s="410" t="str">
        <f t="shared" si="12"/>
        <v/>
      </c>
      <c r="BC183" s="390" t="str">
        <f>สรุปเวลาเรียน!X18</f>
        <v/>
      </c>
      <c r="BD183" s="415"/>
    </row>
    <row r="184" spans="1:56" ht="15" customHeight="1">
      <c r="A184" s="875" t="str">
        <f>เวลาเรียน1!A21</f>
        <v/>
      </c>
      <c r="B184" s="876"/>
      <c r="C184" s="519" t="str">
        <f>น้ำหนักส่วนสูง!B17</f>
        <v/>
      </c>
      <c r="D184" s="507"/>
      <c r="E184" s="507"/>
      <c r="F184" s="507"/>
      <c r="G184" s="507"/>
      <c r="H184" s="507"/>
      <c r="I184" s="507"/>
      <c r="J184" s="507"/>
      <c r="K184" s="507"/>
      <c r="L184" s="507"/>
      <c r="M184" s="507"/>
      <c r="N184" s="507"/>
      <c r="O184" s="507"/>
      <c r="P184" s="507"/>
      <c r="Q184" s="507"/>
      <c r="R184" s="507"/>
      <c r="S184" s="507"/>
      <c r="T184" s="507"/>
      <c r="U184" s="507"/>
      <c r="V184" s="507"/>
      <c r="W184" s="507"/>
      <c r="X184" s="507"/>
      <c r="Y184" s="507"/>
      <c r="Z184" s="521" t="str">
        <f t="shared" si="13"/>
        <v/>
      </c>
      <c r="AA184" s="507"/>
      <c r="AB184" s="507"/>
      <c r="AC184" s="507"/>
      <c r="AD184" s="507"/>
      <c r="AE184" s="507"/>
      <c r="AF184" s="507"/>
      <c r="AG184" s="507"/>
      <c r="AH184" s="507"/>
      <c r="AI184" s="507"/>
      <c r="AJ184" s="507"/>
      <c r="AK184" s="507"/>
      <c r="AL184" s="507"/>
      <c r="AM184" s="507"/>
      <c r="AN184" s="507"/>
      <c r="AO184" s="507"/>
      <c r="AP184" s="507"/>
      <c r="AQ184" s="507"/>
      <c r="AR184" s="507"/>
      <c r="AS184" s="513"/>
      <c r="AT184" s="514"/>
      <c r="AU184" s="513"/>
      <c r="AV184" s="514"/>
      <c r="AW184" s="515"/>
      <c r="AX184" s="514"/>
      <c r="AY184" s="507"/>
      <c r="AZ184" s="408"/>
      <c r="BA184" s="410" t="str">
        <f>IF(A184="","",IF(AY184+AZ184=ข้อมูลพื้นฐาน!$F$18+ข้อมูลพื้นฐาน!$G$18,"/",""))</f>
        <v/>
      </c>
      <c r="BB184" s="410" t="str">
        <f t="shared" si="12"/>
        <v/>
      </c>
      <c r="BC184" s="390" t="str">
        <f>สรุปเวลาเรียน!X19</f>
        <v/>
      </c>
      <c r="BD184" s="415"/>
    </row>
    <row r="185" spans="1:56" ht="15" customHeight="1">
      <c r="A185" s="875" t="str">
        <f>เวลาเรียน1!A22</f>
        <v/>
      </c>
      <c r="B185" s="876"/>
      <c r="C185" s="519" t="str">
        <f>น้ำหนักส่วนสูง!B18</f>
        <v/>
      </c>
      <c r="D185" s="507"/>
      <c r="E185" s="507"/>
      <c r="F185" s="507"/>
      <c r="G185" s="507"/>
      <c r="H185" s="507"/>
      <c r="I185" s="507"/>
      <c r="J185" s="507"/>
      <c r="K185" s="507"/>
      <c r="L185" s="507"/>
      <c r="M185" s="507"/>
      <c r="N185" s="507"/>
      <c r="O185" s="507"/>
      <c r="P185" s="507"/>
      <c r="Q185" s="507"/>
      <c r="R185" s="507"/>
      <c r="S185" s="507"/>
      <c r="T185" s="507"/>
      <c r="U185" s="507"/>
      <c r="V185" s="507"/>
      <c r="W185" s="507"/>
      <c r="X185" s="507"/>
      <c r="Y185" s="507"/>
      <c r="Z185" s="521" t="str">
        <f t="shared" si="13"/>
        <v/>
      </c>
      <c r="AA185" s="507"/>
      <c r="AB185" s="507"/>
      <c r="AC185" s="507"/>
      <c r="AD185" s="507"/>
      <c r="AE185" s="507"/>
      <c r="AF185" s="507"/>
      <c r="AG185" s="507"/>
      <c r="AH185" s="507"/>
      <c r="AI185" s="507"/>
      <c r="AJ185" s="507"/>
      <c r="AK185" s="507"/>
      <c r="AL185" s="507"/>
      <c r="AM185" s="507"/>
      <c r="AN185" s="507"/>
      <c r="AO185" s="507"/>
      <c r="AP185" s="507"/>
      <c r="AQ185" s="507"/>
      <c r="AR185" s="507"/>
      <c r="AS185" s="513"/>
      <c r="AT185" s="514"/>
      <c r="AU185" s="513"/>
      <c r="AV185" s="514"/>
      <c r="AW185" s="515"/>
      <c r="AX185" s="514"/>
      <c r="AY185" s="507"/>
      <c r="AZ185" s="408"/>
      <c r="BA185" s="410" t="str">
        <f>IF(A185="","",IF(AY185+AZ185=ข้อมูลพื้นฐาน!$F$18+ข้อมูลพื้นฐาน!$G$18,"/",""))</f>
        <v/>
      </c>
      <c r="BB185" s="410" t="str">
        <f t="shared" si="12"/>
        <v/>
      </c>
      <c r="BC185" s="390" t="str">
        <f>สรุปเวลาเรียน!X20</f>
        <v/>
      </c>
      <c r="BD185" s="415"/>
    </row>
    <row r="186" spans="1:56" ht="15" customHeight="1">
      <c r="A186" s="875" t="str">
        <f>เวลาเรียน1!A23</f>
        <v/>
      </c>
      <c r="B186" s="876"/>
      <c r="C186" s="519" t="str">
        <f>น้ำหนักส่วนสูง!B19</f>
        <v/>
      </c>
      <c r="D186" s="507"/>
      <c r="E186" s="507"/>
      <c r="F186" s="507"/>
      <c r="G186" s="507"/>
      <c r="H186" s="507"/>
      <c r="I186" s="507"/>
      <c r="J186" s="507"/>
      <c r="K186" s="507"/>
      <c r="L186" s="507"/>
      <c r="M186" s="507"/>
      <c r="N186" s="507"/>
      <c r="O186" s="507"/>
      <c r="P186" s="507"/>
      <c r="Q186" s="507"/>
      <c r="R186" s="507"/>
      <c r="S186" s="507"/>
      <c r="T186" s="507"/>
      <c r="U186" s="507"/>
      <c r="V186" s="507"/>
      <c r="W186" s="507"/>
      <c r="X186" s="507"/>
      <c r="Y186" s="507"/>
      <c r="Z186" s="521" t="str">
        <f t="shared" si="13"/>
        <v/>
      </c>
      <c r="AA186" s="507"/>
      <c r="AB186" s="507"/>
      <c r="AC186" s="507"/>
      <c r="AD186" s="507"/>
      <c r="AE186" s="507"/>
      <c r="AF186" s="507"/>
      <c r="AG186" s="507"/>
      <c r="AH186" s="507"/>
      <c r="AI186" s="507"/>
      <c r="AJ186" s="507"/>
      <c r="AK186" s="507"/>
      <c r="AL186" s="507"/>
      <c r="AM186" s="507"/>
      <c r="AN186" s="507"/>
      <c r="AO186" s="507"/>
      <c r="AP186" s="507"/>
      <c r="AQ186" s="507"/>
      <c r="AR186" s="507"/>
      <c r="AS186" s="513"/>
      <c r="AT186" s="514"/>
      <c r="AU186" s="513"/>
      <c r="AV186" s="514"/>
      <c r="AW186" s="515"/>
      <c r="AX186" s="514"/>
      <c r="AY186" s="507"/>
      <c r="AZ186" s="408"/>
      <c r="BA186" s="410" t="str">
        <f>IF(A186="","",IF(AY186+AZ186=ข้อมูลพื้นฐาน!$F$18+ข้อมูลพื้นฐาน!$G$18,"/",""))</f>
        <v/>
      </c>
      <c r="BB186" s="410" t="str">
        <f t="shared" si="12"/>
        <v/>
      </c>
      <c r="BC186" s="390" t="str">
        <f>สรุปเวลาเรียน!X21</f>
        <v/>
      </c>
      <c r="BD186" s="415"/>
    </row>
    <row r="187" spans="1:56" ht="15" customHeight="1">
      <c r="A187" s="875" t="str">
        <f>เวลาเรียน1!A24</f>
        <v/>
      </c>
      <c r="B187" s="876"/>
      <c r="C187" s="519" t="str">
        <f>น้ำหนักส่วนสูง!B20</f>
        <v/>
      </c>
      <c r="D187" s="507"/>
      <c r="E187" s="507"/>
      <c r="F187" s="507"/>
      <c r="G187" s="507"/>
      <c r="H187" s="507"/>
      <c r="I187" s="507"/>
      <c r="J187" s="507"/>
      <c r="K187" s="507"/>
      <c r="L187" s="507"/>
      <c r="M187" s="507"/>
      <c r="N187" s="507"/>
      <c r="O187" s="507"/>
      <c r="P187" s="507"/>
      <c r="Q187" s="507"/>
      <c r="R187" s="507"/>
      <c r="S187" s="507"/>
      <c r="T187" s="507"/>
      <c r="U187" s="507"/>
      <c r="V187" s="507"/>
      <c r="W187" s="507"/>
      <c r="X187" s="507"/>
      <c r="Y187" s="507"/>
      <c r="Z187" s="521" t="str">
        <f t="shared" si="13"/>
        <v/>
      </c>
      <c r="AA187" s="507"/>
      <c r="AB187" s="507"/>
      <c r="AC187" s="507"/>
      <c r="AD187" s="507"/>
      <c r="AE187" s="507"/>
      <c r="AF187" s="507"/>
      <c r="AG187" s="507"/>
      <c r="AH187" s="507"/>
      <c r="AI187" s="507"/>
      <c r="AJ187" s="507"/>
      <c r="AK187" s="507"/>
      <c r="AL187" s="507"/>
      <c r="AM187" s="507"/>
      <c r="AN187" s="507"/>
      <c r="AO187" s="507"/>
      <c r="AP187" s="507"/>
      <c r="AQ187" s="507"/>
      <c r="AR187" s="507"/>
      <c r="AS187" s="513"/>
      <c r="AT187" s="514"/>
      <c r="AU187" s="513"/>
      <c r="AV187" s="514"/>
      <c r="AW187" s="515"/>
      <c r="AX187" s="514"/>
      <c r="AY187" s="507"/>
      <c r="AZ187" s="408"/>
      <c r="BA187" s="410" t="str">
        <f>IF(A187="","",IF(AY187+AZ187=ข้อมูลพื้นฐาน!$F$18+ข้อมูลพื้นฐาน!$G$18,"/",""))</f>
        <v/>
      </c>
      <c r="BB187" s="410" t="str">
        <f t="shared" si="12"/>
        <v/>
      </c>
      <c r="BC187" s="390" t="str">
        <f>สรุปเวลาเรียน!X22</f>
        <v/>
      </c>
      <c r="BD187" s="415"/>
    </row>
    <row r="188" spans="1:56" ht="15" customHeight="1">
      <c r="A188" s="875" t="str">
        <f>เวลาเรียน1!A25</f>
        <v/>
      </c>
      <c r="B188" s="876"/>
      <c r="C188" s="519" t="str">
        <f>น้ำหนักส่วนสูง!B21</f>
        <v/>
      </c>
      <c r="D188" s="507"/>
      <c r="E188" s="507"/>
      <c r="F188" s="507"/>
      <c r="G188" s="507"/>
      <c r="H188" s="507"/>
      <c r="I188" s="507"/>
      <c r="J188" s="507"/>
      <c r="K188" s="507"/>
      <c r="L188" s="507"/>
      <c r="M188" s="507"/>
      <c r="N188" s="507"/>
      <c r="O188" s="507"/>
      <c r="P188" s="507"/>
      <c r="Q188" s="507"/>
      <c r="R188" s="507"/>
      <c r="S188" s="507"/>
      <c r="T188" s="507"/>
      <c r="U188" s="507"/>
      <c r="V188" s="507"/>
      <c r="W188" s="507"/>
      <c r="X188" s="507"/>
      <c r="Y188" s="507"/>
      <c r="Z188" s="521" t="str">
        <f t="shared" si="13"/>
        <v/>
      </c>
      <c r="AA188" s="507"/>
      <c r="AB188" s="507"/>
      <c r="AC188" s="507"/>
      <c r="AD188" s="507"/>
      <c r="AE188" s="507"/>
      <c r="AF188" s="507"/>
      <c r="AG188" s="507"/>
      <c r="AH188" s="507"/>
      <c r="AI188" s="507"/>
      <c r="AJ188" s="507"/>
      <c r="AK188" s="507"/>
      <c r="AL188" s="507"/>
      <c r="AM188" s="507"/>
      <c r="AN188" s="507"/>
      <c r="AO188" s="507"/>
      <c r="AP188" s="507"/>
      <c r="AQ188" s="507"/>
      <c r="AR188" s="507"/>
      <c r="AS188" s="513"/>
      <c r="AT188" s="514"/>
      <c r="AU188" s="513"/>
      <c r="AV188" s="514"/>
      <c r="AW188" s="515"/>
      <c r="AX188" s="514"/>
      <c r="AY188" s="507"/>
      <c r="AZ188" s="408"/>
      <c r="BA188" s="410" t="str">
        <f>IF(A188="","",IF(AY188+AZ188=ข้อมูลพื้นฐาน!$F$18+ข้อมูลพื้นฐาน!$G$18,"/",""))</f>
        <v/>
      </c>
      <c r="BB188" s="410" t="str">
        <f t="shared" si="12"/>
        <v/>
      </c>
      <c r="BC188" s="390" t="str">
        <f>สรุปเวลาเรียน!X23</f>
        <v/>
      </c>
      <c r="BD188" s="415"/>
    </row>
    <row r="189" spans="1:56" ht="15" customHeight="1">
      <c r="A189" s="875" t="str">
        <f>เวลาเรียน1!A26</f>
        <v/>
      </c>
      <c r="B189" s="876"/>
      <c r="C189" s="519" t="str">
        <f>น้ำหนักส่วนสูง!B22</f>
        <v/>
      </c>
      <c r="D189" s="507"/>
      <c r="E189" s="507"/>
      <c r="F189" s="507"/>
      <c r="G189" s="507"/>
      <c r="H189" s="507"/>
      <c r="I189" s="507"/>
      <c r="J189" s="507"/>
      <c r="K189" s="507"/>
      <c r="L189" s="507"/>
      <c r="M189" s="507"/>
      <c r="N189" s="507"/>
      <c r="O189" s="507"/>
      <c r="P189" s="507"/>
      <c r="Q189" s="507"/>
      <c r="R189" s="507"/>
      <c r="S189" s="507"/>
      <c r="T189" s="507"/>
      <c r="U189" s="507"/>
      <c r="V189" s="507"/>
      <c r="W189" s="507"/>
      <c r="X189" s="507"/>
      <c r="Y189" s="507"/>
      <c r="Z189" s="521" t="str">
        <f t="shared" si="13"/>
        <v/>
      </c>
      <c r="AA189" s="507"/>
      <c r="AB189" s="507"/>
      <c r="AC189" s="507"/>
      <c r="AD189" s="507"/>
      <c r="AE189" s="507"/>
      <c r="AF189" s="507"/>
      <c r="AG189" s="507"/>
      <c r="AH189" s="507"/>
      <c r="AI189" s="507"/>
      <c r="AJ189" s="507"/>
      <c r="AK189" s="507"/>
      <c r="AL189" s="507"/>
      <c r="AM189" s="507"/>
      <c r="AN189" s="507"/>
      <c r="AO189" s="507"/>
      <c r="AP189" s="507"/>
      <c r="AQ189" s="507"/>
      <c r="AR189" s="507"/>
      <c r="AS189" s="513"/>
      <c r="AT189" s="514"/>
      <c r="AU189" s="513"/>
      <c r="AV189" s="514"/>
      <c r="AW189" s="515"/>
      <c r="AX189" s="514"/>
      <c r="AY189" s="507"/>
      <c r="AZ189" s="408"/>
      <c r="BA189" s="410" t="str">
        <f>IF(A189="","",IF(AY189+AZ189=ข้อมูลพื้นฐาน!$F$18+ข้อมูลพื้นฐาน!$G$18,"/",""))</f>
        <v/>
      </c>
      <c r="BB189" s="410" t="str">
        <f t="shared" si="12"/>
        <v/>
      </c>
      <c r="BC189" s="390" t="str">
        <f>สรุปเวลาเรียน!X24</f>
        <v/>
      </c>
      <c r="BD189" s="415"/>
    </row>
    <row r="190" spans="1:56" ht="15" customHeight="1">
      <c r="A190" s="875" t="str">
        <f>เวลาเรียน1!A27</f>
        <v/>
      </c>
      <c r="B190" s="876"/>
      <c r="C190" s="519" t="str">
        <f>น้ำหนักส่วนสูง!B23</f>
        <v/>
      </c>
      <c r="D190" s="507"/>
      <c r="E190" s="507"/>
      <c r="F190" s="507"/>
      <c r="G190" s="507"/>
      <c r="H190" s="507"/>
      <c r="I190" s="507"/>
      <c r="J190" s="507"/>
      <c r="K190" s="507"/>
      <c r="L190" s="507"/>
      <c r="M190" s="507"/>
      <c r="N190" s="507"/>
      <c r="O190" s="507"/>
      <c r="P190" s="507"/>
      <c r="Q190" s="507"/>
      <c r="R190" s="507"/>
      <c r="S190" s="507"/>
      <c r="T190" s="507"/>
      <c r="U190" s="507"/>
      <c r="V190" s="507"/>
      <c r="W190" s="507"/>
      <c r="X190" s="507"/>
      <c r="Y190" s="507"/>
      <c r="Z190" s="521" t="str">
        <f t="shared" si="13"/>
        <v/>
      </c>
      <c r="AA190" s="507"/>
      <c r="AB190" s="507"/>
      <c r="AC190" s="507"/>
      <c r="AD190" s="507"/>
      <c r="AE190" s="507"/>
      <c r="AF190" s="507"/>
      <c r="AG190" s="507"/>
      <c r="AH190" s="507"/>
      <c r="AI190" s="507"/>
      <c r="AJ190" s="507"/>
      <c r="AK190" s="507"/>
      <c r="AL190" s="507"/>
      <c r="AM190" s="507"/>
      <c r="AN190" s="507"/>
      <c r="AO190" s="507"/>
      <c r="AP190" s="507"/>
      <c r="AQ190" s="507"/>
      <c r="AR190" s="507"/>
      <c r="AS190" s="513"/>
      <c r="AT190" s="514"/>
      <c r="AU190" s="513"/>
      <c r="AV190" s="514"/>
      <c r="AW190" s="515"/>
      <c r="AX190" s="514"/>
      <c r="AY190" s="507"/>
      <c r="AZ190" s="408"/>
      <c r="BA190" s="410" t="str">
        <f>IF(A190="","",IF(AY190+AZ190=ข้อมูลพื้นฐาน!$F$18+ข้อมูลพื้นฐาน!$G$18,"/",""))</f>
        <v/>
      </c>
      <c r="BB190" s="410" t="str">
        <f t="shared" si="12"/>
        <v/>
      </c>
      <c r="BC190" s="390" t="str">
        <f>สรุปเวลาเรียน!X25</f>
        <v/>
      </c>
      <c r="BD190" s="415"/>
    </row>
    <row r="191" spans="1:56" ht="15" customHeight="1">
      <c r="A191" s="875" t="str">
        <f>เวลาเรียน1!A28</f>
        <v/>
      </c>
      <c r="B191" s="876"/>
      <c r="C191" s="519" t="str">
        <f>น้ำหนักส่วนสูง!B24</f>
        <v/>
      </c>
      <c r="D191" s="507"/>
      <c r="E191" s="507"/>
      <c r="F191" s="507"/>
      <c r="G191" s="507"/>
      <c r="H191" s="507"/>
      <c r="I191" s="507"/>
      <c r="J191" s="507"/>
      <c r="K191" s="507"/>
      <c r="L191" s="507"/>
      <c r="M191" s="507"/>
      <c r="N191" s="507"/>
      <c r="O191" s="507"/>
      <c r="P191" s="507"/>
      <c r="Q191" s="507"/>
      <c r="R191" s="507"/>
      <c r="S191" s="507"/>
      <c r="T191" s="507"/>
      <c r="U191" s="507"/>
      <c r="V191" s="507"/>
      <c r="W191" s="507"/>
      <c r="X191" s="507"/>
      <c r="Y191" s="507"/>
      <c r="Z191" s="521" t="str">
        <f t="shared" si="13"/>
        <v/>
      </c>
      <c r="AA191" s="507"/>
      <c r="AB191" s="507"/>
      <c r="AC191" s="507"/>
      <c r="AD191" s="507"/>
      <c r="AE191" s="507"/>
      <c r="AF191" s="507"/>
      <c r="AG191" s="507"/>
      <c r="AH191" s="507"/>
      <c r="AI191" s="507"/>
      <c r="AJ191" s="507"/>
      <c r="AK191" s="507"/>
      <c r="AL191" s="507"/>
      <c r="AM191" s="507"/>
      <c r="AN191" s="507"/>
      <c r="AO191" s="507"/>
      <c r="AP191" s="507"/>
      <c r="AQ191" s="507"/>
      <c r="AR191" s="507"/>
      <c r="AS191" s="513"/>
      <c r="AT191" s="514"/>
      <c r="AU191" s="513"/>
      <c r="AV191" s="514"/>
      <c r="AW191" s="515"/>
      <c r="AX191" s="514"/>
      <c r="AY191" s="507"/>
      <c r="AZ191" s="408"/>
      <c r="BA191" s="410" t="str">
        <f>IF(A191="","",IF(AY191+AZ191=ข้อมูลพื้นฐาน!$F$18+ข้อมูลพื้นฐาน!$G$18,"/",""))</f>
        <v/>
      </c>
      <c r="BB191" s="410" t="str">
        <f t="shared" si="12"/>
        <v/>
      </c>
      <c r="BC191" s="390" t="str">
        <f>สรุปเวลาเรียน!X26</f>
        <v/>
      </c>
      <c r="BD191" s="415"/>
    </row>
    <row r="192" spans="1:56" ht="15" customHeight="1">
      <c r="A192" s="875" t="str">
        <f>เวลาเรียน1!A29</f>
        <v/>
      </c>
      <c r="B192" s="876"/>
      <c r="C192" s="519" t="str">
        <f>น้ำหนักส่วนสูง!B25</f>
        <v/>
      </c>
      <c r="D192" s="507"/>
      <c r="E192" s="507"/>
      <c r="F192" s="507"/>
      <c r="G192" s="507"/>
      <c r="H192" s="507"/>
      <c r="I192" s="507"/>
      <c r="J192" s="507"/>
      <c r="K192" s="507"/>
      <c r="L192" s="507"/>
      <c r="M192" s="507"/>
      <c r="N192" s="507"/>
      <c r="O192" s="507"/>
      <c r="P192" s="507"/>
      <c r="Q192" s="507"/>
      <c r="R192" s="507"/>
      <c r="S192" s="507"/>
      <c r="T192" s="507"/>
      <c r="U192" s="507"/>
      <c r="V192" s="507"/>
      <c r="W192" s="507"/>
      <c r="X192" s="507"/>
      <c r="Y192" s="507"/>
      <c r="Z192" s="521" t="str">
        <f t="shared" si="13"/>
        <v/>
      </c>
      <c r="AA192" s="507"/>
      <c r="AB192" s="507"/>
      <c r="AC192" s="507"/>
      <c r="AD192" s="507"/>
      <c r="AE192" s="507"/>
      <c r="AF192" s="507"/>
      <c r="AG192" s="507"/>
      <c r="AH192" s="507"/>
      <c r="AI192" s="507"/>
      <c r="AJ192" s="507"/>
      <c r="AK192" s="507"/>
      <c r="AL192" s="507"/>
      <c r="AM192" s="507"/>
      <c r="AN192" s="507"/>
      <c r="AO192" s="507"/>
      <c r="AP192" s="507"/>
      <c r="AQ192" s="507"/>
      <c r="AR192" s="507"/>
      <c r="AS192" s="513"/>
      <c r="AT192" s="514"/>
      <c r="AU192" s="513"/>
      <c r="AV192" s="514"/>
      <c r="AW192" s="515"/>
      <c r="AX192" s="514"/>
      <c r="AY192" s="507"/>
      <c r="AZ192" s="408"/>
      <c r="BA192" s="410" t="str">
        <f>IF(A192="","",IF(AY192+AZ192=ข้อมูลพื้นฐาน!$F$18+ข้อมูลพื้นฐาน!$G$18,"/",""))</f>
        <v/>
      </c>
      <c r="BB192" s="410" t="str">
        <f t="shared" si="12"/>
        <v/>
      </c>
      <c r="BC192" s="390" t="str">
        <f>สรุปเวลาเรียน!X27</f>
        <v/>
      </c>
      <c r="BD192" s="415"/>
    </row>
    <row r="193" spans="1:56" ht="15" customHeight="1">
      <c r="A193" s="875" t="str">
        <f>เวลาเรียน1!A30</f>
        <v/>
      </c>
      <c r="B193" s="876"/>
      <c r="C193" s="519" t="str">
        <f>น้ำหนักส่วนสูง!B26</f>
        <v/>
      </c>
      <c r="D193" s="507"/>
      <c r="E193" s="507"/>
      <c r="F193" s="507"/>
      <c r="G193" s="507"/>
      <c r="H193" s="507"/>
      <c r="I193" s="507"/>
      <c r="J193" s="507"/>
      <c r="K193" s="507"/>
      <c r="L193" s="507"/>
      <c r="M193" s="507"/>
      <c r="N193" s="507"/>
      <c r="O193" s="507"/>
      <c r="P193" s="507"/>
      <c r="Q193" s="507"/>
      <c r="R193" s="507"/>
      <c r="S193" s="507"/>
      <c r="T193" s="507"/>
      <c r="U193" s="507"/>
      <c r="V193" s="507"/>
      <c r="W193" s="507"/>
      <c r="X193" s="507"/>
      <c r="Y193" s="507"/>
      <c r="Z193" s="521" t="str">
        <f t="shared" si="13"/>
        <v/>
      </c>
      <c r="AA193" s="507"/>
      <c r="AB193" s="507"/>
      <c r="AC193" s="507"/>
      <c r="AD193" s="507"/>
      <c r="AE193" s="507"/>
      <c r="AF193" s="507"/>
      <c r="AG193" s="507"/>
      <c r="AH193" s="507"/>
      <c r="AI193" s="507"/>
      <c r="AJ193" s="507"/>
      <c r="AK193" s="507"/>
      <c r="AL193" s="507"/>
      <c r="AM193" s="507"/>
      <c r="AN193" s="507"/>
      <c r="AO193" s="507"/>
      <c r="AP193" s="507"/>
      <c r="AQ193" s="507"/>
      <c r="AR193" s="507"/>
      <c r="AS193" s="513"/>
      <c r="AT193" s="514"/>
      <c r="AU193" s="513"/>
      <c r="AV193" s="514"/>
      <c r="AW193" s="515"/>
      <c r="AX193" s="514"/>
      <c r="AY193" s="507"/>
      <c r="AZ193" s="408"/>
      <c r="BA193" s="410" t="str">
        <f>IF(A193="","",IF(AY193+AZ193=ข้อมูลพื้นฐาน!$F$18+ข้อมูลพื้นฐาน!$G$18,"/",""))</f>
        <v/>
      </c>
      <c r="BB193" s="410" t="str">
        <f t="shared" si="12"/>
        <v/>
      </c>
      <c r="BC193" s="390" t="str">
        <f>สรุปเวลาเรียน!X28</f>
        <v/>
      </c>
      <c r="BD193" s="415"/>
    </row>
    <row r="194" spans="1:56" ht="15" customHeight="1">
      <c r="A194" s="875" t="str">
        <f>เวลาเรียน1!A31</f>
        <v/>
      </c>
      <c r="B194" s="876"/>
      <c r="C194" s="519" t="str">
        <f>น้ำหนักส่วนสูง!B27</f>
        <v/>
      </c>
      <c r="D194" s="507"/>
      <c r="E194" s="507"/>
      <c r="F194" s="507"/>
      <c r="G194" s="507"/>
      <c r="H194" s="507"/>
      <c r="I194" s="507"/>
      <c r="J194" s="507"/>
      <c r="K194" s="507"/>
      <c r="L194" s="507"/>
      <c r="M194" s="507"/>
      <c r="N194" s="507"/>
      <c r="O194" s="507"/>
      <c r="P194" s="507"/>
      <c r="Q194" s="507"/>
      <c r="R194" s="507"/>
      <c r="S194" s="507"/>
      <c r="T194" s="507"/>
      <c r="U194" s="507"/>
      <c r="V194" s="507"/>
      <c r="W194" s="507"/>
      <c r="X194" s="507"/>
      <c r="Y194" s="507"/>
      <c r="Z194" s="521" t="str">
        <f t="shared" si="13"/>
        <v/>
      </c>
      <c r="AA194" s="507"/>
      <c r="AB194" s="507"/>
      <c r="AC194" s="507"/>
      <c r="AD194" s="507"/>
      <c r="AE194" s="507"/>
      <c r="AF194" s="507"/>
      <c r="AG194" s="507"/>
      <c r="AH194" s="507"/>
      <c r="AI194" s="507"/>
      <c r="AJ194" s="507"/>
      <c r="AK194" s="507"/>
      <c r="AL194" s="507"/>
      <c r="AM194" s="507"/>
      <c r="AN194" s="507"/>
      <c r="AO194" s="507"/>
      <c r="AP194" s="507"/>
      <c r="AQ194" s="507"/>
      <c r="AR194" s="507"/>
      <c r="AS194" s="513"/>
      <c r="AT194" s="514"/>
      <c r="AU194" s="513"/>
      <c r="AV194" s="514"/>
      <c r="AW194" s="515"/>
      <c r="AX194" s="514"/>
      <c r="AY194" s="507"/>
      <c r="AZ194" s="408"/>
      <c r="BA194" s="410" t="str">
        <f>IF(A194="","",IF(AY194+AZ194=ข้อมูลพื้นฐาน!$F$18+ข้อมูลพื้นฐาน!$G$18,"/",""))</f>
        <v/>
      </c>
      <c r="BB194" s="410" t="str">
        <f t="shared" si="12"/>
        <v/>
      </c>
      <c r="BC194" s="390" t="str">
        <f>สรุปเวลาเรียน!X29</f>
        <v/>
      </c>
      <c r="BD194" s="415"/>
    </row>
    <row r="195" spans="1:56" ht="15" customHeight="1">
      <c r="A195" s="875" t="str">
        <f>เวลาเรียน1!A32</f>
        <v/>
      </c>
      <c r="B195" s="876"/>
      <c r="C195" s="519" t="str">
        <f>น้ำหนักส่วนสูง!B28</f>
        <v/>
      </c>
      <c r="D195" s="507"/>
      <c r="E195" s="507"/>
      <c r="F195" s="507"/>
      <c r="G195" s="507"/>
      <c r="H195" s="507"/>
      <c r="I195" s="507"/>
      <c r="J195" s="507"/>
      <c r="K195" s="507"/>
      <c r="L195" s="507"/>
      <c r="M195" s="507"/>
      <c r="N195" s="507"/>
      <c r="O195" s="507"/>
      <c r="P195" s="507"/>
      <c r="Q195" s="507"/>
      <c r="R195" s="507"/>
      <c r="S195" s="507"/>
      <c r="T195" s="507"/>
      <c r="U195" s="507"/>
      <c r="V195" s="507"/>
      <c r="W195" s="507"/>
      <c r="X195" s="507"/>
      <c r="Y195" s="507"/>
      <c r="Z195" s="521" t="str">
        <f t="shared" si="13"/>
        <v/>
      </c>
      <c r="AA195" s="507"/>
      <c r="AB195" s="507"/>
      <c r="AC195" s="507"/>
      <c r="AD195" s="507"/>
      <c r="AE195" s="507"/>
      <c r="AF195" s="507"/>
      <c r="AG195" s="507"/>
      <c r="AH195" s="507"/>
      <c r="AI195" s="507"/>
      <c r="AJ195" s="507"/>
      <c r="AK195" s="507"/>
      <c r="AL195" s="507"/>
      <c r="AM195" s="507"/>
      <c r="AN195" s="507"/>
      <c r="AO195" s="507"/>
      <c r="AP195" s="507"/>
      <c r="AQ195" s="507"/>
      <c r="AR195" s="507"/>
      <c r="AS195" s="513"/>
      <c r="AT195" s="514"/>
      <c r="AU195" s="513"/>
      <c r="AV195" s="514"/>
      <c r="AW195" s="515"/>
      <c r="AX195" s="514"/>
      <c r="AY195" s="507"/>
      <c r="AZ195" s="408"/>
      <c r="BA195" s="410" t="str">
        <f>IF(A195="","",IF(AY195+AZ195=ข้อมูลพื้นฐาน!$F$18+ข้อมูลพื้นฐาน!$G$18,"/",""))</f>
        <v/>
      </c>
      <c r="BB195" s="410" t="str">
        <f t="shared" si="12"/>
        <v/>
      </c>
      <c r="BC195" s="390" t="str">
        <f>สรุปเวลาเรียน!X30</f>
        <v/>
      </c>
      <c r="BD195" s="415"/>
    </row>
    <row r="196" spans="1:56" ht="15" customHeight="1">
      <c r="A196" s="875" t="str">
        <f>เวลาเรียน1!A33</f>
        <v/>
      </c>
      <c r="B196" s="876"/>
      <c r="C196" s="519" t="str">
        <f>น้ำหนักส่วนสูง!B29</f>
        <v/>
      </c>
      <c r="D196" s="507"/>
      <c r="E196" s="507"/>
      <c r="F196" s="507"/>
      <c r="G196" s="507"/>
      <c r="H196" s="507"/>
      <c r="I196" s="507"/>
      <c r="J196" s="507"/>
      <c r="K196" s="507"/>
      <c r="L196" s="507"/>
      <c r="M196" s="507"/>
      <c r="N196" s="507"/>
      <c r="O196" s="507"/>
      <c r="P196" s="507"/>
      <c r="Q196" s="507"/>
      <c r="R196" s="507"/>
      <c r="S196" s="507"/>
      <c r="T196" s="507"/>
      <c r="U196" s="507"/>
      <c r="V196" s="507"/>
      <c r="W196" s="507"/>
      <c r="X196" s="507"/>
      <c r="Y196" s="507"/>
      <c r="Z196" s="521" t="str">
        <f t="shared" si="13"/>
        <v/>
      </c>
      <c r="AA196" s="507"/>
      <c r="AB196" s="507"/>
      <c r="AC196" s="507"/>
      <c r="AD196" s="507"/>
      <c r="AE196" s="507"/>
      <c r="AF196" s="507"/>
      <c r="AG196" s="507"/>
      <c r="AH196" s="507"/>
      <c r="AI196" s="507"/>
      <c r="AJ196" s="507"/>
      <c r="AK196" s="507"/>
      <c r="AL196" s="507"/>
      <c r="AM196" s="507"/>
      <c r="AN196" s="507"/>
      <c r="AO196" s="507"/>
      <c r="AP196" s="507"/>
      <c r="AQ196" s="507"/>
      <c r="AR196" s="507"/>
      <c r="AS196" s="513"/>
      <c r="AT196" s="514"/>
      <c r="AU196" s="513"/>
      <c r="AV196" s="514"/>
      <c r="AW196" s="515"/>
      <c r="AX196" s="514"/>
      <c r="AY196" s="507"/>
      <c r="AZ196" s="408"/>
      <c r="BA196" s="410" t="str">
        <f>IF(A196="","",IF(AY196+AZ196=ข้อมูลพื้นฐาน!$F$18+ข้อมูลพื้นฐาน!$G$18,"/",""))</f>
        <v/>
      </c>
      <c r="BB196" s="410" t="str">
        <f t="shared" si="12"/>
        <v/>
      </c>
      <c r="BC196" s="390" t="str">
        <f>สรุปเวลาเรียน!X31</f>
        <v/>
      </c>
      <c r="BD196" s="415"/>
    </row>
    <row r="197" spans="1:56" ht="15" customHeight="1">
      <c r="A197" s="875" t="str">
        <f>เวลาเรียน1!A34</f>
        <v/>
      </c>
      <c r="B197" s="876"/>
      <c r="C197" s="519" t="str">
        <f>น้ำหนักส่วนสูง!B30</f>
        <v/>
      </c>
      <c r="D197" s="507"/>
      <c r="E197" s="507"/>
      <c r="F197" s="507"/>
      <c r="G197" s="507"/>
      <c r="H197" s="507"/>
      <c r="I197" s="507"/>
      <c r="J197" s="507"/>
      <c r="K197" s="507"/>
      <c r="L197" s="507"/>
      <c r="M197" s="507"/>
      <c r="N197" s="507"/>
      <c r="O197" s="507"/>
      <c r="P197" s="507"/>
      <c r="Q197" s="507"/>
      <c r="R197" s="507"/>
      <c r="S197" s="507"/>
      <c r="T197" s="507"/>
      <c r="U197" s="507"/>
      <c r="V197" s="507"/>
      <c r="W197" s="507"/>
      <c r="X197" s="507"/>
      <c r="Y197" s="507"/>
      <c r="Z197" s="521" t="str">
        <f t="shared" si="13"/>
        <v/>
      </c>
      <c r="AA197" s="507"/>
      <c r="AB197" s="507"/>
      <c r="AC197" s="507"/>
      <c r="AD197" s="507"/>
      <c r="AE197" s="507"/>
      <c r="AF197" s="507"/>
      <c r="AG197" s="507"/>
      <c r="AH197" s="507"/>
      <c r="AI197" s="507"/>
      <c r="AJ197" s="507"/>
      <c r="AK197" s="507"/>
      <c r="AL197" s="507"/>
      <c r="AM197" s="507"/>
      <c r="AN197" s="507"/>
      <c r="AO197" s="507"/>
      <c r="AP197" s="507"/>
      <c r="AQ197" s="507"/>
      <c r="AR197" s="507"/>
      <c r="AS197" s="513"/>
      <c r="AT197" s="514"/>
      <c r="AU197" s="513"/>
      <c r="AV197" s="514"/>
      <c r="AW197" s="515"/>
      <c r="AX197" s="514"/>
      <c r="AY197" s="507"/>
      <c r="AZ197" s="408"/>
      <c r="BA197" s="410" t="str">
        <f>IF(A197="","",IF(AY197+AZ197=ข้อมูลพื้นฐาน!$F$18+ข้อมูลพื้นฐาน!$G$18,"/",""))</f>
        <v/>
      </c>
      <c r="BB197" s="410" t="str">
        <f t="shared" si="12"/>
        <v/>
      </c>
      <c r="BC197" s="390" t="str">
        <f>สรุปเวลาเรียน!X32</f>
        <v/>
      </c>
      <c r="BD197" s="415"/>
    </row>
    <row r="198" spans="1:56" ht="15" customHeight="1">
      <c r="A198" s="875" t="str">
        <f>เวลาเรียน1!A35</f>
        <v/>
      </c>
      <c r="B198" s="876"/>
      <c r="C198" s="519" t="str">
        <f>น้ำหนักส่วนสูง!B31</f>
        <v/>
      </c>
      <c r="D198" s="507"/>
      <c r="E198" s="507"/>
      <c r="F198" s="507"/>
      <c r="G198" s="507"/>
      <c r="H198" s="507"/>
      <c r="I198" s="507"/>
      <c r="J198" s="507"/>
      <c r="K198" s="507"/>
      <c r="L198" s="507"/>
      <c r="M198" s="507"/>
      <c r="N198" s="507"/>
      <c r="O198" s="507"/>
      <c r="P198" s="507"/>
      <c r="Q198" s="507"/>
      <c r="R198" s="507"/>
      <c r="S198" s="507"/>
      <c r="T198" s="507"/>
      <c r="U198" s="507"/>
      <c r="V198" s="507"/>
      <c r="W198" s="507"/>
      <c r="X198" s="507"/>
      <c r="Y198" s="507"/>
      <c r="Z198" s="521" t="str">
        <f t="shared" si="13"/>
        <v/>
      </c>
      <c r="AA198" s="507"/>
      <c r="AB198" s="507"/>
      <c r="AC198" s="507"/>
      <c r="AD198" s="507"/>
      <c r="AE198" s="507"/>
      <c r="AF198" s="507"/>
      <c r="AG198" s="507"/>
      <c r="AH198" s="507"/>
      <c r="AI198" s="507"/>
      <c r="AJ198" s="507"/>
      <c r="AK198" s="507"/>
      <c r="AL198" s="507"/>
      <c r="AM198" s="507"/>
      <c r="AN198" s="507"/>
      <c r="AO198" s="507"/>
      <c r="AP198" s="507"/>
      <c r="AQ198" s="507"/>
      <c r="AR198" s="507"/>
      <c r="AS198" s="513"/>
      <c r="AT198" s="514"/>
      <c r="AU198" s="513"/>
      <c r="AV198" s="514"/>
      <c r="AW198" s="515"/>
      <c r="AX198" s="514"/>
      <c r="AY198" s="507"/>
      <c r="AZ198" s="408"/>
      <c r="BA198" s="410" t="str">
        <f>IF(A198="","",IF(AY198+AZ198=ข้อมูลพื้นฐาน!$F$18+ข้อมูลพื้นฐาน!$G$18,"/",""))</f>
        <v/>
      </c>
      <c r="BB198" s="410" t="str">
        <f t="shared" si="12"/>
        <v/>
      </c>
      <c r="BC198" s="390" t="str">
        <f>สรุปเวลาเรียน!X33</f>
        <v/>
      </c>
      <c r="BD198" s="415"/>
    </row>
    <row r="199" spans="1:56" ht="15" customHeight="1">
      <c r="A199" s="875" t="str">
        <f>เวลาเรียน1!A36</f>
        <v/>
      </c>
      <c r="B199" s="876"/>
      <c r="C199" s="519" t="str">
        <f>น้ำหนักส่วนสูง!B32</f>
        <v/>
      </c>
      <c r="D199" s="507"/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  <c r="O199" s="507"/>
      <c r="P199" s="507"/>
      <c r="Q199" s="507"/>
      <c r="R199" s="507"/>
      <c r="S199" s="507"/>
      <c r="T199" s="507"/>
      <c r="U199" s="507"/>
      <c r="V199" s="507"/>
      <c r="W199" s="507"/>
      <c r="X199" s="507"/>
      <c r="Y199" s="507"/>
      <c r="Z199" s="521" t="str">
        <f t="shared" si="13"/>
        <v/>
      </c>
      <c r="AA199" s="507"/>
      <c r="AB199" s="507"/>
      <c r="AC199" s="507"/>
      <c r="AD199" s="507"/>
      <c r="AE199" s="507"/>
      <c r="AF199" s="507"/>
      <c r="AG199" s="507"/>
      <c r="AH199" s="507"/>
      <c r="AI199" s="507"/>
      <c r="AJ199" s="507"/>
      <c r="AK199" s="507"/>
      <c r="AL199" s="507"/>
      <c r="AM199" s="507"/>
      <c r="AN199" s="507"/>
      <c r="AO199" s="507"/>
      <c r="AP199" s="507"/>
      <c r="AQ199" s="507"/>
      <c r="AR199" s="507"/>
      <c r="AS199" s="513"/>
      <c r="AT199" s="514"/>
      <c r="AU199" s="513"/>
      <c r="AV199" s="514"/>
      <c r="AW199" s="515"/>
      <c r="AX199" s="514"/>
      <c r="AY199" s="507"/>
      <c r="AZ199" s="408"/>
      <c r="BA199" s="410" t="str">
        <f>IF(A199="","",IF(AY199+AZ199=ข้อมูลพื้นฐาน!$F$18+ข้อมูลพื้นฐาน!$G$18,"/",""))</f>
        <v/>
      </c>
      <c r="BB199" s="410" t="str">
        <f t="shared" si="12"/>
        <v/>
      </c>
      <c r="BC199" s="390" t="str">
        <f>สรุปเวลาเรียน!X34</f>
        <v/>
      </c>
      <c r="BD199" s="415"/>
    </row>
    <row r="200" spans="1:56" ht="15" customHeight="1">
      <c r="A200" s="875" t="str">
        <f>เวลาเรียน1!A37</f>
        <v/>
      </c>
      <c r="B200" s="876"/>
      <c r="C200" s="519" t="str">
        <f>น้ำหนักส่วนสูง!B33</f>
        <v/>
      </c>
      <c r="D200" s="507"/>
      <c r="E200" s="507"/>
      <c r="F200" s="507"/>
      <c r="G200" s="507"/>
      <c r="H200" s="507"/>
      <c r="I200" s="507"/>
      <c r="J200" s="507"/>
      <c r="K200" s="507"/>
      <c r="L200" s="507"/>
      <c r="M200" s="507"/>
      <c r="N200" s="507"/>
      <c r="O200" s="507"/>
      <c r="P200" s="507"/>
      <c r="Q200" s="507"/>
      <c r="R200" s="507"/>
      <c r="S200" s="507"/>
      <c r="T200" s="507"/>
      <c r="U200" s="507"/>
      <c r="V200" s="507"/>
      <c r="W200" s="507"/>
      <c r="X200" s="507"/>
      <c r="Y200" s="507"/>
      <c r="Z200" s="521" t="str">
        <f t="shared" si="13"/>
        <v/>
      </c>
      <c r="AA200" s="507"/>
      <c r="AB200" s="507"/>
      <c r="AC200" s="507"/>
      <c r="AD200" s="507"/>
      <c r="AE200" s="507"/>
      <c r="AF200" s="507"/>
      <c r="AG200" s="507"/>
      <c r="AH200" s="507"/>
      <c r="AI200" s="507"/>
      <c r="AJ200" s="507"/>
      <c r="AK200" s="507"/>
      <c r="AL200" s="507"/>
      <c r="AM200" s="507"/>
      <c r="AN200" s="507"/>
      <c r="AO200" s="507"/>
      <c r="AP200" s="507"/>
      <c r="AQ200" s="507"/>
      <c r="AR200" s="507"/>
      <c r="AS200" s="513"/>
      <c r="AT200" s="514"/>
      <c r="AU200" s="513"/>
      <c r="AV200" s="514"/>
      <c r="AW200" s="515"/>
      <c r="AX200" s="514"/>
      <c r="AY200" s="507"/>
      <c r="AZ200" s="408"/>
      <c r="BA200" s="410" t="str">
        <f>IF(A200="","",IF(AY200+AZ200=ข้อมูลพื้นฐาน!$F$18+ข้อมูลพื้นฐาน!$G$18,"/",""))</f>
        <v/>
      </c>
      <c r="BB200" s="410" t="str">
        <f t="shared" si="12"/>
        <v/>
      </c>
      <c r="BC200" s="390" t="str">
        <f>สรุปเวลาเรียน!X35</f>
        <v/>
      </c>
      <c r="BD200" s="415"/>
    </row>
    <row r="201" spans="1:56" ht="15" customHeight="1">
      <c r="A201" s="875" t="str">
        <f>เวลาเรียน1!A38</f>
        <v/>
      </c>
      <c r="B201" s="876"/>
      <c r="C201" s="519" t="str">
        <f>น้ำหนักส่วนสูง!B34</f>
        <v/>
      </c>
      <c r="D201" s="507"/>
      <c r="E201" s="507"/>
      <c r="F201" s="507"/>
      <c r="G201" s="507"/>
      <c r="H201" s="507"/>
      <c r="I201" s="507"/>
      <c r="J201" s="507"/>
      <c r="K201" s="507"/>
      <c r="L201" s="507"/>
      <c r="M201" s="507"/>
      <c r="N201" s="507"/>
      <c r="O201" s="507"/>
      <c r="P201" s="507"/>
      <c r="Q201" s="507"/>
      <c r="R201" s="507"/>
      <c r="S201" s="507"/>
      <c r="T201" s="507"/>
      <c r="U201" s="507"/>
      <c r="V201" s="507"/>
      <c r="W201" s="507"/>
      <c r="X201" s="507"/>
      <c r="Y201" s="507"/>
      <c r="Z201" s="521" t="str">
        <f t="shared" si="13"/>
        <v/>
      </c>
      <c r="AA201" s="507"/>
      <c r="AB201" s="507"/>
      <c r="AC201" s="507"/>
      <c r="AD201" s="507"/>
      <c r="AE201" s="507"/>
      <c r="AF201" s="507"/>
      <c r="AG201" s="507"/>
      <c r="AH201" s="507"/>
      <c r="AI201" s="507"/>
      <c r="AJ201" s="507"/>
      <c r="AK201" s="507"/>
      <c r="AL201" s="507"/>
      <c r="AM201" s="507"/>
      <c r="AN201" s="507"/>
      <c r="AO201" s="507"/>
      <c r="AP201" s="507"/>
      <c r="AQ201" s="507"/>
      <c r="AR201" s="507"/>
      <c r="AS201" s="513"/>
      <c r="AT201" s="514"/>
      <c r="AU201" s="513"/>
      <c r="AV201" s="514"/>
      <c r="AW201" s="515"/>
      <c r="AX201" s="514"/>
      <c r="AY201" s="507"/>
      <c r="AZ201" s="408"/>
      <c r="BA201" s="410" t="str">
        <f>IF(A201="","",IF(AY201+AZ201=ข้อมูลพื้นฐาน!$F$18+ข้อมูลพื้นฐาน!$G$18,"/",""))</f>
        <v/>
      </c>
      <c r="BB201" s="410" t="str">
        <f t="shared" si="12"/>
        <v/>
      </c>
      <c r="BC201" s="390" t="str">
        <f>สรุปเวลาเรียน!X36</f>
        <v/>
      </c>
      <c r="BD201" s="415"/>
    </row>
    <row r="202" spans="1:56" ht="15" customHeight="1">
      <c r="A202" s="875" t="str">
        <f>เวลาเรียน1!A39</f>
        <v/>
      </c>
      <c r="B202" s="876"/>
      <c r="C202" s="519" t="str">
        <f>น้ำหนักส่วนสูง!B35</f>
        <v/>
      </c>
      <c r="D202" s="507"/>
      <c r="E202" s="507"/>
      <c r="F202" s="507"/>
      <c r="G202" s="507"/>
      <c r="H202" s="507"/>
      <c r="I202" s="507"/>
      <c r="J202" s="507"/>
      <c r="K202" s="507"/>
      <c r="L202" s="507"/>
      <c r="M202" s="507"/>
      <c r="N202" s="507"/>
      <c r="O202" s="507"/>
      <c r="P202" s="507"/>
      <c r="Q202" s="507"/>
      <c r="R202" s="507"/>
      <c r="S202" s="507"/>
      <c r="T202" s="507"/>
      <c r="U202" s="507"/>
      <c r="V202" s="507"/>
      <c r="W202" s="507"/>
      <c r="X202" s="507"/>
      <c r="Y202" s="507"/>
      <c r="Z202" s="521" t="str">
        <f t="shared" si="13"/>
        <v/>
      </c>
      <c r="AA202" s="507"/>
      <c r="AB202" s="507"/>
      <c r="AC202" s="507"/>
      <c r="AD202" s="507"/>
      <c r="AE202" s="507"/>
      <c r="AF202" s="507"/>
      <c r="AG202" s="507"/>
      <c r="AH202" s="507"/>
      <c r="AI202" s="507"/>
      <c r="AJ202" s="507"/>
      <c r="AK202" s="507"/>
      <c r="AL202" s="507"/>
      <c r="AM202" s="507"/>
      <c r="AN202" s="507"/>
      <c r="AO202" s="507"/>
      <c r="AP202" s="507"/>
      <c r="AQ202" s="507"/>
      <c r="AR202" s="507"/>
      <c r="AS202" s="513"/>
      <c r="AT202" s="514"/>
      <c r="AU202" s="513"/>
      <c r="AV202" s="514"/>
      <c r="AW202" s="515"/>
      <c r="AX202" s="514"/>
      <c r="AY202" s="507"/>
      <c r="AZ202" s="408"/>
      <c r="BA202" s="410" t="str">
        <f>IF(A202="","",IF(AY202+AZ202=ข้อมูลพื้นฐาน!$F$18+ข้อมูลพื้นฐาน!$G$18,"/",""))</f>
        <v/>
      </c>
      <c r="BB202" s="410" t="str">
        <f t="shared" si="12"/>
        <v/>
      </c>
      <c r="BC202" s="390" t="str">
        <f>สรุปเวลาเรียน!X37</f>
        <v/>
      </c>
      <c r="BD202" s="415"/>
    </row>
    <row r="203" spans="1:56" ht="15" customHeight="1">
      <c r="A203" s="875" t="str">
        <f>เวลาเรียน1!A40</f>
        <v/>
      </c>
      <c r="B203" s="876"/>
      <c r="C203" s="519" t="str">
        <f>น้ำหนักส่วนสูง!B36</f>
        <v/>
      </c>
      <c r="D203" s="507"/>
      <c r="E203" s="507"/>
      <c r="F203" s="507"/>
      <c r="G203" s="507"/>
      <c r="H203" s="507"/>
      <c r="I203" s="507"/>
      <c r="J203" s="507"/>
      <c r="K203" s="507"/>
      <c r="L203" s="507"/>
      <c r="M203" s="507"/>
      <c r="N203" s="507"/>
      <c r="O203" s="507"/>
      <c r="P203" s="507"/>
      <c r="Q203" s="507"/>
      <c r="R203" s="507"/>
      <c r="S203" s="507"/>
      <c r="T203" s="507"/>
      <c r="U203" s="507"/>
      <c r="V203" s="507"/>
      <c r="W203" s="507"/>
      <c r="X203" s="507"/>
      <c r="Y203" s="507"/>
      <c r="Z203" s="521" t="str">
        <f t="shared" si="13"/>
        <v/>
      </c>
      <c r="AA203" s="507"/>
      <c r="AB203" s="507"/>
      <c r="AC203" s="507"/>
      <c r="AD203" s="507"/>
      <c r="AE203" s="507"/>
      <c r="AF203" s="507"/>
      <c r="AG203" s="507"/>
      <c r="AH203" s="507"/>
      <c r="AI203" s="507"/>
      <c r="AJ203" s="507"/>
      <c r="AK203" s="507"/>
      <c r="AL203" s="507"/>
      <c r="AM203" s="507"/>
      <c r="AN203" s="507"/>
      <c r="AO203" s="507"/>
      <c r="AP203" s="507"/>
      <c r="AQ203" s="507"/>
      <c r="AR203" s="507"/>
      <c r="AS203" s="513"/>
      <c r="AT203" s="514"/>
      <c r="AU203" s="513"/>
      <c r="AV203" s="514"/>
      <c r="AW203" s="515"/>
      <c r="AX203" s="514"/>
      <c r="AY203" s="507"/>
      <c r="AZ203" s="408"/>
      <c r="BA203" s="410" t="str">
        <f>IF(A203="","",IF(AY203+AZ203=ข้อมูลพื้นฐาน!$F$18+ข้อมูลพื้นฐาน!$G$18,"/",""))</f>
        <v/>
      </c>
      <c r="BB203" s="410" t="str">
        <f t="shared" si="12"/>
        <v/>
      </c>
      <c r="BC203" s="390" t="str">
        <f>สรุปเวลาเรียน!X38</f>
        <v/>
      </c>
      <c r="BD203" s="415"/>
    </row>
    <row r="204" spans="1:56" ht="15" customHeight="1">
      <c r="A204" s="875" t="str">
        <f>เวลาเรียน1!A41</f>
        <v/>
      </c>
      <c r="B204" s="876"/>
      <c r="C204" s="519" t="str">
        <f>น้ำหนักส่วนสูง!B37</f>
        <v/>
      </c>
      <c r="D204" s="507"/>
      <c r="E204" s="507"/>
      <c r="F204" s="507"/>
      <c r="G204" s="507"/>
      <c r="H204" s="507"/>
      <c r="I204" s="507"/>
      <c r="J204" s="507"/>
      <c r="K204" s="507"/>
      <c r="L204" s="507"/>
      <c r="M204" s="507"/>
      <c r="N204" s="507"/>
      <c r="O204" s="507"/>
      <c r="P204" s="507"/>
      <c r="Q204" s="507"/>
      <c r="R204" s="507"/>
      <c r="S204" s="507"/>
      <c r="T204" s="507"/>
      <c r="U204" s="507"/>
      <c r="V204" s="507"/>
      <c r="W204" s="507"/>
      <c r="X204" s="507"/>
      <c r="Y204" s="507"/>
      <c r="Z204" s="521" t="str">
        <f t="shared" si="13"/>
        <v/>
      </c>
      <c r="AA204" s="507"/>
      <c r="AB204" s="507"/>
      <c r="AC204" s="507"/>
      <c r="AD204" s="507"/>
      <c r="AE204" s="507"/>
      <c r="AF204" s="507"/>
      <c r="AG204" s="507"/>
      <c r="AH204" s="507"/>
      <c r="AI204" s="507"/>
      <c r="AJ204" s="507"/>
      <c r="AK204" s="507"/>
      <c r="AL204" s="507"/>
      <c r="AM204" s="507"/>
      <c r="AN204" s="507"/>
      <c r="AO204" s="507"/>
      <c r="AP204" s="507"/>
      <c r="AQ204" s="507"/>
      <c r="AR204" s="507"/>
      <c r="AS204" s="513"/>
      <c r="AT204" s="514"/>
      <c r="AU204" s="513"/>
      <c r="AV204" s="514"/>
      <c r="AW204" s="515"/>
      <c r="AX204" s="514"/>
      <c r="AY204" s="507"/>
      <c r="AZ204" s="408"/>
      <c r="BA204" s="410" t="str">
        <f>IF(A204="","",IF(AY204+AZ204=ข้อมูลพื้นฐาน!$F$18+ข้อมูลพื้นฐาน!$G$18,"/",""))</f>
        <v/>
      </c>
      <c r="BB204" s="410" t="str">
        <f t="shared" si="12"/>
        <v/>
      </c>
      <c r="BC204" s="390" t="str">
        <f>สรุปเวลาเรียน!X39</f>
        <v/>
      </c>
      <c r="BD204" s="415"/>
    </row>
    <row r="205" spans="1:56" ht="15" customHeight="1">
      <c r="A205" s="875" t="str">
        <f>เวลาเรียน1!A42</f>
        <v/>
      </c>
      <c r="B205" s="876"/>
      <c r="C205" s="519" t="str">
        <f>น้ำหนักส่วนสูง!B38</f>
        <v/>
      </c>
      <c r="D205" s="507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  <c r="O205" s="507"/>
      <c r="P205" s="507"/>
      <c r="Q205" s="507"/>
      <c r="R205" s="507"/>
      <c r="S205" s="507"/>
      <c r="T205" s="507"/>
      <c r="U205" s="507"/>
      <c r="V205" s="507"/>
      <c r="W205" s="507"/>
      <c r="X205" s="507"/>
      <c r="Y205" s="507"/>
      <c r="Z205" s="521" t="str">
        <f t="shared" si="13"/>
        <v/>
      </c>
      <c r="AA205" s="507"/>
      <c r="AB205" s="507"/>
      <c r="AC205" s="507"/>
      <c r="AD205" s="507"/>
      <c r="AE205" s="507"/>
      <c r="AF205" s="507"/>
      <c r="AG205" s="507"/>
      <c r="AH205" s="507"/>
      <c r="AI205" s="507"/>
      <c r="AJ205" s="507"/>
      <c r="AK205" s="507"/>
      <c r="AL205" s="507"/>
      <c r="AM205" s="507"/>
      <c r="AN205" s="507"/>
      <c r="AO205" s="507"/>
      <c r="AP205" s="507"/>
      <c r="AQ205" s="507"/>
      <c r="AR205" s="507"/>
      <c r="AS205" s="513"/>
      <c r="AT205" s="514"/>
      <c r="AU205" s="513"/>
      <c r="AV205" s="514"/>
      <c r="AW205" s="515"/>
      <c r="AX205" s="514"/>
      <c r="AY205" s="507"/>
      <c r="AZ205" s="408"/>
      <c r="BA205" s="410" t="str">
        <f>IF(A205="","",IF(AY205+AZ205=ข้อมูลพื้นฐาน!$F$18+ข้อมูลพื้นฐาน!$G$18,"/",""))</f>
        <v/>
      </c>
      <c r="BB205" s="410" t="str">
        <f t="shared" si="12"/>
        <v/>
      </c>
      <c r="BC205" s="390" t="str">
        <f>สรุปเวลาเรียน!X40</f>
        <v/>
      </c>
      <c r="BD205" s="415"/>
    </row>
    <row r="206" spans="1:56" ht="15" customHeight="1">
      <c r="A206" s="875" t="str">
        <f>เวลาเรียน1!A43</f>
        <v/>
      </c>
      <c r="B206" s="876"/>
      <c r="C206" s="519" t="str">
        <f>น้ำหนักส่วนสูง!B39</f>
        <v/>
      </c>
      <c r="D206" s="507"/>
      <c r="E206" s="507"/>
      <c r="F206" s="507"/>
      <c r="G206" s="507"/>
      <c r="H206" s="507"/>
      <c r="I206" s="507"/>
      <c r="J206" s="507"/>
      <c r="K206" s="507"/>
      <c r="L206" s="507"/>
      <c r="M206" s="507"/>
      <c r="N206" s="507"/>
      <c r="O206" s="507"/>
      <c r="P206" s="507"/>
      <c r="Q206" s="507"/>
      <c r="R206" s="507"/>
      <c r="S206" s="507"/>
      <c r="T206" s="507"/>
      <c r="U206" s="507"/>
      <c r="V206" s="507"/>
      <c r="W206" s="507"/>
      <c r="X206" s="507"/>
      <c r="Y206" s="507"/>
      <c r="Z206" s="521" t="str">
        <f t="shared" si="13"/>
        <v/>
      </c>
      <c r="AA206" s="507"/>
      <c r="AB206" s="507"/>
      <c r="AC206" s="507"/>
      <c r="AD206" s="507"/>
      <c r="AE206" s="507"/>
      <c r="AF206" s="507"/>
      <c r="AG206" s="507"/>
      <c r="AH206" s="507"/>
      <c r="AI206" s="507"/>
      <c r="AJ206" s="507"/>
      <c r="AK206" s="507"/>
      <c r="AL206" s="507"/>
      <c r="AM206" s="507"/>
      <c r="AN206" s="507"/>
      <c r="AO206" s="507"/>
      <c r="AP206" s="507"/>
      <c r="AQ206" s="507"/>
      <c r="AR206" s="507"/>
      <c r="AS206" s="513"/>
      <c r="AT206" s="514"/>
      <c r="AU206" s="513"/>
      <c r="AV206" s="514"/>
      <c r="AW206" s="515"/>
      <c r="AX206" s="514"/>
      <c r="AY206" s="507"/>
      <c r="AZ206" s="408"/>
      <c r="BA206" s="410" t="str">
        <f>IF(A206="","",IF(AY206+AZ206=ข้อมูลพื้นฐาน!$F$18+ข้อมูลพื้นฐาน!$G$18,"/",""))</f>
        <v/>
      </c>
      <c r="BB206" s="410" t="str">
        <f t="shared" si="12"/>
        <v/>
      </c>
      <c r="BC206" s="390" t="str">
        <f>สรุปเวลาเรียน!X41</f>
        <v/>
      </c>
      <c r="BD206" s="415"/>
    </row>
    <row r="207" spans="1:56" ht="15" customHeight="1">
      <c r="A207" s="875" t="str">
        <f>เวลาเรียน1!A44</f>
        <v/>
      </c>
      <c r="B207" s="876"/>
      <c r="C207" s="519" t="str">
        <f>น้ำหนักส่วนสูง!B40</f>
        <v/>
      </c>
      <c r="D207" s="507"/>
      <c r="E207" s="507"/>
      <c r="F207" s="507"/>
      <c r="G207" s="507"/>
      <c r="H207" s="507"/>
      <c r="I207" s="507"/>
      <c r="J207" s="507"/>
      <c r="K207" s="507"/>
      <c r="L207" s="507"/>
      <c r="M207" s="507"/>
      <c r="N207" s="507"/>
      <c r="O207" s="507"/>
      <c r="P207" s="507"/>
      <c r="Q207" s="507"/>
      <c r="R207" s="507"/>
      <c r="S207" s="507"/>
      <c r="T207" s="507"/>
      <c r="U207" s="507"/>
      <c r="V207" s="507"/>
      <c r="W207" s="507"/>
      <c r="X207" s="507"/>
      <c r="Y207" s="507"/>
      <c r="Z207" s="521" t="str">
        <f t="shared" si="13"/>
        <v/>
      </c>
      <c r="AA207" s="507"/>
      <c r="AB207" s="507"/>
      <c r="AC207" s="507"/>
      <c r="AD207" s="507"/>
      <c r="AE207" s="507"/>
      <c r="AF207" s="507"/>
      <c r="AG207" s="507"/>
      <c r="AH207" s="507"/>
      <c r="AI207" s="507"/>
      <c r="AJ207" s="507"/>
      <c r="AK207" s="507"/>
      <c r="AL207" s="507"/>
      <c r="AM207" s="507"/>
      <c r="AN207" s="507"/>
      <c r="AO207" s="507"/>
      <c r="AP207" s="507"/>
      <c r="AQ207" s="507"/>
      <c r="AR207" s="507"/>
      <c r="AS207" s="513"/>
      <c r="AT207" s="514"/>
      <c r="AU207" s="513"/>
      <c r="AV207" s="514"/>
      <c r="AW207" s="515"/>
      <c r="AX207" s="514"/>
      <c r="AY207" s="507"/>
      <c r="AZ207" s="408"/>
      <c r="BA207" s="410" t="str">
        <f>IF(A207="","",IF(AY207+AZ207=ข้อมูลพื้นฐาน!$F$18+ข้อมูลพื้นฐาน!$G$18,"/",""))</f>
        <v/>
      </c>
      <c r="BB207" s="410" t="str">
        <f t="shared" si="12"/>
        <v/>
      </c>
      <c r="BC207" s="390" t="str">
        <f>สรุปเวลาเรียน!X42</f>
        <v/>
      </c>
      <c r="BD207" s="415"/>
    </row>
    <row r="208" spans="1:56" ht="15" customHeight="1">
      <c r="A208" s="875" t="str">
        <f>เวลาเรียน1!A45</f>
        <v/>
      </c>
      <c r="B208" s="876"/>
      <c r="C208" s="519" t="str">
        <f>น้ำหนักส่วนสูง!B41</f>
        <v/>
      </c>
      <c r="D208" s="507"/>
      <c r="E208" s="507"/>
      <c r="F208" s="507"/>
      <c r="G208" s="507"/>
      <c r="H208" s="507"/>
      <c r="I208" s="507"/>
      <c r="J208" s="507"/>
      <c r="K208" s="507"/>
      <c r="L208" s="507"/>
      <c r="M208" s="507"/>
      <c r="N208" s="507"/>
      <c r="O208" s="507"/>
      <c r="P208" s="507"/>
      <c r="Q208" s="507"/>
      <c r="R208" s="507"/>
      <c r="S208" s="507"/>
      <c r="T208" s="507"/>
      <c r="U208" s="507"/>
      <c r="V208" s="507"/>
      <c r="W208" s="507"/>
      <c r="X208" s="507"/>
      <c r="Y208" s="507"/>
      <c r="Z208" s="521" t="str">
        <f t="shared" si="13"/>
        <v/>
      </c>
      <c r="AA208" s="507"/>
      <c r="AB208" s="507"/>
      <c r="AC208" s="507"/>
      <c r="AD208" s="507"/>
      <c r="AE208" s="507"/>
      <c r="AF208" s="507"/>
      <c r="AG208" s="507"/>
      <c r="AH208" s="507"/>
      <c r="AI208" s="507"/>
      <c r="AJ208" s="507"/>
      <c r="AK208" s="507"/>
      <c r="AL208" s="507"/>
      <c r="AM208" s="507"/>
      <c r="AN208" s="507"/>
      <c r="AO208" s="507"/>
      <c r="AP208" s="507"/>
      <c r="AQ208" s="507"/>
      <c r="AR208" s="507"/>
      <c r="AS208" s="513"/>
      <c r="AT208" s="514"/>
      <c r="AU208" s="513"/>
      <c r="AV208" s="514"/>
      <c r="AW208" s="515"/>
      <c r="AX208" s="514"/>
      <c r="AY208" s="507"/>
      <c r="AZ208" s="408"/>
      <c r="BA208" s="410" t="str">
        <f>IF(A208="","",IF(AY208+AZ208=ข้อมูลพื้นฐาน!$F$18+ข้อมูลพื้นฐาน!$G$18,"/",""))</f>
        <v/>
      </c>
      <c r="BB208" s="410" t="str">
        <f t="shared" si="12"/>
        <v/>
      </c>
      <c r="BC208" s="390" t="str">
        <f>สรุปเวลาเรียน!X43</f>
        <v/>
      </c>
      <c r="BD208" s="415"/>
    </row>
    <row r="209" spans="1:56" ht="15" customHeight="1">
      <c r="A209" s="875" t="str">
        <f>เวลาเรียน1!A46</f>
        <v/>
      </c>
      <c r="B209" s="876"/>
      <c r="C209" s="519" t="str">
        <f>น้ำหนักส่วนสูง!B42</f>
        <v/>
      </c>
      <c r="D209" s="507"/>
      <c r="E209" s="507"/>
      <c r="F209" s="507"/>
      <c r="G209" s="507"/>
      <c r="H209" s="507"/>
      <c r="I209" s="507"/>
      <c r="J209" s="507"/>
      <c r="K209" s="507"/>
      <c r="L209" s="507"/>
      <c r="M209" s="507"/>
      <c r="N209" s="507"/>
      <c r="O209" s="507"/>
      <c r="P209" s="507"/>
      <c r="Q209" s="507"/>
      <c r="R209" s="507"/>
      <c r="S209" s="507"/>
      <c r="T209" s="507"/>
      <c r="U209" s="507"/>
      <c r="V209" s="507"/>
      <c r="W209" s="507"/>
      <c r="X209" s="507"/>
      <c r="Y209" s="507"/>
      <c r="Z209" s="521" t="str">
        <f t="shared" si="13"/>
        <v/>
      </c>
      <c r="AA209" s="507"/>
      <c r="AB209" s="507"/>
      <c r="AC209" s="507"/>
      <c r="AD209" s="507"/>
      <c r="AE209" s="507"/>
      <c r="AF209" s="507"/>
      <c r="AG209" s="507"/>
      <c r="AH209" s="507"/>
      <c r="AI209" s="507"/>
      <c r="AJ209" s="507"/>
      <c r="AK209" s="507"/>
      <c r="AL209" s="507"/>
      <c r="AM209" s="507"/>
      <c r="AN209" s="507"/>
      <c r="AO209" s="507"/>
      <c r="AP209" s="507"/>
      <c r="AQ209" s="507"/>
      <c r="AR209" s="507"/>
      <c r="AS209" s="516"/>
      <c r="AT209" s="517"/>
      <c r="AU209" s="516"/>
      <c r="AV209" s="517"/>
      <c r="AW209" s="518"/>
      <c r="AX209" s="517"/>
      <c r="AY209" s="507"/>
      <c r="AZ209" s="408"/>
      <c r="BA209" s="410" t="str">
        <f>IF(A209="","",IF(AY209+AZ209=ข้อมูลพื้นฐาน!$F$18+ข้อมูลพื้นฐาน!$G$18,"/",""))</f>
        <v/>
      </c>
      <c r="BB209" s="410" t="str">
        <f t="shared" si="12"/>
        <v/>
      </c>
      <c r="BC209" s="390" t="str">
        <f>สรุปเวลาเรียน!X44</f>
        <v/>
      </c>
      <c r="BD209" s="415"/>
    </row>
    <row r="210" spans="1:56" ht="15" customHeight="1">
      <c r="A210" s="875" t="str">
        <f>เวลาเรียน1!A47</f>
        <v/>
      </c>
      <c r="B210" s="876"/>
      <c r="C210" s="519" t="str">
        <f>น้ำหนักส่วนสูง!B43</f>
        <v/>
      </c>
      <c r="D210" s="507"/>
      <c r="E210" s="507"/>
      <c r="F210" s="507"/>
      <c r="G210" s="507"/>
      <c r="H210" s="507"/>
      <c r="I210" s="507"/>
      <c r="J210" s="507"/>
      <c r="K210" s="507"/>
      <c r="L210" s="507"/>
      <c r="M210" s="507"/>
      <c r="N210" s="507"/>
      <c r="O210" s="507"/>
      <c r="P210" s="507"/>
      <c r="Q210" s="507"/>
      <c r="R210" s="507"/>
      <c r="S210" s="507"/>
      <c r="T210" s="507"/>
      <c r="U210" s="507"/>
      <c r="V210" s="507"/>
      <c r="W210" s="507"/>
      <c r="X210" s="507"/>
      <c r="Y210" s="507"/>
      <c r="Z210" s="521" t="str">
        <f t="shared" ref="Z210:Z219" si="14">A210</f>
        <v/>
      </c>
      <c r="AA210" s="507"/>
      <c r="AB210" s="507"/>
      <c r="AC210" s="507"/>
      <c r="AD210" s="507"/>
      <c r="AE210" s="507"/>
      <c r="AF210" s="507"/>
      <c r="AG210" s="507"/>
      <c r="AH210" s="507"/>
      <c r="AI210" s="507"/>
      <c r="AJ210" s="507"/>
      <c r="AK210" s="507"/>
      <c r="AL210" s="507"/>
      <c r="AM210" s="507"/>
      <c r="AN210" s="507"/>
      <c r="AO210" s="507"/>
      <c r="AP210" s="507"/>
      <c r="AQ210" s="507"/>
      <c r="AR210" s="507"/>
      <c r="AS210" s="513"/>
      <c r="AT210" s="514"/>
      <c r="AU210" s="513"/>
      <c r="AV210" s="514"/>
      <c r="AW210" s="515"/>
      <c r="AX210" s="514"/>
      <c r="AY210" s="507"/>
      <c r="AZ210" s="408"/>
      <c r="BA210" s="410" t="str">
        <f>IF(A210="","",IF(AY210+AZ210=ข้อมูลพื้นฐาน!$F$18+ข้อมูลพื้นฐาน!$G$18,"/",""))</f>
        <v/>
      </c>
      <c r="BB210" s="410" t="str">
        <f t="shared" ref="BB210:BB219" si="15">IF(A210="","",IF(BA210="/","","/"))</f>
        <v/>
      </c>
      <c r="BC210" s="390" t="str">
        <f>สรุปเวลาเรียน!X45</f>
        <v/>
      </c>
      <c r="BD210" s="415"/>
    </row>
    <row r="211" spans="1:56" ht="15" customHeight="1">
      <c r="A211" s="875" t="str">
        <f>เวลาเรียน1!A48</f>
        <v/>
      </c>
      <c r="B211" s="876"/>
      <c r="C211" s="519" t="str">
        <f>น้ำหนักส่วนสูง!B44</f>
        <v/>
      </c>
      <c r="D211" s="507"/>
      <c r="E211" s="507"/>
      <c r="F211" s="507"/>
      <c r="G211" s="507"/>
      <c r="H211" s="507"/>
      <c r="I211" s="507"/>
      <c r="J211" s="507"/>
      <c r="K211" s="507"/>
      <c r="L211" s="507"/>
      <c r="M211" s="507"/>
      <c r="N211" s="507"/>
      <c r="O211" s="507"/>
      <c r="P211" s="507"/>
      <c r="Q211" s="507"/>
      <c r="R211" s="507"/>
      <c r="S211" s="507"/>
      <c r="T211" s="507"/>
      <c r="U211" s="507"/>
      <c r="V211" s="507"/>
      <c r="W211" s="507"/>
      <c r="X211" s="507"/>
      <c r="Y211" s="507"/>
      <c r="Z211" s="521" t="str">
        <f t="shared" si="14"/>
        <v/>
      </c>
      <c r="AA211" s="507"/>
      <c r="AB211" s="507"/>
      <c r="AC211" s="507"/>
      <c r="AD211" s="507"/>
      <c r="AE211" s="507"/>
      <c r="AF211" s="507"/>
      <c r="AG211" s="507"/>
      <c r="AH211" s="507"/>
      <c r="AI211" s="507"/>
      <c r="AJ211" s="507"/>
      <c r="AK211" s="507"/>
      <c r="AL211" s="507"/>
      <c r="AM211" s="507"/>
      <c r="AN211" s="507"/>
      <c r="AO211" s="507"/>
      <c r="AP211" s="507"/>
      <c r="AQ211" s="507"/>
      <c r="AR211" s="507"/>
      <c r="AS211" s="513"/>
      <c r="AT211" s="514"/>
      <c r="AU211" s="513"/>
      <c r="AV211" s="514"/>
      <c r="AW211" s="515"/>
      <c r="AX211" s="514"/>
      <c r="AY211" s="507"/>
      <c r="AZ211" s="408"/>
      <c r="BA211" s="410" t="str">
        <f>IF(A211="","",IF(AY211+AZ211=ข้อมูลพื้นฐาน!$F$18+ข้อมูลพื้นฐาน!$G$18,"/",""))</f>
        <v/>
      </c>
      <c r="BB211" s="410" t="str">
        <f t="shared" si="15"/>
        <v/>
      </c>
      <c r="BC211" s="390" t="str">
        <f>สรุปเวลาเรียน!X46</f>
        <v/>
      </c>
      <c r="BD211" s="415"/>
    </row>
    <row r="212" spans="1:56" ht="15" customHeight="1">
      <c r="A212" s="875" t="str">
        <f>เวลาเรียน1!A49</f>
        <v/>
      </c>
      <c r="B212" s="876"/>
      <c r="C212" s="519" t="str">
        <f>น้ำหนักส่วนสูง!B45</f>
        <v/>
      </c>
      <c r="D212" s="507"/>
      <c r="E212" s="507"/>
      <c r="F212" s="507"/>
      <c r="G212" s="507"/>
      <c r="H212" s="507"/>
      <c r="I212" s="507"/>
      <c r="J212" s="507"/>
      <c r="K212" s="507"/>
      <c r="L212" s="507"/>
      <c r="M212" s="507"/>
      <c r="N212" s="507"/>
      <c r="O212" s="507"/>
      <c r="P212" s="507"/>
      <c r="Q212" s="507"/>
      <c r="R212" s="507"/>
      <c r="S212" s="507"/>
      <c r="T212" s="507"/>
      <c r="U212" s="507"/>
      <c r="V212" s="507"/>
      <c r="W212" s="507"/>
      <c r="X212" s="507"/>
      <c r="Y212" s="507"/>
      <c r="Z212" s="521" t="str">
        <f t="shared" si="14"/>
        <v/>
      </c>
      <c r="AA212" s="507"/>
      <c r="AB212" s="507"/>
      <c r="AC212" s="507"/>
      <c r="AD212" s="507"/>
      <c r="AE212" s="507"/>
      <c r="AF212" s="507"/>
      <c r="AG212" s="507"/>
      <c r="AH212" s="507"/>
      <c r="AI212" s="507"/>
      <c r="AJ212" s="507"/>
      <c r="AK212" s="507"/>
      <c r="AL212" s="507"/>
      <c r="AM212" s="507"/>
      <c r="AN212" s="507"/>
      <c r="AO212" s="507"/>
      <c r="AP212" s="507"/>
      <c r="AQ212" s="507"/>
      <c r="AR212" s="507"/>
      <c r="AS212" s="513"/>
      <c r="AT212" s="514"/>
      <c r="AU212" s="513"/>
      <c r="AV212" s="514"/>
      <c r="AW212" s="515"/>
      <c r="AX212" s="514"/>
      <c r="AY212" s="507"/>
      <c r="AZ212" s="408"/>
      <c r="BA212" s="410" t="str">
        <f>IF(A212="","",IF(AY212+AZ212=ข้อมูลพื้นฐาน!$F$18+ข้อมูลพื้นฐาน!$G$18,"/",""))</f>
        <v/>
      </c>
      <c r="BB212" s="410" t="str">
        <f t="shared" si="15"/>
        <v/>
      </c>
      <c r="BC212" s="390" t="str">
        <f>สรุปเวลาเรียน!X47</f>
        <v/>
      </c>
      <c r="BD212" s="415"/>
    </row>
    <row r="213" spans="1:56" ht="15" customHeight="1">
      <c r="A213" s="875" t="str">
        <f>เวลาเรียน1!A50</f>
        <v/>
      </c>
      <c r="B213" s="876"/>
      <c r="C213" s="519" t="str">
        <f>น้ำหนักส่วนสูง!B46</f>
        <v/>
      </c>
      <c r="D213" s="507"/>
      <c r="E213" s="507"/>
      <c r="F213" s="507"/>
      <c r="G213" s="507"/>
      <c r="H213" s="507"/>
      <c r="I213" s="507"/>
      <c r="J213" s="507"/>
      <c r="K213" s="507"/>
      <c r="L213" s="507"/>
      <c r="M213" s="507"/>
      <c r="N213" s="507"/>
      <c r="O213" s="507"/>
      <c r="P213" s="507"/>
      <c r="Q213" s="507"/>
      <c r="R213" s="507"/>
      <c r="S213" s="507"/>
      <c r="T213" s="507"/>
      <c r="U213" s="507"/>
      <c r="V213" s="507"/>
      <c r="W213" s="507"/>
      <c r="X213" s="507"/>
      <c r="Y213" s="507"/>
      <c r="Z213" s="521" t="str">
        <f t="shared" si="14"/>
        <v/>
      </c>
      <c r="AA213" s="507"/>
      <c r="AB213" s="507"/>
      <c r="AC213" s="507"/>
      <c r="AD213" s="507"/>
      <c r="AE213" s="507"/>
      <c r="AF213" s="507"/>
      <c r="AG213" s="507"/>
      <c r="AH213" s="507"/>
      <c r="AI213" s="507"/>
      <c r="AJ213" s="507"/>
      <c r="AK213" s="507"/>
      <c r="AL213" s="507"/>
      <c r="AM213" s="507"/>
      <c r="AN213" s="507"/>
      <c r="AO213" s="507"/>
      <c r="AP213" s="507"/>
      <c r="AQ213" s="507"/>
      <c r="AR213" s="507"/>
      <c r="AS213" s="513"/>
      <c r="AT213" s="514"/>
      <c r="AU213" s="513"/>
      <c r="AV213" s="514"/>
      <c r="AW213" s="515"/>
      <c r="AX213" s="514"/>
      <c r="AY213" s="507"/>
      <c r="AZ213" s="408"/>
      <c r="BA213" s="410" t="str">
        <f>IF(A213="","",IF(AY213+AZ213=ข้อมูลพื้นฐาน!$F$18+ข้อมูลพื้นฐาน!$G$18,"/",""))</f>
        <v/>
      </c>
      <c r="BB213" s="410" t="str">
        <f t="shared" si="15"/>
        <v/>
      </c>
      <c r="BC213" s="390" t="str">
        <f>สรุปเวลาเรียน!X48</f>
        <v/>
      </c>
      <c r="BD213" s="415"/>
    </row>
    <row r="214" spans="1:56" ht="15" customHeight="1">
      <c r="A214" s="875" t="str">
        <f>เวลาเรียน1!A51</f>
        <v/>
      </c>
      <c r="B214" s="876"/>
      <c r="C214" s="519" t="str">
        <f>น้ำหนักส่วนสูง!B47</f>
        <v/>
      </c>
      <c r="D214" s="507"/>
      <c r="E214" s="507"/>
      <c r="F214" s="507"/>
      <c r="G214" s="507"/>
      <c r="H214" s="507"/>
      <c r="I214" s="507"/>
      <c r="J214" s="507"/>
      <c r="K214" s="507"/>
      <c r="L214" s="507"/>
      <c r="M214" s="507"/>
      <c r="N214" s="507"/>
      <c r="O214" s="507"/>
      <c r="P214" s="507"/>
      <c r="Q214" s="507"/>
      <c r="R214" s="507"/>
      <c r="S214" s="507"/>
      <c r="T214" s="507"/>
      <c r="U214" s="507"/>
      <c r="V214" s="507"/>
      <c r="W214" s="507"/>
      <c r="X214" s="507"/>
      <c r="Y214" s="507"/>
      <c r="Z214" s="521" t="str">
        <f t="shared" si="14"/>
        <v/>
      </c>
      <c r="AA214" s="507"/>
      <c r="AB214" s="507"/>
      <c r="AC214" s="507"/>
      <c r="AD214" s="507"/>
      <c r="AE214" s="507"/>
      <c r="AF214" s="507"/>
      <c r="AG214" s="507"/>
      <c r="AH214" s="507"/>
      <c r="AI214" s="507"/>
      <c r="AJ214" s="507"/>
      <c r="AK214" s="507"/>
      <c r="AL214" s="507"/>
      <c r="AM214" s="507"/>
      <c r="AN214" s="507"/>
      <c r="AO214" s="507"/>
      <c r="AP214" s="507"/>
      <c r="AQ214" s="507"/>
      <c r="AR214" s="507"/>
      <c r="AS214" s="513"/>
      <c r="AT214" s="514"/>
      <c r="AU214" s="513"/>
      <c r="AV214" s="514"/>
      <c r="AW214" s="515"/>
      <c r="AX214" s="514"/>
      <c r="AY214" s="507"/>
      <c r="AZ214" s="408"/>
      <c r="BA214" s="410" t="str">
        <f>IF(A214="","",IF(AY214+AZ214=ข้อมูลพื้นฐาน!$F$18+ข้อมูลพื้นฐาน!$G$18,"/",""))</f>
        <v/>
      </c>
      <c r="BB214" s="410" t="str">
        <f t="shared" si="15"/>
        <v/>
      </c>
      <c r="BC214" s="390" t="str">
        <f>สรุปเวลาเรียน!X49</f>
        <v/>
      </c>
      <c r="BD214" s="415"/>
    </row>
    <row r="215" spans="1:56" ht="15" customHeight="1">
      <c r="A215" s="875" t="str">
        <f>เวลาเรียน1!A52</f>
        <v/>
      </c>
      <c r="B215" s="876"/>
      <c r="C215" s="519" t="str">
        <f>น้ำหนักส่วนสูง!B48</f>
        <v/>
      </c>
      <c r="D215" s="507"/>
      <c r="E215" s="507"/>
      <c r="F215" s="507"/>
      <c r="G215" s="507"/>
      <c r="H215" s="507"/>
      <c r="I215" s="507"/>
      <c r="J215" s="507"/>
      <c r="K215" s="507"/>
      <c r="L215" s="507"/>
      <c r="M215" s="507"/>
      <c r="N215" s="507"/>
      <c r="O215" s="507"/>
      <c r="P215" s="507"/>
      <c r="Q215" s="507"/>
      <c r="R215" s="507"/>
      <c r="S215" s="507"/>
      <c r="T215" s="507"/>
      <c r="U215" s="507"/>
      <c r="V215" s="507"/>
      <c r="W215" s="507"/>
      <c r="X215" s="507"/>
      <c r="Y215" s="507"/>
      <c r="Z215" s="521" t="str">
        <f t="shared" si="14"/>
        <v/>
      </c>
      <c r="AA215" s="507"/>
      <c r="AB215" s="507"/>
      <c r="AC215" s="507"/>
      <c r="AD215" s="507"/>
      <c r="AE215" s="507"/>
      <c r="AF215" s="507"/>
      <c r="AG215" s="507"/>
      <c r="AH215" s="507"/>
      <c r="AI215" s="507"/>
      <c r="AJ215" s="507"/>
      <c r="AK215" s="507"/>
      <c r="AL215" s="507"/>
      <c r="AM215" s="507"/>
      <c r="AN215" s="507"/>
      <c r="AO215" s="507"/>
      <c r="AP215" s="507"/>
      <c r="AQ215" s="507"/>
      <c r="AR215" s="507"/>
      <c r="AS215" s="513"/>
      <c r="AT215" s="514"/>
      <c r="AU215" s="513"/>
      <c r="AV215" s="514"/>
      <c r="AW215" s="515"/>
      <c r="AX215" s="514"/>
      <c r="AY215" s="507"/>
      <c r="AZ215" s="408"/>
      <c r="BA215" s="410" t="str">
        <f>IF(A215="","",IF(AY215+AZ215=ข้อมูลพื้นฐาน!$F$18+ข้อมูลพื้นฐาน!$G$18,"/",""))</f>
        <v/>
      </c>
      <c r="BB215" s="410" t="str">
        <f t="shared" si="15"/>
        <v/>
      </c>
      <c r="BC215" s="390" t="str">
        <f>สรุปเวลาเรียน!X50</f>
        <v/>
      </c>
      <c r="BD215" s="415"/>
    </row>
    <row r="216" spans="1:56" ht="15" customHeight="1">
      <c r="A216" s="875" t="str">
        <f>เวลาเรียน1!A53</f>
        <v/>
      </c>
      <c r="B216" s="876"/>
      <c r="C216" s="519" t="str">
        <f>น้ำหนักส่วนสูง!B49</f>
        <v/>
      </c>
      <c r="D216" s="507"/>
      <c r="E216" s="507"/>
      <c r="F216" s="507"/>
      <c r="G216" s="507"/>
      <c r="H216" s="507"/>
      <c r="I216" s="507"/>
      <c r="J216" s="507"/>
      <c r="K216" s="507"/>
      <c r="L216" s="507"/>
      <c r="M216" s="507"/>
      <c r="N216" s="507"/>
      <c r="O216" s="507"/>
      <c r="P216" s="507"/>
      <c r="Q216" s="507"/>
      <c r="R216" s="507"/>
      <c r="S216" s="507"/>
      <c r="T216" s="507"/>
      <c r="U216" s="507"/>
      <c r="V216" s="507"/>
      <c r="W216" s="507"/>
      <c r="X216" s="507"/>
      <c r="Y216" s="507"/>
      <c r="Z216" s="521" t="str">
        <f t="shared" si="14"/>
        <v/>
      </c>
      <c r="AA216" s="507"/>
      <c r="AB216" s="507"/>
      <c r="AC216" s="507"/>
      <c r="AD216" s="507"/>
      <c r="AE216" s="507"/>
      <c r="AF216" s="507"/>
      <c r="AG216" s="507"/>
      <c r="AH216" s="507"/>
      <c r="AI216" s="507"/>
      <c r="AJ216" s="507"/>
      <c r="AK216" s="507"/>
      <c r="AL216" s="507"/>
      <c r="AM216" s="507"/>
      <c r="AN216" s="507"/>
      <c r="AO216" s="507"/>
      <c r="AP216" s="507"/>
      <c r="AQ216" s="507"/>
      <c r="AR216" s="507"/>
      <c r="AS216" s="513"/>
      <c r="AT216" s="514"/>
      <c r="AU216" s="513"/>
      <c r="AV216" s="514"/>
      <c r="AW216" s="515"/>
      <c r="AX216" s="514"/>
      <c r="AY216" s="507"/>
      <c r="AZ216" s="408"/>
      <c r="BA216" s="410" t="str">
        <f>IF(A216="","",IF(AY216+AZ216=ข้อมูลพื้นฐาน!$F$18+ข้อมูลพื้นฐาน!$G$18,"/",""))</f>
        <v/>
      </c>
      <c r="BB216" s="410" t="str">
        <f t="shared" si="15"/>
        <v/>
      </c>
      <c r="BC216" s="390" t="str">
        <f>สรุปเวลาเรียน!X51</f>
        <v/>
      </c>
      <c r="BD216" s="415"/>
    </row>
    <row r="217" spans="1:56" ht="15" customHeight="1">
      <c r="A217" s="875" t="str">
        <f>เวลาเรียน1!A54</f>
        <v/>
      </c>
      <c r="B217" s="876"/>
      <c r="C217" s="519" t="str">
        <f>น้ำหนักส่วนสูง!B50</f>
        <v/>
      </c>
      <c r="D217" s="507"/>
      <c r="E217" s="507"/>
      <c r="F217" s="507"/>
      <c r="G217" s="507"/>
      <c r="H217" s="507"/>
      <c r="I217" s="507"/>
      <c r="J217" s="507"/>
      <c r="K217" s="507"/>
      <c r="L217" s="507"/>
      <c r="M217" s="507"/>
      <c r="N217" s="507"/>
      <c r="O217" s="507"/>
      <c r="P217" s="507"/>
      <c r="Q217" s="507"/>
      <c r="R217" s="507"/>
      <c r="S217" s="507"/>
      <c r="T217" s="507"/>
      <c r="U217" s="507"/>
      <c r="V217" s="507"/>
      <c r="W217" s="507"/>
      <c r="X217" s="507"/>
      <c r="Y217" s="507"/>
      <c r="Z217" s="521" t="str">
        <f t="shared" si="14"/>
        <v/>
      </c>
      <c r="AA217" s="507"/>
      <c r="AB217" s="507"/>
      <c r="AC217" s="507"/>
      <c r="AD217" s="507"/>
      <c r="AE217" s="507"/>
      <c r="AF217" s="507"/>
      <c r="AG217" s="507"/>
      <c r="AH217" s="507"/>
      <c r="AI217" s="507"/>
      <c r="AJ217" s="507"/>
      <c r="AK217" s="507"/>
      <c r="AL217" s="507"/>
      <c r="AM217" s="507"/>
      <c r="AN217" s="507"/>
      <c r="AO217" s="507"/>
      <c r="AP217" s="507"/>
      <c r="AQ217" s="507"/>
      <c r="AR217" s="507"/>
      <c r="AS217" s="513"/>
      <c r="AT217" s="514"/>
      <c r="AU217" s="513"/>
      <c r="AV217" s="514"/>
      <c r="AW217" s="515"/>
      <c r="AX217" s="514"/>
      <c r="AY217" s="507"/>
      <c r="AZ217" s="408"/>
      <c r="BA217" s="410" t="str">
        <f>IF(A217="","",IF(AY217+AZ217=ข้อมูลพื้นฐาน!$F$18+ข้อมูลพื้นฐาน!$G$18,"/",""))</f>
        <v/>
      </c>
      <c r="BB217" s="410" t="str">
        <f t="shared" si="15"/>
        <v/>
      </c>
      <c r="BC217" s="390" t="str">
        <f>สรุปเวลาเรียน!X52</f>
        <v/>
      </c>
      <c r="BD217" s="415"/>
    </row>
    <row r="218" spans="1:56" ht="15" customHeight="1">
      <c r="A218" s="875" t="str">
        <f>เวลาเรียน1!A55</f>
        <v/>
      </c>
      <c r="B218" s="876"/>
      <c r="C218" s="519" t="str">
        <f>น้ำหนักส่วนสูง!B51</f>
        <v/>
      </c>
      <c r="D218" s="507"/>
      <c r="E218" s="507"/>
      <c r="F218" s="507"/>
      <c r="G218" s="507"/>
      <c r="H218" s="507"/>
      <c r="I218" s="507"/>
      <c r="J218" s="507"/>
      <c r="K218" s="507"/>
      <c r="L218" s="507"/>
      <c r="M218" s="507"/>
      <c r="N218" s="507"/>
      <c r="O218" s="507"/>
      <c r="P218" s="507"/>
      <c r="Q218" s="507"/>
      <c r="R218" s="507"/>
      <c r="S218" s="507"/>
      <c r="T218" s="507"/>
      <c r="U218" s="507"/>
      <c r="V218" s="507"/>
      <c r="W218" s="507"/>
      <c r="X218" s="507"/>
      <c r="Y218" s="507"/>
      <c r="Z218" s="521" t="str">
        <f t="shared" si="14"/>
        <v/>
      </c>
      <c r="AA218" s="507"/>
      <c r="AB218" s="507"/>
      <c r="AC218" s="507"/>
      <c r="AD218" s="507"/>
      <c r="AE218" s="507"/>
      <c r="AF218" s="507"/>
      <c r="AG218" s="507"/>
      <c r="AH218" s="507"/>
      <c r="AI218" s="507"/>
      <c r="AJ218" s="507"/>
      <c r="AK218" s="507"/>
      <c r="AL218" s="507"/>
      <c r="AM218" s="507"/>
      <c r="AN218" s="507"/>
      <c r="AO218" s="507"/>
      <c r="AP218" s="507"/>
      <c r="AQ218" s="507"/>
      <c r="AR218" s="507"/>
      <c r="AS218" s="513"/>
      <c r="AT218" s="514"/>
      <c r="AU218" s="513"/>
      <c r="AV218" s="514"/>
      <c r="AW218" s="515"/>
      <c r="AX218" s="514"/>
      <c r="AY218" s="507"/>
      <c r="AZ218" s="408"/>
      <c r="BA218" s="410" t="str">
        <f>IF(A218="","",IF(AY218+AZ218=ข้อมูลพื้นฐาน!$F$18+ข้อมูลพื้นฐาน!$G$18,"/",""))</f>
        <v/>
      </c>
      <c r="BB218" s="410" t="str">
        <f t="shared" si="15"/>
        <v/>
      </c>
      <c r="BC218" s="390" t="str">
        <f>สรุปเวลาเรียน!X53</f>
        <v/>
      </c>
      <c r="BD218" s="415"/>
    </row>
    <row r="219" spans="1:56" ht="15" customHeight="1">
      <c r="A219" s="875" t="str">
        <f>เวลาเรียน1!A56</f>
        <v/>
      </c>
      <c r="B219" s="876"/>
      <c r="C219" s="519" t="str">
        <f>น้ำหนักส่วนสูง!B52</f>
        <v/>
      </c>
      <c r="D219" s="507"/>
      <c r="E219" s="507"/>
      <c r="F219" s="507"/>
      <c r="G219" s="507"/>
      <c r="H219" s="507"/>
      <c r="I219" s="507"/>
      <c r="J219" s="507"/>
      <c r="K219" s="507"/>
      <c r="L219" s="507"/>
      <c r="M219" s="507"/>
      <c r="N219" s="507"/>
      <c r="O219" s="507"/>
      <c r="P219" s="507"/>
      <c r="Q219" s="507"/>
      <c r="R219" s="507"/>
      <c r="S219" s="507"/>
      <c r="T219" s="507"/>
      <c r="U219" s="507"/>
      <c r="V219" s="507"/>
      <c r="W219" s="507"/>
      <c r="X219" s="507"/>
      <c r="Y219" s="507"/>
      <c r="Z219" s="521" t="str">
        <f t="shared" si="14"/>
        <v/>
      </c>
      <c r="AA219" s="507"/>
      <c r="AB219" s="507"/>
      <c r="AC219" s="507"/>
      <c r="AD219" s="507"/>
      <c r="AE219" s="507"/>
      <c r="AF219" s="507"/>
      <c r="AG219" s="507"/>
      <c r="AH219" s="507"/>
      <c r="AI219" s="507"/>
      <c r="AJ219" s="507"/>
      <c r="AK219" s="507"/>
      <c r="AL219" s="507"/>
      <c r="AM219" s="507"/>
      <c r="AN219" s="507"/>
      <c r="AO219" s="507"/>
      <c r="AP219" s="507"/>
      <c r="AQ219" s="507"/>
      <c r="AR219" s="507"/>
      <c r="AS219" s="516"/>
      <c r="AT219" s="517"/>
      <c r="AU219" s="516"/>
      <c r="AV219" s="517"/>
      <c r="AW219" s="518"/>
      <c r="AX219" s="517"/>
      <c r="AY219" s="507"/>
      <c r="AZ219" s="408"/>
      <c r="BA219" s="410" t="str">
        <f>IF(A219="","",IF(AY219+AZ219=ข้อมูลพื้นฐาน!$F$18+ข้อมูลพื้นฐาน!$G$18,"/",""))</f>
        <v/>
      </c>
      <c r="BB219" s="410" t="str">
        <f t="shared" si="15"/>
        <v/>
      </c>
      <c r="BC219" s="390" t="str">
        <f>สรุปเวลาเรียน!X54</f>
        <v/>
      </c>
      <c r="BD219" s="415"/>
    </row>
    <row r="220" spans="1:56" ht="3" customHeight="1">
      <c r="A220" s="522"/>
      <c r="B220" s="522"/>
      <c r="C220" s="415"/>
      <c r="D220" s="415"/>
      <c r="E220" s="415"/>
      <c r="F220" s="415"/>
      <c r="G220" s="415"/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522"/>
      <c r="AA220" s="415"/>
      <c r="AB220" s="415"/>
      <c r="AC220" s="415"/>
      <c r="AD220" s="415"/>
      <c r="AE220" s="415"/>
      <c r="AF220" s="415"/>
      <c r="AG220" s="415"/>
      <c r="AH220" s="415"/>
      <c r="AI220" s="415"/>
      <c r="AJ220" s="415"/>
      <c r="AK220" s="415"/>
      <c r="AL220" s="415"/>
      <c r="AM220" s="415"/>
      <c r="AN220" s="415"/>
      <c r="AO220" s="415"/>
      <c r="AP220" s="415"/>
      <c r="AQ220" s="415"/>
      <c r="AR220" s="415"/>
      <c r="AS220" s="415"/>
      <c r="AT220" s="415"/>
      <c r="AU220" s="415"/>
      <c r="AV220" s="415"/>
      <c r="AW220" s="415"/>
      <c r="AX220" s="415"/>
      <c r="AY220" s="415"/>
      <c r="AZ220" s="453"/>
      <c r="BA220" s="453"/>
      <c r="BB220" s="453"/>
      <c r="BC220" s="415"/>
      <c r="BD220" s="415"/>
    </row>
    <row r="221" spans="1:56" ht="18.75" hidden="1">
      <c r="A221" s="522"/>
      <c r="B221" s="522"/>
      <c r="C221" s="415"/>
      <c r="D221" s="415"/>
      <c r="E221" s="415"/>
      <c r="F221" s="415"/>
      <c r="G221" s="415"/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522"/>
      <c r="AA221" s="415"/>
      <c r="AB221" s="415"/>
      <c r="AC221" s="415"/>
      <c r="AD221" s="415"/>
      <c r="AE221" s="415"/>
      <c r="AF221" s="415"/>
      <c r="AG221" s="415"/>
      <c r="AH221" s="415"/>
      <c r="AI221" s="415"/>
      <c r="AJ221" s="415"/>
      <c r="AK221" s="415"/>
      <c r="AL221" s="415"/>
      <c r="AM221" s="415"/>
      <c r="AN221" s="415"/>
      <c r="AO221" s="415"/>
      <c r="AP221" s="415"/>
      <c r="AQ221" s="415"/>
      <c r="AR221" s="415"/>
      <c r="AS221" s="415"/>
      <c r="AT221" s="415"/>
      <c r="AU221" s="415"/>
      <c r="AV221" s="415"/>
      <c r="AW221" s="415"/>
      <c r="AX221" s="415"/>
      <c r="AY221" s="415"/>
      <c r="AZ221" s="453"/>
      <c r="BA221" s="453"/>
      <c r="BB221" s="453"/>
      <c r="BC221" s="415"/>
      <c r="BD221" s="415"/>
    </row>
    <row r="222" spans="1:56" ht="19.5" customHeight="1">
      <c r="A222" s="878" t="str">
        <f>"ผลการประเมินตัวชี้วัด รายวิชา"&amp;ข้อมูลพื้นฐาน!A19&amp;"    รหัสวิชา    "&amp;ข้อมูลพื้นฐาน!C19</f>
        <v xml:space="preserve">ผลการประเมินตัวชี้วัด รายวิชาประวัติศาสตร์    รหัสวิชา    </v>
      </c>
      <c r="B222" s="878"/>
      <c r="C222" s="878"/>
      <c r="D222" s="878"/>
      <c r="E222" s="878"/>
      <c r="F222" s="878"/>
      <c r="G222" s="878"/>
      <c r="H222" s="878"/>
      <c r="I222" s="878"/>
      <c r="J222" s="878"/>
      <c r="K222" s="878"/>
      <c r="L222" s="878"/>
      <c r="M222" s="878"/>
      <c r="N222" s="878"/>
      <c r="O222" s="878"/>
      <c r="P222" s="878"/>
      <c r="Q222" s="878"/>
      <c r="R222" s="878"/>
      <c r="S222" s="878"/>
      <c r="T222" s="878"/>
      <c r="U222" s="878"/>
      <c r="V222" s="878"/>
      <c r="W222" s="878"/>
      <c r="X222" s="878"/>
      <c r="Y222" s="878"/>
      <c r="Z222" s="878" t="str">
        <f>A222</f>
        <v xml:space="preserve">ผลการประเมินตัวชี้วัด รายวิชาประวัติศาสตร์    รหัสวิชา    </v>
      </c>
      <c r="AA222" s="878"/>
      <c r="AB222" s="878"/>
      <c r="AC222" s="878"/>
      <c r="AD222" s="878"/>
      <c r="AE222" s="878"/>
      <c r="AF222" s="878"/>
      <c r="AG222" s="878"/>
      <c r="AH222" s="878"/>
      <c r="AI222" s="878"/>
      <c r="AJ222" s="878"/>
      <c r="AK222" s="878"/>
      <c r="AL222" s="878"/>
      <c r="AM222" s="878"/>
      <c r="AN222" s="878"/>
      <c r="AO222" s="878"/>
      <c r="AP222" s="878"/>
      <c r="AQ222" s="878"/>
      <c r="AR222" s="878"/>
      <c r="AS222" s="878"/>
      <c r="AT222" s="878"/>
      <c r="AU222" s="878"/>
      <c r="AV222" s="878"/>
      <c r="AW222" s="878"/>
      <c r="AX222" s="878"/>
      <c r="AY222" s="878"/>
      <c r="AZ222" s="878"/>
      <c r="BA222" s="878"/>
      <c r="BB222" s="878"/>
      <c r="BC222" s="878"/>
      <c r="BD222" s="415">
        <v>5</v>
      </c>
    </row>
    <row r="223" spans="1:56" ht="62.25" customHeight="1">
      <c r="A223" s="879" t="s">
        <v>594</v>
      </c>
      <c r="B223" s="880"/>
      <c r="C223" s="881"/>
      <c r="D223" s="433" t="str">
        <f>VLOOKUP($BD$3,ตัวชี้วัดประถมศึกษา!$A$31:$AP$36,2,FALSE)&amp;""</f>
        <v>ส 4.1 ป.3/1</v>
      </c>
      <c r="E223" s="433" t="str">
        <f>VLOOKUP($BD$3,ตัวชี้วัดประถมศึกษา!$A$31:$AP$36,3,FALSE)&amp;""</f>
        <v>ส 4.1 ป.3/2</v>
      </c>
      <c r="F223" s="433" t="str">
        <f>VLOOKUP($BD$3,ตัวชี้วัดประถมศึกษา!$A$31:$AP$36,4,FALSE)&amp;""</f>
        <v>ส 4.2 ป.3/1</v>
      </c>
      <c r="G223" s="433" t="str">
        <f>VLOOKUP($BD$3,ตัวชี้วัดประถมศึกษา!$A$31:$AP$36,5,FALSE)&amp;""</f>
        <v>ส 4.2 ป.3/2</v>
      </c>
      <c r="H223" s="433" t="str">
        <f>VLOOKUP($BD$3,ตัวชี้วัดประถมศึกษา!$A$31:$AP$36,6,FALSE)&amp;""</f>
        <v>ส 4.2 ป.3/3</v>
      </c>
      <c r="I223" s="433" t="str">
        <f>VLOOKUP($BD$3,ตัวชี้วัดประถมศึกษา!$A$31:$AP$36,7,FALSE)&amp;""</f>
        <v>ส 4.3 ป.3/1</v>
      </c>
      <c r="J223" s="433" t="str">
        <f>VLOOKUP($BD$3,ตัวชี้วัดประถมศึกษา!$A$31:$AP$36,8,FALSE)&amp;""</f>
        <v>ส 4.3 ป.3/2</v>
      </c>
      <c r="K223" s="433" t="str">
        <f>VLOOKUP($BD$3,ตัวชี้วัดประถมศึกษา!$A$31:$AP$36,9,FALSE)&amp;""</f>
        <v>ส 4.3 ป.3/3</v>
      </c>
      <c r="L223" s="433" t="str">
        <f>VLOOKUP($BD$3,ตัวชี้วัดประถมศึกษา!$A$31:$AP$36,10,FALSE)&amp;""</f>
        <v/>
      </c>
      <c r="M223" s="433" t="str">
        <f>VLOOKUP($BD$3,ตัวชี้วัดประถมศึกษา!$A$31:$AP$36,11,FALSE)&amp;""</f>
        <v/>
      </c>
      <c r="N223" s="433" t="str">
        <f>VLOOKUP($BD$3,ตัวชี้วัดประถมศึกษา!$A$31:$AP$36,12,FALSE)&amp;""</f>
        <v/>
      </c>
      <c r="O223" s="433" t="str">
        <f>VLOOKUP($BD$3,ตัวชี้วัดประถมศึกษา!$A$31:$AP$36,13,FALSE)&amp;""</f>
        <v/>
      </c>
      <c r="P223" s="433" t="str">
        <f>VLOOKUP($BD$3,ตัวชี้วัดประถมศึกษา!$A$31:$AP$36,14,FALSE)&amp;""</f>
        <v/>
      </c>
      <c r="Q223" s="433" t="str">
        <f>VLOOKUP($BD$3,ตัวชี้วัดประถมศึกษา!$A$31:$AP$36,15,FALSE)&amp;""</f>
        <v/>
      </c>
      <c r="R223" s="433" t="str">
        <f>VLOOKUP($BD$3,ตัวชี้วัดประถมศึกษา!$A$31:$AP$36,16,FALSE)&amp;""</f>
        <v/>
      </c>
      <c r="S223" s="433" t="str">
        <f>VLOOKUP($BD$3,ตัวชี้วัดประถมศึกษา!$A$31:$AP$36,17,FALSE)&amp;""</f>
        <v/>
      </c>
      <c r="T223" s="433" t="str">
        <f>VLOOKUP($BD$3,ตัวชี้วัดประถมศึกษา!$A$31:$AP$36,18,FALSE)&amp;""</f>
        <v/>
      </c>
      <c r="U223" s="433" t="str">
        <f>VLOOKUP($BD$3,ตัวชี้วัดประถมศึกษา!$A$31:$AP$36,19,FALSE)&amp;""</f>
        <v/>
      </c>
      <c r="V223" s="433" t="str">
        <f>VLOOKUP($BD$3,ตัวชี้วัดประถมศึกษา!$A$31:$AP$36,20,FALSE)&amp;""</f>
        <v/>
      </c>
      <c r="W223" s="433" t="str">
        <f>VLOOKUP($BD$3,ตัวชี้วัดประถมศึกษา!$A$31:$AP$36,21,FALSE)&amp;""</f>
        <v/>
      </c>
      <c r="X223" s="433" t="str">
        <f>VLOOKUP($BD$3,ตัวชี้วัดประถมศึกษา!$A$31:$AP$36,22,FALSE)&amp;""</f>
        <v/>
      </c>
      <c r="Y223" s="433" t="str">
        <f>VLOOKUP($BD$3,ตัวชี้วัดประถมศึกษา!$A$31:$AP$36,23,FALSE)&amp;""</f>
        <v/>
      </c>
      <c r="Z223" s="538"/>
      <c r="AA223" s="433" t="str">
        <f>VLOOKUP($BD$3,ตัวชี้วัดประถมศึกษา!$A$31:$AP$36,24,FALSE)&amp;""</f>
        <v/>
      </c>
      <c r="AB223" s="433" t="str">
        <f>VLOOKUP($BD$3,ตัวชี้วัดประถมศึกษา!$A$31:$AP$36,25,FALSE)&amp;""</f>
        <v/>
      </c>
      <c r="AC223" s="433" t="str">
        <f>VLOOKUP($BD$3,ตัวชี้วัดประถมศึกษา!$A$31:$AP$36,26,FALSE)&amp;""</f>
        <v/>
      </c>
      <c r="AD223" s="433" t="str">
        <f>VLOOKUP($BD$3,ตัวชี้วัดประถมศึกษา!$A$31:$AP$36,27,FALSE)&amp;""</f>
        <v/>
      </c>
      <c r="AE223" s="433" t="str">
        <f>VLOOKUP($BD$3,ตัวชี้วัดประถมศึกษา!$A$31:$AP$36,28,FALSE)&amp;""</f>
        <v/>
      </c>
      <c r="AF223" s="433" t="str">
        <f>VLOOKUP($BD$3,ตัวชี้วัดประถมศึกษา!$A$31:$AP$36,29,FALSE)&amp;""</f>
        <v/>
      </c>
      <c r="AG223" s="433" t="str">
        <f>VLOOKUP($BD$3,ตัวชี้วัดประถมศึกษา!$A$31:$AP$36,30,FALSE)&amp;""</f>
        <v/>
      </c>
      <c r="AH223" s="433" t="str">
        <f>VLOOKUP($BD$3,ตัวชี้วัดประถมศึกษา!$A$31:$AP$36,31,FALSE)&amp;""</f>
        <v/>
      </c>
      <c r="AI223" s="433" t="str">
        <f>VLOOKUP($BD$3,ตัวชี้วัดประถมศึกษา!$A$31:$AP$36,32,FALSE)&amp;""</f>
        <v/>
      </c>
      <c r="AJ223" s="433" t="str">
        <f>VLOOKUP($BD$3,ตัวชี้วัดประถมศึกษา!$A$31:$AP$36,33,FALSE)&amp;""</f>
        <v/>
      </c>
      <c r="AK223" s="433" t="str">
        <f>VLOOKUP($BD$3,ตัวชี้วัดประถมศึกษา!$A$31:$AP$36,34,FALSE)&amp;""</f>
        <v/>
      </c>
      <c r="AL223" s="433" t="str">
        <f>VLOOKUP($BD$3,ตัวชี้วัดประถมศึกษา!$A$31:$AP$36,35,FALSE)&amp;""</f>
        <v/>
      </c>
      <c r="AM223" s="433" t="str">
        <f>VLOOKUP($BD$3,ตัวชี้วัดประถมศึกษา!$A$31:$AP$36,36,FALSE)&amp;""</f>
        <v/>
      </c>
      <c r="AN223" s="433" t="str">
        <f>VLOOKUP($BD$3,ตัวชี้วัดประถมศึกษา!$A$31:$AP$36,37,FALSE)&amp;""</f>
        <v/>
      </c>
      <c r="AO223" s="433" t="str">
        <f>VLOOKUP($BD$3,ตัวชี้วัดประถมศึกษา!$A$31:$AP$36,38,FALSE)&amp;""</f>
        <v/>
      </c>
      <c r="AP223" s="433" t="str">
        <f>VLOOKUP($BD$3,ตัวชี้วัดประถมศึกษา!$A$31:$AP$36,39,FALSE)&amp;""</f>
        <v/>
      </c>
      <c r="AQ223" s="433" t="str">
        <f>VLOOKUP($BD$3,ตัวชี้วัดประถมศึกษา!$A$31:$AP$36,40,FALSE)&amp;""</f>
        <v/>
      </c>
      <c r="AR223" s="433" t="str">
        <f>VLOOKUP($BD$3,ตัวชี้วัดประถมศึกษา!$A$31:$AP$36,41,FALSE)&amp;""</f>
        <v/>
      </c>
      <c r="AS223" s="882" t="s">
        <v>787</v>
      </c>
      <c r="AT223" s="882" t="s">
        <v>788</v>
      </c>
      <c r="AU223" s="902" t="s">
        <v>1714</v>
      </c>
      <c r="AV223" s="903" t="s">
        <v>1716</v>
      </c>
      <c r="AW223" s="902" t="s">
        <v>1714</v>
      </c>
      <c r="AX223" s="904" t="s">
        <v>1715</v>
      </c>
      <c r="AY223" s="886" t="s">
        <v>1487</v>
      </c>
      <c r="AZ223" s="886" t="s">
        <v>1488</v>
      </c>
      <c r="BA223" s="887" t="s">
        <v>595</v>
      </c>
      <c r="BB223" s="888"/>
      <c r="BC223" s="889" t="s">
        <v>61</v>
      </c>
      <c r="BD223" s="415"/>
    </row>
    <row r="224" spans="1:56" ht="15" customHeight="1">
      <c r="A224" s="892" t="s">
        <v>38</v>
      </c>
      <c r="B224" s="893"/>
      <c r="C224" s="424" t="s">
        <v>586</v>
      </c>
      <c r="D224" s="457">
        <v>1</v>
      </c>
      <c r="E224" s="457">
        <v>2</v>
      </c>
      <c r="F224" s="457">
        <v>3</v>
      </c>
      <c r="G224" s="457">
        <v>4</v>
      </c>
      <c r="H224" s="457">
        <v>5</v>
      </c>
      <c r="I224" s="457">
        <v>6</v>
      </c>
      <c r="J224" s="457">
        <v>7</v>
      </c>
      <c r="K224" s="457">
        <v>8</v>
      </c>
      <c r="L224" s="457">
        <v>9</v>
      </c>
      <c r="M224" s="457">
        <v>10</v>
      </c>
      <c r="N224" s="457">
        <v>11</v>
      </c>
      <c r="O224" s="457">
        <v>12</v>
      </c>
      <c r="P224" s="457">
        <v>13</v>
      </c>
      <c r="Q224" s="457">
        <v>14</v>
      </c>
      <c r="R224" s="457">
        <v>15</v>
      </c>
      <c r="S224" s="457">
        <v>16</v>
      </c>
      <c r="T224" s="457">
        <v>17</v>
      </c>
      <c r="U224" s="457">
        <v>18</v>
      </c>
      <c r="V224" s="457">
        <v>19</v>
      </c>
      <c r="W224" s="457">
        <v>20</v>
      </c>
      <c r="X224" s="457">
        <v>21</v>
      </c>
      <c r="Y224" s="457">
        <v>22</v>
      </c>
      <c r="Z224" s="896" t="s">
        <v>38</v>
      </c>
      <c r="AA224" s="457">
        <v>23</v>
      </c>
      <c r="AB224" s="457">
        <v>24</v>
      </c>
      <c r="AC224" s="457">
        <v>25</v>
      </c>
      <c r="AD224" s="457">
        <v>26</v>
      </c>
      <c r="AE224" s="457">
        <v>27</v>
      </c>
      <c r="AF224" s="457">
        <v>28</v>
      </c>
      <c r="AG224" s="457">
        <v>29</v>
      </c>
      <c r="AH224" s="457">
        <v>30</v>
      </c>
      <c r="AI224" s="457">
        <v>31</v>
      </c>
      <c r="AJ224" s="457">
        <v>32</v>
      </c>
      <c r="AK224" s="457">
        <v>33</v>
      </c>
      <c r="AL224" s="457">
        <v>34</v>
      </c>
      <c r="AM224" s="457">
        <v>35</v>
      </c>
      <c r="AN224" s="457">
        <v>36</v>
      </c>
      <c r="AO224" s="457">
        <v>37</v>
      </c>
      <c r="AP224" s="457">
        <v>38</v>
      </c>
      <c r="AQ224" s="457">
        <v>39</v>
      </c>
      <c r="AR224" s="457">
        <v>40</v>
      </c>
      <c r="AS224" s="883"/>
      <c r="AT224" s="883"/>
      <c r="AU224" s="902"/>
      <c r="AV224" s="903"/>
      <c r="AW224" s="902"/>
      <c r="AX224" s="904"/>
      <c r="AY224" s="886"/>
      <c r="AZ224" s="886"/>
      <c r="BA224" s="898" t="s">
        <v>52</v>
      </c>
      <c r="BB224" s="898" t="s">
        <v>53</v>
      </c>
      <c r="BC224" s="890"/>
      <c r="BD224" s="415"/>
    </row>
    <row r="225" spans="1:56" ht="15" customHeight="1">
      <c r="A225" s="894"/>
      <c r="B225" s="895"/>
      <c r="C225" s="424" t="s">
        <v>677</v>
      </c>
      <c r="D225" s="425"/>
      <c r="E225" s="425"/>
      <c r="F225" s="425"/>
      <c r="G225" s="425"/>
      <c r="H225" s="425"/>
      <c r="I225" s="425"/>
      <c r="J225" s="425"/>
      <c r="K225" s="425"/>
      <c r="L225" s="425"/>
      <c r="M225" s="425"/>
      <c r="N225" s="425"/>
      <c r="O225" s="425"/>
      <c r="P225" s="425"/>
      <c r="Q225" s="425"/>
      <c r="R225" s="425"/>
      <c r="S225" s="425"/>
      <c r="T225" s="425"/>
      <c r="U225" s="425"/>
      <c r="V225" s="425"/>
      <c r="W225" s="425"/>
      <c r="X225" s="425"/>
      <c r="Y225" s="425"/>
      <c r="Z225" s="897"/>
      <c r="AA225" s="425"/>
      <c r="AB225" s="425"/>
      <c r="AC225" s="425"/>
      <c r="AD225" s="425"/>
      <c r="AE225" s="425"/>
      <c r="AF225" s="425"/>
      <c r="AG225" s="425"/>
      <c r="AH225" s="425"/>
      <c r="AI225" s="425"/>
      <c r="AJ225" s="425"/>
      <c r="AK225" s="425"/>
      <c r="AL225" s="425"/>
      <c r="AM225" s="425"/>
      <c r="AN225" s="425"/>
      <c r="AO225" s="425"/>
      <c r="AP225" s="425"/>
      <c r="AQ225" s="425"/>
      <c r="AR225" s="431"/>
      <c r="AS225" s="438"/>
      <c r="AT225" s="438"/>
      <c r="AU225" s="900" t="s">
        <v>679</v>
      </c>
      <c r="AV225" s="901"/>
      <c r="AW225" s="900" t="s">
        <v>680</v>
      </c>
      <c r="AX225" s="901"/>
      <c r="AY225" s="459">
        <f>ข้อมูลพื้นฐาน!F19</f>
        <v>0</v>
      </c>
      <c r="AZ225" s="459">
        <f>ข้อมูลพื้นฐาน!G19</f>
        <v>0</v>
      </c>
      <c r="BA225" s="899"/>
      <c r="BB225" s="899"/>
      <c r="BC225" s="891"/>
      <c r="BD225" s="415"/>
    </row>
    <row r="226" spans="1:56" ht="15" customHeight="1">
      <c r="A226" s="875">
        <f>เวลาเรียน1!A7</f>
        <v>1</v>
      </c>
      <c r="B226" s="876"/>
      <c r="C226" s="519" t="str">
        <f>น้ำหนักส่วนสูง!B3</f>
        <v/>
      </c>
      <c r="D226" s="507"/>
      <c r="E226" s="507"/>
      <c r="F226" s="507"/>
      <c r="G226" s="507"/>
      <c r="H226" s="507"/>
      <c r="I226" s="507"/>
      <c r="J226" s="507"/>
      <c r="K226" s="507"/>
      <c r="L226" s="507"/>
      <c r="M226" s="507"/>
      <c r="N226" s="507"/>
      <c r="O226" s="507"/>
      <c r="P226" s="507"/>
      <c r="Q226" s="507"/>
      <c r="R226" s="507"/>
      <c r="S226" s="507"/>
      <c r="T226" s="507"/>
      <c r="U226" s="507"/>
      <c r="V226" s="507"/>
      <c r="W226" s="507"/>
      <c r="X226" s="507"/>
      <c r="Y226" s="507"/>
      <c r="Z226" s="521">
        <f>A226</f>
        <v>1</v>
      </c>
      <c r="AA226" s="507"/>
      <c r="AB226" s="507"/>
      <c r="AC226" s="507"/>
      <c r="AD226" s="507"/>
      <c r="AE226" s="507"/>
      <c r="AF226" s="507"/>
      <c r="AG226" s="507"/>
      <c r="AH226" s="507"/>
      <c r="AI226" s="507"/>
      <c r="AJ226" s="507"/>
      <c r="AK226" s="507"/>
      <c r="AL226" s="507"/>
      <c r="AM226" s="507"/>
      <c r="AN226" s="507"/>
      <c r="AO226" s="507"/>
      <c r="AP226" s="507"/>
      <c r="AQ226" s="507"/>
      <c r="AR226" s="507"/>
      <c r="AS226" s="507"/>
      <c r="AT226" s="511"/>
      <c r="AU226" s="510"/>
      <c r="AV226" s="511"/>
      <c r="AW226" s="512"/>
      <c r="AX226" s="511"/>
      <c r="AY226" s="507"/>
      <c r="AZ226" s="408"/>
      <c r="BA226" s="410" t="str">
        <f>IF(A226="","",IF(AY226+AZ226=ข้อมูลพื้นฐาน!$F$19+ข้อมูลพื้นฐาน!$G$19,"/",""))</f>
        <v>/</v>
      </c>
      <c r="BB226" s="410" t="str">
        <f t="shared" ref="BB226:BB265" si="16">IF(A226="","",IF(BA226="/","","/"))</f>
        <v/>
      </c>
      <c r="BC226" s="390" t="str">
        <f>สรุปเวลาเรียน!X5</f>
        <v/>
      </c>
      <c r="BD226" s="415"/>
    </row>
    <row r="227" spans="1:56" ht="15" customHeight="1">
      <c r="A227" s="875" t="str">
        <f>เวลาเรียน1!A8</f>
        <v/>
      </c>
      <c r="B227" s="876"/>
      <c r="C227" s="519" t="str">
        <f>น้ำหนักส่วนสูง!B4</f>
        <v/>
      </c>
      <c r="D227" s="507"/>
      <c r="E227" s="507"/>
      <c r="F227" s="507"/>
      <c r="G227" s="507"/>
      <c r="H227" s="507"/>
      <c r="I227" s="507"/>
      <c r="J227" s="507"/>
      <c r="K227" s="507"/>
      <c r="L227" s="507"/>
      <c r="M227" s="507"/>
      <c r="N227" s="507"/>
      <c r="O227" s="507"/>
      <c r="P227" s="507"/>
      <c r="Q227" s="507"/>
      <c r="R227" s="507"/>
      <c r="S227" s="507"/>
      <c r="T227" s="507"/>
      <c r="U227" s="507"/>
      <c r="V227" s="507"/>
      <c r="W227" s="507"/>
      <c r="X227" s="507"/>
      <c r="Y227" s="507"/>
      <c r="Z227" s="521" t="str">
        <f t="shared" ref="Z227:Z265" si="17">A227</f>
        <v/>
      </c>
      <c r="AA227" s="507"/>
      <c r="AB227" s="507"/>
      <c r="AC227" s="507"/>
      <c r="AD227" s="507"/>
      <c r="AE227" s="507"/>
      <c r="AF227" s="507"/>
      <c r="AG227" s="507"/>
      <c r="AH227" s="507"/>
      <c r="AI227" s="507"/>
      <c r="AJ227" s="507"/>
      <c r="AK227" s="507"/>
      <c r="AL227" s="507"/>
      <c r="AM227" s="507"/>
      <c r="AN227" s="507"/>
      <c r="AO227" s="507"/>
      <c r="AP227" s="507"/>
      <c r="AQ227" s="507"/>
      <c r="AR227" s="507"/>
      <c r="AS227" s="513"/>
      <c r="AT227" s="514"/>
      <c r="AU227" s="513"/>
      <c r="AV227" s="514"/>
      <c r="AW227" s="515"/>
      <c r="AX227" s="514"/>
      <c r="AY227" s="507"/>
      <c r="AZ227" s="408"/>
      <c r="BA227" s="410" t="str">
        <f>IF(A227="","",IF(AY227+AZ227=ข้อมูลพื้นฐาน!$F$19+ข้อมูลพื้นฐาน!$G$19,"/",""))</f>
        <v/>
      </c>
      <c r="BB227" s="410" t="str">
        <f t="shared" si="16"/>
        <v/>
      </c>
      <c r="BC227" s="390" t="str">
        <f>สรุปเวลาเรียน!X6</f>
        <v/>
      </c>
      <c r="BD227" s="415"/>
    </row>
    <row r="228" spans="1:56" ht="15" customHeight="1">
      <c r="A228" s="875" t="str">
        <f>เวลาเรียน1!A9</f>
        <v/>
      </c>
      <c r="B228" s="876"/>
      <c r="C228" s="519" t="str">
        <f>น้ำหนักส่วนสูง!B5</f>
        <v/>
      </c>
      <c r="D228" s="507"/>
      <c r="E228" s="507"/>
      <c r="F228" s="507"/>
      <c r="G228" s="507"/>
      <c r="H228" s="507"/>
      <c r="I228" s="507"/>
      <c r="J228" s="507"/>
      <c r="K228" s="507"/>
      <c r="L228" s="507"/>
      <c r="M228" s="507"/>
      <c r="N228" s="507"/>
      <c r="O228" s="507"/>
      <c r="P228" s="507"/>
      <c r="Q228" s="507"/>
      <c r="R228" s="507"/>
      <c r="S228" s="507"/>
      <c r="T228" s="507"/>
      <c r="U228" s="507"/>
      <c r="V228" s="507"/>
      <c r="W228" s="507"/>
      <c r="X228" s="507"/>
      <c r="Y228" s="507"/>
      <c r="Z228" s="521" t="str">
        <f t="shared" si="17"/>
        <v/>
      </c>
      <c r="AA228" s="507"/>
      <c r="AB228" s="507"/>
      <c r="AC228" s="507"/>
      <c r="AD228" s="507"/>
      <c r="AE228" s="507"/>
      <c r="AF228" s="507"/>
      <c r="AG228" s="507"/>
      <c r="AH228" s="507"/>
      <c r="AI228" s="507"/>
      <c r="AJ228" s="507"/>
      <c r="AK228" s="507"/>
      <c r="AL228" s="507"/>
      <c r="AM228" s="507"/>
      <c r="AN228" s="507"/>
      <c r="AO228" s="507"/>
      <c r="AP228" s="507"/>
      <c r="AQ228" s="507"/>
      <c r="AR228" s="507"/>
      <c r="AS228" s="513"/>
      <c r="AT228" s="514"/>
      <c r="AU228" s="513"/>
      <c r="AV228" s="514"/>
      <c r="AW228" s="515"/>
      <c r="AX228" s="514"/>
      <c r="AY228" s="507"/>
      <c r="AZ228" s="408"/>
      <c r="BA228" s="410" t="str">
        <f>IF(A228="","",IF(AY228+AZ228=ข้อมูลพื้นฐาน!$F$19+ข้อมูลพื้นฐาน!$G$19,"/",""))</f>
        <v/>
      </c>
      <c r="BB228" s="410" t="str">
        <f t="shared" si="16"/>
        <v/>
      </c>
      <c r="BC228" s="390" t="str">
        <f>สรุปเวลาเรียน!X7</f>
        <v/>
      </c>
      <c r="BD228" s="415"/>
    </row>
    <row r="229" spans="1:56" ht="15" customHeight="1">
      <c r="A229" s="875" t="str">
        <f>เวลาเรียน1!A10</f>
        <v/>
      </c>
      <c r="B229" s="876"/>
      <c r="C229" s="519" t="str">
        <f>น้ำหนักส่วนสูง!B6</f>
        <v/>
      </c>
      <c r="D229" s="507"/>
      <c r="E229" s="507"/>
      <c r="F229" s="507"/>
      <c r="G229" s="507"/>
      <c r="H229" s="507"/>
      <c r="I229" s="507"/>
      <c r="J229" s="507"/>
      <c r="K229" s="507"/>
      <c r="L229" s="507"/>
      <c r="M229" s="507"/>
      <c r="N229" s="507"/>
      <c r="O229" s="507"/>
      <c r="P229" s="507"/>
      <c r="Q229" s="507"/>
      <c r="R229" s="507"/>
      <c r="S229" s="507"/>
      <c r="T229" s="507"/>
      <c r="U229" s="507"/>
      <c r="V229" s="507"/>
      <c r="W229" s="507"/>
      <c r="X229" s="507"/>
      <c r="Y229" s="507"/>
      <c r="Z229" s="521" t="str">
        <f t="shared" si="17"/>
        <v/>
      </c>
      <c r="AA229" s="507"/>
      <c r="AB229" s="507"/>
      <c r="AC229" s="507"/>
      <c r="AD229" s="507"/>
      <c r="AE229" s="507"/>
      <c r="AF229" s="507"/>
      <c r="AG229" s="507"/>
      <c r="AH229" s="507"/>
      <c r="AI229" s="507"/>
      <c r="AJ229" s="507"/>
      <c r="AK229" s="507"/>
      <c r="AL229" s="507"/>
      <c r="AM229" s="507"/>
      <c r="AN229" s="507"/>
      <c r="AO229" s="507"/>
      <c r="AP229" s="507"/>
      <c r="AQ229" s="507"/>
      <c r="AR229" s="507"/>
      <c r="AS229" s="513"/>
      <c r="AT229" s="514"/>
      <c r="AU229" s="513"/>
      <c r="AV229" s="514"/>
      <c r="AW229" s="515"/>
      <c r="AX229" s="514"/>
      <c r="AY229" s="507"/>
      <c r="AZ229" s="408"/>
      <c r="BA229" s="410" t="str">
        <f>IF(A229="","",IF(AY229+AZ229=ข้อมูลพื้นฐาน!$F$19+ข้อมูลพื้นฐาน!$G$19,"/",""))</f>
        <v/>
      </c>
      <c r="BB229" s="410" t="str">
        <f t="shared" si="16"/>
        <v/>
      </c>
      <c r="BC229" s="390" t="str">
        <f>สรุปเวลาเรียน!X8</f>
        <v/>
      </c>
      <c r="BD229" s="415"/>
    </row>
    <row r="230" spans="1:56" ht="15" customHeight="1">
      <c r="A230" s="875" t="str">
        <f>เวลาเรียน1!A11</f>
        <v/>
      </c>
      <c r="B230" s="876"/>
      <c r="C230" s="519" t="str">
        <f>น้ำหนักส่วนสูง!B7</f>
        <v/>
      </c>
      <c r="D230" s="507"/>
      <c r="E230" s="507"/>
      <c r="F230" s="507"/>
      <c r="G230" s="507"/>
      <c r="H230" s="507"/>
      <c r="I230" s="507"/>
      <c r="J230" s="507"/>
      <c r="K230" s="507"/>
      <c r="L230" s="507"/>
      <c r="M230" s="507"/>
      <c r="N230" s="507"/>
      <c r="O230" s="507"/>
      <c r="P230" s="507"/>
      <c r="Q230" s="507"/>
      <c r="R230" s="507"/>
      <c r="S230" s="507"/>
      <c r="T230" s="507"/>
      <c r="U230" s="507"/>
      <c r="V230" s="507"/>
      <c r="W230" s="507"/>
      <c r="X230" s="507"/>
      <c r="Y230" s="507"/>
      <c r="Z230" s="521" t="str">
        <f t="shared" si="17"/>
        <v/>
      </c>
      <c r="AA230" s="507"/>
      <c r="AB230" s="507"/>
      <c r="AC230" s="507"/>
      <c r="AD230" s="507"/>
      <c r="AE230" s="507"/>
      <c r="AF230" s="507"/>
      <c r="AG230" s="507"/>
      <c r="AH230" s="507"/>
      <c r="AI230" s="507"/>
      <c r="AJ230" s="507"/>
      <c r="AK230" s="507"/>
      <c r="AL230" s="507"/>
      <c r="AM230" s="507"/>
      <c r="AN230" s="507"/>
      <c r="AO230" s="507"/>
      <c r="AP230" s="507"/>
      <c r="AQ230" s="507"/>
      <c r="AR230" s="507"/>
      <c r="AS230" s="513"/>
      <c r="AT230" s="514"/>
      <c r="AU230" s="513"/>
      <c r="AV230" s="514"/>
      <c r="AW230" s="515"/>
      <c r="AX230" s="514"/>
      <c r="AY230" s="507"/>
      <c r="AZ230" s="408"/>
      <c r="BA230" s="410" t="str">
        <f>IF(A230="","",IF(AY230+AZ230=ข้อมูลพื้นฐาน!$F$19+ข้อมูลพื้นฐาน!$G$19,"/",""))</f>
        <v/>
      </c>
      <c r="BB230" s="410" t="str">
        <f t="shared" si="16"/>
        <v/>
      </c>
      <c r="BC230" s="390" t="str">
        <f>สรุปเวลาเรียน!X9</f>
        <v/>
      </c>
      <c r="BD230" s="415"/>
    </row>
    <row r="231" spans="1:56" ht="15" customHeight="1">
      <c r="A231" s="875" t="str">
        <f>เวลาเรียน1!A12</f>
        <v/>
      </c>
      <c r="B231" s="876"/>
      <c r="C231" s="519" t="str">
        <f>น้ำหนักส่วนสูง!B8</f>
        <v/>
      </c>
      <c r="D231" s="507"/>
      <c r="E231" s="507"/>
      <c r="F231" s="507"/>
      <c r="G231" s="507"/>
      <c r="H231" s="507"/>
      <c r="I231" s="507"/>
      <c r="J231" s="507"/>
      <c r="K231" s="507"/>
      <c r="L231" s="507"/>
      <c r="M231" s="507"/>
      <c r="N231" s="507"/>
      <c r="O231" s="507"/>
      <c r="P231" s="507"/>
      <c r="Q231" s="507"/>
      <c r="R231" s="507"/>
      <c r="S231" s="507"/>
      <c r="T231" s="507"/>
      <c r="U231" s="507"/>
      <c r="V231" s="507"/>
      <c r="W231" s="507"/>
      <c r="X231" s="507"/>
      <c r="Y231" s="507"/>
      <c r="Z231" s="521" t="str">
        <f t="shared" si="17"/>
        <v/>
      </c>
      <c r="AA231" s="507"/>
      <c r="AB231" s="507"/>
      <c r="AC231" s="507"/>
      <c r="AD231" s="507"/>
      <c r="AE231" s="507"/>
      <c r="AF231" s="507"/>
      <c r="AG231" s="507"/>
      <c r="AH231" s="507"/>
      <c r="AI231" s="507"/>
      <c r="AJ231" s="507"/>
      <c r="AK231" s="507"/>
      <c r="AL231" s="507"/>
      <c r="AM231" s="507"/>
      <c r="AN231" s="507"/>
      <c r="AO231" s="507"/>
      <c r="AP231" s="507"/>
      <c r="AQ231" s="507"/>
      <c r="AR231" s="507"/>
      <c r="AS231" s="513"/>
      <c r="AT231" s="514"/>
      <c r="AU231" s="513"/>
      <c r="AV231" s="514"/>
      <c r="AW231" s="515"/>
      <c r="AX231" s="514"/>
      <c r="AY231" s="507"/>
      <c r="AZ231" s="408"/>
      <c r="BA231" s="410" t="str">
        <f>IF(A231="","",IF(AY231+AZ231=ข้อมูลพื้นฐาน!$F$19+ข้อมูลพื้นฐาน!$G$19,"/",""))</f>
        <v/>
      </c>
      <c r="BB231" s="410" t="str">
        <f t="shared" si="16"/>
        <v/>
      </c>
      <c r="BC231" s="390" t="str">
        <f>สรุปเวลาเรียน!X10</f>
        <v/>
      </c>
      <c r="BD231" s="415"/>
    </row>
    <row r="232" spans="1:56" ht="15" customHeight="1">
      <c r="A232" s="875" t="str">
        <f>เวลาเรียน1!A13</f>
        <v/>
      </c>
      <c r="B232" s="876"/>
      <c r="C232" s="519" t="str">
        <f>น้ำหนักส่วนสูง!B9</f>
        <v/>
      </c>
      <c r="D232" s="507"/>
      <c r="E232" s="507"/>
      <c r="F232" s="507"/>
      <c r="G232" s="507"/>
      <c r="H232" s="507"/>
      <c r="I232" s="507"/>
      <c r="J232" s="507"/>
      <c r="K232" s="507"/>
      <c r="L232" s="507"/>
      <c r="M232" s="507"/>
      <c r="N232" s="507"/>
      <c r="O232" s="507"/>
      <c r="P232" s="507"/>
      <c r="Q232" s="507"/>
      <c r="R232" s="507"/>
      <c r="S232" s="507"/>
      <c r="T232" s="507"/>
      <c r="U232" s="507"/>
      <c r="V232" s="507"/>
      <c r="W232" s="507"/>
      <c r="X232" s="507"/>
      <c r="Y232" s="507"/>
      <c r="Z232" s="521" t="str">
        <f t="shared" si="17"/>
        <v/>
      </c>
      <c r="AA232" s="507"/>
      <c r="AB232" s="507"/>
      <c r="AC232" s="507"/>
      <c r="AD232" s="507"/>
      <c r="AE232" s="507"/>
      <c r="AF232" s="507"/>
      <c r="AG232" s="507"/>
      <c r="AH232" s="507"/>
      <c r="AI232" s="507"/>
      <c r="AJ232" s="507"/>
      <c r="AK232" s="507"/>
      <c r="AL232" s="507"/>
      <c r="AM232" s="507"/>
      <c r="AN232" s="507"/>
      <c r="AO232" s="507"/>
      <c r="AP232" s="507"/>
      <c r="AQ232" s="507"/>
      <c r="AR232" s="507"/>
      <c r="AS232" s="513"/>
      <c r="AT232" s="514"/>
      <c r="AU232" s="513"/>
      <c r="AV232" s="514"/>
      <c r="AW232" s="515"/>
      <c r="AX232" s="514"/>
      <c r="AY232" s="507"/>
      <c r="AZ232" s="408"/>
      <c r="BA232" s="410" t="str">
        <f>IF(A232="","",IF(AY232+AZ232=ข้อมูลพื้นฐาน!$F$19+ข้อมูลพื้นฐาน!$G$19,"/",""))</f>
        <v/>
      </c>
      <c r="BB232" s="410" t="str">
        <f t="shared" si="16"/>
        <v/>
      </c>
      <c r="BC232" s="390" t="str">
        <f>สรุปเวลาเรียน!X11</f>
        <v/>
      </c>
      <c r="BD232" s="415"/>
    </row>
    <row r="233" spans="1:56" ht="15" customHeight="1">
      <c r="A233" s="875" t="str">
        <f>เวลาเรียน1!A14</f>
        <v/>
      </c>
      <c r="B233" s="876"/>
      <c r="C233" s="519" t="str">
        <f>น้ำหนักส่วนสูง!B10</f>
        <v/>
      </c>
      <c r="D233" s="507"/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  <c r="O233" s="507"/>
      <c r="P233" s="507"/>
      <c r="Q233" s="507"/>
      <c r="R233" s="507"/>
      <c r="S233" s="507"/>
      <c r="T233" s="507"/>
      <c r="U233" s="507"/>
      <c r="V233" s="507"/>
      <c r="W233" s="507"/>
      <c r="X233" s="507"/>
      <c r="Y233" s="507"/>
      <c r="Z233" s="521" t="str">
        <f t="shared" si="17"/>
        <v/>
      </c>
      <c r="AA233" s="507"/>
      <c r="AB233" s="507"/>
      <c r="AC233" s="507"/>
      <c r="AD233" s="507"/>
      <c r="AE233" s="507"/>
      <c r="AF233" s="507"/>
      <c r="AG233" s="507"/>
      <c r="AH233" s="507"/>
      <c r="AI233" s="507"/>
      <c r="AJ233" s="507"/>
      <c r="AK233" s="507"/>
      <c r="AL233" s="507"/>
      <c r="AM233" s="507"/>
      <c r="AN233" s="507"/>
      <c r="AO233" s="507"/>
      <c r="AP233" s="507"/>
      <c r="AQ233" s="507"/>
      <c r="AR233" s="507"/>
      <c r="AS233" s="513"/>
      <c r="AT233" s="514"/>
      <c r="AU233" s="513"/>
      <c r="AV233" s="514"/>
      <c r="AW233" s="515"/>
      <c r="AX233" s="514"/>
      <c r="AY233" s="507"/>
      <c r="AZ233" s="408"/>
      <c r="BA233" s="410" t="str">
        <f>IF(A233="","",IF(AY233+AZ233=ข้อมูลพื้นฐาน!$F$19+ข้อมูลพื้นฐาน!$G$19,"/",""))</f>
        <v/>
      </c>
      <c r="BB233" s="410" t="str">
        <f t="shared" si="16"/>
        <v/>
      </c>
      <c r="BC233" s="390" t="str">
        <f>สรุปเวลาเรียน!X12</f>
        <v/>
      </c>
      <c r="BD233" s="415"/>
    </row>
    <row r="234" spans="1:56" ht="15" customHeight="1">
      <c r="A234" s="875" t="str">
        <f>เวลาเรียน1!A15</f>
        <v/>
      </c>
      <c r="B234" s="876"/>
      <c r="C234" s="519" t="str">
        <f>น้ำหนักส่วนสูง!B11</f>
        <v/>
      </c>
      <c r="D234" s="507"/>
      <c r="E234" s="507"/>
      <c r="F234" s="507"/>
      <c r="G234" s="507"/>
      <c r="H234" s="507"/>
      <c r="I234" s="507"/>
      <c r="J234" s="507"/>
      <c r="K234" s="507"/>
      <c r="L234" s="507"/>
      <c r="M234" s="507"/>
      <c r="N234" s="507"/>
      <c r="O234" s="507"/>
      <c r="P234" s="507"/>
      <c r="Q234" s="507"/>
      <c r="R234" s="507"/>
      <c r="S234" s="507"/>
      <c r="T234" s="507"/>
      <c r="U234" s="507"/>
      <c r="V234" s="507"/>
      <c r="W234" s="507"/>
      <c r="X234" s="507"/>
      <c r="Y234" s="507"/>
      <c r="Z234" s="521" t="str">
        <f t="shared" si="17"/>
        <v/>
      </c>
      <c r="AA234" s="507"/>
      <c r="AB234" s="507"/>
      <c r="AC234" s="507"/>
      <c r="AD234" s="507"/>
      <c r="AE234" s="507"/>
      <c r="AF234" s="507"/>
      <c r="AG234" s="507"/>
      <c r="AH234" s="507"/>
      <c r="AI234" s="507"/>
      <c r="AJ234" s="507"/>
      <c r="AK234" s="507"/>
      <c r="AL234" s="507"/>
      <c r="AM234" s="507"/>
      <c r="AN234" s="507"/>
      <c r="AO234" s="507"/>
      <c r="AP234" s="507"/>
      <c r="AQ234" s="507"/>
      <c r="AR234" s="507"/>
      <c r="AS234" s="513"/>
      <c r="AT234" s="514"/>
      <c r="AU234" s="513"/>
      <c r="AV234" s="514"/>
      <c r="AW234" s="515"/>
      <c r="AX234" s="514"/>
      <c r="AY234" s="507"/>
      <c r="AZ234" s="408"/>
      <c r="BA234" s="410" t="str">
        <f>IF(A234="","",IF(AY234+AZ234=ข้อมูลพื้นฐาน!$F$19+ข้อมูลพื้นฐาน!$G$19,"/",""))</f>
        <v/>
      </c>
      <c r="BB234" s="410" t="str">
        <f t="shared" si="16"/>
        <v/>
      </c>
      <c r="BC234" s="390" t="str">
        <f>สรุปเวลาเรียน!X13</f>
        <v/>
      </c>
      <c r="BD234" s="415"/>
    </row>
    <row r="235" spans="1:56" ht="15" customHeight="1">
      <c r="A235" s="875" t="str">
        <f>เวลาเรียน1!A16</f>
        <v/>
      </c>
      <c r="B235" s="876"/>
      <c r="C235" s="519" t="str">
        <f>น้ำหนักส่วนสูง!B12</f>
        <v/>
      </c>
      <c r="D235" s="507"/>
      <c r="E235" s="507"/>
      <c r="F235" s="507"/>
      <c r="G235" s="507"/>
      <c r="H235" s="507"/>
      <c r="I235" s="507"/>
      <c r="J235" s="507"/>
      <c r="K235" s="507"/>
      <c r="L235" s="507"/>
      <c r="M235" s="507"/>
      <c r="N235" s="507"/>
      <c r="O235" s="507"/>
      <c r="P235" s="507"/>
      <c r="Q235" s="507"/>
      <c r="R235" s="507"/>
      <c r="S235" s="507"/>
      <c r="T235" s="507"/>
      <c r="U235" s="507"/>
      <c r="V235" s="507"/>
      <c r="W235" s="507"/>
      <c r="X235" s="507"/>
      <c r="Y235" s="507"/>
      <c r="Z235" s="521" t="str">
        <f t="shared" si="17"/>
        <v/>
      </c>
      <c r="AA235" s="507"/>
      <c r="AB235" s="507"/>
      <c r="AC235" s="507"/>
      <c r="AD235" s="507"/>
      <c r="AE235" s="507"/>
      <c r="AF235" s="507"/>
      <c r="AG235" s="507"/>
      <c r="AH235" s="507"/>
      <c r="AI235" s="507"/>
      <c r="AJ235" s="507"/>
      <c r="AK235" s="507"/>
      <c r="AL235" s="507"/>
      <c r="AM235" s="507"/>
      <c r="AN235" s="507"/>
      <c r="AO235" s="507"/>
      <c r="AP235" s="507"/>
      <c r="AQ235" s="507"/>
      <c r="AR235" s="507"/>
      <c r="AS235" s="513"/>
      <c r="AT235" s="514"/>
      <c r="AU235" s="513"/>
      <c r="AV235" s="514"/>
      <c r="AW235" s="515"/>
      <c r="AX235" s="514"/>
      <c r="AY235" s="507"/>
      <c r="AZ235" s="408"/>
      <c r="BA235" s="410" t="str">
        <f>IF(A235="","",IF(AY235+AZ235=ข้อมูลพื้นฐาน!$F$19+ข้อมูลพื้นฐาน!$G$19,"/",""))</f>
        <v/>
      </c>
      <c r="BB235" s="410" t="str">
        <f t="shared" si="16"/>
        <v/>
      </c>
      <c r="BC235" s="390" t="str">
        <f>สรุปเวลาเรียน!X14</f>
        <v/>
      </c>
      <c r="BD235" s="415"/>
    </row>
    <row r="236" spans="1:56" ht="15" customHeight="1">
      <c r="A236" s="875" t="str">
        <f>เวลาเรียน1!A17</f>
        <v/>
      </c>
      <c r="B236" s="876"/>
      <c r="C236" s="519" t="str">
        <f>น้ำหนักส่วนสูง!B13</f>
        <v/>
      </c>
      <c r="D236" s="507"/>
      <c r="E236" s="507"/>
      <c r="F236" s="507"/>
      <c r="G236" s="507"/>
      <c r="H236" s="507"/>
      <c r="I236" s="507"/>
      <c r="J236" s="507"/>
      <c r="K236" s="507"/>
      <c r="L236" s="507"/>
      <c r="M236" s="507"/>
      <c r="N236" s="507"/>
      <c r="O236" s="507"/>
      <c r="P236" s="507"/>
      <c r="Q236" s="507"/>
      <c r="R236" s="507"/>
      <c r="S236" s="507"/>
      <c r="T236" s="507"/>
      <c r="U236" s="507"/>
      <c r="V236" s="507"/>
      <c r="W236" s="507"/>
      <c r="X236" s="507"/>
      <c r="Y236" s="507"/>
      <c r="Z236" s="521" t="str">
        <f t="shared" si="17"/>
        <v/>
      </c>
      <c r="AA236" s="507"/>
      <c r="AB236" s="507"/>
      <c r="AC236" s="507"/>
      <c r="AD236" s="507"/>
      <c r="AE236" s="507"/>
      <c r="AF236" s="507"/>
      <c r="AG236" s="507"/>
      <c r="AH236" s="507"/>
      <c r="AI236" s="507"/>
      <c r="AJ236" s="507"/>
      <c r="AK236" s="507"/>
      <c r="AL236" s="507"/>
      <c r="AM236" s="507"/>
      <c r="AN236" s="507"/>
      <c r="AO236" s="507"/>
      <c r="AP236" s="507"/>
      <c r="AQ236" s="507"/>
      <c r="AR236" s="507"/>
      <c r="AS236" s="513"/>
      <c r="AT236" s="514"/>
      <c r="AU236" s="513"/>
      <c r="AV236" s="514"/>
      <c r="AW236" s="515"/>
      <c r="AX236" s="514"/>
      <c r="AY236" s="507"/>
      <c r="AZ236" s="408"/>
      <c r="BA236" s="410" t="str">
        <f>IF(A236="","",IF(AY236+AZ236=ข้อมูลพื้นฐาน!$F$19+ข้อมูลพื้นฐาน!$G$19,"/",""))</f>
        <v/>
      </c>
      <c r="BB236" s="410" t="str">
        <f t="shared" si="16"/>
        <v/>
      </c>
      <c r="BC236" s="390" t="str">
        <f>สรุปเวลาเรียน!X15</f>
        <v/>
      </c>
      <c r="BD236" s="415"/>
    </row>
    <row r="237" spans="1:56" ht="15" customHeight="1">
      <c r="A237" s="875" t="str">
        <f>เวลาเรียน1!A18</f>
        <v/>
      </c>
      <c r="B237" s="876"/>
      <c r="C237" s="519" t="str">
        <f>น้ำหนักส่วนสูง!B14</f>
        <v/>
      </c>
      <c r="D237" s="507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507"/>
      <c r="W237" s="507"/>
      <c r="X237" s="507"/>
      <c r="Y237" s="507"/>
      <c r="Z237" s="521" t="str">
        <f t="shared" si="17"/>
        <v/>
      </c>
      <c r="AA237" s="507"/>
      <c r="AB237" s="507"/>
      <c r="AC237" s="507"/>
      <c r="AD237" s="507"/>
      <c r="AE237" s="507"/>
      <c r="AF237" s="507"/>
      <c r="AG237" s="507"/>
      <c r="AH237" s="507"/>
      <c r="AI237" s="507"/>
      <c r="AJ237" s="507"/>
      <c r="AK237" s="507"/>
      <c r="AL237" s="507"/>
      <c r="AM237" s="507"/>
      <c r="AN237" s="507"/>
      <c r="AO237" s="507"/>
      <c r="AP237" s="507"/>
      <c r="AQ237" s="507"/>
      <c r="AR237" s="507"/>
      <c r="AS237" s="513"/>
      <c r="AT237" s="514"/>
      <c r="AU237" s="513"/>
      <c r="AV237" s="514"/>
      <c r="AW237" s="515"/>
      <c r="AX237" s="514"/>
      <c r="AY237" s="507"/>
      <c r="AZ237" s="408"/>
      <c r="BA237" s="410" t="str">
        <f>IF(A237="","",IF(AY237+AZ237=ข้อมูลพื้นฐาน!$F$19+ข้อมูลพื้นฐาน!$G$19,"/",""))</f>
        <v/>
      </c>
      <c r="BB237" s="410" t="str">
        <f t="shared" si="16"/>
        <v/>
      </c>
      <c r="BC237" s="390" t="str">
        <f>สรุปเวลาเรียน!X16</f>
        <v/>
      </c>
      <c r="BD237" s="415"/>
    </row>
    <row r="238" spans="1:56" ht="15" customHeight="1">
      <c r="A238" s="875" t="str">
        <f>เวลาเรียน1!A19</f>
        <v/>
      </c>
      <c r="B238" s="876"/>
      <c r="C238" s="519" t="str">
        <f>น้ำหนักส่วนสูง!B15</f>
        <v/>
      </c>
      <c r="D238" s="507"/>
      <c r="E238" s="507"/>
      <c r="F238" s="507"/>
      <c r="G238" s="507"/>
      <c r="H238" s="507"/>
      <c r="I238" s="507"/>
      <c r="J238" s="507"/>
      <c r="K238" s="507"/>
      <c r="L238" s="507"/>
      <c r="M238" s="507"/>
      <c r="N238" s="507"/>
      <c r="O238" s="507"/>
      <c r="P238" s="507"/>
      <c r="Q238" s="507"/>
      <c r="R238" s="507"/>
      <c r="S238" s="507"/>
      <c r="T238" s="507"/>
      <c r="U238" s="507"/>
      <c r="V238" s="507"/>
      <c r="W238" s="507"/>
      <c r="X238" s="507"/>
      <c r="Y238" s="507"/>
      <c r="Z238" s="521" t="str">
        <f t="shared" si="17"/>
        <v/>
      </c>
      <c r="AA238" s="507"/>
      <c r="AB238" s="507"/>
      <c r="AC238" s="507"/>
      <c r="AD238" s="507"/>
      <c r="AE238" s="507"/>
      <c r="AF238" s="507"/>
      <c r="AG238" s="507"/>
      <c r="AH238" s="507"/>
      <c r="AI238" s="507"/>
      <c r="AJ238" s="507"/>
      <c r="AK238" s="507"/>
      <c r="AL238" s="507"/>
      <c r="AM238" s="507"/>
      <c r="AN238" s="507"/>
      <c r="AO238" s="507"/>
      <c r="AP238" s="507"/>
      <c r="AQ238" s="507"/>
      <c r="AR238" s="507"/>
      <c r="AS238" s="513"/>
      <c r="AT238" s="514"/>
      <c r="AU238" s="513"/>
      <c r="AV238" s="514"/>
      <c r="AW238" s="515"/>
      <c r="AX238" s="514"/>
      <c r="AY238" s="507"/>
      <c r="AZ238" s="408"/>
      <c r="BA238" s="410" t="str">
        <f>IF(A238="","",IF(AY238+AZ238=ข้อมูลพื้นฐาน!$F$19+ข้อมูลพื้นฐาน!$G$19,"/",""))</f>
        <v/>
      </c>
      <c r="BB238" s="410" t="str">
        <f t="shared" si="16"/>
        <v/>
      </c>
      <c r="BC238" s="390" t="str">
        <f>สรุปเวลาเรียน!X17</f>
        <v/>
      </c>
      <c r="BD238" s="415"/>
    </row>
    <row r="239" spans="1:56" ht="15" customHeight="1">
      <c r="A239" s="875" t="str">
        <f>เวลาเรียน1!A20</f>
        <v/>
      </c>
      <c r="B239" s="876"/>
      <c r="C239" s="519" t="str">
        <f>น้ำหนักส่วนสูง!B16</f>
        <v/>
      </c>
      <c r="D239" s="507"/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  <c r="O239" s="507"/>
      <c r="P239" s="507"/>
      <c r="Q239" s="507"/>
      <c r="R239" s="507"/>
      <c r="S239" s="507"/>
      <c r="T239" s="507"/>
      <c r="U239" s="507"/>
      <c r="V239" s="507"/>
      <c r="W239" s="507"/>
      <c r="X239" s="507"/>
      <c r="Y239" s="507"/>
      <c r="Z239" s="521" t="str">
        <f t="shared" si="17"/>
        <v/>
      </c>
      <c r="AA239" s="507"/>
      <c r="AB239" s="507"/>
      <c r="AC239" s="507"/>
      <c r="AD239" s="507"/>
      <c r="AE239" s="507"/>
      <c r="AF239" s="507"/>
      <c r="AG239" s="507"/>
      <c r="AH239" s="507"/>
      <c r="AI239" s="507"/>
      <c r="AJ239" s="507"/>
      <c r="AK239" s="507"/>
      <c r="AL239" s="507"/>
      <c r="AM239" s="507"/>
      <c r="AN239" s="507"/>
      <c r="AO239" s="507"/>
      <c r="AP239" s="507"/>
      <c r="AQ239" s="507"/>
      <c r="AR239" s="507"/>
      <c r="AS239" s="513"/>
      <c r="AT239" s="514"/>
      <c r="AU239" s="513"/>
      <c r="AV239" s="514"/>
      <c r="AW239" s="515"/>
      <c r="AX239" s="514"/>
      <c r="AY239" s="507"/>
      <c r="AZ239" s="408"/>
      <c r="BA239" s="410" t="str">
        <f>IF(A239="","",IF(AY239+AZ239=ข้อมูลพื้นฐาน!$F$19+ข้อมูลพื้นฐาน!$G$19,"/",""))</f>
        <v/>
      </c>
      <c r="BB239" s="410" t="str">
        <f t="shared" si="16"/>
        <v/>
      </c>
      <c r="BC239" s="390" t="str">
        <f>สรุปเวลาเรียน!X18</f>
        <v/>
      </c>
      <c r="BD239" s="415"/>
    </row>
    <row r="240" spans="1:56" ht="15" customHeight="1">
      <c r="A240" s="875" t="str">
        <f>เวลาเรียน1!A21</f>
        <v/>
      </c>
      <c r="B240" s="876"/>
      <c r="C240" s="519" t="str">
        <f>น้ำหนักส่วนสูง!B17</f>
        <v/>
      </c>
      <c r="D240" s="507"/>
      <c r="E240" s="507"/>
      <c r="F240" s="507"/>
      <c r="G240" s="507"/>
      <c r="H240" s="507"/>
      <c r="I240" s="507"/>
      <c r="J240" s="507"/>
      <c r="K240" s="507"/>
      <c r="L240" s="507"/>
      <c r="M240" s="507"/>
      <c r="N240" s="507"/>
      <c r="O240" s="507"/>
      <c r="P240" s="507"/>
      <c r="Q240" s="507"/>
      <c r="R240" s="507"/>
      <c r="S240" s="507"/>
      <c r="T240" s="507"/>
      <c r="U240" s="507"/>
      <c r="V240" s="507"/>
      <c r="W240" s="507"/>
      <c r="X240" s="507"/>
      <c r="Y240" s="507"/>
      <c r="Z240" s="521" t="str">
        <f t="shared" si="17"/>
        <v/>
      </c>
      <c r="AA240" s="507"/>
      <c r="AB240" s="507"/>
      <c r="AC240" s="507"/>
      <c r="AD240" s="507"/>
      <c r="AE240" s="507"/>
      <c r="AF240" s="507"/>
      <c r="AG240" s="507"/>
      <c r="AH240" s="507"/>
      <c r="AI240" s="507"/>
      <c r="AJ240" s="507"/>
      <c r="AK240" s="507"/>
      <c r="AL240" s="507"/>
      <c r="AM240" s="507"/>
      <c r="AN240" s="507"/>
      <c r="AO240" s="507"/>
      <c r="AP240" s="507"/>
      <c r="AQ240" s="507"/>
      <c r="AR240" s="507"/>
      <c r="AS240" s="513"/>
      <c r="AT240" s="514"/>
      <c r="AU240" s="513"/>
      <c r="AV240" s="514"/>
      <c r="AW240" s="515"/>
      <c r="AX240" s="514"/>
      <c r="AY240" s="507"/>
      <c r="AZ240" s="408"/>
      <c r="BA240" s="410" t="str">
        <f>IF(A240="","",IF(AY240+AZ240=ข้อมูลพื้นฐาน!$F$19+ข้อมูลพื้นฐาน!$G$19,"/",""))</f>
        <v/>
      </c>
      <c r="BB240" s="410" t="str">
        <f t="shared" si="16"/>
        <v/>
      </c>
      <c r="BC240" s="390" t="str">
        <f>สรุปเวลาเรียน!X19</f>
        <v/>
      </c>
      <c r="BD240" s="415"/>
    </row>
    <row r="241" spans="1:56" ht="15" customHeight="1">
      <c r="A241" s="875" t="str">
        <f>เวลาเรียน1!A22</f>
        <v/>
      </c>
      <c r="B241" s="876"/>
      <c r="C241" s="519" t="str">
        <f>น้ำหนักส่วนสูง!B18</f>
        <v/>
      </c>
      <c r="D241" s="507"/>
      <c r="E241" s="507"/>
      <c r="F241" s="507"/>
      <c r="G241" s="507"/>
      <c r="H241" s="507"/>
      <c r="I241" s="507"/>
      <c r="J241" s="507"/>
      <c r="K241" s="507"/>
      <c r="L241" s="507"/>
      <c r="M241" s="507"/>
      <c r="N241" s="507"/>
      <c r="O241" s="507"/>
      <c r="P241" s="507"/>
      <c r="Q241" s="507"/>
      <c r="R241" s="507"/>
      <c r="S241" s="507"/>
      <c r="T241" s="507"/>
      <c r="U241" s="507"/>
      <c r="V241" s="507"/>
      <c r="W241" s="507"/>
      <c r="X241" s="507"/>
      <c r="Y241" s="507"/>
      <c r="Z241" s="521" t="str">
        <f t="shared" si="17"/>
        <v/>
      </c>
      <c r="AA241" s="507"/>
      <c r="AB241" s="507"/>
      <c r="AC241" s="507"/>
      <c r="AD241" s="507"/>
      <c r="AE241" s="507"/>
      <c r="AF241" s="507"/>
      <c r="AG241" s="507"/>
      <c r="AH241" s="507"/>
      <c r="AI241" s="507"/>
      <c r="AJ241" s="507"/>
      <c r="AK241" s="507"/>
      <c r="AL241" s="507"/>
      <c r="AM241" s="507"/>
      <c r="AN241" s="507"/>
      <c r="AO241" s="507"/>
      <c r="AP241" s="507"/>
      <c r="AQ241" s="507"/>
      <c r="AR241" s="507"/>
      <c r="AS241" s="513"/>
      <c r="AT241" s="514"/>
      <c r="AU241" s="513"/>
      <c r="AV241" s="514"/>
      <c r="AW241" s="515"/>
      <c r="AX241" s="514"/>
      <c r="AY241" s="507"/>
      <c r="AZ241" s="408"/>
      <c r="BA241" s="410" t="str">
        <f>IF(A241="","",IF(AY241+AZ241=ข้อมูลพื้นฐาน!$F$19+ข้อมูลพื้นฐาน!$G$19,"/",""))</f>
        <v/>
      </c>
      <c r="BB241" s="410" t="str">
        <f t="shared" si="16"/>
        <v/>
      </c>
      <c r="BC241" s="390" t="str">
        <f>สรุปเวลาเรียน!X20</f>
        <v/>
      </c>
      <c r="BD241" s="415"/>
    </row>
    <row r="242" spans="1:56" ht="15" customHeight="1">
      <c r="A242" s="875" t="str">
        <f>เวลาเรียน1!A23</f>
        <v/>
      </c>
      <c r="B242" s="876"/>
      <c r="C242" s="519" t="str">
        <f>น้ำหนักส่วนสูง!B19</f>
        <v/>
      </c>
      <c r="D242" s="507"/>
      <c r="E242" s="507"/>
      <c r="F242" s="507"/>
      <c r="G242" s="507"/>
      <c r="H242" s="507"/>
      <c r="I242" s="507"/>
      <c r="J242" s="507"/>
      <c r="K242" s="507"/>
      <c r="L242" s="507"/>
      <c r="M242" s="507"/>
      <c r="N242" s="507"/>
      <c r="O242" s="507"/>
      <c r="P242" s="507"/>
      <c r="Q242" s="507"/>
      <c r="R242" s="507"/>
      <c r="S242" s="507"/>
      <c r="T242" s="507"/>
      <c r="U242" s="507"/>
      <c r="V242" s="507"/>
      <c r="W242" s="507"/>
      <c r="X242" s="507"/>
      <c r="Y242" s="507"/>
      <c r="Z242" s="521" t="str">
        <f t="shared" si="17"/>
        <v/>
      </c>
      <c r="AA242" s="507"/>
      <c r="AB242" s="507"/>
      <c r="AC242" s="507"/>
      <c r="AD242" s="507"/>
      <c r="AE242" s="507"/>
      <c r="AF242" s="507"/>
      <c r="AG242" s="507"/>
      <c r="AH242" s="507"/>
      <c r="AI242" s="507"/>
      <c r="AJ242" s="507"/>
      <c r="AK242" s="507"/>
      <c r="AL242" s="507"/>
      <c r="AM242" s="507"/>
      <c r="AN242" s="507"/>
      <c r="AO242" s="507"/>
      <c r="AP242" s="507"/>
      <c r="AQ242" s="507"/>
      <c r="AR242" s="507"/>
      <c r="AS242" s="513"/>
      <c r="AT242" s="514"/>
      <c r="AU242" s="513"/>
      <c r="AV242" s="514"/>
      <c r="AW242" s="515"/>
      <c r="AX242" s="514"/>
      <c r="AY242" s="507"/>
      <c r="AZ242" s="408"/>
      <c r="BA242" s="410" t="str">
        <f>IF(A242="","",IF(AY242+AZ242=ข้อมูลพื้นฐาน!$F$19+ข้อมูลพื้นฐาน!$G$19,"/",""))</f>
        <v/>
      </c>
      <c r="BB242" s="410" t="str">
        <f t="shared" si="16"/>
        <v/>
      </c>
      <c r="BC242" s="390" t="str">
        <f>สรุปเวลาเรียน!X21</f>
        <v/>
      </c>
      <c r="BD242" s="415"/>
    </row>
    <row r="243" spans="1:56" ht="15" customHeight="1">
      <c r="A243" s="875" t="str">
        <f>เวลาเรียน1!A24</f>
        <v/>
      </c>
      <c r="B243" s="876"/>
      <c r="C243" s="519" t="str">
        <f>น้ำหนักส่วนสูง!B20</f>
        <v/>
      </c>
      <c r="D243" s="507"/>
      <c r="E243" s="507"/>
      <c r="F243" s="507"/>
      <c r="G243" s="507"/>
      <c r="H243" s="507"/>
      <c r="I243" s="507"/>
      <c r="J243" s="507"/>
      <c r="K243" s="507"/>
      <c r="L243" s="507"/>
      <c r="M243" s="507"/>
      <c r="N243" s="507"/>
      <c r="O243" s="507"/>
      <c r="P243" s="507"/>
      <c r="Q243" s="507"/>
      <c r="R243" s="507"/>
      <c r="S243" s="507"/>
      <c r="T243" s="507"/>
      <c r="U243" s="507"/>
      <c r="V243" s="507"/>
      <c r="W243" s="507"/>
      <c r="X243" s="507"/>
      <c r="Y243" s="507"/>
      <c r="Z243" s="521" t="str">
        <f t="shared" si="17"/>
        <v/>
      </c>
      <c r="AA243" s="507"/>
      <c r="AB243" s="507"/>
      <c r="AC243" s="507"/>
      <c r="AD243" s="507"/>
      <c r="AE243" s="507"/>
      <c r="AF243" s="507"/>
      <c r="AG243" s="507"/>
      <c r="AH243" s="507"/>
      <c r="AI243" s="507"/>
      <c r="AJ243" s="507"/>
      <c r="AK243" s="507"/>
      <c r="AL243" s="507"/>
      <c r="AM243" s="507"/>
      <c r="AN243" s="507"/>
      <c r="AO243" s="507"/>
      <c r="AP243" s="507"/>
      <c r="AQ243" s="507"/>
      <c r="AR243" s="507"/>
      <c r="AS243" s="513"/>
      <c r="AT243" s="514"/>
      <c r="AU243" s="513"/>
      <c r="AV243" s="514"/>
      <c r="AW243" s="515"/>
      <c r="AX243" s="514"/>
      <c r="AY243" s="507"/>
      <c r="AZ243" s="408"/>
      <c r="BA243" s="410" t="str">
        <f>IF(A243="","",IF(AY243+AZ243=ข้อมูลพื้นฐาน!$F$19+ข้อมูลพื้นฐาน!$G$19,"/",""))</f>
        <v/>
      </c>
      <c r="BB243" s="410" t="str">
        <f t="shared" si="16"/>
        <v/>
      </c>
      <c r="BC243" s="390" t="str">
        <f>สรุปเวลาเรียน!X22</f>
        <v/>
      </c>
      <c r="BD243" s="415"/>
    </row>
    <row r="244" spans="1:56" ht="15" customHeight="1">
      <c r="A244" s="875" t="str">
        <f>เวลาเรียน1!A25</f>
        <v/>
      </c>
      <c r="B244" s="876"/>
      <c r="C244" s="519" t="str">
        <f>น้ำหนักส่วนสูง!B21</f>
        <v/>
      </c>
      <c r="D244" s="507"/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  <c r="O244" s="507"/>
      <c r="P244" s="507"/>
      <c r="Q244" s="507"/>
      <c r="R244" s="507"/>
      <c r="S244" s="507"/>
      <c r="T244" s="507"/>
      <c r="U244" s="507"/>
      <c r="V244" s="507"/>
      <c r="W244" s="507"/>
      <c r="X244" s="507"/>
      <c r="Y244" s="507"/>
      <c r="Z244" s="521" t="str">
        <f t="shared" si="17"/>
        <v/>
      </c>
      <c r="AA244" s="507"/>
      <c r="AB244" s="507"/>
      <c r="AC244" s="507"/>
      <c r="AD244" s="507"/>
      <c r="AE244" s="507"/>
      <c r="AF244" s="507"/>
      <c r="AG244" s="507"/>
      <c r="AH244" s="507"/>
      <c r="AI244" s="507"/>
      <c r="AJ244" s="507"/>
      <c r="AK244" s="507"/>
      <c r="AL244" s="507"/>
      <c r="AM244" s="507"/>
      <c r="AN244" s="507"/>
      <c r="AO244" s="507"/>
      <c r="AP244" s="507"/>
      <c r="AQ244" s="507"/>
      <c r="AR244" s="507"/>
      <c r="AS244" s="513"/>
      <c r="AT244" s="514"/>
      <c r="AU244" s="513"/>
      <c r="AV244" s="514"/>
      <c r="AW244" s="515"/>
      <c r="AX244" s="514"/>
      <c r="AY244" s="507"/>
      <c r="AZ244" s="408"/>
      <c r="BA244" s="410" t="str">
        <f>IF(A244="","",IF(AY244+AZ244=ข้อมูลพื้นฐาน!$F$19+ข้อมูลพื้นฐาน!$G$19,"/",""))</f>
        <v/>
      </c>
      <c r="BB244" s="410" t="str">
        <f t="shared" si="16"/>
        <v/>
      </c>
      <c r="BC244" s="390" t="str">
        <f>สรุปเวลาเรียน!X23</f>
        <v/>
      </c>
      <c r="BD244" s="415"/>
    </row>
    <row r="245" spans="1:56" ht="15" customHeight="1">
      <c r="A245" s="875" t="str">
        <f>เวลาเรียน1!A26</f>
        <v/>
      </c>
      <c r="B245" s="876"/>
      <c r="C245" s="519" t="str">
        <f>น้ำหนักส่วนสูง!B22</f>
        <v/>
      </c>
      <c r="D245" s="507"/>
      <c r="E245" s="507"/>
      <c r="F245" s="507"/>
      <c r="G245" s="507"/>
      <c r="H245" s="507"/>
      <c r="I245" s="507"/>
      <c r="J245" s="507"/>
      <c r="K245" s="507"/>
      <c r="L245" s="507"/>
      <c r="M245" s="507"/>
      <c r="N245" s="507"/>
      <c r="O245" s="507"/>
      <c r="P245" s="507"/>
      <c r="Q245" s="507"/>
      <c r="R245" s="507"/>
      <c r="S245" s="507"/>
      <c r="T245" s="507"/>
      <c r="U245" s="507"/>
      <c r="V245" s="507"/>
      <c r="W245" s="507"/>
      <c r="X245" s="507"/>
      <c r="Y245" s="507"/>
      <c r="Z245" s="521" t="str">
        <f t="shared" si="17"/>
        <v/>
      </c>
      <c r="AA245" s="507"/>
      <c r="AB245" s="507"/>
      <c r="AC245" s="507"/>
      <c r="AD245" s="507"/>
      <c r="AE245" s="507"/>
      <c r="AF245" s="507"/>
      <c r="AG245" s="507"/>
      <c r="AH245" s="507"/>
      <c r="AI245" s="507"/>
      <c r="AJ245" s="507"/>
      <c r="AK245" s="507"/>
      <c r="AL245" s="507"/>
      <c r="AM245" s="507"/>
      <c r="AN245" s="507"/>
      <c r="AO245" s="507"/>
      <c r="AP245" s="507"/>
      <c r="AQ245" s="507"/>
      <c r="AR245" s="507"/>
      <c r="AS245" s="513"/>
      <c r="AT245" s="514"/>
      <c r="AU245" s="513"/>
      <c r="AV245" s="514"/>
      <c r="AW245" s="515"/>
      <c r="AX245" s="514"/>
      <c r="AY245" s="507"/>
      <c r="AZ245" s="408"/>
      <c r="BA245" s="410" t="str">
        <f>IF(A245="","",IF(AY245+AZ245=ข้อมูลพื้นฐาน!$F$19+ข้อมูลพื้นฐาน!$G$19,"/",""))</f>
        <v/>
      </c>
      <c r="BB245" s="410" t="str">
        <f t="shared" si="16"/>
        <v/>
      </c>
      <c r="BC245" s="390" t="str">
        <f>สรุปเวลาเรียน!X24</f>
        <v/>
      </c>
      <c r="BD245" s="415"/>
    </row>
    <row r="246" spans="1:56" ht="15" customHeight="1">
      <c r="A246" s="875" t="str">
        <f>เวลาเรียน1!A27</f>
        <v/>
      </c>
      <c r="B246" s="876"/>
      <c r="C246" s="519" t="str">
        <f>น้ำหนักส่วนสูง!B23</f>
        <v/>
      </c>
      <c r="D246" s="507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  <c r="O246" s="507"/>
      <c r="P246" s="507"/>
      <c r="Q246" s="507"/>
      <c r="R246" s="507"/>
      <c r="S246" s="507"/>
      <c r="T246" s="507"/>
      <c r="U246" s="507"/>
      <c r="V246" s="507"/>
      <c r="W246" s="507"/>
      <c r="X246" s="507"/>
      <c r="Y246" s="507"/>
      <c r="Z246" s="521" t="str">
        <f t="shared" si="17"/>
        <v/>
      </c>
      <c r="AA246" s="507"/>
      <c r="AB246" s="507"/>
      <c r="AC246" s="507"/>
      <c r="AD246" s="507"/>
      <c r="AE246" s="507"/>
      <c r="AF246" s="507"/>
      <c r="AG246" s="507"/>
      <c r="AH246" s="507"/>
      <c r="AI246" s="507"/>
      <c r="AJ246" s="507"/>
      <c r="AK246" s="507"/>
      <c r="AL246" s="507"/>
      <c r="AM246" s="507"/>
      <c r="AN246" s="507"/>
      <c r="AO246" s="507"/>
      <c r="AP246" s="507"/>
      <c r="AQ246" s="507"/>
      <c r="AR246" s="507"/>
      <c r="AS246" s="513"/>
      <c r="AT246" s="514"/>
      <c r="AU246" s="513"/>
      <c r="AV246" s="514"/>
      <c r="AW246" s="515"/>
      <c r="AX246" s="514"/>
      <c r="AY246" s="507"/>
      <c r="AZ246" s="408"/>
      <c r="BA246" s="410" t="str">
        <f>IF(A246="","",IF(AY246+AZ246=ข้อมูลพื้นฐาน!$F$19+ข้อมูลพื้นฐาน!$G$19,"/",""))</f>
        <v/>
      </c>
      <c r="BB246" s="410" t="str">
        <f t="shared" si="16"/>
        <v/>
      </c>
      <c r="BC246" s="390" t="str">
        <f>สรุปเวลาเรียน!X25</f>
        <v/>
      </c>
      <c r="BD246" s="415"/>
    </row>
    <row r="247" spans="1:56" ht="15" customHeight="1">
      <c r="A247" s="875" t="str">
        <f>เวลาเรียน1!A28</f>
        <v/>
      </c>
      <c r="B247" s="876"/>
      <c r="C247" s="519" t="str">
        <f>น้ำหนักส่วนสูง!B24</f>
        <v/>
      </c>
      <c r="D247" s="507"/>
      <c r="E247" s="507"/>
      <c r="F247" s="507"/>
      <c r="G247" s="507"/>
      <c r="H247" s="507"/>
      <c r="I247" s="507"/>
      <c r="J247" s="507"/>
      <c r="K247" s="507"/>
      <c r="L247" s="507"/>
      <c r="M247" s="507"/>
      <c r="N247" s="507"/>
      <c r="O247" s="507"/>
      <c r="P247" s="507"/>
      <c r="Q247" s="507"/>
      <c r="R247" s="507"/>
      <c r="S247" s="507"/>
      <c r="T247" s="507"/>
      <c r="U247" s="507"/>
      <c r="V247" s="507"/>
      <c r="W247" s="507"/>
      <c r="X247" s="507"/>
      <c r="Y247" s="507"/>
      <c r="Z247" s="521" t="str">
        <f t="shared" si="17"/>
        <v/>
      </c>
      <c r="AA247" s="507"/>
      <c r="AB247" s="507"/>
      <c r="AC247" s="507"/>
      <c r="AD247" s="507"/>
      <c r="AE247" s="507"/>
      <c r="AF247" s="507"/>
      <c r="AG247" s="507"/>
      <c r="AH247" s="507"/>
      <c r="AI247" s="507"/>
      <c r="AJ247" s="507"/>
      <c r="AK247" s="507"/>
      <c r="AL247" s="507"/>
      <c r="AM247" s="507"/>
      <c r="AN247" s="507"/>
      <c r="AO247" s="507"/>
      <c r="AP247" s="507"/>
      <c r="AQ247" s="507"/>
      <c r="AR247" s="507"/>
      <c r="AS247" s="513"/>
      <c r="AT247" s="514"/>
      <c r="AU247" s="513"/>
      <c r="AV247" s="514"/>
      <c r="AW247" s="515"/>
      <c r="AX247" s="514"/>
      <c r="AY247" s="507"/>
      <c r="AZ247" s="408"/>
      <c r="BA247" s="410" t="str">
        <f>IF(A247="","",IF(AY247+AZ247=ข้อมูลพื้นฐาน!$F$19+ข้อมูลพื้นฐาน!$G$19,"/",""))</f>
        <v/>
      </c>
      <c r="BB247" s="410" t="str">
        <f t="shared" si="16"/>
        <v/>
      </c>
      <c r="BC247" s="390" t="str">
        <f>สรุปเวลาเรียน!X26</f>
        <v/>
      </c>
      <c r="BD247" s="415"/>
    </row>
    <row r="248" spans="1:56" ht="15" customHeight="1">
      <c r="A248" s="875" t="str">
        <f>เวลาเรียน1!A29</f>
        <v/>
      </c>
      <c r="B248" s="876"/>
      <c r="C248" s="519" t="str">
        <f>น้ำหนักส่วนสูง!B25</f>
        <v/>
      </c>
      <c r="D248" s="507"/>
      <c r="E248" s="507"/>
      <c r="F248" s="507"/>
      <c r="G248" s="507"/>
      <c r="H248" s="507"/>
      <c r="I248" s="507"/>
      <c r="J248" s="507"/>
      <c r="K248" s="507"/>
      <c r="L248" s="507"/>
      <c r="M248" s="507"/>
      <c r="N248" s="507"/>
      <c r="O248" s="507"/>
      <c r="P248" s="507"/>
      <c r="Q248" s="507"/>
      <c r="R248" s="507"/>
      <c r="S248" s="507"/>
      <c r="T248" s="507"/>
      <c r="U248" s="507"/>
      <c r="V248" s="507"/>
      <c r="W248" s="507"/>
      <c r="X248" s="507"/>
      <c r="Y248" s="507"/>
      <c r="Z248" s="521" t="str">
        <f t="shared" si="17"/>
        <v/>
      </c>
      <c r="AA248" s="507"/>
      <c r="AB248" s="507"/>
      <c r="AC248" s="507"/>
      <c r="AD248" s="507"/>
      <c r="AE248" s="507"/>
      <c r="AF248" s="507"/>
      <c r="AG248" s="507"/>
      <c r="AH248" s="507"/>
      <c r="AI248" s="507"/>
      <c r="AJ248" s="507"/>
      <c r="AK248" s="507"/>
      <c r="AL248" s="507"/>
      <c r="AM248" s="507"/>
      <c r="AN248" s="507"/>
      <c r="AO248" s="507"/>
      <c r="AP248" s="507"/>
      <c r="AQ248" s="507"/>
      <c r="AR248" s="507"/>
      <c r="AS248" s="513"/>
      <c r="AT248" s="514"/>
      <c r="AU248" s="513"/>
      <c r="AV248" s="514"/>
      <c r="AW248" s="515"/>
      <c r="AX248" s="514"/>
      <c r="AY248" s="507"/>
      <c r="AZ248" s="408"/>
      <c r="BA248" s="410" t="str">
        <f>IF(A248="","",IF(AY248+AZ248=ข้อมูลพื้นฐาน!$F$19+ข้อมูลพื้นฐาน!$G$19,"/",""))</f>
        <v/>
      </c>
      <c r="BB248" s="410" t="str">
        <f t="shared" si="16"/>
        <v/>
      </c>
      <c r="BC248" s="390" t="str">
        <f>สรุปเวลาเรียน!X27</f>
        <v/>
      </c>
      <c r="BD248" s="415"/>
    </row>
    <row r="249" spans="1:56" ht="15" customHeight="1">
      <c r="A249" s="875" t="str">
        <f>เวลาเรียน1!A30</f>
        <v/>
      </c>
      <c r="B249" s="876"/>
      <c r="C249" s="519" t="str">
        <f>น้ำหนักส่วนสูง!B26</f>
        <v/>
      </c>
      <c r="D249" s="507"/>
      <c r="E249" s="507"/>
      <c r="F249" s="507"/>
      <c r="G249" s="507"/>
      <c r="H249" s="507"/>
      <c r="I249" s="507"/>
      <c r="J249" s="507"/>
      <c r="K249" s="507"/>
      <c r="L249" s="507"/>
      <c r="M249" s="507"/>
      <c r="N249" s="507"/>
      <c r="O249" s="507"/>
      <c r="P249" s="507"/>
      <c r="Q249" s="507"/>
      <c r="R249" s="507"/>
      <c r="S249" s="507"/>
      <c r="T249" s="507"/>
      <c r="U249" s="507"/>
      <c r="V249" s="507"/>
      <c r="W249" s="507"/>
      <c r="X249" s="507"/>
      <c r="Y249" s="507"/>
      <c r="Z249" s="521" t="str">
        <f t="shared" si="17"/>
        <v/>
      </c>
      <c r="AA249" s="507"/>
      <c r="AB249" s="507"/>
      <c r="AC249" s="507"/>
      <c r="AD249" s="507"/>
      <c r="AE249" s="507"/>
      <c r="AF249" s="507"/>
      <c r="AG249" s="507"/>
      <c r="AH249" s="507"/>
      <c r="AI249" s="507"/>
      <c r="AJ249" s="507"/>
      <c r="AK249" s="507"/>
      <c r="AL249" s="507"/>
      <c r="AM249" s="507"/>
      <c r="AN249" s="507"/>
      <c r="AO249" s="507"/>
      <c r="AP249" s="507"/>
      <c r="AQ249" s="507"/>
      <c r="AR249" s="507"/>
      <c r="AS249" s="513"/>
      <c r="AT249" s="514"/>
      <c r="AU249" s="513"/>
      <c r="AV249" s="514"/>
      <c r="AW249" s="515"/>
      <c r="AX249" s="514"/>
      <c r="AY249" s="507"/>
      <c r="AZ249" s="408"/>
      <c r="BA249" s="410" t="str">
        <f>IF(A249="","",IF(AY249+AZ249=ข้อมูลพื้นฐาน!$F$19+ข้อมูลพื้นฐาน!$G$19,"/",""))</f>
        <v/>
      </c>
      <c r="BB249" s="410" t="str">
        <f t="shared" si="16"/>
        <v/>
      </c>
      <c r="BC249" s="390" t="str">
        <f>สรุปเวลาเรียน!X28</f>
        <v/>
      </c>
      <c r="BD249" s="415"/>
    </row>
    <row r="250" spans="1:56" ht="15" customHeight="1">
      <c r="A250" s="875" t="str">
        <f>เวลาเรียน1!A31</f>
        <v/>
      </c>
      <c r="B250" s="876"/>
      <c r="C250" s="519" t="str">
        <f>น้ำหนักส่วนสูง!B27</f>
        <v/>
      </c>
      <c r="D250" s="507"/>
      <c r="E250" s="507"/>
      <c r="F250" s="507"/>
      <c r="G250" s="507"/>
      <c r="H250" s="507"/>
      <c r="I250" s="507"/>
      <c r="J250" s="507"/>
      <c r="K250" s="507"/>
      <c r="L250" s="507"/>
      <c r="M250" s="507"/>
      <c r="N250" s="507"/>
      <c r="O250" s="507"/>
      <c r="P250" s="507"/>
      <c r="Q250" s="507"/>
      <c r="R250" s="507"/>
      <c r="S250" s="507"/>
      <c r="T250" s="507"/>
      <c r="U250" s="507"/>
      <c r="V250" s="507"/>
      <c r="W250" s="507"/>
      <c r="X250" s="507"/>
      <c r="Y250" s="507"/>
      <c r="Z250" s="521" t="str">
        <f t="shared" si="17"/>
        <v/>
      </c>
      <c r="AA250" s="507"/>
      <c r="AB250" s="507"/>
      <c r="AC250" s="507"/>
      <c r="AD250" s="507"/>
      <c r="AE250" s="507"/>
      <c r="AF250" s="507"/>
      <c r="AG250" s="507"/>
      <c r="AH250" s="507"/>
      <c r="AI250" s="507"/>
      <c r="AJ250" s="507"/>
      <c r="AK250" s="507"/>
      <c r="AL250" s="507"/>
      <c r="AM250" s="507"/>
      <c r="AN250" s="507"/>
      <c r="AO250" s="507"/>
      <c r="AP250" s="507"/>
      <c r="AQ250" s="507"/>
      <c r="AR250" s="507"/>
      <c r="AS250" s="513"/>
      <c r="AT250" s="514"/>
      <c r="AU250" s="513"/>
      <c r="AV250" s="514"/>
      <c r="AW250" s="515"/>
      <c r="AX250" s="514"/>
      <c r="AY250" s="507"/>
      <c r="AZ250" s="408"/>
      <c r="BA250" s="410" t="str">
        <f>IF(A250="","",IF(AY250+AZ250=ข้อมูลพื้นฐาน!$F$19+ข้อมูลพื้นฐาน!$G$19,"/",""))</f>
        <v/>
      </c>
      <c r="BB250" s="410" t="str">
        <f t="shared" si="16"/>
        <v/>
      </c>
      <c r="BC250" s="390" t="str">
        <f>สรุปเวลาเรียน!X29</f>
        <v/>
      </c>
      <c r="BD250" s="415"/>
    </row>
    <row r="251" spans="1:56" ht="15" customHeight="1">
      <c r="A251" s="875" t="str">
        <f>เวลาเรียน1!A32</f>
        <v/>
      </c>
      <c r="B251" s="876"/>
      <c r="C251" s="519" t="str">
        <f>น้ำหนักส่วนสูง!B28</f>
        <v/>
      </c>
      <c r="D251" s="507"/>
      <c r="E251" s="507"/>
      <c r="F251" s="507"/>
      <c r="G251" s="507"/>
      <c r="H251" s="507"/>
      <c r="I251" s="507"/>
      <c r="J251" s="507"/>
      <c r="K251" s="507"/>
      <c r="L251" s="507"/>
      <c r="M251" s="507"/>
      <c r="N251" s="507"/>
      <c r="O251" s="507"/>
      <c r="P251" s="507"/>
      <c r="Q251" s="507"/>
      <c r="R251" s="507"/>
      <c r="S251" s="507"/>
      <c r="T251" s="507"/>
      <c r="U251" s="507"/>
      <c r="V251" s="507"/>
      <c r="W251" s="507"/>
      <c r="X251" s="507"/>
      <c r="Y251" s="507"/>
      <c r="Z251" s="521" t="str">
        <f t="shared" si="17"/>
        <v/>
      </c>
      <c r="AA251" s="507"/>
      <c r="AB251" s="507"/>
      <c r="AC251" s="507"/>
      <c r="AD251" s="507"/>
      <c r="AE251" s="507"/>
      <c r="AF251" s="507"/>
      <c r="AG251" s="507"/>
      <c r="AH251" s="507"/>
      <c r="AI251" s="507"/>
      <c r="AJ251" s="507"/>
      <c r="AK251" s="507"/>
      <c r="AL251" s="507"/>
      <c r="AM251" s="507"/>
      <c r="AN251" s="507"/>
      <c r="AO251" s="507"/>
      <c r="AP251" s="507"/>
      <c r="AQ251" s="507"/>
      <c r="AR251" s="507"/>
      <c r="AS251" s="513"/>
      <c r="AT251" s="514"/>
      <c r="AU251" s="513"/>
      <c r="AV251" s="514"/>
      <c r="AW251" s="515"/>
      <c r="AX251" s="514"/>
      <c r="AY251" s="507"/>
      <c r="AZ251" s="408"/>
      <c r="BA251" s="410" t="str">
        <f>IF(A251="","",IF(AY251+AZ251=ข้อมูลพื้นฐาน!$F$19+ข้อมูลพื้นฐาน!$G$19,"/",""))</f>
        <v/>
      </c>
      <c r="BB251" s="410" t="str">
        <f t="shared" si="16"/>
        <v/>
      </c>
      <c r="BC251" s="390" t="str">
        <f>สรุปเวลาเรียน!X30</f>
        <v/>
      </c>
      <c r="BD251" s="415"/>
    </row>
    <row r="252" spans="1:56" ht="15" customHeight="1">
      <c r="A252" s="875" t="str">
        <f>เวลาเรียน1!A33</f>
        <v/>
      </c>
      <c r="B252" s="876"/>
      <c r="C252" s="519" t="str">
        <f>น้ำหนักส่วนสูง!B29</f>
        <v/>
      </c>
      <c r="D252" s="507"/>
      <c r="E252" s="507"/>
      <c r="F252" s="507"/>
      <c r="G252" s="507"/>
      <c r="H252" s="507"/>
      <c r="I252" s="507"/>
      <c r="J252" s="507"/>
      <c r="K252" s="507"/>
      <c r="L252" s="507"/>
      <c r="M252" s="507"/>
      <c r="N252" s="507"/>
      <c r="O252" s="507"/>
      <c r="P252" s="507"/>
      <c r="Q252" s="507"/>
      <c r="R252" s="507"/>
      <c r="S252" s="507"/>
      <c r="T252" s="507"/>
      <c r="U252" s="507"/>
      <c r="V252" s="507"/>
      <c r="W252" s="507"/>
      <c r="X252" s="507"/>
      <c r="Y252" s="507"/>
      <c r="Z252" s="521" t="str">
        <f t="shared" si="17"/>
        <v/>
      </c>
      <c r="AA252" s="507"/>
      <c r="AB252" s="507"/>
      <c r="AC252" s="507"/>
      <c r="AD252" s="507"/>
      <c r="AE252" s="507"/>
      <c r="AF252" s="507"/>
      <c r="AG252" s="507"/>
      <c r="AH252" s="507"/>
      <c r="AI252" s="507"/>
      <c r="AJ252" s="507"/>
      <c r="AK252" s="507"/>
      <c r="AL252" s="507"/>
      <c r="AM252" s="507"/>
      <c r="AN252" s="507"/>
      <c r="AO252" s="507"/>
      <c r="AP252" s="507"/>
      <c r="AQ252" s="507"/>
      <c r="AR252" s="507"/>
      <c r="AS252" s="513"/>
      <c r="AT252" s="514"/>
      <c r="AU252" s="513"/>
      <c r="AV252" s="514"/>
      <c r="AW252" s="515"/>
      <c r="AX252" s="514"/>
      <c r="AY252" s="507"/>
      <c r="AZ252" s="408"/>
      <c r="BA252" s="410" t="str">
        <f>IF(A252="","",IF(AY252+AZ252=ข้อมูลพื้นฐาน!$F$19+ข้อมูลพื้นฐาน!$G$19,"/",""))</f>
        <v/>
      </c>
      <c r="BB252" s="410" t="str">
        <f t="shared" si="16"/>
        <v/>
      </c>
      <c r="BC252" s="390" t="str">
        <f>สรุปเวลาเรียน!X31</f>
        <v/>
      </c>
      <c r="BD252" s="415"/>
    </row>
    <row r="253" spans="1:56" ht="15" customHeight="1">
      <c r="A253" s="875" t="str">
        <f>เวลาเรียน1!A34</f>
        <v/>
      </c>
      <c r="B253" s="876"/>
      <c r="C253" s="519" t="str">
        <f>น้ำหนักส่วนสูง!B30</f>
        <v/>
      </c>
      <c r="D253" s="507"/>
      <c r="E253" s="507"/>
      <c r="F253" s="507"/>
      <c r="G253" s="507"/>
      <c r="H253" s="507"/>
      <c r="I253" s="507"/>
      <c r="J253" s="507"/>
      <c r="K253" s="507"/>
      <c r="L253" s="507"/>
      <c r="M253" s="507"/>
      <c r="N253" s="507"/>
      <c r="O253" s="507"/>
      <c r="P253" s="507"/>
      <c r="Q253" s="507"/>
      <c r="R253" s="507"/>
      <c r="S253" s="507"/>
      <c r="T253" s="507"/>
      <c r="U253" s="507"/>
      <c r="V253" s="507"/>
      <c r="W253" s="507"/>
      <c r="X253" s="507"/>
      <c r="Y253" s="507"/>
      <c r="Z253" s="521" t="str">
        <f t="shared" si="17"/>
        <v/>
      </c>
      <c r="AA253" s="507"/>
      <c r="AB253" s="507"/>
      <c r="AC253" s="507"/>
      <c r="AD253" s="507"/>
      <c r="AE253" s="507"/>
      <c r="AF253" s="507"/>
      <c r="AG253" s="507"/>
      <c r="AH253" s="507"/>
      <c r="AI253" s="507"/>
      <c r="AJ253" s="507"/>
      <c r="AK253" s="507"/>
      <c r="AL253" s="507"/>
      <c r="AM253" s="507"/>
      <c r="AN253" s="507"/>
      <c r="AO253" s="507"/>
      <c r="AP253" s="507"/>
      <c r="AQ253" s="507"/>
      <c r="AR253" s="507"/>
      <c r="AS253" s="513"/>
      <c r="AT253" s="514"/>
      <c r="AU253" s="513"/>
      <c r="AV253" s="514"/>
      <c r="AW253" s="515"/>
      <c r="AX253" s="514"/>
      <c r="AY253" s="507"/>
      <c r="AZ253" s="408"/>
      <c r="BA253" s="410" t="str">
        <f>IF(A253="","",IF(AY253+AZ253=ข้อมูลพื้นฐาน!$F$19+ข้อมูลพื้นฐาน!$G$19,"/",""))</f>
        <v/>
      </c>
      <c r="BB253" s="410" t="str">
        <f t="shared" si="16"/>
        <v/>
      </c>
      <c r="BC253" s="390" t="str">
        <f>สรุปเวลาเรียน!X32</f>
        <v/>
      </c>
      <c r="BD253" s="415"/>
    </row>
    <row r="254" spans="1:56" ht="15" customHeight="1">
      <c r="A254" s="875" t="str">
        <f>เวลาเรียน1!A35</f>
        <v/>
      </c>
      <c r="B254" s="876"/>
      <c r="C254" s="519" t="str">
        <f>น้ำหนักส่วนสูง!B31</f>
        <v/>
      </c>
      <c r="D254" s="507"/>
      <c r="E254" s="507"/>
      <c r="F254" s="507"/>
      <c r="G254" s="507"/>
      <c r="H254" s="507"/>
      <c r="I254" s="507"/>
      <c r="J254" s="507"/>
      <c r="K254" s="507"/>
      <c r="L254" s="507"/>
      <c r="M254" s="507"/>
      <c r="N254" s="507"/>
      <c r="O254" s="507"/>
      <c r="P254" s="507"/>
      <c r="Q254" s="507"/>
      <c r="R254" s="507"/>
      <c r="S254" s="507"/>
      <c r="T254" s="507"/>
      <c r="U254" s="507"/>
      <c r="V254" s="507"/>
      <c r="W254" s="507"/>
      <c r="X254" s="507"/>
      <c r="Y254" s="507"/>
      <c r="Z254" s="521" t="str">
        <f t="shared" si="17"/>
        <v/>
      </c>
      <c r="AA254" s="507"/>
      <c r="AB254" s="507"/>
      <c r="AC254" s="507"/>
      <c r="AD254" s="507"/>
      <c r="AE254" s="507"/>
      <c r="AF254" s="507"/>
      <c r="AG254" s="507"/>
      <c r="AH254" s="507"/>
      <c r="AI254" s="507"/>
      <c r="AJ254" s="507"/>
      <c r="AK254" s="507"/>
      <c r="AL254" s="507"/>
      <c r="AM254" s="507"/>
      <c r="AN254" s="507"/>
      <c r="AO254" s="507"/>
      <c r="AP254" s="507"/>
      <c r="AQ254" s="507"/>
      <c r="AR254" s="507"/>
      <c r="AS254" s="513"/>
      <c r="AT254" s="514"/>
      <c r="AU254" s="513"/>
      <c r="AV254" s="514"/>
      <c r="AW254" s="515"/>
      <c r="AX254" s="514"/>
      <c r="AY254" s="507"/>
      <c r="AZ254" s="408"/>
      <c r="BA254" s="410" t="str">
        <f>IF(A254="","",IF(AY254+AZ254=ข้อมูลพื้นฐาน!$F$19+ข้อมูลพื้นฐาน!$G$19,"/",""))</f>
        <v/>
      </c>
      <c r="BB254" s="410" t="str">
        <f t="shared" si="16"/>
        <v/>
      </c>
      <c r="BC254" s="390" t="str">
        <f>สรุปเวลาเรียน!X33</f>
        <v/>
      </c>
      <c r="BD254" s="415"/>
    </row>
    <row r="255" spans="1:56" ht="15" customHeight="1">
      <c r="A255" s="875" t="str">
        <f>เวลาเรียน1!A36</f>
        <v/>
      </c>
      <c r="B255" s="876"/>
      <c r="C255" s="519" t="str">
        <f>น้ำหนักส่วนสูง!B32</f>
        <v/>
      </c>
      <c r="D255" s="507"/>
      <c r="E255" s="507"/>
      <c r="F255" s="507"/>
      <c r="G255" s="507"/>
      <c r="H255" s="507"/>
      <c r="I255" s="507"/>
      <c r="J255" s="507"/>
      <c r="K255" s="507"/>
      <c r="L255" s="507"/>
      <c r="M255" s="507"/>
      <c r="N255" s="507"/>
      <c r="O255" s="507"/>
      <c r="P255" s="507"/>
      <c r="Q255" s="507"/>
      <c r="R255" s="507"/>
      <c r="S255" s="507"/>
      <c r="T255" s="507"/>
      <c r="U255" s="507"/>
      <c r="V255" s="507"/>
      <c r="W255" s="507"/>
      <c r="X255" s="507"/>
      <c r="Y255" s="507"/>
      <c r="Z255" s="521" t="str">
        <f t="shared" si="17"/>
        <v/>
      </c>
      <c r="AA255" s="507"/>
      <c r="AB255" s="507"/>
      <c r="AC255" s="507"/>
      <c r="AD255" s="507"/>
      <c r="AE255" s="507"/>
      <c r="AF255" s="507"/>
      <c r="AG255" s="507"/>
      <c r="AH255" s="507"/>
      <c r="AI255" s="507"/>
      <c r="AJ255" s="507"/>
      <c r="AK255" s="507"/>
      <c r="AL255" s="507"/>
      <c r="AM255" s="507"/>
      <c r="AN255" s="507"/>
      <c r="AO255" s="507"/>
      <c r="AP255" s="507"/>
      <c r="AQ255" s="507"/>
      <c r="AR255" s="507"/>
      <c r="AS255" s="513"/>
      <c r="AT255" s="514"/>
      <c r="AU255" s="513"/>
      <c r="AV255" s="514"/>
      <c r="AW255" s="515"/>
      <c r="AX255" s="514"/>
      <c r="AY255" s="507"/>
      <c r="AZ255" s="408"/>
      <c r="BA255" s="410" t="str">
        <f>IF(A255="","",IF(AY255+AZ255=ข้อมูลพื้นฐาน!$F$19+ข้อมูลพื้นฐาน!$G$19,"/",""))</f>
        <v/>
      </c>
      <c r="BB255" s="410" t="str">
        <f t="shared" si="16"/>
        <v/>
      </c>
      <c r="BC255" s="390" t="str">
        <f>สรุปเวลาเรียน!X34</f>
        <v/>
      </c>
      <c r="BD255" s="415"/>
    </row>
    <row r="256" spans="1:56" ht="15" customHeight="1">
      <c r="A256" s="875" t="str">
        <f>เวลาเรียน1!A37</f>
        <v/>
      </c>
      <c r="B256" s="876"/>
      <c r="C256" s="519" t="str">
        <f>น้ำหนักส่วนสูง!B33</f>
        <v/>
      </c>
      <c r="D256" s="507"/>
      <c r="E256" s="507"/>
      <c r="F256" s="507"/>
      <c r="G256" s="507"/>
      <c r="H256" s="507"/>
      <c r="I256" s="507"/>
      <c r="J256" s="507"/>
      <c r="K256" s="507"/>
      <c r="L256" s="507"/>
      <c r="M256" s="507"/>
      <c r="N256" s="507"/>
      <c r="O256" s="507"/>
      <c r="P256" s="507"/>
      <c r="Q256" s="507"/>
      <c r="R256" s="507"/>
      <c r="S256" s="507"/>
      <c r="T256" s="507"/>
      <c r="U256" s="507"/>
      <c r="V256" s="507"/>
      <c r="W256" s="507"/>
      <c r="X256" s="507"/>
      <c r="Y256" s="507"/>
      <c r="Z256" s="521" t="str">
        <f t="shared" si="17"/>
        <v/>
      </c>
      <c r="AA256" s="507"/>
      <c r="AB256" s="507"/>
      <c r="AC256" s="507"/>
      <c r="AD256" s="507"/>
      <c r="AE256" s="507"/>
      <c r="AF256" s="507"/>
      <c r="AG256" s="507"/>
      <c r="AH256" s="507"/>
      <c r="AI256" s="507"/>
      <c r="AJ256" s="507"/>
      <c r="AK256" s="507"/>
      <c r="AL256" s="507"/>
      <c r="AM256" s="507"/>
      <c r="AN256" s="507"/>
      <c r="AO256" s="507"/>
      <c r="AP256" s="507"/>
      <c r="AQ256" s="507"/>
      <c r="AR256" s="507"/>
      <c r="AS256" s="513"/>
      <c r="AT256" s="514"/>
      <c r="AU256" s="513"/>
      <c r="AV256" s="514"/>
      <c r="AW256" s="515"/>
      <c r="AX256" s="514"/>
      <c r="AY256" s="507"/>
      <c r="AZ256" s="408"/>
      <c r="BA256" s="410" t="str">
        <f>IF(A256="","",IF(AY256+AZ256=ข้อมูลพื้นฐาน!$F$19+ข้อมูลพื้นฐาน!$G$19,"/",""))</f>
        <v/>
      </c>
      <c r="BB256" s="410" t="str">
        <f t="shared" si="16"/>
        <v/>
      </c>
      <c r="BC256" s="390" t="str">
        <f>สรุปเวลาเรียน!X35</f>
        <v/>
      </c>
      <c r="BD256" s="415"/>
    </row>
    <row r="257" spans="1:56" ht="15" customHeight="1">
      <c r="A257" s="875" t="str">
        <f>เวลาเรียน1!A38</f>
        <v/>
      </c>
      <c r="B257" s="876"/>
      <c r="C257" s="519" t="str">
        <f>น้ำหนักส่วนสูง!B34</f>
        <v/>
      </c>
      <c r="D257" s="507"/>
      <c r="E257" s="507"/>
      <c r="F257" s="507"/>
      <c r="G257" s="507"/>
      <c r="H257" s="507"/>
      <c r="I257" s="507"/>
      <c r="J257" s="507"/>
      <c r="K257" s="507"/>
      <c r="L257" s="507"/>
      <c r="M257" s="507"/>
      <c r="N257" s="507"/>
      <c r="O257" s="507"/>
      <c r="P257" s="507"/>
      <c r="Q257" s="507"/>
      <c r="R257" s="507"/>
      <c r="S257" s="507"/>
      <c r="T257" s="507"/>
      <c r="U257" s="507"/>
      <c r="V257" s="507"/>
      <c r="W257" s="507"/>
      <c r="X257" s="507"/>
      <c r="Y257" s="507"/>
      <c r="Z257" s="521" t="str">
        <f t="shared" si="17"/>
        <v/>
      </c>
      <c r="AA257" s="507"/>
      <c r="AB257" s="507"/>
      <c r="AC257" s="507"/>
      <c r="AD257" s="507"/>
      <c r="AE257" s="507"/>
      <c r="AF257" s="507"/>
      <c r="AG257" s="507"/>
      <c r="AH257" s="507"/>
      <c r="AI257" s="507"/>
      <c r="AJ257" s="507"/>
      <c r="AK257" s="507"/>
      <c r="AL257" s="507"/>
      <c r="AM257" s="507"/>
      <c r="AN257" s="507"/>
      <c r="AO257" s="507"/>
      <c r="AP257" s="507"/>
      <c r="AQ257" s="507"/>
      <c r="AR257" s="507"/>
      <c r="AS257" s="513"/>
      <c r="AT257" s="514"/>
      <c r="AU257" s="513"/>
      <c r="AV257" s="514"/>
      <c r="AW257" s="515"/>
      <c r="AX257" s="514"/>
      <c r="AY257" s="507"/>
      <c r="AZ257" s="408"/>
      <c r="BA257" s="410" t="str">
        <f>IF(A257="","",IF(AY257+AZ257=ข้อมูลพื้นฐาน!$F$19+ข้อมูลพื้นฐาน!$G$19,"/",""))</f>
        <v/>
      </c>
      <c r="BB257" s="410" t="str">
        <f t="shared" si="16"/>
        <v/>
      </c>
      <c r="BC257" s="390" t="str">
        <f>สรุปเวลาเรียน!X36</f>
        <v/>
      </c>
      <c r="BD257" s="415"/>
    </row>
    <row r="258" spans="1:56" ht="15" customHeight="1">
      <c r="A258" s="875" t="str">
        <f>เวลาเรียน1!A39</f>
        <v/>
      </c>
      <c r="B258" s="876"/>
      <c r="C258" s="519" t="str">
        <f>น้ำหนักส่วนสูง!B35</f>
        <v/>
      </c>
      <c r="D258" s="507"/>
      <c r="E258" s="507"/>
      <c r="F258" s="507"/>
      <c r="G258" s="507"/>
      <c r="H258" s="507"/>
      <c r="I258" s="507"/>
      <c r="J258" s="507"/>
      <c r="K258" s="507"/>
      <c r="L258" s="507"/>
      <c r="M258" s="507"/>
      <c r="N258" s="507"/>
      <c r="O258" s="507"/>
      <c r="P258" s="507"/>
      <c r="Q258" s="507"/>
      <c r="R258" s="507"/>
      <c r="S258" s="507"/>
      <c r="T258" s="507"/>
      <c r="U258" s="507"/>
      <c r="V258" s="507"/>
      <c r="W258" s="507"/>
      <c r="X258" s="507"/>
      <c r="Y258" s="507"/>
      <c r="Z258" s="521" t="str">
        <f t="shared" si="17"/>
        <v/>
      </c>
      <c r="AA258" s="507"/>
      <c r="AB258" s="507"/>
      <c r="AC258" s="507"/>
      <c r="AD258" s="507"/>
      <c r="AE258" s="507"/>
      <c r="AF258" s="507"/>
      <c r="AG258" s="507"/>
      <c r="AH258" s="507"/>
      <c r="AI258" s="507"/>
      <c r="AJ258" s="507"/>
      <c r="AK258" s="507"/>
      <c r="AL258" s="507"/>
      <c r="AM258" s="507"/>
      <c r="AN258" s="507"/>
      <c r="AO258" s="507"/>
      <c r="AP258" s="507"/>
      <c r="AQ258" s="507"/>
      <c r="AR258" s="507"/>
      <c r="AS258" s="513"/>
      <c r="AT258" s="514"/>
      <c r="AU258" s="513"/>
      <c r="AV258" s="514"/>
      <c r="AW258" s="515"/>
      <c r="AX258" s="514"/>
      <c r="AY258" s="507"/>
      <c r="AZ258" s="408"/>
      <c r="BA258" s="410" t="str">
        <f>IF(A258="","",IF(AY258+AZ258=ข้อมูลพื้นฐาน!$F$19+ข้อมูลพื้นฐาน!$G$19,"/",""))</f>
        <v/>
      </c>
      <c r="BB258" s="410" t="str">
        <f t="shared" si="16"/>
        <v/>
      </c>
      <c r="BC258" s="390" t="str">
        <f>สรุปเวลาเรียน!X37</f>
        <v/>
      </c>
      <c r="BD258" s="415"/>
    </row>
    <row r="259" spans="1:56" ht="15" customHeight="1">
      <c r="A259" s="875" t="str">
        <f>เวลาเรียน1!A40</f>
        <v/>
      </c>
      <c r="B259" s="876"/>
      <c r="C259" s="519" t="str">
        <f>น้ำหนักส่วนสูง!B36</f>
        <v/>
      </c>
      <c r="D259" s="507"/>
      <c r="E259" s="507"/>
      <c r="F259" s="507"/>
      <c r="G259" s="507"/>
      <c r="H259" s="507"/>
      <c r="I259" s="507"/>
      <c r="J259" s="507"/>
      <c r="K259" s="507"/>
      <c r="L259" s="507"/>
      <c r="M259" s="507"/>
      <c r="N259" s="507"/>
      <c r="O259" s="507"/>
      <c r="P259" s="507"/>
      <c r="Q259" s="507"/>
      <c r="R259" s="507"/>
      <c r="S259" s="507"/>
      <c r="T259" s="507"/>
      <c r="U259" s="507"/>
      <c r="V259" s="507"/>
      <c r="W259" s="507"/>
      <c r="X259" s="507"/>
      <c r="Y259" s="507"/>
      <c r="Z259" s="521" t="str">
        <f t="shared" si="17"/>
        <v/>
      </c>
      <c r="AA259" s="507"/>
      <c r="AB259" s="507"/>
      <c r="AC259" s="507"/>
      <c r="AD259" s="507"/>
      <c r="AE259" s="507"/>
      <c r="AF259" s="507"/>
      <c r="AG259" s="507"/>
      <c r="AH259" s="507"/>
      <c r="AI259" s="507"/>
      <c r="AJ259" s="507"/>
      <c r="AK259" s="507"/>
      <c r="AL259" s="507"/>
      <c r="AM259" s="507"/>
      <c r="AN259" s="507"/>
      <c r="AO259" s="507"/>
      <c r="AP259" s="507"/>
      <c r="AQ259" s="507"/>
      <c r="AR259" s="507"/>
      <c r="AS259" s="513"/>
      <c r="AT259" s="514"/>
      <c r="AU259" s="513"/>
      <c r="AV259" s="514"/>
      <c r="AW259" s="515"/>
      <c r="AX259" s="514"/>
      <c r="AY259" s="507"/>
      <c r="AZ259" s="408"/>
      <c r="BA259" s="410" t="str">
        <f>IF(A259="","",IF(AY259+AZ259=ข้อมูลพื้นฐาน!$F$19+ข้อมูลพื้นฐาน!$G$19,"/",""))</f>
        <v/>
      </c>
      <c r="BB259" s="410" t="str">
        <f t="shared" si="16"/>
        <v/>
      </c>
      <c r="BC259" s="390" t="str">
        <f>สรุปเวลาเรียน!X38</f>
        <v/>
      </c>
      <c r="BD259" s="415"/>
    </row>
    <row r="260" spans="1:56" ht="15" customHeight="1">
      <c r="A260" s="875" t="str">
        <f>เวลาเรียน1!A41</f>
        <v/>
      </c>
      <c r="B260" s="876"/>
      <c r="C260" s="519" t="str">
        <f>น้ำหนักส่วนสูง!B37</f>
        <v/>
      </c>
      <c r="D260" s="507"/>
      <c r="E260" s="507"/>
      <c r="F260" s="507"/>
      <c r="G260" s="507"/>
      <c r="H260" s="507"/>
      <c r="I260" s="507"/>
      <c r="J260" s="507"/>
      <c r="K260" s="507"/>
      <c r="L260" s="507"/>
      <c r="M260" s="507"/>
      <c r="N260" s="507"/>
      <c r="O260" s="507"/>
      <c r="P260" s="507"/>
      <c r="Q260" s="507"/>
      <c r="R260" s="507"/>
      <c r="S260" s="507"/>
      <c r="T260" s="507"/>
      <c r="U260" s="507"/>
      <c r="V260" s="507"/>
      <c r="W260" s="507"/>
      <c r="X260" s="507"/>
      <c r="Y260" s="507"/>
      <c r="Z260" s="521" t="str">
        <f t="shared" si="17"/>
        <v/>
      </c>
      <c r="AA260" s="507"/>
      <c r="AB260" s="507"/>
      <c r="AC260" s="507"/>
      <c r="AD260" s="507"/>
      <c r="AE260" s="507"/>
      <c r="AF260" s="507"/>
      <c r="AG260" s="507"/>
      <c r="AH260" s="507"/>
      <c r="AI260" s="507"/>
      <c r="AJ260" s="507"/>
      <c r="AK260" s="507"/>
      <c r="AL260" s="507"/>
      <c r="AM260" s="507"/>
      <c r="AN260" s="507"/>
      <c r="AO260" s="507"/>
      <c r="AP260" s="507"/>
      <c r="AQ260" s="507"/>
      <c r="AR260" s="507"/>
      <c r="AS260" s="513"/>
      <c r="AT260" s="514"/>
      <c r="AU260" s="513"/>
      <c r="AV260" s="514"/>
      <c r="AW260" s="515"/>
      <c r="AX260" s="514"/>
      <c r="AY260" s="507"/>
      <c r="AZ260" s="408"/>
      <c r="BA260" s="410" t="str">
        <f>IF(A260="","",IF(AY260+AZ260=ข้อมูลพื้นฐาน!$F$19+ข้อมูลพื้นฐาน!$G$19,"/",""))</f>
        <v/>
      </c>
      <c r="BB260" s="410" t="str">
        <f t="shared" si="16"/>
        <v/>
      </c>
      <c r="BC260" s="390" t="str">
        <f>สรุปเวลาเรียน!X39</f>
        <v/>
      </c>
      <c r="BD260" s="415"/>
    </row>
    <row r="261" spans="1:56" ht="15" customHeight="1">
      <c r="A261" s="875" t="str">
        <f>เวลาเรียน1!A42</f>
        <v/>
      </c>
      <c r="B261" s="876"/>
      <c r="C261" s="519" t="str">
        <f>น้ำหนักส่วนสูง!B38</f>
        <v/>
      </c>
      <c r="D261" s="507"/>
      <c r="E261" s="507"/>
      <c r="F261" s="507"/>
      <c r="G261" s="507"/>
      <c r="H261" s="507"/>
      <c r="I261" s="507"/>
      <c r="J261" s="507"/>
      <c r="K261" s="507"/>
      <c r="L261" s="507"/>
      <c r="M261" s="507"/>
      <c r="N261" s="507"/>
      <c r="O261" s="507"/>
      <c r="P261" s="507"/>
      <c r="Q261" s="507"/>
      <c r="R261" s="507"/>
      <c r="S261" s="507"/>
      <c r="T261" s="507"/>
      <c r="U261" s="507"/>
      <c r="V261" s="507"/>
      <c r="W261" s="507"/>
      <c r="X261" s="507"/>
      <c r="Y261" s="507"/>
      <c r="Z261" s="521" t="str">
        <f t="shared" si="17"/>
        <v/>
      </c>
      <c r="AA261" s="507"/>
      <c r="AB261" s="507"/>
      <c r="AC261" s="507"/>
      <c r="AD261" s="507"/>
      <c r="AE261" s="507"/>
      <c r="AF261" s="507"/>
      <c r="AG261" s="507"/>
      <c r="AH261" s="507"/>
      <c r="AI261" s="507"/>
      <c r="AJ261" s="507"/>
      <c r="AK261" s="507"/>
      <c r="AL261" s="507"/>
      <c r="AM261" s="507"/>
      <c r="AN261" s="507"/>
      <c r="AO261" s="507"/>
      <c r="AP261" s="507"/>
      <c r="AQ261" s="507"/>
      <c r="AR261" s="507"/>
      <c r="AS261" s="513"/>
      <c r="AT261" s="514"/>
      <c r="AU261" s="513"/>
      <c r="AV261" s="514"/>
      <c r="AW261" s="515"/>
      <c r="AX261" s="514"/>
      <c r="AY261" s="507"/>
      <c r="AZ261" s="408"/>
      <c r="BA261" s="410" t="str">
        <f>IF(A261="","",IF(AY261+AZ261=ข้อมูลพื้นฐาน!$F$19+ข้อมูลพื้นฐาน!$G$19,"/",""))</f>
        <v/>
      </c>
      <c r="BB261" s="410" t="str">
        <f t="shared" si="16"/>
        <v/>
      </c>
      <c r="BC261" s="390" t="str">
        <f>สรุปเวลาเรียน!X40</f>
        <v/>
      </c>
      <c r="BD261" s="415"/>
    </row>
    <row r="262" spans="1:56" ht="15" customHeight="1">
      <c r="A262" s="875" t="str">
        <f>เวลาเรียน1!A43</f>
        <v/>
      </c>
      <c r="B262" s="876"/>
      <c r="C262" s="519" t="str">
        <f>น้ำหนักส่วนสูง!B39</f>
        <v/>
      </c>
      <c r="D262" s="507"/>
      <c r="E262" s="507"/>
      <c r="F262" s="507"/>
      <c r="G262" s="507"/>
      <c r="H262" s="507"/>
      <c r="I262" s="507"/>
      <c r="J262" s="507"/>
      <c r="K262" s="507"/>
      <c r="L262" s="507"/>
      <c r="M262" s="507"/>
      <c r="N262" s="507"/>
      <c r="O262" s="507"/>
      <c r="P262" s="507"/>
      <c r="Q262" s="507"/>
      <c r="R262" s="507"/>
      <c r="S262" s="507"/>
      <c r="T262" s="507"/>
      <c r="U262" s="507"/>
      <c r="V262" s="507"/>
      <c r="W262" s="507"/>
      <c r="X262" s="507"/>
      <c r="Y262" s="507"/>
      <c r="Z262" s="521" t="str">
        <f t="shared" si="17"/>
        <v/>
      </c>
      <c r="AA262" s="507"/>
      <c r="AB262" s="507"/>
      <c r="AC262" s="507"/>
      <c r="AD262" s="507"/>
      <c r="AE262" s="507"/>
      <c r="AF262" s="507"/>
      <c r="AG262" s="507"/>
      <c r="AH262" s="507"/>
      <c r="AI262" s="507"/>
      <c r="AJ262" s="507"/>
      <c r="AK262" s="507"/>
      <c r="AL262" s="507"/>
      <c r="AM262" s="507"/>
      <c r="AN262" s="507"/>
      <c r="AO262" s="507"/>
      <c r="AP262" s="507"/>
      <c r="AQ262" s="507"/>
      <c r="AR262" s="507"/>
      <c r="AS262" s="513"/>
      <c r="AT262" s="514"/>
      <c r="AU262" s="513"/>
      <c r="AV262" s="514"/>
      <c r="AW262" s="515"/>
      <c r="AX262" s="514"/>
      <c r="AY262" s="507"/>
      <c r="AZ262" s="408"/>
      <c r="BA262" s="410" t="str">
        <f>IF(A262="","",IF(AY262+AZ262=ข้อมูลพื้นฐาน!$F$19+ข้อมูลพื้นฐาน!$G$19,"/",""))</f>
        <v/>
      </c>
      <c r="BB262" s="410" t="str">
        <f t="shared" si="16"/>
        <v/>
      </c>
      <c r="BC262" s="390" t="str">
        <f>สรุปเวลาเรียน!X41</f>
        <v/>
      </c>
      <c r="BD262" s="415"/>
    </row>
    <row r="263" spans="1:56" ht="15" customHeight="1">
      <c r="A263" s="875" t="str">
        <f>เวลาเรียน1!A44</f>
        <v/>
      </c>
      <c r="B263" s="876"/>
      <c r="C263" s="519" t="str">
        <f>น้ำหนักส่วนสูง!B40</f>
        <v/>
      </c>
      <c r="D263" s="507"/>
      <c r="E263" s="507"/>
      <c r="F263" s="507"/>
      <c r="G263" s="507"/>
      <c r="H263" s="507"/>
      <c r="I263" s="507"/>
      <c r="J263" s="507"/>
      <c r="K263" s="507"/>
      <c r="L263" s="507"/>
      <c r="M263" s="507"/>
      <c r="N263" s="507"/>
      <c r="O263" s="507"/>
      <c r="P263" s="507"/>
      <c r="Q263" s="507"/>
      <c r="R263" s="507"/>
      <c r="S263" s="507"/>
      <c r="T263" s="507"/>
      <c r="U263" s="507"/>
      <c r="V263" s="507"/>
      <c r="W263" s="507"/>
      <c r="X263" s="507"/>
      <c r="Y263" s="507"/>
      <c r="Z263" s="521" t="str">
        <f t="shared" si="17"/>
        <v/>
      </c>
      <c r="AA263" s="507"/>
      <c r="AB263" s="507"/>
      <c r="AC263" s="507"/>
      <c r="AD263" s="507"/>
      <c r="AE263" s="507"/>
      <c r="AF263" s="507"/>
      <c r="AG263" s="507"/>
      <c r="AH263" s="507"/>
      <c r="AI263" s="507"/>
      <c r="AJ263" s="507"/>
      <c r="AK263" s="507"/>
      <c r="AL263" s="507"/>
      <c r="AM263" s="507"/>
      <c r="AN263" s="507"/>
      <c r="AO263" s="507"/>
      <c r="AP263" s="507"/>
      <c r="AQ263" s="507"/>
      <c r="AR263" s="507"/>
      <c r="AS263" s="513"/>
      <c r="AT263" s="514"/>
      <c r="AU263" s="513"/>
      <c r="AV263" s="514"/>
      <c r="AW263" s="515"/>
      <c r="AX263" s="514"/>
      <c r="AY263" s="507"/>
      <c r="AZ263" s="408"/>
      <c r="BA263" s="410" t="str">
        <f>IF(A263="","",IF(AY263+AZ263=ข้อมูลพื้นฐาน!$F$19+ข้อมูลพื้นฐาน!$G$19,"/",""))</f>
        <v/>
      </c>
      <c r="BB263" s="410" t="str">
        <f t="shared" si="16"/>
        <v/>
      </c>
      <c r="BC263" s="390" t="str">
        <f>สรุปเวลาเรียน!X42</f>
        <v/>
      </c>
      <c r="BD263" s="415"/>
    </row>
    <row r="264" spans="1:56" ht="15" customHeight="1">
      <c r="A264" s="875" t="str">
        <f>เวลาเรียน1!A45</f>
        <v/>
      </c>
      <c r="B264" s="876"/>
      <c r="C264" s="519" t="str">
        <f>น้ำหนักส่วนสูง!B41</f>
        <v/>
      </c>
      <c r="D264" s="507"/>
      <c r="E264" s="507"/>
      <c r="F264" s="507"/>
      <c r="G264" s="507"/>
      <c r="H264" s="507"/>
      <c r="I264" s="507"/>
      <c r="J264" s="507"/>
      <c r="K264" s="507"/>
      <c r="L264" s="507"/>
      <c r="M264" s="507"/>
      <c r="N264" s="507"/>
      <c r="O264" s="507"/>
      <c r="P264" s="507"/>
      <c r="Q264" s="507"/>
      <c r="R264" s="507"/>
      <c r="S264" s="507"/>
      <c r="T264" s="507"/>
      <c r="U264" s="507"/>
      <c r="V264" s="507"/>
      <c r="W264" s="507"/>
      <c r="X264" s="507"/>
      <c r="Y264" s="507"/>
      <c r="Z264" s="521" t="str">
        <f t="shared" si="17"/>
        <v/>
      </c>
      <c r="AA264" s="507"/>
      <c r="AB264" s="507"/>
      <c r="AC264" s="507"/>
      <c r="AD264" s="507"/>
      <c r="AE264" s="507"/>
      <c r="AF264" s="507"/>
      <c r="AG264" s="507"/>
      <c r="AH264" s="507"/>
      <c r="AI264" s="507"/>
      <c r="AJ264" s="507"/>
      <c r="AK264" s="507"/>
      <c r="AL264" s="507"/>
      <c r="AM264" s="507"/>
      <c r="AN264" s="507"/>
      <c r="AO264" s="507"/>
      <c r="AP264" s="507"/>
      <c r="AQ264" s="507"/>
      <c r="AR264" s="507"/>
      <c r="AS264" s="513"/>
      <c r="AT264" s="514"/>
      <c r="AU264" s="513"/>
      <c r="AV264" s="514"/>
      <c r="AW264" s="515"/>
      <c r="AX264" s="514"/>
      <c r="AY264" s="507"/>
      <c r="AZ264" s="408"/>
      <c r="BA264" s="410" t="str">
        <f>IF(A264="","",IF(AY264+AZ264=ข้อมูลพื้นฐาน!$F$19+ข้อมูลพื้นฐาน!$G$19,"/",""))</f>
        <v/>
      </c>
      <c r="BB264" s="410" t="str">
        <f t="shared" si="16"/>
        <v/>
      </c>
      <c r="BC264" s="390" t="str">
        <f>สรุปเวลาเรียน!X43</f>
        <v/>
      </c>
      <c r="BD264" s="415"/>
    </row>
    <row r="265" spans="1:56" ht="15" customHeight="1">
      <c r="A265" s="875" t="str">
        <f>เวลาเรียน1!A46</f>
        <v/>
      </c>
      <c r="B265" s="876"/>
      <c r="C265" s="519" t="str">
        <f>น้ำหนักส่วนสูง!B42</f>
        <v/>
      </c>
      <c r="D265" s="507"/>
      <c r="E265" s="507"/>
      <c r="F265" s="507"/>
      <c r="G265" s="507"/>
      <c r="H265" s="507"/>
      <c r="I265" s="507"/>
      <c r="J265" s="507"/>
      <c r="K265" s="507"/>
      <c r="L265" s="507"/>
      <c r="M265" s="507"/>
      <c r="N265" s="507"/>
      <c r="O265" s="507"/>
      <c r="P265" s="507"/>
      <c r="Q265" s="507"/>
      <c r="R265" s="507"/>
      <c r="S265" s="507"/>
      <c r="T265" s="507"/>
      <c r="U265" s="507"/>
      <c r="V265" s="507"/>
      <c r="W265" s="507"/>
      <c r="X265" s="507"/>
      <c r="Y265" s="507"/>
      <c r="Z265" s="521" t="str">
        <f t="shared" si="17"/>
        <v/>
      </c>
      <c r="AA265" s="507"/>
      <c r="AB265" s="507"/>
      <c r="AC265" s="507"/>
      <c r="AD265" s="507"/>
      <c r="AE265" s="507"/>
      <c r="AF265" s="507"/>
      <c r="AG265" s="507"/>
      <c r="AH265" s="507"/>
      <c r="AI265" s="507"/>
      <c r="AJ265" s="507"/>
      <c r="AK265" s="507"/>
      <c r="AL265" s="507"/>
      <c r="AM265" s="507"/>
      <c r="AN265" s="507"/>
      <c r="AO265" s="507"/>
      <c r="AP265" s="507"/>
      <c r="AQ265" s="507"/>
      <c r="AR265" s="507"/>
      <c r="AS265" s="516"/>
      <c r="AT265" s="517"/>
      <c r="AU265" s="516"/>
      <c r="AV265" s="517"/>
      <c r="AW265" s="518"/>
      <c r="AX265" s="517"/>
      <c r="AY265" s="507"/>
      <c r="AZ265" s="408"/>
      <c r="BA265" s="410" t="str">
        <f>IF(A265="","",IF(AY265+AZ265=ข้อมูลพื้นฐาน!$F$19+ข้อมูลพื้นฐาน!$G$19,"/",""))</f>
        <v/>
      </c>
      <c r="BB265" s="410" t="str">
        <f t="shared" si="16"/>
        <v/>
      </c>
      <c r="BC265" s="390" t="str">
        <f>สรุปเวลาเรียน!X44</f>
        <v/>
      </c>
      <c r="BD265" s="415"/>
    </row>
    <row r="266" spans="1:56" ht="15" customHeight="1">
      <c r="A266" s="875" t="str">
        <f>เวลาเรียน1!A47</f>
        <v/>
      </c>
      <c r="B266" s="876"/>
      <c r="C266" s="519" t="str">
        <f>น้ำหนักส่วนสูง!B43</f>
        <v/>
      </c>
      <c r="D266" s="507"/>
      <c r="E266" s="507"/>
      <c r="F266" s="507"/>
      <c r="G266" s="507"/>
      <c r="H266" s="507"/>
      <c r="I266" s="507"/>
      <c r="J266" s="507"/>
      <c r="K266" s="507"/>
      <c r="L266" s="507"/>
      <c r="M266" s="507"/>
      <c r="N266" s="507"/>
      <c r="O266" s="507"/>
      <c r="P266" s="507"/>
      <c r="Q266" s="507"/>
      <c r="R266" s="507"/>
      <c r="S266" s="507"/>
      <c r="T266" s="507"/>
      <c r="U266" s="507"/>
      <c r="V266" s="507"/>
      <c r="W266" s="507"/>
      <c r="X266" s="507"/>
      <c r="Y266" s="507"/>
      <c r="Z266" s="521" t="str">
        <f t="shared" ref="Z266:Z275" si="18">A266</f>
        <v/>
      </c>
      <c r="AA266" s="507"/>
      <c r="AB266" s="507"/>
      <c r="AC266" s="507"/>
      <c r="AD266" s="507"/>
      <c r="AE266" s="507"/>
      <c r="AF266" s="507"/>
      <c r="AG266" s="507"/>
      <c r="AH266" s="507"/>
      <c r="AI266" s="507"/>
      <c r="AJ266" s="507"/>
      <c r="AK266" s="507"/>
      <c r="AL266" s="507"/>
      <c r="AM266" s="507"/>
      <c r="AN266" s="507"/>
      <c r="AO266" s="507"/>
      <c r="AP266" s="507"/>
      <c r="AQ266" s="507"/>
      <c r="AR266" s="507"/>
      <c r="AS266" s="513"/>
      <c r="AT266" s="514"/>
      <c r="AU266" s="513"/>
      <c r="AV266" s="514"/>
      <c r="AW266" s="515"/>
      <c r="AX266" s="514"/>
      <c r="AY266" s="507"/>
      <c r="AZ266" s="408"/>
      <c r="BA266" s="410" t="str">
        <f>IF(A266="","",IF(AY266+AZ266=ข้อมูลพื้นฐาน!$F$19+ข้อมูลพื้นฐาน!$G$19,"/",""))</f>
        <v/>
      </c>
      <c r="BB266" s="410" t="str">
        <f t="shared" ref="BB266:BB275" si="19">IF(A266="","",IF(BA266="/","","/"))</f>
        <v/>
      </c>
      <c r="BC266" s="390" t="str">
        <f>สรุปเวลาเรียน!X45</f>
        <v/>
      </c>
      <c r="BD266" s="415"/>
    </row>
    <row r="267" spans="1:56" ht="15" customHeight="1">
      <c r="A267" s="875" t="str">
        <f>เวลาเรียน1!A48</f>
        <v/>
      </c>
      <c r="B267" s="876"/>
      <c r="C267" s="519" t="str">
        <f>น้ำหนักส่วนสูง!B44</f>
        <v/>
      </c>
      <c r="D267" s="507"/>
      <c r="E267" s="507"/>
      <c r="F267" s="507"/>
      <c r="G267" s="507"/>
      <c r="H267" s="507"/>
      <c r="I267" s="507"/>
      <c r="J267" s="507"/>
      <c r="K267" s="507"/>
      <c r="L267" s="507"/>
      <c r="M267" s="507"/>
      <c r="N267" s="507"/>
      <c r="O267" s="507"/>
      <c r="P267" s="507"/>
      <c r="Q267" s="507"/>
      <c r="R267" s="507"/>
      <c r="S267" s="507"/>
      <c r="T267" s="507"/>
      <c r="U267" s="507"/>
      <c r="V267" s="507"/>
      <c r="W267" s="507"/>
      <c r="X267" s="507"/>
      <c r="Y267" s="507"/>
      <c r="Z267" s="521" t="str">
        <f t="shared" si="18"/>
        <v/>
      </c>
      <c r="AA267" s="507"/>
      <c r="AB267" s="507"/>
      <c r="AC267" s="507"/>
      <c r="AD267" s="507"/>
      <c r="AE267" s="507"/>
      <c r="AF267" s="507"/>
      <c r="AG267" s="507"/>
      <c r="AH267" s="507"/>
      <c r="AI267" s="507"/>
      <c r="AJ267" s="507"/>
      <c r="AK267" s="507"/>
      <c r="AL267" s="507"/>
      <c r="AM267" s="507"/>
      <c r="AN267" s="507"/>
      <c r="AO267" s="507"/>
      <c r="AP267" s="507"/>
      <c r="AQ267" s="507"/>
      <c r="AR267" s="507"/>
      <c r="AS267" s="513"/>
      <c r="AT267" s="514"/>
      <c r="AU267" s="513"/>
      <c r="AV267" s="514"/>
      <c r="AW267" s="515"/>
      <c r="AX267" s="514"/>
      <c r="AY267" s="507"/>
      <c r="AZ267" s="408"/>
      <c r="BA267" s="410" t="str">
        <f>IF(A267="","",IF(AY267+AZ267=ข้อมูลพื้นฐาน!$F$19+ข้อมูลพื้นฐาน!$G$19,"/",""))</f>
        <v/>
      </c>
      <c r="BB267" s="410" t="str">
        <f t="shared" si="19"/>
        <v/>
      </c>
      <c r="BC267" s="390" t="str">
        <f>สรุปเวลาเรียน!X46</f>
        <v/>
      </c>
      <c r="BD267" s="415"/>
    </row>
    <row r="268" spans="1:56" ht="15" customHeight="1">
      <c r="A268" s="875" t="str">
        <f>เวลาเรียน1!A49</f>
        <v/>
      </c>
      <c r="B268" s="876"/>
      <c r="C268" s="519" t="str">
        <f>น้ำหนักส่วนสูง!B45</f>
        <v/>
      </c>
      <c r="D268" s="507"/>
      <c r="E268" s="507"/>
      <c r="F268" s="507"/>
      <c r="G268" s="507"/>
      <c r="H268" s="507"/>
      <c r="I268" s="507"/>
      <c r="J268" s="507"/>
      <c r="K268" s="507"/>
      <c r="L268" s="507"/>
      <c r="M268" s="507"/>
      <c r="N268" s="507"/>
      <c r="O268" s="507"/>
      <c r="P268" s="507"/>
      <c r="Q268" s="507"/>
      <c r="R268" s="507"/>
      <c r="S268" s="507"/>
      <c r="T268" s="507"/>
      <c r="U268" s="507"/>
      <c r="V268" s="507"/>
      <c r="W268" s="507"/>
      <c r="X268" s="507"/>
      <c r="Y268" s="507"/>
      <c r="Z268" s="521" t="str">
        <f t="shared" si="18"/>
        <v/>
      </c>
      <c r="AA268" s="507"/>
      <c r="AB268" s="507"/>
      <c r="AC268" s="507"/>
      <c r="AD268" s="507"/>
      <c r="AE268" s="507"/>
      <c r="AF268" s="507"/>
      <c r="AG268" s="507"/>
      <c r="AH268" s="507"/>
      <c r="AI268" s="507"/>
      <c r="AJ268" s="507"/>
      <c r="AK268" s="507"/>
      <c r="AL268" s="507"/>
      <c r="AM268" s="507"/>
      <c r="AN268" s="507"/>
      <c r="AO268" s="507"/>
      <c r="AP268" s="507"/>
      <c r="AQ268" s="507"/>
      <c r="AR268" s="507"/>
      <c r="AS268" s="513"/>
      <c r="AT268" s="514"/>
      <c r="AU268" s="513"/>
      <c r="AV268" s="514"/>
      <c r="AW268" s="515"/>
      <c r="AX268" s="514"/>
      <c r="AY268" s="507"/>
      <c r="AZ268" s="408"/>
      <c r="BA268" s="410" t="str">
        <f>IF(A268="","",IF(AY268+AZ268=ข้อมูลพื้นฐาน!$F$19+ข้อมูลพื้นฐาน!$G$19,"/",""))</f>
        <v/>
      </c>
      <c r="BB268" s="410" t="str">
        <f t="shared" si="19"/>
        <v/>
      </c>
      <c r="BC268" s="390" t="str">
        <f>สรุปเวลาเรียน!X47</f>
        <v/>
      </c>
      <c r="BD268" s="415"/>
    </row>
    <row r="269" spans="1:56" ht="15" customHeight="1">
      <c r="A269" s="875" t="str">
        <f>เวลาเรียน1!A50</f>
        <v/>
      </c>
      <c r="B269" s="876"/>
      <c r="C269" s="519" t="str">
        <f>น้ำหนักส่วนสูง!B46</f>
        <v/>
      </c>
      <c r="D269" s="507"/>
      <c r="E269" s="507"/>
      <c r="F269" s="507"/>
      <c r="G269" s="507"/>
      <c r="H269" s="507"/>
      <c r="I269" s="507"/>
      <c r="J269" s="507"/>
      <c r="K269" s="507"/>
      <c r="L269" s="507"/>
      <c r="M269" s="507"/>
      <c r="N269" s="507"/>
      <c r="O269" s="507"/>
      <c r="P269" s="507"/>
      <c r="Q269" s="507"/>
      <c r="R269" s="507"/>
      <c r="S269" s="507"/>
      <c r="T269" s="507"/>
      <c r="U269" s="507"/>
      <c r="V269" s="507"/>
      <c r="W269" s="507"/>
      <c r="X269" s="507"/>
      <c r="Y269" s="507"/>
      <c r="Z269" s="521" t="str">
        <f t="shared" si="18"/>
        <v/>
      </c>
      <c r="AA269" s="507"/>
      <c r="AB269" s="507"/>
      <c r="AC269" s="507"/>
      <c r="AD269" s="507"/>
      <c r="AE269" s="507"/>
      <c r="AF269" s="507"/>
      <c r="AG269" s="507"/>
      <c r="AH269" s="507"/>
      <c r="AI269" s="507"/>
      <c r="AJ269" s="507"/>
      <c r="AK269" s="507"/>
      <c r="AL269" s="507"/>
      <c r="AM269" s="507"/>
      <c r="AN269" s="507"/>
      <c r="AO269" s="507"/>
      <c r="AP269" s="507"/>
      <c r="AQ269" s="507"/>
      <c r="AR269" s="507"/>
      <c r="AS269" s="513"/>
      <c r="AT269" s="514"/>
      <c r="AU269" s="513"/>
      <c r="AV269" s="514"/>
      <c r="AW269" s="515"/>
      <c r="AX269" s="514"/>
      <c r="AY269" s="507"/>
      <c r="AZ269" s="408"/>
      <c r="BA269" s="410" t="str">
        <f>IF(A269="","",IF(AY269+AZ269=ข้อมูลพื้นฐาน!$F$19+ข้อมูลพื้นฐาน!$G$19,"/",""))</f>
        <v/>
      </c>
      <c r="BB269" s="410" t="str">
        <f t="shared" si="19"/>
        <v/>
      </c>
      <c r="BC269" s="390" t="str">
        <f>สรุปเวลาเรียน!X48</f>
        <v/>
      </c>
      <c r="BD269" s="415"/>
    </row>
    <row r="270" spans="1:56" ht="15" customHeight="1">
      <c r="A270" s="875" t="str">
        <f>เวลาเรียน1!A51</f>
        <v/>
      </c>
      <c r="B270" s="876"/>
      <c r="C270" s="519" t="str">
        <f>น้ำหนักส่วนสูง!B47</f>
        <v/>
      </c>
      <c r="D270" s="507"/>
      <c r="E270" s="507"/>
      <c r="F270" s="507"/>
      <c r="G270" s="507"/>
      <c r="H270" s="507"/>
      <c r="I270" s="507"/>
      <c r="J270" s="507"/>
      <c r="K270" s="507"/>
      <c r="L270" s="507"/>
      <c r="M270" s="507"/>
      <c r="N270" s="507"/>
      <c r="O270" s="507"/>
      <c r="P270" s="507"/>
      <c r="Q270" s="507"/>
      <c r="R270" s="507"/>
      <c r="S270" s="507"/>
      <c r="T270" s="507"/>
      <c r="U270" s="507"/>
      <c r="V270" s="507"/>
      <c r="W270" s="507"/>
      <c r="X270" s="507"/>
      <c r="Y270" s="507"/>
      <c r="Z270" s="521" t="str">
        <f t="shared" si="18"/>
        <v/>
      </c>
      <c r="AA270" s="507"/>
      <c r="AB270" s="507"/>
      <c r="AC270" s="507"/>
      <c r="AD270" s="507"/>
      <c r="AE270" s="507"/>
      <c r="AF270" s="507"/>
      <c r="AG270" s="507"/>
      <c r="AH270" s="507"/>
      <c r="AI270" s="507"/>
      <c r="AJ270" s="507"/>
      <c r="AK270" s="507"/>
      <c r="AL270" s="507"/>
      <c r="AM270" s="507"/>
      <c r="AN270" s="507"/>
      <c r="AO270" s="507"/>
      <c r="AP270" s="507"/>
      <c r="AQ270" s="507"/>
      <c r="AR270" s="507"/>
      <c r="AS270" s="513"/>
      <c r="AT270" s="514"/>
      <c r="AU270" s="513"/>
      <c r="AV270" s="514"/>
      <c r="AW270" s="515"/>
      <c r="AX270" s="514"/>
      <c r="AY270" s="507"/>
      <c r="AZ270" s="408"/>
      <c r="BA270" s="410" t="str">
        <f>IF(A270="","",IF(AY270+AZ270=ข้อมูลพื้นฐาน!$F$19+ข้อมูลพื้นฐาน!$G$19,"/",""))</f>
        <v/>
      </c>
      <c r="BB270" s="410" t="str">
        <f t="shared" si="19"/>
        <v/>
      </c>
      <c r="BC270" s="390" t="str">
        <f>สรุปเวลาเรียน!X49</f>
        <v/>
      </c>
      <c r="BD270" s="415"/>
    </row>
    <row r="271" spans="1:56" ht="15" customHeight="1">
      <c r="A271" s="875" t="str">
        <f>เวลาเรียน1!A52</f>
        <v/>
      </c>
      <c r="B271" s="876"/>
      <c r="C271" s="519" t="str">
        <f>น้ำหนักส่วนสูง!B48</f>
        <v/>
      </c>
      <c r="D271" s="507"/>
      <c r="E271" s="507"/>
      <c r="F271" s="507"/>
      <c r="G271" s="507"/>
      <c r="H271" s="507"/>
      <c r="I271" s="507"/>
      <c r="J271" s="507"/>
      <c r="K271" s="507"/>
      <c r="L271" s="507"/>
      <c r="M271" s="507"/>
      <c r="N271" s="507"/>
      <c r="O271" s="507"/>
      <c r="P271" s="507"/>
      <c r="Q271" s="507"/>
      <c r="R271" s="507"/>
      <c r="S271" s="507"/>
      <c r="T271" s="507"/>
      <c r="U271" s="507"/>
      <c r="V271" s="507"/>
      <c r="W271" s="507"/>
      <c r="X271" s="507"/>
      <c r="Y271" s="507"/>
      <c r="Z271" s="521" t="str">
        <f t="shared" si="18"/>
        <v/>
      </c>
      <c r="AA271" s="507"/>
      <c r="AB271" s="507"/>
      <c r="AC271" s="507"/>
      <c r="AD271" s="507"/>
      <c r="AE271" s="507"/>
      <c r="AF271" s="507"/>
      <c r="AG271" s="507"/>
      <c r="AH271" s="507"/>
      <c r="AI271" s="507"/>
      <c r="AJ271" s="507"/>
      <c r="AK271" s="507"/>
      <c r="AL271" s="507"/>
      <c r="AM271" s="507"/>
      <c r="AN271" s="507"/>
      <c r="AO271" s="507"/>
      <c r="AP271" s="507"/>
      <c r="AQ271" s="507"/>
      <c r="AR271" s="507"/>
      <c r="AS271" s="513"/>
      <c r="AT271" s="514"/>
      <c r="AU271" s="513"/>
      <c r="AV271" s="514"/>
      <c r="AW271" s="515"/>
      <c r="AX271" s="514"/>
      <c r="AY271" s="507"/>
      <c r="AZ271" s="408"/>
      <c r="BA271" s="410" t="str">
        <f>IF(A271="","",IF(AY271+AZ271=ข้อมูลพื้นฐาน!$F$19+ข้อมูลพื้นฐาน!$G$19,"/",""))</f>
        <v/>
      </c>
      <c r="BB271" s="410" t="str">
        <f t="shared" si="19"/>
        <v/>
      </c>
      <c r="BC271" s="390" t="str">
        <f>สรุปเวลาเรียน!X50</f>
        <v/>
      </c>
      <c r="BD271" s="415"/>
    </row>
    <row r="272" spans="1:56" ht="15" customHeight="1">
      <c r="A272" s="875" t="str">
        <f>เวลาเรียน1!A53</f>
        <v/>
      </c>
      <c r="B272" s="876"/>
      <c r="C272" s="519" t="str">
        <f>น้ำหนักส่วนสูง!B49</f>
        <v/>
      </c>
      <c r="D272" s="507"/>
      <c r="E272" s="507"/>
      <c r="F272" s="507"/>
      <c r="G272" s="507"/>
      <c r="H272" s="507"/>
      <c r="I272" s="507"/>
      <c r="J272" s="507"/>
      <c r="K272" s="507"/>
      <c r="L272" s="507"/>
      <c r="M272" s="507"/>
      <c r="N272" s="507"/>
      <c r="O272" s="507"/>
      <c r="P272" s="507"/>
      <c r="Q272" s="507"/>
      <c r="R272" s="507"/>
      <c r="S272" s="507"/>
      <c r="T272" s="507"/>
      <c r="U272" s="507"/>
      <c r="V272" s="507"/>
      <c r="W272" s="507"/>
      <c r="X272" s="507"/>
      <c r="Y272" s="507"/>
      <c r="Z272" s="521" t="str">
        <f t="shared" si="18"/>
        <v/>
      </c>
      <c r="AA272" s="507"/>
      <c r="AB272" s="507"/>
      <c r="AC272" s="507"/>
      <c r="AD272" s="507"/>
      <c r="AE272" s="507"/>
      <c r="AF272" s="507"/>
      <c r="AG272" s="507"/>
      <c r="AH272" s="507"/>
      <c r="AI272" s="507"/>
      <c r="AJ272" s="507"/>
      <c r="AK272" s="507"/>
      <c r="AL272" s="507"/>
      <c r="AM272" s="507"/>
      <c r="AN272" s="507"/>
      <c r="AO272" s="507"/>
      <c r="AP272" s="507"/>
      <c r="AQ272" s="507"/>
      <c r="AR272" s="507"/>
      <c r="AS272" s="513"/>
      <c r="AT272" s="514"/>
      <c r="AU272" s="513"/>
      <c r="AV272" s="514"/>
      <c r="AW272" s="515"/>
      <c r="AX272" s="514"/>
      <c r="AY272" s="507"/>
      <c r="AZ272" s="408"/>
      <c r="BA272" s="410" t="str">
        <f>IF(A272="","",IF(AY272+AZ272=ข้อมูลพื้นฐาน!$F$19+ข้อมูลพื้นฐาน!$G$19,"/",""))</f>
        <v/>
      </c>
      <c r="BB272" s="410" t="str">
        <f t="shared" si="19"/>
        <v/>
      </c>
      <c r="BC272" s="390" t="str">
        <f>สรุปเวลาเรียน!X51</f>
        <v/>
      </c>
      <c r="BD272" s="415"/>
    </row>
    <row r="273" spans="1:56" ht="15" customHeight="1">
      <c r="A273" s="875" t="str">
        <f>เวลาเรียน1!A54</f>
        <v/>
      </c>
      <c r="B273" s="876"/>
      <c r="C273" s="519" t="str">
        <f>น้ำหนักส่วนสูง!B50</f>
        <v/>
      </c>
      <c r="D273" s="507"/>
      <c r="E273" s="507"/>
      <c r="F273" s="507"/>
      <c r="G273" s="507"/>
      <c r="H273" s="507"/>
      <c r="I273" s="507"/>
      <c r="J273" s="507"/>
      <c r="K273" s="507"/>
      <c r="L273" s="507"/>
      <c r="M273" s="507"/>
      <c r="N273" s="507"/>
      <c r="O273" s="507"/>
      <c r="P273" s="507"/>
      <c r="Q273" s="507"/>
      <c r="R273" s="507"/>
      <c r="S273" s="507"/>
      <c r="T273" s="507"/>
      <c r="U273" s="507"/>
      <c r="V273" s="507"/>
      <c r="W273" s="507"/>
      <c r="X273" s="507"/>
      <c r="Y273" s="507"/>
      <c r="Z273" s="521" t="str">
        <f t="shared" si="18"/>
        <v/>
      </c>
      <c r="AA273" s="507"/>
      <c r="AB273" s="507"/>
      <c r="AC273" s="507"/>
      <c r="AD273" s="507"/>
      <c r="AE273" s="507"/>
      <c r="AF273" s="507"/>
      <c r="AG273" s="507"/>
      <c r="AH273" s="507"/>
      <c r="AI273" s="507"/>
      <c r="AJ273" s="507"/>
      <c r="AK273" s="507"/>
      <c r="AL273" s="507"/>
      <c r="AM273" s="507"/>
      <c r="AN273" s="507"/>
      <c r="AO273" s="507"/>
      <c r="AP273" s="507"/>
      <c r="AQ273" s="507"/>
      <c r="AR273" s="507"/>
      <c r="AS273" s="513"/>
      <c r="AT273" s="514"/>
      <c r="AU273" s="513"/>
      <c r="AV273" s="514"/>
      <c r="AW273" s="515"/>
      <c r="AX273" s="514"/>
      <c r="AY273" s="507"/>
      <c r="AZ273" s="408"/>
      <c r="BA273" s="410" t="str">
        <f>IF(A273="","",IF(AY273+AZ273=ข้อมูลพื้นฐาน!$F$19+ข้อมูลพื้นฐาน!$G$19,"/",""))</f>
        <v/>
      </c>
      <c r="BB273" s="410" t="str">
        <f t="shared" si="19"/>
        <v/>
      </c>
      <c r="BC273" s="390" t="str">
        <f>สรุปเวลาเรียน!X52</f>
        <v/>
      </c>
      <c r="BD273" s="415"/>
    </row>
    <row r="274" spans="1:56" ht="15" customHeight="1">
      <c r="A274" s="875" t="str">
        <f>เวลาเรียน1!A55</f>
        <v/>
      </c>
      <c r="B274" s="876"/>
      <c r="C274" s="519" t="str">
        <f>น้ำหนักส่วนสูง!B51</f>
        <v/>
      </c>
      <c r="D274" s="507"/>
      <c r="E274" s="507"/>
      <c r="F274" s="507"/>
      <c r="G274" s="507"/>
      <c r="H274" s="507"/>
      <c r="I274" s="507"/>
      <c r="J274" s="507"/>
      <c r="K274" s="507"/>
      <c r="L274" s="507"/>
      <c r="M274" s="507"/>
      <c r="N274" s="507"/>
      <c r="O274" s="507"/>
      <c r="P274" s="507"/>
      <c r="Q274" s="507"/>
      <c r="R274" s="507"/>
      <c r="S274" s="507"/>
      <c r="T274" s="507"/>
      <c r="U274" s="507"/>
      <c r="V274" s="507"/>
      <c r="W274" s="507"/>
      <c r="X274" s="507"/>
      <c r="Y274" s="507"/>
      <c r="Z274" s="521" t="str">
        <f t="shared" si="18"/>
        <v/>
      </c>
      <c r="AA274" s="507"/>
      <c r="AB274" s="507"/>
      <c r="AC274" s="507"/>
      <c r="AD274" s="507"/>
      <c r="AE274" s="507"/>
      <c r="AF274" s="507"/>
      <c r="AG274" s="507"/>
      <c r="AH274" s="507"/>
      <c r="AI274" s="507"/>
      <c r="AJ274" s="507"/>
      <c r="AK274" s="507"/>
      <c r="AL274" s="507"/>
      <c r="AM274" s="507"/>
      <c r="AN274" s="507"/>
      <c r="AO274" s="507"/>
      <c r="AP274" s="507"/>
      <c r="AQ274" s="507"/>
      <c r="AR274" s="507"/>
      <c r="AS274" s="513"/>
      <c r="AT274" s="514"/>
      <c r="AU274" s="513"/>
      <c r="AV274" s="514"/>
      <c r="AW274" s="515"/>
      <c r="AX274" s="514"/>
      <c r="AY274" s="507"/>
      <c r="AZ274" s="408"/>
      <c r="BA274" s="410" t="str">
        <f>IF(A274="","",IF(AY274+AZ274=ข้อมูลพื้นฐาน!$F$19+ข้อมูลพื้นฐาน!$G$19,"/",""))</f>
        <v/>
      </c>
      <c r="BB274" s="410" t="str">
        <f t="shared" si="19"/>
        <v/>
      </c>
      <c r="BC274" s="390" t="str">
        <f>สรุปเวลาเรียน!X53</f>
        <v/>
      </c>
      <c r="BD274" s="415"/>
    </row>
    <row r="275" spans="1:56" ht="15" customHeight="1">
      <c r="A275" s="875" t="str">
        <f>เวลาเรียน1!A56</f>
        <v/>
      </c>
      <c r="B275" s="876"/>
      <c r="C275" s="519" t="str">
        <f>น้ำหนักส่วนสูง!B52</f>
        <v/>
      </c>
      <c r="D275" s="507"/>
      <c r="E275" s="507"/>
      <c r="F275" s="507"/>
      <c r="G275" s="507"/>
      <c r="H275" s="507"/>
      <c r="I275" s="507"/>
      <c r="J275" s="507"/>
      <c r="K275" s="507"/>
      <c r="L275" s="507"/>
      <c r="M275" s="507"/>
      <c r="N275" s="507"/>
      <c r="O275" s="507"/>
      <c r="P275" s="507"/>
      <c r="Q275" s="507"/>
      <c r="R275" s="507"/>
      <c r="S275" s="507"/>
      <c r="T275" s="507"/>
      <c r="U275" s="507"/>
      <c r="V275" s="507"/>
      <c r="W275" s="507"/>
      <c r="X275" s="507"/>
      <c r="Y275" s="507"/>
      <c r="Z275" s="521" t="str">
        <f t="shared" si="18"/>
        <v/>
      </c>
      <c r="AA275" s="507"/>
      <c r="AB275" s="507"/>
      <c r="AC275" s="507"/>
      <c r="AD275" s="507"/>
      <c r="AE275" s="507"/>
      <c r="AF275" s="507"/>
      <c r="AG275" s="507"/>
      <c r="AH275" s="507"/>
      <c r="AI275" s="507"/>
      <c r="AJ275" s="507"/>
      <c r="AK275" s="507"/>
      <c r="AL275" s="507"/>
      <c r="AM275" s="507"/>
      <c r="AN275" s="507"/>
      <c r="AO275" s="507"/>
      <c r="AP275" s="507"/>
      <c r="AQ275" s="507"/>
      <c r="AR275" s="507"/>
      <c r="AS275" s="516"/>
      <c r="AT275" s="517"/>
      <c r="AU275" s="516"/>
      <c r="AV275" s="517"/>
      <c r="AW275" s="518"/>
      <c r="AX275" s="517"/>
      <c r="AY275" s="507"/>
      <c r="AZ275" s="408"/>
      <c r="BA275" s="410" t="str">
        <f>IF(A275="","",IF(AY275+AZ275=ข้อมูลพื้นฐาน!$F$19+ข้อมูลพื้นฐาน!$G$19,"/",""))</f>
        <v/>
      </c>
      <c r="BB275" s="410" t="str">
        <f t="shared" si="19"/>
        <v/>
      </c>
      <c r="BC275" s="390" t="str">
        <f>สรุปเวลาเรียน!X54</f>
        <v/>
      </c>
      <c r="BD275" s="415"/>
    </row>
    <row r="276" spans="1:56" ht="2.1" customHeight="1">
      <c r="A276" s="522"/>
      <c r="B276" s="522"/>
      <c r="C276" s="415"/>
      <c r="D276" s="415"/>
      <c r="E276" s="415"/>
      <c r="F276" s="415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5"/>
      <c r="S276" s="415"/>
      <c r="T276" s="415"/>
      <c r="U276" s="415"/>
      <c r="V276" s="415"/>
      <c r="W276" s="415"/>
      <c r="X276" s="415"/>
      <c r="Y276" s="415"/>
      <c r="Z276" s="522"/>
      <c r="AA276" s="415"/>
      <c r="AB276" s="415"/>
      <c r="AC276" s="415"/>
      <c r="AD276" s="415"/>
      <c r="AE276" s="415"/>
      <c r="AF276" s="415"/>
      <c r="AG276" s="415"/>
      <c r="AH276" s="415"/>
      <c r="AI276" s="415"/>
      <c r="AJ276" s="415"/>
      <c r="AK276" s="415"/>
      <c r="AL276" s="415"/>
      <c r="AM276" s="415"/>
      <c r="AN276" s="415"/>
      <c r="AO276" s="415"/>
      <c r="AP276" s="415"/>
      <c r="AQ276" s="415"/>
      <c r="AR276" s="415"/>
      <c r="AS276" s="415"/>
      <c r="AT276" s="415"/>
      <c r="AU276" s="415"/>
      <c r="AV276" s="415"/>
      <c r="AW276" s="415"/>
      <c r="AX276" s="415"/>
      <c r="AY276" s="415"/>
      <c r="AZ276" s="453"/>
      <c r="BA276" s="453"/>
      <c r="BB276" s="453"/>
      <c r="BC276" s="415"/>
      <c r="BD276" s="415"/>
    </row>
    <row r="277" spans="1:56" ht="2.25" customHeight="1">
      <c r="A277" s="522"/>
      <c r="B277" s="522"/>
      <c r="C277" s="415"/>
      <c r="D277" s="415"/>
      <c r="E277" s="415"/>
      <c r="F277" s="415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5"/>
      <c r="S277" s="415"/>
      <c r="T277" s="415"/>
      <c r="U277" s="415"/>
      <c r="V277" s="415"/>
      <c r="W277" s="415"/>
      <c r="X277" s="415"/>
      <c r="Y277" s="415"/>
      <c r="Z277" s="522"/>
      <c r="AA277" s="415"/>
      <c r="AB277" s="415"/>
      <c r="AC277" s="415"/>
      <c r="AD277" s="415"/>
      <c r="AE277" s="415"/>
      <c r="AF277" s="415"/>
      <c r="AG277" s="415"/>
      <c r="AH277" s="415"/>
      <c r="AI277" s="415"/>
      <c r="AJ277" s="415"/>
      <c r="AK277" s="415"/>
      <c r="AL277" s="415"/>
      <c r="AM277" s="415"/>
      <c r="AN277" s="415"/>
      <c r="AO277" s="415"/>
      <c r="AP277" s="415"/>
      <c r="AQ277" s="415"/>
      <c r="AR277" s="415"/>
      <c r="AS277" s="415"/>
      <c r="AT277" s="415"/>
      <c r="AU277" s="415"/>
      <c r="AV277" s="415"/>
      <c r="AW277" s="415"/>
      <c r="AX277" s="415"/>
      <c r="AY277" s="415"/>
      <c r="AZ277" s="453"/>
      <c r="BA277" s="453"/>
      <c r="BB277" s="453"/>
      <c r="BC277" s="415"/>
      <c r="BD277" s="415"/>
    </row>
    <row r="278" spans="1:56" ht="24.75" customHeight="1">
      <c r="A278" s="878" t="str">
        <f>"ผลการประเมินตัวชี้วัด รายวิชา"&amp;ข้อมูลพื้นฐาน!A20&amp;"    รหัสวิชา    "&amp;ข้อมูลพื้นฐาน!C20</f>
        <v xml:space="preserve">ผลการประเมินตัวชี้วัด รายวิชาสุขศึกษาและพลศึกษา    รหัสวิชา    </v>
      </c>
      <c r="B278" s="878"/>
      <c r="C278" s="878"/>
      <c r="D278" s="878"/>
      <c r="E278" s="878"/>
      <c r="F278" s="878"/>
      <c r="G278" s="878"/>
      <c r="H278" s="878"/>
      <c r="I278" s="878"/>
      <c r="J278" s="878"/>
      <c r="K278" s="878"/>
      <c r="L278" s="878"/>
      <c r="M278" s="878"/>
      <c r="N278" s="878"/>
      <c r="O278" s="878"/>
      <c r="P278" s="878"/>
      <c r="Q278" s="878"/>
      <c r="R278" s="878"/>
      <c r="S278" s="878"/>
      <c r="T278" s="878"/>
      <c r="U278" s="878"/>
      <c r="V278" s="878"/>
      <c r="W278" s="878"/>
      <c r="X278" s="878"/>
      <c r="Y278" s="878"/>
      <c r="Z278" s="878" t="str">
        <f>A278</f>
        <v xml:space="preserve">ผลการประเมินตัวชี้วัด รายวิชาสุขศึกษาและพลศึกษา    รหัสวิชา    </v>
      </c>
      <c r="AA278" s="878"/>
      <c r="AB278" s="878"/>
      <c r="AC278" s="878"/>
      <c r="AD278" s="878"/>
      <c r="AE278" s="878"/>
      <c r="AF278" s="878"/>
      <c r="AG278" s="878"/>
      <c r="AH278" s="878"/>
      <c r="AI278" s="878"/>
      <c r="AJ278" s="878"/>
      <c r="AK278" s="878"/>
      <c r="AL278" s="878"/>
      <c r="AM278" s="878"/>
      <c r="AN278" s="878"/>
      <c r="AO278" s="878"/>
      <c r="AP278" s="878"/>
      <c r="AQ278" s="878"/>
      <c r="AR278" s="878"/>
      <c r="AS278" s="878"/>
      <c r="AT278" s="878"/>
      <c r="AU278" s="878"/>
      <c r="AV278" s="878"/>
      <c r="AW278" s="878"/>
      <c r="AX278" s="878"/>
      <c r="AY278" s="878"/>
      <c r="AZ278" s="878"/>
      <c r="BA278" s="878"/>
      <c r="BB278" s="878"/>
      <c r="BC278" s="878"/>
      <c r="BD278" s="415">
        <v>6</v>
      </c>
    </row>
    <row r="279" spans="1:56" ht="61.5" customHeight="1">
      <c r="A279" s="879" t="s">
        <v>594</v>
      </c>
      <c r="B279" s="880"/>
      <c r="C279" s="881"/>
      <c r="D279" s="433" t="str">
        <f>VLOOKUP($BD$3,ตัวชี้วัดประถมศึกษา!$A$38:$AP$43,2,FALSE)&amp;""</f>
        <v>พ 1.1 ป.3/1</v>
      </c>
      <c r="E279" s="433" t="str">
        <f>VLOOKUP($BD$3,ตัวชี้วัดประถมศึกษา!$A$38:$AP$43,3,FALSE)&amp;""</f>
        <v>พ 1.1 ป.3/2</v>
      </c>
      <c r="F279" s="433" t="str">
        <f>VLOOKUP($BD$3,ตัวชี้วัดประถมศึกษา!$A$38:$AP$43,4,FALSE)&amp;""</f>
        <v>พ 1.1 ป.3/3</v>
      </c>
      <c r="G279" s="433" t="str">
        <f>VLOOKUP($BD$3,ตัวชี้วัดประถมศึกษา!$A$38:$AP$43,5,FALSE)&amp;""</f>
        <v>พ 2.1 ป.3/1</v>
      </c>
      <c r="H279" s="433" t="str">
        <f>VLOOKUP($BD$3,ตัวชี้วัดประถมศึกษา!$A$38:$AP$43,6,FALSE)&amp;""</f>
        <v>พ 2.1 ป.3/2</v>
      </c>
      <c r="I279" s="433" t="str">
        <f>VLOOKUP($BD$3,ตัวชี้วัดประถมศึกษา!$A$38:$AP$43,7,FALSE)&amp;""</f>
        <v>พ 2.1 ป.3/3</v>
      </c>
      <c r="J279" s="433" t="str">
        <f>VLOOKUP($BD$3,ตัวชี้วัดประถมศึกษา!$A$38:$AP$43,8,FALSE)&amp;""</f>
        <v>พ 3.1 ป.3/1</v>
      </c>
      <c r="K279" s="433" t="str">
        <f>VLOOKUP($BD$3,ตัวชี้วัดประถมศึกษา!$A$38:$AP$43,9,FALSE)&amp;""</f>
        <v>พ 3.1 ป.3/2</v>
      </c>
      <c r="L279" s="433" t="str">
        <f>VLOOKUP($BD$3,ตัวชี้วัดประถมศึกษา!$A$38:$AP$43,10,FALSE)&amp;""</f>
        <v>พ 3.2 ป.3/1</v>
      </c>
      <c r="M279" s="433" t="str">
        <f>VLOOKUP($BD$3,ตัวชี้วัดประถมศึกษา!$A$38:$AP$43,11,FALSE)&amp;""</f>
        <v>พ 3.2 ป.3/2</v>
      </c>
      <c r="N279" s="433" t="str">
        <f>VLOOKUP($BD$3,ตัวชี้วัดประถมศึกษา!$A$38:$AP$43,12,FALSE)&amp;""</f>
        <v>พ 4.1 ป.3/1</v>
      </c>
      <c r="O279" s="433" t="str">
        <f>VLOOKUP($BD$3,ตัวชี้วัดประถมศึกษา!$A$38:$AP$43,13,FALSE)&amp;""</f>
        <v>พ 4.1 ป.3/2</v>
      </c>
      <c r="P279" s="433" t="str">
        <f>VLOOKUP($BD$3,ตัวชี้วัดประถมศึกษา!$A$38:$AP$43,14,FALSE)&amp;""</f>
        <v>พ 4.1 ป.3/3</v>
      </c>
      <c r="Q279" s="433" t="str">
        <f>VLOOKUP($BD$3,ตัวชี้วัดประถมศึกษา!$A$38:$AP$43,15,FALSE)&amp;""</f>
        <v>พ 4.1 ป.3/4</v>
      </c>
      <c r="R279" s="433" t="str">
        <f>VLOOKUP($BD$3,ตัวชี้วัดประถมศึกษา!$A$38:$AP$43,16,FALSE)&amp;""</f>
        <v>พ 4.1 ป.3/5</v>
      </c>
      <c r="S279" s="433" t="str">
        <f>VLOOKUP($BD$3,ตัวชี้วัดประถมศึกษา!$A$38:$AP$43,17,FALSE)&amp;""</f>
        <v>พ 5.1 ป.3/1</v>
      </c>
      <c r="T279" s="433" t="str">
        <f>VLOOKUP($BD$3,ตัวชี้วัดประถมศึกษา!$A$38:$AP$43,18,FALSE)&amp;""</f>
        <v>พ 5.1 ป.3/2</v>
      </c>
      <c r="U279" s="433" t="str">
        <f>VLOOKUP($BD$3,ตัวชี้วัดประถมศึกษา!$A$38:$AP$43,19,FALSE)&amp;""</f>
        <v>พ 5.1 ป.3/3</v>
      </c>
      <c r="V279" s="433" t="str">
        <f>VLOOKUP($BD$3,ตัวชี้วัดประถมศึกษา!$A$38:$AP$43,20,FALSE)&amp;""</f>
        <v/>
      </c>
      <c r="W279" s="433" t="str">
        <f>VLOOKUP($BD$3,ตัวชี้วัดประถมศึกษา!$A$38:$AP$43,21,FALSE)&amp;""</f>
        <v/>
      </c>
      <c r="X279" s="433" t="str">
        <f>VLOOKUP($BD$3,ตัวชี้วัดประถมศึกษา!$A$38:$AP$43,22,FALSE)&amp;""</f>
        <v/>
      </c>
      <c r="Y279" s="433" t="str">
        <f>VLOOKUP($BD$3,ตัวชี้วัดประถมศึกษา!$A$38:$AP$43,23,FALSE)&amp;""</f>
        <v/>
      </c>
      <c r="Z279" s="538"/>
      <c r="AA279" s="433" t="str">
        <f>VLOOKUP($BD$3,ตัวชี้วัดประถมศึกษา!$A$38:$AP$43,24,FALSE)&amp;""</f>
        <v/>
      </c>
      <c r="AB279" s="433" t="str">
        <f>VLOOKUP($BD$3,ตัวชี้วัดประถมศึกษา!$A$38:$AP$43,25,FALSE)&amp;""</f>
        <v/>
      </c>
      <c r="AC279" s="433" t="str">
        <f>VLOOKUP($BD$3,ตัวชี้วัดประถมศึกษา!$A$38:$AP$43,26,FALSE)&amp;""</f>
        <v/>
      </c>
      <c r="AD279" s="433" t="str">
        <f>VLOOKUP($BD$3,ตัวชี้วัดประถมศึกษา!$A$38:$AP$43,27,FALSE)&amp;""</f>
        <v/>
      </c>
      <c r="AE279" s="433" t="str">
        <f>VLOOKUP($BD$3,ตัวชี้วัดประถมศึกษา!$A$38:$AP$43,28,FALSE)&amp;""</f>
        <v/>
      </c>
      <c r="AF279" s="433" t="str">
        <f>VLOOKUP($BD$3,ตัวชี้วัดประถมศึกษา!$A$38:$AP$43,29,FALSE)&amp;""</f>
        <v/>
      </c>
      <c r="AG279" s="433" t="str">
        <f>VLOOKUP($BD$3,ตัวชี้วัดประถมศึกษา!$A$38:$AP$43,30,FALSE)&amp;""</f>
        <v/>
      </c>
      <c r="AH279" s="433" t="str">
        <f>VLOOKUP($BD$3,ตัวชี้วัดประถมศึกษา!$A$38:$AP$43,31,FALSE)&amp;""</f>
        <v/>
      </c>
      <c r="AI279" s="433" t="str">
        <f>VLOOKUP($BD$3,ตัวชี้วัดประถมศึกษา!$A$38:$AP$43,32,FALSE)&amp;""</f>
        <v/>
      </c>
      <c r="AJ279" s="433" t="str">
        <f>VLOOKUP($BD$3,ตัวชี้วัดประถมศึกษา!$A$38:$AP$43,33,FALSE)&amp;""</f>
        <v/>
      </c>
      <c r="AK279" s="433" t="str">
        <f>VLOOKUP($BD$3,ตัวชี้วัดประถมศึกษา!$A$38:$AP$43,34,FALSE)&amp;""</f>
        <v/>
      </c>
      <c r="AL279" s="433" t="str">
        <f>VLOOKUP($BD$3,ตัวชี้วัดประถมศึกษา!$A$38:$AP$43,35,FALSE)&amp;""</f>
        <v/>
      </c>
      <c r="AM279" s="433" t="str">
        <f>VLOOKUP($BD$3,ตัวชี้วัดประถมศึกษา!$A$38:$AP$43,36,FALSE)&amp;""</f>
        <v/>
      </c>
      <c r="AN279" s="433" t="str">
        <f>VLOOKUP($BD$3,ตัวชี้วัดประถมศึกษา!$A$38:$AP$43,37,FALSE)&amp;""</f>
        <v/>
      </c>
      <c r="AO279" s="433" t="str">
        <f>VLOOKUP($BD$3,ตัวชี้วัดประถมศึกษา!$A$38:$AP$43,38,FALSE)&amp;""</f>
        <v/>
      </c>
      <c r="AP279" s="433" t="str">
        <f>VLOOKUP($BD$3,ตัวชี้วัดประถมศึกษา!$A$38:$AP$43,39,FALSE)&amp;""</f>
        <v/>
      </c>
      <c r="AQ279" s="433" t="str">
        <f>VLOOKUP($BD$3,ตัวชี้วัดประถมศึกษา!$A$38:$AP$43,40,FALSE)&amp;""</f>
        <v/>
      </c>
      <c r="AR279" s="433" t="str">
        <f>VLOOKUP($BD$3,ตัวชี้วัดประถมศึกษา!$A$38:$AP$43,41,FALSE)&amp;""</f>
        <v/>
      </c>
      <c r="AS279" s="882" t="s">
        <v>787</v>
      </c>
      <c r="AT279" s="882" t="s">
        <v>788</v>
      </c>
      <c r="AU279" s="902" t="s">
        <v>1714</v>
      </c>
      <c r="AV279" s="903" t="s">
        <v>1716</v>
      </c>
      <c r="AW279" s="902" t="s">
        <v>1714</v>
      </c>
      <c r="AX279" s="904" t="s">
        <v>1715</v>
      </c>
      <c r="AY279" s="886" t="s">
        <v>1487</v>
      </c>
      <c r="AZ279" s="886" t="s">
        <v>1488</v>
      </c>
      <c r="BA279" s="887" t="s">
        <v>595</v>
      </c>
      <c r="BB279" s="888"/>
      <c r="BC279" s="889" t="s">
        <v>61</v>
      </c>
      <c r="BD279" s="415"/>
    </row>
    <row r="280" spans="1:56" ht="15" customHeight="1">
      <c r="A280" s="892" t="s">
        <v>38</v>
      </c>
      <c r="B280" s="893"/>
      <c r="C280" s="424" t="s">
        <v>586</v>
      </c>
      <c r="D280" s="457">
        <v>1</v>
      </c>
      <c r="E280" s="457">
        <v>2</v>
      </c>
      <c r="F280" s="457">
        <v>3</v>
      </c>
      <c r="G280" s="457">
        <v>4</v>
      </c>
      <c r="H280" s="457">
        <v>5</v>
      </c>
      <c r="I280" s="457">
        <v>6</v>
      </c>
      <c r="J280" s="457">
        <v>7</v>
      </c>
      <c r="K280" s="457">
        <v>8</v>
      </c>
      <c r="L280" s="457">
        <v>9</v>
      </c>
      <c r="M280" s="457">
        <v>10</v>
      </c>
      <c r="N280" s="457">
        <v>11</v>
      </c>
      <c r="O280" s="457">
        <v>12</v>
      </c>
      <c r="P280" s="457">
        <v>13</v>
      </c>
      <c r="Q280" s="457">
        <v>14</v>
      </c>
      <c r="R280" s="457">
        <v>15</v>
      </c>
      <c r="S280" s="457">
        <v>16</v>
      </c>
      <c r="T280" s="457">
        <v>17</v>
      </c>
      <c r="U280" s="457">
        <v>18</v>
      </c>
      <c r="V280" s="457">
        <v>19</v>
      </c>
      <c r="W280" s="457">
        <v>20</v>
      </c>
      <c r="X280" s="457">
        <v>21</v>
      </c>
      <c r="Y280" s="457">
        <v>22</v>
      </c>
      <c r="Z280" s="896" t="s">
        <v>38</v>
      </c>
      <c r="AA280" s="457">
        <v>23</v>
      </c>
      <c r="AB280" s="457">
        <v>24</v>
      </c>
      <c r="AC280" s="457">
        <v>25</v>
      </c>
      <c r="AD280" s="457">
        <v>26</v>
      </c>
      <c r="AE280" s="457">
        <v>27</v>
      </c>
      <c r="AF280" s="457">
        <v>28</v>
      </c>
      <c r="AG280" s="457">
        <v>29</v>
      </c>
      <c r="AH280" s="457">
        <v>30</v>
      </c>
      <c r="AI280" s="457">
        <v>31</v>
      </c>
      <c r="AJ280" s="457">
        <v>32</v>
      </c>
      <c r="AK280" s="457">
        <v>33</v>
      </c>
      <c r="AL280" s="457">
        <v>34</v>
      </c>
      <c r="AM280" s="457">
        <v>35</v>
      </c>
      <c r="AN280" s="457">
        <v>36</v>
      </c>
      <c r="AO280" s="457">
        <v>37</v>
      </c>
      <c r="AP280" s="457">
        <v>38</v>
      </c>
      <c r="AQ280" s="457">
        <v>39</v>
      </c>
      <c r="AR280" s="457">
        <v>40</v>
      </c>
      <c r="AS280" s="883"/>
      <c r="AT280" s="883"/>
      <c r="AU280" s="902"/>
      <c r="AV280" s="903"/>
      <c r="AW280" s="902"/>
      <c r="AX280" s="904"/>
      <c r="AY280" s="886"/>
      <c r="AZ280" s="886"/>
      <c r="BA280" s="898" t="s">
        <v>52</v>
      </c>
      <c r="BB280" s="898" t="s">
        <v>53</v>
      </c>
      <c r="BC280" s="890"/>
      <c r="BD280" s="415"/>
    </row>
    <row r="281" spans="1:56" ht="15" customHeight="1">
      <c r="A281" s="894"/>
      <c r="B281" s="895"/>
      <c r="C281" s="424" t="s">
        <v>677</v>
      </c>
      <c r="D281" s="425"/>
      <c r="E281" s="425"/>
      <c r="F281" s="425"/>
      <c r="G281" s="425"/>
      <c r="H281" s="425"/>
      <c r="I281" s="425"/>
      <c r="J281" s="425"/>
      <c r="K281" s="425"/>
      <c r="L281" s="425"/>
      <c r="M281" s="425"/>
      <c r="N281" s="425"/>
      <c r="O281" s="425"/>
      <c r="P281" s="425"/>
      <c r="Q281" s="425"/>
      <c r="R281" s="425"/>
      <c r="S281" s="425"/>
      <c r="T281" s="425"/>
      <c r="U281" s="425"/>
      <c r="V281" s="425"/>
      <c r="W281" s="425"/>
      <c r="X281" s="425"/>
      <c r="Y281" s="425"/>
      <c r="Z281" s="897"/>
      <c r="AA281" s="425"/>
      <c r="AB281" s="425"/>
      <c r="AC281" s="425"/>
      <c r="AD281" s="425"/>
      <c r="AE281" s="425"/>
      <c r="AF281" s="425"/>
      <c r="AG281" s="425"/>
      <c r="AH281" s="425"/>
      <c r="AI281" s="425"/>
      <c r="AJ281" s="425"/>
      <c r="AK281" s="425"/>
      <c r="AL281" s="425"/>
      <c r="AM281" s="425"/>
      <c r="AN281" s="425"/>
      <c r="AO281" s="425"/>
      <c r="AP281" s="425"/>
      <c r="AQ281" s="425"/>
      <c r="AR281" s="431"/>
      <c r="AS281" s="438"/>
      <c r="AT281" s="438"/>
      <c r="AU281" s="900" t="s">
        <v>679</v>
      </c>
      <c r="AV281" s="901"/>
      <c r="AW281" s="900" t="s">
        <v>680</v>
      </c>
      <c r="AX281" s="901"/>
      <c r="AY281" s="459">
        <f>ข้อมูลพื้นฐาน!F20</f>
        <v>0</v>
      </c>
      <c r="AZ281" s="459">
        <f>ข้อมูลพื้นฐาน!G20</f>
        <v>0</v>
      </c>
      <c r="BA281" s="899"/>
      <c r="BB281" s="899"/>
      <c r="BC281" s="891"/>
      <c r="BD281" s="415"/>
    </row>
    <row r="282" spans="1:56" ht="15" customHeight="1">
      <c r="A282" s="875">
        <f>เวลาเรียน1!A7</f>
        <v>1</v>
      </c>
      <c r="B282" s="876"/>
      <c r="C282" s="519" t="str">
        <f>น้ำหนักส่วนสูง!B3</f>
        <v/>
      </c>
      <c r="D282" s="507"/>
      <c r="E282" s="507"/>
      <c r="F282" s="507"/>
      <c r="G282" s="507"/>
      <c r="H282" s="507"/>
      <c r="I282" s="507"/>
      <c r="J282" s="507"/>
      <c r="K282" s="507"/>
      <c r="L282" s="507"/>
      <c r="M282" s="507"/>
      <c r="N282" s="507"/>
      <c r="O282" s="507"/>
      <c r="P282" s="507"/>
      <c r="Q282" s="507"/>
      <c r="R282" s="507"/>
      <c r="S282" s="507"/>
      <c r="T282" s="507"/>
      <c r="U282" s="507"/>
      <c r="V282" s="507"/>
      <c r="W282" s="507"/>
      <c r="X282" s="507"/>
      <c r="Y282" s="507"/>
      <c r="Z282" s="521">
        <f>A282</f>
        <v>1</v>
      </c>
      <c r="AA282" s="507"/>
      <c r="AB282" s="507"/>
      <c r="AC282" s="507"/>
      <c r="AD282" s="507"/>
      <c r="AE282" s="507"/>
      <c r="AF282" s="507"/>
      <c r="AG282" s="507"/>
      <c r="AH282" s="507"/>
      <c r="AI282" s="507"/>
      <c r="AJ282" s="507"/>
      <c r="AK282" s="507"/>
      <c r="AL282" s="507"/>
      <c r="AM282" s="507"/>
      <c r="AN282" s="507"/>
      <c r="AO282" s="507"/>
      <c r="AP282" s="507"/>
      <c r="AQ282" s="507"/>
      <c r="AR282" s="507"/>
      <c r="AS282" s="510"/>
      <c r="AT282" s="511"/>
      <c r="AU282" s="510"/>
      <c r="AV282" s="511"/>
      <c r="AW282" s="512"/>
      <c r="AX282" s="511"/>
      <c r="AY282" s="507"/>
      <c r="AZ282" s="408"/>
      <c r="BA282" s="410" t="str">
        <f>IF(A282="","",IF(AY282+AZ282=ข้อมูลพื้นฐาน!$F$20+ข้อมูลพื้นฐาน!$G$20,"/",""))</f>
        <v>/</v>
      </c>
      <c r="BB282" s="410" t="str">
        <f t="shared" ref="BB282:BB321" si="20">IF(A282="","",IF(BA282="/","","/"))</f>
        <v/>
      </c>
      <c r="BC282" s="390" t="str">
        <f>สรุปเวลาเรียน!X5</f>
        <v/>
      </c>
      <c r="BD282" s="415"/>
    </row>
    <row r="283" spans="1:56" ht="15" customHeight="1">
      <c r="A283" s="875" t="str">
        <f>เวลาเรียน1!A8</f>
        <v/>
      </c>
      <c r="B283" s="876"/>
      <c r="C283" s="519" t="str">
        <f>น้ำหนักส่วนสูง!B4</f>
        <v/>
      </c>
      <c r="D283" s="507"/>
      <c r="E283" s="507"/>
      <c r="F283" s="507"/>
      <c r="G283" s="507"/>
      <c r="H283" s="507"/>
      <c r="I283" s="507"/>
      <c r="J283" s="507"/>
      <c r="K283" s="507"/>
      <c r="L283" s="507"/>
      <c r="M283" s="507"/>
      <c r="N283" s="507"/>
      <c r="O283" s="507"/>
      <c r="P283" s="507"/>
      <c r="Q283" s="507"/>
      <c r="R283" s="507"/>
      <c r="S283" s="507"/>
      <c r="T283" s="507"/>
      <c r="U283" s="507"/>
      <c r="V283" s="507"/>
      <c r="W283" s="507"/>
      <c r="X283" s="507"/>
      <c r="Y283" s="507"/>
      <c r="Z283" s="521" t="str">
        <f t="shared" ref="Z283:Z321" si="21">A283</f>
        <v/>
      </c>
      <c r="AA283" s="507"/>
      <c r="AB283" s="507"/>
      <c r="AC283" s="507"/>
      <c r="AD283" s="507"/>
      <c r="AE283" s="507"/>
      <c r="AF283" s="507"/>
      <c r="AG283" s="507"/>
      <c r="AH283" s="507"/>
      <c r="AI283" s="507"/>
      <c r="AJ283" s="507"/>
      <c r="AK283" s="507"/>
      <c r="AL283" s="507"/>
      <c r="AM283" s="507"/>
      <c r="AN283" s="507"/>
      <c r="AO283" s="507"/>
      <c r="AP283" s="507"/>
      <c r="AQ283" s="507"/>
      <c r="AR283" s="507"/>
      <c r="AS283" s="513"/>
      <c r="AT283" s="514"/>
      <c r="AU283" s="513"/>
      <c r="AV283" s="514"/>
      <c r="AW283" s="515"/>
      <c r="AX283" s="514"/>
      <c r="AY283" s="507"/>
      <c r="AZ283" s="408"/>
      <c r="BA283" s="410" t="str">
        <f>IF(A283="","",IF(AY283+AZ283=ข้อมูลพื้นฐาน!$F$20+ข้อมูลพื้นฐาน!$G$20,"/",""))</f>
        <v/>
      </c>
      <c r="BB283" s="410" t="str">
        <f t="shared" si="20"/>
        <v/>
      </c>
      <c r="BC283" s="390" t="str">
        <f>สรุปเวลาเรียน!X6</f>
        <v/>
      </c>
      <c r="BD283" s="415"/>
    </row>
    <row r="284" spans="1:56" ht="15" customHeight="1">
      <c r="A284" s="875" t="str">
        <f>เวลาเรียน1!A9</f>
        <v/>
      </c>
      <c r="B284" s="876"/>
      <c r="C284" s="519" t="str">
        <f>น้ำหนักส่วนสูง!B5</f>
        <v/>
      </c>
      <c r="D284" s="507"/>
      <c r="E284" s="507"/>
      <c r="F284" s="507"/>
      <c r="G284" s="507"/>
      <c r="H284" s="507"/>
      <c r="I284" s="507"/>
      <c r="J284" s="507"/>
      <c r="K284" s="507"/>
      <c r="L284" s="507"/>
      <c r="M284" s="507"/>
      <c r="N284" s="507"/>
      <c r="O284" s="507"/>
      <c r="P284" s="507"/>
      <c r="Q284" s="507"/>
      <c r="R284" s="507"/>
      <c r="S284" s="507"/>
      <c r="T284" s="507"/>
      <c r="U284" s="507"/>
      <c r="V284" s="507"/>
      <c r="W284" s="507"/>
      <c r="X284" s="507"/>
      <c r="Y284" s="507"/>
      <c r="Z284" s="521" t="str">
        <f t="shared" si="21"/>
        <v/>
      </c>
      <c r="AA284" s="507"/>
      <c r="AB284" s="507"/>
      <c r="AC284" s="507"/>
      <c r="AD284" s="507"/>
      <c r="AE284" s="507"/>
      <c r="AF284" s="507"/>
      <c r="AG284" s="507"/>
      <c r="AH284" s="507"/>
      <c r="AI284" s="507"/>
      <c r="AJ284" s="507"/>
      <c r="AK284" s="507"/>
      <c r="AL284" s="507"/>
      <c r="AM284" s="507"/>
      <c r="AN284" s="507"/>
      <c r="AO284" s="507"/>
      <c r="AP284" s="507"/>
      <c r="AQ284" s="507"/>
      <c r="AR284" s="507"/>
      <c r="AS284" s="513"/>
      <c r="AT284" s="514"/>
      <c r="AU284" s="513"/>
      <c r="AV284" s="514"/>
      <c r="AW284" s="515"/>
      <c r="AX284" s="514"/>
      <c r="AY284" s="507"/>
      <c r="AZ284" s="408"/>
      <c r="BA284" s="410" t="str">
        <f>IF(A284="","",IF(AY284+AZ284=ข้อมูลพื้นฐาน!$F$20+ข้อมูลพื้นฐาน!$G$20,"/",""))</f>
        <v/>
      </c>
      <c r="BB284" s="410" t="str">
        <f t="shared" si="20"/>
        <v/>
      </c>
      <c r="BC284" s="390" t="str">
        <f>สรุปเวลาเรียน!X7</f>
        <v/>
      </c>
      <c r="BD284" s="415"/>
    </row>
    <row r="285" spans="1:56" ht="15" customHeight="1">
      <c r="A285" s="875" t="str">
        <f>เวลาเรียน1!A10</f>
        <v/>
      </c>
      <c r="B285" s="876"/>
      <c r="C285" s="519" t="str">
        <f>น้ำหนักส่วนสูง!B6</f>
        <v/>
      </c>
      <c r="D285" s="507"/>
      <c r="E285" s="507"/>
      <c r="F285" s="507"/>
      <c r="G285" s="507"/>
      <c r="H285" s="507"/>
      <c r="I285" s="507"/>
      <c r="J285" s="507"/>
      <c r="K285" s="507"/>
      <c r="L285" s="507"/>
      <c r="M285" s="507"/>
      <c r="N285" s="507"/>
      <c r="O285" s="507"/>
      <c r="P285" s="507"/>
      <c r="Q285" s="507"/>
      <c r="R285" s="507"/>
      <c r="S285" s="507"/>
      <c r="T285" s="507"/>
      <c r="U285" s="507"/>
      <c r="V285" s="507"/>
      <c r="W285" s="507"/>
      <c r="X285" s="507"/>
      <c r="Y285" s="507"/>
      <c r="Z285" s="521" t="str">
        <f t="shared" si="21"/>
        <v/>
      </c>
      <c r="AA285" s="507"/>
      <c r="AB285" s="507"/>
      <c r="AC285" s="507"/>
      <c r="AD285" s="507"/>
      <c r="AE285" s="507"/>
      <c r="AF285" s="507"/>
      <c r="AG285" s="507"/>
      <c r="AH285" s="507"/>
      <c r="AI285" s="507"/>
      <c r="AJ285" s="507"/>
      <c r="AK285" s="507"/>
      <c r="AL285" s="507"/>
      <c r="AM285" s="507"/>
      <c r="AN285" s="507"/>
      <c r="AO285" s="507"/>
      <c r="AP285" s="507"/>
      <c r="AQ285" s="507"/>
      <c r="AR285" s="507"/>
      <c r="AS285" s="513"/>
      <c r="AT285" s="514"/>
      <c r="AU285" s="513"/>
      <c r="AV285" s="514"/>
      <c r="AW285" s="515"/>
      <c r="AX285" s="514"/>
      <c r="AY285" s="507"/>
      <c r="AZ285" s="408"/>
      <c r="BA285" s="410" t="str">
        <f>IF(A285="","",IF(AY285+AZ285=ข้อมูลพื้นฐาน!$F$20+ข้อมูลพื้นฐาน!$G$20,"/",""))</f>
        <v/>
      </c>
      <c r="BB285" s="410" t="str">
        <f t="shared" si="20"/>
        <v/>
      </c>
      <c r="BC285" s="390" t="str">
        <f>สรุปเวลาเรียน!X8</f>
        <v/>
      </c>
      <c r="BD285" s="415"/>
    </row>
    <row r="286" spans="1:56" ht="15" customHeight="1">
      <c r="A286" s="875" t="str">
        <f>เวลาเรียน1!A11</f>
        <v/>
      </c>
      <c r="B286" s="876"/>
      <c r="C286" s="519" t="str">
        <f>น้ำหนักส่วนสูง!B7</f>
        <v/>
      </c>
      <c r="D286" s="507"/>
      <c r="E286" s="507"/>
      <c r="F286" s="507"/>
      <c r="G286" s="507"/>
      <c r="H286" s="507"/>
      <c r="I286" s="507"/>
      <c r="J286" s="507"/>
      <c r="K286" s="507"/>
      <c r="L286" s="507"/>
      <c r="M286" s="507"/>
      <c r="N286" s="507"/>
      <c r="O286" s="507"/>
      <c r="P286" s="507"/>
      <c r="Q286" s="507"/>
      <c r="R286" s="507"/>
      <c r="S286" s="507"/>
      <c r="T286" s="507"/>
      <c r="U286" s="507"/>
      <c r="V286" s="507"/>
      <c r="W286" s="507"/>
      <c r="X286" s="507"/>
      <c r="Y286" s="507"/>
      <c r="Z286" s="521" t="str">
        <f t="shared" si="21"/>
        <v/>
      </c>
      <c r="AA286" s="507"/>
      <c r="AB286" s="507"/>
      <c r="AC286" s="507"/>
      <c r="AD286" s="507"/>
      <c r="AE286" s="507"/>
      <c r="AF286" s="507"/>
      <c r="AG286" s="507"/>
      <c r="AH286" s="507"/>
      <c r="AI286" s="507"/>
      <c r="AJ286" s="507"/>
      <c r="AK286" s="507"/>
      <c r="AL286" s="507"/>
      <c r="AM286" s="507"/>
      <c r="AN286" s="507"/>
      <c r="AO286" s="507"/>
      <c r="AP286" s="507"/>
      <c r="AQ286" s="507"/>
      <c r="AR286" s="507"/>
      <c r="AS286" s="513"/>
      <c r="AT286" s="514"/>
      <c r="AU286" s="513"/>
      <c r="AV286" s="514"/>
      <c r="AW286" s="515"/>
      <c r="AX286" s="514"/>
      <c r="AY286" s="507"/>
      <c r="AZ286" s="408"/>
      <c r="BA286" s="410" t="str">
        <f>IF(A286="","",IF(AY286+AZ286=ข้อมูลพื้นฐาน!$F$20+ข้อมูลพื้นฐาน!$G$20,"/",""))</f>
        <v/>
      </c>
      <c r="BB286" s="410" t="str">
        <f t="shared" si="20"/>
        <v/>
      </c>
      <c r="BC286" s="390" t="str">
        <f>สรุปเวลาเรียน!X9</f>
        <v/>
      </c>
      <c r="BD286" s="415"/>
    </row>
    <row r="287" spans="1:56" ht="15" customHeight="1">
      <c r="A287" s="875" t="str">
        <f>เวลาเรียน1!A12</f>
        <v/>
      </c>
      <c r="B287" s="876"/>
      <c r="C287" s="519" t="str">
        <f>น้ำหนักส่วนสูง!B8</f>
        <v/>
      </c>
      <c r="D287" s="507"/>
      <c r="E287" s="507"/>
      <c r="F287" s="507"/>
      <c r="G287" s="507"/>
      <c r="H287" s="507"/>
      <c r="I287" s="507"/>
      <c r="J287" s="507"/>
      <c r="K287" s="507"/>
      <c r="L287" s="507"/>
      <c r="M287" s="507"/>
      <c r="N287" s="507"/>
      <c r="O287" s="507"/>
      <c r="P287" s="507"/>
      <c r="Q287" s="507"/>
      <c r="R287" s="507"/>
      <c r="S287" s="507"/>
      <c r="T287" s="507"/>
      <c r="U287" s="507"/>
      <c r="V287" s="507"/>
      <c r="W287" s="507"/>
      <c r="X287" s="507"/>
      <c r="Y287" s="507"/>
      <c r="Z287" s="521" t="str">
        <f t="shared" si="21"/>
        <v/>
      </c>
      <c r="AA287" s="507"/>
      <c r="AB287" s="507"/>
      <c r="AC287" s="507"/>
      <c r="AD287" s="507"/>
      <c r="AE287" s="507"/>
      <c r="AF287" s="507"/>
      <c r="AG287" s="507"/>
      <c r="AH287" s="507"/>
      <c r="AI287" s="507"/>
      <c r="AJ287" s="507"/>
      <c r="AK287" s="507"/>
      <c r="AL287" s="507"/>
      <c r="AM287" s="507"/>
      <c r="AN287" s="507"/>
      <c r="AO287" s="507"/>
      <c r="AP287" s="507"/>
      <c r="AQ287" s="507"/>
      <c r="AR287" s="507"/>
      <c r="AS287" s="513"/>
      <c r="AT287" s="514"/>
      <c r="AU287" s="513"/>
      <c r="AV287" s="514"/>
      <c r="AW287" s="515"/>
      <c r="AX287" s="514"/>
      <c r="AY287" s="507"/>
      <c r="AZ287" s="408"/>
      <c r="BA287" s="410" t="str">
        <f>IF(A287="","",IF(AY287+AZ287=ข้อมูลพื้นฐาน!$F$20+ข้อมูลพื้นฐาน!$G$20,"/",""))</f>
        <v/>
      </c>
      <c r="BB287" s="410" t="str">
        <f t="shared" si="20"/>
        <v/>
      </c>
      <c r="BC287" s="390" t="str">
        <f>สรุปเวลาเรียน!X10</f>
        <v/>
      </c>
      <c r="BD287" s="415"/>
    </row>
    <row r="288" spans="1:56" ht="15" customHeight="1">
      <c r="A288" s="875" t="str">
        <f>เวลาเรียน1!A13</f>
        <v/>
      </c>
      <c r="B288" s="876"/>
      <c r="C288" s="519" t="str">
        <f>น้ำหนักส่วนสูง!B9</f>
        <v/>
      </c>
      <c r="D288" s="507"/>
      <c r="E288" s="507"/>
      <c r="F288" s="507"/>
      <c r="G288" s="507"/>
      <c r="H288" s="507"/>
      <c r="I288" s="507"/>
      <c r="J288" s="507"/>
      <c r="K288" s="507"/>
      <c r="L288" s="507"/>
      <c r="M288" s="507"/>
      <c r="N288" s="507"/>
      <c r="O288" s="507"/>
      <c r="P288" s="507"/>
      <c r="Q288" s="507"/>
      <c r="R288" s="507"/>
      <c r="S288" s="507"/>
      <c r="T288" s="507"/>
      <c r="U288" s="507"/>
      <c r="V288" s="507"/>
      <c r="W288" s="507"/>
      <c r="X288" s="507"/>
      <c r="Y288" s="507"/>
      <c r="Z288" s="521" t="str">
        <f t="shared" si="21"/>
        <v/>
      </c>
      <c r="AA288" s="507"/>
      <c r="AB288" s="507"/>
      <c r="AC288" s="507"/>
      <c r="AD288" s="507"/>
      <c r="AE288" s="507"/>
      <c r="AF288" s="507"/>
      <c r="AG288" s="507"/>
      <c r="AH288" s="507"/>
      <c r="AI288" s="507"/>
      <c r="AJ288" s="507"/>
      <c r="AK288" s="507"/>
      <c r="AL288" s="507"/>
      <c r="AM288" s="507"/>
      <c r="AN288" s="507"/>
      <c r="AO288" s="507"/>
      <c r="AP288" s="507"/>
      <c r="AQ288" s="507"/>
      <c r="AR288" s="507"/>
      <c r="AS288" s="513"/>
      <c r="AT288" s="514"/>
      <c r="AU288" s="513"/>
      <c r="AV288" s="514"/>
      <c r="AW288" s="515"/>
      <c r="AX288" s="514"/>
      <c r="AY288" s="507"/>
      <c r="AZ288" s="408"/>
      <c r="BA288" s="410" t="str">
        <f>IF(A288="","",IF(AY288+AZ288=ข้อมูลพื้นฐาน!$F$20+ข้อมูลพื้นฐาน!$G$20,"/",""))</f>
        <v/>
      </c>
      <c r="BB288" s="410" t="str">
        <f t="shared" si="20"/>
        <v/>
      </c>
      <c r="BC288" s="390" t="str">
        <f>สรุปเวลาเรียน!X11</f>
        <v/>
      </c>
      <c r="BD288" s="415"/>
    </row>
    <row r="289" spans="1:56" ht="15" customHeight="1">
      <c r="A289" s="875" t="str">
        <f>เวลาเรียน1!A14</f>
        <v/>
      </c>
      <c r="B289" s="876"/>
      <c r="C289" s="519" t="str">
        <f>น้ำหนักส่วนสูง!B10</f>
        <v/>
      </c>
      <c r="D289" s="507"/>
      <c r="E289" s="507"/>
      <c r="F289" s="507"/>
      <c r="G289" s="507"/>
      <c r="H289" s="507"/>
      <c r="I289" s="507"/>
      <c r="J289" s="507"/>
      <c r="K289" s="507"/>
      <c r="L289" s="507"/>
      <c r="M289" s="507"/>
      <c r="N289" s="507"/>
      <c r="O289" s="507"/>
      <c r="P289" s="507"/>
      <c r="Q289" s="507"/>
      <c r="R289" s="507"/>
      <c r="S289" s="507"/>
      <c r="T289" s="507"/>
      <c r="U289" s="507"/>
      <c r="V289" s="507"/>
      <c r="W289" s="507"/>
      <c r="X289" s="507"/>
      <c r="Y289" s="507"/>
      <c r="Z289" s="521" t="str">
        <f t="shared" si="21"/>
        <v/>
      </c>
      <c r="AA289" s="507"/>
      <c r="AB289" s="507"/>
      <c r="AC289" s="507"/>
      <c r="AD289" s="507"/>
      <c r="AE289" s="507"/>
      <c r="AF289" s="507"/>
      <c r="AG289" s="507"/>
      <c r="AH289" s="507"/>
      <c r="AI289" s="507"/>
      <c r="AJ289" s="507"/>
      <c r="AK289" s="507"/>
      <c r="AL289" s="507"/>
      <c r="AM289" s="507"/>
      <c r="AN289" s="507"/>
      <c r="AO289" s="507"/>
      <c r="AP289" s="507"/>
      <c r="AQ289" s="507"/>
      <c r="AR289" s="507"/>
      <c r="AS289" s="513"/>
      <c r="AT289" s="514"/>
      <c r="AU289" s="513"/>
      <c r="AV289" s="514"/>
      <c r="AW289" s="515"/>
      <c r="AX289" s="514"/>
      <c r="AY289" s="507"/>
      <c r="AZ289" s="408"/>
      <c r="BA289" s="410" t="str">
        <f>IF(A289="","",IF(AY289+AZ289=ข้อมูลพื้นฐาน!$F$20+ข้อมูลพื้นฐาน!$G$20,"/",""))</f>
        <v/>
      </c>
      <c r="BB289" s="410" t="str">
        <f t="shared" si="20"/>
        <v/>
      </c>
      <c r="BC289" s="390" t="str">
        <f>สรุปเวลาเรียน!X12</f>
        <v/>
      </c>
      <c r="BD289" s="415"/>
    </row>
    <row r="290" spans="1:56" ht="15" customHeight="1">
      <c r="A290" s="875" t="str">
        <f>เวลาเรียน1!A15</f>
        <v/>
      </c>
      <c r="B290" s="876"/>
      <c r="C290" s="519" t="str">
        <f>น้ำหนักส่วนสูง!B11</f>
        <v/>
      </c>
      <c r="D290" s="507"/>
      <c r="E290" s="507"/>
      <c r="F290" s="507"/>
      <c r="G290" s="507"/>
      <c r="H290" s="507"/>
      <c r="I290" s="507"/>
      <c r="J290" s="507"/>
      <c r="K290" s="507"/>
      <c r="L290" s="507"/>
      <c r="M290" s="507"/>
      <c r="N290" s="507"/>
      <c r="O290" s="507"/>
      <c r="P290" s="507"/>
      <c r="Q290" s="507"/>
      <c r="R290" s="507"/>
      <c r="S290" s="507"/>
      <c r="T290" s="507"/>
      <c r="U290" s="507"/>
      <c r="V290" s="507"/>
      <c r="W290" s="507"/>
      <c r="X290" s="507"/>
      <c r="Y290" s="507"/>
      <c r="Z290" s="521" t="str">
        <f t="shared" si="21"/>
        <v/>
      </c>
      <c r="AA290" s="507"/>
      <c r="AB290" s="507"/>
      <c r="AC290" s="507"/>
      <c r="AD290" s="507"/>
      <c r="AE290" s="507"/>
      <c r="AF290" s="507"/>
      <c r="AG290" s="507"/>
      <c r="AH290" s="507"/>
      <c r="AI290" s="507"/>
      <c r="AJ290" s="507"/>
      <c r="AK290" s="507"/>
      <c r="AL290" s="507"/>
      <c r="AM290" s="507"/>
      <c r="AN290" s="507"/>
      <c r="AO290" s="507"/>
      <c r="AP290" s="507"/>
      <c r="AQ290" s="507"/>
      <c r="AR290" s="507"/>
      <c r="AS290" s="513"/>
      <c r="AT290" s="514"/>
      <c r="AU290" s="513"/>
      <c r="AV290" s="514"/>
      <c r="AW290" s="515"/>
      <c r="AX290" s="514"/>
      <c r="AY290" s="507"/>
      <c r="AZ290" s="408"/>
      <c r="BA290" s="410" t="str">
        <f>IF(A290="","",IF(AY290+AZ290=ข้อมูลพื้นฐาน!$F$20+ข้อมูลพื้นฐาน!$G$20,"/",""))</f>
        <v/>
      </c>
      <c r="BB290" s="410" t="str">
        <f t="shared" si="20"/>
        <v/>
      </c>
      <c r="BC290" s="390" t="str">
        <f>สรุปเวลาเรียน!X13</f>
        <v/>
      </c>
      <c r="BD290" s="415"/>
    </row>
    <row r="291" spans="1:56" ht="15" customHeight="1">
      <c r="A291" s="875" t="str">
        <f>เวลาเรียน1!A16</f>
        <v/>
      </c>
      <c r="B291" s="876"/>
      <c r="C291" s="519" t="str">
        <f>น้ำหนักส่วนสูง!B12</f>
        <v/>
      </c>
      <c r="D291" s="507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7"/>
      <c r="X291" s="507"/>
      <c r="Y291" s="507"/>
      <c r="Z291" s="521" t="str">
        <f t="shared" si="21"/>
        <v/>
      </c>
      <c r="AA291" s="507"/>
      <c r="AB291" s="507"/>
      <c r="AC291" s="507"/>
      <c r="AD291" s="507"/>
      <c r="AE291" s="507"/>
      <c r="AF291" s="507"/>
      <c r="AG291" s="507"/>
      <c r="AH291" s="507"/>
      <c r="AI291" s="507"/>
      <c r="AJ291" s="507"/>
      <c r="AK291" s="507"/>
      <c r="AL291" s="507"/>
      <c r="AM291" s="507"/>
      <c r="AN291" s="507"/>
      <c r="AO291" s="507"/>
      <c r="AP291" s="507"/>
      <c r="AQ291" s="507"/>
      <c r="AR291" s="507"/>
      <c r="AS291" s="513"/>
      <c r="AT291" s="514"/>
      <c r="AU291" s="513"/>
      <c r="AV291" s="514"/>
      <c r="AW291" s="515"/>
      <c r="AX291" s="514"/>
      <c r="AY291" s="507"/>
      <c r="AZ291" s="408"/>
      <c r="BA291" s="410" t="str">
        <f>IF(A291="","",IF(AY291+AZ291=ข้อมูลพื้นฐาน!$F$20+ข้อมูลพื้นฐาน!$G$20,"/",""))</f>
        <v/>
      </c>
      <c r="BB291" s="410" t="str">
        <f t="shared" si="20"/>
        <v/>
      </c>
      <c r="BC291" s="390" t="str">
        <f>สรุปเวลาเรียน!X14</f>
        <v/>
      </c>
      <c r="BD291" s="415"/>
    </row>
    <row r="292" spans="1:56" ht="15" customHeight="1">
      <c r="A292" s="875" t="str">
        <f>เวลาเรียน1!A17</f>
        <v/>
      </c>
      <c r="B292" s="876"/>
      <c r="C292" s="519" t="str">
        <f>น้ำหนักส่วนสูง!B13</f>
        <v/>
      </c>
      <c r="D292" s="507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07"/>
      <c r="U292" s="507"/>
      <c r="V292" s="507"/>
      <c r="W292" s="507"/>
      <c r="X292" s="507"/>
      <c r="Y292" s="507"/>
      <c r="Z292" s="521" t="str">
        <f t="shared" si="21"/>
        <v/>
      </c>
      <c r="AA292" s="507"/>
      <c r="AB292" s="507"/>
      <c r="AC292" s="507"/>
      <c r="AD292" s="507"/>
      <c r="AE292" s="507"/>
      <c r="AF292" s="507"/>
      <c r="AG292" s="507"/>
      <c r="AH292" s="507"/>
      <c r="AI292" s="507"/>
      <c r="AJ292" s="507"/>
      <c r="AK292" s="507"/>
      <c r="AL292" s="507"/>
      <c r="AM292" s="507"/>
      <c r="AN292" s="507"/>
      <c r="AO292" s="507"/>
      <c r="AP292" s="507"/>
      <c r="AQ292" s="507"/>
      <c r="AR292" s="507"/>
      <c r="AS292" s="513"/>
      <c r="AT292" s="514"/>
      <c r="AU292" s="513"/>
      <c r="AV292" s="514"/>
      <c r="AW292" s="515"/>
      <c r="AX292" s="514"/>
      <c r="AY292" s="507"/>
      <c r="AZ292" s="408"/>
      <c r="BA292" s="410" t="str">
        <f>IF(A292="","",IF(AY292+AZ292=ข้อมูลพื้นฐาน!$F$20+ข้อมูลพื้นฐาน!$G$20,"/",""))</f>
        <v/>
      </c>
      <c r="BB292" s="410" t="str">
        <f t="shared" si="20"/>
        <v/>
      </c>
      <c r="BC292" s="390" t="str">
        <f>สรุปเวลาเรียน!X15</f>
        <v/>
      </c>
      <c r="BD292" s="415"/>
    </row>
    <row r="293" spans="1:56" ht="15" customHeight="1">
      <c r="A293" s="875" t="str">
        <f>เวลาเรียน1!A18</f>
        <v/>
      </c>
      <c r="B293" s="876"/>
      <c r="C293" s="519" t="str">
        <f>น้ำหนักส่วนสูง!B14</f>
        <v/>
      </c>
      <c r="D293" s="507"/>
      <c r="E293" s="507"/>
      <c r="F293" s="507"/>
      <c r="G293" s="507"/>
      <c r="H293" s="507"/>
      <c r="I293" s="507"/>
      <c r="J293" s="507"/>
      <c r="K293" s="507"/>
      <c r="L293" s="507"/>
      <c r="M293" s="507"/>
      <c r="N293" s="507"/>
      <c r="O293" s="507"/>
      <c r="P293" s="507"/>
      <c r="Q293" s="507"/>
      <c r="R293" s="507"/>
      <c r="S293" s="507"/>
      <c r="T293" s="507"/>
      <c r="U293" s="507"/>
      <c r="V293" s="507"/>
      <c r="W293" s="507"/>
      <c r="X293" s="507"/>
      <c r="Y293" s="507"/>
      <c r="Z293" s="521" t="str">
        <f t="shared" si="21"/>
        <v/>
      </c>
      <c r="AA293" s="507"/>
      <c r="AB293" s="507"/>
      <c r="AC293" s="507"/>
      <c r="AD293" s="507"/>
      <c r="AE293" s="507"/>
      <c r="AF293" s="507"/>
      <c r="AG293" s="507"/>
      <c r="AH293" s="507"/>
      <c r="AI293" s="507"/>
      <c r="AJ293" s="507"/>
      <c r="AK293" s="507"/>
      <c r="AL293" s="507"/>
      <c r="AM293" s="507"/>
      <c r="AN293" s="507"/>
      <c r="AO293" s="507"/>
      <c r="AP293" s="507"/>
      <c r="AQ293" s="507"/>
      <c r="AR293" s="507"/>
      <c r="AS293" s="513"/>
      <c r="AT293" s="514"/>
      <c r="AU293" s="513"/>
      <c r="AV293" s="514"/>
      <c r="AW293" s="515"/>
      <c r="AX293" s="514"/>
      <c r="AY293" s="507"/>
      <c r="AZ293" s="408"/>
      <c r="BA293" s="410" t="str">
        <f>IF(A293="","",IF(AY293+AZ293=ข้อมูลพื้นฐาน!$F$20+ข้อมูลพื้นฐาน!$G$20,"/",""))</f>
        <v/>
      </c>
      <c r="BB293" s="410" t="str">
        <f t="shared" si="20"/>
        <v/>
      </c>
      <c r="BC293" s="390" t="str">
        <f>สรุปเวลาเรียน!X16</f>
        <v/>
      </c>
      <c r="BD293" s="415"/>
    </row>
    <row r="294" spans="1:56" ht="15" customHeight="1">
      <c r="A294" s="875" t="str">
        <f>เวลาเรียน1!A19</f>
        <v/>
      </c>
      <c r="B294" s="876"/>
      <c r="C294" s="519" t="str">
        <f>น้ำหนักส่วนสูง!B15</f>
        <v/>
      </c>
      <c r="D294" s="507"/>
      <c r="E294" s="507"/>
      <c r="F294" s="507"/>
      <c r="G294" s="507"/>
      <c r="H294" s="507"/>
      <c r="I294" s="507"/>
      <c r="J294" s="507"/>
      <c r="K294" s="507"/>
      <c r="L294" s="507"/>
      <c r="M294" s="507"/>
      <c r="N294" s="507"/>
      <c r="O294" s="507"/>
      <c r="P294" s="507"/>
      <c r="Q294" s="507"/>
      <c r="R294" s="507"/>
      <c r="S294" s="507"/>
      <c r="T294" s="507"/>
      <c r="U294" s="507"/>
      <c r="V294" s="507"/>
      <c r="W294" s="507"/>
      <c r="X294" s="507"/>
      <c r="Y294" s="507"/>
      <c r="Z294" s="521" t="str">
        <f t="shared" si="21"/>
        <v/>
      </c>
      <c r="AA294" s="507"/>
      <c r="AB294" s="507"/>
      <c r="AC294" s="507"/>
      <c r="AD294" s="507"/>
      <c r="AE294" s="507"/>
      <c r="AF294" s="507"/>
      <c r="AG294" s="507"/>
      <c r="AH294" s="507"/>
      <c r="AI294" s="507"/>
      <c r="AJ294" s="507"/>
      <c r="AK294" s="507"/>
      <c r="AL294" s="507"/>
      <c r="AM294" s="507"/>
      <c r="AN294" s="507"/>
      <c r="AO294" s="507"/>
      <c r="AP294" s="507"/>
      <c r="AQ294" s="507"/>
      <c r="AR294" s="507"/>
      <c r="AS294" s="513"/>
      <c r="AT294" s="514"/>
      <c r="AU294" s="513"/>
      <c r="AV294" s="514"/>
      <c r="AW294" s="515"/>
      <c r="AX294" s="514"/>
      <c r="AY294" s="507"/>
      <c r="AZ294" s="408"/>
      <c r="BA294" s="410" t="str">
        <f>IF(A294="","",IF(AY294+AZ294=ข้อมูลพื้นฐาน!$F$20+ข้อมูลพื้นฐาน!$G$20,"/",""))</f>
        <v/>
      </c>
      <c r="BB294" s="410" t="str">
        <f t="shared" si="20"/>
        <v/>
      </c>
      <c r="BC294" s="390" t="str">
        <f>สรุปเวลาเรียน!X17</f>
        <v/>
      </c>
      <c r="BD294" s="415"/>
    </row>
    <row r="295" spans="1:56" ht="15" customHeight="1">
      <c r="A295" s="875" t="str">
        <f>เวลาเรียน1!A20</f>
        <v/>
      </c>
      <c r="B295" s="876"/>
      <c r="C295" s="519" t="str">
        <f>น้ำหนักส่วนสูง!B16</f>
        <v/>
      </c>
      <c r="D295" s="507"/>
      <c r="E295" s="507"/>
      <c r="F295" s="507"/>
      <c r="G295" s="507"/>
      <c r="H295" s="507"/>
      <c r="I295" s="507"/>
      <c r="J295" s="507"/>
      <c r="K295" s="507"/>
      <c r="L295" s="507"/>
      <c r="M295" s="507"/>
      <c r="N295" s="507"/>
      <c r="O295" s="507"/>
      <c r="P295" s="507"/>
      <c r="Q295" s="507"/>
      <c r="R295" s="507"/>
      <c r="S295" s="507"/>
      <c r="T295" s="507"/>
      <c r="U295" s="507"/>
      <c r="V295" s="507"/>
      <c r="W295" s="507"/>
      <c r="X295" s="507"/>
      <c r="Y295" s="507"/>
      <c r="Z295" s="521" t="str">
        <f t="shared" si="21"/>
        <v/>
      </c>
      <c r="AA295" s="507"/>
      <c r="AB295" s="507"/>
      <c r="AC295" s="507"/>
      <c r="AD295" s="507"/>
      <c r="AE295" s="507"/>
      <c r="AF295" s="507"/>
      <c r="AG295" s="507"/>
      <c r="AH295" s="507"/>
      <c r="AI295" s="507"/>
      <c r="AJ295" s="507"/>
      <c r="AK295" s="507"/>
      <c r="AL295" s="507"/>
      <c r="AM295" s="507"/>
      <c r="AN295" s="507"/>
      <c r="AO295" s="507"/>
      <c r="AP295" s="507"/>
      <c r="AQ295" s="507"/>
      <c r="AR295" s="507"/>
      <c r="AS295" s="513"/>
      <c r="AT295" s="514"/>
      <c r="AU295" s="513"/>
      <c r="AV295" s="514"/>
      <c r="AW295" s="515"/>
      <c r="AX295" s="514"/>
      <c r="AY295" s="507"/>
      <c r="AZ295" s="408"/>
      <c r="BA295" s="410" t="str">
        <f>IF(A295="","",IF(AY295+AZ295=ข้อมูลพื้นฐาน!$F$20+ข้อมูลพื้นฐาน!$G$20,"/",""))</f>
        <v/>
      </c>
      <c r="BB295" s="410" t="str">
        <f t="shared" si="20"/>
        <v/>
      </c>
      <c r="BC295" s="390" t="str">
        <f>สรุปเวลาเรียน!X18</f>
        <v/>
      </c>
      <c r="BD295" s="415"/>
    </row>
    <row r="296" spans="1:56" ht="15" customHeight="1">
      <c r="A296" s="875" t="str">
        <f>เวลาเรียน1!A21</f>
        <v/>
      </c>
      <c r="B296" s="876"/>
      <c r="C296" s="519" t="str">
        <f>น้ำหนักส่วนสูง!B17</f>
        <v/>
      </c>
      <c r="D296" s="507"/>
      <c r="E296" s="507"/>
      <c r="F296" s="507"/>
      <c r="G296" s="507"/>
      <c r="H296" s="507"/>
      <c r="I296" s="507"/>
      <c r="J296" s="507"/>
      <c r="K296" s="507"/>
      <c r="L296" s="507"/>
      <c r="M296" s="507"/>
      <c r="N296" s="507"/>
      <c r="O296" s="507"/>
      <c r="P296" s="507"/>
      <c r="Q296" s="507"/>
      <c r="R296" s="507"/>
      <c r="S296" s="507"/>
      <c r="T296" s="507"/>
      <c r="U296" s="507"/>
      <c r="V296" s="507"/>
      <c r="W296" s="507"/>
      <c r="X296" s="507"/>
      <c r="Y296" s="507"/>
      <c r="Z296" s="521" t="str">
        <f t="shared" si="21"/>
        <v/>
      </c>
      <c r="AA296" s="507"/>
      <c r="AB296" s="507"/>
      <c r="AC296" s="507"/>
      <c r="AD296" s="507"/>
      <c r="AE296" s="507"/>
      <c r="AF296" s="507"/>
      <c r="AG296" s="507"/>
      <c r="AH296" s="507"/>
      <c r="AI296" s="507"/>
      <c r="AJ296" s="507"/>
      <c r="AK296" s="507"/>
      <c r="AL296" s="507"/>
      <c r="AM296" s="507"/>
      <c r="AN296" s="507"/>
      <c r="AO296" s="507"/>
      <c r="AP296" s="507"/>
      <c r="AQ296" s="507"/>
      <c r="AR296" s="507"/>
      <c r="AS296" s="513"/>
      <c r="AT296" s="514"/>
      <c r="AU296" s="513"/>
      <c r="AV296" s="514"/>
      <c r="AW296" s="515"/>
      <c r="AX296" s="514"/>
      <c r="AY296" s="507"/>
      <c r="AZ296" s="408"/>
      <c r="BA296" s="410" t="str">
        <f>IF(A296="","",IF(AY296+AZ296=ข้อมูลพื้นฐาน!$F$20+ข้อมูลพื้นฐาน!$G$20,"/",""))</f>
        <v/>
      </c>
      <c r="BB296" s="410" t="str">
        <f t="shared" si="20"/>
        <v/>
      </c>
      <c r="BC296" s="390" t="str">
        <f>สรุปเวลาเรียน!X19</f>
        <v/>
      </c>
      <c r="BD296" s="415"/>
    </row>
    <row r="297" spans="1:56" ht="15" customHeight="1">
      <c r="A297" s="875" t="str">
        <f>เวลาเรียน1!A22</f>
        <v/>
      </c>
      <c r="B297" s="876"/>
      <c r="C297" s="519" t="str">
        <f>น้ำหนักส่วนสูง!B18</f>
        <v/>
      </c>
      <c r="D297" s="507"/>
      <c r="E297" s="507"/>
      <c r="F297" s="507"/>
      <c r="G297" s="507"/>
      <c r="H297" s="507"/>
      <c r="I297" s="507"/>
      <c r="J297" s="507"/>
      <c r="K297" s="507"/>
      <c r="L297" s="507"/>
      <c r="M297" s="507"/>
      <c r="N297" s="507"/>
      <c r="O297" s="507"/>
      <c r="P297" s="507"/>
      <c r="Q297" s="507"/>
      <c r="R297" s="507"/>
      <c r="S297" s="507"/>
      <c r="T297" s="507"/>
      <c r="U297" s="507"/>
      <c r="V297" s="507"/>
      <c r="W297" s="507"/>
      <c r="X297" s="507"/>
      <c r="Y297" s="507"/>
      <c r="Z297" s="521" t="str">
        <f t="shared" si="21"/>
        <v/>
      </c>
      <c r="AA297" s="507"/>
      <c r="AB297" s="507"/>
      <c r="AC297" s="507"/>
      <c r="AD297" s="507"/>
      <c r="AE297" s="507"/>
      <c r="AF297" s="507"/>
      <c r="AG297" s="507"/>
      <c r="AH297" s="507"/>
      <c r="AI297" s="507"/>
      <c r="AJ297" s="507"/>
      <c r="AK297" s="507"/>
      <c r="AL297" s="507"/>
      <c r="AM297" s="507"/>
      <c r="AN297" s="507"/>
      <c r="AO297" s="507"/>
      <c r="AP297" s="507"/>
      <c r="AQ297" s="507"/>
      <c r="AR297" s="507"/>
      <c r="AS297" s="513"/>
      <c r="AT297" s="514"/>
      <c r="AU297" s="513"/>
      <c r="AV297" s="514"/>
      <c r="AW297" s="515"/>
      <c r="AX297" s="514"/>
      <c r="AY297" s="507"/>
      <c r="AZ297" s="408"/>
      <c r="BA297" s="410" t="str">
        <f>IF(A297="","",IF(AY297+AZ297=ข้อมูลพื้นฐาน!$F$20+ข้อมูลพื้นฐาน!$G$20,"/",""))</f>
        <v/>
      </c>
      <c r="BB297" s="410" t="str">
        <f t="shared" si="20"/>
        <v/>
      </c>
      <c r="BC297" s="390" t="str">
        <f>สรุปเวลาเรียน!X20</f>
        <v/>
      </c>
      <c r="BD297" s="415"/>
    </row>
    <row r="298" spans="1:56" ht="15" customHeight="1">
      <c r="A298" s="875" t="str">
        <f>เวลาเรียน1!A23</f>
        <v/>
      </c>
      <c r="B298" s="876"/>
      <c r="C298" s="519" t="str">
        <f>น้ำหนักส่วนสูง!B19</f>
        <v/>
      </c>
      <c r="D298" s="507"/>
      <c r="E298" s="507"/>
      <c r="F298" s="507"/>
      <c r="G298" s="507"/>
      <c r="H298" s="507"/>
      <c r="I298" s="507"/>
      <c r="J298" s="507"/>
      <c r="K298" s="507"/>
      <c r="L298" s="507"/>
      <c r="M298" s="507"/>
      <c r="N298" s="507"/>
      <c r="O298" s="507"/>
      <c r="P298" s="507"/>
      <c r="Q298" s="507"/>
      <c r="R298" s="507"/>
      <c r="S298" s="507"/>
      <c r="T298" s="507"/>
      <c r="U298" s="507"/>
      <c r="V298" s="507"/>
      <c r="W298" s="507"/>
      <c r="X298" s="507"/>
      <c r="Y298" s="507"/>
      <c r="Z298" s="521" t="str">
        <f t="shared" si="21"/>
        <v/>
      </c>
      <c r="AA298" s="507"/>
      <c r="AB298" s="507"/>
      <c r="AC298" s="507"/>
      <c r="AD298" s="507"/>
      <c r="AE298" s="507"/>
      <c r="AF298" s="507"/>
      <c r="AG298" s="507"/>
      <c r="AH298" s="507"/>
      <c r="AI298" s="507"/>
      <c r="AJ298" s="507"/>
      <c r="AK298" s="507"/>
      <c r="AL298" s="507"/>
      <c r="AM298" s="507"/>
      <c r="AN298" s="507"/>
      <c r="AO298" s="507"/>
      <c r="AP298" s="507"/>
      <c r="AQ298" s="507"/>
      <c r="AR298" s="507"/>
      <c r="AS298" s="513"/>
      <c r="AT298" s="514"/>
      <c r="AU298" s="513"/>
      <c r="AV298" s="514"/>
      <c r="AW298" s="515"/>
      <c r="AX298" s="514"/>
      <c r="AY298" s="507"/>
      <c r="AZ298" s="408"/>
      <c r="BA298" s="410" t="str">
        <f>IF(A298="","",IF(AY298+AZ298=ข้อมูลพื้นฐาน!$F$20+ข้อมูลพื้นฐาน!$G$20,"/",""))</f>
        <v/>
      </c>
      <c r="BB298" s="410" t="str">
        <f t="shared" si="20"/>
        <v/>
      </c>
      <c r="BC298" s="390" t="str">
        <f>สรุปเวลาเรียน!X21</f>
        <v/>
      </c>
      <c r="BD298" s="415"/>
    </row>
    <row r="299" spans="1:56" ht="15" customHeight="1">
      <c r="A299" s="875" t="str">
        <f>เวลาเรียน1!A24</f>
        <v/>
      </c>
      <c r="B299" s="876"/>
      <c r="C299" s="519" t="str">
        <f>น้ำหนักส่วนสูง!B20</f>
        <v/>
      </c>
      <c r="D299" s="507"/>
      <c r="E299" s="507"/>
      <c r="F299" s="507"/>
      <c r="G299" s="507"/>
      <c r="H299" s="507"/>
      <c r="I299" s="507"/>
      <c r="J299" s="507"/>
      <c r="K299" s="507"/>
      <c r="L299" s="507"/>
      <c r="M299" s="507"/>
      <c r="N299" s="507"/>
      <c r="O299" s="507"/>
      <c r="P299" s="507"/>
      <c r="Q299" s="507"/>
      <c r="R299" s="507"/>
      <c r="S299" s="507"/>
      <c r="T299" s="507"/>
      <c r="U299" s="507"/>
      <c r="V299" s="507"/>
      <c r="W299" s="507"/>
      <c r="X299" s="507"/>
      <c r="Y299" s="507"/>
      <c r="Z299" s="521" t="str">
        <f t="shared" si="21"/>
        <v/>
      </c>
      <c r="AA299" s="507"/>
      <c r="AB299" s="507"/>
      <c r="AC299" s="507"/>
      <c r="AD299" s="507"/>
      <c r="AE299" s="507"/>
      <c r="AF299" s="507"/>
      <c r="AG299" s="507"/>
      <c r="AH299" s="507"/>
      <c r="AI299" s="507"/>
      <c r="AJ299" s="507"/>
      <c r="AK299" s="507"/>
      <c r="AL299" s="507"/>
      <c r="AM299" s="507"/>
      <c r="AN299" s="507"/>
      <c r="AO299" s="507"/>
      <c r="AP299" s="507"/>
      <c r="AQ299" s="507"/>
      <c r="AR299" s="507"/>
      <c r="AS299" s="513"/>
      <c r="AT299" s="514"/>
      <c r="AU299" s="513"/>
      <c r="AV299" s="514"/>
      <c r="AW299" s="515"/>
      <c r="AX299" s="514"/>
      <c r="AY299" s="507"/>
      <c r="AZ299" s="408"/>
      <c r="BA299" s="410" t="str">
        <f>IF(A299="","",IF(AY299+AZ299=ข้อมูลพื้นฐาน!$F$20+ข้อมูลพื้นฐาน!$G$20,"/",""))</f>
        <v/>
      </c>
      <c r="BB299" s="410" t="str">
        <f t="shared" si="20"/>
        <v/>
      </c>
      <c r="BC299" s="390" t="str">
        <f>สรุปเวลาเรียน!X22</f>
        <v/>
      </c>
      <c r="BD299" s="415"/>
    </row>
    <row r="300" spans="1:56" ht="15" customHeight="1">
      <c r="A300" s="875" t="str">
        <f>เวลาเรียน1!A25</f>
        <v/>
      </c>
      <c r="B300" s="876"/>
      <c r="C300" s="519" t="str">
        <f>น้ำหนักส่วนสูง!B21</f>
        <v/>
      </c>
      <c r="D300" s="507"/>
      <c r="E300" s="507"/>
      <c r="F300" s="507"/>
      <c r="G300" s="507"/>
      <c r="H300" s="507"/>
      <c r="I300" s="507"/>
      <c r="J300" s="507"/>
      <c r="K300" s="507"/>
      <c r="L300" s="507"/>
      <c r="M300" s="507"/>
      <c r="N300" s="507"/>
      <c r="O300" s="507"/>
      <c r="P300" s="507"/>
      <c r="Q300" s="507"/>
      <c r="R300" s="507"/>
      <c r="S300" s="507"/>
      <c r="T300" s="507"/>
      <c r="U300" s="507"/>
      <c r="V300" s="507"/>
      <c r="W300" s="507"/>
      <c r="X300" s="507"/>
      <c r="Y300" s="507"/>
      <c r="Z300" s="521" t="str">
        <f t="shared" si="21"/>
        <v/>
      </c>
      <c r="AA300" s="507"/>
      <c r="AB300" s="507"/>
      <c r="AC300" s="507"/>
      <c r="AD300" s="507"/>
      <c r="AE300" s="507"/>
      <c r="AF300" s="507"/>
      <c r="AG300" s="507"/>
      <c r="AH300" s="507"/>
      <c r="AI300" s="507"/>
      <c r="AJ300" s="507"/>
      <c r="AK300" s="507"/>
      <c r="AL300" s="507"/>
      <c r="AM300" s="507"/>
      <c r="AN300" s="507"/>
      <c r="AO300" s="507"/>
      <c r="AP300" s="507"/>
      <c r="AQ300" s="507"/>
      <c r="AR300" s="507"/>
      <c r="AS300" s="513"/>
      <c r="AT300" s="514"/>
      <c r="AU300" s="513"/>
      <c r="AV300" s="514"/>
      <c r="AW300" s="515"/>
      <c r="AX300" s="514"/>
      <c r="AY300" s="507"/>
      <c r="AZ300" s="408"/>
      <c r="BA300" s="410" t="str">
        <f>IF(A300="","",IF(AY300+AZ300=ข้อมูลพื้นฐาน!$F$20+ข้อมูลพื้นฐาน!$G$20,"/",""))</f>
        <v/>
      </c>
      <c r="BB300" s="410" t="str">
        <f t="shared" si="20"/>
        <v/>
      </c>
      <c r="BC300" s="390" t="str">
        <f>สรุปเวลาเรียน!X23</f>
        <v/>
      </c>
      <c r="BD300" s="415"/>
    </row>
    <row r="301" spans="1:56" ht="15" customHeight="1">
      <c r="A301" s="875" t="str">
        <f>เวลาเรียน1!A26</f>
        <v/>
      </c>
      <c r="B301" s="876"/>
      <c r="C301" s="519" t="str">
        <f>น้ำหนักส่วนสูง!B22</f>
        <v/>
      </c>
      <c r="D301" s="507"/>
      <c r="E301" s="507"/>
      <c r="F301" s="507"/>
      <c r="G301" s="507"/>
      <c r="H301" s="507"/>
      <c r="I301" s="507"/>
      <c r="J301" s="507"/>
      <c r="K301" s="507"/>
      <c r="L301" s="507"/>
      <c r="M301" s="507"/>
      <c r="N301" s="507"/>
      <c r="O301" s="507"/>
      <c r="P301" s="507"/>
      <c r="Q301" s="507"/>
      <c r="R301" s="507"/>
      <c r="S301" s="507"/>
      <c r="T301" s="507"/>
      <c r="U301" s="507"/>
      <c r="V301" s="507"/>
      <c r="W301" s="507"/>
      <c r="X301" s="507"/>
      <c r="Y301" s="507"/>
      <c r="Z301" s="521" t="str">
        <f t="shared" si="21"/>
        <v/>
      </c>
      <c r="AA301" s="507"/>
      <c r="AB301" s="507"/>
      <c r="AC301" s="507"/>
      <c r="AD301" s="507"/>
      <c r="AE301" s="507"/>
      <c r="AF301" s="507"/>
      <c r="AG301" s="507"/>
      <c r="AH301" s="507"/>
      <c r="AI301" s="507"/>
      <c r="AJ301" s="507"/>
      <c r="AK301" s="507"/>
      <c r="AL301" s="507"/>
      <c r="AM301" s="507"/>
      <c r="AN301" s="507"/>
      <c r="AO301" s="507"/>
      <c r="AP301" s="507"/>
      <c r="AQ301" s="507"/>
      <c r="AR301" s="507"/>
      <c r="AS301" s="513"/>
      <c r="AT301" s="514"/>
      <c r="AU301" s="513"/>
      <c r="AV301" s="514"/>
      <c r="AW301" s="515"/>
      <c r="AX301" s="514"/>
      <c r="AY301" s="507"/>
      <c r="AZ301" s="408"/>
      <c r="BA301" s="410" t="str">
        <f>IF(A301="","",IF(AY301+AZ301=ข้อมูลพื้นฐาน!$F$20+ข้อมูลพื้นฐาน!$G$20,"/",""))</f>
        <v/>
      </c>
      <c r="BB301" s="410" t="str">
        <f t="shared" si="20"/>
        <v/>
      </c>
      <c r="BC301" s="390" t="str">
        <f>สรุปเวลาเรียน!X24</f>
        <v/>
      </c>
      <c r="BD301" s="415"/>
    </row>
    <row r="302" spans="1:56" ht="15" customHeight="1">
      <c r="A302" s="875" t="str">
        <f>เวลาเรียน1!A27</f>
        <v/>
      </c>
      <c r="B302" s="876"/>
      <c r="C302" s="519" t="str">
        <f>น้ำหนักส่วนสูง!B23</f>
        <v/>
      </c>
      <c r="D302" s="507"/>
      <c r="E302" s="507"/>
      <c r="F302" s="507"/>
      <c r="G302" s="507"/>
      <c r="H302" s="507"/>
      <c r="I302" s="507"/>
      <c r="J302" s="507"/>
      <c r="K302" s="507"/>
      <c r="L302" s="507"/>
      <c r="M302" s="507"/>
      <c r="N302" s="507"/>
      <c r="O302" s="507"/>
      <c r="P302" s="507"/>
      <c r="Q302" s="507"/>
      <c r="R302" s="507"/>
      <c r="S302" s="507"/>
      <c r="T302" s="507"/>
      <c r="U302" s="507"/>
      <c r="V302" s="507"/>
      <c r="W302" s="507"/>
      <c r="X302" s="507"/>
      <c r="Y302" s="507"/>
      <c r="Z302" s="521" t="str">
        <f t="shared" si="21"/>
        <v/>
      </c>
      <c r="AA302" s="507"/>
      <c r="AB302" s="507"/>
      <c r="AC302" s="507"/>
      <c r="AD302" s="507"/>
      <c r="AE302" s="507"/>
      <c r="AF302" s="507"/>
      <c r="AG302" s="507"/>
      <c r="AH302" s="507"/>
      <c r="AI302" s="507"/>
      <c r="AJ302" s="507"/>
      <c r="AK302" s="507"/>
      <c r="AL302" s="507"/>
      <c r="AM302" s="507"/>
      <c r="AN302" s="507"/>
      <c r="AO302" s="507"/>
      <c r="AP302" s="507"/>
      <c r="AQ302" s="507"/>
      <c r="AR302" s="507"/>
      <c r="AS302" s="513"/>
      <c r="AT302" s="514"/>
      <c r="AU302" s="513"/>
      <c r="AV302" s="514"/>
      <c r="AW302" s="515"/>
      <c r="AX302" s="514"/>
      <c r="AY302" s="507"/>
      <c r="AZ302" s="408"/>
      <c r="BA302" s="410" t="str">
        <f>IF(A302="","",IF(AY302+AZ302=ข้อมูลพื้นฐาน!$F$20+ข้อมูลพื้นฐาน!$G$20,"/",""))</f>
        <v/>
      </c>
      <c r="BB302" s="410" t="str">
        <f t="shared" si="20"/>
        <v/>
      </c>
      <c r="BC302" s="390" t="str">
        <f>สรุปเวลาเรียน!X25</f>
        <v/>
      </c>
      <c r="BD302" s="415"/>
    </row>
    <row r="303" spans="1:56" ht="15" customHeight="1">
      <c r="A303" s="875" t="str">
        <f>เวลาเรียน1!A28</f>
        <v/>
      </c>
      <c r="B303" s="876"/>
      <c r="C303" s="519" t="str">
        <f>น้ำหนักส่วนสูง!B24</f>
        <v/>
      </c>
      <c r="D303" s="507"/>
      <c r="E303" s="507"/>
      <c r="F303" s="507"/>
      <c r="G303" s="507"/>
      <c r="H303" s="507"/>
      <c r="I303" s="507"/>
      <c r="J303" s="507"/>
      <c r="K303" s="507"/>
      <c r="L303" s="507"/>
      <c r="M303" s="507"/>
      <c r="N303" s="507"/>
      <c r="O303" s="507"/>
      <c r="P303" s="507"/>
      <c r="Q303" s="507"/>
      <c r="R303" s="507"/>
      <c r="S303" s="507"/>
      <c r="T303" s="507"/>
      <c r="U303" s="507"/>
      <c r="V303" s="507"/>
      <c r="W303" s="507"/>
      <c r="X303" s="507"/>
      <c r="Y303" s="507"/>
      <c r="Z303" s="521" t="str">
        <f t="shared" si="21"/>
        <v/>
      </c>
      <c r="AA303" s="507"/>
      <c r="AB303" s="507"/>
      <c r="AC303" s="507"/>
      <c r="AD303" s="507"/>
      <c r="AE303" s="507"/>
      <c r="AF303" s="507"/>
      <c r="AG303" s="507"/>
      <c r="AH303" s="507"/>
      <c r="AI303" s="507"/>
      <c r="AJ303" s="507"/>
      <c r="AK303" s="507"/>
      <c r="AL303" s="507"/>
      <c r="AM303" s="507"/>
      <c r="AN303" s="507"/>
      <c r="AO303" s="507"/>
      <c r="AP303" s="507"/>
      <c r="AQ303" s="507"/>
      <c r="AR303" s="507"/>
      <c r="AS303" s="513"/>
      <c r="AT303" s="514"/>
      <c r="AU303" s="513"/>
      <c r="AV303" s="514"/>
      <c r="AW303" s="515"/>
      <c r="AX303" s="514"/>
      <c r="AY303" s="507"/>
      <c r="AZ303" s="408"/>
      <c r="BA303" s="410" t="str">
        <f>IF(A303="","",IF(AY303+AZ303=ข้อมูลพื้นฐาน!$F$20+ข้อมูลพื้นฐาน!$G$20,"/",""))</f>
        <v/>
      </c>
      <c r="BB303" s="410" t="str">
        <f t="shared" si="20"/>
        <v/>
      </c>
      <c r="BC303" s="390" t="str">
        <f>สรุปเวลาเรียน!X26</f>
        <v/>
      </c>
      <c r="BD303" s="415"/>
    </row>
    <row r="304" spans="1:56" ht="15" customHeight="1">
      <c r="A304" s="875" t="str">
        <f>เวลาเรียน1!A29</f>
        <v/>
      </c>
      <c r="B304" s="876"/>
      <c r="C304" s="519" t="str">
        <f>น้ำหนักส่วนสูง!B25</f>
        <v/>
      </c>
      <c r="D304" s="507"/>
      <c r="E304" s="507"/>
      <c r="F304" s="507"/>
      <c r="G304" s="507"/>
      <c r="H304" s="507"/>
      <c r="I304" s="507"/>
      <c r="J304" s="507"/>
      <c r="K304" s="507"/>
      <c r="L304" s="507"/>
      <c r="M304" s="507"/>
      <c r="N304" s="507"/>
      <c r="O304" s="507"/>
      <c r="P304" s="507"/>
      <c r="Q304" s="507"/>
      <c r="R304" s="507"/>
      <c r="S304" s="507"/>
      <c r="T304" s="507"/>
      <c r="U304" s="507"/>
      <c r="V304" s="507"/>
      <c r="W304" s="507"/>
      <c r="X304" s="507"/>
      <c r="Y304" s="507"/>
      <c r="Z304" s="521" t="str">
        <f t="shared" si="21"/>
        <v/>
      </c>
      <c r="AA304" s="507"/>
      <c r="AB304" s="507"/>
      <c r="AC304" s="507"/>
      <c r="AD304" s="507"/>
      <c r="AE304" s="507"/>
      <c r="AF304" s="507"/>
      <c r="AG304" s="507"/>
      <c r="AH304" s="507"/>
      <c r="AI304" s="507"/>
      <c r="AJ304" s="507"/>
      <c r="AK304" s="507"/>
      <c r="AL304" s="507"/>
      <c r="AM304" s="507"/>
      <c r="AN304" s="507"/>
      <c r="AO304" s="507"/>
      <c r="AP304" s="507"/>
      <c r="AQ304" s="507"/>
      <c r="AR304" s="507"/>
      <c r="AS304" s="513"/>
      <c r="AT304" s="514"/>
      <c r="AU304" s="513"/>
      <c r="AV304" s="514"/>
      <c r="AW304" s="515"/>
      <c r="AX304" s="514"/>
      <c r="AY304" s="507"/>
      <c r="AZ304" s="408"/>
      <c r="BA304" s="410" t="str">
        <f>IF(A304="","",IF(AY304+AZ304=ข้อมูลพื้นฐาน!$F$20+ข้อมูลพื้นฐาน!$G$20,"/",""))</f>
        <v/>
      </c>
      <c r="BB304" s="410" t="str">
        <f t="shared" si="20"/>
        <v/>
      </c>
      <c r="BC304" s="390" t="str">
        <f>สรุปเวลาเรียน!X27</f>
        <v/>
      </c>
      <c r="BD304" s="415"/>
    </row>
    <row r="305" spans="1:56" ht="15" customHeight="1">
      <c r="A305" s="875" t="str">
        <f>เวลาเรียน1!A30</f>
        <v/>
      </c>
      <c r="B305" s="876"/>
      <c r="C305" s="519" t="str">
        <f>น้ำหนักส่วนสูง!B26</f>
        <v/>
      </c>
      <c r="D305" s="507"/>
      <c r="E305" s="507"/>
      <c r="F305" s="507"/>
      <c r="G305" s="507"/>
      <c r="H305" s="507"/>
      <c r="I305" s="507"/>
      <c r="J305" s="507"/>
      <c r="K305" s="507"/>
      <c r="L305" s="507"/>
      <c r="M305" s="507"/>
      <c r="N305" s="507"/>
      <c r="O305" s="507"/>
      <c r="P305" s="507"/>
      <c r="Q305" s="507"/>
      <c r="R305" s="507"/>
      <c r="S305" s="507"/>
      <c r="T305" s="507"/>
      <c r="U305" s="507"/>
      <c r="V305" s="507"/>
      <c r="W305" s="507"/>
      <c r="X305" s="507"/>
      <c r="Y305" s="507"/>
      <c r="Z305" s="521" t="str">
        <f t="shared" si="21"/>
        <v/>
      </c>
      <c r="AA305" s="507"/>
      <c r="AB305" s="507"/>
      <c r="AC305" s="507"/>
      <c r="AD305" s="507"/>
      <c r="AE305" s="507"/>
      <c r="AF305" s="507"/>
      <c r="AG305" s="507"/>
      <c r="AH305" s="507"/>
      <c r="AI305" s="507"/>
      <c r="AJ305" s="507"/>
      <c r="AK305" s="507"/>
      <c r="AL305" s="507"/>
      <c r="AM305" s="507"/>
      <c r="AN305" s="507"/>
      <c r="AO305" s="507"/>
      <c r="AP305" s="507"/>
      <c r="AQ305" s="507"/>
      <c r="AR305" s="507"/>
      <c r="AS305" s="513"/>
      <c r="AT305" s="514"/>
      <c r="AU305" s="513"/>
      <c r="AV305" s="514"/>
      <c r="AW305" s="515"/>
      <c r="AX305" s="514"/>
      <c r="AY305" s="507"/>
      <c r="AZ305" s="408"/>
      <c r="BA305" s="410" t="str">
        <f>IF(A305="","",IF(AY305+AZ305=ข้อมูลพื้นฐาน!$F$20+ข้อมูลพื้นฐาน!$G$20,"/",""))</f>
        <v/>
      </c>
      <c r="BB305" s="410" t="str">
        <f t="shared" si="20"/>
        <v/>
      </c>
      <c r="BC305" s="390" t="str">
        <f>สรุปเวลาเรียน!X28</f>
        <v/>
      </c>
      <c r="BD305" s="415"/>
    </row>
    <row r="306" spans="1:56" ht="15" customHeight="1">
      <c r="A306" s="875" t="str">
        <f>เวลาเรียน1!A31</f>
        <v/>
      </c>
      <c r="B306" s="876"/>
      <c r="C306" s="519" t="str">
        <f>น้ำหนักส่วนสูง!B27</f>
        <v/>
      </c>
      <c r="D306" s="507"/>
      <c r="E306" s="507"/>
      <c r="F306" s="507"/>
      <c r="G306" s="507"/>
      <c r="H306" s="507"/>
      <c r="I306" s="507"/>
      <c r="J306" s="507"/>
      <c r="K306" s="507"/>
      <c r="L306" s="507"/>
      <c r="M306" s="507"/>
      <c r="N306" s="507"/>
      <c r="O306" s="507"/>
      <c r="P306" s="507"/>
      <c r="Q306" s="507"/>
      <c r="R306" s="507"/>
      <c r="S306" s="507"/>
      <c r="T306" s="507"/>
      <c r="U306" s="507"/>
      <c r="V306" s="507"/>
      <c r="W306" s="507"/>
      <c r="X306" s="507"/>
      <c r="Y306" s="507"/>
      <c r="Z306" s="521" t="str">
        <f t="shared" si="21"/>
        <v/>
      </c>
      <c r="AA306" s="507"/>
      <c r="AB306" s="507"/>
      <c r="AC306" s="507"/>
      <c r="AD306" s="507"/>
      <c r="AE306" s="507"/>
      <c r="AF306" s="507"/>
      <c r="AG306" s="507"/>
      <c r="AH306" s="507"/>
      <c r="AI306" s="507"/>
      <c r="AJ306" s="507"/>
      <c r="AK306" s="507"/>
      <c r="AL306" s="507"/>
      <c r="AM306" s="507"/>
      <c r="AN306" s="507"/>
      <c r="AO306" s="507"/>
      <c r="AP306" s="507"/>
      <c r="AQ306" s="507"/>
      <c r="AR306" s="507"/>
      <c r="AS306" s="513"/>
      <c r="AT306" s="514"/>
      <c r="AU306" s="513"/>
      <c r="AV306" s="514"/>
      <c r="AW306" s="515"/>
      <c r="AX306" s="514"/>
      <c r="AY306" s="507"/>
      <c r="AZ306" s="408"/>
      <c r="BA306" s="410" t="str">
        <f>IF(A306="","",IF(AY306+AZ306=ข้อมูลพื้นฐาน!$F$20+ข้อมูลพื้นฐาน!$G$20,"/",""))</f>
        <v/>
      </c>
      <c r="BB306" s="410" t="str">
        <f t="shared" si="20"/>
        <v/>
      </c>
      <c r="BC306" s="390" t="str">
        <f>สรุปเวลาเรียน!X29</f>
        <v/>
      </c>
      <c r="BD306" s="415"/>
    </row>
    <row r="307" spans="1:56" ht="15" customHeight="1">
      <c r="A307" s="875" t="str">
        <f>เวลาเรียน1!A32</f>
        <v/>
      </c>
      <c r="B307" s="876"/>
      <c r="C307" s="519" t="str">
        <f>น้ำหนักส่วนสูง!B28</f>
        <v/>
      </c>
      <c r="D307" s="507"/>
      <c r="E307" s="507"/>
      <c r="F307" s="507"/>
      <c r="G307" s="507"/>
      <c r="H307" s="507"/>
      <c r="I307" s="507"/>
      <c r="J307" s="507"/>
      <c r="K307" s="507"/>
      <c r="L307" s="507"/>
      <c r="M307" s="507"/>
      <c r="N307" s="507"/>
      <c r="O307" s="507"/>
      <c r="P307" s="507"/>
      <c r="Q307" s="507"/>
      <c r="R307" s="507"/>
      <c r="S307" s="507"/>
      <c r="T307" s="507"/>
      <c r="U307" s="507"/>
      <c r="V307" s="507"/>
      <c r="W307" s="507"/>
      <c r="X307" s="507"/>
      <c r="Y307" s="507"/>
      <c r="Z307" s="521" t="str">
        <f t="shared" si="21"/>
        <v/>
      </c>
      <c r="AA307" s="507"/>
      <c r="AB307" s="507"/>
      <c r="AC307" s="507"/>
      <c r="AD307" s="507"/>
      <c r="AE307" s="507"/>
      <c r="AF307" s="507"/>
      <c r="AG307" s="507"/>
      <c r="AH307" s="507"/>
      <c r="AI307" s="507"/>
      <c r="AJ307" s="507"/>
      <c r="AK307" s="507"/>
      <c r="AL307" s="507"/>
      <c r="AM307" s="507"/>
      <c r="AN307" s="507"/>
      <c r="AO307" s="507"/>
      <c r="AP307" s="507"/>
      <c r="AQ307" s="507"/>
      <c r="AR307" s="507"/>
      <c r="AS307" s="513"/>
      <c r="AT307" s="514"/>
      <c r="AU307" s="513"/>
      <c r="AV307" s="514"/>
      <c r="AW307" s="515"/>
      <c r="AX307" s="514"/>
      <c r="AY307" s="507"/>
      <c r="AZ307" s="408"/>
      <c r="BA307" s="410" t="str">
        <f>IF(A307="","",IF(AY307+AZ307=ข้อมูลพื้นฐาน!$F$20+ข้อมูลพื้นฐาน!$G$20,"/",""))</f>
        <v/>
      </c>
      <c r="BB307" s="410" t="str">
        <f t="shared" si="20"/>
        <v/>
      </c>
      <c r="BC307" s="390" t="str">
        <f>สรุปเวลาเรียน!X30</f>
        <v/>
      </c>
      <c r="BD307" s="415"/>
    </row>
    <row r="308" spans="1:56" ht="15" customHeight="1">
      <c r="A308" s="875" t="str">
        <f>เวลาเรียน1!A33</f>
        <v/>
      </c>
      <c r="B308" s="876"/>
      <c r="C308" s="519" t="str">
        <f>น้ำหนักส่วนสูง!B29</f>
        <v/>
      </c>
      <c r="D308" s="507"/>
      <c r="E308" s="507"/>
      <c r="F308" s="507"/>
      <c r="G308" s="507"/>
      <c r="H308" s="507"/>
      <c r="I308" s="507"/>
      <c r="J308" s="507"/>
      <c r="K308" s="507"/>
      <c r="L308" s="507"/>
      <c r="M308" s="507"/>
      <c r="N308" s="507"/>
      <c r="O308" s="507"/>
      <c r="P308" s="507"/>
      <c r="Q308" s="507"/>
      <c r="R308" s="507"/>
      <c r="S308" s="507"/>
      <c r="T308" s="507"/>
      <c r="U308" s="507"/>
      <c r="V308" s="507"/>
      <c r="W308" s="507"/>
      <c r="X308" s="507"/>
      <c r="Y308" s="507"/>
      <c r="Z308" s="521" t="str">
        <f t="shared" si="21"/>
        <v/>
      </c>
      <c r="AA308" s="507"/>
      <c r="AB308" s="507"/>
      <c r="AC308" s="507"/>
      <c r="AD308" s="507"/>
      <c r="AE308" s="507"/>
      <c r="AF308" s="507"/>
      <c r="AG308" s="507"/>
      <c r="AH308" s="507"/>
      <c r="AI308" s="507"/>
      <c r="AJ308" s="507"/>
      <c r="AK308" s="507"/>
      <c r="AL308" s="507"/>
      <c r="AM308" s="507"/>
      <c r="AN308" s="507"/>
      <c r="AO308" s="507"/>
      <c r="AP308" s="507"/>
      <c r="AQ308" s="507"/>
      <c r="AR308" s="507"/>
      <c r="AS308" s="513"/>
      <c r="AT308" s="514"/>
      <c r="AU308" s="513"/>
      <c r="AV308" s="514"/>
      <c r="AW308" s="515"/>
      <c r="AX308" s="514"/>
      <c r="AY308" s="507"/>
      <c r="AZ308" s="408"/>
      <c r="BA308" s="410" t="str">
        <f>IF(A308="","",IF(AY308+AZ308=ข้อมูลพื้นฐาน!$F$20+ข้อมูลพื้นฐาน!$G$20,"/",""))</f>
        <v/>
      </c>
      <c r="BB308" s="410" t="str">
        <f t="shared" si="20"/>
        <v/>
      </c>
      <c r="BC308" s="390" t="str">
        <f>สรุปเวลาเรียน!X31</f>
        <v/>
      </c>
      <c r="BD308" s="415"/>
    </row>
    <row r="309" spans="1:56" ht="15" customHeight="1">
      <c r="A309" s="875" t="str">
        <f>เวลาเรียน1!A34</f>
        <v/>
      </c>
      <c r="B309" s="876"/>
      <c r="C309" s="519" t="str">
        <f>น้ำหนักส่วนสูง!B30</f>
        <v/>
      </c>
      <c r="D309" s="507"/>
      <c r="E309" s="507"/>
      <c r="F309" s="507"/>
      <c r="G309" s="507"/>
      <c r="H309" s="507"/>
      <c r="I309" s="507"/>
      <c r="J309" s="507"/>
      <c r="K309" s="507"/>
      <c r="L309" s="507"/>
      <c r="M309" s="507"/>
      <c r="N309" s="507"/>
      <c r="O309" s="507"/>
      <c r="P309" s="507"/>
      <c r="Q309" s="507"/>
      <c r="R309" s="507"/>
      <c r="S309" s="507"/>
      <c r="T309" s="507"/>
      <c r="U309" s="507"/>
      <c r="V309" s="507"/>
      <c r="W309" s="507"/>
      <c r="X309" s="507"/>
      <c r="Y309" s="507"/>
      <c r="Z309" s="521" t="str">
        <f t="shared" si="21"/>
        <v/>
      </c>
      <c r="AA309" s="507"/>
      <c r="AB309" s="507"/>
      <c r="AC309" s="507"/>
      <c r="AD309" s="507"/>
      <c r="AE309" s="507"/>
      <c r="AF309" s="507"/>
      <c r="AG309" s="507"/>
      <c r="AH309" s="507"/>
      <c r="AI309" s="507"/>
      <c r="AJ309" s="507"/>
      <c r="AK309" s="507"/>
      <c r="AL309" s="507"/>
      <c r="AM309" s="507"/>
      <c r="AN309" s="507"/>
      <c r="AO309" s="507"/>
      <c r="AP309" s="507"/>
      <c r="AQ309" s="507"/>
      <c r="AR309" s="507"/>
      <c r="AS309" s="513"/>
      <c r="AT309" s="514"/>
      <c r="AU309" s="513"/>
      <c r="AV309" s="514"/>
      <c r="AW309" s="515"/>
      <c r="AX309" s="514"/>
      <c r="AY309" s="507"/>
      <c r="AZ309" s="408"/>
      <c r="BA309" s="410" t="str">
        <f>IF(A309="","",IF(AY309+AZ309=ข้อมูลพื้นฐาน!$F$20+ข้อมูลพื้นฐาน!$G$20,"/",""))</f>
        <v/>
      </c>
      <c r="BB309" s="410" t="str">
        <f t="shared" si="20"/>
        <v/>
      </c>
      <c r="BC309" s="390" t="str">
        <f>สรุปเวลาเรียน!X32</f>
        <v/>
      </c>
      <c r="BD309" s="415"/>
    </row>
    <row r="310" spans="1:56" ht="15" customHeight="1">
      <c r="A310" s="875" t="str">
        <f>เวลาเรียน1!A35</f>
        <v/>
      </c>
      <c r="B310" s="876"/>
      <c r="C310" s="519" t="str">
        <f>น้ำหนักส่วนสูง!B31</f>
        <v/>
      </c>
      <c r="D310" s="507"/>
      <c r="E310" s="507"/>
      <c r="F310" s="507"/>
      <c r="G310" s="507"/>
      <c r="H310" s="507"/>
      <c r="I310" s="507"/>
      <c r="J310" s="507"/>
      <c r="K310" s="507"/>
      <c r="L310" s="507"/>
      <c r="M310" s="507"/>
      <c r="N310" s="507"/>
      <c r="O310" s="507"/>
      <c r="P310" s="507"/>
      <c r="Q310" s="507"/>
      <c r="R310" s="507"/>
      <c r="S310" s="507"/>
      <c r="T310" s="507"/>
      <c r="U310" s="507"/>
      <c r="V310" s="507"/>
      <c r="W310" s="507"/>
      <c r="X310" s="507"/>
      <c r="Y310" s="507"/>
      <c r="Z310" s="521" t="str">
        <f t="shared" si="21"/>
        <v/>
      </c>
      <c r="AA310" s="507"/>
      <c r="AB310" s="507"/>
      <c r="AC310" s="507"/>
      <c r="AD310" s="507"/>
      <c r="AE310" s="507"/>
      <c r="AF310" s="507"/>
      <c r="AG310" s="507"/>
      <c r="AH310" s="507"/>
      <c r="AI310" s="507"/>
      <c r="AJ310" s="507"/>
      <c r="AK310" s="507"/>
      <c r="AL310" s="507"/>
      <c r="AM310" s="507"/>
      <c r="AN310" s="507"/>
      <c r="AO310" s="507"/>
      <c r="AP310" s="507"/>
      <c r="AQ310" s="507"/>
      <c r="AR310" s="507"/>
      <c r="AS310" s="513"/>
      <c r="AT310" s="514"/>
      <c r="AU310" s="513"/>
      <c r="AV310" s="514"/>
      <c r="AW310" s="515"/>
      <c r="AX310" s="514"/>
      <c r="AY310" s="507"/>
      <c r="AZ310" s="408"/>
      <c r="BA310" s="410" t="str">
        <f>IF(A310="","",IF(AY310+AZ310=ข้อมูลพื้นฐาน!$F$20+ข้อมูลพื้นฐาน!$G$20,"/",""))</f>
        <v/>
      </c>
      <c r="BB310" s="410" t="str">
        <f t="shared" si="20"/>
        <v/>
      </c>
      <c r="BC310" s="390" t="str">
        <f>สรุปเวลาเรียน!X33</f>
        <v/>
      </c>
      <c r="BD310" s="415"/>
    </row>
    <row r="311" spans="1:56" ht="15" customHeight="1">
      <c r="A311" s="875" t="str">
        <f>เวลาเรียน1!A36</f>
        <v/>
      </c>
      <c r="B311" s="876"/>
      <c r="C311" s="519" t="str">
        <f>น้ำหนักส่วนสูง!B32</f>
        <v/>
      </c>
      <c r="D311" s="507"/>
      <c r="E311" s="507"/>
      <c r="F311" s="507"/>
      <c r="G311" s="507"/>
      <c r="H311" s="507"/>
      <c r="I311" s="507"/>
      <c r="J311" s="507"/>
      <c r="K311" s="507"/>
      <c r="L311" s="507"/>
      <c r="M311" s="507"/>
      <c r="N311" s="507"/>
      <c r="O311" s="507"/>
      <c r="P311" s="507"/>
      <c r="Q311" s="507"/>
      <c r="R311" s="507"/>
      <c r="S311" s="507"/>
      <c r="T311" s="507"/>
      <c r="U311" s="507"/>
      <c r="V311" s="507"/>
      <c r="W311" s="507"/>
      <c r="X311" s="507"/>
      <c r="Y311" s="507"/>
      <c r="Z311" s="521" t="str">
        <f t="shared" si="21"/>
        <v/>
      </c>
      <c r="AA311" s="507"/>
      <c r="AB311" s="507"/>
      <c r="AC311" s="507"/>
      <c r="AD311" s="507"/>
      <c r="AE311" s="507"/>
      <c r="AF311" s="507"/>
      <c r="AG311" s="507"/>
      <c r="AH311" s="507"/>
      <c r="AI311" s="507"/>
      <c r="AJ311" s="507"/>
      <c r="AK311" s="507"/>
      <c r="AL311" s="507"/>
      <c r="AM311" s="507"/>
      <c r="AN311" s="507"/>
      <c r="AO311" s="507"/>
      <c r="AP311" s="507"/>
      <c r="AQ311" s="507"/>
      <c r="AR311" s="507"/>
      <c r="AS311" s="513"/>
      <c r="AT311" s="514"/>
      <c r="AU311" s="513"/>
      <c r="AV311" s="514"/>
      <c r="AW311" s="515"/>
      <c r="AX311" s="514"/>
      <c r="AY311" s="507"/>
      <c r="AZ311" s="408"/>
      <c r="BA311" s="410" t="str">
        <f>IF(A311="","",IF(AY311+AZ311=ข้อมูลพื้นฐาน!$F$20+ข้อมูลพื้นฐาน!$G$20,"/",""))</f>
        <v/>
      </c>
      <c r="BB311" s="410" t="str">
        <f t="shared" si="20"/>
        <v/>
      </c>
      <c r="BC311" s="390" t="str">
        <f>สรุปเวลาเรียน!X34</f>
        <v/>
      </c>
      <c r="BD311" s="415"/>
    </row>
    <row r="312" spans="1:56" ht="15" customHeight="1">
      <c r="A312" s="875" t="str">
        <f>เวลาเรียน1!A37</f>
        <v/>
      </c>
      <c r="B312" s="876"/>
      <c r="C312" s="519" t="str">
        <f>น้ำหนักส่วนสูง!B33</f>
        <v/>
      </c>
      <c r="D312" s="507"/>
      <c r="E312" s="507"/>
      <c r="F312" s="507"/>
      <c r="G312" s="507"/>
      <c r="H312" s="507"/>
      <c r="I312" s="507"/>
      <c r="J312" s="507"/>
      <c r="K312" s="507"/>
      <c r="L312" s="507"/>
      <c r="M312" s="507"/>
      <c r="N312" s="507"/>
      <c r="O312" s="507"/>
      <c r="P312" s="507"/>
      <c r="Q312" s="507"/>
      <c r="R312" s="507"/>
      <c r="S312" s="507"/>
      <c r="T312" s="507"/>
      <c r="U312" s="507"/>
      <c r="V312" s="507"/>
      <c r="W312" s="507"/>
      <c r="X312" s="507"/>
      <c r="Y312" s="507"/>
      <c r="Z312" s="521" t="str">
        <f t="shared" si="21"/>
        <v/>
      </c>
      <c r="AA312" s="507"/>
      <c r="AB312" s="507"/>
      <c r="AC312" s="507"/>
      <c r="AD312" s="507"/>
      <c r="AE312" s="507"/>
      <c r="AF312" s="507"/>
      <c r="AG312" s="507"/>
      <c r="AH312" s="507"/>
      <c r="AI312" s="507"/>
      <c r="AJ312" s="507"/>
      <c r="AK312" s="507"/>
      <c r="AL312" s="507"/>
      <c r="AM312" s="507"/>
      <c r="AN312" s="507"/>
      <c r="AO312" s="507"/>
      <c r="AP312" s="507"/>
      <c r="AQ312" s="507"/>
      <c r="AR312" s="507"/>
      <c r="AS312" s="513"/>
      <c r="AT312" s="514"/>
      <c r="AU312" s="513"/>
      <c r="AV312" s="514"/>
      <c r="AW312" s="515"/>
      <c r="AX312" s="514"/>
      <c r="AY312" s="507"/>
      <c r="AZ312" s="408"/>
      <c r="BA312" s="410" t="str">
        <f>IF(A312="","",IF(AY312+AZ312=ข้อมูลพื้นฐาน!$F$20+ข้อมูลพื้นฐาน!$G$20,"/",""))</f>
        <v/>
      </c>
      <c r="BB312" s="410" t="str">
        <f t="shared" si="20"/>
        <v/>
      </c>
      <c r="BC312" s="390" t="str">
        <f>สรุปเวลาเรียน!X35</f>
        <v/>
      </c>
      <c r="BD312" s="415"/>
    </row>
    <row r="313" spans="1:56" ht="15" customHeight="1">
      <c r="A313" s="875" t="str">
        <f>เวลาเรียน1!A38</f>
        <v/>
      </c>
      <c r="B313" s="876"/>
      <c r="C313" s="519" t="str">
        <f>น้ำหนักส่วนสูง!B34</f>
        <v/>
      </c>
      <c r="D313" s="507"/>
      <c r="E313" s="507"/>
      <c r="F313" s="507"/>
      <c r="G313" s="507"/>
      <c r="H313" s="507"/>
      <c r="I313" s="507"/>
      <c r="J313" s="507"/>
      <c r="K313" s="507"/>
      <c r="L313" s="507"/>
      <c r="M313" s="507"/>
      <c r="N313" s="507"/>
      <c r="O313" s="507"/>
      <c r="P313" s="507"/>
      <c r="Q313" s="507"/>
      <c r="R313" s="507"/>
      <c r="S313" s="507"/>
      <c r="T313" s="507"/>
      <c r="U313" s="507"/>
      <c r="V313" s="507"/>
      <c r="W313" s="507"/>
      <c r="X313" s="507"/>
      <c r="Y313" s="507"/>
      <c r="Z313" s="521" t="str">
        <f t="shared" si="21"/>
        <v/>
      </c>
      <c r="AA313" s="507"/>
      <c r="AB313" s="507"/>
      <c r="AC313" s="507"/>
      <c r="AD313" s="507"/>
      <c r="AE313" s="507"/>
      <c r="AF313" s="507"/>
      <c r="AG313" s="507"/>
      <c r="AH313" s="507"/>
      <c r="AI313" s="507"/>
      <c r="AJ313" s="507"/>
      <c r="AK313" s="507"/>
      <c r="AL313" s="507"/>
      <c r="AM313" s="507"/>
      <c r="AN313" s="507"/>
      <c r="AO313" s="507"/>
      <c r="AP313" s="507"/>
      <c r="AQ313" s="507"/>
      <c r="AR313" s="507"/>
      <c r="AS313" s="513"/>
      <c r="AT313" s="514"/>
      <c r="AU313" s="513"/>
      <c r="AV313" s="514"/>
      <c r="AW313" s="515"/>
      <c r="AX313" s="514"/>
      <c r="AY313" s="507"/>
      <c r="AZ313" s="408"/>
      <c r="BA313" s="410" t="str">
        <f>IF(A313="","",IF(AY313+AZ313=ข้อมูลพื้นฐาน!$F$20+ข้อมูลพื้นฐาน!$G$20,"/",""))</f>
        <v/>
      </c>
      <c r="BB313" s="410" t="str">
        <f t="shared" si="20"/>
        <v/>
      </c>
      <c r="BC313" s="390" t="str">
        <f>สรุปเวลาเรียน!X36</f>
        <v/>
      </c>
      <c r="BD313" s="415"/>
    </row>
    <row r="314" spans="1:56" ht="15" customHeight="1">
      <c r="A314" s="875" t="str">
        <f>เวลาเรียน1!A39</f>
        <v/>
      </c>
      <c r="B314" s="876"/>
      <c r="C314" s="519" t="str">
        <f>น้ำหนักส่วนสูง!B35</f>
        <v/>
      </c>
      <c r="D314" s="507"/>
      <c r="E314" s="507"/>
      <c r="F314" s="507"/>
      <c r="G314" s="507"/>
      <c r="H314" s="507"/>
      <c r="I314" s="507"/>
      <c r="J314" s="507"/>
      <c r="K314" s="507"/>
      <c r="L314" s="507"/>
      <c r="M314" s="507"/>
      <c r="N314" s="507"/>
      <c r="O314" s="507"/>
      <c r="P314" s="507"/>
      <c r="Q314" s="507"/>
      <c r="R314" s="507"/>
      <c r="S314" s="507"/>
      <c r="T314" s="507"/>
      <c r="U314" s="507"/>
      <c r="V314" s="507"/>
      <c r="W314" s="507"/>
      <c r="X314" s="507"/>
      <c r="Y314" s="507"/>
      <c r="Z314" s="521" t="str">
        <f t="shared" si="21"/>
        <v/>
      </c>
      <c r="AA314" s="507"/>
      <c r="AB314" s="507"/>
      <c r="AC314" s="507"/>
      <c r="AD314" s="507"/>
      <c r="AE314" s="507"/>
      <c r="AF314" s="507"/>
      <c r="AG314" s="507"/>
      <c r="AH314" s="507"/>
      <c r="AI314" s="507"/>
      <c r="AJ314" s="507"/>
      <c r="AK314" s="507"/>
      <c r="AL314" s="507"/>
      <c r="AM314" s="507"/>
      <c r="AN314" s="507"/>
      <c r="AO314" s="507"/>
      <c r="AP314" s="507"/>
      <c r="AQ314" s="507"/>
      <c r="AR314" s="507"/>
      <c r="AS314" s="513"/>
      <c r="AT314" s="514"/>
      <c r="AU314" s="513"/>
      <c r="AV314" s="514"/>
      <c r="AW314" s="515"/>
      <c r="AX314" s="514"/>
      <c r="AY314" s="507"/>
      <c r="AZ314" s="408"/>
      <c r="BA314" s="410" t="str">
        <f>IF(A314="","",IF(AY314+AZ314=ข้อมูลพื้นฐาน!$F$20+ข้อมูลพื้นฐาน!$G$20,"/",""))</f>
        <v/>
      </c>
      <c r="BB314" s="410" t="str">
        <f t="shared" si="20"/>
        <v/>
      </c>
      <c r="BC314" s="390" t="str">
        <f>สรุปเวลาเรียน!X37</f>
        <v/>
      </c>
      <c r="BD314" s="415"/>
    </row>
    <row r="315" spans="1:56" ht="15" customHeight="1">
      <c r="A315" s="875" t="str">
        <f>เวลาเรียน1!A40</f>
        <v/>
      </c>
      <c r="B315" s="876"/>
      <c r="C315" s="519" t="str">
        <f>น้ำหนักส่วนสูง!B36</f>
        <v/>
      </c>
      <c r="D315" s="507"/>
      <c r="E315" s="507"/>
      <c r="F315" s="507"/>
      <c r="G315" s="507"/>
      <c r="H315" s="507"/>
      <c r="I315" s="507"/>
      <c r="J315" s="507"/>
      <c r="K315" s="507"/>
      <c r="L315" s="507"/>
      <c r="M315" s="507"/>
      <c r="N315" s="507"/>
      <c r="O315" s="507"/>
      <c r="P315" s="507"/>
      <c r="Q315" s="507"/>
      <c r="R315" s="507"/>
      <c r="S315" s="507"/>
      <c r="T315" s="507"/>
      <c r="U315" s="507"/>
      <c r="V315" s="507"/>
      <c r="W315" s="507"/>
      <c r="X315" s="507"/>
      <c r="Y315" s="507"/>
      <c r="Z315" s="521" t="str">
        <f t="shared" si="21"/>
        <v/>
      </c>
      <c r="AA315" s="507"/>
      <c r="AB315" s="507"/>
      <c r="AC315" s="507"/>
      <c r="AD315" s="507"/>
      <c r="AE315" s="507"/>
      <c r="AF315" s="507"/>
      <c r="AG315" s="507"/>
      <c r="AH315" s="507"/>
      <c r="AI315" s="507"/>
      <c r="AJ315" s="507"/>
      <c r="AK315" s="507"/>
      <c r="AL315" s="507"/>
      <c r="AM315" s="507"/>
      <c r="AN315" s="507"/>
      <c r="AO315" s="507"/>
      <c r="AP315" s="507"/>
      <c r="AQ315" s="507"/>
      <c r="AR315" s="507"/>
      <c r="AS315" s="513"/>
      <c r="AT315" s="514"/>
      <c r="AU315" s="513"/>
      <c r="AV315" s="514"/>
      <c r="AW315" s="515"/>
      <c r="AX315" s="514"/>
      <c r="AY315" s="507"/>
      <c r="AZ315" s="408"/>
      <c r="BA315" s="410" t="str">
        <f>IF(A315="","",IF(AY315+AZ315=ข้อมูลพื้นฐาน!$F$20+ข้อมูลพื้นฐาน!$G$20,"/",""))</f>
        <v/>
      </c>
      <c r="BB315" s="410" t="str">
        <f t="shared" si="20"/>
        <v/>
      </c>
      <c r="BC315" s="390" t="str">
        <f>สรุปเวลาเรียน!X38</f>
        <v/>
      </c>
      <c r="BD315" s="415"/>
    </row>
    <row r="316" spans="1:56" ht="15" customHeight="1">
      <c r="A316" s="875" t="str">
        <f>เวลาเรียน1!A41</f>
        <v/>
      </c>
      <c r="B316" s="876"/>
      <c r="C316" s="519" t="str">
        <f>น้ำหนักส่วนสูง!B37</f>
        <v/>
      </c>
      <c r="D316" s="507"/>
      <c r="E316" s="507"/>
      <c r="F316" s="507"/>
      <c r="G316" s="507"/>
      <c r="H316" s="507"/>
      <c r="I316" s="507"/>
      <c r="J316" s="507"/>
      <c r="K316" s="507"/>
      <c r="L316" s="507"/>
      <c r="M316" s="507"/>
      <c r="N316" s="507"/>
      <c r="O316" s="507"/>
      <c r="P316" s="507"/>
      <c r="Q316" s="507"/>
      <c r="R316" s="507"/>
      <c r="S316" s="507"/>
      <c r="T316" s="507"/>
      <c r="U316" s="507"/>
      <c r="V316" s="507"/>
      <c r="W316" s="507"/>
      <c r="X316" s="507"/>
      <c r="Y316" s="507"/>
      <c r="Z316" s="521" t="str">
        <f t="shared" si="21"/>
        <v/>
      </c>
      <c r="AA316" s="507"/>
      <c r="AB316" s="507"/>
      <c r="AC316" s="507"/>
      <c r="AD316" s="507"/>
      <c r="AE316" s="507"/>
      <c r="AF316" s="507"/>
      <c r="AG316" s="507"/>
      <c r="AH316" s="507"/>
      <c r="AI316" s="507"/>
      <c r="AJ316" s="507"/>
      <c r="AK316" s="507"/>
      <c r="AL316" s="507"/>
      <c r="AM316" s="507"/>
      <c r="AN316" s="507"/>
      <c r="AO316" s="507"/>
      <c r="AP316" s="507"/>
      <c r="AQ316" s="507"/>
      <c r="AR316" s="507"/>
      <c r="AS316" s="513"/>
      <c r="AT316" s="514"/>
      <c r="AU316" s="513"/>
      <c r="AV316" s="514"/>
      <c r="AW316" s="515"/>
      <c r="AX316" s="514"/>
      <c r="AY316" s="507"/>
      <c r="AZ316" s="408"/>
      <c r="BA316" s="410" t="str">
        <f>IF(A316="","",IF(AY316+AZ316=ข้อมูลพื้นฐาน!$F$20+ข้อมูลพื้นฐาน!$G$20,"/",""))</f>
        <v/>
      </c>
      <c r="BB316" s="410" t="str">
        <f t="shared" si="20"/>
        <v/>
      </c>
      <c r="BC316" s="390" t="str">
        <f>สรุปเวลาเรียน!X39</f>
        <v/>
      </c>
      <c r="BD316" s="415"/>
    </row>
    <row r="317" spans="1:56" ht="15" customHeight="1">
      <c r="A317" s="875" t="str">
        <f>เวลาเรียน1!A42</f>
        <v/>
      </c>
      <c r="B317" s="876"/>
      <c r="C317" s="519" t="str">
        <f>น้ำหนักส่วนสูง!B38</f>
        <v/>
      </c>
      <c r="D317" s="507"/>
      <c r="E317" s="507"/>
      <c r="F317" s="507"/>
      <c r="G317" s="507"/>
      <c r="H317" s="507"/>
      <c r="I317" s="507"/>
      <c r="J317" s="507"/>
      <c r="K317" s="507"/>
      <c r="L317" s="507"/>
      <c r="M317" s="507"/>
      <c r="N317" s="507"/>
      <c r="O317" s="507"/>
      <c r="P317" s="507"/>
      <c r="Q317" s="507"/>
      <c r="R317" s="507"/>
      <c r="S317" s="507"/>
      <c r="T317" s="507"/>
      <c r="U317" s="507"/>
      <c r="V317" s="507"/>
      <c r="W317" s="507"/>
      <c r="X317" s="507"/>
      <c r="Y317" s="507"/>
      <c r="Z317" s="521" t="str">
        <f t="shared" si="21"/>
        <v/>
      </c>
      <c r="AA317" s="507"/>
      <c r="AB317" s="507"/>
      <c r="AC317" s="507"/>
      <c r="AD317" s="507"/>
      <c r="AE317" s="507"/>
      <c r="AF317" s="507"/>
      <c r="AG317" s="507"/>
      <c r="AH317" s="507"/>
      <c r="AI317" s="507"/>
      <c r="AJ317" s="507"/>
      <c r="AK317" s="507"/>
      <c r="AL317" s="507"/>
      <c r="AM317" s="507"/>
      <c r="AN317" s="507"/>
      <c r="AO317" s="507"/>
      <c r="AP317" s="507"/>
      <c r="AQ317" s="507"/>
      <c r="AR317" s="507"/>
      <c r="AS317" s="513"/>
      <c r="AT317" s="514"/>
      <c r="AU317" s="513"/>
      <c r="AV317" s="514"/>
      <c r="AW317" s="515"/>
      <c r="AX317" s="514"/>
      <c r="AY317" s="507"/>
      <c r="AZ317" s="408"/>
      <c r="BA317" s="410" t="str">
        <f>IF(A317="","",IF(AY317+AZ317=ข้อมูลพื้นฐาน!$F$20+ข้อมูลพื้นฐาน!$G$20,"/",""))</f>
        <v/>
      </c>
      <c r="BB317" s="410" t="str">
        <f t="shared" si="20"/>
        <v/>
      </c>
      <c r="BC317" s="390" t="str">
        <f>สรุปเวลาเรียน!X40</f>
        <v/>
      </c>
      <c r="BD317" s="415"/>
    </row>
    <row r="318" spans="1:56" ht="15" customHeight="1">
      <c r="A318" s="875" t="str">
        <f>เวลาเรียน1!A43</f>
        <v/>
      </c>
      <c r="B318" s="876"/>
      <c r="C318" s="519" t="str">
        <f>น้ำหนักส่วนสูง!B39</f>
        <v/>
      </c>
      <c r="D318" s="507"/>
      <c r="E318" s="507"/>
      <c r="F318" s="507"/>
      <c r="G318" s="507"/>
      <c r="H318" s="507"/>
      <c r="I318" s="507"/>
      <c r="J318" s="507"/>
      <c r="K318" s="507"/>
      <c r="L318" s="507"/>
      <c r="M318" s="507"/>
      <c r="N318" s="507"/>
      <c r="O318" s="507"/>
      <c r="P318" s="507"/>
      <c r="Q318" s="507"/>
      <c r="R318" s="507"/>
      <c r="S318" s="507"/>
      <c r="T318" s="507"/>
      <c r="U318" s="507"/>
      <c r="V318" s="507"/>
      <c r="W318" s="507"/>
      <c r="X318" s="507"/>
      <c r="Y318" s="507"/>
      <c r="Z318" s="521" t="str">
        <f t="shared" si="21"/>
        <v/>
      </c>
      <c r="AA318" s="507"/>
      <c r="AB318" s="507"/>
      <c r="AC318" s="507"/>
      <c r="AD318" s="507"/>
      <c r="AE318" s="507"/>
      <c r="AF318" s="507"/>
      <c r="AG318" s="507"/>
      <c r="AH318" s="507"/>
      <c r="AI318" s="507"/>
      <c r="AJ318" s="507"/>
      <c r="AK318" s="507"/>
      <c r="AL318" s="507"/>
      <c r="AM318" s="507"/>
      <c r="AN318" s="507"/>
      <c r="AO318" s="507"/>
      <c r="AP318" s="507"/>
      <c r="AQ318" s="507"/>
      <c r="AR318" s="507"/>
      <c r="AS318" s="513"/>
      <c r="AT318" s="514"/>
      <c r="AU318" s="513"/>
      <c r="AV318" s="514"/>
      <c r="AW318" s="515"/>
      <c r="AX318" s="514"/>
      <c r="AY318" s="507"/>
      <c r="AZ318" s="408"/>
      <c r="BA318" s="410" t="str">
        <f>IF(A318="","",IF(AY318+AZ318=ข้อมูลพื้นฐาน!$F$20+ข้อมูลพื้นฐาน!$G$20,"/",""))</f>
        <v/>
      </c>
      <c r="BB318" s="410" t="str">
        <f t="shared" si="20"/>
        <v/>
      </c>
      <c r="BC318" s="390" t="str">
        <f>สรุปเวลาเรียน!X41</f>
        <v/>
      </c>
      <c r="BD318" s="415"/>
    </row>
    <row r="319" spans="1:56" ht="15" customHeight="1">
      <c r="A319" s="875" t="str">
        <f>เวลาเรียน1!A44</f>
        <v/>
      </c>
      <c r="B319" s="876"/>
      <c r="C319" s="519" t="str">
        <f>น้ำหนักส่วนสูง!B40</f>
        <v/>
      </c>
      <c r="D319" s="507"/>
      <c r="E319" s="507"/>
      <c r="F319" s="507"/>
      <c r="G319" s="507"/>
      <c r="H319" s="507"/>
      <c r="I319" s="507"/>
      <c r="J319" s="507"/>
      <c r="K319" s="507"/>
      <c r="L319" s="507"/>
      <c r="M319" s="507"/>
      <c r="N319" s="507"/>
      <c r="O319" s="507"/>
      <c r="P319" s="507"/>
      <c r="Q319" s="507"/>
      <c r="R319" s="507"/>
      <c r="S319" s="507"/>
      <c r="T319" s="507"/>
      <c r="U319" s="507"/>
      <c r="V319" s="507"/>
      <c r="W319" s="507"/>
      <c r="X319" s="507"/>
      <c r="Y319" s="507"/>
      <c r="Z319" s="521" t="str">
        <f t="shared" si="21"/>
        <v/>
      </c>
      <c r="AA319" s="507"/>
      <c r="AB319" s="507"/>
      <c r="AC319" s="507"/>
      <c r="AD319" s="507"/>
      <c r="AE319" s="507"/>
      <c r="AF319" s="507"/>
      <c r="AG319" s="507"/>
      <c r="AH319" s="507"/>
      <c r="AI319" s="507"/>
      <c r="AJ319" s="507"/>
      <c r="AK319" s="507"/>
      <c r="AL319" s="507"/>
      <c r="AM319" s="507"/>
      <c r="AN319" s="507"/>
      <c r="AO319" s="507"/>
      <c r="AP319" s="507"/>
      <c r="AQ319" s="507"/>
      <c r="AR319" s="507"/>
      <c r="AS319" s="513"/>
      <c r="AT319" s="514"/>
      <c r="AU319" s="513"/>
      <c r="AV319" s="514"/>
      <c r="AW319" s="515"/>
      <c r="AX319" s="514"/>
      <c r="AY319" s="507"/>
      <c r="AZ319" s="408"/>
      <c r="BA319" s="410" t="str">
        <f>IF(A319="","",IF(AY319+AZ319=ข้อมูลพื้นฐาน!$F$20+ข้อมูลพื้นฐาน!$G$20,"/",""))</f>
        <v/>
      </c>
      <c r="BB319" s="410" t="str">
        <f t="shared" si="20"/>
        <v/>
      </c>
      <c r="BC319" s="390" t="str">
        <f>สรุปเวลาเรียน!X42</f>
        <v/>
      </c>
      <c r="BD319" s="415"/>
    </row>
    <row r="320" spans="1:56" ht="15" customHeight="1">
      <c r="A320" s="875" t="str">
        <f>เวลาเรียน1!A45</f>
        <v/>
      </c>
      <c r="B320" s="876"/>
      <c r="C320" s="519" t="str">
        <f>น้ำหนักส่วนสูง!B41</f>
        <v/>
      </c>
      <c r="D320" s="507"/>
      <c r="E320" s="507"/>
      <c r="F320" s="507"/>
      <c r="G320" s="507"/>
      <c r="H320" s="507"/>
      <c r="I320" s="507"/>
      <c r="J320" s="507"/>
      <c r="K320" s="507"/>
      <c r="L320" s="507"/>
      <c r="M320" s="507"/>
      <c r="N320" s="507"/>
      <c r="O320" s="507"/>
      <c r="P320" s="507"/>
      <c r="Q320" s="507"/>
      <c r="R320" s="507"/>
      <c r="S320" s="507"/>
      <c r="T320" s="507"/>
      <c r="U320" s="507"/>
      <c r="V320" s="507"/>
      <c r="W320" s="507"/>
      <c r="X320" s="507"/>
      <c r="Y320" s="507"/>
      <c r="Z320" s="521" t="str">
        <f t="shared" si="21"/>
        <v/>
      </c>
      <c r="AA320" s="507"/>
      <c r="AB320" s="507"/>
      <c r="AC320" s="507"/>
      <c r="AD320" s="507"/>
      <c r="AE320" s="507"/>
      <c r="AF320" s="507"/>
      <c r="AG320" s="507"/>
      <c r="AH320" s="507"/>
      <c r="AI320" s="507"/>
      <c r="AJ320" s="507"/>
      <c r="AK320" s="507"/>
      <c r="AL320" s="507"/>
      <c r="AM320" s="507"/>
      <c r="AN320" s="507"/>
      <c r="AO320" s="507"/>
      <c r="AP320" s="507"/>
      <c r="AQ320" s="507"/>
      <c r="AR320" s="507"/>
      <c r="AS320" s="513"/>
      <c r="AT320" s="514"/>
      <c r="AU320" s="513"/>
      <c r="AV320" s="514"/>
      <c r="AW320" s="515"/>
      <c r="AX320" s="514"/>
      <c r="AY320" s="507"/>
      <c r="AZ320" s="408"/>
      <c r="BA320" s="410" t="str">
        <f>IF(A320="","",IF(AY320+AZ320=ข้อมูลพื้นฐาน!$F$20+ข้อมูลพื้นฐาน!$G$20,"/",""))</f>
        <v/>
      </c>
      <c r="BB320" s="410" t="str">
        <f t="shared" si="20"/>
        <v/>
      </c>
      <c r="BC320" s="390" t="str">
        <f>สรุปเวลาเรียน!X43</f>
        <v/>
      </c>
      <c r="BD320" s="415"/>
    </row>
    <row r="321" spans="1:56" ht="15" customHeight="1">
      <c r="A321" s="875" t="str">
        <f>เวลาเรียน1!A46</f>
        <v/>
      </c>
      <c r="B321" s="876"/>
      <c r="C321" s="519" t="str">
        <f>น้ำหนักส่วนสูง!B42</f>
        <v/>
      </c>
      <c r="D321" s="507"/>
      <c r="E321" s="507"/>
      <c r="F321" s="507"/>
      <c r="G321" s="507"/>
      <c r="H321" s="507"/>
      <c r="I321" s="507"/>
      <c r="J321" s="507"/>
      <c r="K321" s="507"/>
      <c r="L321" s="507"/>
      <c r="M321" s="507"/>
      <c r="N321" s="507"/>
      <c r="O321" s="507"/>
      <c r="P321" s="507"/>
      <c r="Q321" s="507"/>
      <c r="R321" s="507"/>
      <c r="S321" s="507"/>
      <c r="T321" s="507"/>
      <c r="U321" s="507"/>
      <c r="V321" s="507"/>
      <c r="W321" s="507"/>
      <c r="X321" s="507"/>
      <c r="Y321" s="507"/>
      <c r="Z321" s="521" t="str">
        <f t="shared" si="21"/>
        <v/>
      </c>
      <c r="AA321" s="507"/>
      <c r="AB321" s="507"/>
      <c r="AC321" s="507"/>
      <c r="AD321" s="507"/>
      <c r="AE321" s="507"/>
      <c r="AF321" s="507"/>
      <c r="AG321" s="507"/>
      <c r="AH321" s="507"/>
      <c r="AI321" s="507"/>
      <c r="AJ321" s="507"/>
      <c r="AK321" s="507"/>
      <c r="AL321" s="507"/>
      <c r="AM321" s="507"/>
      <c r="AN321" s="507"/>
      <c r="AO321" s="507"/>
      <c r="AP321" s="507"/>
      <c r="AQ321" s="507"/>
      <c r="AR321" s="507"/>
      <c r="AS321" s="516"/>
      <c r="AT321" s="517"/>
      <c r="AU321" s="516"/>
      <c r="AV321" s="517"/>
      <c r="AW321" s="518"/>
      <c r="AX321" s="517"/>
      <c r="AY321" s="507"/>
      <c r="AZ321" s="408"/>
      <c r="BA321" s="410" t="str">
        <f>IF(A321="","",IF(AY321+AZ321=ข้อมูลพื้นฐาน!$F$20+ข้อมูลพื้นฐาน!$G$20,"/",""))</f>
        <v/>
      </c>
      <c r="BB321" s="410" t="str">
        <f t="shared" si="20"/>
        <v/>
      </c>
      <c r="BC321" s="390" t="str">
        <f>สรุปเวลาเรียน!X44</f>
        <v/>
      </c>
      <c r="BD321" s="415"/>
    </row>
    <row r="322" spans="1:56" ht="15" customHeight="1">
      <c r="A322" s="875" t="str">
        <f>เวลาเรียน1!A47</f>
        <v/>
      </c>
      <c r="B322" s="876"/>
      <c r="C322" s="519" t="str">
        <f>น้ำหนักส่วนสูง!B43</f>
        <v/>
      </c>
      <c r="D322" s="507"/>
      <c r="E322" s="507"/>
      <c r="F322" s="507"/>
      <c r="G322" s="507"/>
      <c r="H322" s="507"/>
      <c r="I322" s="507"/>
      <c r="J322" s="507"/>
      <c r="K322" s="507"/>
      <c r="L322" s="507"/>
      <c r="M322" s="507"/>
      <c r="N322" s="507"/>
      <c r="O322" s="507"/>
      <c r="P322" s="507"/>
      <c r="Q322" s="507"/>
      <c r="R322" s="507"/>
      <c r="S322" s="507"/>
      <c r="T322" s="507"/>
      <c r="U322" s="507"/>
      <c r="V322" s="507"/>
      <c r="W322" s="507"/>
      <c r="X322" s="507"/>
      <c r="Y322" s="507"/>
      <c r="Z322" s="521" t="str">
        <f t="shared" ref="Z322:Z331" si="22">A322</f>
        <v/>
      </c>
      <c r="AA322" s="507"/>
      <c r="AB322" s="507"/>
      <c r="AC322" s="507"/>
      <c r="AD322" s="507"/>
      <c r="AE322" s="507"/>
      <c r="AF322" s="507"/>
      <c r="AG322" s="507"/>
      <c r="AH322" s="507"/>
      <c r="AI322" s="507"/>
      <c r="AJ322" s="507"/>
      <c r="AK322" s="507"/>
      <c r="AL322" s="507"/>
      <c r="AM322" s="507"/>
      <c r="AN322" s="507"/>
      <c r="AO322" s="507"/>
      <c r="AP322" s="507"/>
      <c r="AQ322" s="507"/>
      <c r="AR322" s="507"/>
      <c r="AS322" s="513"/>
      <c r="AT322" s="514"/>
      <c r="AU322" s="513"/>
      <c r="AV322" s="514"/>
      <c r="AW322" s="515"/>
      <c r="AX322" s="514"/>
      <c r="AY322" s="507"/>
      <c r="AZ322" s="408"/>
      <c r="BA322" s="410" t="str">
        <f>IF(A322="","",IF(AY322+AZ322=ข้อมูลพื้นฐาน!$F$20+ข้อมูลพื้นฐาน!$G$20,"/",""))</f>
        <v/>
      </c>
      <c r="BB322" s="410" t="str">
        <f t="shared" ref="BB322:BB331" si="23">IF(A322="","",IF(BA322="/","","/"))</f>
        <v/>
      </c>
      <c r="BC322" s="390" t="str">
        <f>สรุปเวลาเรียน!X45</f>
        <v/>
      </c>
      <c r="BD322" s="415"/>
    </row>
    <row r="323" spans="1:56" ht="15" customHeight="1">
      <c r="A323" s="875" t="str">
        <f>เวลาเรียน1!A48</f>
        <v/>
      </c>
      <c r="B323" s="876"/>
      <c r="C323" s="519" t="str">
        <f>น้ำหนักส่วนสูง!B44</f>
        <v/>
      </c>
      <c r="D323" s="507"/>
      <c r="E323" s="507"/>
      <c r="F323" s="507"/>
      <c r="G323" s="507"/>
      <c r="H323" s="507"/>
      <c r="I323" s="507"/>
      <c r="J323" s="507"/>
      <c r="K323" s="507"/>
      <c r="L323" s="507"/>
      <c r="M323" s="507"/>
      <c r="N323" s="507"/>
      <c r="O323" s="507"/>
      <c r="P323" s="507"/>
      <c r="Q323" s="507"/>
      <c r="R323" s="507"/>
      <c r="S323" s="507"/>
      <c r="T323" s="507"/>
      <c r="U323" s="507"/>
      <c r="V323" s="507"/>
      <c r="W323" s="507"/>
      <c r="X323" s="507"/>
      <c r="Y323" s="507"/>
      <c r="Z323" s="521" t="str">
        <f t="shared" si="22"/>
        <v/>
      </c>
      <c r="AA323" s="507"/>
      <c r="AB323" s="507"/>
      <c r="AC323" s="507"/>
      <c r="AD323" s="507"/>
      <c r="AE323" s="507"/>
      <c r="AF323" s="507"/>
      <c r="AG323" s="507"/>
      <c r="AH323" s="507"/>
      <c r="AI323" s="507"/>
      <c r="AJ323" s="507"/>
      <c r="AK323" s="507"/>
      <c r="AL323" s="507"/>
      <c r="AM323" s="507"/>
      <c r="AN323" s="507"/>
      <c r="AO323" s="507"/>
      <c r="AP323" s="507"/>
      <c r="AQ323" s="507"/>
      <c r="AR323" s="507"/>
      <c r="AS323" s="513"/>
      <c r="AT323" s="514"/>
      <c r="AU323" s="513"/>
      <c r="AV323" s="514"/>
      <c r="AW323" s="515"/>
      <c r="AX323" s="514"/>
      <c r="AY323" s="507"/>
      <c r="AZ323" s="408"/>
      <c r="BA323" s="410" t="str">
        <f>IF(A323="","",IF(AY323+AZ323=ข้อมูลพื้นฐาน!$F$20+ข้อมูลพื้นฐาน!$G$20,"/",""))</f>
        <v/>
      </c>
      <c r="BB323" s="410" t="str">
        <f t="shared" si="23"/>
        <v/>
      </c>
      <c r="BC323" s="390" t="str">
        <f>สรุปเวลาเรียน!X46</f>
        <v/>
      </c>
      <c r="BD323" s="415"/>
    </row>
    <row r="324" spans="1:56" ht="15" customHeight="1">
      <c r="A324" s="875" t="str">
        <f>เวลาเรียน1!A49</f>
        <v/>
      </c>
      <c r="B324" s="876"/>
      <c r="C324" s="519" t="str">
        <f>น้ำหนักส่วนสูง!B45</f>
        <v/>
      </c>
      <c r="D324" s="507"/>
      <c r="E324" s="507"/>
      <c r="F324" s="507"/>
      <c r="G324" s="507"/>
      <c r="H324" s="507"/>
      <c r="I324" s="507"/>
      <c r="J324" s="507"/>
      <c r="K324" s="507"/>
      <c r="L324" s="507"/>
      <c r="M324" s="507"/>
      <c r="N324" s="507"/>
      <c r="O324" s="507"/>
      <c r="P324" s="507"/>
      <c r="Q324" s="507"/>
      <c r="R324" s="507"/>
      <c r="S324" s="507"/>
      <c r="T324" s="507"/>
      <c r="U324" s="507"/>
      <c r="V324" s="507"/>
      <c r="W324" s="507"/>
      <c r="X324" s="507"/>
      <c r="Y324" s="507"/>
      <c r="Z324" s="521" t="str">
        <f t="shared" si="22"/>
        <v/>
      </c>
      <c r="AA324" s="507"/>
      <c r="AB324" s="507"/>
      <c r="AC324" s="507"/>
      <c r="AD324" s="507"/>
      <c r="AE324" s="507"/>
      <c r="AF324" s="507"/>
      <c r="AG324" s="507"/>
      <c r="AH324" s="507"/>
      <c r="AI324" s="507"/>
      <c r="AJ324" s="507"/>
      <c r="AK324" s="507"/>
      <c r="AL324" s="507"/>
      <c r="AM324" s="507"/>
      <c r="AN324" s="507"/>
      <c r="AO324" s="507"/>
      <c r="AP324" s="507"/>
      <c r="AQ324" s="507"/>
      <c r="AR324" s="507"/>
      <c r="AS324" s="513"/>
      <c r="AT324" s="514"/>
      <c r="AU324" s="513"/>
      <c r="AV324" s="514"/>
      <c r="AW324" s="515"/>
      <c r="AX324" s="514"/>
      <c r="AY324" s="507"/>
      <c r="AZ324" s="408"/>
      <c r="BA324" s="410" t="str">
        <f>IF(A324="","",IF(AY324+AZ324=ข้อมูลพื้นฐาน!$F$20+ข้อมูลพื้นฐาน!$G$20,"/",""))</f>
        <v/>
      </c>
      <c r="BB324" s="410" t="str">
        <f t="shared" si="23"/>
        <v/>
      </c>
      <c r="BC324" s="390" t="str">
        <f>สรุปเวลาเรียน!X47</f>
        <v/>
      </c>
      <c r="BD324" s="415"/>
    </row>
    <row r="325" spans="1:56" ht="15" customHeight="1">
      <c r="A325" s="875" t="str">
        <f>เวลาเรียน1!A50</f>
        <v/>
      </c>
      <c r="B325" s="876"/>
      <c r="C325" s="519" t="str">
        <f>น้ำหนักส่วนสูง!B46</f>
        <v/>
      </c>
      <c r="D325" s="507"/>
      <c r="E325" s="507"/>
      <c r="F325" s="507"/>
      <c r="G325" s="507"/>
      <c r="H325" s="507"/>
      <c r="I325" s="507"/>
      <c r="J325" s="507"/>
      <c r="K325" s="507"/>
      <c r="L325" s="507"/>
      <c r="M325" s="507"/>
      <c r="N325" s="507"/>
      <c r="O325" s="507"/>
      <c r="P325" s="507"/>
      <c r="Q325" s="507"/>
      <c r="R325" s="507"/>
      <c r="S325" s="507"/>
      <c r="T325" s="507"/>
      <c r="U325" s="507"/>
      <c r="V325" s="507"/>
      <c r="W325" s="507"/>
      <c r="X325" s="507"/>
      <c r="Y325" s="507"/>
      <c r="Z325" s="521" t="str">
        <f t="shared" si="22"/>
        <v/>
      </c>
      <c r="AA325" s="507"/>
      <c r="AB325" s="507"/>
      <c r="AC325" s="507"/>
      <c r="AD325" s="507"/>
      <c r="AE325" s="507"/>
      <c r="AF325" s="507"/>
      <c r="AG325" s="507"/>
      <c r="AH325" s="507"/>
      <c r="AI325" s="507"/>
      <c r="AJ325" s="507"/>
      <c r="AK325" s="507"/>
      <c r="AL325" s="507"/>
      <c r="AM325" s="507"/>
      <c r="AN325" s="507"/>
      <c r="AO325" s="507"/>
      <c r="AP325" s="507"/>
      <c r="AQ325" s="507"/>
      <c r="AR325" s="507"/>
      <c r="AS325" s="513"/>
      <c r="AT325" s="514"/>
      <c r="AU325" s="513"/>
      <c r="AV325" s="514"/>
      <c r="AW325" s="515"/>
      <c r="AX325" s="514"/>
      <c r="AY325" s="507"/>
      <c r="AZ325" s="408"/>
      <c r="BA325" s="410" t="str">
        <f>IF(A325="","",IF(AY325+AZ325=ข้อมูลพื้นฐาน!$F$20+ข้อมูลพื้นฐาน!$G$20,"/",""))</f>
        <v/>
      </c>
      <c r="BB325" s="410" t="str">
        <f t="shared" si="23"/>
        <v/>
      </c>
      <c r="BC325" s="390" t="str">
        <f>สรุปเวลาเรียน!X48</f>
        <v/>
      </c>
      <c r="BD325" s="415"/>
    </row>
    <row r="326" spans="1:56" ht="15" customHeight="1">
      <c r="A326" s="875" t="str">
        <f>เวลาเรียน1!A51</f>
        <v/>
      </c>
      <c r="B326" s="876"/>
      <c r="C326" s="519" t="str">
        <f>น้ำหนักส่วนสูง!B47</f>
        <v/>
      </c>
      <c r="D326" s="507"/>
      <c r="E326" s="507"/>
      <c r="F326" s="507"/>
      <c r="G326" s="507"/>
      <c r="H326" s="507"/>
      <c r="I326" s="507"/>
      <c r="J326" s="507"/>
      <c r="K326" s="507"/>
      <c r="L326" s="507"/>
      <c r="M326" s="507"/>
      <c r="N326" s="507"/>
      <c r="O326" s="507"/>
      <c r="P326" s="507"/>
      <c r="Q326" s="507"/>
      <c r="R326" s="507"/>
      <c r="S326" s="507"/>
      <c r="T326" s="507"/>
      <c r="U326" s="507"/>
      <c r="V326" s="507"/>
      <c r="W326" s="507"/>
      <c r="X326" s="507"/>
      <c r="Y326" s="507"/>
      <c r="Z326" s="521" t="str">
        <f t="shared" si="22"/>
        <v/>
      </c>
      <c r="AA326" s="507"/>
      <c r="AB326" s="507"/>
      <c r="AC326" s="507"/>
      <c r="AD326" s="507"/>
      <c r="AE326" s="507"/>
      <c r="AF326" s="507"/>
      <c r="AG326" s="507"/>
      <c r="AH326" s="507"/>
      <c r="AI326" s="507"/>
      <c r="AJ326" s="507"/>
      <c r="AK326" s="507"/>
      <c r="AL326" s="507"/>
      <c r="AM326" s="507"/>
      <c r="AN326" s="507"/>
      <c r="AO326" s="507"/>
      <c r="AP326" s="507"/>
      <c r="AQ326" s="507"/>
      <c r="AR326" s="507"/>
      <c r="AS326" s="513"/>
      <c r="AT326" s="514"/>
      <c r="AU326" s="513"/>
      <c r="AV326" s="514"/>
      <c r="AW326" s="515"/>
      <c r="AX326" s="514"/>
      <c r="AY326" s="507"/>
      <c r="AZ326" s="408"/>
      <c r="BA326" s="410" t="str">
        <f>IF(A326="","",IF(AY326+AZ326=ข้อมูลพื้นฐาน!$F$20+ข้อมูลพื้นฐาน!$G$20,"/",""))</f>
        <v/>
      </c>
      <c r="BB326" s="410" t="str">
        <f t="shared" si="23"/>
        <v/>
      </c>
      <c r="BC326" s="390" t="str">
        <f>สรุปเวลาเรียน!X49</f>
        <v/>
      </c>
      <c r="BD326" s="415"/>
    </row>
    <row r="327" spans="1:56" ht="15" customHeight="1">
      <c r="A327" s="875" t="str">
        <f>เวลาเรียน1!A52</f>
        <v/>
      </c>
      <c r="B327" s="876"/>
      <c r="C327" s="519" t="str">
        <f>น้ำหนักส่วนสูง!B48</f>
        <v/>
      </c>
      <c r="D327" s="507"/>
      <c r="E327" s="507"/>
      <c r="F327" s="507"/>
      <c r="G327" s="507"/>
      <c r="H327" s="507"/>
      <c r="I327" s="507"/>
      <c r="J327" s="507"/>
      <c r="K327" s="507"/>
      <c r="L327" s="507"/>
      <c r="M327" s="507"/>
      <c r="N327" s="507"/>
      <c r="O327" s="507"/>
      <c r="P327" s="507"/>
      <c r="Q327" s="507"/>
      <c r="R327" s="507"/>
      <c r="S327" s="507"/>
      <c r="T327" s="507"/>
      <c r="U327" s="507"/>
      <c r="V327" s="507"/>
      <c r="W327" s="507"/>
      <c r="X327" s="507"/>
      <c r="Y327" s="507"/>
      <c r="Z327" s="521" t="str">
        <f t="shared" si="22"/>
        <v/>
      </c>
      <c r="AA327" s="507"/>
      <c r="AB327" s="507"/>
      <c r="AC327" s="507"/>
      <c r="AD327" s="507"/>
      <c r="AE327" s="507"/>
      <c r="AF327" s="507"/>
      <c r="AG327" s="507"/>
      <c r="AH327" s="507"/>
      <c r="AI327" s="507"/>
      <c r="AJ327" s="507"/>
      <c r="AK327" s="507"/>
      <c r="AL327" s="507"/>
      <c r="AM327" s="507"/>
      <c r="AN327" s="507"/>
      <c r="AO327" s="507"/>
      <c r="AP327" s="507"/>
      <c r="AQ327" s="507"/>
      <c r="AR327" s="507"/>
      <c r="AS327" s="513"/>
      <c r="AT327" s="514"/>
      <c r="AU327" s="513"/>
      <c r="AV327" s="514"/>
      <c r="AW327" s="515"/>
      <c r="AX327" s="514"/>
      <c r="AY327" s="507"/>
      <c r="AZ327" s="408"/>
      <c r="BA327" s="410" t="str">
        <f>IF(A327="","",IF(AY327+AZ327=ข้อมูลพื้นฐาน!$F$20+ข้อมูลพื้นฐาน!$G$20,"/",""))</f>
        <v/>
      </c>
      <c r="BB327" s="410" t="str">
        <f t="shared" si="23"/>
        <v/>
      </c>
      <c r="BC327" s="390" t="str">
        <f>สรุปเวลาเรียน!X50</f>
        <v/>
      </c>
      <c r="BD327" s="415"/>
    </row>
    <row r="328" spans="1:56" ht="15" customHeight="1">
      <c r="A328" s="875" t="str">
        <f>เวลาเรียน1!A53</f>
        <v/>
      </c>
      <c r="B328" s="876"/>
      <c r="C328" s="519" t="str">
        <f>น้ำหนักส่วนสูง!B49</f>
        <v/>
      </c>
      <c r="D328" s="507"/>
      <c r="E328" s="507"/>
      <c r="F328" s="507"/>
      <c r="G328" s="507"/>
      <c r="H328" s="507"/>
      <c r="I328" s="507"/>
      <c r="J328" s="507"/>
      <c r="K328" s="507"/>
      <c r="L328" s="507"/>
      <c r="M328" s="507"/>
      <c r="N328" s="507"/>
      <c r="O328" s="507"/>
      <c r="P328" s="507"/>
      <c r="Q328" s="507"/>
      <c r="R328" s="507"/>
      <c r="S328" s="507"/>
      <c r="T328" s="507"/>
      <c r="U328" s="507"/>
      <c r="V328" s="507"/>
      <c r="W328" s="507"/>
      <c r="X328" s="507"/>
      <c r="Y328" s="507"/>
      <c r="Z328" s="521" t="str">
        <f t="shared" si="22"/>
        <v/>
      </c>
      <c r="AA328" s="507"/>
      <c r="AB328" s="507"/>
      <c r="AC328" s="507"/>
      <c r="AD328" s="507"/>
      <c r="AE328" s="507"/>
      <c r="AF328" s="507"/>
      <c r="AG328" s="507"/>
      <c r="AH328" s="507"/>
      <c r="AI328" s="507"/>
      <c r="AJ328" s="507"/>
      <c r="AK328" s="507"/>
      <c r="AL328" s="507"/>
      <c r="AM328" s="507"/>
      <c r="AN328" s="507"/>
      <c r="AO328" s="507"/>
      <c r="AP328" s="507"/>
      <c r="AQ328" s="507"/>
      <c r="AR328" s="507"/>
      <c r="AS328" s="513"/>
      <c r="AT328" s="514"/>
      <c r="AU328" s="513"/>
      <c r="AV328" s="514"/>
      <c r="AW328" s="515"/>
      <c r="AX328" s="514"/>
      <c r="AY328" s="507"/>
      <c r="AZ328" s="408"/>
      <c r="BA328" s="410" t="str">
        <f>IF(A328="","",IF(AY328+AZ328=ข้อมูลพื้นฐาน!$F$20+ข้อมูลพื้นฐาน!$G$20,"/",""))</f>
        <v/>
      </c>
      <c r="BB328" s="410" t="str">
        <f t="shared" si="23"/>
        <v/>
      </c>
      <c r="BC328" s="390" t="str">
        <f>สรุปเวลาเรียน!X51</f>
        <v/>
      </c>
      <c r="BD328" s="415"/>
    </row>
    <row r="329" spans="1:56" ht="15" customHeight="1">
      <c r="A329" s="875" t="str">
        <f>เวลาเรียน1!A54</f>
        <v/>
      </c>
      <c r="B329" s="876"/>
      <c r="C329" s="519" t="str">
        <f>น้ำหนักส่วนสูง!B50</f>
        <v/>
      </c>
      <c r="D329" s="507"/>
      <c r="E329" s="507"/>
      <c r="F329" s="507"/>
      <c r="G329" s="507"/>
      <c r="H329" s="507"/>
      <c r="I329" s="507"/>
      <c r="J329" s="507"/>
      <c r="K329" s="507"/>
      <c r="L329" s="507"/>
      <c r="M329" s="507"/>
      <c r="N329" s="507"/>
      <c r="O329" s="507"/>
      <c r="P329" s="507"/>
      <c r="Q329" s="507"/>
      <c r="R329" s="507"/>
      <c r="S329" s="507"/>
      <c r="T329" s="507"/>
      <c r="U329" s="507"/>
      <c r="V329" s="507"/>
      <c r="W329" s="507"/>
      <c r="X329" s="507"/>
      <c r="Y329" s="507"/>
      <c r="Z329" s="521" t="str">
        <f t="shared" si="22"/>
        <v/>
      </c>
      <c r="AA329" s="507"/>
      <c r="AB329" s="507"/>
      <c r="AC329" s="507"/>
      <c r="AD329" s="507"/>
      <c r="AE329" s="507"/>
      <c r="AF329" s="507"/>
      <c r="AG329" s="507"/>
      <c r="AH329" s="507"/>
      <c r="AI329" s="507"/>
      <c r="AJ329" s="507"/>
      <c r="AK329" s="507"/>
      <c r="AL329" s="507"/>
      <c r="AM329" s="507"/>
      <c r="AN329" s="507"/>
      <c r="AO329" s="507"/>
      <c r="AP329" s="507"/>
      <c r="AQ329" s="507"/>
      <c r="AR329" s="507"/>
      <c r="AS329" s="513"/>
      <c r="AT329" s="514"/>
      <c r="AU329" s="513"/>
      <c r="AV329" s="514"/>
      <c r="AW329" s="515"/>
      <c r="AX329" s="514"/>
      <c r="AY329" s="507"/>
      <c r="AZ329" s="408"/>
      <c r="BA329" s="410" t="str">
        <f>IF(A329="","",IF(AY329+AZ329=ข้อมูลพื้นฐาน!$F$20+ข้อมูลพื้นฐาน!$G$20,"/",""))</f>
        <v/>
      </c>
      <c r="BB329" s="410" t="str">
        <f t="shared" si="23"/>
        <v/>
      </c>
      <c r="BC329" s="390" t="str">
        <f>สรุปเวลาเรียน!X52</f>
        <v/>
      </c>
      <c r="BD329" s="415"/>
    </row>
    <row r="330" spans="1:56" ht="15" customHeight="1">
      <c r="A330" s="875" t="str">
        <f>เวลาเรียน1!A55</f>
        <v/>
      </c>
      <c r="B330" s="876"/>
      <c r="C330" s="519" t="str">
        <f>น้ำหนักส่วนสูง!B51</f>
        <v/>
      </c>
      <c r="D330" s="507"/>
      <c r="E330" s="507"/>
      <c r="F330" s="507"/>
      <c r="G330" s="507"/>
      <c r="H330" s="507"/>
      <c r="I330" s="507"/>
      <c r="J330" s="507"/>
      <c r="K330" s="507"/>
      <c r="L330" s="507"/>
      <c r="M330" s="507"/>
      <c r="N330" s="507"/>
      <c r="O330" s="507"/>
      <c r="P330" s="507"/>
      <c r="Q330" s="507"/>
      <c r="R330" s="507"/>
      <c r="S330" s="507"/>
      <c r="T330" s="507"/>
      <c r="U330" s="507"/>
      <c r="V330" s="507"/>
      <c r="W330" s="507"/>
      <c r="X330" s="507"/>
      <c r="Y330" s="507"/>
      <c r="Z330" s="521" t="str">
        <f t="shared" si="22"/>
        <v/>
      </c>
      <c r="AA330" s="507"/>
      <c r="AB330" s="507"/>
      <c r="AC330" s="507"/>
      <c r="AD330" s="507"/>
      <c r="AE330" s="507"/>
      <c r="AF330" s="507"/>
      <c r="AG330" s="507"/>
      <c r="AH330" s="507"/>
      <c r="AI330" s="507"/>
      <c r="AJ330" s="507"/>
      <c r="AK330" s="507"/>
      <c r="AL330" s="507"/>
      <c r="AM330" s="507"/>
      <c r="AN330" s="507"/>
      <c r="AO330" s="507"/>
      <c r="AP330" s="507"/>
      <c r="AQ330" s="507"/>
      <c r="AR330" s="507"/>
      <c r="AS330" s="513"/>
      <c r="AT330" s="514"/>
      <c r="AU330" s="513"/>
      <c r="AV330" s="514"/>
      <c r="AW330" s="515"/>
      <c r="AX330" s="514"/>
      <c r="AY330" s="507"/>
      <c r="AZ330" s="408"/>
      <c r="BA330" s="410" t="str">
        <f>IF(A330="","",IF(AY330+AZ330=ข้อมูลพื้นฐาน!$F$20+ข้อมูลพื้นฐาน!$G$20,"/",""))</f>
        <v/>
      </c>
      <c r="BB330" s="410" t="str">
        <f t="shared" si="23"/>
        <v/>
      </c>
      <c r="BC330" s="390" t="str">
        <f>สรุปเวลาเรียน!X53</f>
        <v/>
      </c>
      <c r="BD330" s="415"/>
    </row>
    <row r="331" spans="1:56" ht="15" customHeight="1">
      <c r="A331" s="875" t="str">
        <f>เวลาเรียน1!A56</f>
        <v/>
      </c>
      <c r="B331" s="876"/>
      <c r="C331" s="519" t="str">
        <f>น้ำหนักส่วนสูง!B52</f>
        <v/>
      </c>
      <c r="D331" s="507"/>
      <c r="E331" s="507"/>
      <c r="F331" s="507"/>
      <c r="G331" s="507"/>
      <c r="H331" s="507"/>
      <c r="I331" s="507"/>
      <c r="J331" s="507"/>
      <c r="K331" s="507"/>
      <c r="L331" s="507"/>
      <c r="M331" s="507"/>
      <c r="N331" s="507"/>
      <c r="O331" s="507"/>
      <c r="P331" s="507"/>
      <c r="Q331" s="507"/>
      <c r="R331" s="507"/>
      <c r="S331" s="507"/>
      <c r="T331" s="507"/>
      <c r="U331" s="507"/>
      <c r="V331" s="507"/>
      <c r="W331" s="507"/>
      <c r="X331" s="507"/>
      <c r="Y331" s="507"/>
      <c r="Z331" s="521" t="str">
        <f t="shared" si="22"/>
        <v/>
      </c>
      <c r="AA331" s="507"/>
      <c r="AB331" s="507"/>
      <c r="AC331" s="507"/>
      <c r="AD331" s="507"/>
      <c r="AE331" s="507"/>
      <c r="AF331" s="507"/>
      <c r="AG331" s="507"/>
      <c r="AH331" s="507"/>
      <c r="AI331" s="507"/>
      <c r="AJ331" s="507"/>
      <c r="AK331" s="507"/>
      <c r="AL331" s="507"/>
      <c r="AM331" s="507"/>
      <c r="AN331" s="507"/>
      <c r="AO331" s="507"/>
      <c r="AP331" s="507"/>
      <c r="AQ331" s="507"/>
      <c r="AR331" s="507"/>
      <c r="AS331" s="516"/>
      <c r="AT331" s="517"/>
      <c r="AU331" s="516"/>
      <c r="AV331" s="517"/>
      <c r="AW331" s="518"/>
      <c r="AX331" s="517"/>
      <c r="AY331" s="507"/>
      <c r="AZ331" s="408"/>
      <c r="BA331" s="410" t="str">
        <f>IF(A331="","",IF(AY331+AZ331=ข้อมูลพื้นฐาน!$F$20+ข้อมูลพื้นฐาน!$G$20,"/",""))</f>
        <v/>
      </c>
      <c r="BB331" s="410" t="str">
        <f t="shared" si="23"/>
        <v/>
      </c>
      <c r="BC331" s="390" t="str">
        <f>สรุปเวลาเรียน!X54</f>
        <v/>
      </c>
      <c r="BD331" s="415"/>
    </row>
    <row r="332" spans="1:56" ht="0.95" customHeight="1">
      <c r="A332" s="522"/>
      <c r="B332" s="522"/>
      <c r="C332" s="415"/>
      <c r="D332" s="415"/>
      <c r="E332" s="415"/>
      <c r="F332" s="415"/>
      <c r="G332" s="415"/>
      <c r="H332" s="415"/>
      <c r="I332" s="415"/>
      <c r="J332" s="415"/>
      <c r="K332" s="415"/>
      <c r="L332" s="415"/>
      <c r="M332" s="415"/>
      <c r="N332" s="415"/>
      <c r="O332" s="415"/>
      <c r="P332" s="415"/>
      <c r="Q332" s="415"/>
      <c r="R332" s="415"/>
      <c r="S332" s="415"/>
      <c r="T332" s="415"/>
      <c r="U332" s="415"/>
      <c r="V332" s="415"/>
      <c r="W332" s="415"/>
      <c r="X332" s="415"/>
      <c r="Y332" s="415"/>
      <c r="Z332" s="522"/>
      <c r="AA332" s="415"/>
      <c r="AB332" s="415"/>
      <c r="AC332" s="415"/>
      <c r="AD332" s="415"/>
      <c r="AE332" s="415"/>
      <c r="AF332" s="415"/>
      <c r="AG332" s="415"/>
      <c r="AH332" s="415"/>
      <c r="AI332" s="415"/>
      <c r="AJ332" s="415"/>
      <c r="AK332" s="415"/>
      <c r="AL332" s="415"/>
      <c r="AM332" s="415"/>
      <c r="AN332" s="415"/>
      <c r="AO332" s="415"/>
      <c r="AP332" s="415"/>
      <c r="AQ332" s="415"/>
      <c r="AR332" s="415"/>
      <c r="AS332" s="415"/>
      <c r="AT332" s="415"/>
      <c r="AU332" s="415"/>
      <c r="AV332" s="415"/>
      <c r="AW332" s="415"/>
      <c r="AX332" s="415"/>
      <c r="AY332" s="415"/>
      <c r="AZ332" s="453"/>
      <c r="BA332" s="453"/>
      <c r="BB332" s="453"/>
      <c r="BC332" s="415"/>
      <c r="BD332" s="415"/>
    </row>
    <row r="333" spans="1:56" ht="18.75" hidden="1">
      <c r="A333" s="522"/>
      <c r="B333" s="522"/>
      <c r="C333" s="415"/>
      <c r="D333" s="415"/>
      <c r="E333" s="415"/>
      <c r="F333" s="415"/>
      <c r="G333" s="415"/>
      <c r="H333" s="415"/>
      <c r="I333" s="415"/>
      <c r="J333" s="415"/>
      <c r="K333" s="415"/>
      <c r="L333" s="415"/>
      <c r="M333" s="415"/>
      <c r="N333" s="415"/>
      <c r="O333" s="415"/>
      <c r="P333" s="415"/>
      <c r="Q333" s="415"/>
      <c r="R333" s="415"/>
      <c r="S333" s="415"/>
      <c r="T333" s="415"/>
      <c r="U333" s="415"/>
      <c r="V333" s="415"/>
      <c r="W333" s="415"/>
      <c r="X333" s="415"/>
      <c r="Y333" s="415"/>
      <c r="Z333" s="522"/>
      <c r="AA333" s="415"/>
      <c r="AB333" s="415"/>
      <c r="AC333" s="415"/>
      <c r="AD333" s="415"/>
      <c r="AE333" s="415"/>
      <c r="AF333" s="415"/>
      <c r="AG333" s="415"/>
      <c r="AH333" s="415"/>
      <c r="AI333" s="415"/>
      <c r="AJ333" s="415"/>
      <c r="AK333" s="415"/>
      <c r="AL333" s="415"/>
      <c r="AM333" s="415"/>
      <c r="AN333" s="415"/>
      <c r="AO333" s="415"/>
      <c r="AP333" s="415"/>
      <c r="AQ333" s="415"/>
      <c r="AR333" s="415"/>
      <c r="AS333" s="415"/>
      <c r="AT333" s="415"/>
      <c r="AU333" s="415"/>
      <c r="AV333" s="415"/>
      <c r="AW333" s="415"/>
      <c r="AX333" s="415"/>
      <c r="AY333" s="415"/>
      <c r="AZ333" s="453"/>
      <c r="BA333" s="453"/>
      <c r="BB333" s="453"/>
      <c r="BC333" s="415"/>
      <c r="BD333" s="415"/>
    </row>
    <row r="334" spans="1:56" ht="24.75" customHeight="1">
      <c r="A334" s="878" t="str">
        <f>"ผลการประเมินตัวชี้วัด รายวิชา"&amp;ข้อมูลพื้นฐาน!A21&amp;"    รหัสวิชา    "&amp;ข้อมูลพื้นฐาน!C21</f>
        <v xml:space="preserve">ผลการประเมินตัวชี้วัด รายวิชาศิลปะ    รหัสวิชา    </v>
      </c>
      <c r="B334" s="878"/>
      <c r="C334" s="878"/>
      <c r="D334" s="878"/>
      <c r="E334" s="878"/>
      <c r="F334" s="878"/>
      <c r="G334" s="878"/>
      <c r="H334" s="878"/>
      <c r="I334" s="878"/>
      <c r="J334" s="878"/>
      <c r="K334" s="878"/>
      <c r="L334" s="878"/>
      <c r="M334" s="878"/>
      <c r="N334" s="878"/>
      <c r="O334" s="878"/>
      <c r="P334" s="878"/>
      <c r="Q334" s="878"/>
      <c r="R334" s="878"/>
      <c r="S334" s="878"/>
      <c r="T334" s="878"/>
      <c r="U334" s="878"/>
      <c r="V334" s="878"/>
      <c r="W334" s="878"/>
      <c r="X334" s="878"/>
      <c r="Y334" s="878"/>
      <c r="Z334" s="878" t="str">
        <f>A334</f>
        <v xml:space="preserve">ผลการประเมินตัวชี้วัด รายวิชาศิลปะ    รหัสวิชา    </v>
      </c>
      <c r="AA334" s="878"/>
      <c r="AB334" s="878"/>
      <c r="AC334" s="878"/>
      <c r="AD334" s="878"/>
      <c r="AE334" s="878"/>
      <c r="AF334" s="878"/>
      <c r="AG334" s="878"/>
      <c r="AH334" s="878"/>
      <c r="AI334" s="878"/>
      <c r="AJ334" s="878"/>
      <c r="AK334" s="878"/>
      <c r="AL334" s="878"/>
      <c r="AM334" s="878"/>
      <c r="AN334" s="878"/>
      <c r="AO334" s="878"/>
      <c r="AP334" s="878"/>
      <c r="AQ334" s="878"/>
      <c r="AR334" s="878"/>
      <c r="AS334" s="878"/>
      <c r="AT334" s="878"/>
      <c r="AU334" s="878"/>
      <c r="AV334" s="878"/>
      <c r="AW334" s="878"/>
      <c r="AX334" s="878"/>
      <c r="AY334" s="878"/>
      <c r="AZ334" s="878"/>
      <c r="BA334" s="878"/>
      <c r="BB334" s="878"/>
      <c r="BC334" s="878"/>
      <c r="BD334" s="415">
        <v>7</v>
      </c>
    </row>
    <row r="335" spans="1:56" ht="62.25" customHeight="1">
      <c r="A335" s="879" t="s">
        <v>594</v>
      </c>
      <c r="B335" s="880"/>
      <c r="C335" s="881"/>
      <c r="D335" s="433" t="str">
        <f>VLOOKUP($BD$3,ตัวชี้วัดประถมศึกษา!$A$45:$AP$50,2,FALSE)&amp;""</f>
        <v>ศ 1.1 ป.3/1</v>
      </c>
      <c r="E335" s="433" t="str">
        <f>VLOOKUP($BD$3,ตัวชี้วัดประถมศึกษา!$A$45:$AP$50,3,FALSE)&amp;""</f>
        <v>ศ 1.1 ป.3/2</v>
      </c>
      <c r="F335" s="433" t="str">
        <f>VLOOKUP($BD$3,ตัวชี้วัดประถมศึกษา!$A$45:$AP$50,4,FALSE)&amp;""</f>
        <v>ศ 1.1 ป.3/3</v>
      </c>
      <c r="G335" s="433" t="str">
        <f>VLOOKUP($BD$3,ตัวชี้วัดประถมศึกษา!$A$45:$AP$50,5,FALSE)&amp;""</f>
        <v>ศ 1.1 ป.3/4</v>
      </c>
      <c r="H335" s="433" t="str">
        <f>VLOOKUP($BD$3,ตัวชี้วัดประถมศึกษา!$A$45:$AP$50,6,FALSE)&amp;""</f>
        <v>ศ 1.1 ป.3/5</v>
      </c>
      <c r="I335" s="433" t="str">
        <f>VLOOKUP($BD$3,ตัวชี้วัดประถมศึกษา!$A$45:$AP$50,7,FALSE)&amp;""</f>
        <v>ศ 1.1 ป.3/6</v>
      </c>
      <c r="J335" s="433" t="str">
        <f>VLOOKUP($BD$3,ตัวชี้วัดประถมศึกษา!$A$45:$AP$50,8,FALSE)&amp;""</f>
        <v>ศ 1.1 ป.3/7</v>
      </c>
      <c r="K335" s="433" t="str">
        <f>VLOOKUP($BD$3,ตัวชี้วัดประถมศึกษา!$A$45:$AP$50,9,FALSE)&amp;""</f>
        <v>ศ 1.1 ป.3/8</v>
      </c>
      <c r="L335" s="433" t="str">
        <f>VLOOKUP($BD$3,ตัวชี้วัดประถมศึกษา!$A$45:$AP$50,10,FALSE)&amp;""</f>
        <v>ศ 1.1 ป.3/9</v>
      </c>
      <c r="M335" s="433" t="str">
        <f>VLOOKUP($BD$3,ตัวชี้วัดประถมศึกษา!$A$45:$AP$50,11,FALSE)&amp;""</f>
        <v>ศ 1.1 ป.3/10</v>
      </c>
      <c r="N335" s="433" t="str">
        <f>VLOOKUP($BD$3,ตัวชี้วัดประถมศึกษา!$A$45:$AP$50,12,FALSE)&amp;""</f>
        <v>ศ 1.2 ป.3/1</v>
      </c>
      <c r="O335" s="433" t="str">
        <f>VLOOKUP($BD$3,ตัวชี้วัดประถมศึกษา!$A$45:$AP$50,13,FALSE)&amp;""</f>
        <v>ศ 1.2 ป.3/2</v>
      </c>
      <c r="P335" s="433" t="str">
        <f>VLOOKUP($BD$3,ตัวชี้วัดประถมศึกษา!$A$45:$AP$50,14,FALSE)&amp;""</f>
        <v>ศ 2.1 ป.3/1</v>
      </c>
      <c r="Q335" s="433" t="str">
        <f>VLOOKUP($BD$3,ตัวชี้วัดประถมศึกษา!$A$45:$AP$50,15,FALSE)&amp;""</f>
        <v>ศ 2.1 ป.3/2</v>
      </c>
      <c r="R335" s="433" t="str">
        <f>VLOOKUP($BD$3,ตัวชี้วัดประถมศึกษา!$A$45:$AP$50,16,FALSE)&amp;""</f>
        <v>ศ 2.1 ป.3/3</v>
      </c>
      <c r="S335" s="433" t="str">
        <f>VLOOKUP($BD$3,ตัวชี้วัดประถมศึกษา!$A$45:$AP$50,17,FALSE)&amp;""</f>
        <v>ศ 2.1 ป.3/4</v>
      </c>
      <c r="T335" s="433" t="str">
        <f>VLOOKUP($BD$3,ตัวชี้วัดประถมศึกษา!$A$45:$AP$50,18,FALSE)&amp;""</f>
        <v>ศ 2.1 ป.3/5</v>
      </c>
      <c r="U335" s="433" t="str">
        <f>VLOOKUP($BD$3,ตัวชี้วัดประถมศึกษา!$A$45:$AP$50,19,FALSE)&amp;""</f>
        <v>ศ 2.1 ป.3/6</v>
      </c>
      <c r="V335" s="433" t="str">
        <f>VLOOKUP($BD$3,ตัวชี้วัดประถมศึกษา!$A$45:$AP$50,20,FALSE)&amp;""</f>
        <v>ศ 2.1 ป.3/7</v>
      </c>
      <c r="W335" s="433" t="str">
        <f>VLOOKUP($BD$3,ตัวชี้วัดประถมศึกษา!$A$45:$AP$50,21,FALSE)&amp;""</f>
        <v>ศ 2.2 ป.3/1</v>
      </c>
      <c r="X335" s="433" t="str">
        <f>VLOOKUP($BD$3,ตัวชี้วัดประถมศึกษา!$A$45:$AP$50,22,FALSE)&amp;""</f>
        <v>ศ 2.2 ป.3/2</v>
      </c>
      <c r="Y335" s="433" t="str">
        <f>VLOOKUP($BD$3,ตัวชี้วัดประถมศึกษา!$A$45:$AP$50,23,FALSE)&amp;""</f>
        <v>ศ 3.1 ป.3/1</v>
      </c>
      <c r="Z335" s="538"/>
      <c r="AA335" s="433" t="str">
        <f>VLOOKUP($BD$3,ตัวชี้วัดประถมศึกษา!$A$45:$AP$50,24,FALSE)&amp;""</f>
        <v>ศ 3.1 ป.3/2</v>
      </c>
      <c r="AB335" s="433" t="str">
        <f>VLOOKUP($BD$3,ตัวชี้วัดประถมศึกษา!$A$45:$AP$50,25,FALSE)&amp;""</f>
        <v>ศ 3.1 ป.3/3</v>
      </c>
      <c r="AC335" s="433" t="str">
        <f>VLOOKUP($BD$3,ตัวชี้วัดประถมศึกษา!$A$45:$AP$50,26,FALSE)&amp;""</f>
        <v>ศ 3.1 ป.3/4</v>
      </c>
      <c r="AD335" s="433" t="str">
        <f>VLOOKUP($BD$3,ตัวชี้วัดประถมศึกษา!$A$45:$AP$50,27,FALSE)&amp;""</f>
        <v>ศ 3.1 ป.3/5</v>
      </c>
      <c r="AE335" s="433" t="str">
        <f>VLOOKUP($BD$3,ตัวชี้วัดประถมศึกษา!$A$45:$AP$50,28,FALSE)&amp;""</f>
        <v>ศ 3.2 ป.3/1</v>
      </c>
      <c r="AF335" s="433" t="str">
        <f>VLOOKUP($BD$3,ตัวชี้วัดประถมศึกษา!$A$45:$AP$50,29,FALSE)&amp;""</f>
        <v>ศ 3.2 ป.3/2</v>
      </c>
      <c r="AG335" s="433" t="str">
        <f>VLOOKUP($BD$3,ตัวชี้วัดประถมศึกษา!$A$45:$AP$50,30,FALSE)&amp;""</f>
        <v>ศ 3.2 ป.3/3</v>
      </c>
      <c r="AH335" s="433" t="str">
        <f>VLOOKUP($BD$3,ตัวชี้วัดประถมศึกษา!$A$45:$AP$50,31,FALSE)&amp;""</f>
        <v/>
      </c>
      <c r="AI335" s="433" t="str">
        <f>VLOOKUP($BD$3,ตัวชี้วัดประถมศึกษา!$A$45:$AP$50,32,FALSE)&amp;""</f>
        <v/>
      </c>
      <c r="AJ335" s="433" t="str">
        <f>VLOOKUP($BD$3,ตัวชี้วัดประถมศึกษา!$A$45:$AP$50,33,FALSE)&amp;""</f>
        <v/>
      </c>
      <c r="AK335" s="433" t="str">
        <f>VLOOKUP($BD$3,ตัวชี้วัดประถมศึกษา!$A$45:$AP$50,34,FALSE)&amp;""</f>
        <v/>
      </c>
      <c r="AL335" s="433" t="str">
        <f>VLOOKUP($BD$3,ตัวชี้วัดประถมศึกษา!$A$45:$AP$50,35,FALSE)&amp;""</f>
        <v/>
      </c>
      <c r="AM335" s="433" t="str">
        <f>VLOOKUP($BD$3,ตัวชี้วัดประถมศึกษา!$A$45:$AP$50,36,FALSE)&amp;""</f>
        <v/>
      </c>
      <c r="AN335" s="433" t="str">
        <f>VLOOKUP($BD$3,ตัวชี้วัดประถมศึกษา!$A$45:$AP$50,37,FALSE)&amp;""</f>
        <v/>
      </c>
      <c r="AO335" s="433" t="str">
        <f>VLOOKUP($BD$3,ตัวชี้วัดประถมศึกษา!$A$45:$AP$50,38,FALSE)&amp;""</f>
        <v/>
      </c>
      <c r="AP335" s="433" t="str">
        <f>VLOOKUP($BD$3,ตัวชี้วัดประถมศึกษา!$A$45:$AP$50,39,FALSE)&amp;""</f>
        <v/>
      </c>
      <c r="AQ335" s="433" t="str">
        <f>VLOOKUP($BD$3,ตัวชี้วัดประถมศึกษา!$A$45:$AP$50,40,FALSE)&amp;""</f>
        <v/>
      </c>
      <c r="AR335" s="433" t="str">
        <f>VLOOKUP($BD$3,ตัวชี้วัดประถมศึกษา!$A$45:$AP$50,41,FALSE)&amp;""</f>
        <v/>
      </c>
      <c r="AS335" s="882" t="s">
        <v>787</v>
      </c>
      <c r="AT335" s="882" t="s">
        <v>788</v>
      </c>
      <c r="AU335" s="902" t="s">
        <v>1714</v>
      </c>
      <c r="AV335" s="903" t="s">
        <v>1716</v>
      </c>
      <c r="AW335" s="902" t="s">
        <v>1714</v>
      </c>
      <c r="AX335" s="904" t="s">
        <v>1715</v>
      </c>
      <c r="AY335" s="886" t="s">
        <v>1487</v>
      </c>
      <c r="AZ335" s="886" t="s">
        <v>1488</v>
      </c>
      <c r="BA335" s="887" t="s">
        <v>595</v>
      </c>
      <c r="BB335" s="888"/>
      <c r="BC335" s="889" t="s">
        <v>61</v>
      </c>
      <c r="BD335" s="415"/>
    </row>
    <row r="336" spans="1:56" ht="15" customHeight="1">
      <c r="A336" s="892" t="s">
        <v>38</v>
      </c>
      <c r="B336" s="893"/>
      <c r="C336" s="424" t="s">
        <v>586</v>
      </c>
      <c r="D336" s="457">
        <v>1</v>
      </c>
      <c r="E336" s="457">
        <v>2</v>
      </c>
      <c r="F336" s="457">
        <v>3</v>
      </c>
      <c r="G336" s="457">
        <v>4</v>
      </c>
      <c r="H336" s="457">
        <v>5</v>
      </c>
      <c r="I336" s="457">
        <v>6</v>
      </c>
      <c r="J336" s="457">
        <v>7</v>
      </c>
      <c r="K336" s="457">
        <v>8</v>
      </c>
      <c r="L336" s="457">
        <v>9</v>
      </c>
      <c r="M336" s="457">
        <v>10</v>
      </c>
      <c r="N336" s="457">
        <v>11</v>
      </c>
      <c r="O336" s="457">
        <v>12</v>
      </c>
      <c r="P336" s="457">
        <v>13</v>
      </c>
      <c r="Q336" s="457">
        <v>14</v>
      </c>
      <c r="R336" s="457">
        <v>15</v>
      </c>
      <c r="S336" s="457">
        <v>16</v>
      </c>
      <c r="T336" s="457">
        <v>17</v>
      </c>
      <c r="U336" s="457">
        <v>18</v>
      </c>
      <c r="V336" s="457">
        <v>19</v>
      </c>
      <c r="W336" s="457">
        <v>20</v>
      </c>
      <c r="X336" s="457">
        <v>21</v>
      </c>
      <c r="Y336" s="457">
        <v>22</v>
      </c>
      <c r="Z336" s="896" t="s">
        <v>38</v>
      </c>
      <c r="AA336" s="457">
        <v>23</v>
      </c>
      <c r="AB336" s="457">
        <v>24</v>
      </c>
      <c r="AC336" s="457">
        <v>25</v>
      </c>
      <c r="AD336" s="457">
        <v>26</v>
      </c>
      <c r="AE336" s="457">
        <v>27</v>
      </c>
      <c r="AF336" s="457">
        <v>28</v>
      </c>
      <c r="AG336" s="457">
        <v>29</v>
      </c>
      <c r="AH336" s="457">
        <v>30</v>
      </c>
      <c r="AI336" s="457">
        <v>31</v>
      </c>
      <c r="AJ336" s="457">
        <v>32</v>
      </c>
      <c r="AK336" s="457">
        <v>33</v>
      </c>
      <c r="AL336" s="457">
        <v>34</v>
      </c>
      <c r="AM336" s="457">
        <v>35</v>
      </c>
      <c r="AN336" s="457">
        <v>36</v>
      </c>
      <c r="AO336" s="457">
        <v>37</v>
      </c>
      <c r="AP336" s="457">
        <v>38</v>
      </c>
      <c r="AQ336" s="457">
        <v>39</v>
      </c>
      <c r="AR336" s="457">
        <v>40</v>
      </c>
      <c r="AS336" s="883"/>
      <c r="AT336" s="883"/>
      <c r="AU336" s="902"/>
      <c r="AV336" s="903"/>
      <c r="AW336" s="902"/>
      <c r="AX336" s="904"/>
      <c r="AY336" s="886"/>
      <c r="AZ336" s="886"/>
      <c r="BA336" s="898" t="s">
        <v>52</v>
      </c>
      <c r="BB336" s="898" t="s">
        <v>53</v>
      </c>
      <c r="BC336" s="890"/>
      <c r="BD336" s="415"/>
    </row>
    <row r="337" spans="1:56" ht="15" customHeight="1">
      <c r="A337" s="894"/>
      <c r="B337" s="895"/>
      <c r="C337" s="424" t="s">
        <v>677</v>
      </c>
      <c r="D337" s="425"/>
      <c r="E337" s="425"/>
      <c r="F337" s="425"/>
      <c r="G337" s="425"/>
      <c r="H337" s="425"/>
      <c r="I337" s="425"/>
      <c r="J337" s="425"/>
      <c r="K337" s="425"/>
      <c r="L337" s="425"/>
      <c r="M337" s="425"/>
      <c r="N337" s="425"/>
      <c r="O337" s="425"/>
      <c r="P337" s="425"/>
      <c r="Q337" s="425"/>
      <c r="R337" s="425"/>
      <c r="S337" s="425"/>
      <c r="T337" s="425"/>
      <c r="U337" s="425"/>
      <c r="V337" s="425"/>
      <c r="W337" s="425"/>
      <c r="X337" s="425"/>
      <c r="Y337" s="425"/>
      <c r="Z337" s="897"/>
      <c r="AA337" s="425"/>
      <c r="AB337" s="425"/>
      <c r="AC337" s="425"/>
      <c r="AD337" s="425"/>
      <c r="AE337" s="425"/>
      <c r="AF337" s="425"/>
      <c r="AG337" s="425"/>
      <c r="AH337" s="425"/>
      <c r="AI337" s="425"/>
      <c r="AJ337" s="425"/>
      <c r="AK337" s="425"/>
      <c r="AL337" s="425"/>
      <c r="AM337" s="425"/>
      <c r="AN337" s="425"/>
      <c r="AO337" s="425"/>
      <c r="AP337" s="425"/>
      <c r="AQ337" s="425"/>
      <c r="AR337" s="431"/>
      <c r="AS337" s="438"/>
      <c r="AT337" s="438"/>
      <c r="AU337" s="900" t="s">
        <v>679</v>
      </c>
      <c r="AV337" s="901"/>
      <c r="AW337" s="900" t="s">
        <v>680</v>
      </c>
      <c r="AX337" s="901"/>
      <c r="AY337" s="459">
        <f>ข้อมูลพื้นฐาน!F21</f>
        <v>0</v>
      </c>
      <c r="AZ337" s="459">
        <f>ข้อมูลพื้นฐาน!G21</f>
        <v>0</v>
      </c>
      <c r="BA337" s="899"/>
      <c r="BB337" s="899"/>
      <c r="BC337" s="891"/>
      <c r="BD337" s="415"/>
    </row>
    <row r="338" spans="1:56" s="35" customFormat="1" ht="15" customHeight="1">
      <c r="A338" s="875">
        <f>เวลาเรียน1!A7</f>
        <v>1</v>
      </c>
      <c r="B338" s="876"/>
      <c r="C338" s="519" t="str">
        <f>น้ำหนักส่วนสูง!B3</f>
        <v/>
      </c>
      <c r="D338" s="507"/>
      <c r="E338" s="507"/>
      <c r="F338" s="507"/>
      <c r="G338" s="507"/>
      <c r="H338" s="507"/>
      <c r="I338" s="507"/>
      <c r="J338" s="507"/>
      <c r="K338" s="507"/>
      <c r="L338" s="507"/>
      <c r="M338" s="507"/>
      <c r="N338" s="507"/>
      <c r="O338" s="507"/>
      <c r="P338" s="507"/>
      <c r="Q338" s="507"/>
      <c r="R338" s="507"/>
      <c r="S338" s="507"/>
      <c r="T338" s="507"/>
      <c r="U338" s="507"/>
      <c r="V338" s="507"/>
      <c r="W338" s="507"/>
      <c r="X338" s="507"/>
      <c r="Y338" s="507"/>
      <c r="Z338" s="521">
        <f>A338</f>
        <v>1</v>
      </c>
      <c r="AA338" s="507"/>
      <c r="AB338" s="507"/>
      <c r="AC338" s="507"/>
      <c r="AD338" s="507"/>
      <c r="AE338" s="507"/>
      <c r="AF338" s="507"/>
      <c r="AG338" s="507"/>
      <c r="AH338" s="507"/>
      <c r="AI338" s="507"/>
      <c r="AJ338" s="507"/>
      <c r="AK338" s="507"/>
      <c r="AL338" s="507"/>
      <c r="AM338" s="507"/>
      <c r="AN338" s="507"/>
      <c r="AO338" s="507"/>
      <c r="AP338" s="507"/>
      <c r="AQ338" s="507"/>
      <c r="AR338" s="507"/>
      <c r="AS338" s="510"/>
      <c r="AT338" s="511"/>
      <c r="AU338" s="510"/>
      <c r="AV338" s="511"/>
      <c r="AW338" s="512"/>
      <c r="AX338" s="511"/>
      <c r="AY338" s="507"/>
      <c r="AZ338" s="408"/>
      <c r="BA338" s="410" t="str">
        <f>IF(A338="","",IF(AY338+AZ338=ข้อมูลพื้นฐาน!$F$21+ข้อมูลพื้นฐาน!$G$21,"/",""))</f>
        <v>/</v>
      </c>
      <c r="BB338" s="410" t="str">
        <f t="shared" ref="BB338:BB377" si="24">IF(A338="","",IF(BA338="/","","/"))</f>
        <v/>
      </c>
      <c r="BC338" s="390" t="str">
        <f>สรุปเวลาเรียน!X5</f>
        <v/>
      </c>
      <c r="BD338" s="522"/>
    </row>
    <row r="339" spans="1:56" s="35" customFormat="1" ht="15" customHeight="1">
      <c r="A339" s="875" t="str">
        <f>เวลาเรียน1!A8</f>
        <v/>
      </c>
      <c r="B339" s="876"/>
      <c r="C339" s="519" t="str">
        <f>น้ำหนักส่วนสูง!B4</f>
        <v/>
      </c>
      <c r="D339" s="507"/>
      <c r="E339" s="507"/>
      <c r="F339" s="507"/>
      <c r="G339" s="507"/>
      <c r="H339" s="507"/>
      <c r="I339" s="507"/>
      <c r="J339" s="507"/>
      <c r="K339" s="507"/>
      <c r="L339" s="507"/>
      <c r="M339" s="507"/>
      <c r="N339" s="507"/>
      <c r="O339" s="507"/>
      <c r="P339" s="507"/>
      <c r="Q339" s="507"/>
      <c r="R339" s="507"/>
      <c r="S339" s="507"/>
      <c r="T339" s="507"/>
      <c r="U339" s="507"/>
      <c r="V339" s="507"/>
      <c r="W339" s="507"/>
      <c r="X339" s="507"/>
      <c r="Y339" s="507"/>
      <c r="Z339" s="521" t="str">
        <f t="shared" ref="Z339:Z377" si="25">A339</f>
        <v/>
      </c>
      <c r="AA339" s="507"/>
      <c r="AB339" s="507"/>
      <c r="AC339" s="507"/>
      <c r="AD339" s="507"/>
      <c r="AE339" s="507"/>
      <c r="AF339" s="507"/>
      <c r="AG339" s="507"/>
      <c r="AH339" s="507"/>
      <c r="AI339" s="507"/>
      <c r="AJ339" s="507"/>
      <c r="AK339" s="507"/>
      <c r="AL339" s="507"/>
      <c r="AM339" s="507"/>
      <c r="AN339" s="507"/>
      <c r="AO339" s="507"/>
      <c r="AP339" s="507"/>
      <c r="AQ339" s="507"/>
      <c r="AR339" s="507"/>
      <c r="AS339" s="513"/>
      <c r="AT339" s="514"/>
      <c r="AU339" s="513"/>
      <c r="AV339" s="514"/>
      <c r="AW339" s="515"/>
      <c r="AX339" s="514"/>
      <c r="AY339" s="507"/>
      <c r="AZ339" s="408"/>
      <c r="BA339" s="410" t="str">
        <f>IF(A339="","",IF(AY339+AZ339=ข้อมูลพื้นฐาน!$F$21+ข้อมูลพื้นฐาน!$G$21,"/",""))</f>
        <v/>
      </c>
      <c r="BB339" s="410" t="str">
        <f t="shared" si="24"/>
        <v/>
      </c>
      <c r="BC339" s="390" t="str">
        <f>สรุปเวลาเรียน!X6</f>
        <v/>
      </c>
      <c r="BD339" s="522"/>
    </row>
    <row r="340" spans="1:56" s="35" customFormat="1" ht="15" customHeight="1">
      <c r="A340" s="875" t="str">
        <f>เวลาเรียน1!A9</f>
        <v/>
      </c>
      <c r="B340" s="876"/>
      <c r="C340" s="519" t="str">
        <f>น้ำหนักส่วนสูง!B5</f>
        <v/>
      </c>
      <c r="D340" s="507"/>
      <c r="E340" s="507"/>
      <c r="F340" s="507"/>
      <c r="G340" s="507"/>
      <c r="H340" s="507"/>
      <c r="I340" s="507"/>
      <c r="J340" s="507"/>
      <c r="K340" s="507"/>
      <c r="L340" s="507"/>
      <c r="M340" s="507"/>
      <c r="N340" s="507"/>
      <c r="O340" s="507"/>
      <c r="P340" s="507"/>
      <c r="Q340" s="507"/>
      <c r="R340" s="507"/>
      <c r="S340" s="507"/>
      <c r="T340" s="507"/>
      <c r="U340" s="507"/>
      <c r="V340" s="507"/>
      <c r="W340" s="507"/>
      <c r="X340" s="507"/>
      <c r="Y340" s="507"/>
      <c r="Z340" s="521" t="str">
        <f t="shared" si="25"/>
        <v/>
      </c>
      <c r="AA340" s="507"/>
      <c r="AB340" s="507"/>
      <c r="AC340" s="507"/>
      <c r="AD340" s="507"/>
      <c r="AE340" s="507"/>
      <c r="AF340" s="507"/>
      <c r="AG340" s="507"/>
      <c r="AH340" s="507"/>
      <c r="AI340" s="507"/>
      <c r="AJ340" s="507"/>
      <c r="AK340" s="507"/>
      <c r="AL340" s="507"/>
      <c r="AM340" s="507"/>
      <c r="AN340" s="507"/>
      <c r="AO340" s="507"/>
      <c r="AP340" s="507"/>
      <c r="AQ340" s="507"/>
      <c r="AR340" s="507"/>
      <c r="AS340" s="513"/>
      <c r="AT340" s="514"/>
      <c r="AU340" s="513"/>
      <c r="AV340" s="514"/>
      <c r="AW340" s="515"/>
      <c r="AX340" s="514"/>
      <c r="AY340" s="507"/>
      <c r="AZ340" s="408"/>
      <c r="BA340" s="410" t="str">
        <f>IF(A340="","",IF(AY340+AZ340=ข้อมูลพื้นฐาน!$F$21+ข้อมูลพื้นฐาน!$G$21,"/",""))</f>
        <v/>
      </c>
      <c r="BB340" s="410" t="str">
        <f t="shared" si="24"/>
        <v/>
      </c>
      <c r="BC340" s="390" t="str">
        <f>สรุปเวลาเรียน!X7</f>
        <v/>
      </c>
      <c r="BD340" s="522"/>
    </row>
    <row r="341" spans="1:56" s="35" customFormat="1" ht="15" customHeight="1">
      <c r="A341" s="875" t="str">
        <f>เวลาเรียน1!A10</f>
        <v/>
      </c>
      <c r="B341" s="876"/>
      <c r="C341" s="519" t="str">
        <f>น้ำหนักส่วนสูง!B6</f>
        <v/>
      </c>
      <c r="D341" s="507"/>
      <c r="E341" s="507"/>
      <c r="F341" s="507"/>
      <c r="G341" s="507"/>
      <c r="H341" s="507"/>
      <c r="I341" s="507"/>
      <c r="J341" s="507"/>
      <c r="K341" s="507"/>
      <c r="L341" s="507"/>
      <c r="M341" s="507"/>
      <c r="N341" s="507"/>
      <c r="O341" s="507"/>
      <c r="P341" s="507"/>
      <c r="Q341" s="507"/>
      <c r="R341" s="507"/>
      <c r="S341" s="507"/>
      <c r="T341" s="507"/>
      <c r="U341" s="507"/>
      <c r="V341" s="507"/>
      <c r="W341" s="507"/>
      <c r="X341" s="507"/>
      <c r="Y341" s="507"/>
      <c r="Z341" s="521" t="str">
        <f t="shared" si="25"/>
        <v/>
      </c>
      <c r="AA341" s="507"/>
      <c r="AB341" s="507"/>
      <c r="AC341" s="507"/>
      <c r="AD341" s="507"/>
      <c r="AE341" s="507"/>
      <c r="AF341" s="507"/>
      <c r="AG341" s="507"/>
      <c r="AH341" s="507"/>
      <c r="AI341" s="507"/>
      <c r="AJ341" s="507"/>
      <c r="AK341" s="507"/>
      <c r="AL341" s="507"/>
      <c r="AM341" s="507"/>
      <c r="AN341" s="507"/>
      <c r="AO341" s="507"/>
      <c r="AP341" s="507"/>
      <c r="AQ341" s="507"/>
      <c r="AR341" s="507"/>
      <c r="AS341" s="513"/>
      <c r="AT341" s="514"/>
      <c r="AU341" s="513"/>
      <c r="AV341" s="514"/>
      <c r="AW341" s="515"/>
      <c r="AX341" s="514"/>
      <c r="AY341" s="507"/>
      <c r="AZ341" s="408"/>
      <c r="BA341" s="410" t="str">
        <f>IF(A341="","",IF(AY341+AZ341=ข้อมูลพื้นฐาน!$F$21+ข้อมูลพื้นฐาน!$G$21,"/",""))</f>
        <v/>
      </c>
      <c r="BB341" s="410" t="str">
        <f t="shared" si="24"/>
        <v/>
      </c>
      <c r="BC341" s="390" t="str">
        <f>สรุปเวลาเรียน!X8</f>
        <v/>
      </c>
      <c r="BD341" s="522"/>
    </row>
    <row r="342" spans="1:56" s="35" customFormat="1" ht="15" customHeight="1">
      <c r="A342" s="875" t="str">
        <f>เวลาเรียน1!A11</f>
        <v/>
      </c>
      <c r="B342" s="876"/>
      <c r="C342" s="519" t="str">
        <f>น้ำหนักส่วนสูง!B7</f>
        <v/>
      </c>
      <c r="D342" s="507"/>
      <c r="E342" s="507"/>
      <c r="F342" s="507"/>
      <c r="G342" s="507"/>
      <c r="H342" s="507"/>
      <c r="I342" s="507"/>
      <c r="J342" s="507"/>
      <c r="K342" s="507"/>
      <c r="L342" s="507"/>
      <c r="M342" s="507"/>
      <c r="N342" s="507"/>
      <c r="O342" s="507"/>
      <c r="P342" s="507"/>
      <c r="Q342" s="507"/>
      <c r="R342" s="507"/>
      <c r="S342" s="507"/>
      <c r="T342" s="507"/>
      <c r="U342" s="507"/>
      <c r="V342" s="507"/>
      <c r="W342" s="507"/>
      <c r="X342" s="507"/>
      <c r="Y342" s="507"/>
      <c r="Z342" s="521" t="str">
        <f t="shared" si="25"/>
        <v/>
      </c>
      <c r="AA342" s="507"/>
      <c r="AB342" s="507"/>
      <c r="AC342" s="507"/>
      <c r="AD342" s="507"/>
      <c r="AE342" s="507"/>
      <c r="AF342" s="507"/>
      <c r="AG342" s="507"/>
      <c r="AH342" s="507"/>
      <c r="AI342" s="507"/>
      <c r="AJ342" s="507"/>
      <c r="AK342" s="507"/>
      <c r="AL342" s="507"/>
      <c r="AM342" s="507"/>
      <c r="AN342" s="507"/>
      <c r="AO342" s="507"/>
      <c r="AP342" s="507"/>
      <c r="AQ342" s="507"/>
      <c r="AR342" s="507"/>
      <c r="AS342" s="513"/>
      <c r="AT342" s="514"/>
      <c r="AU342" s="513"/>
      <c r="AV342" s="514"/>
      <c r="AW342" s="515"/>
      <c r="AX342" s="514"/>
      <c r="AY342" s="507"/>
      <c r="AZ342" s="408"/>
      <c r="BA342" s="410" t="str">
        <f>IF(A342="","",IF(AY342+AZ342=ข้อมูลพื้นฐาน!$F$21+ข้อมูลพื้นฐาน!$G$21,"/",""))</f>
        <v/>
      </c>
      <c r="BB342" s="410" t="str">
        <f t="shared" si="24"/>
        <v/>
      </c>
      <c r="BC342" s="390" t="str">
        <f>สรุปเวลาเรียน!X9</f>
        <v/>
      </c>
      <c r="BD342" s="522"/>
    </row>
    <row r="343" spans="1:56" s="35" customFormat="1" ht="15" customHeight="1">
      <c r="A343" s="875" t="str">
        <f>เวลาเรียน1!A12</f>
        <v/>
      </c>
      <c r="B343" s="876"/>
      <c r="C343" s="519" t="str">
        <f>น้ำหนักส่วนสูง!B8</f>
        <v/>
      </c>
      <c r="D343" s="507"/>
      <c r="E343" s="507"/>
      <c r="F343" s="507"/>
      <c r="G343" s="507"/>
      <c r="H343" s="507"/>
      <c r="I343" s="507"/>
      <c r="J343" s="507"/>
      <c r="K343" s="507"/>
      <c r="L343" s="507"/>
      <c r="M343" s="507"/>
      <c r="N343" s="507"/>
      <c r="O343" s="507"/>
      <c r="P343" s="507"/>
      <c r="Q343" s="507"/>
      <c r="R343" s="507"/>
      <c r="S343" s="507"/>
      <c r="T343" s="507"/>
      <c r="U343" s="507"/>
      <c r="V343" s="507"/>
      <c r="W343" s="507"/>
      <c r="X343" s="507"/>
      <c r="Y343" s="507"/>
      <c r="Z343" s="521" t="str">
        <f t="shared" si="25"/>
        <v/>
      </c>
      <c r="AA343" s="507"/>
      <c r="AB343" s="507"/>
      <c r="AC343" s="507"/>
      <c r="AD343" s="507"/>
      <c r="AE343" s="507"/>
      <c r="AF343" s="507"/>
      <c r="AG343" s="507"/>
      <c r="AH343" s="507"/>
      <c r="AI343" s="507"/>
      <c r="AJ343" s="507"/>
      <c r="AK343" s="507"/>
      <c r="AL343" s="507"/>
      <c r="AM343" s="507"/>
      <c r="AN343" s="507"/>
      <c r="AO343" s="507"/>
      <c r="AP343" s="507"/>
      <c r="AQ343" s="507"/>
      <c r="AR343" s="507"/>
      <c r="AS343" s="513"/>
      <c r="AT343" s="514"/>
      <c r="AU343" s="513"/>
      <c r="AV343" s="514"/>
      <c r="AW343" s="515"/>
      <c r="AX343" s="514"/>
      <c r="AY343" s="507"/>
      <c r="AZ343" s="408"/>
      <c r="BA343" s="410" t="str">
        <f>IF(A343="","",IF(AY343+AZ343=ข้อมูลพื้นฐาน!$F$21+ข้อมูลพื้นฐาน!$G$21,"/",""))</f>
        <v/>
      </c>
      <c r="BB343" s="410" t="str">
        <f t="shared" si="24"/>
        <v/>
      </c>
      <c r="BC343" s="390" t="str">
        <f>สรุปเวลาเรียน!X10</f>
        <v/>
      </c>
      <c r="BD343" s="522"/>
    </row>
    <row r="344" spans="1:56" s="35" customFormat="1" ht="15" customHeight="1">
      <c r="A344" s="875" t="str">
        <f>เวลาเรียน1!A13</f>
        <v/>
      </c>
      <c r="B344" s="876"/>
      <c r="C344" s="519" t="str">
        <f>น้ำหนักส่วนสูง!B9</f>
        <v/>
      </c>
      <c r="D344" s="507"/>
      <c r="E344" s="507"/>
      <c r="F344" s="507"/>
      <c r="G344" s="507"/>
      <c r="H344" s="507"/>
      <c r="I344" s="507"/>
      <c r="J344" s="507"/>
      <c r="K344" s="507"/>
      <c r="L344" s="507"/>
      <c r="M344" s="507"/>
      <c r="N344" s="507"/>
      <c r="O344" s="507"/>
      <c r="P344" s="507"/>
      <c r="Q344" s="507"/>
      <c r="R344" s="507"/>
      <c r="S344" s="507"/>
      <c r="T344" s="507"/>
      <c r="U344" s="507"/>
      <c r="V344" s="507"/>
      <c r="W344" s="507"/>
      <c r="X344" s="507"/>
      <c r="Y344" s="507"/>
      <c r="Z344" s="521" t="str">
        <f t="shared" si="25"/>
        <v/>
      </c>
      <c r="AA344" s="507"/>
      <c r="AB344" s="507"/>
      <c r="AC344" s="507"/>
      <c r="AD344" s="507"/>
      <c r="AE344" s="507"/>
      <c r="AF344" s="507"/>
      <c r="AG344" s="507"/>
      <c r="AH344" s="507"/>
      <c r="AI344" s="507"/>
      <c r="AJ344" s="507"/>
      <c r="AK344" s="507"/>
      <c r="AL344" s="507"/>
      <c r="AM344" s="507"/>
      <c r="AN344" s="507"/>
      <c r="AO344" s="507"/>
      <c r="AP344" s="507"/>
      <c r="AQ344" s="507"/>
      <c r="AR344" s="507"/>
      <c r="AS344" s="513"/>
      <c r="AT344" s="514"/>
      <c r="AU344" s="513"/>
      <c r="AV344" s="514"/>
      <c r="AW344" s="515"/>
      <c r="AX344" s="514"/>
      <c r="AY344" s="507"/>
      <c r="AZ344" s="408"/>
      <c r="BA344" s="410" t="str">
        <f>IF(A344="","",IF(AY344+AZ344=ข้อมูลพื้นฐาน!$F$21+ข้อมูลพื้นฐาน!$G$21,"/",""))</f>
        <v/>
      </c>
      <c r="BB344" s="410" t="str">
        <f t="shared" si="24"/>
        <v/>
      </c>
      <c r="BC344" s="390" t="str">
        <f>สรุปเวลาเรียน!X11</f>
        <v/>
      </c>
      <c r="BD344" s="522"/>
    </row>
    <row r="345" spans="1:56" s="35" customFormat="1" ht="15" customHeight="1">
      <c r="A345" s="875" t="str">
        <f>เวลาเรียน1!A14</f>
        <v/>
      </c>
      <c r="B345" s="876"/>
      <c r="C345" s="519" t="str">
        <f>น้ำหนักส่วนสูง!B10</f>
        <v/>
      </c>
      <c r="D345" s="507"/>
      <c r="E345" s="507"/>
      <c r="F345" s="507"/>
      <c r="G345" s="507"/>
      <c r="H345" s="507"/>
      <c r="I345" s="507"/>
      <c r="J345" s="507"/>
      <c r="K345" s="507"/>
      <c r="L345" s="507"/>
      <c r="M345" s="507"/>
      <c r="N345" s="507"/>
      <c r="O345" s="507"/>
      <c r="P345" s="507"/>
      <c r="Q345" s="507"/>
      <c r="R345" s="507"/>
      <c r="S345" s="507"/>
      <c r="T345" s="507"/>
      <c r="U345" s="507"/>
      <c r="V345" s="507"/>
      <c r="W345" s="507"/>
      <c r="X345" s="507"/>
      <c r="Y345" s="507"/>
      <c r="Z345" s="521" t="str">
        <f t="shared" si="25"/>
        <v/>
      </c>
      <c r="AA345" s="507"/>
      <c r="AB345" s="507"/>
      <c r="AC345" s="507"/>
      <c r="AD345" s="507"/>
      <c r="AE345" s="507"/>
      <c r="AF345" s="507"/>
      <c r="AG345" s="507"/>
      <c r="AH345" s="507"/>
      <c r="AI345" s="507"/>
      <c r="AJ345" s="507"/>
      <c r="AK345" s="507"/>
      <c r="AL345" s="507"/>
      <c r="AM345" s="507"/>
      <c r="AN345" s="507"/>
      <c r="AO345" s="507"/>
      <c r="AP345" s="507"/>
      <c r="AQ345" s="507"/>
      <c r="AR345" s="507"/>
      <c r="AS345" s="513"/>
      <c r="AT345" s="514"/>
      <c r="AU345" s="513"/>
      <c r="AV345" s="514"/>
      <c r="AW345" s="515"/>
      <c r="AX345" s="514"/>
      <c r="AY345" s="507"/>
      <c r="AZ345" s="408"/>
      <c r="BA345" s="410" t="str">
        <f>IF(A345="","",IF(AY345+AZ345=ข้อมูลพื้นฐาน!$F$21+ข้อมูลพื้นฐาน!$G$21,"/",""))</f>
        <v/>
      </c>
      <c r="BB345" s="410" t="str">
        <f t="shared" si="24"/>
        <v/>
      </c>
      <c r="BC345" s="390" t="str">
        <f>สรุปเวลาเรียน!X12</f>
        <v/>
      </c>
      <c r="BD345" s="522"/>
    </row>
    <row r="346" spans="1:56" s="35" customFormat="1" ht="15" customHeight="1">
      <c r="A346" s="875" t="str">
        <f>เวลาเรียน1!A15</f>
        <v/>
      </c>
      <c r="B346" s="876"/>
      <c r="C346" s="519" t="str">
        <f>น้ำหนักส่วนสูง!B11</f>
        <v/>
      </c>
      <c r="D346" s="507"/>
      <c r="E346" s="507"/>
      <c r="F346" s="507"/>
      <c r="G346" s="507"/>
      <c r="H346" s="507"/>
      <c r="I346" s="507"/>
      <c r="J346" s="507"/>
      <c r="K346" s="507"/>
      <c r="L346" s="507"/>
      <c r="M346" s="507"/>
      <c r="N346" s="507"/>
      <c r="O346" s="507"/>
      <c r="P346" s="507"/>
      <c r="Q346" s="507"/>
      <c r="R346" s="507"/>
      <c r="S346" s="507"/>
      <c r="T346" s="507"/>
      <c r="U346" s="507"/>
      <c r="V346" s="507"/>
      <c r="W346" s="507"/>
      <c r="X346" s="507"/>
      <c r="Y346" s="507"/>
      <c r="Z346" s="521" t="str">
        <f t="shared" si="25"/>
        <v/>
      </c>
      <c r="AA346" s="507"/>
      <c r="AB346" s="507"/>
      <c r="AC346" s="507"/>
      <c r="AD346" s="507"/>
      <c r="AE346" s="507"/>
      <c r="AF346" s="507"/>
      <c r="AG346" s="507"/>
      <c r="AH346" s="507"/>
      <c r="AI346" s="507"/>
      <c r="AJ346" s="507"/>
      <c r="AK346" s="507"/>
      <c r="AL346" s="507"/>
      <c r="AM346" s="507"/>
      <c r="AN346" s="507"/>
      <c r="AO346" s="507"/>
      <c r="AP346" s="507"/>
      <c r="AQ346" s="507"/>
      <c r="AR346" s="507"/>
      <c r="AS346" s="513"/>
      <c r="AT346" s="514"/>
      <c r="AU346" s="513"/>
      <c r="AV346" s="514"/>
      <c r="AW346" s="515"/>
      <c r="AX346" s="514"/>
      <c r="AY346" s="507"/>
      <c r="AZ346" s="408"/>
      <c r="BA346" s="410" t="str">
        <f>IF(A346="","",IF(AY346+AZ346=ข้อมูลพื้นฐาน!$F$21+ข้อมูลพื้นฐาน!$G$21,"/",""))</f>
        <v/>
      </c>
      <c r="BB346" s="410" t="str">
        <f t="shared" si="24"/>
        <v/>
      </c>
      <c r="BC346" s="390" t="str">
        <f>สรุปเวลาเรียน!X13</f>
        <v/>
      </c>
      <c r="BD346" s="522"/>
    </row>
    <row r="347" spans="1:56" s="35" customFormat="1" ht="15" customHeight="1">
      <c r="A347" s="875" t="str">
        <f>เวลาเรียน1!A16</f>
        <v/>
      </c>
      <c r="B347" s="876"/>
      <c r="C347" s="519" t="str">
        <f>น้ำหนักส่วนสูง!B12</f>
        <v/>
      </c>
      <c r="D347" s="507"/>
      <c r="E347" s="507"/>
      <c r="F347" s="507"/>
      <c r="G347" s="507"/>
      <c r="H347" s="507"/>
      <c r="I347" s="507"/>
      <c r="J347" s="507"/>
      <c r="K347" s="507"/>
      <c r="L347" s="507"/>
      <c r="M347" s="507"/>
      <c r="N347" s="507"/>
      <c r="O347" s="507"/>
      <c r="P347" s="507"/>
      <c r="Q347" s="507"/>
      <c r="R347" s="507"/>
      <c r="S347" s="507"/>
      <c r="T347" s="507"/>
      <c r="U347" s="507"/>
      <c r="V347" s="507"/>
      <c r="W347" s="507"/>
      <c r="X347" s="507"/>
      <c r="Y347" s="507"/>
      <c r="Z347" s="521" t="str">
        <f t="shared" si="25"/>
        <v/>
      </c>
      <c r="AA347" s="507"/>
      <c r="AB347" s="507"/>
      <c r="AC347" s="507"/>
      <c r="AD347" s="507"/>
      <c r="AE347" s="507"/>
      <c r="AF347" s="507"/>
      <c r="AG347" s="507"/>
      <c r="AH347" s="507"/>
      <c r="AI347" s="507"/>
      <c r="AJ347" s="507"/>
      <c r="AK347" s="507"/>
      <c r="AL347" s="507"/>
      <c r="AM347" s="507"/>
      <c r="AN347" s="507"/>
      <c r="AO347" s="507"/>
      <c r="AP347" s="507"/>
      <c r="AQ347" s="507"/>
      <c r="AR347" s="507"/>
      <c r="AS347" s="513"/>
      <c r="AT347" s="514"/>
      <c r="AU347" s="513"/>
      <c r="AV347" s="514"/>
      <c r="AW347" s="515"/>
      <c r="AX347" s="514"/>
      <c r="AY347" s="507"/>
      <c r="AZ347" s="408"/>
      <c r="BA347" s="410" t="str">
        <f>IF(A347="","",IF(AY347+AZ347=ข้อมูลพื้นฐาน!$F$21+ข้อมูลพื้นฐาน!$G$21,"/",""))</f>
        <v/>
      </c>
      <c r="BB347" s="410" t="str">
        <f t="shared" si="24"/>
        <v/>
      </c>
      <c r="BC347" s="390" t="str">
        <f>สรุปเวลาเรียน!X14</f>
        <v/>
      </c>
      <c r="BD347" s="522"/>
    </row>
    <row r="348" spans="1:56" s="35" customFormat="1" ht="15" customHeight="1">
      <c r="A348" s="875" t="str">
        <f>เวลาเรียน1!A17</f>
        <v/>
      </c>
      <c r="B348" s="876"/>
      <c r="C348" s="519" t="str">
        <f>น้ำหนักส่วนสูง!B13</f>
        <v/>
      </c>
      <c r="D348" s="507"/>
      <c r="E348" s="507"/>
      <c r="F348" s="507"/>
      <c r="G348" s="507"/>
      <c r="H348" s="507"/>
      <c r="I348" s="507"/>
      <c r="J348" s="507"/>
      <c r="K348" s="507"/>
      <c r="L348" s="507"/>
      <c r="M348" s="507"/>
      <c r="N348" s="507"/>
      <c r="O348" s="507"/>
      <c r="P348" s="507"/>
      <c r="Q348" s="507"/>
      <c r="R348" s="507"/>
      <c r="S348" s="507"/>
      <c r="T348" s="507"/>
      <c r="U348" s="507"/>
      <c r="V348" s="507"/>
      <c r="W348" s="507"/>
      <c r="X348" s="507"/>
      <c r="Y348" s="507"/>
      <c r="Z348" s="521" t="str">
        <f t="shared" si="25"/>
        <v/>
      </c>
      <c r="AA348" s="507"/>
      <c r="AB348" s="507"/>
      <c r="AC348" s="507"/>
      <c r="AD348" s="507"/>
      <c r="AE348" s="507"/>
      <c r="AF348" s="507"/>
      <c r="AG348" s="507"/>
      <c r="AH348" s="507"/>
      <c r="AI348" s="507"/>
      <c r="AJ348" s="507"/>
      <c r="AK348" s="507"/>
      <c r="AL348" s="507"/>
      <c r="AM348" s="507"/>
      <c r="AN348" s="507"/>
      <c r="AO348" s="507"/>
      <c r="AP348" s="507"/>
      <c r="AQ348" s="507"/>
      <c r="AR348" s="507"/>
      <c r="AS348" s="513"/>
      <c r="AT348" s="514"/>
      <c r="AU348" s="513"/>
      <c r="AV348" s="514"/>
      <c r="AW348" s="515"/>
      <c r="AX348" s="514"/>
      <c r="AY348" s="507"/>
      <c r="AZ348" s="408"/>
      <c r="BA348" s="410" t="str">
        <f>IF(A348="","",IF(AY348+AZ348=ข้อมูลพื้นฐาน!$F$21+ข้อมูลพื้นฐาน!$G$21,"/",""))</f>
        <v/>
      </c>
      <c r="BB348" s="410" t="str">
        <f t="shared" si="24"/>
        <v/>
      </c>
      <c r="BC348" s="390" t="str">
        <f>สรุปเวลาเรียน!X15</f>
        <v/>
      </c>
      <c r="BD348" s="522"/>
    </row>
    <row r="349" spans="1:56" s="35" customFormat="1" ht="15" customHeight="1">
      <c r="A349" s="875" t="str">
        <f>เวลาเรียน1!A18</f>
        <v/>
      </c>
      <c r="B349" s="876"/>
      <c r="C349" s="519" t="str">
        <f>น้ำหนักส่วนสูง!B14</f>
        <v/>
      </c>
      <c r="D349" s="507"/>
      <c r="E349" s="507"/>
      <c r="F349" s="507"/>
      <c r="G349" s="507"/>
      <c r="H349" s="507"/>
      <c r="I349" s="507"/>
      <c r="J349" s="507"/>
      <c r="K349" s="507"/>
      <c r="L349" s="507"/>
      <c r="M349" s="507"/>
      <c r="N349" s="507"/>
      <c r="O349" s="507"/>
      <c r="P349" s="507"/>
      <c r="Q349" s="507"/>
      <c r="R349" s="507"/>
      <c r="S349" s="507"/>
      <c r="T349" s="507"/>
      <c r="U349" s="507"/>
      <c r="V349" s="507"/>
      <c r="W349" s="507"/>
      <c r="X349" s="507"/>
      <c r="Y349" s="507"/>
      <c r="Z349" s="521" t="str">
        <f t="shared" si="25"/>
        <v/>
      </c>
      <c r="AA349" s="507"/>
      <c r="AB349" s="507"/>
      <c r="AC349" s="507"/>
      <c r="AD349" s="507"/>
      <c r="AE349" s="507"/>
      <c r="AF349" s="507"/>
      <c r="AG349" s="507"/>
      <c r="AH349" s="507"/>
      <c r="AI349" s="507"/>
      <c r="AJ349" s="507"/>
      <c r="AK349" s="507"/>
      <c r="AL349" s="507"/>
      <c r="AM349" s="507"/>
      <c r="AN349" s="507"/>
      <c r="AO349" s="507"/>
      <c r="AP349" s="507"/>
      <c r="AQ349" s="507"/>
      <c r="AR349" s="507"/>
      <c r="AS349" s="513"/>
      <c r="AT349" s="514"/>
      <c r="AU349" s="513"/>
      <c r="AV349" s="514"/>
      <c r="AW349" s="515"/>
      <c r="AX349" s="514"/>
      <c r="AY349" s="507"/>
      <c r="AZ349" s="408"/>
      <c r="BA349" s="410" t="str">
        <f>IF(A349="","",IF(AY349+AZ349=ข้อมูลพื้นฐาน!$F$21+ข้อมูลพื้นฐาน!$G$21,"/",""))</f>
        <v/>
      </c>
      <c r="BB349" s="410" t="str">
        <f t="shared" si="24"/>
        <v/>
      </c>
      <c r="BC349" s="390" t="str">
        <f>สรุปเวลาเรียน!X16</f>
        <v/>
      </c>
      <c r="BD349" s="522"/>
    </row>
    <row r="350" spans="1:56" s="35" customFormat="1" ht="15" customHeight="1">
      <c r="A350" s="875" t="str">
        <f>เวลาเรียน1!A19</f>
        <v/>
      </c>
      <c r="B350" s="876"/>
      <c r="C350" s="519" t="str">
        <f>น้ำหนักส่วนสูง!B15</f>
        <v/>
      </c>
      <c r="D350" s="507"/>
      <c r="E350" s="507"/>
      <c r="F350" s="507"/>
      <c r="G350" s="507"/>
      <c r="H350" s="507"/>
      <c r="I350" s="507"/>
      <c r="J350" s="507"/>
      <c r="K350" s="507"/>
      <c r="L350" s="507"/>
      <c r="M350" s="507"/>
      <c r="N350" s="507"/>
      <c r="O350" s="507"/>
      <c r="P350" s="507"/>
      <c r="Q350" s="507"/>
      <c r="R350" s="507"/>
      <c r="S350" s="507"/>
      <c r="T350" s="507"/>
      <c r="U350" s="507"/>
      <c r="V350" s="507"/>
      <c r="W350" s="507"/>
      <c r="X350" s="507"/>
      <c r="Y350" s="507"/>
      <c r="Z350" s="521" t="str">
        <f t="shared" si="25"/>
        <v/>
      </c>
      <c r="AA350" s="507"/>
      <c r="AB350" s="507"/>
      <c r="AC350" s="507"/>
      <c r="AD350" s="507"/>
      <c r="AE350" s="507"/>
      <c r="AF350" s="507"/>
      <c r="AG350" s="507"/>
      <c r="AH350" s="507"/>
      <c r="AI350" s="507"/>
      <c r="AJ350" s="507"/>
      <c r="AK350" s="507"/>
      <c r="AL350" s="507"/>
      <c r="AM350" s="507"/>
      <c r="AN350" s="507"/>
      <c r="AO350" s="507"/>
      <c r="AP350" s="507"/>
      <c r="AQ350" s="507"/>
      <c r="AR350" s="507"/>
      <c r="AS350" s="513"/>
      <c r="AT350" s="514"/>
      <c r="AU350" s="513"/>
      <c r="AV350" s="514"/>
      <c r="AW350" s="515"/>
      <c r="AX350" s="514"/>
      <c r="AY350" s="507"/>
      <c r="AZ350" s="408"/>
      <c r="BA350" s="410" t="str">
        <f>IF(A350="","",IF(AY350+AZ350=ข้อมูลพื้นฐาน!$F$21+ข้อมูลพื้นฐาน!$G$21,"/",""))</f>
        <v/>
      </c>
      <c r="BB350" s="410" t="str">
        <f t="shared" si="24"/>
        <v/>
      </c>
      <c r="BC350" s="390" t="str">
        <f>สรุปเวลาเรียน!X17</f>
        <v/>
      </c>
      <c r="BD350" s="522"/>
    </row>
    <row r="351" spans="1:56" s="35" customFormat="1" ht="15" customHeight="1">
      <c r="A351" s="875" t="str">
        <f>เวลาเรียน1!A20</f>
        <v/>
      </c>
      <c r="B351" s="876"/>
      <c r="C351" s="519" t="str">
        <f>น้ำหนักส่วนสูง!B16</f>
        <v/>
      </c>
      <c r="D351" s="507"/>
      <c r="E351" s="507"/>
      <c r="F351" s="507"/>
      <c r="G351" s="507"/>
      <c r="H351" s="507"/>
      <c r="I351" s="507"/>
      <c r="J351" s="507"/>
      <c r="K351" s="507"/>
      <c r="L351" s="507"/>
      <c r="M351" s="507"/>
      <c r="N351" s="507"/>
      <c r="O351" s="507"/>
      <c r="P351" s="507"/>
      <c r="Q351" s="507"/>
      <c r="R351" s="507"/>
      <c r="S351" s="507"/>
      <c r="T351" s="507"/>
      <c r="U351" s="507"/>
      <c r="V351" s="507"/>
      <c r="W351" s="507"/>
      <c r="X351" s="507"/>
      <c r="Y351" s="507"/>
      <c r="Z351" s="521" t="str">
        <f t="shared" si="25"/>
        <v/>
      </c>
      <c r="AA351" s="507"/>
      <c r="AB351" s="507"/>
      <c r="AC351" s="507"/>
      <c r="AD351" s="507"/>
      <c r="AE351" s="507"/>
      <c r="AF351" s="507"/>
      <c r="AG351" s="507"/>
      <c r="AH351" s="507"/>
      <c r="AI351" s="507"/>
      <c r="AJ351" s="507"/>
      <c r="AK351" s="507"/>
      <c r="AL351" s="507"/>
      <c r="AM351" s="507"/>
      <c r="AN351" s="507"/>
      <c r="AO351" s="507"/>
      <c r="AP351" s="507"/>
      <c r="AQ351" s="507"/>
      <c r="AR351" s="507"/>
      <c r="AS351" s="513"/>
      <c r="AT351" s="514"/>
      <c r="AU351" s="513"/>
      <c r="AV351" s="514"/>
      <c r="AW351" s="515"/>
      <c r="AX351" s="514"/>
      <c r="AY351" s="507"/>
      <c r="AZ351" s="408"/>
      <c r="BA351" s="410" t="str">
        <f>IF(A351="","",IF(AY351+AZ351=ข้อมูลพื้นฐาน!$F$21+ข้อมูลพื้นฐาน!$G$21,"/",""))</f>
        <v/>
      </c>
      <c r="BB351" s="410" t="str">
        <f t="shared" si="24"/>
        <v/>
      </c>
      <c r="BC351" s="390" t="str">
        <f>สรุปเวลาเรียน!X18</f>
        <v/>
      </c>
      <c r="BD351" s="522"/>
    </row>
    <row r="352" spans="1:56" s="35" customFormat="1" ht="15" customHeight="1">
      <c r="A352" s="875" t="str">
        <f>เวลาเรียน1!A21</f>
        <v/>
      </c>
      <c r="B352" s="876"/>
      <c r="C352" s="519" t="str">
        <f>น้ำหนักส่วนสูง!B17</f>
        <v/>
      </c>
      <c r="D352" s="507"/>
      <c r="E352" s="507"/>
      <c r="F352" s="507"/>
      <c r="G352" s="507"/>
      <c r="H352" s="507"/>
      <c r="I352" s="507"/>
      <c r="J352" s="507"/>
      <c r="K352" s="507"/>
      <c r="L352" s="507"/>
      <c r="M352" s="507"/>
      <c r="N352" s="507"/>
      <c r="O352" s="507"/>
      <c r="P352" s="507"/>
      <c r="Q352" s="507"/>
      <c r="R352" s="507"/>
      <c r="S352" s="507"/>
      <c r="T352" s="507"/>
      <c r="U352" s="507"/>
      <c r="V352" s="507"/>
      <c r="W352" s="507"/>
      <c r="X352" s="507"/>
      <c r="Y352" s="507"/>
      <c r="Z352" s="521" t="str">
        <f t="shared" si="25"/>
        <v/>
      </c>
      <c r="AA352" s="507"/>
      <c r="AB352" s="507"/>
      <c r="AC352" s="507"/>
      <c r="AD352" s="507"/>
      <c r="AE352" s="507"/>
      <c r="AF352" s="507"/>
      <c r="AG352" s="507"/>
      <c r="AH352" s="507"/>
      <c r="AI352" s="507"/>
      <c r="AJ352" s="507"/>
      <c r="AK352" s="507"/>
      <c r="AL352" s="507"/>
      <c r="AM352" s="507"/>
      <c r="AN352" s="507"/>
      <c r="AO352" s="507"/>
      <c r="AP352" s="507"/>
      <c r="AQ352" s="507"/>
      <c r="AR352" s="507"/>
      <c r="AS352" s="513"/>
      <c r="AT352" s="514"/>
      <c r="AU352" s="513"/>
      <c r="AV352" s="514"/>
      <c r="AW352" s="515"/>
      <c r="AX352" s="514"/>
      <c r="AY352" s="507"/>
      <c r="AZ352" s="408"/>
      <c r="BA352" s="410" t="str">
        <f>IF(A352="","",IF(AY352+AZ352=ข้อมูลพื้นฐาน!$F$21+ข้อมูลพื้นฐาน!$G$21,"/",""))</f>
        <v/>
      </c>
      <c r="BB352" s="410" t="str">
        <f t="shared" si="24"/>
        <v/>
      </c>
      <c r="BC352" s="390" t="str">
        <f>สรุปเวลาเรียน!X19</f>
        <v/>
      </c>
      <c r="BD352" s="522"/>
    </row>
    <row r="353" spans="1:56" s="35" customFormat="1" ht="15" customHeight="1">
      <c r="A353" s="875" t="str">
        <f>เวลาเรียน1!A22</f>
        <v/>
      </c>
      <c r="B353" s="876"/>
      <c r="C353" s="519" t="str">
        <f>น้ำหนักส่วนสูง!B18</f>
        <v/>
      </c>
      <c r="D353" s="507"/>
      <c r="E353" s="507"/>
      <c r="F353" s="507"/>
      <c r="G353" s="507"/>
      <c r="H353" s="507"/>
      <c r="I353" s="507"/>
      <c r="J353" s="507"/>
      <c r="K353" s="507"/>
      <c r="L353" s="507"/>
      <c r="M353" s="507"/>
      <c r="N353" s="507"/>
      <c r="O353" s="507"/>
      <c r="P353" s="507"/>
      <c r="Q353" s="507"/>
      <c r="R353" s="507"/>
      <c r="S353" s="507"/>
      <c r="T353" s="507"/>
      <c r="U353" s="507"/>
      <c r="V353" s="507"/>
      <c r="W353" s="507"/>
      <c r="X353" s="507"/>
      <c r="Y353" s="507"/>
      <c r="Z353" s="521" t="str">
        <f t="shared" si="25"/>
        <v/>
      </c>
      <c r="AA353" s="507"/>
      <c r="AB353" s="507"/>
      <c r="AC353" s="507"/>
      <c r="AD353" s="507"/>
      <c r="AE353" s="507"/>
      <c r="AF353" s="507"/>
      <c r="AG353" s="507"/>
      <c r="AH353" s="507"/>
      <c r="AI353" s="507"/>
      <c r="AJ353" s="507"/>
      <c r="AK353" s="507"/>
      <c r="AL353" s="507"/>
      <c r="AM353" s="507"/>
      <c r="AN353" s="507"/>
      <c r="AO353" s="507"/>
      <c r="AP353" s="507"/>
      <c r="AQ353" s="507"/>
      <c r="AR353" s="507"/>
      <c r="AS353" s="513"/>
      <c r="AT353" s="514"/>
      <c r="AU353" s="513"/>
      <c r="AV353" s="514"/>
      <c r="AW353" s="515"/>
      <c r="AX353" s="514"/>
      <c r="AY353" s="507"/>
      <c r="AZ353" s="408"/>
      <c r="BA353" s="410" t="str">
        <f>IF(A353="","",IF(AY353+AZ353=ข้อมูลพื้นฐาน!$F$21+ข้อมูลพื้นฐาน!$G$21,"/",""))</f>
        <v/>
      </c>
      <c r="BB353" s="410" t="str">
        <f t="shared" si="24"/>
        <v/>
      </c>
      <c r="BC353" s="390" t="str">
        <f>สรุปเวลาเรียน!X20</f>
        <v/>
      </c>
      <c r="BD353" s="522"/>
    </row>
    <row r="354" spans="1:56" s="35" customFormat="1" ht="15" customHeight="1">
      <c r="A354" s="875" t="str">
        <f>เวลาเรียน1!A23</f>
        <v/>
      </c>
      <c r="B354" s="876"/>
      <c r="C354" s="519" t="str">
        <f>น้ำหนักส่วนสูง!B19</f>
        <v/>
      </c>
      <c r="D354" s="507"/>
      <c r="E354" s="507"/>
      <c r="F354" s="507"/>
      <c r="G354" s="507"/>
      <c r="H354" s="507"/>
      <c r="I354" s="507"/>
      <c r="J354" s="507"/>
      <c r="K354" s="507"/>
      <c r="L354" s="507"/>
      <c r="M354" s="507"/>
      <c r="N354" s="507"/>
      <c r="O354" s="507"/>
      <c r="P354" s="507"/>
      <c r="Q354" s="507"/>
      <c r="R354" s="507"/>
      <c r="S354" s="507"/>
      <c r="T354" s="507"/>
      <c r="U354" s="507"/>
      <c r="V354" s="507"/>
      <c r="W354" s="507"/>
      <c r="X354" s="507"/>
      <c r="Y354" s="507"/>
      <c r="Z354" s="521" t="str">
        <f t="shared" si="25"/>
        <v/>
      </c>
      <c r="AA354" s="507"/>
      <c r="AB354" s="507"/>
      <c r="AC354" s="507"/>
      <c r="AD354" s="507"/>
      <c r="AE354" s="507"/>
      <c r="AF354" s="507"/>
      <c r="AG354" s="507"/>
      <c r="AH354" s="507"/>
      <c r="AI354" s="507"/>
      <c r="AJ354" s="507"/>
      <c r="AK354" s="507"/>
      <c r="AL354" s="507"/>
      <c r="AM354" s="507"/>
      <c r="AN354" s="507"/>
      <c r="AO354" s="507"/>
      <c r="AP354" s="507"/>
      <c r="AQ354" s="507"/>
      <c r="AR354" s="507"/>
      <c r="AS354" s="513"/>
      <c r="AT354" s="514"/>
      <c r="AU354" s="513"/>
      <c r="AV354" s="514"/>
      <c r="AW354" s="515"/>
      <c r="AX354" s="514"/>
      <c r="AY354" s="507"/>
      <c r="AZ354" s="408"/>
      <c r="BA354" s="410" t="str">
        <f>IF(A354="","",IF(AY354+AZ354=ข้อมูลพื้นฐาน!$F$21+ข้อมูลพื้นฐาน!$G$21,"/",""))</f>
        <v/>
      </c>
      <c r="BB354" s="410" t="str">
        <f t="shared" si="24"/>
        <v/>
      </c>
      <c r="BC354" s="390" t="str">
        <f>สรุปเวลาเรียน!X21</f>
        <v/>
      </c>
      <c r="BD354" s="522"/>
    </row>
    <row r="355" spans="1:56" s="35" customFormat="1" ht="15" customHeight="1">
      <c r="A355" s="875" t="str">
        <f>เวลาเรียน1!A24</f>
        <v/>
      </c>
      <c r="B355" s="876"/>
      <c r="C355" s="519" t="str">
        <f>น้ำหนักส่วนสูง!B20</f>
        <v/>
      </c>
      <c r="D355" s="507"/>
      <c r="E355" s="507"/>
      <c r="F355" s="507"/>
      <c r="G355" s="507"/>
      <c r="H355" s="507"/>
      <c r="I355" s="507"/>
      <c r="J355" s="507"/>
      <c r="K355" s="507"/>
      <c r="L355" s="507"/>
      <c r="M355" s="507"/>
      <c r="N355" s="507"/>
      <c r="O355" s="507"/>
      <c r="P355" s="507"/>
      <c r="Q355" s="507"/>
      <c r="R355" s="507"/>
      <c r="S355" s="507"/>
      <c r="T355" s="507"/>
      <c r="U355" s="507"/>
      <c r="V355" s="507"/>
      <c r="W355" s="507"/>
      <c r="X355" s="507"/>
      <c r="Y355" s="507"/>
      <c r="Z355" s="521" t="str">
        <f t="shared" si="25"/>
        <v/>
      </c>
      <c r="AA355" s="507"/>
      <c r="AB355" s="507"/>
      <c r="AC355" s="507"/>
      <c r="AD355" s="507"/>
      <c r="AE355" s="507"/>
      <c r="AF355" s="507"/>
      <c r="AG355" s="507"/>
      <c r="AH355" s="507"/>
      <c r="AI355" s="507"/>
      <c r="AJ355" s="507"/>
      <c r="AK355" s="507"/>
      <c r="AL355" s="507"/>
      <c r="AM355" s="507"/>
      <c r="AN355" s="507"/>
      <c r="AO355" s="507"/>
      <c r="AP355" s="507"/>
      <c r="AQ355" s="507"/>
      <c r="AR355" s="507"/>
      <c r="AS355" s="513"/>
      <c r="AT355" s="514"/>
      <c r="AU355" s="513"/>
      <c r="AV355" s="514"/>
      <c r="AW355" s="515"/>
      <c r="AX355" s="514"/>
      <c r="AY355" s="507"/>
      <c r="AZ355" s="408"/>
      <c r="BA355" s="410" t="str">
        <f>IF(A355="","",IF(AY355+AZ355=ข้อมูลพื้นฐาน!$F$21+ข้อมูลพื้นฐาน!$G$21,"/",""))</f>
        <v/>
      </c>
      <c r="BB355" s="410" t="str">
        <f t="shared" si="24"/>
        <v/>
      </c>
      <c r="BC355" s="390" t="str">
        <f>สรุปเวลาเรียน!X22</f>
        <v/>
      </c>
      <c r="BD355" s="522"/>
    </row>
    <row r="356" spans="1:56" s="35" customFormat="1" ht="15" customHeight="1">
      <c r="A356" s="875" t="str">
        <f>เวลาเรียน1!A25</f>
        <v/>
      </c>
      <c r="B356" s="876"/>
      <c r="C356" s="519" t="str">
        <f>น้ำหนักส่วนสูง!B21</f>
        <v/>
      </c>
      <c r="D356" s="507"/>
      <c r="E356" s="507"/>
      <c r="F356" s="507"/>
      <c r="G356" s="507"/>
      <c r="H356" s="507"/>
      <c r="I356" s="507"/>
      <c r="J356" s="507"/>
      <c r="K356" s="507"/>
      <c r="L356" s="507"/>
      <c r="M356" s="507"/>
      <c r="N356" s="507"/>
      <c r="O356" s="507"/>
      <c r="P356" s="507"/>
      <c r="Q356" s="507"/>
      <c r="R356" s="507"/>
      <c r="S356" s="507"/>
      <c r="T356" s="507"/>
      <c r="U356" s="507"/>
      <c r="V356" s="507"/>
      <c r="W356" s="507"/>
      <c r="X356" s="507"/>
      <c r="Y356" s="507"/>
      <c r="Z356" s="521" t="str">
        <f t="shared" si="25"/>
        <v/>
      </c>
      <c r="AA356" s="507"/>
      <c r="AB356" s="507"/>
      <c r="AC356" s="507"/>
      <c r="AD356" s="507"/>
      <c r="AE356" s="507"/>
      <c r="AF356" s="507"/>
      <c r="AG356" s="507"/>
      <c r="AH356" s="507"/>
      <c r="AI356" s="507"/>
      <c r="AJ356" s="507"/>
      <c r="AK356" s="507"/>
      <c r="AL356" s="507"/>
      <c r="AM356" s="507"/>
      <c r="AN356" s="507"/>
      <c r="AO356" s="507"/>
      <c r="AP356" s="507"/>
      <c r="AQ356" s="507"/>
      <c r="AR356" s="507"/>
      <c r="AS356" s="513"/>
      <c r="AT356" s="514"/>
      <c r="AU356" s="513"/>
      <c r="AV356" s="514"/>
      <c r="AW356" s="515"/>
      <c r="AX356" s="514"/>
      <c r="AY356" s="507"/>
      <c r="AZ356" s="408"/>
      <c r="BA356" s="410" t="str">
        <f>IF(A356="","",IF(AY356+AZ356=ข้อมูลพื้นฐาน!$F$21+ข้อมูลพื้นฐาน!$G$21,"/",""))</f>
        <v/>
      </c>
      <c r="BB356" s="410" t="str">
        <f t="shared" si="24"/>
        <v/>
      </c>
      <c r="BC356" s="390" t="str">
        <f>สรุปเวลาเรียน!X23</f>
        <v/>
      </c>
      <c r="BD356" s="522"/>
    </row>
    <row r="357" spans="1:56" s="35" customFormat="1" ht="15" customHeight="1">
      <c r="A357" s="875" t="str">
        <f>เวลาเรียน1!A26</f>
        <v/>
      </c>
      <c r="B357" s="876"/>
      <c r="C357" s="519" t="str">
        <f>น้ำหนักส่วนสูง!B22</f>
        <v/>
      </c>
      <c r="D357" s="507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07"/>
      <c r="W357" s="507"/>
      <c r="X357" s="507"/>
      <c r="Y357" s="507"/>
      <c r="Z357" s="521" t="str">
        <f t="shared" si="25"/>
        <v/>
      </c>
      <c r="AA357" s="507"/>
      <c r="AB357" s="507"/>
      <c r="AC357" s="507"/>
      <c r="AD357" s="507"/>
      <c r="AE357" s="507"/>
      <c r="AF357" s="507"/>
      <c r="AG357" s="507"/>
      <c r="AH357" s="507"/>
      <c r="AI357" s="507"/>
      <c r="AJ357" s="507"/>
      <c r="AK357" s="507"/>
      <c r="AL357" s="507"/>
      <c r="AM357" s="507"/>
      <c r="AN357" s="507"/>
      <c r="AO357" s="507"/>
      <c r="AP357" s="507"/>
      <c r="AQ357" s="507"/>
      <c r="AR357" s="507"/>
      <c r="AS357" s="513"/>
      <c r="AT357" s="514"/>
      <c r="AU357" s="513"/>
      <c r="AV357" s="514"/>
      <c r="AW357" s="515"/>
      <c r="AX357" s="514"/>
      <c r="AY357" s="507"/>
      <c r="AZ357" s="408"/>
      <c r="BA357" s="410" t="str">
        <f>IF(A357="","",IF(AY357+AZ357=ข้อมูลพื้นฐาน!$F$21+ข้อมูลพื้นฐาน!$G$21,"/",""))</f>
        <v/>
      </c>
      <c r="BB357" s="410" t="str">
        <f t="shared" si="24"/>
        <v/>
      </c>
      <c r="BC357" s="390" t="str">
        <f>สรุปเวลาเรียน!X24</f>
        <v/>
      </c>
      <c r="BD357" s="522"/>
    </row>
    <row r="358" spans="1:56" s="35" customFormat="1" ht="15" customHeight="1">
      <c r="A358" s="875" t="str">
        <f>เวลาเรียน1!A27</f>
        <v/>
      </c>
      <c r="B358" s="876"/>
      <c r="C358" s="519" t="str">
        <f>น้ำหนักส่วนสูง!B23</f>
        <v/>
      </c>
      <c r="D358" s="507"/>
      <c r="E358" s="507"/>
      <c r="F358" s="507"/>
      <c r="G358" s="507"/>
      <c r="H358" s="507"/>
      <c r="I358" s="507"/>
      <c r="J358" s="507"/>
      <c r="K358" s="507"/>
      <c r="L358" s="507"/>
      <c r="M358" s="507"/>
      <c r="N358" s="507"/>
      <c r="O358" s="507"/>
      <c r="P358" s="507"/>
      <c r="Q358" s="507"/>
      <c r="R358" s="507"/>
      <c r="S358" s="507"/>
      <c r="T358" s="507"/>
      <c r="U358" s="507"/>
      <c r="V358" s="507"/>
      <c r="W358" s="507"/>
      <c r="X358" s="507"/>
      <c r="Y358" s="507"/>
      <c r="Z358" s="521" t="str">
        <f t="shared" si="25"/>
        <v/>
      </c>
      <c r="AA358" s="507"/>
      <c r="AB358" s="507"/>
      <c r="AC358" s="507"/>
      <c r="AD358" s="507"/>
      <c r="AE358" s="507"/>
      <c r="AF358" s="507"/>
      <c r="AG358" s="507"/>
      <c r="AH358" s="507"/>
      <c r="AI358" s="507"/>
      <c r="AJ358" s="507"/>
      <c r="AK358" s="507"/>
      <c r="AL358" s="507"/>
      <c r="AM358" s="507"/>
      <c r="AN358" s="507"/>
      <c r="AO358" s="507"/>
      <c r="AP358" s="507"/>
      <c r="AQ358" s="507"/>
      <c r="AR358" s="507"/>
      <c r="AS358" s="513"/>
      <c r="AT358" s="514"/>
      <c r="AU358" s="513"/>
      <c r="AV358" s="514"/>
      <c r="AW358" s="515"/>
      <c r="AX358" s="514"/>
      <c r="AY358" s="507"/>
      <c r="AZ358" s="408"/>
      <c r="BA358" s="410" t="str">
        <f>IF(A358="","",IF(AY358+AZ358=ข้อมูลพื้นฐาน!$F$21+ข้อมูลพื้นฐาน!$G$21,"/",""))</f>
        <v/>
      </c>
      <c r="BB358" s="410" t="str">
        <f t="shared" si="24"/>
        <v/>
      </c>
      <c r="BC358" s="390" t="str">
        <f>สรุปเวลาเรียน!X25</f>
        <v/>
      </c>
      <c r="BD358" s="522"/>
    </row>
    <row r="359" spans="1:56" s="35" customFormat="1" ht="15" customHeight="1">
      <c r="A359" s="875" t="str">
        <f>เวลาเรียน1!A28</f>
        <v/>
      </c>
      <c r="B359" s="876"/>
      <c r="C359" s="519" t="str">
        <f>น้ำหนักส่วนสูง!B24</f>
        <v/>
      </c>
      <c r="D359" s="507"/>
      <c r="E359" s="507"/>
      <c r="F359" s="507"/>
      <c r="G359" s="507"/>
      <c r="H359" s="507"/>
      <c r="I359" s="507"/>
      <c r="J359" s="507"/>
      <c r="K359" s="507"/>
      <c r="L359" s="507"/>
      <c r="M359" s="507"/>
      <c r="N359" s="507"/>
      <c r="O359" s="507"/>
      <c r="P359" s="507"/>
      <c r="Q359" s="507"/>
      <c r="R359" s="507"/>
      <c r="S359" s="507"/>
      <c r="T359" s="507"/>
      <c r="U359" s="507"/>
      <c r="V359" s="507"/>
      <c r="W359" s="507"/>
      <c r="X359" s="507"/>
      <c r="Y359" s="507"/>
      <c r="Z359" s="521" t="str">
        <f t="shared" si="25"/>
        <v/>
      </c>
      <c r="AA359" s="507"/>
      <c r="AB359" s="507"/>
      <c r="AC359" s="507"/>
      <c r="AD359" s="507"/>
      <c r="AE359" s="507"/>
      <c r="AF359" s="507"/>
      <c r="AG359" s="507"/>
      <c r="AH359" s="507"/>
      <c r="AI359" s="507"/>
      <c r="AJ359" s="507"/>
      <c r="AK359" s="507"/>
      <c r="AL359" s="507"/>
      <c r="AM359" s="507"/>
      <c r="AN359" s="507"/>
      <c r="AO359" s="507"/>
      <c r="AP359" s="507"/>
      <c r="AQ359" s="507"/>
      <c r="AR359" s="507"/>
      <c r="AS359" s="513"/>
      <c r="AT359" s="514"/>
      <c r="AU359" s="513"/>
      <c r="AV359" s="514"/>
      <c r="AW359" s="515"/>
      <c r="AX359" s="514"/>
      <c r="AY359" s="507"/>
      <c r="AZ359" s="408"/>
      <c r="BA359" s="410" t="str">
        <f>IF(A359="","",IF(AY359+AZ359=ข้อมูลพื้นฐาน!$F$21+ข้อมูลพื้นฐาน!$G$21,"/",""))</f>
        <v/>
      </c>
      <c r="BB359" s="410" t="str">
        <f t="shared" si="24"/>
        <v/>
      </c>
      <c r="BC359" s="390" t="str">
        <f>สรุปเวลาเรียน!X26</f>
        <v/>
      </c>
      <c r="BD359" s="522"/>
    </row>
    <row r="360" spans="1:56" s="35" customFormat="1" ht="15" customHeight="1">
      <c r="A360" s="875" t="str">
        <f>เวลาเรียน1!A29</f>
        <v/>
      </c>
      <c r="B360" s="876"/>
      <c r="C360" s="519" t="str">
        <f>น้ำหนักส่วนสูง!B25</f>
        <v/>
      </c>
      <c r="D360" s="507"/>
      <c r="E360" s="507"/>
      <c r="F360" s="507"/>
      <c r="G360" s="507"/>
      <c r="H360" s="507"/>
      <c r="I360" s="507"/>
      <c r="J360" s="507"/>
      <c r="K360" s="507"/>
      <c r="L360" s="507"/>
      <c r="M360" s="507"/>
      <c r="N360" s="507"/>
      <c r="O360" s="507"/>
      <c r="P360" s="507"/>
      <c r="Q360" s="507"/>
      <c r="R360" s="507"/>
      <c r="S360" s="507"/>
      <c r="T360" s="507"/>
      <c r="U360" s="507"/>
      <c r="V360" s="507"/>
      <c r="W360" s="507"/>
      <c r="X360" s="507"/>
      <c r="Y360" s="507"/>
      <c r="Z360" s="521" t="str">
        <f t="shared" si="25"/>
        <v/>
      </c>
      <c r="AA360" s="507"/>
      <c r="AB360" s="507"/>
      <c r="AC360" s="507"/>
      <c r="AD360" s="507"/>
      <c r="AE360" s="507"/>
      <c r="AF360" s="507"/>
      <c r="AG360" s="507"/>
      <c r="AH360" s="507"/>
      <c r="AI360" s="507"/>
      <c r="AJ360" s="507"/>
      <c r="AK360" s="507"/>
      <c r="AL360" s="507"/>
      <c r="AM360" s="507"/>
      <c r="AN360" s="507"/>
      <c r="AO360" s="507"/>
      <c r="AP360" s="507"/>
      <c r="AQ360" s="507"/>
      <c r="AR360" s="507"/>
      <c r="AS360" s="513"/>
      <c r="AT360" s="514"/>
      <c r="AU360" s="513"/>
      <c r="AV360" s="514"/>
      <c r="AW360" s="515"/>
      <c r="AX360" s="514"/>
      <c r="AY360" s="507"/>
      <c r="AZ360" s="408"/>
      <c r="BA360" s="410" t="str">
        <f>IF(A360="","",IF(AY360+AZ360=ข้อมูลพื้นฐาน!$F$21+ข้อมูลพื้นฐาน!$G$21,"/",""))</f>
        <v/>
      </c>
      <c r="BB360" s="410" t="str">
        <f t="shared" si="24"/>
        <v/>
      </c>
      <c r="BC360" s="390" t="str">
        <f>สรุปเวลาเรียน!X27</f>
        <v/>
      </c>
      <c r="BD360" s="522"/>
    </row>
    <row r="361" spans="1:56" s="35" customFormat="1" ht="15" customHeight="1">
      <c r="A361" s="875" t="str">
        <f>เวลาเรียน1!A30</f>
        <v/>
      </c>
      <c r="B361" s="876"/>
      <c r="C361" s="519" t="str">
        <f>น้ำหนักส่วนสูง!B26</f>
        <v/>
      </c>
      <c r="D361" s="507"/>
      <c r="E361" s="507"/>
      <c r="F361" s="507"/>
      <c r="G361" s="507"/>
      <c r="H361" s="507"/>
      <c r="I361" s="507"/>
      <c r="J361" s="507"/>
      <c r="K361" s="507"/>
      <c r="L361" s="507"/>
      <c r="M361" s="507"/>
      <c r="N361" s="507"/>
      <c r="O361" s="507"/>
      <c r="P361" s="507"/>
      <c r="Q361" s="507"/>
      <c r="R361" s="507"/>
      <c r="S361" s="507"/>
      <c r="T361" s="507"/>
      <c r="U361" s="507"/>
      <c r="V361" s="507"/>
      <c r="W361" s="507"/>
      <c r="X361" s="507"/>
      <c r="Y361" s="507"/>
      <c r="Z361" s="521" t="str">
        <f t="shared" si="25"/>
        <v/>
      </c>
      <c r="AA361" s="507"/>
      <c r="AB361" s="507"/>
      <c r="AC361" s="507"/>
      <c r="AD361" s="507"/>
      <c r="AE361" s="507"/>
      <c r="AF361" s="507"/>
      <c r="AG361" s="507"/>
      <c r="AH361" s="507"/>
      <c r="AI361" s="507"/>
      <c r="AJ361" s="507"/>
      <c r="AK361" s="507"/>
      <c r="AL361" s="507"/>
      <c r="AM361" s="507"/>
      <c r="AN361" s="507"/>
      <c r="AO361" s="507"/>
      <c r="AP361" s="507"/>
      <c r="AQ361" s="507"/>
      <c r="AR361" s="507"/>
      <c r="AS361" s="513"/>
      <c r="AT361" s="514"/>
      <c r="AU361" s="513"/>
      <c r="AV361" s="514"/>
      <c r="AW361" s="515"/>
      <c r="AX361" s="514"/>
      <c r="AY361" s="507"/>
      <c r="AZ361" s="408"/>
      <c r="BA361" s="410" t="str">
        <f>IF(A361="","",IF(AY361+AZ361=ข้อมูลพื้นฐาน!$F$21+ข้อมูลพื้นฐาน!$G$21,"/",""))</f>
        <v/>
      </c>
      <c r="BB361" s="410" t="str">
        <f t="shared" si="24"/>
        <v/>
      </c>
      <c r="BC361" s="390" t="str">
        <f>สรุปเวลาเรียน!X28</f>
        <v/>
      </c>
      <c r="BD361" s="522"/>
    </row>
    <row r="362" spans="1:56" s="35" customFormat="1" ht="15" customHeight="1">
      <c r="A362" s="875" t="str">
        <f>เวลาเรียน1!A31</f>
        <v/>
      </c>
      <c r="B362" s="876"/>
      <c r="C362" s="519" t="str">
        <f>น้ำหนักส่วนสูง!B27</f>
        <v/>
      </c>
      <c r="D362" s="507"/>
      <c r="E362" s="507"/>
      <c r="F362" s="507"/>
      <c r="G362" s="507"/>
      <c r="H362" s="507"/>
      <c r="I362" s="507"/>
      <c r="J362" s="507"/>
      <c r="K362" s="507"/>
      <c r="L362" s="507"/>
      <c r="M362" s="507"/>
      <c r="N362" s="507"/>
      <c r="O362" s="507"/>
      <c r="P362" s="507"/>
      <c r="Q362" s="507"/>
      <c r="R362" s="507"/>
      <c r="S362" s="507"/>
      <c r="T362" s="507"/>
      <c r="U362" s="507"/>
      <c r="V362" s="507"/>
      <c r="W362" s="507"/>
      <c r="X362" s="507"/>
      <c r="Y362" s="507"/>
      <c r="Z362" s="521" t="str">
        <f t="shared" si="25"/>
        <v/>
      </c>
      <c r="AA362" s="507"/>
      <c r="AB362" s="507"/>
      <c r="AC362" s="507"/>
      <c r="AD362" s="507"/>
      <c r="AE362" s="507"/>
      <c r="AF362" s="507"/>
      <c r="AG362" s="507"/>
      <c r="AH362" s="507"/>
      <c r="AI362" s="507"/>
      <c r="AJ362" s="507"/>
      <c r="AK362" s="507"/>
      <c r="AL362" s="507"/>
      <c r="AM362" s="507"/>
      <c r="AN362" s="507"/>
      <c r="AO362" s="507"/>
      <c r="AP362" s="507"/>
      <c r="AQ362" s="507"/>
      <c r="AR362" s="507"/>
      <c r="AS362" s="513"/>
      <c r="AT362" s="514"/>
      <c r="AU362" s="513"/>
      <c r="AV362" s="514"/>
      <c r="AW362" s="515"/>
      <c r="AX362" s="514"/>
      <c r="AY362" s="507"/>
      <c r="AZ362" s="408"/>
      <c r="BA362" s="410" t="str">
        <f>IF(A362="","",IF(AY362+AZ362=ข้อมูลพื้นฐาน!$F$21+ข้อมูลพื้นฐาน!$G$21,"/",""))</f>
        <v/>
      </c>
      <c r="BB362" s="410" t="str">
        <f t="shared" si="24"/>
        <v/>
      </c>
      <c r="BC362" s="390" t="str">
        <f>สรุปเวลาเรียน!X29</f>
        <v/>
      </c>
      <c r="BD362" s="522"/>
    </row>
    <row r="363" spans="1:56" s="35" customFormat="1" ht="15" customHeight="1">
      <c r="A363" s="875" t="str">
        <f>เวลาเรียน1!A32</f>
        <v/>
      </c>
      <c r="B363" s="876"/>
      <c r="C363" s="519" t="str">
        <f>น้ำหนักส่วนสูง!B28</f>
        <v/>
      </c>
      <c r="D363" s="507"/>
      <c r="E363" s="507"/>
      <c r="F363" s="507"/>
      <c r="G363" s="507"/>
      <c r="H363" s="507"/>
      <c r="I363" s="507"/>
      <c r="J363" s="507"/>
      <c r="K363" s="507"/>
      <c r="L363" s="507"/>
      <c r="M363" s="507"/>
      <c r="N363" s="507"/>
      <c r="O363" s="507"/>
      <c r="P363" s="507"/>
      <c r="Q363" s="507"/>
      <c r="R363" s="507"/>
      <c r="S363" s="507"/>
      <c r="T363" s="507"/>
      <c r="U363" s="507"/>
      <c r="V363" s="507"/>
      <c r="W363" s="507"/>
      <c r="X363" s="507"/>
      <c r="Y363" s="507"/>
      <c r="Z363" s="521" t="str">
        <f t="shared" si="25"/>
        <v/>
      </c>
      <c r="AA363" s="507"/>
      <c r="AB363" s="507"/>
      <c r="AC363" s="507"/>
      <c r="AD363" s="507"/>
      <c r="AE363" s="507"/>
      <c r="AF363" s="507"/>
      <c r="AG363" s="507"/>
      <c r="AH363" s="507"/>
      <c r="AI363" s="507"/>
      <c r="AJ363" s="507"/>
      <c r="AK363" s="507"/>
      <c r="AL363" s="507"/>
      <c r="AM363" s="507"/>
      <c r="AN363" s="507"/>
      <c r="AO363" s="507"/>
      <c r="AP363" s="507"/>
      <c r="AQ363" s="507"/>
      <c r="AR363" s="507"/>
      <c r="AS363" s="513"/>
      <c r="AT363" s="514"/>
      <c r="AU363" s="513"/>
      <c r="AV363" s="514"/>
      <c r="AW363" s="515"/>
      <c r="AX363" s="514"/>
      <c r="AY363" s="507"/>
      <c r="AZ363" s="408"/>
      <c r="BA363" s="410" t="str">
        <f>IF(A363="","",IF(AY363+AZ363=ข้อมูลพื้นฐาน!$F$21+ข้อมูลพื้นฐาน!$G$21,"/",""))</f>
        <v/>
      </c>
      <c r="BB363" s="410" t="str">
        <f t="shared" si="24"/>
        <v/>
      </c>
      <c r="BC363" s="390" t="str">
        <f>สรุปเวลาเรียน!X30</f>
        <v/>
      </c>
      <c r="BD363" s="522"/>
    </row>
    <row r="364" spans="1:56" s="35" customFormat="1" ht="15" customHeight="1">
      <c r="A364" s="875" t="str">
        <f>เวลาเรียน1!A33</f>
        <v/>
      </c>
      <c r="B364" s="876"/>
      <c r="C364" s="519" t="str">
        <f>น้ำหนักส่วนสูง!B29</f>
        <v/>
      </c>
      <c r="D364" s="507"/>
      <c r="E364" s="507"/>
      <c r="F364" s="507"/>
      <c r="G364" s="507"/>
      <c r="H364" s="507"/>
      <c r="I364" s="507"/>
      <c r="J364" s="507"/>
      <c r="K364" s="507"/>
      <c r="L364" s="507"/>
      <c r="M364" s="507"/>
      <c r="N364" s="507"/>
      <c r="O364" s="507"/>
      <c r="P364" s="507"/>
      <c r="Q364" s="507"/>
      <c r="R364" s="507"/>
      <c r="S364" s="507"/>
      <c r="T364" s="507"/>
      <c r="U364" s="507"/>
      <c r="V364" s="507"/>
      <c r="W364" s="507"/>
      <c r="X364" s="507"/>
      <c r="Y364" s="507"/>
      <c r="Z364" s="521" t="str">
        <f t="shared" si="25"/>
        <v/>
      </c>
      <c r="AA364" s="507"/>
      <c r="AB364" s="507"/>
      <c r="AC364" s="507"/>
      <c r="AD364" s="507"/>
      <c r="AE364" s="507"/>
      <c r="AF364" s="507"/>
      <c r="AG364" s="507"/>
      <c r="AH364" s="507"/>
      <c r="AI364" s="507"/>
      <c r="AJ364" s="507"/>
      <c r="AK364" s="507"/>
      <c r="AL364" s="507"/>
      <c r="AM364" s="507"/>
      <c r="AN364" s="507"/>
      <c r="AO364" s="507"/>
      <c r="AP364" s="507"/>
      <c r="AQ364" s="507"/>
      <c r="AR364" s="507"/>
      <c r="AS364" s="513"/>
      <c r="AT364" s="514"/>
      <c r="AU364" s="513"/>
      <c r="AV364" s="514"/>
      <c r="AW364" s="515"/>
      <c r="AX364" s="514"/>
      <c r="AY364" s="507"/>
      <c r="AZ364" s="408"/>
      <c r="BA364" s="410" t="str">
        <f>IF(A364="","",IF(AY364+AZ364=ข้อมูลพื้นฐาน!$F$21+ข้อมูลพื้นฐาน!$G$21,"/",""))</f>
        <v/>
      </c>
      <c r="BB364" s="410" t="str">
        <f t="shared" si="24"/>
        <v/>
      </c>
      <c r="BC364" s="390" t="str">
        <f>สรุปเวลาเรียน!X31</f>
        <v/>
      </c>
      <c r="BD364" s="522"/>
    </row>
    <row r="365" spans="1:56" s="35" customFormat="1" ht="15" customHeight="1">
      <c r="A365" s="875" t="str">
        <f>เวลาเรียน1!A34</f>
        <v/>
      </c>
      <c r="B365" s="876"/>
      <c r="C365" s="519" t="str">
        <f>น้ำหนักส่วนสูง!B30</f>
        <v/>
      </c>
      <c r="D365" s="507"/>
      <c r="E365" s="507"/>
      <c r="F365" s="507"/>
      <c r="G365" s="507"/>
      <c r="H365" s="507"/>
      <c r="I365" s="507"/>
      <c r="J365" s="507"/>
      <c r="K365" s="507"/>
      <c r="L365" s="507"/>
      <c r="M365" s="507"/>
      <c r="N365" s="507"/>
      <c r="O365" s="507"/>
      <c r="P365" s="507"/>
      <c r="Q365" s="507"/>
      <c r="R365" s="507"/>
      <c r="S365" s="507"/>
      <c r="T365" s="507"/>
      <c r="U365" s="507"/>
      <c r="V365" s="507"/>
      <c r="W365" s="507"/>
      <c r="X365" s="507"/>
      <c r="Y365" s="507"/>
      <c r="Z365" s="521" t="str">
        <f t="shared" si="25"/>
        <v/>
      </c>
      <c r="AA365" s="507"/>
      <c r="AB365" s="507"/>
      <c r="AC365" s="507"/>
      <c r="AD365" s="507"/>
      <c r="AE365" s="507"/>
      <c r="AF365" s="507"/>
      <c r="AG365" s="507"/>
      <c r="AH365" s="507"/>
      <c r="AI365" s="507"/>
      <c r="AJ365" s="507"/>
      <c r="AK365" s="507"/>
      <c r="AL365" s="507"/>
      <c r="AM365" s="507"/>
      <c r="AN365" s="507"/>
      <c r="AO365" s="507"/>
      <c r="AP365" s="507"/>
      <c r="AQ365" s="507"/>
      <c r="AR365" s="507"/>
      <c r="AS365" s="513"/>
      <c r="AT365" s="514"/>
      <c r="AU365" s="513"/>
      <c r="AV365" s="514"/>
      <c r="AW365" s="515"/>
      <c r="AX365" s="514"/>
      <c r="AY365" s="507"/>
      <c r="AZ365" s="408"/>
      <c r="BA365" s="410" t="str">
        <f>IF(A365="","",IF(AY365+AZ365=ข้อมูลพื้นฐาน!$F$21+ข้อมูลพื้นฐาน!$G$21,"/",""))</f>
        <v/>
      </c>
      <c r="BB365" s="410" t="str">
        <f t="shared" si="24"/>
        <v/>
      </c>
      <c r="BC365" s="390" t="str">
        <f>สรุปเวลาเรียน!X32</f>
        <v/>
      </c>
      <c r="BD365" s="522"/>
    </row>
    <row r="366" spans="1:56" s="35" customFormat="1" ht="15" customHeight="1">
      <c r="A366" s="875" t="str">
        <f>เวลาเรียน1!A35</f>
        <v/>
      </c>
      <c r="B366" s="876"/>
      <c r="C366" s="519" t="str">
        <f>น้ำหนักส่วนสูง!B31</f>
        <v/>
      </c>
      <c r="D366" s="507"/>
      <c r="E366" s="507"/>
      <c r="F366" s="507"/>
      <c r="G366" s="507"/>
      <c r="H366" s="507"/>
      <c r="I366" s="507"/>
      <c r="J366" s="507"/>
      <c r="K366" s="507"/>
      <c r="L366" s="507"/>
      <c r="M366" s="507"/>
      <c r="N366" s="507"/>
      <c r="O366" s="507"/>
      <c r="P366" s="507"/>
      <c r="Q366" s="507"/>
      <c r="R366" s="507"/>
      <c r="S366" s="507"/>
      <c r="T366" s="507"/>
      <c r="U366" s="507"/>
      <c r="V366" s="507"/>
      <c r="W366" s="507"/>
      <c r="X366" s="507"/>
      <c r="Y366" s="507"/>
      <c r="Z366" s="521" t="str">
        <f t="shared" si="25"/>
        <v/>
      </c>
      <c r="AA366" s="507"/>
      <c r="AB366" s="507"/>
      <c r="AC366" s="507"/>
      <c r="AD366" s="507"/>
      <c r="AE366" s="507"/>
      <c r="AF366" s="507"/>
      <c r="AG366" s="507"/>
      <c r="AH366" s="507"/>
      <c r="AI366" s="507"/>
      <c r="AJ366" s="507"/>
      <c r="AK366" s="507"/>
      <c r="AL366" s="507"/>
      <c r="AM366" s="507"/>
      <c r="AN366" s="507"/>
      <c r="AO366" s="507"/>
      <c r="AP366" s="507"/>
      <c r="AQ366" s="507"/>
      <c r="AR366" s="507"/>
      <c r="AS366" s="513"/>
      <c r="AT366" s="514"/>
      <c r="AU366" s="513"/>
      <c r="AV366" s="514"/>
      <c r="AW366" s="515"/>
      <c r="AX366" s="514"/>
      <c r="AY366" s="507"/>
      <c r="AZ366" s="408"/>
      <c r="BA366" s="410" t="str">
        <f>IF(A366="","",IF(AY366+AZ366=ข้อมูลพื้นฐาน!$F$21+ข้อมูลพื้นฐาน!$G$21,"/",""))</f>
        <v/>
      </c>
      <c r="BB366" s="410" t="str">
        <f t="shared" si="24"/>
        <v/>
      </c>
      <c r="BC366" s="390" t="str">
        <f>สรุปเวลาเรียน!X33</f>
        <v/>
      </c>
      <c r="BD366" s="522"/>
    </row>
    <row r="367" spans="1:56" s="35" customFormat="1" ht="15" customHeight="1">
      <c r="A367" s="875" t="str">
        <f>เวลาเรียน1!A36</f>
        <v/>
      </c>
      <c r="B367" s="876"/>
      <c r="C367" s="519" t="str">
        <f>น้ำหนักส่วนสูง!B32</f>
        <v/>
      </c>
      <c r="D367" s="507"/>
      <c r="E367" s="507"/>
      <c r="F367" s="507"/>
      <c r="G367" s="507"/>
      <c r="H367" s="507"/>
      <c r="I367" s="507"/>
      <c r="J367" s="507"/>
      <c r="K367" s="507"/>
      <c r="L367" s="507"/>
      <c r="M367" s="507"/>
      <c r="N367" s="507"/>
      <c r="O367" s="507"/>
      <c r="P367" s="507"/>
      <c r="Q367" s="507"/>
      <c r="R367" s="507"/>
      <c r="S367" s="507"/>
      <c r="T367" s="507"/>
      <c r="U367" s="507"/>
      <c r="V367" s="507"/>
      <c r="W367" s="507"/>
      <c r="X367" s="507"/>
      <c r="Y367" s="507"/>
      <c r="Z367" s="521" t="str">
        <f t="shared" si="25"/>
        <v/>
      </c>
      <c r="AA367" s="507"/>
      <c r="AB367" s="507"/>
      <c r="AC367" s="507"/>
      <c r="AD367" s="507"/>
      <c r="AE367" s="507"/>
      <c r="AF367" s="507"/>
      <c r="AG367" s="507"/>
      <c r="AH367" s="507"/>
      <c r="AI367" s="507"/>
      <c r="AJ367" s="507"/>
      <c r="AK367" s="507"/>
      <c r="AL367" s="507"/>
      <c r="AM367" s="507"/>
      <c r="AN367" s="507"/>
      <c r="AO367" s="507"/>
      <c r="AP367" s="507"/>
      <c r="AQ367" s="507"/>
      <c r="AR367" s="507"/>
      <c r="AS367" s="513"/>
      <c r="AT367" s="514"/>
      <c r="AU367" s="513"/>
      <c r="AV367" s="514"/>
      <c r="AW367" s="515"/>
      <c r="AX367" s="514"/>
      <c r="AY367" s="507"/>
      <c r="AZ367" s="408"/>
      <c r="BA367" s="410" t="str">
        <f>IF(A367="","",IF(AY367+AZ367=ข้อมูลพื้นฐาน!$F$21+ข้อมูลพื้นฐาน!$G$21,"/",""))</f>
        <v/>
      </c>
      <c r="BB367" s="410" t="str">
        <f t="shared" si="24"/>
        <v/>
      </c>
      <c r="BC367" s="390" t="str">
        <f>สรุปเวลาเรียน!X34</f>
        <v/>
      </c>
      <c r="BD367" s="522"/>
    </row>
    <row r="368" spans="1:56" s="35" customFormat="1" ht="15" customHeight="1">
      <c r="A368" s="875" t="str">
        <f>เวลาเรียน1!A37</f>
        <v/>
      </c>
      <c r="B368" s="876"/>
      <c r="C368" s="519" t="str">
        <f>น้ำหนักส่วนสูง!B33</f>
        <v/>
      </c>
      <c r="D368" s="507"/>
      <c r="E368" s="507"/>
      <c r="F368" s="507"/>
      <c r="G368" s="507"/>
      <c r="H368" s="507"/>
      <c r="I368" s="507"/>
      <c r="J368" s="507"/>
      <c r="K368" s="507"/>
      <c r="L368" s="507"/>
      <c r="M368" s="507"/>
      <c r="N368" s="507"/>
      <c r="O368" s="507"/>
      <c r="P368" s="507"/>
      <c r="Q368" s="507"/>
      <c r="R368" s="507"/>
      <c r="S368" s="507"/>
      <c r="T368" s="507"/>
      <c r="U368" s="507"/>
      <c r="V368" s="507"/>
      <c r="W368" s="507"/>
      <c r="X368" s="507"/>
      <c r="Y368" s="507"/>
      <c r="Z368" s="521" t="str">
        <f t="shared" si="25"/>
        <v/>
      </c>
      <c r="AA368" s="507"/>
      <c r="AB368" s="507"/>
      <c r="AC368" s="507"/>
      <c r="AD368" s="507"/>
      <c r="AE368" s="507"/>
      <c r="AF368" s="507"/>
      <c r="AG368" s="507"/>
      <c r="AH368" s="507"/>
      <c r="AI368" s="507"/>
      <c r="AJ368" s="507"/>
      <c r="AK368" s="507"/>
      <c r="AL368" s="507"/>
      <c r="AM368" s="507"/>
      <c r="AN368" s="507"/>
      <c r="AO368" s="507"/>
      <c r="AP368" s="507"/>
      <c r="AQ368" s="507"/>
      <c r="AR368" s="507"/>
      <c r="AS368" s="513"/>
      <c r="AT368" s="514"/>
      <c r="AU368" s="513"/>
      <c r="AV368" s="514"/>
      <c r="AW368" s="515"/>
      <c r="AX368" s="514"/>
      <c r="AY368" s="507"/>
      <c r="AZ368" s="408"/>
      <c r="BA368" s="410" t="str">
        <f>IF(A368="","",IF(AY368+AZ368=ข้อมูลพื้นฐาน!$F$21+ข้อมูลพื้นฐาน!$G$21,"/",""))</f>
        <v/>
      </c>
      <c r="BB368" s="410" t="str">
        <f t="shared" si="24"/>
        <v/>
      </c>
      <c r="BC368" s="390" t="str">
        <f>สรุปเวลาเรียน!X35</f>
        <v/>
      </c>
      <c r="BD368" s="522"/>
    </row>
    <row r="369" spans="1:56" s="35" customFormat="1" ht="15" customHeight="1">
      <c r="A369" s="875" t="str">
        <f>เวลาเรียน1!A38</f>
        <v/>
      </c>
      <c r="B369" s="876"/>
      <c r="C369" s="519" t="str">
        <f>น้ำหนักส่วนสูง!B34</f>
        <v/>
      </c>
      <c r="D369" s="507"/>
      <c r="E369" s="507"/>
      <c r="F369" s="507"/>
      <c r="G369" s="507"/>
      <c r="H369" s="507"/>
      <c r="I369" s="507"/>
      <c r="J369" s="507"/>
      <c r="K369" s="507"/>
      <c r="L369" s="507"/>
      <c r="M369" s="507"/>
      <c r="N369" s="507"/>
      <c r="O369" s="507"/>
      <c r="P369" s="507"/>
      <c r="Q369" s="507"/>
      <c r="R369" s="507"/>
      <c r="S369" s="507"/>
      <c r="T369" s="507"/>
      <c r="U369" s="507"/>
      <c r="V369" s="507"/>
      <c r="W369" s="507"/>
      <c r="X369" s="507"/>
      <c r="Y369" s="507"/>
      <c r="Z369" s="521" t="str">
        <f t="shared" si="25"/>
        <v/>
      </c>
      <c r="AA369" s="507"/>
      <c r="AB369" s="507"/>
      <c r="AC369" s="507"/>
      <c r="AD369" s="507"/>
      <c r="AE369" s="507"/>
      <c r="AF369" s="507"/>
      <c r="AG369" s="507"/>
      <c r="AH369" s="507"/>
      <c r="AI369" s="507"/>
      <c r="AJ369" s="507"/>
      <c r="AK369" s="507"/>
      <c r="AL369" s="507"/>
      <c r="AM369" s="507"/>
      <c r="AN369" s="507"/>
      <c r="AO369" s="507"/>
      <c r="AP369" s="507"/>
      <c r="AQ369" s="507"/>
      <c r="AR369" s="507"/>
      <c r="AS369" s="513"/>
      <c r="AT369" s="514"/>
      <c r="AU369" s="513"/>
      <c r="AV369" s="514"/>
      <c r="AW369" s="515"/>
      <c r="AX369" s="514"/>
      <c r="AY369" s="507"/>
      <c r="AZ369" s="408"/>
      <c r="BA369" s="410" t="str">
        <f>IF(A369="","",IF(AY369+AZ369=ข้อมูลพื้นฐาน!$F$21+ข้อมูลพื้นฐาน!$G$21,"/",""))</f>
        <v/>
      </c>
      <c r="BB369" s="410" t="str">
        <f t="shared" si="24"/>
        <v/>
      </c>
      <c r="BC369" s="390" t="str">
        <f>สรุปเวลาเรียน!X36</f>
        <v/>
      </c>
      <c r="BD369" s="522"/>
    </row>
    <row r="370" spans="1:56" s="35" customFormat="1" ht="15" customHeight="1">
      <c r="A370" s="875" t="str">
        <f>เวลาเรียน1!A39</f>
        <v/>
      </c>
      <c r="B370" s="876"/>
      <c r="C370" s="519" t="str">
        <f>น้ำหนักส่วนสูง!B35</f>
        <v/>
      </c>
      <c r="D370" s="507"/>
      <c r="E370" s="507"/>
      <c r="F370" s="507"/>
      <c r="G370" s="507"/>
      <c r="H370" s="507"/>
      <c r="I370" s="507"/>
      <c r="J370" s="507"/>
      <c r="K370" s="507"/>
      <c r="L370" s="507"/>
      <c r="M370" s="507"/>
      <c r="N370" s="507"/>
      <c r="O370" s="507"/>
      <c r="P370" s="507"/>
      <c r="Q370" s="507"/>
      <c r="R370" s="507"/>
      <c r="S370" s="507"/>
      <c r="T370" s="507"/>
      <c r="U370" s="507"/>
      <c r="V370" s="507"/>
      <c r="W370" s="507"/>
      <c r="X370" s="507"/>
      <c r="Y370" s="507"/>
      <c r="Z370" s="521" t="str">
        <f t="shared" si="25"/>
        <v/>
      </c>
      <c r="AA370" s="507"/>
      <c r="AB370" s="507"/>
      <c r="AC370" s="507"/>
      <c r="AD370" s="507"/>
      <c r="AE370" s="507"/>
      <c r="AF370" s="507"/>
      <c r="AG370" s="507"/>
      <c r="AH370" s="507"/>
      <c r="AI370" s="507"/>
      <c r="AJ370" s="507"/>
      <c r="AK370" s="507"/>
      <c r="AL370" s="507"/>
      <c r="AM370" s="507"/>
      <c r="AN370" s="507"/>
      <c r="AO370" s="507"/>
      <c r="AP370" s="507"/>
      <c r="AQ370" s="507"/>
      <c r="AR370" s="507"/>
      <c r="AS370" s="513"/>
      <c r="AT370" s="514"/>
      <c r="AU370" s="513"/>
      <c r="AV370" s="514"/>
      <c r="AW370" s="515"/>
      <c r="AX370" s="514"/>
      <c r="AY370" s="507"/>
      <c r="AZ370" s="408"/>
      <c r="BA370" s="410" t="str">
        <f>IF(A370="","",IF(AY370+AZ370=ข้อมูลพื้นฐาน!$F$21+ข้อมูลพื้นฐาน!$G$21,"/",""))</f>
        <v/>
      </c>
      <c r="BB370" s="410" t="str">
        <f t="shared" si="24"/>
        <v/>
      </c>
      <c r="BC370" s="390" t="str">
        <f>สรุปเวลาเรียน!X37</f>
        <v/>
      </c>
      <c r="BD370" s="522"/>
    </row>
    <row r="371" spans="1:56" s="35" customFormat="1" ht="15" customHeight="1">
      <c r="A371" s="875" t="str">
        <f>เวลาเรียน1!A40</f>
        <v/>
      </c>
      <c r="B371" s="876"/>
      <c r="C371" s="519" t="str">
        <f>น้ำหนักส่วนสูง!B36</f>
        <v/>
      </c>
      <c r="D371" s="507"/>
      <c r="E371" s="507"/>
      <c r="F371" s="507"/>
      <c r="G371" s="507"/>
      <c r="H371" s="507"/>
      <c r="I371" s="507"/>
      <c r="J371" s="507"/>
      <c r="K371" s="507"/>
      <c r="L371" s="507"/>
      <c r="M371" s="507"/>
      <c r="N371" s="507"/>
      <c r="O371" s="507"/>
      <c r="P371" s="507"/>
      <c r="Q371" s="507"/>
      <c r="R371" s="507"/>
      <c r="S371" s="507"/>
      <c r="T371" s="507"/>
      <c r="U371" s="507"/>
      <c r="V371" s="507"/>
      <c r="W371" s="507"/>
      <c r="X371" s="507"/>
      <c r="Y371" s="507"/>
      <c r="Z371" s="521" t="str">
        <f t="shared" si="25"/>
        <v/>
      </c>
      <c r="AA371" s="507"/>
      <c r="AB371" s="507"/>
      <c r="AC371" s="507"/>
      <c r="AD371" s="507"/>
      <c r="AE371" s="507"/>
      <c r="AF371" s="507"/>
      <c r="AG371" s="507"/>
      <c r="AH371" s="507"/>
      <c r="AI371" s="507"/>
      <c r="AJ371" s="507"/>
      <c r="AK371" s="507"/>
      <c r="AL371" s="507"/>
      <c r="AM371" s="507"/>
      <c r="AN371" s="507"/>
      <c r="AO371" s="507"/>
      <c r="AP371" s="507"/>
      <c r="AQ371" s="507"/>
      <c r="AR371" s="507"/>
      <c r="AS371" s="513"/>
      <c r="AT371" s="514"/>
      <c r="AU371" s="513"/>
      <c r="AV371" s="514"/>
      <c r="AW371" s="515"/>
      <c r="AX371" s="514"/>
      <c r="AY371" s="507"/>
      <c r="AZ371" s="408"/>
      <c r="BA371" s="410" t="str">
        <f>IF(A371="","",IF(AY371+AZ371=ข้อมูลพื้นฐาน!$F$21+ข้อมูลพื้นฐาน!$G$21,"/",""))</f>
        <v/>
      </c>
      <c r="BB371" s="410" t="str">
        <f t="shared" si="24"/>
        <v/>
      </c>
      <c r="BC371" s="390" t="str">
        <f>สรุปเวลาเรียน!X38</f>
        <v/>
      </c>
      <c r="BD371" s="522"/>
    </row>
    <row r="372" spans="1:56" s="35" customFormat="1" ht="15" customHeight="1">
      <c r="A372" s="875" t="str">
        <f>เวลาเรียน1!A41</f>
        <v/>
      </c>
      <c r="B372" s="876"/>
      <c r="C372" s="519" t="str">
        <f>น้ำหนักส่วนสูง!B37</f>
        <v/>
      </c>
      <c r="D372" s="507"/>
      <c r="E372" s="507"/>
      <c r="F372" s="507"/>
      <c r="G372" s="507"/>
      <c r="H372" s="507"/>
      <c r="I372" s="507"/>
      <c r="J372" s="507"/>
      <c r="K372" s="507"/>
      <c r="L372" s="507"/>
      <c r="M372" s="507"/>
      <c r="N372" s="507"/>
      <c r="O372" s="507"/>
      <c r="P372" s="507"/>
      <c r="Q372" s="507"/>
      <c r="R372" s="507"/>
      <c r="S372" s="507"/>
      <c r="T372" s="507"/>
      <c r="U372" s="507"/>
      <c r="V372" s="507"/>
      <c r="W372" s="507"/>
      <c r="X372" s="507"/>
      <c r="Y372" s="507"/>
      <c r="Z372" s="521" t="str">
        <f t="shared" si="25"/>
        <v/>
      </c>
      <c r="AA372" s="507"/>
      <c r="AB372" s="507"/>
      <c r="AC372" s="507"/>
      <c r="AD372" s="507"/>
      <c r="AE372" s="507"/>
      <c r="AF372" s="507"/>
      <c r="AG372" s="507"/>
      <c r="AH372" s="507"/>
      <c r="AI372" s="507"/>
      <c r="AJ372" s="507"/>
      <c r="AK372" s="507"/>
      <c r="AL372" s="507"/>
      <c r="AM372" s="507"/>
      <c r="AN372" s="507"/>
      <c r="AO372" s="507"/>
      <c r="AP372" s="507"/>
      <c r="AQ372" s="507"/>
      <c r="AR372" s="507"/>
      <c r="AS372" s="513"/>
      <c r="AT372" s="514"/>
      <c r="AU372" s="513"/>
      <c r="AV372" s="514"/>
      <c r="AW372" s="515"/>
      <c r="AX372" s="514"/>
      <c r="AY372" s="507"/>
      <c r="AZ372" s="408"/>
      <c r="BA372" s="410" t="str">
        <f>IF(A372="","",IF(AY372+AZ372=ข้อมูลพื้นฐาน!$F$21+ข้อมูลพื้นฐาน!$G$21,"/",""))</f>
        <v/>
      </c>
      <c r="BB372" s="410" t="str">
        <f t="shared" si="24"/>
        <v/>
      </c>
      <c r="BC372" s="390" t="str">
        <f>สรุปเวลาเรียน!X39</f>
        <v/>
      </c>
      <c r="BD372" s="522"/>
    </row>
    <row r="373" spans="1:56" s="35" customFormat="1" ht="15" customHeight="1">
      <c r="A373" s="875" t="str">
        <f>เวลาเรียน1!A42</f>
        <v/>
      </c>
      <c r="B373" s="876"/>
      <c r="C373" s="519" t="str">
        <f>น้ำหนักส่วนสูง!B38</f>
        <v/>
      </c>
      <c r="D373" s="507"/>
      <c r="E373" s="507"/>
      <c r="F373" s="507"/>
      <c r="G373" s="507"/>
      <c r="H373" s="507"/>
      <c r="I373" s="507"/>
      <c r="J373" s="507"/>
      <c r="K373" s="507"/>
      <c r="L373" s="507"/>
      <c r="M373" s="507"/>
      <c r="N373" s="507"/>
      <c r="O373" s="507"/>
      <c r="P373" s="507"/>
      <c r="Q373" s="507"/>
      <c r="R373" s="507"/>
      <c r="S373" s="507"/>
      <c r="T373" s="507"/>
      <c r="U373" s="507"/>
      <c r="V373" s="507"/>
      <c r="W373" s="507"/>
      <c r="X373" s="507"/>
      <c r="Y373" s="507"/>
      <c r="Z373" s="521" t="str">
        <f t="shared" si="25"/>
        <v/>
      </c>
      <c r="AA373" s="507"/>
      <c r="AB373" s="507"/>
      <c r="AC373" s="507"/>
      <c r="AD373" s="507"/>
      <c r="AE373" s="507"/>
      <c r="AF373" s="507"/>
      <c r="AG373" s="507"/>
      <c r="AH373" s="507"/>
      <c r="AI373" s="507"/>
      <c r="AJ373" s="507"/>
      <c r="AK373" s="507"/>
      <c r="AL373" s="507"/>
      <c r="AM373" s="507"/>
      <c r="AN373" s="507"/>
      <c r="AO373" s="507"/>
      <c r="AP373" s="507"/>
      <c r="AQ373" s="507"/>
      <c r="AR373" s="507"/>
      <c r="AS373" s="513"/>
      <c r="AT373" s="514"/>
      <c r="AU373" s="513"/>
      <c r="AV373" s="514"/>
      <c r="AW373" s="515"/>
      <c r="AX373" s="514"/>
      <c r="AY373" s="507"/>
      <c r="AZ373" s="408"/>
      <c r="BA373" s="410" t="str">
        <f>IF(A373="","",IF(AY373+AZ373=ข้อมูลพื้นฐาน!$F$21+ข้อมูลพื้นฐาน!$G$21,"/",""))</f>
        <v/>
      </c>
      <c r="BB373" s="410" t="str">
        <f t="shared" si="24"/>
        <v/>
      </c>
      <c r="BC373" s="390" t="str">
        <f>สรุปเวลาเรียน!X40</f>
        <v/>
      </c>
      <c r="BD373" s="522"/>
    </row>
    <row r="374" spans="1:56" s="35" customFormat="1" ht="15" customHeight="1">
      <c r="A374" s="875" t="str">
        <f>เวลาเรียน1!A43</f>
        <v/>
      </c>
      <c r="B374" s="876"/>
      <c r="C374" s="519" t="str">
        <f>น้ำหนักส่วนสูง!B39</f>
        <v/>
      </c>
      <c r="D374" s="507"/>
      <c r="E374" s="507"/>
      <c r="F374" s="507"/>
      <c r="G374" s="507"/>
      <c r="H374" s="507"/>
      <c r="I374" s="507"/>
      <c r="J374" s="507"/>
      <c r="K374" s="507"/>
      <c r="L374" s="507"/>
      <c r="M374" s="507"/>
      <c r="N374" s="507"/>
      <c r="O374" s="507"/>
      <c r="P374" s="507"/>
      <c r="Q374" s="507"/>
      <c r="R374" s="507"/>
      <c r="S374" s="507"/>
      <c r="T374" s="507"/>
      <c r="U374" s="507"/>
      <c r="V374" s="507"/>
      <c r="W374" s="507"/>
      <c r="X374" s="507"/>
      <c r="Y374" s="507"/>
      <c r="Z374" s="521" t="str">
        <f t="shared" si="25"/>
        <v/>
      </c>
      <c r="AA374" s="507"/>
      <c r="AB374" s="507"/>
      <c r="AC374" s="507"/>
      <c r="AD374" s="507"/>
      <c r="AE374" s="507"/>
      <c r="AF374" s="507"/>
      <c r="AG374" s="507"/>
      <c r="AH374" s="507"/>
      <c r="AI374" s="507"/>
      <c r="AJ374" s="507"/>
      <c r="AK374" s="507"/>
      <c r="AL374" s="507"/>
      <c r="AM374" s="507"/>
      <c r="AN374" s="507"/>
      <c r="AO374" s="507"/>
      <c r="AP374" s="507"/>
      <c r="AQ374" s="507"/>
      <c r="AR374" s="507"/>
      <c r="AS374" s="513"/>
      <c r="AT374" s="514"/>
      <c r="AU374" s="513"/>
      <c r="AV374" s="514"/>
      <c r="AW374" s="515"/>
      <c r="AX374" s="514"/>
      <c r="AY374" s="507"/>
      <c r="AZ374" s="408"/>
      <c r="BA374" s="410" t="str">
        <f>IF(A374="","",IF(AY374+AZ374=ข้อมูลพื้นฐาน!$F$21+ข้อมูลพื้นฐาน!$G$21,"/",""))</f>
        <v/>
      </c>
      <c r="BB374" s="410" t="str">
        <f t="shared" si="24"/>
        <v/>
      </c>
      <c r="BC374" s="390" t="str">
        <f>สรุปเวลาเรียน!X41</f>
        <v/>
      </c>
      <c r="BD374" s="522"/>
    </row>
    <row r="375" spans="1:56" s="35" customFormat="1" ht="15" customHeight="1">
      <c r="A375" s="875" t="str">
        <f>เวลาเรียน1!A44</f>
        <v/>
      </c>
      <c r="B375" s="876"/>
      <c r="C375" s="519" t="str">
        <f>น้ำหนักส่วนสูง!B40</f>
        <v/>
      </c>
      <c r="D375" s="507"/>
      <c r="E375" s="507"/>
      <c r="F375" s="507"/>
      <c r="G375" s="507"/>
      <c r="H375" s="507"/>
      <c r="I375" s="507"/>
      <c r="J375" s="507"/>
      <c r="K375" s="507"/>
      <c r="L375" s="507"/>
      <c r="M375" s="507"/>
      <c r="N375" s="507"/>
      <c r="O375" s="507"/>
      <c r="P375" s="507"/>
      <c r="Q375" s="507"/>
      <c r="R375" s="507"/>
      <c r="S375" s="507"/>
      <c r="T375" s="507"/>
      <c r="U375" s="507"/>
      <c r="V375" s="507"/>
      <c r="W375" s="507"/>
      <c r="X375" s="507"/>
      <c r="Y375" s="507"/>
      <c r="Z375" s="521" t="str">
        <f t="shared" si="25"/>
        <v/>
      </c>
      <c r="AA375" s="507"/>
      <c r="AB375" s="507"/>
      <c r="AC375" s="507"/>
      <c r="AD375" s="507"/>
      <c r="AE375" s="507"/>
      <c r="AF375" s="507"/>
      <c r="AG375" s="507"/>
      <c r="AH375" s="507"/>
      <c r="AI375" s="507"/>
      <c r="AJ375" s="507"/>
      <c r="AK375" s="507"/>
      <c r="AL375" s="507"/>
      <c r="AM375" s="507"/>
      <c r="AN375" s="507"/>
      <c r="AO375" s="507"/>
      <c r="AP375" s="507"/>
      <c r="AQ375" s="507"/>
      <c r="AR375" s="507"/>
      <c r="AS375" s="513"/>
      <c r="AT375" s="514"/>
      <c r="AU375" s="513"/>
      <c r="AV375" s="514"/>
      <c r="AW375" s="515"/>
      <c r="AX375" s="514"/>
      <c r="AY375" s="507"/>
      <c r="AZ375" s="408"/>
      <c r="BA375" s="410" t="str">
        <f>IF(A375="","",IF(AY375+AZ375=ข้อมูลพื้นฐาน!$F$21+ข้อมูลพื้นฐาน!$G$21,"/",""))</f>
        <v/>
      </c>
      <c r="BB375" s="410" t="str">
        <f t="shared" si="24"/>
        <v/>
      </c>
      <c r="BC375" s="390" t="str">
        <f>สรุปเวลาเรียน!X42</f>
        <v/>
      </c>
      <c r="BD375" s="522"/>
    </row>
    <row r="376" spans="1:56" s="35" customFormat="1" ht="15" customHeight="1">
      <c r="A376" s="875" t="str">
        <f>เวลาเรียน1!A45</f>
        <v/>
      </c>
      <c r="B376" s="876"/>
      <c r="C376" s="519" t="str">
        <f>น้ำหนักส่วนสูง!B41</f>
        <v/>
      </c>
      <c r="D376" s="507"/>
      <c r="E376" s="507"/>
      <c r="F376" s="507"/>
      <c r="G376" s="507"/>
      <c r="H376" s="507"/>
      <c r="I376" s="507"/>
      <c r="J376" s="507"/>
      <c r="K376" s="507"/>
      <c r="L376" s="507"/>
      <c r="M376" s="507"/>
      <c r="N376" s="507"/>
      <c r="O376" s="507"/>
      <c r="P376" s="507"/>
      <c r="Q376" s="507"/>
      <c r="R376" s="507"/>
      <c r="S376" s="507"/>
      <c r="T376" s="507"/>
      <c r="U376" s="507"/>
      <c r="V376" s="507"/>
      <c r="W376" s="507"/>
      <c r="X376" s="507"/>
      <c r="Y376" s="507"/>
      <c r="Z376" s="521" t="str">
        <f t="shared" si="25"/>
        <v/>
      </c>
      <c r="AA376" s="507"/>
      <c r="AB376" s="507"/>
      <c r="AC376" s="507"/>
      <c r="AD376" s="507"/>
      <c r="AE376" s="507"/>
      <c r="AF376" s="507"/>
      <c r="AG376" s="507"/>
      <c r="AH376" s="507"/>
      <c r="AI376" s="507"/>
      <c r="AJ376" s="507"/>
      <c r="AK376" s="507"/>
      <c r="AL376" s="507"/>
      <c r="AM376" s="507"/>
      <c r="AN376" s="507"/>
      <c r="AO376" s="507"/>
      <c r="AP376" s="507"/>
      <c r="AQ376" s="507"/>
      <c r="AR376" s="507"/>
      <c r="AS376" s="513"/>
      <c r="AT376" s="514"/>
      <c r="AU376" s="513"/>
      <c r="AV376" s="514"/>
      <c r="AW376" s="515"/>
      <c r="AX376" s="514"/>
      <c r="AY376" s="507"/>
      <c r="AZ376" s="408"/>
      <c r="BA376" s="410" t="str">
        <f>IF(A376="","",IF(AY376+AZ376=ข้อมูลพื้นฐาน!$F$21+ข้อมูลพื้นฐาน!$G$21,"/",""))</f>
        <v/>
      </c>
      <c r="BB376" s="410" t="str">
        <f t="shared" si="24"/>
        <v/>
      </c>
      <c r="BC376" s="390" t="str">
        <f>สรุปเวลาเรียน!X43</f>
        <v/>
      </c>
      <c r="BD376" s="522"/>
    </row>
    <row r="377" spans="1:56" s="35" customFormat="1" ht="15" customHeight="1">
      <c r="A377" s="875" t="str">
        <f>เวลาเรียน1!A46</f>
        <v/>
      </c>
      <c r="B377" s="876"/>
      <c r="C377" s="519" t="str">
        <f>น้ำหนักส่วนสูง!B42</f>
        <v/>
      </c>
      <c r="D377" s="507"/>
      <c r="E377" s="507"/>
      <c r="F377" s="507"/>
      <c r="G377" s="507"/>
      <c r="H377" s="507"/>
      <c r="I377" s="507"/>
      <c r="J377" s="507"/>
      <c r="K377" s="507"/>
      <c r="L377" s="507"/>
      <c r="M377" s="507"/>
      <c r="N377" s="507"/>
      <c r="O377" s="507"/>
      <c r="P377" s="507"/>
      <c r="Q377" s="507"/>
      <c r="R377" s="507"/>
      <c r="S377" s="507"/>
      <c r="T377" s="507"/>
      <c r="U377" s="507"/>
      <c r="V377" s="507"/>
      <c r="W377" s="507"/>
      <c r="X377" s="507"/>
      <c r="Y377" s="507"/>
      <c r="Z377" s="521" t="str">
        <f t="shared" si="25"/>
        <v/>
      </c>
      <c r="AA377" s="507"/>
      <c r="AB377" s="507"/>
      <c r="AC377" s="507"/>
      <c r="AD377" s="507"/>
      <c r="AE377" s="507"/>
      <c r="AF377" s="507"/>
      <c r="AG377" s="507"/>
      <c r="AH377" s="507"/>
      <c r="AI377" s="507"/>
      <c r="AJ377" s="507"/>
      <c r="AK377" s="507"/>
      <c r="AL377" s="507"/>
      <c r="AM377" s="507"/>
      <c r="AN377" s="507"/>
      <c r="AO377" s="507"/>
      <c r="AP377" s="507"/>
      <c r="AQ377" s="507"/>
      <c r="AR377" s="507"/>
      <c r="AS377" s="516"/>
      <c r="AT377" s="517"/>
      <c r="AU377" s="516"/>
      <c r="AV377" s="517"/>
      <c r="AW377" s="518"/>
      <c r="AX377" s="517"/>
      <c r="AY377" s="507"/>
      <c r="AZ377" s="408"/>
      <c r="BA377" s="410" t="str">
        <f>IF(A377="","",IF(AY377+AZ377=ข้อมูลพื้นฐาน!$F$21+ข้อมูลพื้นฐาน!$G$21,"/",""))</f>
        <v/>
      </c>
      <c r="BB377" s="410" t="str">
        <f t="shared" si="24"/>
        <v/>
      </c>
      <c r="BC377" s="390" t="str">
        <f>สรุปเวลาเรียน!X44</f>
        <v/>
      </c>
      <c r="BD377" s="522"/>
    </row>
    <row r="378" spans="1:56" s="35" customFormat="1" ht="15" customHeight="1">
      <c r="A378" s="875" t="str">
        <f>เวลาเรียน1!A47</f>
        <v/>
      </c>
      <c r="B378" s="876"/>
      <c r="C378" s="519" t="str">
        <f>น้ำหนักส่วนสูง!B43</f>
        <v/>
      </c>
      <c r="D378" s="507"/>
      <c r="E378" s="507"/>
      <c r="F378" s="507"/>
      <c r="G378" s="507"/>
      <c r="H378" s="507"/>
      <c r="I378" s="507"/>
      <c r="J378" s="507"/>
      <c r="K378" s="507"/>
      <c r="L378" s="507"/>
      <c r="M378" s="507"/>
      <c r="N378" s="507"/>
      <c r="O378" s="507"/>
      <c r="P378" s="507"/>
      <c r="Q378" s="507"/>
      <c r="R378" s="507"/>
      <c r="S378" s="507"/>
      <c r="T378" s="507"/>
      <c r="U378" s="507"/>
      <c r="V378" s="507"/>
      <c r="W378" s="507"/>
      <c r="X378" s="507"/>
      <c r="Y378" s="507"/>
      <c r="Z378" s="521" t="str">
        <f t="shared" ref="Z378:Z387" si="26">A378</f>
        <v/>
      </c>
      <c r="AA378" s="507"/>
      <c r="AB378" s="507"/>
      <c r="AC378" s="507"/>
      <c r="AD378" s="507"/>
      <c r="AE378" s="507"/>
      <c r="AF378" s="507"/>
      <c r="AG378" s="507"/>
      <c r="AH378" s="507"/>
      <c r="AI378" s="507"/>
      <c r="AJ378" s="507"/>
      <c r="AK378" s="507"/>
      <c r="AL378" s="507"/>
      <c r="AM378" s="507"/>
      <c r="AN378" s="507"/>
      <c r="AO378" s="507"/>
      <c r="AP378" s="507"/>
      <c r="AQ378" s="507"/>
      <c r="AR378" s="507"/>
      <c r="AS378" s="513"/>
      <c r="AT378" s="514"/>
      <c r="AU378" s="513"/>
      <c r="AV378" s="514"/>
      <c r="AW378" s="515"/>
      <c r="AX378" s="514"/>
      <c r="AY378" s="507"/>
      <c r="AZ378" s="408"/>
      <c r="BA378" s="410" t="str">
        <f>IF(A378="","",IF(AY378+AZ378=ข้อมูลพื้นฐาน!$F$21+ข้อมูลพื้นฐาน!$G$21,"/",""))</f>
        <v/>
      </c>
      <c r="BB378" s="410" t="str">
        <f t="shared" ref="BB378:BB387" si="27">IF(A378="","",IF(BA378="/","","/"))</f>
        <v/>
      </c>
      <c r="BC378" s="390" t="str">
        <f>สรุปเวลาเรียน!X45</f>
        <v/>
      </c>
      <c r="BD378" s="522"/>
    </row>
    <row r="379" spans="1:56" s="35" customFormat="1" ht="15" customHeight="1">
      <c r="A379" s="875" t="str">
        <f>เวลาเรียน1!A48</f>
        <v/>
      </c>
      <c r="B379" s="876"/>
      <c r="C379" s="519" t="str">
        <f>น้ำหนักส่วนสูง!B44</f>
        <v/>
      </c>
      <c r="D379" s="507"/>
      <c r="E379" s="507"/>
      <c r="F379" s="507"/>
      <c r="G379" s="507"/>
      <c r="H379" s="507"/>
      <c r="I379" s="507"/>
      <c r="J379" s="507"/>
      <c r="K379" s="507"/>
      <c r="L379" s="507"/>
      <c r="M379" s="507"/>
      <c r="N379" s="507"/>
      <c r="O379" s="507"/>
      <c r="P379" s="507"/>
      <c r="Q379" s="507"/>
      <c r="R379" s="507"/>
      <c r="S379" s="507"/>
      <c r="T379" s="507"/>
      <c r="U379" s="507"/>
      <c r="V379" s="507"/>
      <c r="W379" s="507"/>
      <c r="X379" s="507"/>
      <c r="Y379" s="507"/>
      <c r="Z379" s="521" t="str">
        <f t="shared" si="26"/>
        <v/>
      </c>
      <c r="AA379" s="507"/>
      <c r="AB379" s="507"/>
      <c r="AC379" s="507"/>
      <c r="AD379" s="507"/>
      <c r="AE379" s="507"/>
      <c r="AF379" s="507"/>
      <c r="AG379" s="507"/>
      <c r="AH379" s="507"/>
      <c r="AI379" s="507"/>
      <c r="AJ379" s="507"/>
      <c r="AK379" s="507"/>
      <c r="AL379" s="507"/>
      <c r="AM379" s="507"/>
      <c r="AN379" s="507"/>
      <c r="AO379" s="507"/>
      <c r="AP379" s="507"/>
      <c r="AQ379" s="507"/>
      <c r="AR379" s="507"/>
      <c r="AS379" s="513"/>
      <c r="AT379" s="514"/>
      <c r="AU379" s="513"/>
      <c r="AV379" s="514"/>
      <c r="AW379" s="515"/>
      <c r="AX379" s="514"/>
      <c r="AY379" s="507"/>
      <c r="AZ379" s="408"/>
      <c r="BA379" s="410" t="str">
        <f>IF(A379="","",IF(AY379+AZ379=ข้อมูลพื้นฐาน!$F$21+ข้อมูลพื้นฐาน!$G$21,"/",""))</f>
        <v/>
      </c>
      <c r="BB379" s="410" t="str">
        <f t="shared" si="27"/>
        <v/>
      </c>
      <c r="BC379" s="390" t="str">
        <f>สรุปเวลาเรียน!X46</f>
        <v/>
      </c>
      <c r="BD379" s="522"/>
    </row>
    <row r="380" spans="1:56" s="35" customFormat="1" ht="15" customHeight="1">
      <c r="A380" s="875" t="str">
        <f>เวลาเรียน1!A49</f>
        <v/>
      </c>
      <c r="B380" s="876"/>
      <c r="C380" s="519" t="str">
        <f>น้ำหนักส่วนสูง!B45</f>
        <v/>
      </c>
      <c r="D380" s="507"/>
      <c r="E380" s="507"/>
      <c r="F380" s="507"/>
      <c r="G380" s="507"/>
      <c r="H380" s="507"/>
      <c r="I380" s="507"/>
      <c r="J380" s="507"/>
      <c r="K380" s="507"/>
      <c r="L380" s="507"/>
      <c r="M380" s="507"/>
      <c r="N380" s="507"/>
      <c r="O380" s="507"/>
      <c r="P380" s="507"/>
      <c r="Q380" s="507"/>
      <c r="R380" s="507"/>
      <c r="S380" s="507"/>
      <c r="T380" s="507"/>
      <c r="U380" s="507"/>
      <c r="V380" s="507"/>
      <c r="W380" s="507"/>
      <c r="X380" s="507"/>
      <c r="Y380" s="507"/>
      <c r="Z380" s="521" t="str">
        <f t="shared" si="26"/>
        <v/>
      </c>
      <c r="AA380" s="507"/>
      <c r="AB380" s="507"/>
      <c r="AC380" s="507"/>
      <c r="AD380" s="507"/>
      <c r="AE380" s="507"/>
      <c r="AF380" s="507"/>
      <c r="AG380" s="507"/>
      <c r="AH380" s="507"/>
      <c r="AI380" s="507"/>
      <c r="AJ380" s="507"/>
      <c r="AK380" s="507"/>
      <c r="AL380" s="507"/>
      <c r="AM380" s="507"/>
      <c r="AN380" s="507"/>
      <c r="AO380" s="507"/>
      <c r="AP380" s="507"/>
      <c r="AQ380" s="507"/>
      <c r="AR380" s="507"/>
      <c r="AS380" s="513"/>
      <c r="AT380" s="514"/>
      <c r="AU380" s="513"/>
      <c r="AV380" s="514"/>
      <c r="AW380" s="515"/>
      <c r="AX380" s="514"/>
      <c r="AY380" s="507"/>
      <c r="AZ380" s="408"/>
      <c r="BA380" s="410" t="str">
        <f>IF(A380="","",IF(AY380+AZ380=ข้อมูลพื้นฐาน!$F$21+ข้อมูลพื้นฐาน!$G$21,"/",""))</f>
        <v/>
      </c>
      <c r="BB380" s="410" t="str">
        <f t="shared" si="27"/>
        <v/>
      </c>
      <c r="BC380" s="390" t="str">
        <f>สรุปเวลาเรียน!X47</f>
        <v/>
      </c>
      <c r="BD380" s="522"/>
    </row>
    <row r="381" spans="1:56" s="35" customFormat="1" ht="15" customHeight="1">
      <c r="A381" s="875" t="str">
        <f>เวลาเรียน1!A50</f>
        <v/>
      </c>
      <c r="B381" s="876"/>
      <c r="C381" s="519" t="str">
        <f>น้ำหนักส่วนสูง!B46</f>
        <v/>
      </c>
      <c r="D381" s="507"/>
      <c r="E381" s="507"/>
      <c r="F381" s="507"/>
      <c r="G381" s="507"/>
      <c r="H381" s="507"/>
      <c r="I381" s="507"/>
      <c r="J381" s="507"/>
      <c r="K381" s="507"/>
      <c r="L381" s="507"/>
      <c r="M381" s="507"/>
      <c r="N381" s="507"/>
      <c r="O381" s="507"/>
      <c r="P381" s="507"/>
      <c r="Q381" s="507"/>
      <c r="R381" s="507"/>
      <c r="S381" s="507"/>
      <c r="T381" s="507"/>
      <c r="U381" s="507"/>
      <c r="V381" s="507"/>
      <c r="W381" s="507"/>
      <c r="X381" s="507"/>
      <c r="Y381" s="507"/>
      <c r="Z381" s="521" t="str">
        <f t="shared" si="26"/>
        <v/>
      </c>
      <c r="AA381" s="507"/>
      <c r="AB381" s="507"/>
      <c r="AC381" s="507"/>
      <c r="AD381" s="507"/>
      <c r="AE381" s="507"/>
      <c r="AF381" s="507"/>
      <c r="AG381" s="507"/>
      <c r="AH381" s="507"/>
      <c r="AI381" s="507"/>
      <c r="AJ381" s="507"/>
      <c r="AK381" s="507"/>
      <c r="AL381" s="507"/>
      <c r="AM381" s="507"/>
      <c r="AN381" s="507"/>
      <c r="AO381" s="507"/>
      <c r="AP381" s="507"/>
      <c r="AQ381" s="507"/>
      <c r="AR381" s="507"/>
      <c r="AS381" s="513"/>
      <c r="AT381" s="514"/>
      <c r="AU381" s="513"/>
      <c r="AV381" s="514"/>
      <c r="AW381" s="515"/>
      <c r="AX381" s="514"/>
      <c r="AY381" s="507"/>
      <c r="AZ381" s="408"/>
      <c r="BA381" s="410" t="str">
        <f>IF(A381="","",IF(AY381+AZ381=ข้อมูลพื้นฐาน!$F$21+ข้อมูลพื้นฐาน!$G$21,"/",""))</f>
        <v/>
      </c>
      <c r="BB381" s="410" t="str">
        <f t="shared" si="27"/>
        <v/>
      </c>
      <c r="BC381" s="390" t="str">
        <f>สรุปเวลาเรียน!X48</f>
        <v/>
      </c>
      <c r="BD381" s="522"/>
    </row>
    <row r="382" spans="1:56" s="35" customFormat="1" ht="15" customHeight="1">
      <c r="A382" s="875" t="str">
        <f>เวลาเรียน1!A51</f>
        <v/>
      </c>
      <c r="B382" s="876"/>
      <c r="C382" s="519" t="str">
        <f>น้ำหนักส่วนสูง!B47</f>
        <v/>
      </c>
      <c r="D382" s="507"/>
      <c r="E382" s="507"/>
      <c r="F382" s="507"/>
      <c r="G382" s="507"/>
      <c r="H382" s="507"/>
      <c r="I382" s="507"/>
      <c r="J382" s="507"/>
      <c r="K382" s="507"/>
      <c r="L382" s="507"/>
      <c r="M382" s="507"/>
      <c r="N382" s="507"/>
      <c r="O382" s="507"/>
      <c r="P382" s="507"/>
      <c r="Q382" s="507"/>
      <c r="R382" s="507"/>
      <c r="S382" s="507"/>
      <c r="T382" s="507"/>
      <c r="U382" s="507"/>
      <c r="V382" s="507"/>
      <c r="W382" s="507"/>
      <c r="X382" s="507"/>
      <c r="Y382" s="507"/>
      <c r="Z382" s="521" t="str">
        <f t="shared" si="26"/>
        <v/>
      </c>
      <c r="AA382" s="507"/>
      <c r="AB382" s="507"/>
      <c r="AC382" s="507"/>
      <c r="AD382" s="507"/>
      <c r="AE382" s="507"/>
      <c r="AF382" s="507"/>
      <c r="AG382" s="507"/>
      <c r="AH382" s="507"/>
      <c r="AI382" s="507"/>
      <c r="AJ382" s="507"/>
      <c r="AK382" s="507"/>
      <c r="AL382" s="507"/>
      <c r="AM382" s="507"/>
      <c r="AN382" s="507"/>
      <c r="AO382" s="507"/>
      <c r="AP382" s="507"/>
      <c r="AQ382" s="507"/>
      <c r="AR382" s="507"/>
      <c r="AS382" s="513"/>
      <c r="AT382" s="514"/>
      <c r="AU382" s="513"/>
      <c r="AV382" s="514"/>
      <c r="AW382" s="515"/>
      <c r="AX382" s="514"/>
      <c r="AY382" s="507"/>
      <c r="AZ382" s="408"/>
      <c r="BA382" s="410" t="str">
        <f>IF(A382="","",IF(AY382+AZ382=ข้อมูลพื้นฐาน!$F$21+ข้อมูลพื้นฐาน!$G$21,"/",""))</f>
        <v/>
      </c>
      <c r="BB382" s="410" t="str">
        <f t="shared" si="27"/>
        <v/>
      </c>
      <c r="BC382" s="390" t="str">
        <f>สรุปเวลาเรียน!X49</f>
        <v/>
      </c>
      <c r="BD382" s="522"/>
    </row>
    <row r="383" spans="1:56" s="35" customFormat="1" ht="15" customHeight="1">
      <c r="A383" s="875" t="str">
        <f>เวลาเรียน1!A52</f>
        <v/>
      </c>
      <c r="B383" s="876"/>
      <c r="C383" s="519" t="str">
        <f>น้ำหนักส่วนสูง!B48</f>
        <v/>
      </c>
      <c r="D383" s="507"/>
      <c r="E383" s="507"/>
      <c r="F383" s="507"/>
      <c r="G383" s="507"/>
      <c r="H383" s="507"/>
      <c r="I383" s="507"/>
      <c r="J383" s="507"/>
      <c r="K383" s="507"/>
      <c r="L383" s="507"/>
      <c r="M383" s="507"/>
      <c r="N383" s="507"/>
      <c r="O383" s="507"/>
      <c r="P383" s="507"/>
      <c r="Q383" s="507"/>
      <c r="R383" s="507"/>
      <c r="S383" s="507"/>
      <c r="T383" s="507"/>
      <c r="U383" s="507"/>
      <c r="V383" s="507"/>
      <c r="W383" s="507"/>
      <c r="X383" s="507"/>
      <c r="Y383" s="507"/>
      <c r="Z383" s="521" t="str">
        <f t="shared" si="26"/>
        <v/>
      </c>
      <c r="AA383" s="507"/>
      <c r="AB383" s="507"/>
      <c r="AC383" s="507"/>
      <c r="AD383" s="507"/>
      <c r="AE383" s="507"/>
      <c r="AF383" s="507"/>
      <c r="AG383" s="507"/>
      <c r="AH383" s="507"/>
      <c r="AI383" s="507"/>
      <c r="AJ383" s="507"/>
      <c r="AK383" s="507"/>
      <c r="AL383" s="507"/>
      <c r="AM383" s="507"/>
      <c r="AN383" s="507"/>
      <c r="AO383" s="507"/>
      <c r="AP383" s="507"/>
      <c r="AQ383" s="507"/>
      <c r="AR383" s="507"/>
      <c r="AS383" s="513"/>
      <c r="AT383" s="514"/>
      <c r="AU383" s="513"/>
      <c r="AV383" s="514"/>
      <c r="AW383" s="515"/>
      <c r="AX383" s="514"/>
      <c r="AY383" s="507"/>
      <c r="AZ383" s="408"/>
      <c r="BA383" s="410" t="str">
        <f>IF(A383="","",IF(AY383+AZ383=ข้อมูลพื้นฐาน!$F$21+ข้อมูลพื้นฐาน!$G$21,"/",""))</f>
        <v/>
      </c>
      <c r="BB383" s="410" t="str">
        <f t="shared" si="27"/>
        <v/>
      </c>
      <c r="BC383" s="390" t="str">
        <f>สรุปเวลาเรียน!X50</f>
        <v/>
      </c>
      <c r="BD383" s="522"/>
    </row>
    <row r="384" spans="1:56" s="35" customFormat="1" ht="15" customHeight="1">
      <c r="A384" s="875" t="str">
        <f>เวลาเรียน1!A53</f>
        <v/>
      </c>
      <c r="B384" s="876"/>
      <c r="C384" s="519" t="str">
        <f>น้ำหนักส่วนสูง!B49</f>
        <v/>
      </c>
      <c r="D384" s="507"/>
      <c r="E384" s="507"/>
      <c r="F384" s="507"/>
      <c r="G384" s="507"/>
      <c r="H384" s="507"/>
      <c r="I384" s="507"/>
      <c r="J384" s="507"/>
      <c r="K384" s="507"/>
      <c r="L384" s="507"/>
      <c r="M384" s="507"/>
      <c r="N384" s="507"/>
      <c r="O384" s="507"/>
      <c r="P384" s="507"/>
      <c r="Q384" s="507"/>
      <c r="R384" s="507"/>
      <c r="S384" s="507"/>
      <c r="T384" s="507"/>
      <c r="U384" s="507"/>
      <c r="V384" s="507"/>
      <c r="W384" s="507"/>
      <c r="X384" s="507"/>
      <c r="Y384" s="507"/>
      <c r="Z384" s="521" t="str">
        <f t="shared" si="26"/>
        <v/>
      </c>
      <c r="AA384" s="507"/>
      <c r="AB384" s="507"/>
      <c r="AC384" s="507"/>
      <c r="AD384" s="507"/>
      <c r="AE384" s="507"/>
      <c r="AF384" s="507"/>
      <c r="AG384" s="507"/>
      <c r="AH384" s="507"/>
      <c r="AI384" s="507"/>
      <c r="AJ384" s="507"/>
      <c r="AK384" s="507"/>
      <c r="AL384" s="507"/>
      <c r="AM384" s="507"/>
      <c r="AN384" s="507"/>
      <c r="AO384" s="507"/>
      <c r="AP384" s="507"/>
      <c r="AQ384" s="507"/>
      <c r="AR384" s="507"/>
      <c r="AS384" s="513"/>
      <c r="AT384" s="514"/>
      <c r="AU384" s="513"/>
      <c r="AV384" s="514"/>
      <c r="AW384" s="515"/>
      <c r="AX384" s="514"/>
      <c r="AY384" s="507"/>
      <c r="AZ384" s="408"/>
      <c r="BA384" s="410" t="str">
        <f>IF(A384="","",IF(AY384+AZ384=ข้อมูลพื้นฐาน!$F$21+ข้อมูลพื้นฐาน!$G$21,"/",""))</f>
        <v/>
      </c>
      <c r="BB384" s="410" t="str">
        <f t="shared" si="27"/>
        <v/>
      </c>
      <c r="BC384" s="390" t="str">
        <f>สรุปเวลาเรียน!X51</f>
        <v/>
      </c>
      <c r="BD384" s="522"/>
    </row>
    <row r="385" spans="1:56" s="35" customFormat="1" ht="15" customHeight="1">
      <c r="A385" s="875" t="str">
        <f>เวลาเรียน1!A54</f>
        <v/>
      </c>
      <c r="B385" s="876"/>
      <c r="C385" s="519" t="str">
        <f>น้ำหนักส่วนสูง!B50</f>
        <v/>
      </c>
      <c r="D385" s="507"/>
      <c r="E385" s="507"/>
      <c r="F385" s="507"/>
      <c r="G385" s="507"/>
      <c r="H385" s="507"/>
      <c r="I385" s="507"/>
      <c r="J385" s="507"/>
      <c r="K385" s="507"/>
      <c r="L385" s="507"/>
      <c r="M385" s="507"/>
      <c r="N385" s="507"/>
      <c r="O385" s="507"/>
      <c r="P385" s="507"/>
      <c r="Q385" s="507"/>
      <c r="R385" s="507"/>
      <c r="S385" s="507"/>
      <c r="T385" s="507"/>
      <c r="U385" s="507"/>
      <c r="V385" s="507"/>
      <c r="W385" s="507"/>
      <c r="X385" s="507"/>
      <c r="Y385" s="507"/>
      <c r="Z385" s="521" t="str">
        <f t="shared" si="26"/>
        <v/>
      </c>
      <c r="AA385" s="507"/>
      <c r="AB385" s="507"/>
      <c r="AC385" s="507"/>
      <c r="AD385" s="507"/>
      <c r="AE385" s="507"/>
      <c r="AF385" s="507"/>
      <c r="AG385" s="507"/>
      <c r="AH385" s="507"/>
      <c r="AI385" s="507"/>
      <c r="AJ385" s="507"/>
      <c r="AK385" s="507"/>
      <c r="AL385" s="507"/>
      <c r="AM385" s="507"/>
      <c r="AN385" s="507"/>
      <c r="AO385" s="507"/>
      <c r="AP385" s="507"/>
      <c r="AQ385" s="507"/>
      <c r="AR385" s="507"/>
      <c r="AS385" s="513"/>
      <c r="AT385" s="514"/>
      <c r="AU385" s="513"/>
      <c r="AV385" s="514"/>
      <c r="AW385" s="515"/>
      <c r="AX385" s="514"/>
      <c r="AY385" s="507"/>
      <c r="AZ385" s="408"/>
      <c r="BA385" s="410" t="str">
        <f>IF(A385="","",IF(AY385+AZ385=ข้อมูลพื้นฐาน!$F$21+ข้อมูลพื้นฐาน!$G$21,"/",""))</f>
        <v/>
      </c>
      <c r="BB385" s="410" t="str">
        <f t="shared" si="27"/>
        <v/>
      </c>
      <c r="BC385" s="390" t="str">
        <f>สรุปเวลาเรียน!X52</f>
        <v/>
      </c>
      <c r="BD385" s="522"/>
    </row>
    <row r="386" spans="1:56" s="35" customFormat="1" ht="15" customHeight="1">
      <c r="A386" s="875" t="str">
        <f>เวลาเรียน1!A55</f>
        <v/>
      </c>
      <c r="B386" s="876"/>
      <c r="C386" s="519" t="str">
        <f>น้ำหนักส่วนสูง!B51</f>
        <v/>
      </c>
      <c r="D386" s="507"/>
      <c r="E386" s="507"/>
      <c r="F386" s="507"/>
      <c r="G386" s="507"/>
      <c r="H386" s="507"/>
      <c r="I386" s="507"/>
      <c r="J386" s="507"/>
      <c r="K386" s="507"/>
      <c r="L386" s="507"/>
      <c r="M386" s="507"/>
      <c r="N386" s="507"/>
      <c r="O386" s="507"/>
      <c r="P386" s="507"/>
      <c r="Q386" s="507"/>
      <c r="R386" s="507"/>
      <c r="S386" s="507"/>
      <c r="T386" s="507"/>
      <c r="U386" s="507"/>
      <c r="V386" s="507"/>
      <c r="W386" s="507"/>
      <c r="X386" s="507"/>
      <c r="Y386" s="507"/>
      <c r="Z386" s="521" t="str">
        <f t="shared" si="26"/>
        <v/>
      </c>
      <c r="AA386" s="507"/>
      <c r="AB386" s="507"/>
      <c r="AC386" s="507"/>
      <c r="AD386" s="507"/>
      <c r="AE386" s="507"/>
      <c r="AF386" s="507"/>
      <c r="AG386" s="507"/>
      <c r="AH386" s="507"/>
      <c r="AI386" s="507"/>
      <c r="AJ386" s="507"/>
      <c r="AK386" s="507"/>
      <c r="AL386" s="507"/>
      <c r="AM386" s="507"/>
      <c r="AN386" s="507"/>
      <c r="AO386" s="507"/>
      <c r="AP386" s="507"/>
      <c r="AQ386" s="507"/>
      <c r="AR386" s="507"/>
      <c r="AS386" s="513"/>
      <c r="AT386" s="514"/>
      <c r="AU386" s="513"/>
      <c r="AV386" s="514"/>
      <c r="AW386" s="515"/>
      <c r="AX386" s="514"/>
      <c r="AY386" s="507"/>
      <c r="AZ386" s="408"/>
      <c r="BA386" s="410" t="str">
        <f>IF(A386="","",IF(AY386+AZ386=ข้อมูลพื้นฐาน!$F$21+ข้อมูลพื้นฐาน!$G$21,"/",""))</f>
        <v/>
      </c>
      <c r="BB386" s="410" t="str">
        <f t="shared" si="27"/>
        <v/>
      </c>
      <c r="BC386" s="390" t="str">
        <f>สรุปเวลาเรียน!X53</f>
        <v/>
      </c>
      <c r="BD386" s="522"/>
    </row>
    <row r="387" spans="1:56" s="35" customFormat="1" ht="15" customHeight="1">
      <c r="A387" s="875" t="str">
        <f>เวลาเรียน1!A56</f>
        <v/>
      </c>
      <c r="B387" s="876"/>
      <c r="C387" s="519" t="str">
        <f>น้ำหนักส่วนสูง!B52</f>
        <v/>
      </c>
      <c r="D387" s="507"/>
      <c r="E387" s="507"/>
      <c r="F387" s="507"/>
      <c r="G387" s="507"/>
      <c r="H387" s="507"/>
      <c r="I387" s="507"/>
      <c r="J387" s="507"/>
      <c r="K387" s="507"/>
      <c r="L387" s="507"/>
      <c r="M387" s="507"/>
      <c r="N387" s="507"/>
      <c r="O387" s="507"/>
      <c r="P387" s="507"/>
      <c r="Q387" s="507"/>
      <c r="R387" s="507"/>
      <c r="S387" s="507"/>
      <c r="T387" s="507"/>
      <c r="U387" s="507"/>
      <c r="V387" s="507"/>
      <c r="W387" s="507"/>
      <c r="X387" s="507"/>
      <c r="Y387" s="507"/>
      <c r="Z387" s="521" t="str">
        <f t="shared" si="26"/>
        <v/>
      </c>
      <c r="AA387" s="507"/>
      <c r="AB387" s="507"/>
      <c r="AC387" s="507"/>
      <c r="AD387" s="507"/>
      <c r="AE387" s="507"/>
      <c r="AF387" s="507"/>
      <c r="AG387" s="507"/>
      <c r="AH387" s="507"/>
      <c r="AI387" s="507"/>
      <c r="AJ387" s="507"/>
      <c r="AK387" s="507"/>
      <c r="AL387" s="507"/>
      <c r="AM387" s="507"/>
      <c r="AN387" s="507"/>
      <c r="AO387" s="507"/>
      <c r="AP387" s="507"/>
      <c r="AQ387" s="507"/>
      <c r="AR387" s="507"/>
      <c r="AS387" s="516"/>
      <c r="AT387" s="517"/>
      <c r="AU387" s="516"/>
      <c r="AV387" s="517"/>
      <c r="AW387" s="518"/>
      <c r="AX387" s="517"/>
      <c r="AY387" s="507"/>
      <c r="AZ387" s="408"/>
      <c r="BA387" s="410" t="str">
        <f>IF(A387="","",IF(AY387+AZ387=ข้อมูลพื้นฐาน!$F$21+ข้อมูลพื้นฐาน!$G$21,"/",""))</f>
        <v/>
      </c>
      <c r="BB387" s="410" t="str">
        <f t="shared" si="27"/>
        <v/>
      </c>
      <c r="BC387" s="390" t="str">
        <f>สรุปเวลาเรียน!X54</f>
        <v/>
      </c>
      <c r="BD387" s="522"/>
    </row>
    <row r="388" spans="1:56" ht="12" hidden="1" customHeight="1">
      <c r="A388" s="522"/>
      <c r="B388" s="522"/>
      <c r="C388" s="415"/>
      <c r="D388" s="415"/>
      <c r="E388" s="415"/>
      <c r="F388" s="415"/>
      <c r="G388" s="415"/>
      <c r="H388" s="415"/>
      <c r="I388" s="415"/>
      <c r="J388" s="415"/>
      <c r="K388" s="415"/>
      <c r="L388" s="415"/>
      <c r="M388" s="415"/>
      <c r="N388" s="415"/>
      <c r="O388" s="415"/>
      <c r="P388" s="415"/>
      <c r="Q388" s="415"/>
      <c r="R388" s="415"/>
      <c r="S388" s="415"/>
      <c r="T388" s="415"/>
      <c r="U388" s="415"/>
      <c r="V388" s="415"/>
      <c r="W388" s="415"/>
      <c r="X388" s="415"/>
      <c r="Y388" s="415"/>
      <c r="Z388" s="522"/>
      <c r="AA388" s="415"/>
      <c r="AB388" s="415"/>
      <c r="AC388" s="415"/>
      <c r="AD388" s="415"/>
      <c r="AE388" s="415"/>
      <c r="AF388" s="415"/>
      <c r="AG388" s="415"/>
      <c r="AH388" s="415"/>
      <c r="AI388" s="415"/>
      <c r="AJ388" s="415"/>
      <c r="AK388" s="415"/>
      <c r="AL388" s="415"/>
      <c r="AM388" s="415"/>
      <c r="AN388" s="415"/>
      <c r="AO388" s="415"/>
      <c r="AP388" s="415"/>
      <c r="AQ388" s="415"/>
      <c r="AR388" s="415"/>
      <c r="AS388" s="415"/>
      <c r="AT388" s="415"/>
      <c r="AU388" s="415"/>
      <c r="AV388" s="415"/>
      <c r="AW388" s="415"/>
      <c r="AX388" s="415"/>
      <c r="AY388" s="415"/>
      <c r="AZ388" s="453"/>
      <c r="BA388" s="453"/>
      <c r="BB388" s="453"/>
      <c r="BC388" s="415"/>
      <c r="BD388" s="415"/>
    </row>
    <row r="389" spans="1:56" ht="18.75" hidden="1">
      <c r="A389" s="522"/>
      <c r="B389" s="522"/>
      <c r="C389" s="415"/>
      <c r="D389" s="415"/>
      <c r="E389" s="415"/>
      <c r="F389" s="415"/>
      <c r="G389" s="415"/>
      <c r="H389" s="415"/>
      <c r="I389" s="415"/>
      <c r="J389" s="415"/>
      <c r="K389" s="415"/>
      <c r="L389" s="415"/>
      <c r="M389" s="415"/>
      <c r="N389" s="415"/>
      <c r="O389" s="415"/>
      <c r="P389" s="415"/>
      <c r="Q389" s="415"/>
      <c r="R389" s="415"/>
      <c r="S389" s="415"/>
      <c r="T389" s="415"/>
      <c r="U389" s="415"/>
      <c r="V389" s="415"/>
      <c r="W389" s="415"/>
      <c r="X389" s="415"/>
      <c r="Y389" s="415"/>
      <c r="Z389" s="522"/>
      <c r="AA389" s="415"/>
      <c r="AB389" s="415"/>
      <c r="AC389" s="415"/>
      <c r="AD389" s="415"/>
      <c r="AE389" s="415"/>
      <c r="AF389" s="415"/>
      <c r="AG389" s="415"/>
      <c r="AH389" s="415"/>
      <c r="AI389" s="415"/>
      <c r="AJ389" s="415"/>
      <c r="AK389" s="415"/>
      <c r="AL389" s="415"/>
      <c r="AM389" s="415"/>
      <c r="AN389" s="415"/>
      <c r="AO389" s="415"/>
      <c r="AP389" s="415"/>
      <c r="AQ389" s="415"/>
      <c r="AR389" s="415"/>
      <c r="AS389" s="415"/>
      <c r="AT389" s="415"/>
      <c r="AU389" s="415"/>
      <c r="AV389" s="415"/>
      <c r="AW389" s="415"/>
      <c r="AX389" s="415"/>
      <c r="AY389" s="415"/>
      <c r="AZ389" s="453"/>
      <c r="BA389" s="453"/>
      <c r="BB389" s="453"/>
      <c r="BC389" s="415"/>
      <c r="BD389" s="415"/>
    </row>
    <row r="390" spans="1:56" ht="24" customHeight="1">
      <c r="A390" s="878" t="str">
        <f>"ผลการประเมินตัวชี้วัด รายวิชา"&amp;ข้อมูลพื้นฐาน!A22&amp;"    รหัสวิชา    "&amp;ข้อมูลพื้นฐาน!C22</f>
        <v xml:space="preserve">ผลการประเมินตัวชี้วัด รายวิชาการงานอาชีพ    รหัสวิชา    </v>
      </c>
      <c r="B390" s="878"/>
      <c r="C390" s="878"/>
      <c r="D390" s="878"/>
      <c r="E390" s="878"/>
      <c r="F390" s="878"/>
      <c r="G390" s="878"/>
      <c r="H390" s="878"/>
      <c r="I390" s="878"/>
      <c r="J390" s="878"/>
      <c r="K390" s="878"/>
      <c r="L390" s="878"/>
      <c r="M390" s="878"/>
      <c r="N390" s="878"/>
      <c r="O390" s="878"/>
      <c r="P390" s="878"/>
      <c r="Q390" s="878"/>
      <c r="R390" s="878"/>
      <c r="S390" s="878"/>
      <c r="T390" s="878"/>
      <c r="U390" s="878"/>
      <c r="V390" s="878"/>
      <c r="W390" s="878"/>
      <c r="X390" s="878"/>
      <c r="Y390" s="878"/>
      <c r="Z390" s="878" t="str">
        <f>A390</f>
        <v xml:space="preserve">ผลการประเมินตัวชี้วัด รายวิชาการงานอาชีพ    รหัสวิชา    </v>
      </c>
      <c r="AA390" s="878"/>
      <c r="AB390" s="878"/>
      <c r="AC390" s="878"/>
      <c r="AD390" s="878"/>
      <c r="AE390" s="878"/>
      <c r="AF390" s="878"/>
      <c r="AG390" s="878"/>
      <c r="AH390" s="878"/>
      <c r="AI390" s="878"/>
      <c r="AJ390" s="878"/>
      <c r="AK390" s="878"/>
      <c r="AL390" s="878"/>
      <c r="AM390" s="878"/>
      <c r="AN390" s="878"/>
      <c r="AO390" s="878"/>
      <c r="AP390" s="878"/>
      <c r="AQ390" s="878"/>
      <c r="AR390" s="878"/>
      <c r="AS390" s="878"/>
      <c r="AT390" s="878"/>
      <c r="AU390" s="878"/>
      <c r="AV390" s="878"/>
      <c r="AW390" s="878"/>
      <c r="AX390" s="878"/>
      <c r="AY390" s="878"/>
      <c r="AZ390" s="878"/>
      <c r="BA390" s="878"/>
      <c r="BB390" s="878"/>
      <c r="BC390" s="878"/>
      <c r="BD390" s="415">
        <v>8</v>
      </c>
    </row>
    <row r="391" spans="1:56" ht="62.25" customHeight="1">
      <c r="A391" s="879" t="s">
        <v>594</v>
      </c>
      <c r="B391" s="880"/>
      <c r="C391" s="881"/>
      <c r="D391" s="433" t="str">
        <f>VLOOKUP($BD$3,ตัวชี้วัดประถมศึกษา!$A$52:$AP$57,2,FALSE)&amp;""</f>
        <v>ง 1.1 ป.3/1</v>
      </c>
      <c r="E391" s="433" t="str">
        <f>VLOOKUP($BD$3,ตัวชี้วัดประถมศึกษา!$A$52:$AP$57,3,FALSE)&amp;""</f>
        <v>ง 1.1 ป.3/2</v>
      </c>
      <c r="F391" s="433" t="str">
        <f>VLOOKUP($BD$3,ตัวชี้วัดประถมศึกษา!$A$52:$AP$57,4,FALSE)&amp;""</f>
        <v>ง 1.1 ป.3/3</v>
      </c>
      <c r="G391" s="433" t="str">
        <f>VLOOKUP($BD$3,ตัวชี้วัดประถมศึกษา!$A$52:$AP$57,5,FALSE)&amp;""</f>
        <v/>
      </c>
      <c r="H391" s="433" t="str">
        <f>VLOOKUP($BD$3,ตัวชี้วัดประถมศึกษา!$A$52:$AP$57,6,FALSE)&amp;""</f>
        <v/>
      </c>
      <c r="I391" s="433" t="str">
        <f>VLOOKUP($BD$3,ตัวชี้วัดประถมศึกษา!$A$52:$AP$57,7,FALSE)&amp;""</f>
        <v/>
      </c>
      <c r="J391" s="433" t="str">
        <f>VLOOKUP($BD$3,ตัวชี้วัดประถมศึกษา!$A$52:$AP$57,8,FALSE)&amp;""</f>
        <v/>
      </c>
      <c r="K391" s="433" t="str">
        <f>VLOOKUP($BD$3,ตัวชี้วัดประถมศึกษา!$A$52:$AP$57,9,FALSE)&amp;""</f>
        <v/>
      </c>
      <c r="L391" s="433" t="str">
        <f>VLOOKUP($BD$3,ตัวชี้วัดประถมศึกษา!$A$52:$AP$57,10,FALSE)&amp;""</f>
        <v/>
      </c>
      <c r="M391" s="433" t="str">
        <f>VLOOKUP($BD$3,ตัวชี้วัดประถมศึกษา!$A$52:$AP$57,11,FALSE)&amp;""</f>
        <v/>
      </c>
      <c r="N391" s="433" t="str">
        <f>VLOOKUP($BD$3,ตัวชี้วัดประถมศึกษา!$A$52:$AP$57,12,FALSE)&amp;""</f>
        <v/>
      </c>
      <c r="O391" s="433" t="str">
        <f>VLOOKUP($BD$3,ตัวชี้วัดประถมศึกษา!$A$52:$AP$57,13,FALSE)&amp;""</f>
        <v/>
      </c>
      <c r="P391" s="433" t="str">
        <f>VLOOKUP($BD$3,ตัวชี้วัดประถมศึกษา!$A$52:$AP$57,14,FALSE)&amp;""</f>
        <v/>
      </c>
      <c r="Q391" s="433" t="str">
        <f>VLOOKUP($BD$3,ตัวชี้วัดประถมศึกษา!$A$52:$AP$57,15,FALSE)&amp;""</f>
        <v/>
      </c>
      <c r="R391" s="433" t="str">
        <f>VLOOKUP($BD$3,ตัวชี้วัดประถมศึกษา!$A$52:$AP$57,16,FALSE)&amp;""</f>
        <v/>
      </c>
      <c r="S391" s="433" t="str">
        <f>VLOOKUP($BD$3,ตัวชี้วัดประถมศึกษา!$A$52:$AP$57,17,FALSE)&amp;""</f>
        <v/>
      </c>
      <c r="T391" s="433" t="str">
        <f>VLOOKUP($BD$3,ตัวชี้วัดประถมศึกษา!$A$52:$AP$57,18,FALSE)&amp;""</f>
        <v/>
      </c>
      <c r="U391" s="433" t="str">
        <f>VLOOKUP($BD$3,ตัวชี้วัดประถมศึกษา!$A$52:$AP$57,19,FALSE)&amp;""</f>
        <v/>
      </c>
      <c r="V391" s="433" t="str">
        <f>VLOOKUP($BD$3,ตัวชี้วัดประถมศึกษา!$A$52:$AP$57,20,FALSE)&amp;""</f>
        <v/>
      </c>
      <c r="W391" s="433" t="str">
        <f>VLOOKUP($BD$3,ตัวชี้วัดประถมศึกษา!$A$52:$AP$57,21,FALSE)&amp;""</f>
        <v/>
      </c>
      <c r="X391" s="433" t="str">
        <f>VLOOKUP($BD$3,ตัวชี้วัดประถมศึกษา!$A$52:$AP$57,22,FALSE)&amp;""</f>
        <v/>
      </c>
      <c r="Y391" s="433" t="str">
        <f>VLOOKUP($BD$3,ตัวชี้วัดประถมศึกษา!$A$52:$AP$57,23,FALSE)&amp;""</f>
        <v/>
      </c>
      <c r="Z391" s="538"/>
      <c r="AA391" s="433" t="str">
        <f>VLOOKUP($BD$3,ตัวชี้วัดประถมศึกษา!$A$52:$AP$57,24,FALSE)&amp;""</f>
        <v/>
      </c>
      <c r="AB391" s="433" t="str">
        <f>VLOOKUP($BD$3,ตัวชี้วัดประถมศึกษา!$A$52:$AP$57,25,FALSE)&amp;""</f>
        <v/>
      </c>
      <c r="AC391" s="433" t="str">
        <f>VLOOKUP($BD$3,ตัวชี้วัดประถมศึกษา!$A$52:$AP$57,26,FALSE)&amp;""</f>
        <v/>
      </c>
      <c r="AD391" s="433" t="str">
        <f>VLOOKUP($BD$3,ตัวชี้วัดประถมศึกษา!$A$52:$AP$57,27,FALSE)&amp;""</f>
        <v/>
      </c>
      <c r="AE391" s="433" t="str">
        <f>VLOOKUP($BD$3,ตัวชี้วัดประถมศึกษา!$A$52:$AP$57,28,FALSE)&amp;""</f>
        <v/>
      </c>
      <c r="AF391" s="433" t="str">
        <f>VLOOKUP($BD$3,ตัวชี้วัดประถมศึกษา!$A$52:$AP$57,29,FALSE)&amp;""</f>
        <v/>
      </c>
      <c r="AG391" s="433" t="str">
        <f>VLOOKUP($BD$3,ตัวชี้วัดประถมศึกษา!$A$52:$AP$57,30,FALSE)&amp;""</f>
        <v/>
      </c>
      <c r="AH391" s="433" t="str">
        <f>VLOOKUP($BD$3,ตัวชี้วัดประถมศึกษา!$A$52:$AP$57,31,FALSE)&amp;""</f>
        <v/>
      </c>
      <c r="AI391" s="433" t="str">
        <f>VLOOKUP($BD$3,ตัวชี้วัดประถมศึกษา!$A$52:$AP$57,32,FALSE)&amp;""</f>
        <v/>
      </c>
      <c r="AJ391" s="433" t="str">
        <f>VLOOKUP($BD$3,ตัวชี้วัดประถมศึกษา!$A$52:$AP$57,33,FALSE)&amp;""</f>
        <v/>
      </c>
      <c r="AK391" s="433" t="str">
        <f>VLOOKUP($BD$3,ตัวชี้วัดประถมศึกษา!$A$52:$AP$57,34,FALSE)&amp;""</f>
        <v/>
      </c>
      <c r="AL391" s="433" t="str">
        <f>VLOOKUP($BD$3,ตัวชี้วัดประถมศึกษา!$A$52:$AP$57,35,FALSE)&amp;""</f>
        <v/>
      </c>
      <c r="AM391" s="433" t="str">
        <f>VLOOKUP($BD$3,ตัวชี้วัดประถมศึกษา!$A$52:$AP$57,36,FALSE)&amp;""</f>
        <v/>
      </c>
      <c r="AN391" s="433" t="str">
        <f>VLOOKUP($BD$3,ตัวชี้วัดประถมศึกษา!$A$52:$AP$57,37,FALSE)&amp;""</f>
        <v/>
      </c>
      <c r="AO391" s="433" t="str">
        <f>VLOOKUP($BD$3,ตัวชี้วัดประถมศึกษา!$A$52:$AP$57,38,FALSE)&amp;""</f>
        <v/>
      </c>
      <c r="AP391" s="433" t="str">
        <f>VLOOKUP($BD$3,ตัวชี้วัดประถมศึกษา!$A$52:$AP$57,39,FALSE)&amp;""</f>
        <v/>
      </c>
      <c r="AQ391" s="433" t="str">
        <f>VLOOKUP($BD$3,ตัวชี้วัดประถมศึกษา!$A$52:$AP$57,40,FALSE)&amp;""</f>
        <v/>
      </c>
      <c r="AR391" s="433" t="str">
        <f>VLOOKUP($BD$3,ตัวชี้วัดประถมศึกษา!$A$52:$AP$57,41,FALSE)&amp;""</f>
        <v/>
      </c>
      <c r="AS391" s="882" t="s">
        <v>787</v>
      </c>
      <c r="AT391" s="882" t="s">
        <v>788</v>
      </c>
      <c r="AU391" s="902" t="s">
        <v>1714</v>
      </c>
      <c r="AV391" s="903" t="s">
        <v>1716</v>
      </c>
      <c r="AW391" s="902" t="s">
        <v>1714</v>
      </c>
      <c r="AX391" s="904" t="s">
        <v>1715</v>
      </c>
      <c r="AY391" s="886" t="s">
        <v>1487</v>
      </c>
      <c r="AZ391" s="886" t="s">
        <v>1488</v>
      </c>
      <c r="BA391" s="887" t="s">
        <v>595</v>
      </c>
      <c r="BB391" s="888"/>
      <c r="BC391" s="889" t="s">
        <v>61</v>
      </c>
      <c r="BD391" s="415"/>
    </row>
    <row r="392" spans="1:56" ht="15" customHeight="1">
      <c r="A392" s="892" t="s">
        <v>38</v>
      </c>
      <c r="B392" s="893"/>
      <c r="C392" s="424" t="s">
        <v>586</v>
      </c>
      <c r="D392" s="457">
        <v>1</v>
      </c>
      <c r="E392" s="457">
        <v>2</v>
      </c>
      <c r="F392" s="457">
        <v>3</v>
      </c>
      <c r="G392" s="457">
        <v>4</v>
      </c>
      <c r="H392" s="457">
        <v>5</v>
      </c>
      <c r="I392" s="457">
        <v>6</v>
      </c>
      <c r="J392" s="457">
        <v>7</v>
      </c>
      <c r="K392" s="457">
        <v>8</v>
      </c>
      <c r="L392" s="457">
        <v>9</v>
      </c>
      <c r="M392" s="457">
        <v>10</v>
      </c>
      <c r="N392" s="457">
        <v>11</v>
      </c>
      <c r="O392" s="457">
        <v>12</v>
      </c>
      <c r="P392" s="457">
        <v>13</v>
      </c>
      <c r="Q392" s="457">
        <v>14</v>
      </c>
      <c r="R392" s="457">
        <v>15</v>
      </c>
      <c r="S392" s="457">
        <v>16</v>
      </c>
      <c r="T392" s="457">
        <v>17</v>
      </c>
      <c r="U392" s="457">
        <v>18</v>
      </c>
      <c r="V392" s="457">
        <v>19</v>
      </c>
      <c r="W392" s="457">
        <v>20</v>
      </c>
      <c r="X392" s="457">
        <v>21</v>
      </c>
      <c r="Y392" s="457">
        <v>22</v>
      </c>
      <c r="Z392" s="896" t="s">
        <v>38</v>
      </c>
      <c r="AA392" s="457">
        <v>23</v>
      </c>
      <c r="AB392" s="457">
        <v>24</v>
      </c>
      <c r="AC392" s="457">
        <v>25</v>
      </c>
      <c r="AD392" s="457">
        <v>26</v>
      </c>
      <c r="AE392" s="457">
        <v>27</v>
      </c>
      <c r="AF392" s="457">
        <v>28</v>
      </c>
      <c r="AG392" s="457">
        <v>29</v>
      </c>
      <c r="AH392" s="457">
        <v>30</v>
      </c>
      <c r="AI392" s="457">
        <v>31</v>
      </c>
      <c r="AJ392" s="457">
        <v>32</v>
      </c>
      <c r="AK392" s="457">
        <v>33</v>
      </c>
      <c r="AL392" s="457">
        <v>34</v>
      </c>
      <c r="AM392" s="457">
        <v>35</v>
      </c>
      <c r="AN392" s="457">
        <v>36</v>
      </c>
      <c r="AO392" s="457">
        <v>37</v>
      </c>
      <c r="AP392" s="457">
        <v>38</v>
      </c>
      <c r="AQ392" s="457">
        <v>39</v>
      </c>
      <c r="AR392" s="457">
        <v>40</v>
      </c>
      <c r="AS392" s="883"/>
      <c r="AT392" s="883"/>
      <c r="AU392" s="902"/>
      <c r="AV392" s="903"/>
      <c r="AW392" s="902"/>
      <c r="AX392" s="904"/>
      <c r="AY392" s="886"/>
      <c r="AZ392" s="886"/>
      <c r="BA392" s="898" t="s">
        <v>52</v>
      </c>
      <c r="BB392" s="898" t="s">
        <v>53</v>
      </c>
      <c r="BC392" s="890"/>
      <c r="BD392" s="415"/>
    </row>
    <row r="393" spans="1:56" ht="15" customHeight="1">
      <c r="A393" s="894"/>
      <c r="B393" s="895"/>
      <c r="C393" s="424" t="s">
        <v>677</v>
      </c>
      <c r="D393" s="425"/>
      <c r="E393" s="425"/>
      <c r="F393" s="425"/>
      <c r="G393" s="425"/>
      <c r="H393" s="425"/>
      <c r="I393" s="425"/>
      <c r="J393" s="425"/>
      <c r="K393" s="425"/>
      <c r="L393" s="425"/>
      <c r="M393" s="425"/>
      <c r="N393" s="425"/>
      <c r="O393" s="425"/>
      <c r="P393" s="425"/>
      <c r="Q393" s="425"/>
      <c r="R393" s="425"/>
      <c r="S393" s="425"/>
      <c r="T393" s="425"/>
      <c r="U393" s="425"/>
      <c r="V393" s="425"/>
      <c r="W393" s="425"/>
      <c r="X393" s="425"/>
      <c r="Y393" s="425"/>
      <c r="Z393" s="897"/>
      <c r="AA393" s="425"/>
      <c r="AB393" s="425"/>
      <c r="AC393" s="425"/>
      <c r="AD393" s="425"/>
      <c r="AE393" s="425"/>
      <c r="AF393" s="425"/>
      <c r="AG393" s="425"/>
      <c r="AH393" s="425"/>
      <c r="AI393" s="425"/>
      <c r="AJ393" s="425"/>
      <c r="AK393" s="425"/>
      <c r="AL393" s="425"/>
      <c r="AM393" s="425"/>
      <c r="AN393" s="425"/>
      <c r="AO393" s="425"/>
      <c r="AP393" s="425"/>
      <c r="AQ393" s="425"/>
      <c r="AR393" s="431"/>
      <c r="AS393" s="438"/>
      <c r="AT393" s="438"/>
      <c r="AU393" s="900" t="s">
        <v>679</v>
      </c>
      <c r="AV393" s="901"/>
      <c r="AW393" s="900" t="s">
        <v>680</v>
      </c>
      <c r="AX393" s="901"/>
      <c r="AY393" s="459">
        <f>ข้อมูลพื้นฐาน!F22</f>
        <v>0</v>
      </c>
      <c r="AZ393" s="459">
        <f>ข้อมูลพื้นฐาน!G22</f>
        <v>0</v>
      </c>
      <c r="BA393" s="899"/>
      <c r="BB393" s="899"/>
      <c r="BC393" s="891"/>
      <c r="BD393" s="415"/>
    </row>
    <row r="394" spans="1:56" ht="15" customHeight="1">
      <c r="A394" s="875">
        <f>เวลาเรียน1!A7</f>
        <v>1</v>
      </c>
      <c r="B394" s="876"/>
      <c r="C394" s="519" t="str">
        <f>น้ำหนักส่วนสูง!B3</f>
        <v/>
      </c>
      <c r="D394" s="507"/>
      <c r="E394" s="507"/>
      <c r="F394" s="507"/>
      <c r="G394" s="507"/>
      <c r="H394" s="507"/>
      <c r="I394" s="507"/>
      <c r="J394" s="507"/>
      <c r="K394" s="507"/>
      <c r="L394" s="507"/>
      <c r="M394" s="507"/>
      <c r="N394" s="507"/>
      <c r="O394" s="507"/>
      <c r="P394" s="507"/>
      <c r="Q394" s="507"/>
      <c r="R394" s="507"/>
      <c r="S394" s="507"/>
      <c r="T394" s="507"/>
      <c r="U394" s="507"/>
      <c r="V394" s="507"/>
      <c r="W394" s="507"/>
      <c r="X394" s="507"/>
      <c r="Y394" s="507"/>
      <c r="Z394" s="521">
        <f>A394</f>
        <v>1</v>
      </c>
      <c r="AA394" s="507"/>
      <c r="AB394" s="507"/>
      <c r="AC394" s="507"/>
      <c r="AD394" s="507"/>
      <c r="AE394" s="507"/>
      <c r="AF394" s="507"/>
      <c r="AG394" s="507"/>
      <c r="AH394" s="507"/>
      <c r="AI394" s="507"/>
      <c r="AJ394" s="507"/>
      <c r="AK394" s="507"/>
      <c r="AL394" s="507"/>
      <c r="AM394" s="507"/>
      <c r="AN394" s="507"/>
      <c r="AO394" s="507"/>
      <c r="AP394" s="507"/>
      <c r="AQ394" s="507"/>
      <c r="AR394" s="507"/>
      <c r="AS394" s="510"/>
      <c r="AT394" s="511"/>
      <c r="AU394" s="510"/>
      <c r="AV394" s="511"/>
      <c r="AW394" s="512"/>
      <c r="AX394" s="511"/>
      <c r="AY394" s="507"/>
      <c r="AZ394" s="408"/>
      <c r="BA394" s="410" t="str">
        <f>IF(A394="","",IF(AY394+AZ394=ข้อมูลพื้นฐาน!$F$22+ข้อมูลพื้นฐาน!$G$22,"/",""))</f>
        <v>/</v>
      </c>
      <c r="BB394" s="410" t="str">
        <f t="shared" ref="BB394:BB433" si="28">IF(A394="","",IF(BA394="/","","/"))</f>
        <v/>
      </c>
      <c r="BC394" s="390" t="str">
        <f>สรุปเวลาเรียน!X5</f>
        <v/>
      </c>
      <c r="BD394" s="415"/>
    </row>
    <row r="395" spans="1:56" ht="15" customHeight="1">
      <c r="A395" s="875" t="str">
        <f>เวลาเรียน1!A8</f>
        <v/>
      </c>
      <c r="B395" s="876"/>
      <c r="C395" s="519" t="str">
        <f>น้ำหนักส่วนสูง!B4</f>
        <v/>
      </c>
      <c r="D395" s="507"/>
      <c r="E395" s="507"/>
      <c r="F395" s="507"/>
      <c r="G395" s="507"/>
      <c r="H395" s="507"/>
      <c r="I395" s="507"/>
      <c r="J395" s="507"/>
      <c r="K395" s="507"/>
      <c r="L395" s="507"/>
      <c r="M395" s="507"/>
      <c r="N395" s="507"/>
      <c r="O395" s="507"/>
      <c r="P395" s="507"/>
      <c r="Q395" s="507"/>
      <c r="R395" s="507"/>
      <c r="S395" s="507"/>
      <c r="T395" s="507"/>
      <c r="U395" s="507"/>
      <c r="V395" s="507"/>
      <c r="W395" s="507"/>
      <c r="X395" s="507"/>
      <c r="Y395" s="507"/>
      <c r="Z395" s="521" t="str">
        <f t="shared" ref="Z395:Z433" si="29">A395</f>
        <v/>
      </c>
      <c r="AA395" s="507"/>
      <c r="AB395" s="507"/>
      <c r="AC395" s="507"/>
      <c r="AD395" s="507"/>
      <c r="AE395" s="507"/>
      <c r="AF395" s="507"/>
      <c r="AG395" s="507"/>
      <c r="AH395" s="507"/>
      <c r="AI395" s="507"/>
      <c r="AJ395" s="507"/>
      <c r="AK395" s="507"/>
      <c r="AL395" s="507"/>
      <c r="AM395" s="507"/>
      <c r="AN395" s="507"/>
      <c r="AO395" s="507"/>
      <c r="AP395" s="507"/>
      <c r="AQ395" s="507"/>
      <c r="AR395" s="507"/>
      <c r="AS395" s="513"/>
      <c r="AT395" s="514"/>
      <c r="AU395" s="513"/>
      <c r="AV395" s="514"/>
      <c r="AW395" s="515"/>
      <c r="AX395" s="514"/>
      <c r="AY395" s="507"/>
      <c r="AZ395" s="408"/>
      <c r="BA395" s="410" t="str">
        <f>IF(A395="","",IF(AY395+AZ395=ข้อมูลพื้นฐาน!$F$22+ข้อมูลพื้นฐาน!$G$22,"/",""))</f>
        <v/>
      </c>
      <c r="BB395" s="410" t="str">
        <f t="shared" si="28"/>
        <v/>
      </c>
      <c r="BC395" s="390" t="str">
        <f>สรุปเวลาเรียน!X6</f>
        <v/>
      </c>
      <c r="BD395" s="415"/>
    </row>
    <row r="396" spans="1:56" ht="15" customHeight="1">
      <c r="A396" s="875" t="str">
        <f>เวลาเรียน1!A9</f>
        <v/>
      </c>
      <c r="B396" s="876"/>
      <c r="C396" s="519" t="str">
        <f>น้ำหนักส่วนสูง!B5</f>
        <v/>
      </c>
      <c r="D396" s="507"/>
      <c r="E396" s="507"/>
      <c r="F396" s="507"/>
      <c r="G396" s="507"/>
      <c r="H396" s="507"/>
      <c r="I396" s="507"/>
      <c r="J396" s="507"/>
      <c r="K396" s="507"/>
      <c r="L396" s="507"/>
      <c r="M396" s="507"/>
      <c r="N396" s="507"/>
      <c r="O396" s="507"/>
      <c r="P396" s="507"/>
      <c r="Q396" s="507"/>
      <c r="R396" s="507"/>
      <c r="S396" s="507"/>
      <c r="T396" s="507"/>
      <c r="U396" s="507"/>
      <c r="V396" s="507"/>
      <c r="W396" s="507"/>
      <c r="X396" s="507"/>
      <c r="Y396" s="507"/>
      <c r="Z396" s="521" t="str">
        <f t="shared" si="29"/>
        <v/>
      </c>
      <c r="AA396" s="507"/>
      <c r="AB396" s="507"/>
      <c r="AC396" s="507"/>
      <c r="AD396" s="507"/>
      <c r="AE396" s="507"/>
      <c r="AF396" s="507"/>
      <c r="AG396" s="507"/>
      <c r="AH396" s="507"/>
      <c r="AI396" s="507"/>
      <c r="AJ396" s="507"/>
      <c r="AK396" s="507"/>
      <c r="AL396" s="507"/>
      <c r="AM396" s="507"/>
      <c r="AN396" s="507"/>
      <c r="AO396" s="507"/>
      <c r="AP396" s="507"/>
      <c r="AQ396" s="507"/>
      <c r="AR396" s="507"/>
      <c r="AS396" s="513"/>
      <c r="AT396" s="514"/>
      <c r="AU396" s="513"/>
      <c r="AV396" s="514"/>
      <c r="AW396" s="515"/>
      <c r="AX396" s="514"/>
      <c r="AY396" s="507"/>
      <c r="AZ396" s="408"/>
      <c r="BA396" s="410" t="str">
        <f>IF(A396="","",IF(AY396+AZ396=ข้อมูลพื้นฐาน!$F$22+ข้อมูลพื้นฐาน!$G$22,"/",""))</f>
        <v/>
      </c>
      <c r="BB396" s="410" t="str">
        <f t="shared" si="28"/>
        <v/>
      </c>
      <c r="BC396" s="390" t="str">
        <f>สรุปเวลาเรียน!X7</f>
        <v/>
      </c>
      <c r="BD396" s="415"/>
    </row>
    <row r="397" spans="1:56" ht="15" customHeight="1">
      <c r="A397" s="875" t="str">
        <f>เวลาเรียน1!A10</f>
        <v/>
      </c>
      <c r="B397" s="876"/>
      <c r="C397" s="519" t="str">
        <f>น้ำหนักส่วนสูง!B6</f>
        <v/>
      </c>
      <c r="D397" s="507"/>
      <c r="E397" s="507"/>
      <c r="F397" s="507"/>
      <c r="G397" s="507"/>
      <c r="H397" s="507"/>
      <c r="I397" s="507"/>
      <c r="J397" s="507"/>
      <c r="K397" s="507"/>
      <c r="L397" s="507"/>
      <c r="M397" s="507"/>
      <c r="N397" s="507"/>
      <c r="O397" s="507"/>
      <c r="P397" s="507"/>
      <c r="Q397" s="507"/>
      <c r="R397" s="507"/>
      <c r="S397" s="507"/>
      <c r="T397" s="507"/>
      <c r="U397" s="507"/>
      <c r="V397" s="507"/>
      <c r="W397" s="507"/>
      <c r="X397" s="507"/>
      <c r="Y397" s="507"/>
      <c r="Z397" s="521" t="str">
        <f t="shared" si="29"/>
        <v/>
      </c>
      <c r="AA397" s="507"/>
      <c r="AB397" s="507"/>
      <c r="AC397" s="507"/>
      <c r="AD397" s="507"/>
      <c r="AE397" s="507"/>
      <c r="AF397" s="507"/>
      <c r="AG397" s="507"/>
      <c r="AH397" s="507"/>
      <c r="AI397" s="507"/>
      <c r="AJ397" s="507"/>
      <c r="AK397" s="507"/>
      <c r="AL397" s="507"/>
      <c r="AM397" s="507"/>
      <c r="AN397" s="507"/>
      <c r="AO397" s="507"/>
      <c r="AP397" s="507"/>
      <c r="AQ397" s="507"/>
      <c r="AR397" s="507"/>
      <c r="AS397" s="513"/>
      <c r="AT397" s="514"/>
      <c r="AU397" s="513"/>
      <c r="AV397" s="514"/>
      <c r="AW397" s="515"/>
      <c r="AX397" s="514"/>
      <c r="AY397" s="507"/>
      <c r="AZ397" s="408"/>
      <c r="BA397" s="410" t="str">
        <f>IF(A397="","",IF(AY397+AZ397=ข้อมูลพื้นฐาน!$F$22+ข้อมูลพื้นฐาน!$G$22,"/",""))</f>
        <v/>
      </c>
      <c r="BB397" s="410" t="str">
        <f t="shared" si="28"/>
        <v/>
      </c>
      <c r="BC397" s="390" t="str">
        <f>สรุปเวลาเรียน!X8</f>
        <v/>
      </c>
      <c r="BD397" s="415"/>
    </row>
    <row r="398" spans="1:56" ht="15" customHeight="1">
      <c r="A398" s="875" t="str">
        <f>เวลาเรียน1!A11</f>
        <v/>
      </c>
      <c r="B398" s="876"/>
      <c r="C398" s="519" t="str">
        <f>น้ำหนักส่วนสูง!B7</f>
        <v/>
      </c>
      <c r="D398" s="507"/>
      <c r="E398" s="507"/>
      <c r="F398" s="507"/>
      <c r="G398" s="507"/>
      <c r="H398" s="507"/>
      <c r="I398" s="507"/>
      <c r="J398" s="507"/>
      <c r="K398" s="507"/>
      <c r="L398" s="507"/>
      <c r="M398" s="507"/>
      <c r="N398" s="507"/>
      <c r="O398" s="507"/>
      <c r="P398" s="507"/>
      <c r="Q398" s="507"/>
      <c r="R398" s="507"/>
      <c r="S398" s="507"/>
      <c r="T398" s="507"/>
      <c r="U398" s="507"/>
      <c r="V398" s="507"/>
      <c r="W398" s="507"/>
      <c r="X398" s="507"/>
      <c r="Y398" s="507"/>
      <c r="Z398" s="521" t="str">
        <f t="shared" si="29"/>
        <v/>
      </c>
      <c r="AA398" s="507"/>
      <c r="AB398" s="507"/>
      <c r="AC398" s="507"/>
      <c r="AD398" s="507"/>
      <c r="AE398" s="507"/>
      <c r="AF398" s="507"/>
      <c r="AG398" s="507"/>
      <c r="AH398" s="507"/>
      <c r="AI398" s="507"/>
      <c r="AJ398" s="507"/>
      <c r="AK398" s="507"/>
      <c r="AL398" s="507"/>
      <c r="AM398" s="507"/>
      <c r="AN398" s="507"/>
      <c r="AO398" s="507"/>
      <c r="AP398" s="507"/>
      <c r="AQ398" s="507"/>
      <c r="AR398" s="507"/>
      <c r="AS398" s="513"/>
      <c r="AT398" s="514"/>
      <c r="AU398" s="513"/>
      <c r="AV398" s="514"/>
      <c r="AW398" s="515"/>
      <c r="AX398" s="514"/>
      <c r="AY398" s="507"/>
      <c r="AZ398" s="408"/>
      <c r="BA398" s="410" t="str">
        <f>IF(A398="","",IF(AY398+AZ398=ข้อมูลพื้นฐาน!$F$22+ข้อมูลพื้นฐาน!$G$22,"/",""))</f>
        <v/>
      </c>
      <c r="BB398" s="410" t="str">
        <f t="shared" si="28"/>
        <v/>
      </c>
      <c r="BC398" s="390" t="str">
        <f>สรุปเวลาเรียน!X9</f>
        <v/>
      </c>
      <c r="BD398" s="415"/>
    </row>
    <row r="399" spans="1:56" ht="15" customHeight="1">
      <c r="A399" s="875" t="str">
        <f>เวลาเรียน1!A12</f>
        <v/>
      </c>
      <c r="B399" s="876"/>
      <c r="C399" s="519" t="str">
        <f>น้ำหนักส่วนสูง!B8</f>
        <v/>
      </c>
      <c r="D399" s="507"/>
      <c r="E399" s="507"/>
      <c r="F399" s="507"/>
      <c r="G399" s="507"/>
      <c r="H399" s="507"/>
      <c r="I399" s="507"/>
      <c r="J399" s="507"/>
      <c r="K399" s="507"/>
      <c r="L399" s="507"/>
      <c r="M399" s="507"/>
      <c r="N399" s="507"/>
      <c r="O399" s="507"/>
      <c r="P399" s="507"/>
      <c r="Q399" s="507"/>
      <c r="R399" s="507"/>
      <c r="S399" s="507"/>
      <c r="T399" s="507"/>
      <c r="U399" s="507"/>
      <c r="V399" s="507"/>
      <c r="W399" s="507"/>
      <c r="X399" s="507"/>
      <c r="Y399" s="507"/>
      <c r="Z399" s="521" t="str">
        <f t="shared" si="29"/>
        <v/>
      </c>
      <c r="AA399" s="507"/>
      <c r="AB399" s="507"/>
      <c r="AC399" s="507"/>
      <c r="AD399" s="507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  <c r="AO399" s="507"/>
      <c r="AP399" s="507"/>
      <c r="AQ399" s="507"/>
      <c r="AR399" s="507"/>
      <c r="AS399" s="513"/>
      <c r="AT399" s="514"/>
      <c r="AU399" s="513"/>
      <c r="AV399" s="514"/>
      <c r="AW399" s="515"/>
      <c r="AX399" s="514"/>
      <c r="AY399" s="507"/>
      <c r="AZ399" s="408"/>
      <c r="BA399" s="410" t="str">
        <f>IF(A399="","",IF(AY399+AZ399=ข้อมูลพื้นฐาน!$F$22+ข้อมูลพื้นฐาน!$G$22,"/",""))</f>
        <v/>
      </c>
      <c r="BB399" s="410" t="str">
        <f t="shared" si="28"/>
        <v/>
      </c>
      <c r="BC399" s="390" t="str">
        <f>สรุปเวลาเรียน!X10</f>
        <v/>
      </c>
      <c r="BD399" s="415"/>
    </row>
    <row r="400" spans="1:56" ht="15" customHeight="1">
      <c r="A400" s="875" t="str">
        <f>เวลาเรียน1!A13</f>
        <v/>
      </c>
      <c r="B400" s="876"/>
      <c r="C400" s="519" t="str">
        <f>น้ำหนักส่วนสูง!B9</f>
        <v/>
      </c>
      <c r="D400" s="507"/>
      <c r="E400" s="507"/>
      <c r="F400" s="507"/>
      <c r="G400" s="507"/>
      <c r="H400" s="507"/>
      <c r="I400" s="507"/>
      <c r="J400" s="507"/>
      <c r="K400" s="507"/>
      <c r="L400" s="507"/>
      <c r="M400" s="507"/>
      <c r="N400" s="507"/>
      <c r="O400" s="507"/>
      <c r="P400" s="507"/>
      <c r="Q400" s="507"/>
      <c r="R400" s="507"/>
      <c r="S400" s="507"/>
      <c r="T400" s="507"/>
      <c r="U400" s="507"/>
      <c r="V400" s="507"/>
      <c r="W400" s="507"/>
      <c r="X400" s="507"/>
      <c r="Y400" s="507"/>
      <c r="Z400" s="521" t="str">
        <f t="shared" si="29"/>
        <v/>
      </c>
      <c r="AA400" s="507"/>
      <c r="AB400" s="507"/>
      <c r="AC400" s="507"/>
      <c r="AD400" s="507"/>
      <c r="AE400" s="507"/>
      <c r="AF400" s="507"/>
      <c r="AG400" s="507"/>
      <c r="AH400" s="507"/>
      <c r="AI400" s="507"/>
      <c r="AJ400" s="507"/>
      <c r="AK400" s="507"/>
      <c r="AL400" s="507"/>
      <c r="AM400" s="507"/>
      <c r="AN400" s="507"/>
      <c r="AO400" s="507"/>
      <c r="AP400" s="507"/>
      <c r="AQ400" s="507"/>
      <c r="AR400" s="507"/>
      <c r="AS400" s="513"/>
      <c r="AT400" s="514"/>
      <c r="AU400" s="513"/>
      <c r="AV400" s="514"/>
      <c r="AW400" s="515"/>
      <c r="AX400" s="514"/>
      <c r="AY400" s="507"/>
      <c r="AZ400" s="408"/>
      <c r="BA400" s="410" t="str">
        <f>IF(A400="","",IF(AY400+AZ400=ข้อมูลพื้นฐาน!$F$22+ข้อมูลพื้นฐาน!$G$22,"/",""))</f>
        <v/>
      </c>
      <c r="BB400" s="410" t="str">
        <f t="shared" si="28"/>
        <v/>
      </c>
      <c r="BC400" s="390" t="str">
        <f>สรุปเวลาเรียน!X11</f>
        <v/>
      </c>
      <c r="BD400" s="415"/>
    </row>
    <row r="401" spans="1:56" ht="15" customHeight="1">
      <c r="A401" s="875" t="str">
        <f>เวลาเรียน1!A14</f>
        <v/>
      </c>
      <c r="B401" s="876"/>
      <c r="C401" s="519" t="str">
        <f>น้ำหนักส่วนสูง!B10</f>
        <v/>
      </c>
      <c r="D401" s="507"/>
      <c r="E401" s="507"/>
      <c r="F401" s="507"/>
      <c r="G401" s="507"/>
      <c r="H401" s="507"/>
      <c r="I401" s="507"/>
      <c r="J401" s="507"/>
      <c r="K401" s="507"/>
      <c r="L401" s="507"/>
      <c r="M401" s="507"/>
      <c r="N401" s="507"/>
      <c r="O401" s="507"/>
      <c r="P401" s="507"/>
      <c r="Q401" s="507"/>
      <c r="R401" s="507"/>
      <c r="S401" s="507"/>
      <c r="T401" s="507"/>
      <c r="U401" s="507"/>
      <c r="V401" s="507"/>
      <c r="W401" s="507"/>
      <c r="X401" s="507"/>
      <c r="Y401" s="507"/>
      <c r="Z401" s="521" t="str">
        <f t="shared" si="29"/>
        <v/>
      </c>
      <c r="AA401" s="507"/>
      <c r="AB401" s="507"/>
      <c r="AC401" s="507"/>
      <c r="AD401" s="507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  <c r="AO401" s="507"/>
      <c r="AP401" s="507"/>
      <c r="AQ401" s="507"/>
      <c r="AR401" s="507"/>
      <c r="AS401" s="513"/>
      <c r="AT401" s="514"/>
      <c r="AU401" s="513"/>
      <c r="AV401" s="514"/>
      <c r="AW401" s="515"/>
      <c r="AX401" s="514"/>
      <c r="AY401" s="507"/>
      <c r="AZ401" s="408"/>
      <c r="BA401" s="410" t="str">
        <f>IF(A401="","",IF(AY401+AZ401=ข้อมูลพื้นฐาน!$F$22+ข้อมูลพื้นฐาน!$G$22,"/",""))</f>
        <v/>
      </c>
      <c r="BB401" s="410" t="str">
        <f t="shared" si="28"/>
        <v/>
      </c>
      <c r="BC401" s="390" t="str">
        <f>สรุปเวลาเรียน!X12</f>
        <v/>
      </c>
      <c r="BD401" s="415"/>
    </row>
    <row r="402" spans="1:56" ht="15" customHeight="1">
      <c r="A402" s="875" t="str">
        <f>เวลาเรียน1!A15</f>
        <v/>
      </c>
      <c r="B402" s="876"/>
      <c r="C402" s="519" t="str">
        <f>น้ำหนักส่วนสูง!B11</f>
        <v/>
      </c>
      <c r="D402" s="507"/>
      <c r="E402" s="507"/>
      <c r="F402" s="507"/>
      <c r="G402" s="507"/>
      <c r="H402" s="507"/>
      <c r="I402" s="507"/>
      <c r="J402" s="507"/>
      <c r="K402" s="507"/>
      <c r="L402" s="507"/>
      <c r="M402" s="507"/>
      <c r="N402" s="507"/>
      <c r="O402" s="507"/>
      <c r="P402" s="507"/>
      <c r="Q402" s="507"/>
      <c r="R402" s="507"/>
      <c r="S402" s="507"/>
      <c r="T402" s="507"/>
      <c r="U402" s="507"/>
      <c r="V402" s="507"/>
      <c r="W402" s="507"/>
      <c r="X402" s="507"/>
      <c r="Y402" s="507"/>
      <c r="Z402" s="521" t="str">
        <f t="shared" si="29"/>
        <v/>
      </c>
      <c r="AA402" s="507"/>
      <c r="AB402" s="507"/>
      <c r="AC402" s="507"/>
      <c r="AD402" s="507"/>
      <c r="AE402" s="507"/>
      <c r="AF402" s="507"/>
      <c r="AG402" s="507"/>
      <c r="AH402" s="507"/>
      <c r="AI402" s="507"/>
      <c r="AJ402" s="507"/>
      <c r="AK402" s="507"/>
      <c r="AL402" s="507"/>
      <c r="AM402" s="507"/>
      <c r="AN402" s="507"/>
      <c r="AO402" s="507"/>
      <c r="AP402" s="507"/>
      <c r="AQ402" s="507"/>
      <c r="AR402" s="507"/>
      <c r="AS402" s="513"/>
      <c r="AT402" s="514"/>
      <c r="AU402" s="513"/>
      <c r="AV402" s="514"/>
      <c r="AW402" s="515"/>
      <c r="AX402" s="514"/>
      <c r="AY402" s="507"/>
      <c r="AZ402" s="408"/>
      <c r="BA402" s="410" t="str">
        <f>IF(A402="","",IF(AY402+AZ402=ข้อมูลพื้นฐาน!$F$22+ข้อมูลพื้นฐาน!$G$22,"/",""))</f>
        <v/>
      </c>
      <c r="BB402" s="410" t="str">
        <f t="shared" si="28"/>
        <v/>
      </c>
      <c r="BC402" s="390" t="str">
        <f>สรุปเวลาเรียน!X13</f>
        <v/>
      </c>
      <c r="BD402" s="415"/>
    </row>
    <row r="403" spans="1:56" ht="15" customHeight="1">
      <c r="A403" s="875" t="str">
        <f>เวลาเรียน1!A16</f>
        <v/>
      </c>
      <c r="B403" s="876"/>
      <c r="C403" s="519" t="str">
        <f>น้ำหนักส่วนสูง!B12</f>
        <v/>
      </c>
      <c r="D403" s="507"/>
      <c r="E403" s="507"/>
      <c r="F403" s="507"/>
      <c r="G403" s="507"/>
      <c r="H403" s="507"/>
      <c r="I403" s="507"/>
      <c r="J403" s="507"/>
      <c r="K403" s="507"/>
      <c r="L403" s="507"/>
      <c r="M403" s="507"/>
      <c r="N403" s="507"/>
      <c r="O403" s="507"/>
      <c r="P403" s="507"/>
      <c r="Q403" s="507"/>
      <c r="R403" s="507"/>
      <c r="S403" s="507"/>
      <c r="T403" s="507"/>
      <c r="U403" s="507"/>
      <c r="V403" s="507"/>
      <c r="W403" s="507"/>
      <c r="X403" s="507"/>
      <c r="Y403" s="507"/>
      <c r="Z403" s="521" t="str">
        <f t="shared" si="29"/>
        <v/>
      </c>
      <c r="AA403" s="507"/>
      <c r="AB403" s="507"/>
      <c r="AC403" s="507"/>
      <c r="AD403" s="507"/>
      <c r="AE403" s="507"/>
      <c r="AF403" s="507"/>
      <c r="AG403" s="507"/>
      <c r="AH403" s="507"/>
      <c r="AI403" s="507"/>
      <c r="AJ403" s="507"/>
      <c r="AK403" s="507"/>
      <c r="AL403" s="507"/>
      <c r="AM403" s="507"/>
      <c r="AN403" s="507"/>
      <c r="AO403" s="507"/>
      <c r="AP403" s="507"/>
      <c r="AQ403" s="507"/>
      <c r="AR403" s="507"/>
      <c r="AS403" s="513"/>
      <c r="AT403" s="514"/>
      <c r="AU403" s="513"/>
      <c r="AV403" s="514"/>
      <c r="AW403" s="515"/>
      <c r="AX403" s="514"/>
      <c r="AY403" s="507"/>
      <c r="AZ403" s="408"/>
      <c r="BA403" s="410" t="str">
        <f>IF(A403="","",IF(AY403+AZ403=ข้อมูลพื้นฐาน!$F$22+ข้อมูลพื้นฐาน!$G$22,"/",""))</f>
        <v/>
      </c>
      <c r="BB403" s="410" t="str">
        <f t="shared" si="28"/>
        <v/>
      </c>
      <c r="BC403" s="390" t="str">
        <f>สรุปเวลาเรียน!X14</f>
        <v/>
      </c>
      <c r="BD403" s="415"/>
    </row>
    <row r="404" spans="1:56" ht="15" customHeight="1">
      <c r="A404" s="875" t="str">
        <f>เวลาเรียน1!A17</f>
        <v/>
      </c>
      <c r="B404" s="876"/>
      <c r="C404" s="519" t="str">
        <f>น้ำหนักส่วนสูง!B13</f>
        <v/>
      </c>
      <c r="D404" s="507"/>
      <c r="E404" s="507"/>
      <c r="F404" s="507"/>
      <c r="G404" s="507"/>
      <c r="H404" s="507"/>
      <c r="I404" s="507"/>
      <c r="J404" s="507"/>
      <c r="K404" s="507"/>
      <c r="L404" s="507"/>
      <c r="M404" s="507"/>
      <c r="N404" s="507"/>
      <c r="O404" s="507"/>
      <c r="P404" s="507"/>
      <c r="Q404" s="507"/>
      <c r="R404" s="507"/>
      <c r="S404" s="507"/>
      <c r="T404" s="507"/>
      <c r="U404" s="507"/>
      <c r="V404" s="507"/>
      <c r="W404" s="507"/>
      <c r="X404" s="507"/>
      <c r="Y404" s="507"/>
      <c r="Z404" s="521" t="str">
        <f t="shared" si="29"/>
        <v/>
      </c>
      <c r="AA404" s="507"/>
      <c r="AB404" s="507"/>
      <c r="AC404" s="507"/>
      <c r="AD404" s="507"/>
      <c r="AE404" s="507"/>
      <c r="AF404" s="507"/>
      <c r="AG404" s="507"/>
      <c r="AH404" s="507"/>
      <c r="AI404" s="507"/>
      <c r="AJ404" s="507"/>
      <c r="AK404" s="507"/>
      <c r="AL404" s="507"/>
      <c r="AM404" s="507"/>
      <c r="AN404" s="507"/>
      <c r="AO404" s="507"/>
      <c r="AP404" s="507"/>
      <c r="AQ404" s="507"/>
      <c r="AR404" s="507"/>
      <c r="AS404" s="513"/>
      <c r="AT404" s="514"/>
      <c r="AU404" s="513"/>
      <c r="AV404" s="514"/>
      <c r="AW404" s="515"/>
      <c r="AX404" s="514"/>
      <c r="AY404" s="507"/>
      <c r="AZ404" s="408"/>
      <c r="BA404" s="410" t="str">
        <f>IF(A404="","",IF(AY404+AZ404=ข้อมูลพื้นฐาน!$F$22+ข้อมูลพื้นฐาน!$G$22,"/",""))</f>
        <v/>
      </c>
      <c r="BB404" s="410" t="str">
        <f t="shared" si="28"/>
        <v/>
      </c>
      <c r="BC404" s="390" t="str">
        <f>สรุปเวลาเรียน!X15</f>
        <v/>
      </c>
      <c r="BD404" s="415"/>
    </row>
    <row r="405" spans="1:56" ht="15" customHeight="1">
      <c r="A405" s="875" t="str">
        <f>เวลาเรียน1!A18</f>
        <v/>
      </c>
      <c r="B405" s="876"/>
      <c r="C405" s="519" t="str">
        <f>น้ำหนักส่วนสูง!B14</f>
        <v/>
      </c>
      <c r="D405" s="507"/>
      <c r="E405" s="507"/>
      <c r="F405" s="507"/>
      <c r="G405" s="507"/>
      <c r="H405" s="507"/>
      <c r="I405" s="507"/>
      <c r="J405" s="507"/>
      <c r="K405" s="507"/>
      <c r="L405" s="507"/>
      <c r="M405" s="507"/>
      <c r="N405" s="507"/>
      <c r="O405" s="507"/>
      <c r="P405" s="507"/>
      <c r="Q405" s="507"/>
      <c r="R405" s="507"/>
      <c r="S405" s="507"/>
      <c r="T405" s="507"/>
      <c r="U405" s="507"/>
      <c r="V405" s="507"/>
      <c r="W405" s="507"/>
      <c r="X405" s="507"/>
      <c r="Y405" s="507"/>
      <c r="Z405" s="521" t="str">
        <f t="shared" si="29"/>
        <v/>
      </c>
      <c r="AA405" s="507"/>
      <c r="AB405" s="507"/>
      <c r="AC405" s="507"/>
      <c r="AD405" s="507"/>
      <c r="AE405" s="507"/>
      <c r="AF405" s="507"/>
      <c r="AG405" s="507"/>
      <c r="AH405" s="507"/>
      <c r="AI405" s="507"/>
      <c r="AJ405" s="507"/>
      <c r="AK405" s="507"/>
      <c r="AL405" s="507"/>
      <c r="AM405" s="507"/>
      <c r="AN405" s="507"/>
      <c r="AO405" s="507"/>
      <c r="AP405" s="507"/>
      <c r="AQ405" s="507"/>
      <c r="AR405" s="507"/>
      <c r="AS405" s="513"/>
      <c r="AT405" s="514"/>
      <c r="AU405" s="513"/>
      <c r="AV405" s="514"/>
      <c r="AW405" s="515"/>
      <c r="AX405" s="514"/>
      <c r="AY405" s="507"/>
      <c r="AZ405" s="408"/>
      <c r="BA405" s="410" t="str">
        <f>IF(A405="","",IF(AY405+AZ405=ข้อมูลพื้นฐาน!$F$22+ข้อมูลพื้นฐาน!$G$22,"/",""))</f>
        <v/>
      </c>
      <c r="BB405" s="410" t="str">
        <f t="shared" si="28"/>
        <v/>
      </c>
      <c r="BC405" s="390" t="str">
        <f>สรุปเวลาเรียน!X16</f>
        <v/>
      </c>
      <c r="BD405" s="415"/>
    </row>
    <row r="406" spans="1:56" ht="15" customHeight="1">
      <c r="A406" s="875" t="str">
        <f>เวลาเรียน1!A19</f>
        <v/>
      </c>
      <c r="B406" s="876"/>
      <c r="C406" s="519" t="str">
        <f>น้ำหนักส่วนสูง!B15</f>
        <v/>
      </c>
      <c r="D406" s="507"/>
      <c r="E406" s="507"/>
      <c r="F406" s="507"/>
      <c r="G406" s="507"/>
      <c r="H406" s="507"/>
      <c r="I406" s="507"/>
      <c r="J406" s="507"/>
      <c r="K406" s="507"/>
      <c r="L406" s="507"/>
      <c r="M406" s="507"/>
      <c r="N406" s="507"/>
      <c r="O406" s="507"/>
      <c r="P406" s="507"/>
      <c r="Q406" s="507"/>
      <c r="R406" s="507"/>
      <c r="S406" s="507"/>
      <c r="T406" s="507"/>
      <c r="U406" s="507"/>
      <c r="V406" s="507"/>
      <c r="W406" s="507"/>
      <c r="X406" s="507"/>
      <c r="Y406" s="507"/>
      <c r="Z406" s="521" t="str">
        <f t="shared" si="29"/>
        <v/>
      </c>
      <c r="AA406" s="507"/>
      <c r="AB406" s="507"/>
      <c r="AC406" s="507"/>
      <c r="AD406" s="507"/>
      <c r="AE406" s="507"/>
      <c r="AF406" s="507"/>
      <c r="AG406" s="507"/>
      <c r="AH406" s="507"/>
      <c r="AI406" s="507"/>
      <c r="AJ406" s="507"/>
      <c r="AK406" s="507"/>
      <c r="AL406" s="507"/>
      <c r="AM406" s="507"/>
      <c r="AN406" s="507"/>
      <c r="AO406" s="507"/>
      <c r="AP406" s="507"/>
      <c r="AQ406" s="507"/>
      <c r="AR406" s="507"/>
      <c r="AS406" s="513"/>
      <c r="AT406" s="514"/>
      <c r="AU406" s="513"/>
      <c r="AV406" s="514"/>
      <c r="AW406" s="515"/>
      <c r="AX406" s="514"/>
      <c r="AY406" s="507"/>
      <c r="AZ406" s="408"/>
      <c r="BA406" s="410" t="str">
        <f>IF(A406="","",IF(AY406+AZ406=ข้อมูลพื้นฐาน!$F$22+ข้อมูลพื้นฐาน!$G$22,"/",""))</f>
        <v/>
      </c>
      <c r="BB406" s="410" t="str">
        <f t="shared" si="28"/>
        <v/>
      </c>
      <c r="BC406" s="390" t="str">
        <f>สรุปเวลาเรียน!X17</f>
        <v/>
      </c>
      <c r="BD406" s="415"/>
    </row>
    <row r="407" spans="1:56" ht="15" customHeight="1">
      <c r="A407" s="875" t="str">
        <f>เวลาเรียน1!A20</f>
        <v/>
      </c>
      <c r="B407" s="876"/>
      <c r="C407" s="519" t="str">
        <f>น้ำหนักส่วนสูง!B16</f>
        <v/>
      </c>
      <c r="D407" s="507"/>
      <c r="E407" s="507"/>
      <c r="F407" s="507"/>
      <c r="G407" s="507"/>
      <c r="H407" s="507"/>
      <c r="I407" s="507"/>
      <c r="J407" s="507"/>
      <c r="K407" s="507"/>
      <c r="L407" s="507"/>
      <c r="M407" s="507"/>
      <c r="N407" s="507"/>
      <c r="O407" s="507"/>
      <c r="P407" s="507"/>
      <c r="Q407" s="507"/>
      <c r="R407" s="507"/>
      <c r="S407" s="507"/>
      <c r="T407" s="507"/>
      <c r="U407" s="507"/>
      <c r="V407" s="507"/>
      <c r="W407" s="507"/>
      <c r="X407" s="507"/>
      <c r="Y407" s="507"/>
      <c r="Z407" s="521" t="str">
        <f t="shared" si="29"/>
        <v/>
      </c>
      <c r="AA407" s="507"/>
      <c r="AB407" s="507"/>
      <c r="AC407" s="507"/>
      <c r="AD407" s="507"/>
      <c r="AE407" s="507"/>
      <c r="AF407" s="507"/>
      <c r="AG407" s="507"/>
      <c r="AH407" s="507"/>
      <c r="AI407" s="507"/>
      <c r="AJ407" s="507"/>
      <c r="AK407" s="507"/>
      <c r="AL407" s="507"/>
      <c r="AM407" s="507"/>
      <c r="AN407" s="507"/>
      <c r="AO407" s="507"/>
      <c r="AP407" s="507"/>
      <c r="AQ407" s="507"/>
      <c r="AR407" s="507"/>
      <c r="AS407" s="513"/>
      <c r="AT407" s="514"/>
      <c r="AU407" s="513"/>
      <c r="AV407" s="514"/>
      <c r="AW407" s="515"/>
      <c r="AX407" s="514"/>
      <c r="AY407" s="507"/>
      <c r="AZ407" s="408"/>
      <c r="BA407" s="410" t="str">
        <f>IF(A407="","",IF(AY407+AZ407=ข้อมูลพื้นฐาน!$F$22+ข้อมูลพื้นฐาน!$G$22,"/",""))</f>
        <v/>
      </c>
      <c r="BB407" s="410" t="str">
        <f t="shared" si="28"/>
        <v/>
      </c>
      <c r="BC407" s="390" t="str">
        <f>สรุปเวลาเรียน!X18</f>
        <v/>
      </c>
      <c r="BD407" s="415"/>
    </row>
    <row r="408" spans="1:56" ht="15" customHeight="1">
      <c r="A408" s="875" t="str">
        <f>เวลาเรียน1!A21</f>
        <v/>
      </c>
      <c r="B408" s="876"/>
      <c r="C408" s="519" t="str">
        <f>น้ำหนักส่วนสูง!B17</f>
        <v/>
      </c>
      <c r="D408" s="507"/>
      <c r="E408" s="507"/>
      <c r="F408" s="507"/>
      <c r="G408" s="507"/>
      <c r="H408" s="507"/>
      <c r="I408" s="507"/>
      <c r="J408" s="507"/>
      <c r="K408" s="507"/>
      <c r="L408" s="507"/>
      <c r="M408" s="507"/>
      <c r="N408" s="507"/>
      <c r="O408" s="507"/>
      <c r="P408" s="507"/>
      <c r="Q408" s="507"/>
      <c r="R408" s="507"/>
      <c r="S408" s="507"/>
      <c r="T408" s="507"/>
      <c r="U408" s="507"/>
      <c r="V408" s="507"/>
      <c r="W408" s="507"/>
      <c r="X408" s="507"/>
      <c r="Y408" s="507"/>
      <c r="Z408" s="521" t="str">
        <f t="shared" si="29"/>
        <v/>
      </c>
      <c r="AA408" s="507"/>
      <c r="AB408" s="507"/>
      <c r="AC408" s="507"/>
      <c r="AD408" s="507"/>
      <c r="AE408" s="507"/>
      <c r="AF408" s="507"/>
      <c r="AG408" s="507"/>
      <c r="AH408" s="507"/>
      <c r="AI408" s="507"/>
      <c r="AJ408" s="507"/>
      <c r="AK408" s="507"/>
      <c r="AL408" s="507"/>
      <c r="AM408" s="507"/>
      <c r="AN408" s="507"/>
      <c r="AO408" s="507"/>
      <c r="AP408" s="507"/>
      <c r="AQ408" s="507"/>
      <c r="AR408" s="507"/>
      <c r="AS408" s="513"/>
      <c r="AT408" s="514"/>
      <c r="AU408" s="513"/>
      <c r="AV408" s="514"/>
      <c r="AW408" s="515"/>
      <c r="AX408" s="514"/>
      <c r="AY408" s="507"/>
      <c r="AZ408" s="408"/>
      <c r="BA408" s="410" t="str">
        <f>IF(A408="","",IF(AY408+AZ408=ข้อมูลพื้นฐาน!$F$22+ข้อมูลพื้นฐาน!$G$22,"/",""))</f>
        <v/>
      </c>
      <c r="BB408" s="410" t="str">
        <f t="shared" si="28"/>
        <v/>
      </c>
      <c r="BC408" s="390" t="str">
        <f>สรุปเวลาเรียน!X19</f>
        <v/>
      </c>
      <c r="BD408" s="415"/>
    </row>
    <row r="409" spans="1:56" ht="15" customHeight="1">
      <c r="A409" s="875" t="str">
        <f>เวลาเรียน1!A22</f>
        <v/>
      </c>
      <c r="B409" s="876"/>
      <c r="C409" s="519" t="str">
        <f>น้ำหนักส่วนสูง!B18</f>
        <v/>
      </c>
      <c r="D409" s="507"/>
      <c r="E409" s="507"/>
      <c r="F409" s="507"/>
      <c r="G409" s="507"/>
      <c r="H409" s="507"/>
      <c r="I409" s="507"/>
      <c r="J409" s="507"/>
      <c r="K409" s="507"/>
      <c r="L409" s="507"/>
      <c r="M409" s="507"/>
      <c r="N409" s="507"/>
      <c r="O409" s="507"/>
      <c r="P409" s="507"/>
      <c r="Q409" s="507"/>
      <c r="R409" s="507"/>
      <c r="S409" s="507"/>
      <c r="T409" s="507"/>
      <c r="U409" s="507"/>
      <c r="V409" s="507"/>
      <c r="W409" s="507"/>
      <c r="X409" s="507"/>
      <c r="Y409" s="507"/>
      <c r="Z409" s="521" t="str">
        <f t="shared" si="29"/>
        <v/>
      </c>
      <c r="AA409" s="507"/>
      <c r="AB409" s="507"/>
      <c r="AC409" s="507"/>
      <c r="AD409" s="507"/>
      <c r="AE409" s="507"/>
      <c r="AF409" s="507"/>
      <c r="AG409" s="507"/>
      <c r="AH409" s="507"/>
      <c r="AI409" s="507"/>
      <c r="AJ409" s="507"/>
      <c r="AK409" s="507"/>
      <c r="AL409" s="507"/>
      <c r="AM409" s="507"/>
      <c r="AN409" s="507"/>
      <c r="AO409" s="507"/>
      <c r="AP409" s="507"/>
      <c r="AQ409" s="507"/>
      <c r="AR409" s="507"/>
      <c r="AS409" s="513"/>
      <c r="AT409" s="514"/>
      <c r="AU409" s="513"/>
      <c r="AV409" s="514"/>
      <c r="AW409" s="515"/>
      <c r="AX409" s="514"/>
      <c r="AY409" s="507"/>
      <c r="AZ409" s="408"/>
      <c r="BA409" s="410" t="str">
        <f>IF(A409="","",IF(AY409+AZ409=ข้อมูลพื้นฐาน!$F$22+ข้อมูลพื้นฐาน!$G$22,"/",""))</f>
        <v/>
      </c>
      <c r="BB409" s="410" t="str">
        <f t="shared" si="28"/>
        <v/>
      </c>
      <c r="BC409" s="390" t="str">
        <f>สรุปเวลาเรียน!X20</f>
        <v/>
      </c>
      <c r="BD409" s="415"/>
    </row>
    <row r="410" spans="1:56" ht="15" customHeight="1">
      <c r="A410" s="875" t="str">
        <f>เวลาเรียน1!A23</f>
        <v/>
      </c>
      <c r="B410" s="876"/>
      <c r="C410" s="519" t="str">
        <f>น้ำหนักส่วนสูง!B19</f>
        <v/>
      </c>
      <c r="D410" s="507"/>
      <c r="E410" s="507"/>
      <c r="F410" s="507"/>
      <c r="G410" s="507"/>
      <c r="H410" s="507"/>
      <c r="I410" s="507"/>
      <c r="J410" s="507"/>
      <c r="K410" s="507"/>
      <c r="L410" s="507"/>
      <c r="M410" s="507"/>
      <c r="N410" s="507"/>
      <c r="O410" s="507"/>
      <c r="P410" s="507"/>
      <c r="Q410" s="507"/>
      <c r="R410" s="507"/>
      <c r="S410" s="507"/>
      <c r="T410" s="507"/>
      <c r="U410" s="507"/>
      <c r="V410" s="507"/>
      <c r="W410" s="507"/>
      <c r="X410" s="507"/>
      <c r="Y410" s="507"/>
      <c r="Z410" s="521" t="str">
        <f t="shared" si="29"/>
        <v/>
      </c>
      <c r="AA410" s="507"/>
      <c r="AB410" s="507"/>
      <c r="AC410" s="507"/>
      <c r="AD410" s="507"/>
      <c r="AE410" s="507"/>
      <c r="AF410" s="507"/>
      <c r="AG410" s="507"/>
      <c r="AH410" s="507"/>
      <c r="AI410" s="507"/>
      <c r="AJ410" s="507"/>
      <c r="AK410" s="507"/>
      <c r="AL410" s="507"/>
      <c r="AM410" s="507"/>
      <c r="AN410" s="507"/>
      <c r="AO410" s="507"/>
      <c r="AP410" s="507"/>
      <c r="AQ410" s="507"/>
      <c r="AR410" s="507"/>
      <c r="AS410" s="513"/>
      <c r="AT410" s="514"/>
      <c r="AU410" s="513"/>
      <c r="AV410" s="514"/>
      <c r="AW410" s="515"/>
      <c r="AX410" s="514"/>
      <c r="AY410" s="507"/>
      <c r="AZ410" s="408"/>
      <c r="BA410" s="410" t="str">
        <f>IF(A410="","",IF(AY410+AZ410=ข้อมูลพื้นฐาน!$F$22+ข้อมูลพื้นฐาน!$G$22,"/",""))</f>
        <v/>
      </c>
      <c r="BB410" s="410" t="str">
        <f t="shared" si="28"/>
        <v/>
      </c>
      <c r="BC410" s="390" t="str">
        <f>สรุปเวลาเรียน!X21</f>
        <v/>
      </c>
      <c r="BD410" s="415"/>
    </row>
    <row r="411" spans="1:56" ht="15" customHeight="1">
      <c r="A411" s="875" t="str">
        <f>เวลาเรียน1!A24</f>
        <v/>
      </c>
      <c r="B411" s="876"/>
      <c r="C411" s="519" t="str">
        <f>น้ำหนักส่วนสูง!B20</f>
        <v/>
      </c>
      <c r="D411" s="507"/>
      <c r="E411" s="507"/>
      <c r="F411" s="507"/>
      <c r="G411" s="507"/>
      <c r="H411" s="507"/>
      <c r="I411" s="507"/>
      <c r="J411" s="507"/>
      <c r="K411" s="507"/>
      <c r="L411" s="507"/>
      <c r="M411" s="507"/>
      <c r="N411" s="507"/>
      <c r="O411" s="507"/>
      <c r="P411" s="507"/>
      <c r="Q411" s="507"/>
      <c r="R411" s="507"/>
      <c r="S411" s="507"/>
      <c r="T411" s="507"/>
      <c r="U411" s="507"/>
      <c r="V411" s="507"/>
      <c r="W411" s="507"/>
      <c r="X411" s="507"/>
      <c r="Y411" s="507"/>
      <c r="Z411" s="521" t="str">
        <f t="shared" si="29"/>
        <v/>
      </c>
      <c r="AA411" s="507"/>
      <c r="AB411" s="507"/>
      <c r="AC411" s="507"/>
      <c r="AD411" s="507"/>
      <c r="AE411" s="507"/>
      <c r="AF411" s="507"/>
      <c r="AG411" s="507"/>
      <c r="AH411" s="507"/>
      <c r="AI411" s="507"/>
      <c r="AJ411" s="507"/>
      <c r="AK411" s="507"/>
      <c r="AL411" s="507"/>
      <c r="AM411" s="507"/>
      <c r="AN411" s="507"/>
      <c r="AO411" s="507"/>
      <c r="AP411" s="507"/>
      <c r="AQ411" s="507"/>
      <c r="AR411" s="507"/>
      <c r="AS411" s="513"/>
      <c r="AT411" s="514"/>
      <c r="AU411" s="513"/>
      <c r="AV411" s="514"/>
      <c r="AW411" s="515"/>
      <c r="AX411" s="514"/>
      <c r="AY411" s="507"/>
      <c r="AZ411" s="408"/>
      <c r="BA411" s="410" t="str">
        <f>IF(A411="","",IF(AY411+AZ411=ข้อมูลพื้นฐาน!$F$22+ข้อมูลพื้นฐาน!$G$22,"/",""))</f>
        <v/>
      </c>
      <c r="BB411" s="410" t="str">
        <f t="shared" si="28"/>
        <v/>
      </c>
      <c r="BC411" s="390" t="str">
        <f>สรุปเวลาเรียน!X22</f>
        <v/>
      </c>
      <c r="BD411" s="415"/>
    </row>
    <row r="412" spans="1:56" ht="15" customHeight="1">
      <c r="A412" s="875" t="str">
        <f>เวลาเรียน1!A25</f>
        <v/>
      </c>
      <c r="B412" s="876"/>
      <c r="C412" s="519" t="str">
        <f>น้ำหนักส่วนสูง!B21</f>
        <v/>
      </c>
      <c r="D412" s="507"/>
      <c r="E412" s="507"/>
      <c r="F412" s="507"/>
      <c r="G412" s="507"/>
      <c r="H412" s="507"/>
      <c r="I412" s="507"/>
      <c r="J412" s="507"/>
      <c r="K412" s="507"/>
      <c r="L412" s="507"/>
      <c r="M412" s="507"/>
      <c r="N412" s="507"/>
      <c r="O412" s="507"/>
      <c r="P412" s="507"/>
      <c r="Q412" s="507"/>
      <c r="R412" s="507"/>
      <c r="S412" s="507"/>
      <c r="T412" s="507"/>
      <c r="U412" s="507"/>
      <c r="V412" s="507"/>
      <c r="W412" s="507"/>
      <c r="X412" s="507"/>
      <c r="Y412" s="507"/>
      <c r="Z412" s="521" t="str">
        <f t="shared" si="29"/>
        <v/>
      </c>
      <c r="AA412" s="507"/>
      <c r="AB412" s="507"/>
      <c r="AC412" s="507"/>
      <c r="AD412" s="507"/>
      <c r="AE412" s="507"/>
      <c r="AF412" s="507"/>
      <c r="AG412" s="507"/>
      <c r="AH412" s="507"/>
      <c r="AI412" s="507"/>
      <c r="AJ412" s="507"/>
      <c r="AK412" s="507"/>
      <c r="AL412" s="507"/>
      <c r="AM412" s="507"/>
      <c r="AN412" s="507"/>
      <c r="AO412" s="507"/>
      <c r="AP412" s="507"/>
      <c r="AQ412" s="507"/>
      <c r="AR412" s="507"/>
      <c r="AS412" s="513"/>
      <c r="AT412" s="514"/>
      <c r="AU412" s="513"/>
      <c r="AV412" s="514"/>
      <c r="AW412" s="515"/>
      <c r="AX412" s="514"/>
      <c r="AY412" s="507"/>
      <c r="AZ412" s="408"/>
      <c r="BA412" s="410" t="str">
        <f>IF(A412="","",IF(AY412+AZ412=ข้อมูลพื้นฐาน!$F$22+ข้อมูลพื้นฐาน!$G$22,"/",""))</f>
        <v/>
      </c>
      <c r="BB412" s="410" t="str">
        <f t="shared" si="28"/>
        <v/>
      </c>
      <c r="BC412" s="390" t="str">
        <f>สรุปเวลาเรียน!X23</f>
        <v/>
      </c>
      <c r="BD412" s="415"/>
    </row>
    <row r="413" spans="1:56" ht="15" customHeight="1">
      <c r="A413" s="875" t="str">
        <f>เวลาเรียน1!A26</f>
        <v/>
      </c>
      <c r="B413" s="876"/>
      <c r="C413" s="519" t="str">
        <f>น้ำหนักส่วนสูง!B22</f>
        <v/>
      </c>
      <c r="D413" s="507"/>
      <c r="E413" s="507"/>
      <c r="F413" s="507"/>
      <c r="G413" s="507"/>
      <c r="H413" s="507"/>
      <c r="I413" s="507"/>
      <c r="J413" s="507"/>
      <c r="K413" s="507"/>
      <c r="L413" s="507"/>
      <c r="M413" s="507"/>
      <c r="N413" s="507"/>
      <c r="O413" s="507"/>
      <c r="P413" s="507"/>
      <c r="Q413" s="507"/>
      <c r="R413" s="507"/>
      <c r="S413" s="507"/>
      <c r="T413" s="507"/>
      <c r="U413" s="507"/>
      <c r="V413" s="507"/>
      <c r="W413" s="507"/>
      <c r="X413" s="507"/>
      <c r="Y413" s="507"/>
      <c r="Z413" s="521" t="str">
        <f t="shared" si="29"/>
        <v/>
      </c>
      <c r="AA413" s="507"/>
      <c r="AB413" s="507"/>
      <c r="AC413" s="507"/>
      <c r="AD413" s="507"/>
      <c r="AE413" s="507"/>
      <c r="AF413" s="507"/>
      <c r="AG413" s="507"/>
      <c r="AH413" s="507"/>
      <c r="AI413" s="507"/>
      <c r="AJ413" s="507"/>
      <c r="AK413" s="507"/>
      <c r="AL413" s="507"/>
      <c r="AM413" s="507"/>
      <c r="AN413" s="507"/>
      <c r="AO413" s="507"/>
      <c r="AP413" s="507"/>
      <c r="AQ413" s="507"/>
      <c r="AR413" s="507"/>
      <c r="AS413" s="513"/>
      <c r="AT413" s="514"/>
      <c r="AU413" s="513"/>
      <c r="AV413" s="514"/>
      <c r="AW413" s="515"/>
      <c r="AX413" s="514"/>
      <c r="AY413" s="507"/>
      <c r="AZ413" s="408"/>
      <c r="BA413" s="410" t="str">
        <f>IF(A413="","",IF(AY413+AZ413=ข้อมูลพื้นฐาน!$F$22+ข้อมูลพื้นฐาน!$G$22,"/",""))</f>
        <v/>
      </c>
      <c r="BB413" s="410" t="str">
        <f t="shared" si="28"/>
        <v/>
      </c>
      <c r="BC413" s="390" t="str">
        <f>สรุปเวลาเรียน!X24</f>
        <v/>
      </c>
      <c r="BD413" s="415"/>
    </row>
    <row r="414" spans="1:56" ht="15" customHeight="1">
      <c r="A414" s="875" t="str">
        <f>เวลาเรียน1!A27</f>
        <v/>
      </c>
      <c r="B414" s="876"/>
      <c r="C414" s="519" t="str">
        <f>น้ำหนักส่วนสูง!B23</f>
        <v/>
      </c>
      <c r="D414" s="507"/>
      <c r="E414" s="507"/>
      <c r="F414" s="507"/>
      <c r="G414" s="507"/>
      <c r="H414" s="507"/>
      <c r="I414" s="507"/>
      <c r="J414" s="507"/>
      <c r="K414" s="507"/>
      <c r="L414" s="507"/>
      <c r="M414" s="507"/>
      <c r="N414" s="507"/>
      <c r="O414" s="507"/>
      <c r="P414" s="507"/>
      <c r="Q414" s="507"/>
      <c r="R414" s="507"/>
      <c r="S414" s="507"/>
      <c r="T414" s="507"/>
      <c r="U414" s="507"/>
      <c r="V414" s="507"/>
      <c r="W414" s="507"/>
      <c r="X414" s="507"/>
      <c r="Y414" s="507"/>
      <c r="Z414" s="521" t="str">
        <f t="shared" si="29"/>
        <v/>
      </c>
      <c r="AA414" s="507"/>
      <c r="AB414" s="507"/>
      <c r="AC414" s="507"/>
      <c r="AD414" s="507"/>
      <c r="AE414" s="507"/>
      <c r="AF414" s="507"/>
      <c r="AG414" s="507"/>
      <c r="AH414" s="507"/>
      <c r="AI414" s="507"/>
      <c r="AJ414" s="507"/>
      <c r="AK414" s="507"/>
      <c r="AL414" s="507"/>
      <c r="AM414" s="507"/>
      <c r="AN414" s="507"/>
      <c r="AO414" s="507"/>
      <c r="AP414" s="507"/>
      <c r="AQ414" s="507"/>
      <c r="AR414" s="507"/>
      <c r="AS414" s="513"/>
      <c r="AT414" s="514"/>
      <c r="AU414" s="513"/>
      <c r="AV414" s="514"/>
      <c r="AW414" s="515"/>
      <c r="AX414" s="514"/>
      <c r="AY414" s="507"/>
      <c r="AZ414" s="408"/>
      <c r="BA414" s="410" t="str">
        <f>IF(A414="","",IF(AY414+AZ414=ข้อมูลพื้นฐาน!$F$22+ข้อมูลพื้นฐาน!$G$22,"/",""))</f>
        <v/>
      </c>
      <c r="BB414" s="410" t="str">
        <f t="shared" si="28"/>
        <v/>
      </c>
      <c r="BC414" s="390" t="str">
        <f>สรุปเวลาเรียน!X25</f>
        <v/>
      </c>
      <c r="BD414" s="415"/>
    </row>
    <row r="415" spans="1:56" ht="15" customHeight="1">
      <c r="A415" s="875" t="str">
        <f>เวลาเรียน1!A28</f>
        <v/>
      </c>
      <c r="B415" s="876"/>
      <c r="C415" s="519" t="str">
        <f>น้ำหนักส่วนสูง!B24</f>
        <v/>
      </c>
      <c r="D415" s="507"/>
      <c r="E415" s="507"/>
      <c r="F415" s="507"/>
      <c r="G415" s="507"/>
      <c r="H415" s="507"/>
      <c r="I415" s="507"/>
      <c r="J415" s="507"/>
      <c r="K415" s="507"/>
      <c r="L415" s="507"/>
      <c r="M415" s="507"/>
      <c r="N415" s="507"/>
      <c r="O415" s="507"/>
      <c r="P415" s="507"/>
      <c r="Q415" s="507"/>
      <c r="R415" s="507"/>
      <c r="S415" s="507"/>
      <c r="T415" s="507"/>
      <c r="U415" s="507"/>
      <c r="V415" s="507"/>
      <c r="W415" s="507"/>
      <c r="X415" s="507"/>
      <c r="Y415" s="507"/>
      <c r="Z415" s="521" t="str">
        <f t="shared" si="29"/>
        <v/>
      </c>
      <c r="AA415" s="507"/>
      <c r="AB415" s="507"/>
      <c r="AC415" s="507"/>
      <c r="AD415" s="507"/>
      <c r="AE415" s="507"/>
      <c r="AF415" s="507"/>
      <c r="AG415" s="507"/>
      <c r="AH415" s="507"/>
      <c r="AI415" s="507"/>
      <c r="AJ415" s="507"/>
      <c r="AK415" s="507"/>
      <c r="AL415" s="507"/>
      <c r="AM415" s="507"/>
      <c r="AN415" s="507"/>
      <c r="AO415" s="507"/>
      <c r="AP415" s="507"/>
      <c r="AQ415" s="507"/>
      <c r="AR415" s="507"/>
      <c r="AS415" s="513"/>
      <c r="AT415" s="514"/>
      <c r="AU415" s="513"/>
      <c r="AV415" s="514"/>
      <c r="AW415" s="515"/>
      <c r="AX415" s="514"/>
      <c r="AY415" s="507"/>
      <c r="AZ415" s="408"/>
      <c r="BA415" s="410" t="str">
        <f>IF(A415="","",IF(AY415+AZ415=ข้อมูลพื้นฐาน!$F$22+ข้อมูลพื้นฐาน!$G$22,"/",""))</f>
        <v/>
      </c>
      <c r="BB415" s="410" t="str">
        <f t="shared" si="28"/>
        <v/>
      </c>
      <c r="BC415" s="390" t="str">
        <f>สรุปเวลาเรียน!X26</f>
        <v/>
      </c>
      <c r="BD415" s="415"/>
    </row>
    <row r="416" spans="1:56" ht="15" customHeight="1">
      <c r="A416" s="875" t="str">
        <f>เวลาเรียน1!A29</f>
        <v/>
      </c>
      <c r="B416" s="876"/>
      <c r="C416" s="519" t="str">
        <f>น้ำหนักส่วนสูง!B25</f>
        <v/>
      </c>
      <c r="D416" s="507"/>
      <c r="E416" s="507"/>
      <c r="F416" s="507"/>
      <c r="G416" s="507"/>
      <c r="H416" s="507"/>
      <c r="I416" s="507"/>
      <c r="J416" s="507"/>
      <c r="K416" s="507"/>
      <c r="L416" s="507"/>
      <c r="M416" s="507"/>
      <c r="N416" s="507"/>
      <c r="O416" s="507"/>
      <c r="P416" s="507"/>
      <c r="Q416" s="507"/>
      <c r="R416" s="507"/>
      <c r="S416" s="507"/>
      <c r="T416" s="507"/>
      <c r="U416" s="507"/>
      <c r="V416" s="507"/>
      <c r="W416" s="507"/>
      <c r="X416" s="507"/>
      <c r="Y416" s="507"/>
      <c r="Z416" s="521" t="str">
        <f t="shared" si="29"/>
        <v/>
      </c>
      <c r="AA416" s="507"/>
      <c r="AB416" s="507"/>
      <c r="AC416" s="507"/>
      <c r="AD416" s="507"/>
      <c r="AE416" s="507"/>
      <c r="AF416" s="507"/>
      <c r="AG416" s="507"/>
      <c r="AH416" s="507"/>
      <c r="AI416" s="507"/>
      <c r="AJ416" s="507"/>
      <c r="AK416" s="507"/>
      <c r="AL416" s="507"/>
      <c r="AM416" s="507"/>
      <c r="AN416" s="507"/>
      <c r="AO416" s="507"/>
      <c r="AP416" s="507"/>
      <c r="AQ416" s="507"/>
      <c r="AR416" s="507"/>
      <c r="AS416" s="513"/>
      <c r="AT416" s="514"/>
      <c r="AU416" s="513"/>
      <c r="AV416" s="514"/>
      <c r="AW416" s="515"/>
      <c r="AX416" s="514"/>
      <c r="AY416" s="507"/>
      <c r="AZ416" s="408"/>
      <c r="BA416" s="410" t="str">
        <f>IF(A416="","",IF(AY416+AZ416=ข้อมูลพื้นฐาน!$F$22+ข้อมูลพื้นฐาน!$G$22,"/",""))</f>
        <v/>
      </c>
      <c r="BB416" s="410" t="str">
        <f t="shared" si="28"/>
        <v/>
      </c>
      <c r="BC416" s="390" t="str">
        <f>สรุปเวลาเรียน!X27</f>
        <v/>
      </c>
      <c r="BD416" s="415"/>
    </row>
    <row r="417" spans="1:56" ht="15" customHeight="1">
      <c r="A417" s="875" t="str">
        <f>เวลาเรียน1!A30</f>
        <v/>
      </c>
      <c r="B417" s="876"/>
      <c r="C417" s="519" t="str">
        <f>น้ำหนักส่วนสูง!B26</f>
        <v/>
      </c>
      <c r="D417" s="507"/>
      <c r="E417" s="507"/>
      <c r="F417" s="507"/>
      <c r="G417" s="507"/>
      <c r="H417" s="507"/>
      <c r="I417" s="507"/>
      <c r="J417" s="507"/>
      <c r="K417" s="507"/>
      <c r="L417" s="507"/>
      <c r="M417" s="507"/>
      <c r="N417" s="507"/>
      <c r="O417" s="507"/>
      <c r="P417" s="507"/>
      <c r="Q417" s="507"/>
      <c r="R417" s="507"/>
      <c r="S417" s="507"/>
      <c r="T417" s="507"/>
      <c r="U417" s="507"/>
      <c r="V417" s="507"/>
      <c r="W417" s="507"/>
      <c r="X417" s="507"/>
      <c r="Y417" s="507"/>
      <c r="Z417" s="521" t="str">
        <f t="shared" si="29"/>
        <v/>
      </c>
      <c r="AA417" s="507"/>
      <c r="AB417" s="507"/>
      <c r="AC417" s="507"/>
      <c r="AD417" s="507"/>
      <c r="AE417" s="507"/>
      <c r="AF417" s="507"/>
      <c r="AG417" s="507"/>
      <c r="AH417" s="507"/>
      <c r="AI417" s="507"/>
      <c r="AJ417" s="507"/>
      <c r="AK417" s="507"/>
      <c r="AL417" s="507"/>
      <c r="AM417" s="507"/>
      <c r="AN417" s="507"/>
      <c r="AO417" s="507"/>
      <c r="AP417" s="507"/>
      <c r="AQ417" s="507"/>
      <c r="AR417" s="507"/>
      <c r="AS417" s="513"/>
      <c r="AT417" s="514"/>
      <c r="AU417" s="513"/>
      <c r="AV417" s="514"/>
      <c r="AW417" s="515"/>
      <c r="AX417" s="514"/>
      <c r="AY417" s="507"/>
      <c r="AZ417" s="408"/>
      <c r="BA417" s="410" t="str">
        <f>IF(A417="","",IF(AY417+AZ417=ข้อมูลพื้นฐาน!$F$22+ข้อมูลพื้นฐาน!$G$22,"/",""))</f>
        <v/>
      </c>
      <c r="BB417" s="410" t="str">
        <f t="shared" si="28"/>
        <v/>
      </c>
      <c r="BC417" s="390" t="str">
        <f>สรุปเวลาเรียน!X28</f>
        <v/>
      </c>
      <c r="BD417" s="415"/>
    </row>
    <row r="418" spans="1:56" ht="15" customHeight="1">
      <c r="A418" s="875" t="str">
        <f>เวลาเรียน1!A31</f>
        <v/>
      </c>
      <c r="B418" s="876"/>
      <c r="C418" s="519" t="str">
        <f>น้ำหนักส่วนสูง!B27</f>
        <v/>
      </c>
      <c r="D418" s="507"/>
      <c r="E418" s="507"/>
      <c r="F418" s="507"/>
      <c r="G418" s="507"/>
      <c r="H418" s="507"/>
      <c r="I418" s="507"/>
      <c r="J418" s="507"/>
      <c r="K418" s="507"/>
      <c r="L418" s="507"/>
      <c r="M418" s="507"/>
      <c r="N418" s="507"/>
      <c r="O418" s="507"/>
      <c r="P418" s="507"/>
      <c r="Q418" s="507"/>
      <c r="R418" s="507"/>
      <c r="S418" s="507"/>
      <c r="T418" s="507"/>
      <c r="U418" s="507"/>
      <c r="V418" s="507"/>
      <c r="W418" s="507"/>
      <c r="X418" s="507"/>
      <c r="Y418" s="507"/>
      <c r="Z418" s="521" t="str">
        <f t="shared" si="29"/>
        <v/>
      </c>
      <c r="AA418" s="507"/>
      <c r="AB418" s="507"/>
      <c r="AC418" s="507"/>
      <c r="AD418" s="507"/>
      <c r="AE418" s="507"/>
      <c r="AF418" s="507"/>
      <c r="AG418" s="507"/>
      <c r="AH418" s="507"/>
      <c r="AI418" s="507"/>
      <c r="AJ418" s="507"/>
      <c r="AK418" s="507"/>
      <c r="AL418" s="507"/>
      <c r="AM418" s="507"/>
      <c r="AN418" s="507"/>
      <c r="AO418" s="507"/>
      <c r="AP418" s="507"/>
      <c r="AQ418" s="507"/>
      <c r="AR418" s="507"/>
      <c r="AS418" s="513"/>
      <c r="AT418" s="514"/>
      <c r="AU418" s="513"/>
      <c r="AV418" s="514"/>
      <c r="AW418" s="515"/>
      <c r="AX418" s="514"/>
      <c r="AY418" s="507"/>
      <c r="AZ418" s="408"/>
      <c r="BA418" s="410" t="str">
        <f>IF(A418="","",IF(AY418+AZ418=ข้อมูลพื้นฐาน!$F$22+ข้อมูลพื้นฐาน!$G$22,"/",""))</f>
        <v/>
      </c>
      <c r="BB418" s="410" t="str">
        <f t="shared" si="28"/>
        <v/>
      </c>
      <c r="BC418" s="390" t="str">
        <f>สรุปเวลาเรียน!X29</f>
        <v/>
      </c>
      <c r="BD418" s="415"/>
    </row>
    <row r="419" spans="1:56" ht="15" customHeight="1">
      <c r="A419" s="875" t="str">
        <f>เวลาเรียน1!A32</f>
        <v/>
      </c>
      <c r="B419" s="876"/>
      <c r="C419" s="519" t="str">
        <f>น้ำหนักส่วนสูง!B28</f>
        <v/>
      </c>
      <c r="D419" s="507"/>
      <c r="E419" s="507"/>
      <c r="F419" s="507"/>
      <c r="G419" s="507"/>
      <c r="H419" s="507"/>
      <c r="I419" s="507"/>
      <c r="J419" s="507"/>
      <c r="K419" s="507"/>
      <c r="L419" s="507"/>
      <c r="M419" s="507"/>
      <c r="N419" s="507"/>
      <c r="O419" s="507"/>
      <c r="P419" s="507"/>
      <c r="Q419" s="507"/>
      <c r="R419" s="507"/>
      <c r="S419" s="507"/>
      <c r="T419" s="507"/>
      <c r="U419" s="507"/>
      <c r="V419" s="507"/>
      <c r="W419" s="507"/>
      <c r="X419" s="507"/>
      <c r="Y419" s="507"/>
      <c r="Z419" s="521" t="str">
        <f t="shared" si="29"/>
        <v/>
      </c>
      <c r="AA419" s="507"/>
      <c r="AB419" s="507"/>
      <c r="AC419" s="507"/>
      <c r="AD419" s="507"/>
      <c r="AE419" s="507"/>
      <c r="AF419" s="507"/>
      <c r="AG419" s="507"/>
      <c r="AH419" s="507"/>
      <c r="AI419" s="507"/>
      <c r="AJ419" s="507"/>
      <c r="AK419" s="507"/>
      <c r="AL419" s="507"/>
      <c r="AM419" s="507"/>
      <c r="AN419" s="507"/>
      <c r="AO419" s="507"/>
      <c r="AP419" s="507"/>
      <c r="AQ419" s="507"/>
      <c r="AR419" s="507"/>
      <c r="AS419" s="513"/>
      <c r="AT419" s="514"/>
      <c r="AU419" s="513"/>
      <c r="AV419" s="514"/>
      <c r="AW419" s="515"/>
      <c r="AX419" s="514"/>
      <c r="AY419" s="507"/>
      <c r="AZ419" s="408"/>
      <c r="BA419" s="410" t="str">
        <f>IF(A419="","",IF(AY419+AZ419=ข้อมูลพื้นฐาน!$F$22+ข้อมูลพื้นฐาน!$G$22,"/",""))</f>
        <v/>
      </c>
      <c r="BB419" s="410" t="str">
        <f t="shared" si="28"/>
        <v/>
      </c>
      <c r="BC419" s="390" t="str">
        <f>สรุปเวลาเรียน!X30</f>
        <v/>
      </c>
      <c r="BD419" s="415"/>
    </row>
    <row r="420" spans="1:56" ht="15" customHeight="1">
      <c r="A420" s="875" t="str">
        <f>เวลาเรียน1!A33</f>
        <v/>
      </c>
      <c r="B420" s="876"/>
      <c r="C420" s="519" t="str">
        <f>น้ำหนักส่วนสูง!B29</f>
        <v/>
      </c>
      <c r="D420" s="507"/>
      <c r="E420" s="507"/>
      <c r="F420" s="507"/>
      <c r="G420" s="507"/>
      <c r="H420" s="507"/>
      <c r="I420" s="507"/>
      <c r="J420" s="507"/>
      <c r="K420" s="507"/>
      <c r="L420" s="507"/>
      <c r="M420" s="507"/>
      <c r="N420" s="507"/>
      <c r="O420" s="507"/>
      <c r="P420" s="507"/>
      <c r="Q420" s="507"/>
      <c r="R420" s="507"/>
      <c r="S420" s="507"/>
      <c r="T420" s="507"/>
      <c r="U420" s="507"/>
      <c r="V420" s="507"/>
      <c r="W420" s="507"/>
      <c r="X420" s="507"/>
      <c r="Y420" s="507"/>
      <c r="Z420" s="521" t="str">
        <f t="shared" si="29"/>
        <v/>
      </c>
      <c r="AA420" s="507"/>
      <c r="AB420" s="507"/>
      <c r="AC420" s="507"/>
      <c r="AD420" s="507"/>
      <c r="AE420" s="507"/>
      <c r="AF420" s="507"/>
      <c r="AG420" s="507"/>
      <c r="AH420" s="507"/>
      <c r="AI420" s="507"/>
      <c r="AJ420" s="507"/>
      <c r="AK420" s="507"/>
      <c r="AL420" s="507"/>
      <c r="AM420" s="507"/>
      <c r="AN420" s="507"/>
      <c r="AO420" s="507"/>
      <c r="AP420" s="507"/>
      <c r="AQ420" s="507"/>
      <c r="AR420" s="507"/>
      <c r="AS420" s="513"/>
      <c r="AT420" s="514"/>
      <c r="AU420" s="513"/>
      <c r="AV420" s="514"/>
      <c r="AW420" s="515"/>
      <c r="AX420" s="514"/>
      <c r="AY420" s="507"/>
      <c r="AZ420" s="408"/>
      <c r="BA420" s="410" t="str">
        <f>IF(A420="","",IF(AY420+AZ420=ข้อมูลพื้นฐาน!$F$22+ข้อมูลพื้นฐาน!$G$22,"/",""))</f>
        <v/>
      </c>
      <c r="BB420" s="410" t="str">
        <f t="shared" si="28"/>
        <v/>
      </c>
      <c r="BC420" s="390" t="str">
        <f>สรุปเวลาเรียน!X31</f>
        <v/>
      </c>
      <c r="BD420" s="415"/>
    </row>
    <row r="421" spans="1:56" ht="15" customHeight="1">
      <c r="A421" s="875" t="str">
        <f>เวลาเรียน1!A34</f>
        <v/>
      </c>
      <c r="B421" s="876"/>
      <c r="C421" s="519" t="str">
        <f>น้ำหนักส่วนสูง!B30</f>
        <v/>
      </c>
      <c r="D421" s="507"/>
      <c r="E421" s="507"/>
      <c r="F421" s="507"/>
      <c r="G421" s="507"/>
      <c r="H421" s="507"/>
      <c r="I421" s="507"/>
      <c r="J421" s="507"/>
      <c r="K421" s="507"/>
      <c r="L421" s="507"/>
      <c r="M421" s="507"/>
      <c r="N421" s="507"/>
      <c r="O421" s="507"/>
      <c r="P421" s="507"/>
      <c r="Q421" s="507"/>
      <c r="R421" s="507"/>
      <c r="S421" s="507"/>
      <c r="T421" s="507"/>
      <c r="U421" s="507"/>
      <c r="V421" s="507"/>
      <c r="W421" s="507"/>
      <c r="X421" s="507"/>
      <c r="Y421" s="507"/>
      <c r="Z421" s="521" t="str">
        <f t="shared" si="29"/>
        <v/>
      </c>
      <c r="AA421" s="507"/>
      <c r="AB421" s="507"/>
      <c r="AC421" s="507"/>
      <c r="AD421" s="507"/>
      <c r="AE421" s="507"/>
      <c r="AF421" s="507"/>
      <c r="AG421" s="507"/>
      <c r="AH421" s="507"/>
      <c r="AI421" s="507"/>
      <c r="AJ421" s="507"/>
      <c r="AK421" s="507"/>
      <c r="AL421" s="507"/>
      <c r="AM421" s="507"/>
      <c r="AN421" s="507"/>
      <c r="AO421" s="507"/>
      <c r="AP421" s="507"/>
      <c r="AQ421" s="507"/>
      <c r="AR421" s="507"/>
      <c r="AS421" s="513"/>
      <c r="AT421" s="514"/>
      <c r="AU421" s="513"/>
      <c r="AV421" s="514"/>
      <c r="AW421" s="515"/>
      <c r="AX421" s="514"/>
      <c r="AY421" s="507"/>
      <c r="AZ421" s="408"/>
      <c r="BA421" s="410" t="str">
        <f>IF(A421="","",IF(AY421+AZ421=ข้อมูลพื้นฐาน!$F$22+ข้อมูลพื้นฐาน!$G$22,"/",""))</f>
        <v/>
      </c>
      <c r="BB421" s="410" t="str">
        <f t="shared" si="28"/>
        <v/>
      </c>
      <c r="BC421" s="390" t="str">
        <f>สรุปเวลาเรียน!X32</f>
        <v/>
      </c>
      <c r="BD421" s="415"/>
    </row>
    <row r="422" spans="1:56" ht="15" customHeight="1">
      <c r="A422" s="875" t="str">
        <f>เวลาเรียน1!A35</f>
        <v/>
      </c>
      <c r="B422" s="876"/>
      <c r="C422" s="519" t="str">
        <f>น้ำหนักส่วนสูง!B31</f>
        <v/>
      </c>
      <c r="D422" s="507"/>
      <c r="E422" s="507"/>
      <c r="F422" s="507"/>
      <c r="G422" s="507"/>
      <c r="H422" s="507"/>
      <c r="I422" s="507"/>
      <c r="J422" s="507"/>
      <c r="K422" s="507"/>
      <c r="L422" s="507"/>
      <c r="M422" s="507"/>
      <c r="N422" s="507"/>
      <c r="O422" s="507"/>
      <c r="P422" s="507"/>
      <c r="Q422" s="507"/>
      <c r="R422" s="507"/>
      <c r="S422" s="507"/>
      <c r="T422" s="507"/>
      <c r="U422" s="507"/>
      <c r="V422" s="507"/>
      <c r="W422" s="507"/>
      <c r="X422" s="507"/>
      <c r="Y422" s="507"/>
      <c r="Z422" s="521" t="str">
        <f t="shared" si="29"/>
        <v/>
      </c>
      <c r="AA422" s="507"/>
      <c r="AB422" s="507"/>
      <c r="AC422" s="507"/>
      <c r="AD422" s="507"/>
      <c r="AE422" s="507"/>
      <c r="AF422" s="507"/>
      <c r="AG422" s="507"/>
      <c r="AH422" s="507"/>
      <c r="AI422" s="507"/>
      <c r="AJ422" s="507"/>
      <c r="AK422" s="507"/>
      <c r="AL422" s="507"/>
      <c r="AM422" s="507"/>
      <c r="AN422" s="507"/>
      <c r="AO422" s="507"/>
      <c r="AP422" s="507"/>
      <c r="AQ422" s="507"/>
      <c r="AR422" s="507"/>
      <c r="AS422" s="513"/>
      <c r="AT422" s="514"/>
      <c r="AU422" s="513"/>
      <c r="AV422" s="514"/>
      <c r="AW422" s="515"/>
      <c r="AX422" s="514"/>
      <c r="AY422" s="507"/>
      <c r="AZ422" s="408"/>
      <c r="BA422" s="410" t="str">
        <f>IF(A422="","",IF(AY422+AZ422=ข้อมูลพื้นฐาน!$F$22+ข้อมูลพื้นฐาน!$G$22,"/",""))</f>
        <v/>
      </c>
      <c r="BB422" s="410" t="str">
        <f t="shared" si="28"/>
        <v/>
      </c>
      <c r="BC422" s="390" t="str">
        <f>สรุปเวลาเรียน!X33</f>
        <v/>
      </c>
      <c r="BD422" s="415"/>
    </row>
    <row r="423" spans="1:56" ht="15" customHeight="1">
      <c r="A423" s="875" t="str">
        <f>เวลาเรียน1!A36</f>
        <v/>
      </c>
      <c r="B423" s="876"/>
      <c r="C423" s="519" t="str">
        <f>น้ำหนักส่วนสูง!B32</f>
        <v/>
      </c>
      <c r="D423" s="507"/>
      <c r="E423" s="507"/>
      <c r="F423" s="507"/>
      <c r="G423" s="507"/>
      <c r="H423" s="507"/>
      <c r="I423" s="507"/>
      <c r="J423" s="507"/>
      <c r="K423" s="507"/>
      <c r="L423" s="507"/>
      <c r="M423" s="507"/>
      <c r="N423" s="507"/>
      <c r="O423" s="507"/>
      <c r="P423" s="507"/>
      <c r="Q423" s="507"/>
      <c r="R423" s="507"/>
      <c r="S423" s="507"/>
      <c r="T423" s="507"/>
      <c r="U423" s="507"/>
      <c r="V423" s="507"/>
      <c r="W423" s="507"/>
      <c r="X423" s="507"/>
      <c r="Y423" s="507"/>
      <c r="Z423" s="521" t="str">
        <f t="shared" si="29"/>
        <v/>
      </c>
      <c r="AA423" s="507"/>
      <c r="AB423" s="507"/>
      <c r="AC423" s="507"/>
      <c r="AD423" s="507"/>
      <c r="AE423" s="507"/>
      <c r="AF423" s="507"/>
      <c r="AG423" s="507"/>
      <c r="AH423" s="507"/>
      <c r="AI423" s="507"/>
      <c r="AJ423" s="507"/>
      <c r="AK423" s="507"/>
      <c r="AL423" s="507"/>
      <c r="AM423" s="507"/>
      <c r="AN423" s="507"/>
      <c r="AO423" s="507"/>
      <c r="AP423" s="507"/>
      <c r="AQ423" s="507"/>
      <c r="AR423" s="507"/>
      <c r="AS423" s="513"/>
      <c r="AT423" s="514"/>
      <c r="AU423" s="513"/>
      <c r="AV423" s="514"/>
      <c r="AW423" s="515"/>
      <c r="AX423" s="514"/>
      <c r="AY423" s="507"/>
      <c r="AZ423" s="408"/>
      <c r="BA423" s="410" t="str">
        <f>IF(A423="","",IF(AY423+AZ423=ข้อมูลพื้นฐาน!$F$22+ข้อมูลพื้นฐาน!$G$22,"/",""))</f>
        <v/>
      </c>
      <c r="BB423" s="410" t="str">
        <f t="shared" si="28"/>
        <v/>
      </c>
      <c r="BC423" s="390" t="str">
        <f>สรุปเวลาเรียน!X34</f>
        <v/>
      </c>
      <c r="BD423" s="415"/>
    </row>
    <row r="424" spans="1:56" ht="15" customHeight="1">
      <c r="A424" s="875" t="str">
        <f>เวลาเรียน1!A37</f>
        <v/>
      </c>
      <c r="B424" s="876"/>
      <c r="C424" s="519" t="str">
        <f>น้ำหนักส่วนสูง!B33</f>
        <v/>
      </c>
      <c r="D424" s="507"/>
      <c r="E424" s="507"/>
      <c r="F424" s="507"/>
      <c r="G424" s="507"/>
      <c r="H424" s="507"/>
      <c r="I424" s="507"/>
      <c r="J424" s="507"/>
      <c r="K424" s="507"/>
      <c r="L424" s="507"/>
      <c r="M424" s="507"/>
      <c r="N424" s="507"/>
      <c r="O424" s="507"/>
      <c r="P424" s="507"/>
      <c r="Q424" s="507"/>
      <c r="R424" s="507"/>
      <c r="S424" s="507"/>
      <c r="T424" s="507"/>
      <c r="U424" s="507"/>
      <c r="V424" s="507"/>
      <c r="W424" s="507"/>
      <c r="X424" s="507"/>
      <c r="Y424" s="507"/>
      <c r="Z424" s="521" t="str">
        <f t="shared" si="29"/>
        <v/>
      </c>
      <c r="AA424" s="507"/>
      <c r="AB424" s="507"/>
      <c r="AC424" s="507"/>
      <c r="AD424" s="507"/>
      <c r="AE424" s="507"/>
      <c r="AF424" s="507"/>
      <c r="AG424" s="507"/>
      <c r="AH424" s="507"/>
      <c r="AI424" s="507"/>
      <c r="AJ424" s="507"/>
      <c r="AK424" s="507"/>
      <c r="AL424" s="507"/>
      <c r="AM424" s="507"/>
      <c r="AN424" s="507"/>
      <c r="AO424" s="507"/>
      <c r="AP424" s="507"/>
      <c r="AQ424" s="507"/>
      <c r="AR424" s="507"/>
      <c r="AS424" s="513"/>
      <c r="AT424" s="514"/>
      <c r="AU424" s="513"/>
      <c r="AV424" s="514"/>
      <c r="AW424" s="515"/>
      <c r="AX424" s="514"/>
      <c r="AY424" s="507"/>
      <c r="AZ424" s="408"/>
      <c r="BA424" s="410" t="str">
        <f>IF(A424="","",IF(AY424+AZ424=ข้อมูลพื้นฐาน!$F$22+ข้อมูลพื้นฐาน!$G$22,"/",""))</f>
        <v/>
      </c>
      <c r="BB424" s="410" t="str">
        <f t="shared" si="28"/>
        <v/>
      </c>
      <c r="BC424" s="390" t="str">
        <f>สรุปเวลาเรียน!X35</f>
        <v/>
      </c>
      <c r="BD424" s="415"/>
    </row>
    <row r="425" spans="1:56" ht="15" customHeight="1">
      <c r="A425" s="875" t="str">
        <f>เวลาเรียน1!A38</f>
        <v/>
      </c>
      <c r="B425" s="876"/>
      <c r="C425" s="519" t="str">
        <f>น้ำหนักส่วนสูง!B34</f>
        <v/>
      </c>
      <c r="D425" s="507"/>
      <c r="E425" s="507"/>
      <c r="F425" s="507"/>
      <c r="G425" s="507"/>
      <c r="H425" s="507"/>
      <c r="I425" s="507"/>
      <c r="J425" s="507"/>
      <c r="K425" s="507"/>
      <c r="L425" s="507"/>
      <c r="M425" s="507"/>
      <c r="N425" s="507"/>
      <c r="O425" s="507"/>
      <c r="P425" s="507"/>
      <c r="Q425" s="507"/>
      <c r="R425" s="507"/>
      <c r="S425" s="507"/>
      <c r="T425" s="507"/>
      <c r="U425" s="507"/>
      <c r="V425" s="507"/>
      <c r="W425" s="507"/>
      <c r="X425" s="507"/>
      <c r="Y425" s="507"/>
      <c r="Z425" s="521" t="str">
        <f t="shared" si="29"/>
        <v/>
      </c>
      <c r="AA425" s="507"/>
      <c r="AB425" s="507"/>
      <c r="AC425" s="507"/>
      <c r="AD425" s="507"/>
      <c r="AE425" s="507"/>
      <c r="AF425" s="507"/>
      <c r="AG425" s="507"/>
      <c r="AH425" s="507"/>
      <c r="AI425" s="507"/>
      <c r="AJ425" s="507"/>
      <c r="AK425" s="507"/>
      <c r="AL425" s="507"/>
      <c r="AM425" s="507"/>
      <c r="AN425" s="507"/>
      <c r="AO425" s="507"/>
      <c r="AP425" s="507"/>
      <c r="AQ425" s="507"/>
      <c r="AR425" s="507"/>
      <c r="AS425" s="513"/>
      <c r="AT425" s="514"/>
      <c r="AU425" s="513"/>
      <c r="AV425" s="514"/>
      <c r="AW425" s="515"/>
      <c r="AX425" s="514"/>
      <c r="AY425" s="507"/>
      <c r="AZ425" s="408"/>
      <c r="BA425" s="410" t="str">
        <f>IF(A425="","",IF(AY425+AZ425=ข้อมูลพื้นฐาน!$F$22+ข้อมูลพื้นฐาน!$G$22,"/",""))</f>
        <v/>
      </c>
      <c r="BB425" s="410" t="str">
        <f t="shared" si="28"/>
        <v/>
      </c>
      <c r="BC425" s="390" t="str">
        <f>สรุปเวลาเรียน!X36</f>
        <v/>
      </c>
      <c r="BD425" s="415"/>
    </row>
    <row r="426" spans="1:56" ht="15" customHeight="1">
      <c r="A426" s="875" t="str">
        <f>เวลาเรียน1!A39</f>
        <v/>
      </c>
      <c r="B426" s="876"/>
      <c r="C426" s="519" t="str">
        <f>น้ำหนักส่วนสูง!B35</f>
        <v/>
      </c>
      <c r="D426" s="507"/>
      <c r="E426" s="507"/>
      <c r="F426" s="507"/>
      <c r="G426" s="507"/>
      <c r="H426" s="507"/>
      <c r="I426" s="507"/>
      <c r="J426" s="507"/>
      <c r="K426" s="507"/>
      <c r="L426" s="507"/>
      <c r="M426" s="507"/>
      <c r="N426" s="507"/>
      <c r="O426" s="507"/>
      <c r="P426" s="507"/>
      <c r="Q426" s="507"/>
      <c r="R426" s="507"/>
      <c r="S426" s="507"/>
      <c r="T426" s="507"/>
      <c r="U426" s="507"/>
      <c r="V426" s="507"/>
      <c r="W426" s="507"/>
      <c r="X426" s="507"/>
      <c r="Y426" s="507"/>
      <c r="Z426" s="521" t="str">
        <f t="shared" si="29"/>
        <v/>
      </c>
      <c r="AA426" s="507"/>
      <c r="AB426" s="507"/>
      <c r="AC426" s="507"/>
      <c r="AD426" s="507"/>
      <c r="AE426" s="507"/>
      <c r="AF426" s="507"/>
      <c r="AG426" s="507"/>
      <c r="AH426" s="507"/>
      <c r="AI426" s="507"/>
      <c r="AJ426" s="507"/>
      <c r="AK426" s="507"/>
      <c r="AL426" s="507"/>
      <c r="AM426" s="507"/>
      <c r="AN426" s="507"/>
      <c r="AO426" s="507"/>
      <c r="AP426" s="507"/>
      <c r="AQ426" s="507"/>
      <c r="AR426" s="507"/>
      <c r="AS426" s="513"/>
      <c r="AT426" s="514"/>
      <c r="AU426" s="513"/>
      <c r="AV426" s="514"/>
      <c r="AW426" s="515"/>
      <c r="AX426" s="514"/>
      <c r="AY426" s="507"/>
      <c r="AZ426" s="408"/>
      <c r="BA426" s="410" t="str">
        <f>IF(A426="","",IF(AY426+AZ426=ข้อมูลพื้นฐาน!$F$22+ข้อมูลพื้นฐาน!$G$22,"/",""))</f>
        <v/>
      </c>
      <c r="BB426" s="410" t="str">
        <f t="shared" si="28"/>
        <v/>
      </c>
      <c r="BC426" s="390" t="str">
        <f>สรุปเวลาเรียน!X37</f>
        <v/>
      </c>
      <c r="BD426" s="415"/>
    </row>
    <row r="427" spans="1:56" ht="15" customHeight="1">
      <c r="A427" s="875" t="str">
        <f>เวลาเรียน1!A40</f>
        <v/>
      </c>
      <c r="B427" s="876"/>
      <c r="C427" s="519" t="str">
        <f>น้ำหนักส่วนสูง!B36</f>
        <v/>
      </c>
      <c r="D427" s="507"/>
      <c r="E427" s="507"/>
      <c r="F427" s="507"/>
      <c r="G427" s="507"/>
      <c r="H427" s="507"/>
      <c r="I427" s="507"/>
      <c r="J427" s="507"/>
      <c r="K427" s="507"/>
      <c r="L427" s="507"/>
      <c r="M427" s="507"/>
      <c r="N427" s="507"/>
      <c r="O427" s="507"/>
      <c r="P427" s="507"/>
      <c r="Q427" s="507"/>
      <c r="R427" s="507"/>
      <c r="S427" s="507"/>
      <c r="T427" s="507"/>
      <c r="U427" s="507"/>
      <c r="V427" s="507"/>
      <c r="W427" s="507"/>
      <c r="X427" s="507"/>
      <c r="Y427" s="507"/>
      <c r="Z427" s="521" t="str">
        <f t="shared" si="29"/>
        <v/>
      </c>
      <c r="AA427" s="507"/>
      <c r="AB427" s="507"/>
      <c r="AC427" s="507"/>
      <c r="AD427" s="507"/>
      <c r="AE427" s="507"/>
      <c r="AF427" s="507"/>
      <c r="AG427" s="507"/>
      <c r="AH427" s="507"/>
      <c r="AI427" s="507"/>
      <c r="AJ427" s="507"/>
      <c r="AK427" s="507"/>
      <c r="AL427" s="507"/>
      <c r="AM427" s="507"/>
      <c r="AN427" s="507"/>
      <c r="AO427" s="507"/>
      <c r="AP427" s="507"/>
      <c r="AQ427" s="507"/>
      <c r="AR427" s="507"/>
      <c r="AS427" s="513"/>
      <c r="AT427" s="514"/>
      <c r="AU427" s="513"/>
      <c r="AV427" s="514"/>
      <c r="AW427" s="515"/>
      <c r="AX427" s="514"/>
      <c r="AY427" s="507"/>
      <c r="AZ427" s="408"/>
      <c r="BA427" s="410" t="str">
        <f>IF(A427="","",IF(AY427+AZ427=ข้อมูลพื้นฐาน!$F$22+ข้อมูลพื้นฐาน!$G$22,"/",""))</f>
        <v/>
      </c>
      <c r="BB427" s="410" t="str">
        <f t="shared" si="28"/>
        <v/>
      </c>
      <c r="BC427" s="390" t="str">
        <f>สรุปเวลาเรียน!X38</f>
        <v/>
      </c>
      <c r="BD427" s="415"/>
    </row>
    <row r="428" spans="1:56" ht="15" customHeight="1">
      <c r="A428" s="875" t="str">
        <f>เวลาเรียน1!A41</f>
        <v/>
      </c>
      <c r="B428" s="876"/>
      <c r="C428" s="519" t="str">
        <f>น้ำหนักส่วนสูง!B37</f>
        <v/>
      </c>
      <c r="D428" s="507"/>
      <c r="E428" s="507"/>
      <c r="F428" s="507"/>
      <c r="G428" s="507"/>
      <c r="H428" s="507"/>
      <c r="I428" s="507"/>
      <c r="J428" s="507"/>
      <c r="K428" s="507"/>
      <c r="L428" s="507"/>
      <c r="M428" s="507"/>
      <c r="N428" s="507"/>
      <c r="O428" s="507"/>
      <c r="P428" s="507"/>
      <c r="Q428" s="507"/>
      <c r="R428" s="507"/>
      <c r="S428" s="507"/>
      <c r="T428" s="507"/>
      <c r="U428" s="507"/>
      <c r="V428" s="507"/>
      <c r="W428" s="507"/>
      <c r="X428" s="507"/>
      <c r="Y428" s="507"/>
      <c r="Z428" s="521" t="str">
        <f t="shared" si="29"/>
        <v/>
      </c>
      <c r="AA428" s="507"/>
      <c r="AB428" s="507"/>
      <c r="AC428" s="507"/>
      <c r="AD428" s="507"/>
      <c r="AE428" s="507"/>
      <c r="AF428" s="507"/>
      <c r="AG428" s="507"/>
      <c r="AH428" s="507"/>
      <c r="AI428" s="507"/>
      <c r="AJ428" s="507"/>
      <c r="AK428" s="507"/>
      <c r="AL428" s="507"/>
      <c r="AM428" s="507"/>
      <c r="AN428" s="507"/>
      <c r="AO428" s="507"/>
      <c r="AP428" s="507"/>
      <c r="AQ428" s="507"/>
      <c r="AR428" s="507"/>
      <c r="AS428" s="513"/>
      <c r="AT428" s="514"/>
      <c r="AU428" s="513"/>
      <c r="AV428" s="514"/>
      <c r="AW428" s="515"/>
      <c r="AX428" s="514"/>
      <c r="AY428" s="507"/>
      <c r="AZ428" s="408"/>
      <c r="BA428" s="410" t="str">
        <f>IF(A428="","",IF(AY428+AZ428=ข้อมูลพื้นฐาน!$F$22+ข้อมูลพื้นฐาน!$G$22,"/",""))</f>
        <v/>
      </c>
      <c r="BB428" s="410" t="str">
        <f t="shared" si="28"/>
        <v/>
      </c>
      <c r="BC428" s="390" t="str">
        <f>สรุปเวลาเรียน!X39</f>
        <v/>
      </c>
      <c r="BD428" s="415"/>
    </row>
    <row r="429" spans="1:56" ht="15" customHeight="1">
      <c r="A429" s="875" t="str">
        <f>เวลาเรียน1!A42</f>
        <v/>
      </c>
      <c r="B429" s="876"/>
      <c r="C429" s="519" t="str">
        <f>น้ำหนักส่วนสูง!B38</f>
        <v/>
      </c>
      <c r="D429" s="507"/>
      <c r="E429" s="507"/>
      <c r="F429" s="507"/>
      <c r="G429" s="507"/>
      <c r="H429" s="507"/>
      <c r="I429" s="507"/>
      <c r="J429" s="507"/>
      <c r="K429" s="507"/>
      <c r="L429" s="507"/>
      <c r="M429" s="507"/>
      <c r="N429" s="507"/>
      <c r="O429" s="507"/>
      <c r="P429" s="507"/>
      <c r="Q429" s="507"/>
      <c r="R429" s="507"/>
      <c r="S429" s="507"/>
      <c r="T429" s="507"/>
      <c r="U429" s="507"/>
      <c r="V429" s="507"/>
      <c r="W429" s="507"/>
      <c r="X429" s="507"/>
      <c r="Y429" s="507"/>
      <c r="Z429" s="521" t="str">
        <f t="shared" si="29"/>
        <v/>
      </c>
      <c r="AA429" s="507"/>
      <c r="AB429" s="507"/>
      <c r="AC429" s="507"/>
      <c r="AD429" s="507"/>
      <c r="AE429" s="507"/>
      <c r="AF429" s="507"/>
      <c r="AG429" s="507"/>
      <c r="AH429" s="507"/>
      <c r="AI429" s="507"/>
      <c r="AJ429" s="507"/>
      <c r="AK429" s="507"/>
      <c r="AL429" s="507"/>
      <c r="AM429" s="507"/>
      <c r="AN429" s="507"/>
      <c r="AO429" s="507"/>
      <c r="AP429" s="507"/>
      <c r="AQ429" s="507"/>
      <c r="AR429" s="507"/>
      <c r="AS429" s="513"/>
      <c r="AT429" s="514"/>
      <c r="AU429" s="513"/>
      <c r="AV429" s="514"/>
      <c r="AW429" s="515"/>
      <c r="AX429" s="514"/>
      <c r="AY429" s="507"/>
      <c r="AZ429" s="408"/>
      <c r="BA429" s="410" t="str">
        <f>IF(A429="","",IF(AY429+AZ429=ข้อมูลพื้นฐาน!$F$22+ข้อมูลพื้นฐาน!$G$22,"/",""))</f>
        <v/>
      </c>
      <c r="BB429" s="410" t="str">
        <f t="shared" si="28"/>
        <v/>
      </c>
      <c r="BC429" s="390" t="str">
        <f>สรุปเวลาเรียน!X40</f>
        <v/>
      </c>
      <c r="BD429" s="415"/>
    </row>
    <row r="430" spans="1:56" ht="15" customHeight="1">
      <c r="A430" s="875" t="str">
        <f>เวลาเรียน1!A43</f>
        <v/>
      </c>
      <c r="B430" s="876"/>
      <c r="C430" s="519" t="str">
        <f>น้ำหนักส่วนสูง!B39</f>
        <v/>
      </c>
      <c r="D430" s="507"/>
      <c r="E430" s="507"/>
      <c r="F430" s="507"/>
      <c r="G430" s="507"/>
      <c r="H430" s="507"/>
      <c r="I430" s="507"/>
      <c r="J430" s="507"/>
      <c r="K430" s="507"/>
      <c r="L430" s="507"/>
      <c r="M430" s="507"/>
      <c r="N430" s="507"/>
      <c r="O430" s="507"/>
      <c r="P430" s="507"/>
      <c r="Q430" s="507"/>
      <c r="R430" s="507"/>
      <c r="S430" s="507"/>
      <c r="T430" s="507"/>
      <c r="U430" s="507"/>
      <c r="V430" s="507"/>
      <c r="W430" s="507"/>
      <c r="X430" s="507"/>
      <c r="Y430" s="507"/>
      <c r="Z430" s="521" t="str">
        <f t="shared" si="29"/>
        <v/>
      </c>
      <c r="AA430" s="507"/>
      <c r="AB430" s="507"/>
      <c r="AC430" s="507"/>
      <c r="AD430" s="507"/>
      <c r="AE430" s="507"/>
      <c r="AF430" s="507"/>
      <c r="AG430" s="507"/>
      <c r="AH430" s="507"/>
      <c r="AI430" s="507"/>
      <c r="AJ430" s="507"/>
      <c r="AK430" s="507"/>
      <c r="AL430" s="507"/>
      <c r="AM430" s="507"/>
      <c r="AN430" s="507"/>
      <c r="AO430" s="507"/>
      <c r="AP430" s="507"/>
      <c r="AQ430" s="507"/>
      <c r="AR430" s="507"/>
      <c r="AS430" s="513"/>
      <c r="AT430" s="514"/>
      <c r="AU430" s="513"/>
      <c r="AV430" s="514"/>
      <c r="AW430" s="515"/>
      <c r="AX430" s="514"/>
      <c r="AY430" s="507"/>
      <c r="AZ430" s="408"/>
      <c r="BA430" s="410" t="str">
        <f>IF(A430="","",IF(AY430+AZ430=ข้อมูลพื้นฐาน!$F$22+ข้อมูลพื้นฐาน!$G$22,"/",""))</f>
        <v/>
      </c>
      <c r="BB430" s="410" t="str">
        <f t="shared" si="28"/>
        <v/>
      </c>
      <c r="BC430" s="390" t="str">
        <f>สรุปเวลาเรียน!X41</f>
        <v/>
      </c>
      <c r="BD430" s="415"/>
    </row>
    <row r="431" spans="1:56" ht="15" customHeight="1">
      <c r="A431" s="875" t="str">
        <f>เวลาเรียน1!A44</f>
        <v/>
      </c>
      <c r="B431" s="876"/>
      <c r="C431" s="519" t="str">
        <f>น้ำหนักส่วนสูง!B40</f>
        <v/>
      </c>
      <c r="D431" s="507"/>
      <c r="E431" s="507"/>
      <c r="F431" s="507"/>
      <c r="G431" s="507"/>
      <c r="H431" s="507"/>
      <c r="I431" s="507"/>
      <c r="J431" s="507"/>
      <c r="K431" s="507"/>
      <c r="L431" s="507"/>
      <c r="M431" s="507"/>
      <c r="N431" s="507"/>
      <c r="O431" s="507"/>
      <c r="P431" s="507"/>
      <c r="Q431" s="507"/>
      <c r="R431" s="507"/>
      <c r="S431" s="507"/>
      <c r="T431" s="507"/>
      <c r="U431" s="507"/>
      <c r="V431" s="507"/>
      <c r="W431" s="507"/>
      <c r="X431" s="507"/>
      <c r="Y431" s="507"/>
      <c r="Z431" s="521" t="str">
        <f t="shared" si="29"/>
        <v/>
      </c>
      <c r="AA431" s="507"/>
      <c r="AB431" s="507"/>
      <c r="AC431" s="507"/>
      <c r="AD431" s="507"/>
      <c r="AE431" s="507"/>
      <c r="AF431" s="507"/>
      <c r="AG431" s="507"/>
      <c r="AH431" s="507"/>
      <c r="AI431" s="507"/>
      <c r="AJ431" s="507"/>
      <c r="AK431" s="507"/>
      <c r="AL431" s="507"/>
      <c r="AM431" s="507"/>
      <c r="AN431" s="507"/>
      <c r="AO431" s="507"/>
      <c r="AP431" s="507"/>
      <c r="AQ431" s="507"/>
      <c r="AR431" s="507"/>
      <c r="AS431" s="513"/>
      <c r="AT431" s="514"/>
      <c r="AU431" s="513"/>
      <c r="AV431" s="514"/>
      <c r="AW431" s="515"/>
      <c r="AX431" s="514"/>
      <c r="AY431" s="507"/>
      <c r="AZ431" s="408"/>
      <c r="BA431" s="410" t="str">
        <f>IF(A431="","",IF(AY431+AZ431=ข้อมูลพื้นฐาน!$F$22+ข้อมูลพื้นฐาน!$G$22,"/",""))</f>
        <v/>
      </c>
      <c r="BB431" s="410" t="str">
        <f t="shared" si="28"/>
        <v/>
      </c>
      <c r="BC431" s="390" t="str">
        <f>สรุปเวลาเรียน!X42</f>
        <v/>
      </c>
      <c r="BD431" s="415"/>
    </row>
    <row r="432" spans="1:56" ht="15" customHeight="1">
      <c r="A432" s="875" t="str">
        <f>เวลาเรียน1!A45</f>
        <v/>
      </c>
      <c r="B432" s="876"/>
      <c r="C432" s="519" t="str">
        <f>น้ำหนักส่วนสูง!B41</f>
        <v/>
      </c>
      <c r="D432" s="507"/>
      <c r="E432" s="507"/>
      <c r="F432" s="507"/>
      <c r="G432" s="507"/>
      <c r="H432" s="507"/>
      <c r="I432" s="507"/>
      <c r="J432" s="507"/>
      <c r="K432" s="507"/>
      <c r="L432" s="507"/>
      <c r="M432" s="507"/>
      <c r="N432" s="507"/>
      <c r="O432" s="507"/>
      <c r="P432" s="507"/>
      <c r="Q432" s="507"/>
      <c r="R432" s="507"/>
      <c r="S432" s="507"/>
      <c r="T432" s="507"/>
      <c r="U432" s="507"/>
      <c r="V432" s="507"/>
      <c r="W432" s="507"/>
      <c r="X432" s="507"/>
      <c r="Y432" s="507"/>
      <c r="Z432" s="521" t="str">
        <f t="shared" si="29"/>
        <v/>
      </c>
      <c r="AA432" s="507"/>
      <c r="AB432" s="507"/>
      <c r="AC432" s="507"/>
      <c r="AD432" s="507"/>
      <c r="AE432" s="507"/>
      <c r="AF432" s="507"/>
      <c r="AG432" s="507"/>
      <c r="AH432" s="507"/>
      <c r="AI432" s="507"/>
      <c r="AJ432" s="507"/>
      <c r="AK432" s="507"/>
      <c r="AL432" s="507"/>
      <c r="AM432" s="507"/>
      <c r="AN432" s="507"/>
      <c r="AO432" s="507"/>
      <c r="AP432" s="507"/>
      <c r="AQ432" s="507"/>
      <c r="AR432" s="507"/>
      <c r="AS432" s="513"/>
      <c r="AT432" s="514"/>
      <c r="AU432" s="513"/>
      <c r="AV432" s="514"/>
      <c r="AW432" s="515"/>
      <c r="AX432" s="514"/>
      <c r="AY432" s="507"/>
      <c r="AZ432" s="408"/>
      <c r="BA432" s="410" t="str">
        <f>IF(A432="","",IF(AY432+AZ432=ข้อมูลพื้นฐาน!$F$22+ข้อมูลพื้นฐาน!$G$22,"/",""))</f>
        <v/>
      </c>
      <c r="BB432" s="410" t="str">
        <f t="shared" si="28"/>
        <v/>
      </c>
      <c r="BC432" s="390" t="str">
        <f>สรุปเวลาเรียน!X43</f>
        <v/>
      </c>
      <c r="BD432" s="415"/>
    </row>
    <row r="433" spans="1:56" ht="15" customHeight="1">
      <c r="A433" s="875" t="str">
        <f>เวลาเรียน1!A46</f>
        <v/>
      </c>
      <c r="B433" s="876"/>
      <c r="C433" s="519" t="str">
        <f>น้ำหนักส่วนสูง!B42</f>
        <v/>
      </c>
      <c r="D433" s="507"/>
      <c r="E433" s="507"/>
      <c r="F433" s="507"/>
      <c r="G433" s="507"/>
      <c r="H433" s="507"/>
      <c r="I433" s="507"/>
      <c r="J433" s="507"/>
      <c r="K433" s="507"/>
      <c r="L433" s="507"/>
      <c r="M433" s="507"/>
      <c r="N433" s="507"/>
      <c r="O433" s="507"/>
      <c r="P433" s="507"/>
      <c r="Q433" s="507"/>
      <c r="R433" s="507"/>
      <c r="S433" s="507"/>
      <c r="T433" s="507"/>
      <c r="U433" s="507"/>
      <c r="V433" s="507"/>
      <c r="W433" s="507"/>
      <c r="X433" s="507"/>
      <c r="Y433" s="507"/>
      <c r="Z433" s="521" t="str">
        <f t="shared" si="29"/>
        <v/>
      </c>
      <c r="AA433" s="507"/>
      <c r="AB433" s="507"/>
      <c r="AC433" s="507"/>
      <c r="AD433" s="507"/>
      <c r="AE433" s="507"/>
      <c r="AF433" s="507"/>
      <c r="AG433" s="507"/>
      <c r="AH433" s="507"/>
      <c r="AI433" s="507"/>
      <c r="AJ433" s="507"/>
      <c r="AK433" s="507"/>
      <c r="AL433" s="507"/>
      <c r="AM433" s="507"/>
      <c r="AN433" s="507"/>
      <c r="AO433" s="507"/>
      <c r="AP433" s="507"/>
      <c r="AQ433" s="507"/>
      <c r="AR433" s="507"/>
      <c r="AS433" s="516"/>
      <c r="AT433" s="517"/>
      <c r="AU433" s="516"/>
      <c r="AV433" s="517"/>
      <c r="AW433" s="518"/>
      <c r="AX433" s="517"/>
      <c r="AY433" s="507"/>
      <c r="AZ433" s="408"/>
      <c r="BA433" s="410" t="str">
        <f>IF(A433="","",IF(AY433+AZ433=ข้อมูลพื้นฐาน!$F$22+ข้อมูลพื้นฐาน!$G$22,"/",""))</f>
        <v/>
      </c>
      <c r="BB433" s="410" t="str">
        <f t="shared" si="28"/>
        <v/>
      </c>
      <c r="BC433" s="390" t="str">
        <f>สรุปเวลาเรียน!X44</f>
        <v/>
      </c>
      <c r="BD433" s="415"/>
    </row>
    <row r="434" spans="1:56" ht="15" customHeight="1">
      <c r="A434" s="875" t="str">
        <f>เวลาเรียน1!A47</f>
        <v/>
      </c>
      <c r="B434" s="876"/>
      <c r="C434" s="519" t="str">
        <f>น้ำหนักส่วนสูง!B43</f>
        <v/>
      </c>
      <c r="D434" s="507"/>
      <c r="E434" s="507"/>
      <c r="F434" s="507"/>
      <c r="G434" s="507"/>
      <c r="H434" s="507"/>
      <c r="I434" s="507"/>
      <c r="J434" s="507"/>
      <c r="K434" s="507"/>
      <c r="L434" s="507"/>
      <c r="M434" s="507"/>
      <c r="N434" s="507"/>
      <c r="O434" s="507"/>
      <c r="P434" s="507"/>
      <c r="Q434" s="507"/>
      <c r="R434" s="507"/>
      <c r="S434" s="507"/>
      <c r="T434" s="507"/>
      <c r="U434" s="507"/>
      <c r="V434" s="507"/>
      <c r="W434" s="507"/>
      <c r="X434" s="507"/>
      <c r="Y434" s="507"/>
      <c r="Z434" s="521" t="str">
        <f t="shared" ref="Z434:Z443" si="30">A434</f>
        <v/>
      </c>
      <c r="AA434" s="507"/>
      <c r="AB434" s="507"/>
      <c r="AC434" s="507"/>
      <c r="AD434" s="507"/>
      <c r="AE434" s="507"/>
      <c r="AF434" s="507"/>
      <c r="AG434" s="507"/>
      <c r="AH434" s="507"/>
      <c r="AI434" s="507"/>
      <c r="AJ434" s="507"/>
      <c r="AK434" s="507"/>
      <c r="AL434" s="507"/>
      <c r="AM434" s="507"/>
      <c r="AN434" s="507"/>
      <c r="AO434" s="507"/>
      <c r="AP434" s="507"/>
      <c r="AQ434" s="507"/>
      <c r="AR434" s="507"/>
      <c r="AS434" s="513"/>
      <c r="AT434" s="514"/>
      <c r="AU434" s="513"/>
      <c r="AV434" s="514"/>
      <c r="AW434" s="515"/>
      <c r="AX434" s="514"/>
      <c r="AY434" s="507"/>
      <c r="AZ434" s="408"/>
      <c r="BA434" s="410" t="str">
        <f>IF(A434="","",IF(AY434+AZ434=ข้อมูลพื้นฐาน!$F$22+ข้อมูลพื้นฐาน!$G$22,"/",""))</f>
        <v/>
      </c>
      <c r="BB434" s="410" t="str">
        <f t="shared" ref="BB434:BB443" si="31">IF(A434="","",IF(BA434="/","","/"))</f>
        <v/>
      </c>
      <c r="BC434" s="390" t="str">
        <f>สรุปเวลาเรียน!X45</f>
        <v/>
      </c>
      <c r="BD434" s="415"/>
    </row>
    <row r="435" spans="1:56" ht="15" customHeight="1">
      <c r="A435" s="875" t="str">
        <f>เวลาเรียน1!A48</f>
        <v/>
      </c>
      <c r="B435" s="876"/>
      <c r="C435" s="519" t="str">
        <f>น้ำหนักส่วนสูง!B44</f>
        <v/>
      </c>
      <c r="D435" s="507"/>
      <c r="E435" s="507"/>
      <c r="F435" s="507"/>
      <c r="G435" s="507"/>
      <c r="H435" s="507"/>
      <c r="I435" s="507"/>
      <c r="J435" s="507"/>
      <c r="K435" s="507"/>
      <c r="L435" s="507"/>
      <c r="M435" s="507"/>
      <c r="N435" s="507"/>
      <c r="O435" s="507"/>
      <c r="P435" s="507"/>
      <c r="Q435" s="507"/>
      <c r="R435" s="507"/>
      <c r="S435" s="507"/>
      <c r="T435" s="507"/>
      <c r="U435" s="507"/>
      <c r="V435" s="507"/>
      <c r="W435" s="507"/>
      <c r="X435" s="507"/>
      <c r="Y435" s="507"/>
      <c r="Z435" s="521" t="str">
        <f t="shared" si="30"/>
        <v/>
      </c>
      <c r="AA435" s="507"/>
      <c r="AB435" s="507"/>
      <c r="AC435" s="507"/>
      <c r="AD435" s="507"/>
      <c r="AE435" s="507"/>
      <c r="AF435" s="507"/>
      <c r="AG435" s="507"/>
      <c r="AH435" s="507"/>
      <c r="AI435" s="507"/>
      <c r="AJ435" s="507"/>
      <c r="AK435" s="507"/>
      <c r="AL435" s="507"/>
      <c r="AM435" s="507"/>
      <c r="AN435" s="507"/>
      <c r="AO435" s="507"/>
      <c r="AP435" s="507"/>
      <c r="AQ435" s="507"/>
      <c r="AR435" s="507"/>
      <c r="AS435" s="513"/>
      <c r="AT435" s="514"/>
      <c r="AU435" s="513"/>
      <c r="AV435" s="514"/>
      <c r="AW435" s="515"/>
      <c r="AX435" s="514"/>
      <c r="AY435" s="507"/>
      <c r="AZ435" s="408"/>
      <c r="BA435" s="410" t="str">
        <f>IF(A435="","",IF(AY435+AZ435=ข้อมูลพื้นฐาน!$F$22+ข้อมูลพื้นฐาน!$G$22,"/",""))</f>
        <v/>
      </c>
      <c r="BB435" s="410" t="str">
        <f t="shared" si="31"/>
        <v/>
      </c>
      <c r="BC435" s="390" t="str">
        <f>สรุปเวลาเรียน!X46</f>
        <v/>
      </c>
      <c r="BD435" s="415"/>
    </row>
    <row r="436" spans="1:56" ht="15" customHeight="1">
      <c r="A436" s="875" t="str">
        <f>เวลาเรียน1!A49</f>
        <v/>
      </c>
      <c r="B436" s="876"/>
      <c r="C436" s="519" t="str">
        <f>น้ำหนักส่วนสูง!B45</f>
        <v/>
      </c>
      <c r="D436" s="507"/>
      <c r="E436" s="507"/>
      <c r="F436" s="507"/>
      <c r="G436" s="507"/>
      <c r="H436" s="507"/>
      <c r="I436" s="507"/>
      <c r="J436" s="507"/>
      <c r="K436" s="507"/>
      <c r="L436" s="507"/>
      <c r="M436" s="507"/>
      <c r="N436" s="507"/>
      <c r="O436" s="507"/>
      <c r="P436" s="507"/>
      <c r="Q436" s="507"/>
      <c r="R436" s="507"/>
      <c r="S436" s="507"/>
      <c r="T436" s="507"/>
      <c r="U436" s="507"/>
      <c r="V436" s="507"/>
      <c r="W436" s="507"/>
      <c r="X436" s="507"/>
      <c r="Y436" s="507"/>
      <c r="Z436" s="521" t="str">
        <f t="shared" si="30"/>
        <v/>
      </c>
      <c r="AA436" s="507"/>
      <c r="AB436" s="507"/>
      <c r="AC436" s="507"/>
      <c r="AD436" s="507"/>
      <c r="AE436" s="507"/>
      <c r="AF436" s="507"/>
      <c r="AG436" s="507"/>
      <c r="AH436" s="507"/>
      <c r="AI436" s="507"/>
      <c r="AJ436" s="507"/>
      <c r="AK436" s="507"/>
      <c r="AL436" s="507"/>
      <c r="AM436" s="507"/>
      <c r="AN436" s="507"/>
      <c r="AO436" s="507"/>
      <c r="AP436" s="507"/>
      <c r="AQ436" s="507"/>
      <c r="AR436" s="507"/>
      <c r="AS436" s="513"/>
      <c r="AT436" s="514"/>
      <c r="AU436" s="513"/>
      <c r="AV436" s="514"/>
      <c r="AW436" s="515"/>
      <c r="AX436" s="514"/>
      <c r="AY436" s="507"/>
      <c r="AZ436" s="408"/>
      <c r="BA436" s="410" t="str">
        <f>IF(A436="","",IF(AY436+AZ436=ข้อมูลพื้นฐาน!$F$22+ข้อมูลพื้นฐาน!$G$22,"/",""))</f>
        <v/>
      </c>
      <c r="BB436" s="410" t="str">
        <f t="shared" si="31"/>
        <v/>
      </c>
      <c r="BC436" s="390" t="str">
        <f>สรุปเวลาเรียน!X47</f>
        <v/>
      </c>
      <c r="BD436" s="415"/>
    </row>
    <row r="437" spans="1:56" ht="15" customHeight="1">
      <c r="A437" s="875" t="str">
        <f>เวลาเรียน1!A50</f>
        <v/>
      </c>
      <c r="B437" s="876"/>
      <c r="C437" s="519" t="str">
        <f>น้ำหนักส่วนสูง!B46</f>
        <v/>
      </c>
      <c r="D437" s="507"/>
      <c r="E437" s="507"/>
      <c r="F437" s="507"/>
      <c r="G437" s="507"/>
      <c r="H437" s="507"/>
      <c r="I437" s="507"/>
      <c r="J437" s="507"/>
      <c r="K437" s="507"/>
      <c r="L437" s="507"/>
      <c r="M437" s="507"/>
      <c r="N437" s="507"/>
      <c r="O437" s="507"/>
      <c r="P437" s="507"/>
      <c r="Q437" s="507"/>
      <c r="R437" s="507"/>
      <c r="S437" s="507"/>
      <c r="T437" s="507"/>
      <c r="U437" s="507"/>
      <c r="V437" s="507"/>
      <c r="W437" s="507"/>
      <c r="X437" s="507"/>
      <c r="Y437" s="507"/>
      <c r="Z437" s="521" t="str">
        <f t="shared" si="30"/>
        <v/>
      </c>
      <c r="AA437" s="507"/>
      <c r="AB437" s="507"/>
      <c r="AC437" s="507"/>
      <c r="AD437" s="507"/>
      <c r="AE437" s="507"/>
      <c r="AF437" s="507"/>
      <c r="AG437" s="507"/>
      <c r="AH437" s="507"/>
      <c r="AI437" s="507"/>
      <c r="AJ437" s="507"/>
      <c r="AK437" s="507"/>
      <c r="AL437" s="507"/>
      <c r="AM437" s="507"/>
      <c r="AN437" s="507"/>
      <c r="AO437" s="507"/>
      <c r="AP437" s="507"/>
      <c r="AQ437" s="507"/>
      <c r="AR437" s="507"/>
      <c r="AS437" s="513"/>
      <c r="AT437" s="514"/>
      <c r="AU437" s="513"/>
      <c r="AV437" s="514"/>
      <c r="AW437" s="515"/>
      <c r="AX437" s="514"/>
      <c r="AY437" s="507"/>
      <c r="AZ437" s="408"/>
      <c r="BA437" s="410" t="str">
        <f>IF(A437="","",IF(AY437+AZ437=ข้อมูลพื้นฐาน!$F$22+ข้อมูลพื้นฐาน!$G$22,"/",""))</f>
        <v/>
      </c>
      <c r="BB437" s="410" t="str">
        <f t="shared" si="31"/>
        <v/>
      </c>
      <c r="BC437" s="390" t="str">
        <f>สรุปเวลาเรียน!X48</f>
        <v/>
      </c>
      <c r="BD437" s="415"/>
    </row>
    <row r="438" spans="1:56" ht="15" customHeight="1">
      <c r="A438" s="875" t="str">
        <f>เวลาเรียน1!A51</f>
        <v/>
      </c>
      <c r="B438" s="876"/>
      <c r="C438" s="519" t="str">
        <f>น้ำหนักส่วนสูง!B47</f>
        <v/>
      </c>
      <c r="D438" s="507"/>
      <c r="E438" s="507"/>
      <c r="F438" s="507"/>
      <c r="G438" s="507"/>
      <c r="H438" s="507"/>
      <c r="I438" s="507"/>
      <c r="J438" s="507"/>
      <c r="K438" s="507"/>
      <c r="L438" s="507"/>
      <c r="M438" s="507"/>
      <c r="N438" s="507"/>
      <c r="O438" s="507"/>
      <c r="P438" s="507"/>
      <c r="Q438" s="507"/>
      <c r="R438" s="507"/>
      <c r="S438" s="507"/>
      <c r="T438" s="507"/>
      <c r="U438" s="507"/>
      <c r="V438" s="507"/>
      <c r="W438" s="507"/>
      <c r="X438" s="507"/>
      <c r="Y438" s="507"/>
      <c r="Z438" s="521" t="str">
        <f t="shared" si="30"/>
        <v/>
      </c>
      <c r="AA438" s="507"/>
      <c r="AB438" s="507"/>
      <c r="AC438" s="507"/>
      <c r="AD438" s="507"/>
      <c r="AE438" s="507"/>
      <c r="AF438" s="507"/>
      <c r="AG438" s="507"/>
      <c r="AH438" s="507"/>
      <c r="AI438" s="507"/>
      <c r="AJ438" s="507"/>
      <c r="AK438" s="507"/>
      <c r="AL438" s="507"/>
      <c r="AM438" s="507"/>
      <c r="AN438" s="507"/>
      <c r="AO438" s="507"/>
      <c r="AP438" s="507"/>
      <c r="AQ438" s="507"/>
      <c r="AR438" s="507"/>
      <c r="AS438" s="513"/>
      <c r="AT438" s="514"/>
      <c r="AU438" s="513"/>
      <c r="AV438" s="514"/>
      <c r="AW438" s="515"/>
      <c r="AX438" s="514"/>
      <c r="AY438" s="507"/>
      <c r="AZ438" s="408"/>
      <c r="BA438" s="410" t="str">
        <f>IF(A438="","",IF(AY438+AZ438=ข้อมูลพื้นฐาน!$F$22+ข้อมูลพื้นฐาน!$G$22,"/",""))</f>
        <v/>
      </c>
      <c r="BB438" s="410" t="str">
        <f t="shared" si="31"/>
        <v/>
      </c>
      <c r="BC438" s="390" t="str">
        <f>สรุปเวลาเรียน!X49</f>
        <v/>
      </c>
      <c r="BD438" s="415"/>
    </row>
    <row r="439" spans="1:56" ht="15" customHeight="1">
      <c r="A439" s="875" t="str">
        <f>เวลาเรียน1!A52</f>
        <v/>
      </c>
      <c r="B439" s="876"/>
      <c r="C439" s="519" t="str">
        <f>น้ำหนักส่วนสูง!B48</f>
        <v/>
      </c>
      <c r="D439" s="507"/>
      <c r="E439" s="507"/>
      <c r="F439" s="507"/>
      <c r="G439" s="507"/>
      <c r="H439" s="507"/>
      <c r="I439" s="507"/>
      <c r="J439" s="507"/>
      <c r="K439" s="507"/>
      <c r="L439" s="507"/>
      <c r="M439" s="507"/>
      <c r="N439" s="507"/>
      <c r="O439" s="507"/>
      <c r="P439" s="507"/>
      <c r="Q439" s="507"/>
      <c r="R439" s="507"/>
      <c r="S439" s="507"/>
      <c r="T439" s="507"/>
      <c r="U439" s="507"/>
      <c r="V439" s="507"/>
      <c r="W439" s="507"/>
      <c r="X439" s="507"/>
      <c r="Y439" s="507"/>
      <c r="Z439" s="521" t="str">
        <f t="shared" si="30"/>
        <v/>
      </c>
      <c r="AA439" s="507"/>
      <c r="AB439" s="507"/>
      <c r="AC439" s="507"/>
      <c r="AD439" s="507"/>
      <c r="AE439" s="507"/>
      <c r="AF439" s="507"/>
      <c r="AG439" s="507"/>
      <c r="AH439" s="507"/>
      <c r="AI439" s="507"/>
      <c r="AJ439" s="507"/>
      <c r="AK439" s="507"/>
      <c r="AL439" s="507"/>
      <c r="AM439" s="507"/>
      <c r="AN439" s="507"/>
      <c r="AO439" s="507"/>
      <c r="AP439" s="507"/>
      <c r="AQ439" s="507"/>
      <c r="AR439" s="507"/>
      <c r="AS439" s="513"/>
      <c r="AT439" s="514"/>
      <c r="AU439" s="513"/>
      <c r="AV439" s="514"/>
      <c r="AW439" s="515"/>
      <c r="AX439" s="514"/>
      <c r="AY439" s="507"/>
      <c r="AZ439" s="408"/>
      <c r="BA439" s="410" t="str">
        <f>IF(A439="","",IF(AY439+AZ439=ข้อมูลพื้นฐาน!$F$22+ข้อมูลพื้นฐาน!$G$22,"/",""))</f>
        <v/>
      </c>
      <c r="BB439" s="410" t="str">
        <f t="shared" si="31"/>
        <v/>
      </c>
      <c r="BC439" s="390" t="str">
        <f>สรุปเวลาเรียน!X50</f>
        <v/>
      </c>
      <c r="BD439" s="415"/>
    </row>
    <row r="440" spans="1:56" ht="15" customHeight="1">
      <c r="A440" s="875" t="str">
        <f>เวลาเรียน1!A53</f>
        <v/>
      </c>
      <c r="B440" s="876"/>
      <c r="C440" s="519" t="str">
        <f>น้ำหนักส่วนสูง!B49</f>
        <v/>
      </c>
      <c r="D440" s="507"/>
      <c r="E440" s="507"/>
      <c r="F440" s="507"/>
      <c r="G440" s="507"/>
      <c r="H440" s="507"/>
      <c r="I440" s="507"/>
      <c r="J440" s="507"/>
      <c r="K440" s="507"/>
      <c r="L440" s="507"/>
      <c r="M440" s="507"/>
      <c r="N440" s="507"/>
      <c r="O440" s="507"/>
      <c r="P440" s="507"/>
      <c r="Q440" s="507"/>
      <c r="R440" s="507"/>
      <c r="S440" s="507"/>
      <c r="T440" s="507"/>
      <c r="U440" s="507"/>
      <c r="V440" s="507"/>
      <c r="W440" s="507"/>
      <c r="X440" s="507"/>
      <c r="Y440" s="507"/>
      <c r="Z440" s="521" t="str">
        <f t="shared" si="30"/>
        <v/>
      </c>
      <c r="AA440" s="507"/>
      <c r="AB440" s="507"/>
      <c r="AC440" s="507"/>
      <c r="AD440" s="507"/>
      <c r="AE440" s="507"/>
      <c r="AF440" s="507"/>
      <c r="AG440" s="507"/>
      <c r="AH440" s="507"/>
      <c r="AI440" s="507"/>
      <c r="AJ440" s="507"/>
      <c r="AK440" s="507"/>
      <c r="AL440" s="507"/>
      <c r="AM440" s="507"/>
      <c r="AN440" s="507"/>
      <c r="AO440" s="507"/>
      <c r="AP440" s="507"/>
      <c r="AQ440" s="507"/>
      <c r="AR440" s="507"/>
      <c r="AS440" s="513"/>
      <c r="AT440" s="514"/>
      <c r="AU440" s="513"/>
      <c r="AV440" s="514"/>
      <c r="AW440" s="515"/>
      <c r="AX440" s="514"/>
      <c r="AY440" s="507"/>
      <c r="AZ440" s="408"/>
      <c r="BA440" s="410" t="str">
        <f>IF(A440="","",IF(AY440+AZ440=ข้อมูลพื้นฐาน!$F$22+ข้อมูลพื้นฐาน!$G$22,"/",""))</f>
        <v/>
      </c>
      <c r="BB440" s="410" t="str">
        <f t="shared" si="31"/>
        <v/>
      </c>
      <c r="BC440" s="390" t="str">
        <f>สรุปเวลาเรียน!X51</f>
        <v/>
      </c>
      <c r="BD440" s="415"/>
    </row>
    <row r="441" spans="1:56" ht="15" customHeight="1">
      <c r="A441" s="875" t="str">
        <f>เวลาเรียน1!A54</f>
        <v/>
      </c>
      <c r="B441" s="876"/>
      <c r="C441" s="519" t="str">
        <f>น้ำหนักส่วนสูง!B50</f>
        <v/>
      </c>
      <c r="D441" s="507"/>
      <c r="E441" s="507"/>
      <c r="F441" s="507"/>
      <c r="G441" s="507"/>
      <c r="H441" s="507"/>
      <c r="I441" s="507"/>
      <c r="J441" s="507"/>
      <c r="K441" s="507"/>
      <c r="L441" s="507"/>
      <c r="M441" s="507"/>
      <c r="N441" s="507"/>
      <c r="O441" s="507"/>
      <c r="P441" s="507"/>
      <c r="Q441" s="507"/>
      <c r="R441" s="507"/>
      <c r="S441" s="507"/>
      <c r="T441" s="507"/>
      <c r="U441" s="507"/>
      <c r="V441" s="507"/>
      <c r="W441" s="507"/>
      <c r="X441" s="507"/>
      <c r="Y441" s="507"/>
      <c r="Z441" s="521" t="str">
        <f t="shared" si="30"/>
        <v/>
      </c>
      <c r="AA441" s="507"/>
      <c r="AB441" s="507"/>
      <c r="AC441" s="507"/>
      <c r="AD441" s="507"/>
      <c r="AE441" s="507"/>
      <c r="AF441" s="507"/>
      <c r="AG441" s="507"/>
      <c r="AH441" s="507"/>
      <c r="AI441" s="507"/>
      <c r="AJ441" s="507"/>
      <c r="AK441" s="507"/>
      <c r="AL441" s="507"/>
      <c r="AM441" s="507"/>
      <c r="AN441" s="507"/>
      <c r="AO441" s="507"/>
      <c r="AP441" s="507"/>
      <c r="AQ441" s="507"/>
      <c r="AR441" s="507"/>
      <c r="AS441" s="513"/>
      <c r="AT441" s="514"/>
      <c r="AU441" s="513"/>
      <c r="AV441" s="514"/>
      <c r="AW441" s="515"/>
      <c r="AX441" s="514"/>
      <c r="AY441" s="507"/>
      <c r="AZ441" s="408"/>
      <c r="BA441" s="410" t="str">
        <f>IF(A441="","",IF(AY441+AZ441=ข้อมูลพื้นฐาน!$F$22+ข้อมูลพื้นฐาน!$G$22,"/",""))</f>
        <v/>
      </c>
      <c r="BB441" s="410" t="str">
        <f t="shared" si="31"/>
        <v/>
      </c>
      <c r="BC441" s="390" t="str">
        <f>สรุปเวลาเรียน!X52</f>
        <v/>
      </c>
      <c r="BD441" s="415"/>
    </row>
    <row r="442" spans="1:56" ht="15" customHeight="1">
      <c r="A442" s="875" t="str">
        <f>เวลาเรียน1!A55</f>
        <v/>
      </c>
      <c r="B442" s="876"/>
      <c r="C442" s="519" t="str">
        <f>น้ำหนักส่วนสูง!B51</f>
        <v/>
      </c>
      <c r="D442" s="507"/>
      <c r="E442" s="507"/>
      <c r="F442" s="507"/>
      <c r="G442" s="507"/>
      <c r="H442" s="507"/>
      <c r="I442" s="507"/>
      <c r="J442" s="507"/>
      <c r="K442" s="507"/>
      <c r="L442" s="507"/>
      <c r="M442" s="507"/>
      <c r="N442" s="507"/>
      <c r="O442" s="507"/>
      <c r="P442" s="507"/>
      <c r="Q442" s="507"/>
      <c r="R442" s="507"/>
      <c r="S442" s="507"/>
      <c r="T442" s="507"/>
      <c r="U442" s="507"/>
      <c r="V442" s="507"/>
      <c r="W442" s="507"/>
      <c r="X442" s="507"/>
      <c r="Y442" s="507"/>
      <c r="Z442" s="521" t="str">
        <f t="shared" si="30"/>
        <v/>
      </c>
      <c r="AA442" s="507"/>
      <c r="AB442" s="507"/>
      <c r="AC442" s="507"/>
      <c r="AD442" s="507"/>
      <c r="AE442" s="507"/>
      <c r="AF442" s="507"/>
      <c r="AG442" s="507"/>
      <c r="AH442" s="507"/>
      <c r="AI442" s="507"/>
      <c r="AJ442" s="507"/>
      <c r="AK442" s="507"/>
      <c r="AL442" s="507"/>
      <c r="AM442" s="507"/>
      <c r="AN442" s="507"/>
      <c r="AO442" s="507"/>
      <c r="AP442" s="507"/>
      <c r="AQ442" s="507"/>
      <c r="AR442" s="507"/>
      <c r="AS442" s="513"/>
      <c r="AT442" s="514"/>
      <c r="AU442" s="513"/>
      <c r="AV442" s="514"/>
      <c r="AW442" s="515"/>
      <c r="AX442" s="514"/>
      <c r="AY442" s="507"/>
      <c r="AZ442" s="408"/>
      <c r="BA442" s="410" t="str">
        <f>IF(A442="","",IF(AY442+AZ442=ข้อมูลพื้นฐาน!$F$22+ข้อมูลพื้นฐาน!$G$22,"/",""))</f>
        <v/>
      </c>
      <c r="BB442" s="410" t="str">
        <f t="shared" si="31"/>
        <v/>
      </c>
      <c r="BC442" s="390" t="str">
        <f>สรุปเวลาเรียน!X53</f>
        <v/>
      </c>
      <c r="BD442" s="415"/>
    </row>
    <row r="443" spans="1:56" ht="15" customHeight="1">
      <c r="A443" s="875" t="str">
        <f>เวลาเรียน1!A56</f>
        <v/>
      </c>
      <c r="B443" s="876"/>
      <c r="C443" s="519" t="str">
        <f>น้ำหนักส่วนสูง!B52</f>
        <v/>
      </c>
      <c r="D443" s="507"/>
      <c r="E443" s="507"/>
      <c r="F443" s="507"/>
      <c r="G443" s="507"/>
      <c r="H443" s="507"/>
      <c r="I443" s="507"/>
      <c r="J443" s="507"/>
      <c r="K443" s="507"/>
      <c r="L443" s="507"/>
      <c r="M443" s="507"/>
      <c r="N443" s="507"/>
      <c r="O443" s="507"/>
      <c r="P443" s="507"/>
      <c r="Q443" s="507"/>
      <c r="R443" s="507"/>
      <c r="S443" s="507"/>
      <c r="T443" s="507"/>
      <c r="U443" s="507"/>
      <c r="V443" s="507"/>
      <c r="W443" s="507"/>
      <c r="X443" s="507"/>
      <c r="Y443" s="507"/>
      <c r="Z443" s="521" t="str">
        <f t="shared" si="30"/>
        <v/>
      </c>
      <c r="AA443" s="507"/>
      <c r="AB443" s="507"/>
      <c r="AC443" s="507"/>
      <c r="AD443" s="507"/>
      <c r="AE443" s="507"/>
      <c r="AF443" s="507"/>
      <c r="AG443" s="507"/>
      <c r="AH443" s="507"/>
      <c r="AI443" s="507"/>
      <c r="AJ443" s="507"/>
      <c r="AK443" s="507"/>
      <c r="AL443" s="507"/>
      <c r="AM443" s="507"/>
      <c r="AN443" s="507"/>
      <c r="AO443" s="507"/>
      <c r="AP443" s="507"/>
      <c r="AQ443" s="507"/>
      <c r="AR443" s="507"/>
      <c r="AS443" s="516"/>
      <c r="AT443" s="517"/>
      <c r="AU443" s="516"/>
      <c r="AV443" s="517"/>
      <c r="AW443" s="518"/>
      <c r="AX443" s="517"/>
      <c r="AY443" s="507"/>
      <c r="AZ443" s="408"/>
      <c r="BA443" s="410" t="str">
        <f>IF(A443="","",IF(AY443+AZ443=ข้อมูลพื้นฐาน!$F$22+ข้อมูลพื้นฐาน!$G$22,"/",""))</f>
        <v/>
      </c>
      <c r="BB443" s="410" t="str">
        <f t="shared" si="31"/>
        <v/>
      </c>
      <c r="BC443" s="390" t="str">
        <f>สรุปเวลาเรียน!X54</f>
        <v/>
      </c>
      <c r="BD443" s="415"/>
    </row>
    <row r="444" spans="1:56" ht="18.75" hidden="1">
      <c r="A444" s="522"/>
      <c r="B444" s="522"/>
      <c r="C444" s="415"/>
      <c r="D444" s="415"/>
      <c r="E444" s="415"/>
      <c r="F444" s="415"/>
      <c r="G444" s="415"/>
      <c r="H444" s="415"/>
      <c r="I444" s="415"/>
      <c r="J444" s="415"/>
      <c r="K444" s="415"/>
      <c r="L444" s="415"/>
      <c r="M444" s="415"/>
      <c r="N444" s="415"/>
      <c r="O444" s="415"/>
      <c r="P444" s="415"/>
      <c r="Q444" s="415"/>
      <c r="R444" s="415"/>
      <c r="S444" s="415"/>
      <c r="T444" s="415"/>
      <c r="U444" s="415"/>
      <c r="V444" s="415"/>
      <c r="W444" s="415"/>
      <c r="X444" s="415"/>
      <c r="Y444" s="415"/>
      <c r="Z444" s="522"/>
      <c r="AA444" s="415"/>
      <c r="AB444" s="415"/>
      <c r="AC444" s="415"/>
      <c r="AD444" s="415"/>
      <c r="AE444" s="415"/>
      <c r="AF444" s="415"/>
      <c r="AG444" s="415"/>
      <c r="AH444" s="415"/>
      <c r="AI444" s="415"/>
      <c r="AJ444" s="415"/>
      <c r="AK444" s="415"/>
      <c r="AL444" s="415"/>
      <c r="AM444" s="415"/>
      <c r="AN444" s="415"/>
      <c r="AO444" s="415"/>
      <c r="AP444" s="415"/>
      <c r="AQ444" s="415"/>
      <c r="AR444" s="415"/>
      <c r="AS444" s="415"/>
      <c r="AT444" s="415"/>
      <c r="AU444" s="415"/>
      <c r="AV444" s="415"/>
      <c r="AW444" s="415"/>
      <c r="AX444" s="415"/>
      <c r="AY444" s="415"/>
      <c r="AZ444" s="453"/>
      <c r="BA444" s="453"/>
      <c r="BB444" s="453"/>
      <c r="BC444" s="415"/>
      <c r="BD444" s="415"/>
    </row>
    <row r="445" spans="1:56" ht="0.75" customHeight="1">
      <c r="A445" s="522"/>
      <c r="B445" s="522"/>
      <c r="C445" s="415"/>
      <c r="D445" s="415"/>
      <c r="E445" s="415"/>
      <c r="F445" s="415"/>
      <c r="G445" s="415"/>
      <c r="H445" s="415"/>
      <c r="I445" s="415"/>
      <c r="J445" s="415"/>
      <c r="K445" s="415"/>
      <c r="L445" s="415"/>
      <c r="M445" s="415"/>
      <c r="N445" s="415"/>
      <c r="O445" s="415"/>
      <c r="P445" s="415"/>
      <c r="Q445" s="415"/>
      <c r="R445" s="415"/>
      <c r="S445" s="415"/>
      <c r="T445" s="415"/>
      <c r="U445" s="415"/>
      <c r="V445" s="415"/>
      <c r="W445" s="415"/>
      <c r="X445" s="415"/>
      <c r="Y445" s="415"/>
      <c r="Z445" s="522"/>
      <c r="AA445" s="415"/>
      <c r="AB445" s="415"/>
      <c r="AC445" s="415"/>
      <c r="AD445" s="415"/>
      <c r="AE445" s="415"/>
      <c r="AF445" s="415"/>
      <c r="AG445" s="415"/>
      <c r="AH445" s="415"/>
      <c r="AI445" s="415"/>
      <c r="AJ445" s="415"/>
      <c r="AK445" s="415"/>
      <c r="AL445" s="415"/>
      <c r="AM445" s="415"/>
      <c r="AN445" s="415"/>
      <c r="AO445" s="415"/>
      <c r="AP445" s="415"/>
      <c r="AQ445" s="415"/>
      <c r="AR445" s="415"/>
      <c r="AS445" s="415"/>
      <c r="AT445" s="415"/>
      <c r="AU445" s="415"/>
      <c r="AV445" s="415"/>
      <c r="AW445" s="415"/>
      <c r="AX445" s="415"/>
      <c r="AY445" s="415"/>
      <c r="AZ445" s="453"/>
      <c r="BA445" s="453"/>
      <c r="BB445" s="453"/>
      <c r="BC445" s="415"/>
      <c r="BD445" s="415"/>
    </row>
    <row r="446" spans="1:56" ht="24" customHeight="1">
      <c r="A446" s="878" t="str">
        <f>"ผลการประเมินตัวชี้วัด รายวิชา"&amp;ข้อมูลพื้นฐาน!A23&amp;"    รหัสวิชา    "&amp;ข้อมูลพื้นฐาน!C23</f>
        <v xml:space="preserve">ผลการประเมินตัวชี้วัด รายวิชาภาษาอังกฤษ    รหัสวิชา    </v>
      </c>
      <c r="B446" s="878"/>
      <c r="C446" s="878"/>
      <c r="D446" s="878"/>
      <c r="E446" s="878"/>
      <c r="F446" s="878"/>
      <c r="G446" s="878"/>
      <c r="H446" s="878"/>
      <c r="I446" s="878"/>
      <c r="J446" s="878"/>
      <c r="K446" s="878"/>
      <c r="L446" s="878"/>
      <c r="M446" s="878"/>
      <c r="N446" s="878"/>
      <c r="O446" s="878"/>
      <c r="P446" s="878"/>
      <c r="Q446" s="878"/>
      <c r="R446" s="878"/>
      <c r="S446" s="878"/>
      <c r="T446" s="878"/>
      <c r="U446" s="878"/>
      <c r="V446" s="878"/>
      <c r="W446" s="878"/>
      <c r="X446" s="878"/>
      <c r="Y446" s="878"/>
      <c r="Z446" s="878" t="str">
        <f>A446</f>
        <v xml:space="preserve">ผลการประเมินตัวชี้วัด รายวิชาภาษาอังกฤษ    รหัสวิชา    </v>
      </c>
      <c r="AA446" s="878"/>
      <c r="AB446" s="878"/>
      <c r="AC446" s="878"/>
      <c r="AD446" s="878"/>
      <c r="AE446" s="878"/>
      <c r="AF446" s="878"/>
      <c r="AG446" s="878"/>
      <c r="AH446" s="878"/>
      <c r="AI446" s="878"/>
      <c r="AJ446" s="878"/>
      <c r="AK446" s="878"/>
      <c r="AL446" s="878"/>
      <c r="AM446" s="878"/>
      <c r="AN446" s="878"/>
      <c r="AO446" s="878"/>
      <c r="AP446" s="878"/>
      <c r="AQ446" s="878"/>
      <c r="AR446" s="878"/>
      <c r="AS446" s="878"/>
      <c r="AT446" s="878"/>
      <c r="AU446" s="878"/>
      <c r="AV446" s="878"/>
      <c r="AW446" s="878"/>
      <c r="AX446" s="878"/>
      <c r="AY446" s="878"/>
      <c r="AZ446" s="878"/>
      <c r="BA446" s="878"/>
      <c r="BB446" s="878"/>
      <c r="BC446" s="878"/>
      <c r="BD446" s="415">
        <v>9</v>
      </c>
    </row>
    <row r="447" spans="1:56" ht="62.25" customHeight="1">
      <c r="A447" s="879" t="s">
        <v>594</v>
      </c>
      <c r="B447" s="880"/>
      <c r="C447" s="881"/>
      <c r="D447" s="433" t="str">
        <f>VLOOKUP($BD$3,ตัวชี้วัดประถมศึกษา!$A$59:$AP$64,2,FALSE)&amp;""</f>
        <v>อ 1.1 ป.3/1</v>
      </c>
      <c r="E447" s="433" t="str">
        <f>VLOOKUP($BD$3,ตัวชี้วัดประถมศึกษา!$A$59:$AP$64,3,FALSE)&amp;""</f>
        <v>อ 1.1 ป.3/2</v>
      </c>
      <c r="F447" s="433" t="str">
        <f>VLOOKUP($BD$3,ตัวชี้วัดประถมศึกษา!$A$59:$AP$64,4,FALSE)&amp;""</f>
        <v>อ 1.1 ป.3/3</v>
      </c>
      <c r="G447" s="433" t="str">
        <f>VLOOKUP($BD$3,ตัวชี้วัดประถมศึกษา!$A$59:$AP$64,5,FALSE)&amp;""</f>
        <v>อ 1.1 ป.3/4</v>
      </c>
      <c r="H447" s="433" t="str">
        <f>VLOOKUP($BD$3,ตัวชี้วัดประถมศึกษา!$A$59:$AP$64,6,FALSE)&amp;""</f>
        <v>อ 1.2 ป.3/1</v>
      </c>
      <c r="I447" s="433" t="str">
        <f>VLOOKUP($BD$3,ตัวชี้วัดประถมศึกษา!$A$59:$AP$64,7,FALSE)&amp;""</f>
        <v>อ 1.2 ป.3/2</v>
      </c>
      <c r="J447" s="433" t="str">
        <f>VLOOKUP($BD$3,ตัวชี้วัดประถมศึกษา!$A$59:$AP$64,8,FALSE)&amp;""</f>
        <v>อ 1.2 ป.3/3</v>
      </c>
      <c r="K447" s="433" t="str">
        <f>VLOOKUP($BD$3,ตัวชี้วัดประถมศึกษา!$A$59:$AP$64,9,FALSE)&amp;""</f>
        <v>อ 1.2 ป.3/4</v>
      </c>
      <c r="L447" s="433" t="str">
        <f>VLOOKUP($BD$3,ตัวชี้วัดประถมศึกษา!$A$59:$AP$64,10,FALSE)&amp;""</f>
        <v>อ 1.2 ป.3/5</v>
      </c>
      <c r="M447" s="433" t="str">
        <f>VLOOKUP($BD$3,ตัวชี้วัดประถมศึกษา!$A$59:$AP$64,11,FALSE)&amp;""</f>
        <v>อ 1.3 ป.3/1</v>
      </c>
      <c r="N447" s="433" t="str">
        <f>VLOOKUP($BD$3,ตัวชี้วัดประถมศึกษา!$A$59:$AP$64,12,FALSE)&amp;""</f>
        <v>อ 1.3 ป.3/2</v>
      </c>
      <c r="O447" s="433" t="str">
        <f>VLOOKUP($BD$3,ตัวชี้วัดประถมศึกษา!$A$59:$AP$64,13,FALSE)&amp;""</f>
        <v>อ 2.1 ป.3/1</v>
      </c>
      <c r="P447" s="433" t="str">
        <f>VLOOKUP($BD$3,ตัวชี้วัดประถมศึกษา!$A$59:$AP$64,14,FALSE)&amp;""</f>
        <v>อ 2.1 ป.3/2</v>
      </c>
      <c r="Q447" s="433" t="str">
        <f>VLOOKUP($BD$3,ตัวชี้วัดประถมศึกษา!$A$59:$AP$64,15,FALSE)&amp;""</f>
        <v>อ 2.1 ป.3/3</v>
      </c>
      <c r="R447" s="433" t="str">
        <f>VLOOKUP($BD$3,ตัวชี้วัดประถมศึกษา!$A$59:$AP$64,16,FALSE)&amp;""</f>
        <v>อ 2.2 ป.3/1</v>
      </c>
      <c r="S447" s="433" t="str">
        <f>VLOOKUP($BD$3,ตัวชี้วัดประถมศึกษา!$A$59:$AP$64,17,FALSE)&amp;""</f>
        <v>อ 3.1 ป.3/1</v>
      </c>
      <c r="T447" s="433" t="str">
        <f>VLOOKUP($BD$3,ตัวชี้วัดประถมศึกษา!$A$59:$AP$64,18,FALSE)&amp;""</f>
        <v>อ 4.1 ป.3/1</v>
      </c>
      <c r="U447" s="433" t="str">
        <f>VLOOKUP($BD$3,ตัวชี้วัดประถมศึกษา!$A$59:$AP$64,19,FALSE)&amp;""</f>
        <v>อ 4.2 ป.3/1</v>
      </c>
      <c r="V447" s="433" t="str">
        <f>VLOOKUP($BD$3,ตัวชี้วัดประถมศึกษา!$A$59:$AP$64,20,FALSE)&amp;""</f>
        <v/>
      </c>
      <c r="W447" s="433" t="str">
        <f>VLOOKUP($BD$3,ตัวชี้วัดประถมศึกษา!$A$59:$AP$64,21,FALSE)&amp;""</f>
        <v/>
      </c>
      <c r="X447" s="433" t="str">
        <f>VLOOKUP($BD$3,ตัวชี้วัดประถมศึกษา!$A$59:$AP$64,22,FALSE)&amp;""</f>
        <v/>
      </c>
      <c r="Y447" s="433" t="str">
        <f>VLOOKUP($BD$3,ตัวชี้วัดประถมศึกษา!$A$59:$AP$64,23,FALSE)&amp;""</f>
        <v/>
      </c>
      <c r="Z447" s="538"/>
      <c r="AA447" s="433" t="str">
        <f>VLOOKUP($BD$3,ตัวชี้วัดประถมศึกษา!$A$59:$AP$64,24,FALSE)&amp;""</f>
        <v/>
      </c>
      <c r="AB447" s="433" t="str">
        <f>VLOOKUP($BD$3,ตัวชี้วัดประถมศึกษา!$A$59:$AP$64,25,FALSE)&amp;""</f>
        <v/>
      </c>
      <c r="AC447" s="433" t="str">
        <f>VLOOKUP($BD$3,ตัวชี้วัดประถมศึกษา!$A$59:$AP$64,26,FALSE)&amp;""</f>
        <v/>
      </c>
      <c r="AD447" s="433" t="str">
        <f>VLOOKUP($BD$3,ตัวชี้วัดประถมศึกษา!$A$59:$AP$64,27,FALSE)&amp;""</f>
        <v/>
      </c>
      <c r="AE447" s="433" t="str">
        <f>VLOOKUP($BD$3,ตัวชี้วัดประถมศึกษา!$A$59:$AP$64,28,FALSE)&amp;""</f>
        <v/>
      </c>
      <c r="AF447" s="433" t="str">
        <f>VLOOKUP($BD$3,ตัวชี้วัดประถมศึกษา!$A$59:$AP$64,29,FALSE)&amp;""</f>
        <v/>
      </c>
      <c r="AG447" s="433" t="str">
        <f>VLOOKUP($BD$3,ตัวชี้วัดประถมศึกษา!$A$59:$AP$64,30,FALSE)&amp;""</f>
        <v/>
      </c>
      <c r="AH447" s="433" t="str">
        <f>VLOOKUP($BD$3,ตัวชี้วัดประถมศึกษา!$A$59:$AP$64,31,FALSE)&amp;""</f>
        <v/>
      </c>
      <c r="AI447" s="433" t="str">
        <f>VLOOKUP($BD$3,ตัวชี้วัดประถมศึกษา!$A$59:$AP$64,32,FALSE)&amp;""</f>
        <v/>
      </c>
      <c r="AJ447" s="433" t="str">
        <f>VLOOKUP($BD$3,ตัวชี้วัดประถมศึกษา!$A$59:$AP$64,33,FALSE)&amp;""</f>
        <v/>
      </c>
      <c r="AK447" s="433" t="str">
        <f>VLOOKUP($BD$3,ตัวชี้วัดประถมศึกษา!$A$59:$AP$64,34,FALSE)&amp;""</f>
        <v/>
      </c>
      <c r="AL447" s="433" t="str">
        <f>VLOOKUP($BD$3,ตัวชี้วัดประถมศึกษา!$A$59:$AP$64,35,FALSE)&amp;""</f>
        <v/>
      </c>
      <c r="AM447" s="433" t="str">
        <f>VLOOKUP($BD$3,ตัวชี้วัดประถมศึกษา!$A$59:$AP$64,36,FALSE)&amp;""</f>
        <v/>
      </c>
      <c r="AN447" s="433" t="str">
        <f>VLOOKUP($BD$3,ตัวชี้วัดประถมศึกษา!$A$59:$AP$64,37,FALSE)&amp;""</f>
        <v/>
      </c>
      <c r="AO447" s="433" t="str">
        <f>VLOOKUP($BD$3,ตัวชี้วัดประถมศึกษา!$A$59:$AP$64,38,FALSE)&amp;""</f>
        <v/>
      </c>
      <c r="AP447" s="433" t="str">
        <f>VLOOKUP($BD$3,ตัวชี้วัดประถมศึกษา!$A$59:$AP$64,39,FALSE)&amp;""</f>
        <v/>
      </c>
      <c r="AQ447" s="433" t="str">
        <f>VLOOKUP($BD$3,ตัวชี้วัดประถมศึกษา!$A$59:$AP$64,40,FALSE)&amp;""</f>
        <v/>
      </c>
      <c r="AR447" s="433" t="str">
        <f>VLOOKUP($BD$3,ตัวชี้วัดประถมศึกษา!$A$59:$AP$64,41,FALSE)&amp;""</f>
        <v/>
      </c>
      <c r="AS447" s="882" t="s">
        <v>787</v>
      </c>
      <c r="AT447" s="882" t="s">
        <v>788</v>
      </c>
      <c r="AU447" s="902" t="s">
        <v>1714</v>
      </c>
      <c r="AV447" s="903" t="s">
        <v>1716</v>
      </c>
      <c r="AW447" s="902" t="s">
        <v>1714</v>
      </c>
      <c r="AX447" s="904" t="s">
        <v>1715</v>
      </c>
      <c r="AY447" s="886" t="s">
        <v>1487</v>
      </c>
      <c r="AZ447" s="886" t="s">
        <v>1488</v>
      </c>
      <c r="BA447" s="887" t="s">
        <v>595</v>
      </c>
      <c r="BB447" s="888"/>
      <c r="BC447" s="889" t="s">
        <v>61</v>
      </c>
      <c r="BD447" s="415"/>
    </row>
    <row r="448" spans="1:56" ht="15" customHeight="1">
      <c r="A448" s="892" t="s">
        <v>38</v>
      </c>
      <c r="B448" s="893"/>
      <c r="C448" s="424" t="s">
        <v>586</v>
      </c>
      <c r="D448" s="457">
        <v>1</v>
      </c>
      <c r="E448" s="457">
        <v>2</v>
      </c>
      <c r="F448" s="457">
        <v>3</v>
      </c>
      <c r="G448" s="457">
        <v>4</v>
      </c>
      <c r="H448" s="457">
        <v>5</v>
      </c>
      <c r="I448" s="457">
        <v>6</v>
      </c>
      <c r="J448" s="457">
        <v>7</v>
      </c>
      <c r="K448" s="457">
        <v>8</v>
      </c>
      <c r="L448" s="457">
        <v>9</v>
      </c>
      <c r="M448" s="457">
        <v>10</v>
      </c>
      <c r="N448" s="457">
        <v>11</v>
      </c>
      <c r="O448" s="457">
        <v>12</v>
      </c>
      <c r="P448" s="457">
        <v>13</v>
      </c>
      <c r="Q448" s="457">
        <v>14</v>
      </c>
      <c r="R448" s="457">
        <v>15</v>
      </c>
      <c r="S448" s="457">
        <v>16</v>
      </c>
      <c r="T448" s="457">
        <v>17</v>
      </c>
      <c r="U448" s="457">
        <v>18</v>
      </c>
      <c r="V448" s="457">
        <v>19</v>
      </c>
      <c r="W448" s="457">
        <v>20</v>
      </c>
      <c r="X448" s="457">
        <v>21</v>
      </c>
      <c r="Y448" s="457">
        <v>22</v>
      </c>
      <c r="Z448" s="896" t="s">
        <v>38</v>
      </c>
      <c r="AA448" s="457">
        <v>23</v>
      </c>
      <c r="AB448" s="457">
        <v>24</v>
      </c>
      <c r="AC448" s="457">
        <v>25</v>
      </c>
      <c r="AD448" s="457">
        <v>26</v>
      </c>
      <c r="AE448" s="457">
        <v>27</v>
      </c>
      <c r="AF448" s="457">
        <v>28</v>
      </c>
      <c r="AG448" s="457">
        <v>29</v>
      </c>
      <c r="AH448" s="457">
        <v>30</v>
      </c>
      <c r="AI448" s="457">
        <v>31</v>
      </c>
      <c r="AJ448" s="457">
        <v>32</v>
      </c>
      <c r="AK448" s="457">
        <v>33</v>
      </c>
      <c r="AL448" s="457">
        <v>34</v>
      </c>
      <c r="AM448" s="457">
        <v>35</v>
      </c>
      <c r="AN448" s="457">
        <v>36</v>
      </c>
      <c r="AO448" s="457">
        <v>37</v>
      </c>
      <c r="AP448" s="457">
        <v>38</v>
      </c>
      <c r="AQ448" s="457">
        <v>39</v>
      </c>
      <c r="AR448" s="457">
        <v>40</v>
      </c>
      <c r="AS448" s="883"/>
      <c r="AT448" s="883"/>
      <c r="AU448" s="902"/>
      <c r="AV448" s="903"/>
      <c r="AW448" s="902"/>
      <c r="AX448" s="904"/>
      <c r="AY448" s="886"/>
      <c r="AZ448" s="886"/>
      <c r="BA448" s="898" t="s">
        <v>52</v>
      </c>
      <c r="BB448" s="898" t="s">
        <v>53</v>
      </c>
      <c r="BC448" s="890"/>
      <c r="BD448" s="415"/>
    </row>
    <row r="449" spans="1:56" ht="15" customHeight="1">
      <c r="A449" s="894"/>
      <c r="B449" s="895"/>
      <c r="C449" s="424" t="s">
        <v>677</v>
      </c>
      <c r="D449" s="425"/>
      <c r="E449" s="425"/>
      <c r="F449" s="425"/>
      <c r="G449" s="425"/>
      <c r="H449" s="425"/>
      <c r="I449" s="425"/>
      <c r="J449" s="425"/>
      <c r="K449" s="425"/>
      <c r="L449" s="425"/>
      <c r="M449" s="425"/>
      <c r="N449" s="425"/>
      <c r="O449" s="425"/>
      <c r="P449" s="425"/>
      <c r="Q449" s="425"/>
      <c r="R449" s="425"/>
      <c r="S449" s="425"/>
      <c r="T449" s="425"/>
      <c r="U449" s="425"/>
      <c r="V449" s="425"/>
      <c r="W449" s="425"/>
      <c r="X449" s="425"/>
      <c r="Y449" s="425"/>
      <c r="Z449" s="897"/>
      <c r="AA449" s="425"/>
      <c r="AB449" s="425"/>
      <c r="AC449" s="425"/>
      <c r="AD449" s="425"/>
      <c r="AE449" s="425"/>
      <c r="AF449" s="425"/>
      <c r="AG449" s="425"/>
      <c r="AH449" s="425"/>
      <c r="AI449" s="425"/>
      <c r="AJ449" s="425"/>
      <c r="AK449" s="425"/>
      <c r="AL449" s="425"/>
      <c r="AM449" s="425"/>
      <c r="AN449" s="425"/>
      <c r="AO449" s="425"/>
      <c r="AP449" s="425"/>
      <c r="AQ449" s="425"/>
      <c r="AR449" s="431"/>
      <c r="AS449" s="438"/>
      <c r="AT449" s="438"/>
      <c r="AU449" s="900" t="s">
        <v>679</v>
      </c>
      <c r="AV449" s="901"/>
      <c r="AW449" s="900" t="s">
        <v>680</v>
      </c>
      <c r="AX449" s="901"/>
      <c r="AY449" s="459">
        <f>ข้อมูลพื้นฐาน!F23</f>
        <v>0</v>
      </c>
      <c r="AZ449" s="459">
        <f>ข้อมูลพื้นฐาน!G23</f>
        <v>0</v>
      </c>
      <c r="BA449" s="899"/>
      <c r="BB449" s="899"/>
      <c r="BC449" s="891"/>
      <c r="BD449" s="415"/>
    </row>
    <row r="450" spans="1:56" ht="15" customHeight="1">
      <c r="A450" s="875">
        <f>เวลาเรียน1!A7</f>
        <v>1</v>
      </c>
      <c r="B450" s="876"/>
      <c r="C450" s="519" t="str">
        <f>น้ำหนักส่วนสูง!B3</f>
        <v/>
      </c>
      <c r="D450" s="507"/>
      <c r="E450" s="507"/>
      <c r="F450" s="507"/>
      <c r="G450" s="507"/>
      <c r="H450" s="507"/>
      <c r="I450" s="507"/>
      <c r="J450" s="507"/>
      <c r="K450" s="507"/>
      <c r="L450" s="507"/>
      <c r="M450" s="507"/>
      <c r="N450" s="507"/>
      <c r="O450" s="507"/>
      <c r="P450" s="507"/>
      <c r="Q450" s="507"/>
      <c r="R450" s="507"/>
      <c r="S450" s="507"/>
      <c r="T450" s="507"/>
      <c r="U450" s="507"/>
      <c r="V450" s="507"/>
      <c r="W450" s="507"/>
      <c r="X450" s="507"/>
      <c r="Y450" s="507"/>
      <c r="Z450" s="521">
        <f>A450</f>
        <v>1</v>
      </c>
      <c r="AA450" s="507"/>
      <c r="AB450" s="507"/>
      <c r="AC450" s="507"/>
      <c r="AD450" s="507"/>
      <c r="AE450" s="507"/>
      <c r="AF450" s="507"/>
      <c r="AG450" s="507"/>
      <c r="AH450" s="507"/>
      <c r="AI450" s="507"/>
      <c r="AJ450" s="507"/>
      <c r="AK450" s="507"/>
      <c r="AL450" s="507"/>
      <c r="AM450" s="507"/>
      <c r="AN450" s="507"/>
      <c r="AO450" s="507"/>
      <c r="AP450" s="507"/>
      <c r="AQ450" s="507"/>
      <c r="AR450" s="507"/>
      <c r="AS450" s="510"/>
      <c r="AT450" s="511"/>
      <c r="AU450" s="510"/>
      <c r="AV450" s="511"/>
      <c r="AW450" s="512"/>
      <c r="AX450" s="511"/>
      <c r="AY450" s="507"/>
      <c r="AZ450" s="408"/>
      <c r="BA450" s="410" t="str">
        <f>IF(A450="","",IF(AY450+AZ450=ข้อมูลพื้นฐาน!$F$23+ข้อมูลพื้นฐาน!$G$23,"/",""))</f>
        <v>/</v>
      </c>
      <c r="BB450" s="410" t="str">
        <f t="shared" ref="BB450:BB489" si="32">IF(A450="","",IF(BA450="/","","/"))</f>
        <v/>
      </c>
      <c r="BC450" s="390" t="str">
        <f>สรุปเวลาเรียน!X5</f>
        <v/>
      </c>
      <c r="BD450" s="415"/>
    </row>
    <row r="451" spans="1:56" ht="15" customHeight="1">
      <c r="A451" s="875" t="str">
        <f>เวลาเรียน1!A8</f>
        <v/>
      </c>
      <c r="B451" s="876"/>
      <c r="C451" s="519" t="str">
        <f>น้ำหนักส่วนสูง!B4</f>
        <v/>
      </c>
      <c r="D451" s="507"/>
      <c r="E451" s="507"/>
      <c r="F451" s="507"/>
      <c r="G451" s="507"/>
      <c r="H451" s="507"/>
      <c r="I451" s="507"/>
      <c r="J451" s="507"/>
      <c r="K451" s="507"/>
      <c r="L451" s="507"/>
      <c r="M451" s="507"/>
      <c r="N451" s="507"/>
      <c r="O451" s="507"/>
      <c r="P451" s="507"/>
      <c r="Q451" s="507"/>
      <c r="R451" s="507"/>
      <c r="S451" s="507"/>
      <c r="T451" s="507"/>
      <c r="U451" s="507"/>
      <c r="V451" s="507"/>
      <c r="W451" s="507"/>
      <c r="X451" s="507"/>
      <c r="Y451" s="507"/>
      <c r="Z451" s="521" t="str">
        <f t="shared" ref="Z451:Z489" si="33">A451</f>
        <v/>
      </c>
      <c r="AA451" s="507"/>
      <c r="AB451" s="507"/>
      <c r="AC451" s="507"/>
      <c r="AD451" s="507"/>
      <c r="AE451" s="507"/>
      <c r="AF451" s="507"/>
      <c r="AG451" s="507"/>
      <c r="AH451" s="507"/>
      <c r="AI451" s="507"/>
      <c r="AJ451" s="507"/>
      <c r="AK451" s="507"/>
      <c r="AL451" s="507"/>
      <c r="AM451" s="507"/>
      <c r="AN451" s="507"/>
      <c r="AO451" s="507"/>
      <c r="AP451" s="507"/>
      <c r="AQ451" s="507"/>
      <c r="AR451" s="507"/>
      <c r="AS451" s="513"/>
      <c r="AT451" s="514"/>
      <c r="AU451" s="513"/>
      <c r="AV451" s="514"/>
      <c r="AW451" s="515"/>
      <c r="AX451" s="514"/>
      <c r="AY451" s="507"/>
      <c r="AZ451" s="408"/>
      <c r="BA451" s="410" t="str">
        <f>IF(A451="","",IF(AY451+AZ451=ข้อมูลพื้นฐาน!$F$23+ข้อมูลพื้นฐาน!$G$23,"/",""))</f>
        <v/>
      </c>
      <c r="BB451" s="410" t="str">
        <f t="shared" si="32"/>
        <v/>
      </c>
      <c r="BC451" s="390" t="str">
        <f>สรุปเวลาเรียน!X6</f>
        <v/>
      </c>
      <c r="BD451" s="415"/>
    </row>
    <row r="452" spans="1:56" ht="15" customHeight="1">
      <c r="A452" s="875" t="str">
        <f>เวลาเรียน1!A9</f>
        <v/>
      </c>
      <c r="B452" s="876"/>
      <c r="C452" s="519" t="str">
        <f>น้ำหนักส่วนสูง!B5</f>
        <v/>
      </c>
      <c r="D452" s="507"/>
      <c r="E452" s="507"/>
      <c r="F452" s="507"/>
      <c r="G452" s="507"/>
      <c r="H452" s="507"/>
      <c r="I452" s="507"/>
      <c r="J452" s="507"/>
      <c r="K452" s="507"/>
      <c r="L452" s="507"/>
      <c r="M452" s="507"/>
      <c r="N452" s="507"/>
      <c r="O452" s="507"/>
      <c r="P452" s="507"/>
      <c r="Q452" s="507"/>
      <c r="R452" s="507"/>
      <c r="S452" s="507"/>
      <c r="T452" s="507"/>
      <c r="U452" s="507"/>
      <c r="V452" s="507"/>
      <c r="W452" s="507"/>
      <c r="X452" s="507"/>
      <c r="Y452" s="507"/>
      <c r="Z452" s="521" t="str">
        <f t="shared" si="33"/>
        <v/>
      </c>
      <c r="AA452" s="507"/>
      <c r="AB452" s="507"/>
      <c r="AC452" s="507"/>
      <c r="AD452" s="507"/>
      <c r="AE452" s="507"/>
      <c r="AF452" s="507"/>
      <c r="AG452" s="507"/>
      <c r="AH452" s="507"/>
      <c r="AI452" s="507"/>
      <c r="AJ452" s="507"/>
      <c r="AK452" s="507"/>
      <c r="AL452" s="507"/>
      <c r="AM452" s="507"/>
      <c r="AN452" s="507"/>
      <c r="AO452" s="507"/>
      <c r="AP452" s="507"/>
      <c r="AQ452" s="507"/>
      <c r="AR452" s="507"/>
      <c r="AS452" s="513"/>
      <c r="AT452" s="514"/>
      <c r="AU452" s="513"/>
      <c r="AV452" s="514"/>
      <c r="AW452" s="515"/>
      <c r="AX452" s="514"/>
      <c r="AY452" s="507"/>
      <c r="AZ452" s="408"/>
      <c r="BA452" s="410" t="str">
        <f>IF(A452="","",IF(AY452+AZ452=ข้อมูลพื้นฐาน!$F$23+ข้อมูลพื้นฐาน!$G$23,"/",""))</f>
        <v/>
      </c>
      <c r="BB452" s="410" t="str">
        <f t="shared" si="32"/>
        <v/>
      </c>
      <c r="BC452" s="390" t="str">
        <f>สรุปเวลาเรียน!X7</f>
        <v/>
      </c>
      <c r="BD452" s="415"/>
    </row>
    <row r="453" spans="1:56" ht="15" customHeight="1">
      <c r="A453" s="875" t="str">
        <f>เวลาเรียน1!A10</f>
        <v/>
      </c>
      <c r="B453" s="876"/>
      <c r="C453" s="519" t="str">
        <f>น้ำหนักส่วนสูง!B6</f>
        <v/>
      </c>
      <c r="D453" s="507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07"/>
      <c r="W453" s="507"/>
      <c r="X453" s="507"/>
      <c r="Y453" s="507"/>
      <c r="Z453" s="521" t="str">
        <f t="shared" si="33"/>
        <v/>
      </c>
      <c r="AA453" s="507"/>
      <c r="AB453" s="507"/>
      <c r="AC453" s="507"/>
      <c r="AD453" s="507"/>
      <c r="AE453" s="507"/>
      <c r="AF453" s="507"/>
      <c r="AG453" s="507"/>
      <c r="AH453" s="507"/>
      <c r="AI453" s="507"/>
      <c r="AJ453" s="507"/>
      <c r="AK453" s="507"/>
      <c r="AL453" s="507"/>
      <c r="AM453" s="507"/>
      <c r="AN453" s="507"/>
      <c r="AO453" s="507"/>
      <c r="AP453" s="507"/>
      <c r="AQ453" s="507"/>
      <c r="AR453" s="507"/>
      <c r="AS453" s="513"/>
      <c r="AT453" s="514"/>
      <c r="AU453" s="513"/>
      <c r="AV453" s="514"/>
      <c r="AW453" s="515"/>
      <c r="AX453" s="514"/>
      <c r="AY453" s="507"/>
      <c r="AZ453" s="408"/>
      <c r="BA453" s="410" t="str">
        <f>IF(A453="","",IF(AY453+AZ453=ข้อมูลพื้นฐาน!$F$23+ข้อมูลพื้นฐาน!$G$23,"/",""))</f>
        <v/>
      </c>
      <c r="BB453" s="410" t="str">
        <f t="shared" si="32"/>
        <v/>
      </c>
      <c r="BC453" s="390" t="str">
        <f>สรุปเวลาเรียน!X8</f>
        <v/>
      </c>
      <c r="BD453" s="415"/>
    </row>
    <row r="454" spans="1:56" ht="15" customHeight="1">
      <c r="A454" s="875" t="str">
        <f>เวลาเรียน1!A11</f>
        <v/>
      </c>
      <c r="B454" s="876"/>
      <c r="C454" s="519" t="str">
        <f>น้ำหนักส่วนสูง!B7</f>
        <v/>
      </c>
      <c r="D454" s="507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07"/>
      <c r="W454" s="507"/>
      <c r="X454" s="507"/>
      <c r="Y454" s="507"/>
      <c r="Z454" s="521" t="str">
        <f t="shared" si="33"/>
        <v/>
      </c>
      <c r="AA454" s="507"/>
      <c r="AB454" s="507"/>
      <c r="AC454" s="507"/>
      <c r="AD454" s="507"/>
      <c r="AE454" s="507"/>
      <c r="AF454" s="507"/>
      <c r="AG454" s="507"/>
      <c r="AH454" s="507"/>
      <c r="AI454" s="507"/>
      <c r="AJ454" s="507"/>
      <c r="AK454" s="507"/>
      <c r="AL454" s="507"/>
      <c r="AM454" s="507"/>
      <c r="AN454" s="507"/>
      <c r="AO454" s="507"/>
      <c r="AP454" s="507"/>
      <c r="AQ454" s="507"/>
      <c r="AR454" s="507"/>
      <c r="AS454" s="513"/>
      <c r="AT454" s="514"/>
      <c r="AU454" s="513"/>
      <c r="AV454" s="514"/>
      <c r="AW454" s="515"/>
      <c r="AX454" s="514"/>
      <c r="AY454" s="507"/>
      <c r="AZ454" s="408"/>
      <c r="BA454" s="410" t="str">
        <f>IF(A454="","",IF(AY454+AZ454=ข้อมูลพื้นฐาน!$F$23+ข้อมูลพื้นฐาน!$G$23,"/",""))</f>
        <v/>
      </c>
      <c r="BB454" s="410" t="str">
        <f t="shared" si="32"/>
        <v/>
      </c>
      <c r="BC454" s="390" t="str">
        <f>สรุปเวลาเรียน!X9</f>
        <v/>
      </c>
      <c r="BD454" s="415"/>
    </row>
    <row r="455" spans="1:56" ht="15" customHeight="1">
      <c r="A455" s="875" t="str">
        <f>เวลาเรียน1!A12</f>
        <v/>
      </c>
      <c r="B455" s="876"/>
      <c r="C455" s="519" t="str">
        <f>น้ำหนักส่วนสูง!B8</f>
        <v/>
      </c>
      <c r="D455" s="507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507"/>
      <c r="W455" s="507"/>
      <c r="X455" s="507"/>
      <c r="Y455" s="507"/>
      <c r="Z455" s="521" t="str">
        <f t="shared" si="33"/>
        <v/>
      </c>
      <c r="AA455" s="507"/>
      <c r="AB455" s="507"/>
      <c r="AC455" s="507"/>
      <c r="AD455" s="507"/>
      <c r="AE455" s="507"/>
      <c r="AF455" s="507"/>
      <c r="AG455" s="507"/>
      <c r="AH455" s="507"/>
      <c r="AI455" s="507"/>
      <c r="AJ455" s="507"/>
      <c r="AK455" s="507"/>
      <c r="AL455" s="507"/>
      <c r="AM455" s="507"/>
      <c r="AN455" s="507"/>
      <c r="AO455" s="507"/>
      <c r="AP455" s="507"/>
      <c r="AQ455" s="507"/>
      <c r="AR455" s="507"/>
      <c r="AS455" s="513"/>
      <c r="AT455" s="514"/>
      <c r="AU455" s="513"/>
      <c r="AV455" s="514"/>
      <c r="AW455" s="515"/>
      <c r="AX455" s="514"/>
      <c r="AY455" s="507"/>
      <c r="AZ455" s="408"/>
      <c r="BA455" s="410" t="str">
        <f>IF(A455="","",IF(AY455+AZ455=ข้อมูลพื้นฐาน!$F$23+ข้อมูลพื้นฐาน!$G$23,"/",""))</f>
        <v/>
      </c>
      <c r="BB455" s="410" t="str">
        <f t="shared" si="32"/>
        <v/>
      </c>
      <c r="BC455" s="390" t="str">
        <f>สรุปเวลาเรียน!X10</f>
        <v/>
      </c>
      <c r="BD455" s="415"/>
    </row>
    <row r="456" spans="1:56" ht="15" customHeight="1">
      <c r="A456" s="875" t="str">
        <f>เวลาเรียน1!A13</f>
        <v/>
      </c>
      <c r="B456" s="876"/>
      <c r="C456" s="519" t="str">
        <f>น้ำหนักส่วนสูง!B9</f>
        <v/>
      </c>
      <c r="D456" s="507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07"/>
      <c r="W456" s="507"/>
      <c r="X456" s="507"/>
      <c r="Y456" s="507"/>
      <c r="Z456" s="521" t="str">
        <f t="shared" si="33"/>
        <v/>
      </c>
      <c r="AA456" s="507"/>
      <c r="AB456" s="507"/>
      <c r="AC456" s="507"/>
      <c r="AD456" s="507"/>
      <c r="AE456" s="507"/>
      <c r="AF456" s="507"/>
      <c r="AG456" s="507"/>
      <c r="AH456" s="507"/>
      <c r="AI456" s="507"/>
      <c r="AJ456" s="507"/>
      <c r="AK456" s="507"/>
      <c r="AL456" s="507"/>
      <c r="AM456" s="507"/>
      <c r="AN456" s="507"/>
      <c r="AO456" s="507"/>
      <c r="AP456" s="507"/>
      <c r="AQ456" s="507"/>
      <c r="AR456" s="507"/>
      <c r="AS456" s="513"/>
      <c r="AT456" s="514"/>
      <c r="AU456" s="513"/>
      <c r="AV456" s="514"/>
      <c r="AW456" s="515"/>
      <c r="AX456" s="514"/>
      <c r="AY456" s="507"/>
      <c r="AZ456" s="408"/>
      <c r="BA456" s="410" t="str">
        <f>IF(A456="","",IF(AY456+AZ456=ข้อมูลพื้นฐาน!$F$23+ข้อมูลพื้นฐาน!$G$23,"/",""))</f>
        <v/>
      </c>
      <c r="BB456" s="410" t="str">
        <f t="shared" si="32"/>
        <v/>
      </c>
      <c r="BC456" s="390" t="str">
        <f>สรุปเวลาเรียน!X11</f>
        <v/>
      </c>
      <c r="BD456" s="415"/>
    </row>
    <row r="457" spans="1:56" ht="15" customHeight="1">
      <c r="A457" s="875" t="str">
        <f>เวลาเรียน1!A14</f>
        <v/>
      </c>
      <c r="B457" s="876"/>
      <c r="C457" s="519" t="str">
        <f>น้ำหนักส่วนสูง!B10</f>
        <v/>
      </c>
      <c r="D457" s="507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507"/>
      <c r="W457" s="507"/>
      <c r="X457" s="507"/>
      <c r="Y457" s="507"/>
      <c r="Z457" s="521" t="str">
        <f t="shared" si="33"/>
        <v/>
      </c>
      <c r="AA457" s="507"/>
      <c r="AB457" s="507"/>
      <c r="AC457" s="507"/>
      <c r="AD457" s="507"/>
      <c r="AE457" s="507"/>
      <c r="AF457" s="507"/>
      <c r="AG457" s="507"/>
      <c r="AH457" s="507"/>
      <c r="AI457" s="507"/>
      <c r="AJ457" s="507"/>
      <c r="AK457" s="507"/>
      <c r="AL457" s="507"/>
      <c r="AM457" s="507"/>
      <c r="AN457" s="507"/>
      <c r="AO457" s="507"/>
      <c r="AP457" s="507"/>
      <c r="AQ457" s="507"/>
      <c r="AR457" s="507"/>
      <c r="AS457" s="513"/>
      <c r="AT457" s="514"/>
      <c r="AU457" s="513"/>
      <c r="AV457" s="514"/>
      <c r="AW457" s="515"/>
      <c r="AX457" s="514"/>
      <c r="AY457" s="507"/>
      <c r="AZ457" s="408"/>
      <c r="BA457" s="410" t="str">
        <f>IF(A457="","",IF(AY457+AZ457=ข้อมูลพื้นฐาน!$F$23+ข้อมูลพื้นฐาน!$G$23,"/",""))</f>
        <v/>
      </c>
      <c r="BB457" s="410" t="str">
        <f t="shared" si="32"/>
        <v/>
      </c>
      <c r="BC457" s="390" t="str">
        <f>สรุปเวลาเรียน!X12</f>
        <v/>
      </c>
      <c r="BD457" s="415"/>
    </row>
    <row r="458" spans="1:56" ht="15" customHeight="1">
      <c r="A458" s="875" t="str">
        <f>เวลาเรียน1!A15</f>
        <v/>
      </c>
      <c r="B458" s="876"/>
      <c r="C458" s="519" t="str">
        <f>น้ำหนักส่วนสูง!B11</f>
        <v/>
      </c>
      <c r="D458" s="507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07"/>
      <c r="W458" s="507"/>
      <c r="X458" s="507"/>
      <c r="Y458" s="507"/>
      <c r="Z458" s="521" t="str">
        <f t="shared" si="33"/>
        <v/>
      </c>
      <c r="AA458" s="507"/>
      <c r="AB458" s="507"/>
      <c r="AC458" s="507"/>
      <c r="AD458" s="507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7"/>
      <c r="AO458" s="507"/>
      <c r="AP458" s="507"/>
      <c r="AQ458" s="507"/>
      <c r="AR458" s="507"/>
      <c r="AS458" s="513"/>
      <c r="AT458" s="514"/>
      <c r="AU458" s="513"/>
      <c r="AV458" s="514"/>
      <c r="AW458" s="515"/>
      <c r="AX458" s="514"/>
      <c r="AY458" s="507"/>
      <c r="AZ458" s="408"/>
      <c r="BA458" s="410" t="str">
        <f>IF(A458="","",IF(AY458+AZ458=ข้อมูลพื้นฐาน!$F$23+ข้อมูลพื้นฐาน!$G$23,"/",""))</f>
        <v/>
      </c>
      <c r="BB458" s="410" t="str">
        <f t="shared" si="32"/>
        <v/>
      </c>
      <c r="BC458" s="390" t="str">
        <f>สรุปเวลาเรียน!X13</f>
        <v/>
      </c>
      <c r="BD458" s="415"/>
    </row>
    <row r="459" spans="1:56" ht="15" customHeight="1">
      <c r="A459" s="875" t="str">
        <f>เวลาเรียน1!A16</f>
        <v/>
      </c>
      <c r="B459" s="876"/>
      <c r="C459" s="519" t="str">
        <f>น้ำหนักส่วนสูง!B12</f>
        <v/>
      </c>
      <c r="D459" s="507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07"/>
      <c r="W459" s="507"/>
      <c r="X459" s="507"/>
      <c r="Y459" s="507"/>
      <c r="Z459" s="521" t="str">
        <f t="shared" si="33"/>
        <v/>
      </c>
      <c r="AA459" s="507"/>
      <c r="AB459" s="507"/>
      <c r="AC459" s="507"/>
      <c r="AD459" s="507"/>
      <c r="AE459" s="507"/>
      <c r="AF459" s="507"/>
      <c r="AG459" s="507"/>
      <c r="AH459" s="507"/>
      <c r="AI459" s="507"/>
      <c r="AJ459" s="507"/>
      <c r="AK459" s="507"/>
      <c r="AL459" s="507"/>
      <c r="AM459" s="507"/>
      <c r="AN459" s="507"/>
      <c r="AO459" s="507"/>
      <c r="AP459" s="507"/>
      <c r="AQ459" s="507"/>
      <c r="AR459" s="507"/>
      <c r="AS459" s="513"/>
      <c r="AT459" s="514"/>
      <c r="AU459" s="513"/>
      <c r="AV459" s="514"/>
      <c r="AW459" s="515"/>
      <c r="AX459" s="514"/>
      <c r="AY459" s="507"/>
      <c r="AZ459" s="408"/>
      <c r="BA459" s="410" t="str">
        <f>IF(A459="","",IF(AY459+AZ459=ข้อมูลพื้นฐาน!$F$23+ข้อมูลพื้นฐาน!$G$23,"/",""))</f>
        <v/>
      </c>
      <c r="BB459" s="410" t="str">
        <f t="shared" si="32"/>
        <v/>
      </c>
      <c r="BC459" s="390" t="str">
        <f>สรุปเวลาเรียน!X14</f>
        <v/>
      </c>
      <c r="BD459" s="415"/>
    </row>
    <row r="460" spans="1:56" ht="15" customHeight="1">
      <c r="A460" s="875" t="str">
        <f>เวลาเรียน1!A17</f>
        <v/>
      </c>
      <c r="B460" s="876"/>
      <c r="C460" s="519" t="str">
        <f>น้ำหนักส่วนสูง!B13</f>
        <v/>
      </c>
      <c r="D460" s="507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507"/>
      <c r="W460" s="507"/>
      <c r="X460" s="507"/>
      <c r="Y460" s="507"/>
      <c r="Z460" s="521" t="str">
        <f t="shared" si="33"/>
        <v/>
      </c>
      <c r="AA460" s="507"/>
      <c r="AB460" s="507"/>
      <c r="AC460" s="507"/>
      <c r="AD460" s="507"/>
      <c r="AE460" s="507"/>
      <c r="AF460" s="507"/>
      <c r="AG460" s="507"/>
      <c r="AH460" s="507"/>
      <c r="AI460" s="507"/>
      <c r="AJ460" s="507"/>
      <c r="AK460" s="507"/>
      <c r="AL460" s="507"/>
      <c r="AM460" s="507"/>
      <c r="AN460" s="507"/>
      <c r="AO460" s="507"/>
      <c r="AP460" s="507"/>
      <c r="AQ460" s="507"/>
      <c r="AR460" s="507"/>
      <c r="AS460" s="513"/>
      <c r="AT460" s="514"/>
      <c r="AU460" s="513"/>
      <c r="AV460" s="514"/>
      <c r="AW460" s="515"/>
      <c r="AX460" s="514"/>
      <c r="AY460" s="507"/>
      <c r="AZ460" s="408"/>
      <c r="BA460" s="410" t="str">
        <f>IF(A460="","",IF(AY460+AZ460=ข้อมูลพื้นฐาน!$F$23+ข้อมูลพื้นฐาน!$G$23,"/",""))</f>
        <v/>
      </c>
      <c r="BB460" s="410" t="str">
        <f t="shared" si="32"/>
        <v/>
      </c>
      <c r="BC460" s="390" t="str">
        <f>สรุปเวลาเรียน!X15</f>
        <v/>
      </c>
      <c r="BD460" s="415"/>
    </row>
    <row r="461" spans="1:56" ht="15" customHeight="1">
      <c r="A461" s="875" t="str">
        <f>เวลาเรียน1!A18</f>
        <v/>
      </c>
      <c r="B461" s="876"/>
      <c r="C461" s="519" t="str">
        <f>น้ำหนักส่วนสูง!B14</f>
        <v/>
      </c>
      <c r="D461" s="507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507"/>
      <c r="V461" s="507"/>
      <c r="W461" s="507"/>
      <c r="X461" s="507"/>
      <c r="Y461" s="507"/>
      <c r="Z461" s="521" t="str">
        <f t="shared" si="33"/>
        <v/>
      </c>
      <c r="AA461" s="507"/>
      <c r="AB461" s="507"/>
      <c r="AC461" s="507"/>
      <c r="AD461" s="507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7"/>
      <c r="AR461" s="507"/>
      <c r="AS461" s="513"/>
      <c r="AT461" s="514"/>
      <c r="AU461" s="513"/>
      <c r="AV461" s="514"/>
      <c r="AW461" s="515"/>
      <c r="AX461" s="514"/>
      <c r="AY461" s="507"/>
      <c r="AZ461" s="408"/>
      <c r="BA461" s="410" t="str">
        <f>IF(A461="","",IF(AY461+AZ461=ข้อมูลพื้นฐาน!$F$23+ข้อมูลพื้นฐาน!$G$23,"/",""))</f>
        <v/>
      </c>
      <c r="BB461" s="410" t="str">
        <f t="shared" si="32"/>
        <v/>
      </c>
      <c r="BC461" s="390" t="str">
        <f>สรุปเวลาเรียน!X16</f>
        <v/>
      </c>
      <c r="BD461" s="415"/>
    </row>
    <row r="462" spans="1:56" ht="15" customHeight="1">
      <c r="A462" s="875" t="str">
        <f>เวลาเรียน1!A19</f>
        <v/>
      </c>
      <c r="B462" s="876"/>
      <c r="C462" s="519" t="str">
        <f>น้ำหนักส่วนสูง!B15</f>
        <v/>
      </c>
      <c r="D462" s="507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507"/>
      <c r="V462" s="507"/>
      <c r="W462" s="507"/>
      <c r="X462" s="507"/>
      <c r="Y462" s="507"/>
      <c r="Z462" s="521" t="str">
        <f t="shared" si="33"/>
        <v/>
      </c>
      <c r="AA462" s="507"/>
      <c r="AB462" s="507"/>
      <c r="AC462" s="507"/>
      <c r="AD462" s="507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7"/>
      <c r="AR462" s="507"/>
      <c r="AS462" s="513"/>
      <c r="AT462" s="514"/>
      <c r="AU462" s="513"/>
      <c r="AV462" s="514"/>
      <c r="AW462" s="515"/>
      <c r="AX462" s="514"/>
      <c r="AY462" s="507"/>
      <c r="AZ462" s="408"/>
      <c r="BA462" s="410" t="str">
        <f>IF(A462="","",IF(AY462+AZ462=ข้อมูลพื้นฐาน!$F$23+ข้อมูลพื้นฐาน!$G$23,"/",""))</f>
        <v/>
      </c>
      <c r="BB462" s="410" t="str">
        <f t="shared" si="32"/>
        <v/>
      </c>
      <c r="BC462" s="390" t="str">
        <f>สรุปเวลาเรียน!X17</f>
        <v/>
      </c>
      <c r="BD462" s="415"/>
    </row>
    <row r="463" spans="1:56" ht="15" customHeight="1">
      <c r="A463" s="875" t="str">
        <f>เวลาเรียน1!A20</f>
        <v/>
      </c>
      <c r="B463" s="876"/>
      <c r="C463" s="519" t="str">
        <f>น้ำหนักส่วนสูง!B16</f>
        <v/>
      </c>
      <c r="D463" s="507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507"/>
      <c r="V463" s="507"/>
      <c r="W463" s="507"/>
      <c r="X463" s="507"/>
      <c r="Y463" s="507"/>
      <c r="Z463" s="521" t="str">
        <f t="shared" si="33"/>
        <v/>
      </c>
      <c r="AA463" s="507"/>
      <c r="AB463" s="507"/>
      <c r="AC463" s="507"/>
      <c r="AD463" s="507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7"/>
      <c r="AR463" s="507"/>
      <c r="AS463" s="513"/>
      <c r="AT463" s="514"/>
      <c r="AU463" s="513"/>
      <c r="AV463" s="514"/>
      <c r="AW463" s="515"/>
      <c r="AX463" s="514"/>
      <c r="AY463" s="507"/>
      <c r="AZ463" s="408"/>
      <c r="BA463" s="410" t="str">
        <f>IF(A463="","",IF(AY463+AZ463=ข้อมูลพื้นฐาน!$F$23+ข้อมูลพื้นฐาน!$G$23,"/",""))</f>
        <v/>
      </c>
      <c r="BB463" s="410" t="str">
        <f t="shared" si="32"/>
        <v/>
      </c>
      <c r="BC463" s="390" t="str">
        <f>สรุปเวลาเรียน!X18</f>
        <v/>
      </c>
      <c r="BD463" s="415"/>
    </row>
    <row r="464" spans="1:56" ht="15" customHeight="1">
      <c r="A464" s="875" t="str">
        <f>เวลาเรียน1!A21</f>
        <v/>
      </c>
      <c r="B464" s="876"/>
      <c r="C464" s="519" t="str">
        <f>น้ำหนักส่วนสูง!B17</f>
        <v/>
      </c>
      <c r="D464" s="507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507"/>
      <c r="V464" s="507"/>
      <c r="W464" s="507"/>
      <c r="X464" s="507"/>
      <c r="Y464" s="507"/>
      <c r="Z464" s="521" t="str">
        <f t="shared" si="33"/>
        <v/>
      </c>
      <c r="AA464" s="507"/>
      <c r="AB464" s="507"/>
      <c r="AC464" s="507"/>
      <c r="AD464" s="507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7"/>
      <c r="AR464" s="507"/>
      <c r="AS464" s="513"/>
      <c r="AT464" s="514"/>
      <c r="AU464" s="513"/>
      <c r="AV464" s="514"/>
      <c r="AW464" s="515"/>
      <c r="AX464" s="514"/>
      <c r="AY464" s="507"/>
      <c r="AZ464" s="408"/>
      <c r="BA464" s="410" t="str">
        <f>IF(A464="","",IF(AY464+AZ464=ข้อมูลพื้นฐาน!$F$23+ข้อมูลพื้นฐาน!$G$23,"/",""))</f>
        <v/>
      </c>
      <c r="BB464" s="410" t="str">
        <f t="shared" si="32"/>
        <v/>
      </c>
      <c r="BC464" s="390" t="str">
        <f>สรุปเวลาเรียน!X19</f>
        <v/>
      </c>
      <c r="BD464" s="415"/>
    </row>
    <row r="465" spans="1:56" ht="15" customHeight="1">
      <c r="A465" s="875" t="str">
        <f>เวลาเรียน1!A22</f>
        <v/>
      </c>
      <c r="B465" s="876"/>
      <c r="C465" s="519" t="str">
        <f>น้ำหนักส่วนสูง!B18</f>
        <v/>
      </c>
      <c r="D465" s="507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07"/>
      <c r="W465" s="507"/>
      <c r="X465" s="507"/>
      <c r="Y465" s="507"/>
      <c r="Z465" s="521" t="str">
        <f t="shared" si="33"/>
        <v/>
      </c>
      <c r="AA465" s="507"/>
      <c r="AB465" s="507"/>
      <c r="AC465" s="507"/>
      <c r="AD465" s="507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7"/>
      <c r="AR465" s="507"/>
      <c r="AS465" s="513"/>
      <c r="AT465" s="514"/>
      <c r="AU465" s="513"/>
      <c r="AV465" s="514"/>
      <c r="AW465" s="515"/>
      <c r="AX465" s="514"/>
      <c r="AY465" s="507"/>
      <c r="AZ465" s="408"/>
      <c r="BA465" s="410" t="str">
        <f>IF(A465="","",IF(AY465+AZ465=ข้อมูลพื้นฐาน!$F$23+ข้อมูลพื้นฐาน!$G$23,"/",""))</f>
        <v/>
      </c>
      <c r="BB465" s="410" t="str">
        <f t="shared" si="32"/>
        <v/>
      </c>
      <c r="BC465" s="390" t="str">
        <f>สรุปเวลาเรียน!X20</f>
        <v/>
      </c>
      <c r="BD465" s="415"/>
    </row>
    <row r="466" spans="1:56" ht="15" customHeight="1">
      <c r="A466" s="875" t="str">
        <f>เวลาเรียน1!A23</f>
        <v/>
      </c>
      <c r="B466" s="876"/>
      <c r="C466" s="519" t="str">
        <f>น้ำหนักส่วนสูง!B19</f>
        <v/>
      </c>
      <c r="D466" s="507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507"/>
      <c r="W466" s="507"/>
      <c r="X466" s="507"/>
      <c r="Y466" s="507"/>
      <c r="Z466" s="521" t="str">
        <f t="shared" si="33"/>
        <v/>
      </c>
      <c r="AA466" s="507"/>
      <c r="AB466" s="507"/>
      <c r="AC466" s="507"/>
      <c r="AD466" s="507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7"/>
      <c r="AR466" s="507"/>
      <c r="AS466" s="513"/>
      <c r="AT466" s="514"/>
      <c r="AU466" s="513"/>
      <c r="AV466" s="514"/>
      <c r="AW466" s="515"/>
      <c r="AX466" s="514"/>
      <c r="AY466" s="507"/>
      <c r="AZ466" s="408"/>
      <c r="BA466" s="410" t="str">
        <f>IF(A466="","",IF(AY466+AZ466=ข้อมูลพื้นฐาน!$F$23+ข้อมูลพื้นฐาน!$G$23,"/",""))</f>
        <v/>
      </c>
      <c r="BB466" s="410" t="str">
        <f t="shared" si="32"/>
        <v/>
      </c>
      <c r="BC466" s="390" t="str">
        <f>สรุปเวลาเรียน!X21</f>
        <v/>
      </c>
      <c r="BD466" s="415"/>
    </row>
    <row r="467" spans="1:56" ht="15" customHeight="1">
      <c r="A467" s="875" t="str">
        <f>เวลาเรียน1!A24</f>
        <v/>
      </c>
      <c r="B467" s="876"/>
      <c r="C467" s="519" t="str">
        <f>น้ำหนักส่วนสูง!B20</f>
        <v/>
      </c>
      <c r="D467" s="507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07"/>
      <c r="W467" s="507"/>
      <c r="X467" s="507"/>
      <c r="Y467" s="507"/>
      <c r="Z467" s="521" t="str">
        <f t="shared" si="33"/>
        <v/>
      </c>
      <c r="AA467" s="507"/>
      <c r="AB467" s="507"/>
      <c r="AC467" s="507"/>
      <c r="AD467" s="507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7"/>
      <c r="AR467" s="507"/>
      <c r="AS467" s="513"/>
      <c r="AT467" s="514"/>
      <c r="AU467" s="513"/>
      <c r="AV467" s="514"/>
      <c r="AW467" s="515"/>
      <c r="AX467" s="514"/>
      <c r="AY467" s="507"/>
      <c r="AZ467" s="408"/>
      <c r="BA467" s="410" t="str">
        <f>IF(A467="","",IF(AY467+AZ467=ข้อมูลพื้นฐาน!$F$23+ข้อมูลพื้นฐาน!$G$23,"/",""))</f>
        <v/>
      </c>
      <c r="BB467" s="410" t="str">
        <f t="shared" si="32"/>
        <v/>
      </c>
      <c r="BC467" s="390" t="str">
        <f>สรุปเวลาเรียน!X22</f>
        <v/>
      </c>
      <c r="BD467" s="415"/>
    </row>
    <row r="468" spans="1:56" ht="15" customHeight="1">
      <c r="A468" s="875" t="str">
        <f>เวลาเรียน1!A25</f>
        <v/>
      </c>
      <c r="B468" s="876"/>
      <c r="C468" s="519" t="str">
        <f>น้ำหนักส่วนสูง!B21</f>
        <v/>
      </c>
      <c r="D468" s="507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507"/>
      <c r="W468" s="507"/>
      <c r="X468" s="507"/>
      <c r="Y468" s="507"/>
      <c r="Z468" s="521" t="str">
        <f t="shared" si="33"/>
        <v/>
      </c>
      <c r="AA468" s="507"/>
      <c r="AB468" s="507"/>
      <c r="AC468" s="507"/>
      <c r="AD468" s="507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7"/>
      <c r="AR468" s="507"/>
      <c r="AS468" s="513"/>
      <c r="AT468" s="514"/>
      <c r="AU468" s="513"/>
      <c r="AV468" s="514"/>
      <c r="AW468" s="515"/>
      <c r="AX468" s="514"/>
      <c r="AY468" s="507"/>
      <c r="AZ468" s="408"/>
      <c r="BA468" s="410" t="str">
        <f>IF(A468="","",IF(AY468+AZ468=ข้อมูลพื้นฐาน!$F$23+ข้อมูลพื้นฐาน!$G$23,"/",""))</f>
        <v/>
      </c>
      <c r="BB468" s="410" t="str">
        <f t="shared" si="32"/>
        <v/>
      </c>
      <c r="BC468" s="390" t="str">
        <f>สรุปเวลาเรียน!X23</f>
        <v/>
      </c>
      <c r="BD468" s="415"/>
    </row>
    <row r="469" spans="1:56" ht="15" customHeight="1">
      <c r="A469" s="875" t="str">
        <f>เวลาเรียน1!A26</f>
        <v/>
      </c>
      <c r="B469" s="876"/>
      <c r="C469" s="519" t="str">
        <f>น้ำหนักส่วนสูง!B22</f>
        <v/>
      </c>
      <c r="D469" s="507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07"/>
      <c r="W469" s="507"/>
      <c r="X469" s="507"/>
      <c r="Y469" s="507"/>
      <c r="Z469" s="521" t="str">
        <f t="shared" si="33"/>
        <v/>
      </c>
      <c r="AA469" s="507"/>
      <c r="AB469" s="507"/>
      <c r="AC469" s="507"/>
      <c r="AD469" s="507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7"/>
      <c r="AR469" s="507"/>
      <c r="AS469" s="513"/>
      <c r="AT469" s="514"/>
      <c r="AU469" s="513"/>
      <c r="AV469" s="514"/>
      <c r="AW469" s="515"/>
      <c r="AX469" s="514"/>
      <c r="AY469" s="507"/>
      <c r="AZ469" s="408"/>
      <c r="BA469" s="410" t="str">
        <f>IF(A469="","",IF(AY469+AZ469=ข้อมูลพื้นฐาน!$F$23+ข้อมูลพื้นฐาน!$G$23,"/",""))</f>
        <v/>
      </c>
      <c r="BB469" s="410" t="str">
        <f t="shared" si="32"/>
        <v/>
      </c>
      <c r="BC469" s="390" t="str">
        <f>สรุปเวลาเรียน!X24</f>
        <v/>
      </c>
      <c r="BD469" s="415"/>
    </row>
    <row r="470" spans="1:56" ht="15" customHeight="1">
      <c r="A470" s="875" t="str">
        <f>เวลาเรียน1!A27</f>
        <v/>
      </c>
      <c r="B470" s="876"/>
      <c r="C470" s="519" t="str">
        <f>น้ำหนักส่วนสูง!B23</f>
        <v/>
      </c>
      <c r="D470" s="507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07"/>
      <c r="W470" s="507"/>
      <c r="X470" s="507"/>
      <c r="Y470" s="507"/>
      <c r="Z470" s="521" t="str">
        <f t="shared" si="33"/>
        <v/>
      </c>
      <c r="AA470" s="507"/>
      <c r="AB470" s="507"/>
      <c r="AC470" s="507"/>
      <c r="AD470" s="507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7"/>
      <c r="AR470" s="507"/>
      <c r="AS470" s="513"/>
      <c r="AT470" s="514"/>
      <c r="AU470" s="513"/>
      <c r="AV470" s="514"/>
      <c r="AW470" s="515"/>
      <c r="AX470" s="514"/>
      <c r="AY470" s="507"/>
      <c r="AZ470" s="408"/>
      <c r="BA470" s="410" t="str">
        <f>IF(A470="","",IF(AY470+AZ470=ข้อมูลพื้นฐาน!$F$23+ข้อมูลพื้นฐาน!$G$23,"/",""))</f>
        <v/>
      </c>
      <c r="BB470" s="410" t="str">
        <f t="shared" si="32"/>
        <v/>
      </c>
      <c r="BC470" s="390" t="str">
        <f>สรุปเวลาเรียน!X25</f>
        <v/>
      </c>
      <c r="BD470" s="415"/>
    </row>
    <row r="471" spans="1:56" ht="15" customHeight="1">
      <c r="A471" s="875" t="str">
        <f>เวลาเรียน1!A28</f>
        <v/>
      </c>
      <c r="B471" s="876"/>
      <c r="C471" s="519" t="str">
        <f>น้ำหนักส่วนสูง!B24</f>
        <v/>
      </c>
      <c r="D471" s="507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07"/>
      <c r="W471" s="507"/>
      <c r="X471" s="507"/>
      <c r="Y471" s="507"/>
      <c r="Z471" s="521" t="str">
        <f t="shared" si="33"/>
        <v/>
      </c>
      <c r="AA471" s="507"/>
      <c r="AB471" s="507"/>
      <c r="AC471" s="507"/>
      <c r="AD471" s="507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7"/>
      <c r="AR471" s="507"/>
      <c r="AS471" s="513"/>
      <c r="AT471" s="514"/>
      <c r="AU471" s="513"/>
      <c r="AV471" s="514"/>
      <c r="AW471" s="515"/>
      <c r="AX471" s="514"/>
      <c r="AY471" s="507"/>
      <c r="AZ471" s="408"/>
      <c r="BA471" s="410" t="str">
        <f>IF(A471="","",IF(AY471+AZ471=ข้อมูลพื้นฐาน!$F$23+ข้อมูลพื้นฐาน!$G$23,"/",""))</f>
        <v/>
      </c>
      <c r="BB471" s="410" t="str">
        <f t="shared" si="32"/>
        <v/>
      </c>
      <c r="BC471" s="390" t="str">
        <f>สรุปเวลาเรียน!X26</f>
        <v/>
      </c>
      <c r="BD471" s="415"/>
    </row>
    <row r="472" spans="1:56" ht="15" customHeight="1">
      <c r="A472" s="875" t="str">
        <f>เวลาเรียน1!A29</f>
        <v/>
      </c>
      <c r="B472" s="876"/>
      <c r="C472" s="519" t="str">
        <f>น้ำหนักส่วนสูง!B25</f>
        <v/>
      </c>
      <c r="D472" s="507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507"/>
      <c r="W472" s="507"/>
      <c r="X472" s="507"/>
      <c r="Y472" s="507"/>
      <c r="Z472" s="521" t="str">
        <f t="shared" si="33"/>
        <v/>
      </c>
      <c r="AA472" s="507"/>
      <c r="AB472" s="507"/>
      <c r="AC472" s="507"/>
      <c r="AD472" s="507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7"/>
      <c r="AR472" s="507"/>
      <c r="AS472" s="513"/>
      <c r="AT472" s="514"/>
      <c r="AU472" s="513"/>
      <c r="AV472" s="514"/>
      <c r="AW472" s="515"/>
      <c r="AX472" s="514"/>
      <c r="AY472" s="507"/>
      <c r="AZ472" s="408"/>
      <c r="BA472" s="410" t="str">
        <f>IF(A472="","",IF(AY472+AZ472=ข้อมูลพื้นฐาน!$F$23+ข้อมูลพื้นฐาน!$G$23,"/",""))</f>
        <v/>
      </c>
      <c r="BB472" s="410" t="str">
        <f t="shared" si="32"/>
        <v/>
      </c>
      <c r="BC472" s="390" t="str">
        <f>สรุปเวลาเรียน!X27</f>
        <v/>
      </c>
      <c r="BD472" s="415"/>
    </row>
    <row r="473" spans="1:56" ht="15" customHeight="1">
      <c r="A473" s="875" t="str">
        <f>เวลาเรียน1!A30</f>
        <v/>
      </c>
      <c r="B473" s="876"/>
      <c r="C473" s="519" t="str">
        <f>น้ำหนักส่วนสูง!B26</f>
        <v/>
      </c>
      <c r="D473" s="507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07"/>
      <c r="W473" s="507"/>
      <c r="X473" s="507"/>
      <c r="Y473" s="507"/>
      <c r="Z473" s="521" t="str">
        <f t="shared" si="33"/>
        <v/>
      </c>
      <c r="AA473" s="507"/>
      <c r="AB473" s="507"/>
      <c r="AC473" s="507"/>
      <c r="AD473" s="507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7"/>
      <c r="AR473" s="507"/>
      <c r="AS473" s="513"/>
      <c r="AT473" s="514"/>
      <c r="AU473" s="513"/>
      <c r="AV473" s="514"/>
      <c r="AW473" s="515"/>
      <c r="AX473" s="514"/>
      <c r="AY473" s="507"/>
      <c r="AZ473" s="408"/>
      <c r="BA473" s="410" t="str">
        <f>IF(A473="","",IF(AY473+AZ473=ข้อมูลพื้นฐาน!$F$23+ข้อมูลพื้นฐาน!$G$23,"/",""))</f>
        <v/>
      </c>
      <c r="BB473" s="410" t="str">
        <f t="shared" si="32"/>
        <v/>
      </c>
      <c r="BC473" s="390" t="str">
        <f>สรุปเวลาเรียน!X28</f>
        <v/>
      </c>
      <c r="BD473" s="415"/>
    </row>
    <row r="474" spans="1:56" ht="15" customHeight="1">
      <c r="A474" s="875" t="str">
        <f>เวลาเรียน1!A31</f>
        <v/>
      </c>
      <c r="B474" s="876"/>
      <c r="C474" s="519" t="str">
        <f>น้ำหนักส่วนสูง!B27</f>
        <v/>
      </c>
      <c r="D474" s="507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07"/>
      <c r="W474" s="507"/>
      <c r="X474" s="507"/>
      <c r="Y474" s="507"/>
      <c r="Z474" s="521" t="str">
        <f t="shared" si="33"/>
        <v/>
      </c>
      <c r="AA474" s="507"/>
      <c r="AB474" s="507"/>
      <c r="AC474" s="507"/>
      <c r="AD474" s="507"/>
      <c r="AE474" s="507"/>
      <c r="AF474" s="507"/>
      <c r="AG474" s="507"/>
      <c r="AH474" s="507"/>
      <c r="AI474" s="507"/>
      <c r="AJ474" s="507"/>
      <c r="AK474" s="507"/>
      <c r="AL474" s="507"/>
      <c r="AM474" s="507"/>
      <c r="AN474" s="507"/>
      <c r="AO474" s="507"/>
      <c r="AP474" s="507"/>
      <c r="AQ474" s="507"/>
      <c r="AR474" s="507"/>
      <c r="AS474" s="513"/>
      <c r="AT474" s="514"/>
      <c r="AU474" s="513"/>
      <c r="AV474" s="514"/>
      <c r="AW474" s="515"/>
      <c r="AX474" s="514"/>
      <c r="AY474" s="507"/>
      <c r="AZ474" s="408"/>
      <c r="BA474" s="410" t="str">
        <f>IF(A474="","",IF(AY474+AZ474=ข้อมูลพื้นฐาน!$F$23+ข้อมูลพื้นฐาน!$G$23,"/",""))</f>
        <v/>
      </c>
      <c r="BB474" s="410" t="str">
        <f t="shared" si="32"/>
        <v/>
      </c>
      <c r="BC474" s="390" t="str">
        <f>สรุปเวลาเรียน!X29</f>
        <v/>
      </c>
      <c r="BD474" s="415"/>
    </row>
    <row r="475" spans="1:56" ht="15" customHeight="1">
      <c r="A475" s="875" t="str">
        <f>เวลาเรียน1!A32</f>
        <v/>
      </c>
      <c r="B475" s="876"/>
      <c r="C475" s="519" t="str">
        <f>น้ำหนักส่วนสูง!B28</f>
        <v/>
      </c>
      <c r="D475" s="507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07"/>
      <c r="W475" s="507"/>
      <c r="X475" s="507"/>
      <c r="Y475" s="507"/>
      <c r="Z475" s="521" t="str">
        <f t="shared" si="33"/>
        <v/>
      </c>
      <c r="AA475" s="507"/>
      <c r="AB475" s="507"/>
      <c r="AC475" s="507"/>
      <c r="AD475" s="507"/>
      <c r="AE475" s="507"/>
      <c r="AF475" s="507"/>
      <c r="AG475" s="507"/>
      <c r="AH475" s="507"/>
      <c r="AI475" s="507"/>
      <c r="AJ475" s="507"/>
      <c r="AK475" s="507"/>
      <c r="AL475" s="507"/>
      <c r="AM475" s="507"/>
      <c r="AN475" s="507"/>
      <c r="AO475" s="507"/>
      <c r="AP475" s="507"/>
      <c r="AQ475" s="507"/>
      <c r="AR475" s="507"/>
      <c r="AS475" s="513"/>
      <c r="AT475" s="514"/>
      <c r="AU475" s="513"/>
      <c r="AV475" s="514"/>
      <c r="AW475" s="515"/>
      <c r="AX475" s="514"/>
      <c r="AY475" s="507"/>
      <c r="AZ475" s="408"/>
      <c r="BA475" s="410" t="str">
        <f>IF(A475="","",IF(AY475+AZ475=ข้อมูลพื้นฐาน!$F$23+ข้อมูลพื้นฐาน!$G$23,"/",""))</f>
        <v/>
      </c>
      <c r="BB475" s="410" t="str">
        <f t="shared" si="32"/>
        <v/>
      </c>
      <c r="BC475" s="390" t="str">
        <f>สรุปเวลาเรียน!X30</f>
        <v/>
      </c>
      <c r="BD475" s="415"/>
    </row>
    <row r="476" spans="1:56" ht="15" customHeight="1">
      <c r="A476" s="875" t="str">
        <f>เวลาเรียน1!A33</f>
        <v/>
      </c>
      <c r="B476" s="876"/>
      <c r="C476" s="519" t="str">
        <f>น้ำหนักส่วนสูง!B29</f>
        <v/>
      </c>
      <c r="D476" s="507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07"/>
      <c r="W476" s="507"/>
      <c r="X476" s="507"/>
      <c r="Y476" s="507"/>
      <c r="Z476" s="521" t="str">
        <f t="shared" si="33"/>
        <v/>
      </c>
      <c r="AA476" s="507"/>
      <c r="AB476" s="507"/>
      <c r="AC476" s="507"/>
      <c r="AD476" s="507"/>
      <c r="AE476" s="507"/>
      <c r="AF476" s="507"/>
      <c r="AG476" s="507"/>
      <c r="AH476" s="507"/>
      <c r="AI476" s="507"/>
      <c r="AJ476" s="507"/>
      <c r="AK476" s="507"/>
      <c r="AL476" s="507"/>
      <c r="AM476" s="507"/>
      <c r="AN476" s="507"/>
      <c r="AO476" s="507"/>
      <c r="AP476" s="507"/>
      <c r="AQ476" s="507"/>
      <c r="AR476" s="507"/>
      <c r="AS476" s="513"/>
      <c r="AT476" s="514"/>
      <c r="AU476" s="513"/>
      <c r="AV476" s="514"/>
      <c r="AW476" s="515"/>
      <c r="AX476" s="514"/>
      <c r="AY476" s="507"/>
      <c r="AZ476" s="408"/>
      <c r="BA476" s="410" t="str">
        <f>IF(A476="","",IF(AY476+AZ476=ข้อมูลพื้นฐาน!$F$23+ข้อมูลพื้นฐาน!$G$23,"/",""))</f>
        <v/>
      </c>
      <c r="BB476" s="410" t="str">
        <f t="shared" si="32"/>
        <v/>
      </c>
      <c r="BC476" s="390" t="str">
        <f>สรุปเวลาเรียน!X31</f>
        <v/>
      </c>
      <c r="BD476" s="415"/>
    </row>
    <row r="477" spans="1:56" ht="15" customHeight="1">
      <c r="A477" s="875" t="str">
        <f>เวลาเรียน1!A34</f>
        <v/>
      </c>
      <c r="B477" s="876"/>
      <c r="C477" s="519" t="str">
        <f>น้ำหนักส่วนสูง!B30</f>
        <v/>
      </c>
      <c r="D477" s="507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07"/>
      <c r="W477" s="507"/>
      <c r="X477" s="507"/>
      <c r="Y477" s="507"/>
      <c r="Z477" s="521" t="str">
        <f t="shared" si="33"/>
        <v/>
      </c>
      <c r="AA477" s="507"/>
      <c r="AB477" s="507"/>
      <c r="AC477" s="507"/>
      <c r="AD477" s="507"/>
      <c r="AE477" s="507"/>
      <c r="AF477" s="507"/>
      <c r="AG477" s="507"/>
      <c r="AH477" s="507"/>
      <c r="AI477" s="507"/>
      <c r="AJ477" s="507"/>
      <c r="AK477" s="507"/>
      <c r="AL477" s="507"/>
      <c r="AM477" s="507"/>
      <c r="AN477" s="507"/>
      <c r="AO477" s="507"/>
      <c r="AP477" s="507"/>
      <c r="AQ477" s="507"/>
      <c r="AR477" s="507"/>
      <c r="AS477" s="513"/>
      <c r="AT477" s="514"/>
      <c r="AU477" s="513"/>
      <c r="AV477" s="514"/>
      <c r="AW477" s="515"/>
      <c r="AX477" s="514"/>
      <c r="AY477" s="507"/>
      <c r="AZ477" s="408"/>
      <c r="BA477" s="410" t="str">
        <f>IF(A477="","",IF(AY477+AZ477=ข้อมูลพื้นฐาน!$F$23+ข้อมูลพื้นฐาน!$G$23,"/",""))</f>
        <v/>
      </c>
      <c r="BB477" s="410" t="str">
        <f t="shared" si="32"/>
        <v/>
      </c>
      <c r="BC477" s="390" t="str">
        <f>สรุปเวลาเรียน!X32</f>
        <v/>
      </c>
      <c r="BD477" s="415"/>
    </row>
    <row r="478" spans="1:56" ht="15" customHeight="1">
      <c r="A478" s="875" t="str">
        <f>เวลาเรียน1!A35</f>
        <v/>
      </c>
      <c r="B478" s="876"/>
      <c r="C478" s="519" t="str">
        <f>น้ำหนักส่วนสูง!B31</f>
        <v/>
      </c>
      <c r="D478" s="507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07"/>
      <c r="W478" s="507"/>
      <c r="X478" s="507"/>
      <c r="Y478" s="507"/>
      <c r="Z478" s="521" t="str">
        <f t="shared" si="33"/>
        <v/>
      </c>
      <c r="AA478" s="507"/>
      <c r="AB478" s="507"/>
      <c r="AC478" s="507"/>
      <c r="AD478" s="507"/>
      <c r="AE478" s="507"/>
      <c r="AF478" s="507"/>
      <c r="AG478" s="507"/>
      <c r="AH478" s="507"/>
      <c r="AI478" s="507"/>
      <c r="AJ478" s="507"/>
      <c r="AK478" s="507"/>
      <c r="AL478" s="507"/>
      <c r="AM478" s="507"/>
      <c r="AN478" s="507"/>
      <c r="AO478" s="507"/>
      <c r="AP478" s="507"/>
      <c r="AQ478" s="507"/>
      <c r="AR478" s="507"/>
      <c r="AS478" s="513"/>
      <c r="AT478" s="514"/>
      <c r="AU478" s="513"/>
      <c r="AV478" s="514"/>
      <c r="AW478" s="515"/>
      <c r="AX478" s="514"/>
      <c r="AY478" s="507"/>
      <c r="AZ478" s="408"/>
      <c r="BA478" s="410" t="str">
        <f>IF(A478="","",IF(AY478+AZ478=ข้อมูลพื้นฐาน!$F$23+ข้อมูลพื้นฐาน!$G$23,"/",""))</f>
        <v/>
      </c>
      <c r="BB478" s="410" t="str">
        <f t="shared" si="32"/>
        <v/>
      </c>
      <c r="BC478" s="390" t="str">
        <f>สรุปเวลาเรียน!X33</f>
        <v/>
      </c>
      <c r="BD478" s="415"/>
    </row>
    <row r="479" spans="1:56" ht="15" customHeight="1">
      <c r="A479" s="875" t="str">
        <f>เวลาเรียน1!A36</f>
        <v/>
      </c>
      <c r="B479" s="876"/>
      <c r="C479" s="519" t="str">
        <f>น้ำหนักส่วนสูง!B32</f>
        <v/>
      </c>
      <c r="D479" s="507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07"/>
      <c r="W479" s="507"/>
      <c r="X479" s="507"/>
      <c r="Y479" s="507"/>
      <c r="Z479" s="521" t="str">
        <f t="shared" si="33"/>
        <v/>
      </c>
      <c r="AA479" s="507"/>
      <c r="AB479" s="507"/>
      <c r="AC479" s="507"/>
      <c r="AD479" s="507"/>
      <c r="AE479" s="507"/>
      <c r="AF479" s="507"/>
      <c r="AG479" s="507"/>
      <c r="AH479" s="507"/>
      <c r="AI479" s="507"/>
      <c r="AJ479" s="507"/>
      <c r="AK479" s="507"/>
      <c r="AL479" s="507"/>
      <c r="AM479" s="507"/>
      <c r="AN479" s="507"/>
      <c r="AO479" s="507"/>
      <c r="AP479" s="507"/>
      <c r="AQ479" s="507"/>
      <c r="AR479" s="507"/>
      <c r="AS479" s="513"/>
      <c r="AT479" s="514"/>
      <c r="AU479" s="513"/>
      <c r="AV479" s="514"/>
      <c r="AW479" s="515"/>
      <c r="AX479" s="514"/>
      <c r="AY479" s="507"/>
      <c r="AZ479" s="408"/>
      <c r="BA479" s="410" t="str">
        <f>IF(A479="","",IF(AY479+AZ479=ข้อมูลพื้นฐาน!$F$23+ข้อมูลพื้นฐาน!$G$23,"/",""))</f>
        <v/>
      </c>
      <c r="BB479" s="410" t="str">
        <f t="shared" si="32"/>
        <v/>
      </c>
      <c r="BC479" s="390" t="str">
        <f>สรุปเวลาเรียน!X34</f>
        <v/>
      </c>
      <c r="BD479" s="415"/>
    </row>
    <row r="480" spans="1:56" ht="15" customHeight="1">
      <c r="A480" s="875" t="str">
        <f>เวลาเรียน1!A37</f>
        <v/>
      </c>
      <c r="B480" s="876"/>
      <c r="C480" s="519" t="str">
        <f>น้ำหนักส่วนสูง!B33</f>
        <v/>
      </c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507"/>
      <c r="W480" s="507"/>
      <c r="X480" s="507"/>
      <c r="Y480" s="507"/>
      <c r="Z480" s="521" t="str">
        <f t="shared" si="33"/>
        <v/>
      </c>
      <c r="AA480" s="507"/>
      <c r="AB480" s="507"/>
      <c r="AC480" s="507"/>
      <c r="AD480" s="507"/>
      <c r="AE480" s="507"/>
      <c r="AF480" s="507"/>
      <c r="AG480" s="507"/>
      <c r="AH480" s="507"/>
      <c r="AI480" s="507"/>
      <c r="AJ480" s="507"/>
      <c r="AK480" s="507"/>
      <c r="AL480" s="507"/>
      <c r="AM480" s="507"/>
      <c r="AN480" s="507"/>
      <c r="AO480" s="507"/>
      <c r="AP480" s="507"/>
      <c r="AQ480" s="507"/>
      <c r="AR480" s="507"/>
      <c r="AS480" s="513"/>
      <c r="AT480" s="514"/>
      <c r="AU480" s="513"/>
      <c r="AV480" s="514"/>
      <c r="AW480" s="515"/>
      <c r="AX480" s="514"/>
      <c r="AY480" s="507"/>
      <c r="AZ480" s="408"/>
      <c r="BA480" s="410" t="str">
        <f>IF(A480="","",IF(AY480+AZ480=ข้อมูลพื้นฐาน!$F$23+ข้อมูลพื้นฐาน!$G$23,"/",""))</f>
        <v/>
      </c>
      <c r="BB480" s="410" t="str">
        <f t="shared" si="32"/>
        <v/>
      </c>
      <c r="BC480" s="390" t="str">
        <f>สรุปเวลาเรียน!X35</f>
        <v/>
      </c>
      <c r="BD480" s="415"/>
    </row>
    <row r="481" spans="1:56" ht="15" customHeight="1">
      <c r="A481" s="875" t="str">
        <f>เวลาเรียน1!A38</f>
        <v/>
      </c>
      <c r="B481" s="876"/>
      <c r="C481" s="519" t="str">
        <f>น้ำหนักส่วนสูง!B34</f>
        <v/>
      </c>
      <c r="D481" s="507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507"/>
      <c r="W481" s="507"/>
      <c r="X481" s="507"/>
      <c r="Y481" s="507"/>
      <c r="Z481" s="521" t="str">
        <f t="shared" si="33"/>
        <v/>
      </c>
      <c r="AA481" s="507"/>
      <c r="AB481" s="507"/>
      <c r="AC481" s="507"/>
      <c r="AD481" s="507"/>
      <c r="AE481" s="507"/>
      <c r="AF481" s="507"/>
      <c r="AG481" s="507"/>
      <c r="AH481" s="507"/>
      <c r="AI481" s="507"/>
      <c r="AJ481" s="507"/>
      <c r="AK481" s="507"/>
      <c r="AL481" s="507"/>
      <c r="AM481" s="507"/>
      <c r="AN481" s="507"/>
      <c r="AO481" s="507"/>
      <c r="AP481" s="507"/>
      <c r="AQ481" s="507"/>
      <c r="AR481" s="507"/>
      <c r="AS481" s="513"/>
      <c r="AT481" s="514"/>
      <c r="AU481" s="513"/>
      <c r="AV481" s="514"/>
      <c r="AW481" s="515"/>
      <c r="AX481" s="514"/>
      <c r="AY481" s="507"/>
      <c r="AZ481" s="408"/>
      <c r="BA481" s="410" t="str">
        <f>IF(A481="","",IF(AY481+AZ481=ข้อมูลพื้นฐาน!$F$23+ข้อมูลพื้นฐาน!$G$23,"/",""))</f>
        <v/>
      </c>
      <c r="BB481" s="410" t="str">
        <f t="shared" si="32"/>
        <v/>
      </c>
      <c r="BC481" s="390" t="str">
        <f>สรุปเวลาเรียน!X36</f>
        <v/>
      </c>
      <c r="BD481" s="415"/>
    </row>
    <row r="482" spans="1:56" ht="15" customHeight="1">
      <c r="A482" s="875" t="str">
        <f>เวลาเรียน1!A39</f>
        <v/>
      </c>
      <c r="B482" s="876"/>
      <c r="C482" s="519" t="str">
        <f>น้ำหนักส่วนสูง!B35</f>
        <v/>
      </c>
      <c r="D482" s="507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507"/>
      <c r="W482" s="507"/>
      <c r="X482" s="507"/>
      <c r="Y482" s="507"/>
      <c r="Z482" s="521" t="str">
        <f t="shared" si="33"/>
        <v/>
      </c>
      <c r="AA482" s="507"/>
      <c r="AB482" s="507"/>
      <c r="AC482" s="507"/>
      <c r="AD482" s="507"/>
      <c r="AE482" s="507"/>
      <c r="AF482" s="507"/>
      <c r="AG482" s="507"/>
      <c r="AH482" s="507"/>
      <c r="AI482" s="507"/>
      <c r="AJ482" s="507"/>
      <c r="AK482" s="507"/>
      <c r="AL482" s="507"/>
      <c r="AM482" s="507"/>
      <c r="AN482" s="507"/>
      <c r="AO482" s="507"/>
      <c r="AP482" s="507"/>
      <c r="AQ482" s="507"/>
      <c r="AR482" s="507"/>
      <c r="AS482" s="513"/>
      <c r="AT482" s="514"/>
      <c r="AU482" s="513"/>
      <c r="AV482" s="514"/>
      <c r="AW482" s="515"/>
      <c r="AX482" s="514"/>
      <c r="AY482" s="507"/>
      <c r="AZ482" s="408"/>
      <c r="BA482" s="410" t="str">
        <f>IF(A482="","",IF(AY482+AZ482=ข้อมูลพื้นฐาน!$F$23+ข้อมูลพื้นฐาน!$G$23,"/",""))</f>
        <v/>
      </c>
      <c r="BB482" s="410" t="str">
        <f t="shared" si="32"/>
        <v/>
      </c>
      <c r="BC482" s="390" t="str">
        <f>สรุปเวลาเรียน!X37</f>
        <v/>
      </c>
      <c r="BD482" s="415"/>
    </row>
    <row r="483" spans="1:56" ht="15" customHeight="1">
      <c r="A483" s="875" t="str">
        <f>เวลาเรียน1!A40</f>
        <v/>
      </c>
      <c r="B483" s="876"/>
      <c r="C483" s="519" t="str">
        <f>น้ำหนักส่วนสูง!B36</f>
        <v/>
      </c>
      <c r="D483" s="507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507"/>
      <c r="W483" s="507"/>
      <c r="X483" s="507"/>
      <c r="Y483" s="507"/>
      <c r="Z483" s="521" t="str">
        <f t="shared" si="33"/>
        <v/>
      </c>
      <c r="AA483" s="507"/>
      <c r="AB483" s="507"/>
      <c r="AC483" s="507"/>
      <c r="AD483" s="507"/>
      <c r="AE483" s="507"/>
      <c r="AF483" s="507"/>
      <c r="AG483" s="507"/>
      <c r="AH483" s="507"/>
      <c r="AI483" s="507"/>
      <c r="AJ483" s="507"/>
      <c r="AK483" s="507"/>
      <c r="AL483" s="507"/>
      <c r="AM483" s="507"/>
      <c r="AN483" s="507"/>
      <c r="AO483" s="507"/>
      <c r="AP483" s="507"/>
      <c r="AQ483" s="507"/>
      <c r="AR483" s="507"/>
      <c r="AS483" s="513"/>
      <c r="AT483" s="514"/>
      <c r="AU483" s="513"/>
      <c r="AV483" s="514"/>
      <c r="AW483" s="515"/>
      <c r="AX483" s="514"/>
      <c r="AY483" s="507"/>
      <c r="AZ483" s="408"/>
      <c r="BA483" s="410" t="str">
        <f>IF(A483="","",IF(AY483+AZ483=ข้อมูลพื้นฐาน!$F$23+ข้อมูลพื้นฐาน!$G$23,"/",""))</f>
        <v/>
      </c>
      <c r="BB483" s="410" t="str">
        <f t="shared" si="32"/>
        <v/>
      </c>
      <c r="BC483" s="390" t="str">
        <f>สรุปเวลาเรียน!X38</f>
        <v/>
      </c>
      <c r="BD483" s="415"/>
    </row>
    <row r="484" spans="1:56" ht="15" customHeight="1">
      <c r="A484" s="875" t="str">
        <f>เวลาเรียน1!A41</f>
        <v/>
      </c>
      <c r="B484" s="876"/>
      <c r="C484" s="519" t="str">
        <f>น้ำหนักส่วนสูง!B37</f>
        <v/>
      </c>
      <c r="D484" s="507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507"/>
      <c r="W484" s="507"/>
      <c r="X484" s="507"/>
      <c r="Y484" s="507"/>
      <c r="Z484" s="521" t="str">
        <f t="shared" si="33"/>
        <v/>
      </c>
      <c r="AA484" s="507"/>
      <c r="AB484" s="507"/>
      <c r="AC484" s="507"/>
      <c r="AD484" s="507"/>
      <c r="AE484" s="507"/>
      <c r="AF484" s="507"/>
      <c r="AG484" s="507"/>
      <c r="AH484" s="507"/>
      <c r="AI484" s="507"/>
      <c r="AJ484" s="507"/>
      <c r="AK484" s="507"/>
      <c r="AL484" s="507"/>
      <c r="AM484" s="507"/>
      <c r="AN484" s="507"/>
      <c r="AO484" s="507"/>
      <c r="AP484" s="507"/>
      <c r="AQ484" s="507"/>
      <c r="AR484" s="507"/>
      <c r="AS484" s="513"/>
      <c r="AT484" s="514"/>
      <c r="AU484" s="513"/>
      <c r="AV484" s="514"/>
      <c r="AW484" s="515"/>
      <c r="AX484" s="514"/>
      <c r="AY484" s="507"/>
      <c r="AZ484" s="408"/>
      <c r="BA484" s="410" t="str">
        <f>IF(A484="","",IF(AY484+AZ484=ข้อมูลพื้นฐาน!$F$23+ข้อมูลพื้นฐาน!$G$23,"/",""))</f>
        <v/>
      </c>
      <c r="BB484" s="410" t="str">
        <f t="shared" si="32"/>
        <v/>
      </c>
      <c r="BC484" s="390" t="str">
        <f>สรุปเวลาเรียน!X39</f>
        <v/>
      </c>
      <c r="BD484" s="415"/>
    </row>
    <row r="485" spans="1:56" ht="15" customHeight="1">
      <c r="A485" s="875" t="str">
        <f>เวลาเรียน1!A42</f>
        <v/>
      </c>
      <c r="B485" s="876"/>
      <c r="C485" s="519" t="str">
        <f>น้ำหนักส่วนสูง!B38</f>
        <v/>
      </c>
      <c r="D485" s="507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507"/>
      <c r="W485" s="507"/>
      <c r="X485" s="507"/>
      <c r="Y485" s="507"/>
      <c r="Z485" s="521" t="str">
        <f t="shared" si="33"/>
        <v/>
      </c>
      <c r="AA485" s="507"/>
      <c r="AB485" s="507"/>
      <c r="AC485" s="507"/>
      <c r="AD485" s="507"/>
      <c r="AE485" s="507"/>
      <c r="AF485" s="507"/>
      <c r="AG485" s="507"/>
      <c r="AH485" s="507"/>
      <c r="AI485" s="507"/>
      <c r="AJ485" s="507"/>
      <c r="AK485" s="507"/>
      <c r="AL485" s="507"/>
      <c r="AM485" s="507"/>
      <c r="AN485" s="507"/>
      <c r="AO485" s="507"/>
      <c r="AP485" s="507"/>
      <c r="AQ485" s="507"/>
      <c r="AR485" s="507"/>
      <c r="AS485" s="513"/>
      <c r="AT485" s="514"/>
      <c r="AU485" s="513"/>
      <c r="AV485" s="514"/>
      <c r="AW485" s="515"/>
      <c r="AX485" s="514"/>
      <c r="AY485" s="507"/>
      <c r="AZ485" s="408"/>
      <c r="BA485" s="410" t="str">
        <f>IF(A485="","",IF(AY485+AZ485=ข้อมูลพื้นฐาน!$F$23+ข้อมูลพื้นฐาน!$G$23,"/",""))</f>
        <v/>
      </c>
      <c r="BB485" s="410" t="str">
        <f t="shared" si="32"/>
        <v/>
      </c>
      <c r="BC485" s="390" t="str">
        <f>สรุปเวลาเรียน!X40</f>
        <v/>
      </c>
      <c r="BD485" s="415"/>
    </row>
    <row r="486" spans="1:56" ht="15" customHeight="1">
      <c r="A486" s="875" t="str">
        <f>เวลาเรียน1!A43</f>
        <v/>
      </c>
      <c r="B486" s="876"/>
      <c r="C486" s="519" t="str">
        <f>น้ำหนักส่วนสูง!B39</f>
        <v/>
      </c>
      <c r="D486" s="507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507"/>
      <c r="W486" s="507"/>
      <c r="X486" s="507"/>
      <c r="Y486" s="507"/>
      <c r="Z486" s="521" t="str">
        <f t="shared" si="33"/>
        <v/>
      </c>
      <c r="AA486" s="507"/>
      <c r="AB486" s="507"/>
      <c r="AC486" s="507"/>
      <c r="AD486" s="507"/>
      <c r="AE486" s="507"/>
      <c r="AF486" s="507"/>
      <c r="AG486" s="507"/>
      <c r="AH486" s="507"/>
      <c r="AI486" s="507"/>
      <c r="AJ486" s="507"/>
      <c r="AK486" s="507"/>
      <c r="AL486" s="507"/>
      <c r="AM486" s="507"/>
      <c r="AN486" s="507"/>
      <c r="AO486" s="507"/>
      <c r="AP486" s="507"/>
      <c r="AQ486" s="507"/>
      <c r="AR486" s="507"/>
      <c r="AS486" s="513"/>
      <c r="AT486" s="514"/>
      <c r="AU486" s="513"/>
      <c r="AV486" s="514"/>
      <c r="AW486" s="515"/>
      <c r="AX486" s="514"/>
      <c r="AY486" s="507"/>
      <c r="AZ486" s="408"/>
      <c r="BA486" s="410" t="str">
        <f>IF(A486="","",IF(AY486+AZ486=ข้อมูลพื้นฐาน!$F$23+ข้อมูลพื้นฐาน!$G$23,"/",""))</f>
        <v/>
      </c>
      <c r="BB486" s="410" t="str">
        <f t="shared" si="32"/>
        <v/>
      </c>
      <c r="BC486" s="390" t="str">
        <f>สรุปเวลาเรียน!X41</f>
        <v/>
      </c>
      <c r="BD486" s="415"/>
    </row>
    <row r="487" spans="1:56" ht="15" customHeight="1">
      <c r="A487" s="875" t="str">
        <f>เวลาเรียน1!A44</f>
        <v/>
      </c>
      <c r="B487" s="876"/>
      <c r="C487" s="519" t="str">
        <f>น้ำหนักส่วนสูง!B40</f>
        <v/>
      </c>
      <c r="D487" s="507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507"/>
      <c r="W487" s="507"/>
      <c r="X487" s="507"/>
      <c r="Y487" s="507"/>
      <c r="Z487" s="521" t="str">
        <f t="shared" si="33"/>
        <v/>
      </c>
      <c r="AA487" s="507"/>
      <c r="AB487" s="507"/>
      <c r="AC487" s="507"/>
      <c r="AD487" s="507"/>
      <c r="AE487" s="507"/>
      <c r="AF487" s="507"/>
      <c r="AG487" s="507"/>
      <c r="AH487" s="507"/>
      <c r="AI487" s="507"/>
      <c r="AJ487" s="507"/>
      <c r="AK487" s="507"/>
      <c r="AL487" s="507"/>
      <c r="AM487" s="507"/>
      <c r="AN487" s="507"/>
      <c r="AO487" s="507"/>
      <c r="AP487" s="507"/>
      <c r="AQ487" s="507"/>
      <c r="AR487" s="507"/>
      <c r="AS487" s="513"/>
      <c r="AT487" s="514"/>
      <c r="AU487" s="513"/>
      <c r="AV487" s="514"/>
      <c r="AW487" s="515"/>
      <c r="AX487" s="514"/>
      <c r="AY487" s="507"/>
      <c r="AZ487" s="408"/>
      <c r="BA487" s="410" t="str">
        <f>IF(A487="","",IF(AY487+AZ487=ข้อมูลพื้นฐาน!$F$23+ข้อมูลพื้นฐาน!$G$23,"/",""))</f>
        <v/>
      </c>
      <c r="BB487" s="410" t="str">
        <f t="shared" si="32"/>
        <v/>
      </c>
      <c r="BC487" s="390" t="str">
        <f>สรุปเวลาเรียน!X42</f>
        <v/>
      </c>
      <c r="BD487" s="415"/>
    </row>
    <row r="488" spans="1:56" ht="15" customHeight="1">
      <c r="A488" s="875" t="str">
        <f>เวลาเรียน1!A45</f>
        <v/>
      </c>
      <c r="B488" s="876"/>
      <c r="C488" s="519" t="str">
        <f>น้ำหนักส่วนสูง!B41</f>
        <v/>
      </c>
      <c r="D488" s="507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507"/>
      <c r="W488" s="507"/>
      <c r="X488" s="507"/>
      <c r="Y488" s="507"/>
      <c r="Z488" s="521" t="str">
        <f t="shared" si="33"/>
        <v/>
      </c>
      <c r="AA488" s="507"/>
      <c r="AB488" s="507"/>
      <c r="AC488" s="507"/>
      <c r="AD488" s="507"/>
      <c r="AE488" s="507"/>
      <c r="AF488" s="507"/>
      <c r="AG488" s="507"/>
      <c r="AH488" s="507"/>
      <c r="AI488" s="507"/>
      <c r="AJ488" s="507"/>
      <c r="AK488" s="507"/>
      <c r="AL488" s="507"/>
      <c r="AM488" s="507"/>
      <c r="AN488" s="507"/>
      <c r="AO488" s="507"/>
      <c r="AP488" s="507"/>
      <c r="AQ488" s="507"/>
      <c r="AR488" s="507"/>
      <c r="AS488" s="513"/>
      <c r="AT488" s="514"/>
      <c r="AU488" s="513"/>
      <c r="AV488" s="514"/>
      <c r="AW488" s="515"/>
      <c r="AX488" s="514"/>
      <c r="AY488" s="507"/>
      <c r="AZ488" s="408"/>
      <c r="BA488" s="410" t="str">
        <f>IF(A488="","",IF(AY488+AZ488=ข้อมูลพื้นฐาน!$F$23+ข้อมูลพื้นฐาน!$G$23,"/",""))</f>
        <v/>
      </c>
      <c r="BB488" s="410" t="str">
        <f t="shared" si="32"/>
        <v/>
      </c>
      <c r="BC488" s="390" t="str">
        <f>สรุปเวลาเรียน!X43</f>
        <v/>
      </c>
      <c r="BD488" s="415"/>
    </row>
    <row r="489" spans="1:56" ht="15" customHeight="1">
      <c r="A489" s="875" t="str">
        <f>เวลาเรียน1!A46</f>
        <v/>
      </c>
      <c r="B489" s="876"/>
      <c r="C489" s="519" t="str">
        <f>น้ำหนักส่วนสูง!B42</f>
        <v/>
      </c>
      <c r="D489" s="507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507"/>
      <c r="W489" s="507"/>
      <c r="X489" s="507"/>
      <c r="Y489" s="507"/>
      <c r="Z489" s="521" t="str">
        <f t="shared" si="33"/>
        <v/>
      </c>
      <c r="AA489" s="507"/>
      <c r="AB489" s="507"/>
      <c r="AC489" s="507"/>
      <c r="AD489" s="507"/>
      <c r="AE489" s="507"/>
      <c r="AF489" s="507"/>
      <c r="AG489" s="507"/>
      <c r="AH489" s="507"/>
      <c r="AI489" s="507"/>
      <c r="AJ489" s="507"/>
      <c r="AK489" s="507"/>
      <c r="AL489" s="507"/>
      <c r="AM489" s="507"/>
      <c r="AN489" s="507"/>
      <c r="AO489" s="507"/>
      <c r="AP489" s="507"/>
      <c r="AQ489" s="507"/>
      <c r="AR489" s="507"/>
      <c r="AS489" s="516"/>
      <c r="AT489" s="517"/>
      <c r="AU489" s="516"/>
      <c r="AV489" s="517"/>
      <c r="AW489" s="518"/>
      <c r="AX489" s="517"/>
      <c r="AY489" s="507"/>
      <c r="AZ489" s="408"/>
      <c r="BA489" s="410" t="str">
        <f>IF(A489="","",IF(AY489+AZ489=ข้อมูลพื้นฐาน!$F$23+ข้อมูลพื้นฐาน!$G$23,"/",""))</f>
        <v/>
      </c>
      <c r="BB489" s="410" t="str">
        <f t="shared" si="32"/>
        <v/>
      </c>
      <c r="BC489" s="390" t="str">
        <f>สรุปเวลาเรียน!X44</f>
        <v/>
      </c>
      <c r="BD489" s="415"/>
    </row>
    <row r="490" spans="1:56" ht="15" customHeight="1">
      <c r="A490" s="875" t="str">
        <f>เวลาเรียน1!A47</f>
        <v/>
      </c>
      <c r="B490" s="876"/>
      <c r="C490" s="519" t="str">
        <f>น้ำหนักส่วนสูง!B43</f>
        <v/>
      </c>
      <c r="D490" s="507"/>
      <c r="E490" s="507"/>
      <c r="F490" s="507"/>
      <c r="G490" s="507"/>
      <c r="H490" s="507"/>
      <c r="I490" s="507"/>
      <c r="J490" s="507"/>
      <c r="K490" s="507"/>
      <c r="L490" s="507"/>
      <c r="M490" s="507"/>
      <c r="N490" s="507"/>
      <c r="O490" s="507"/>
      <c r="P490" s="507"/>
      <c r="Q490" s="507"/>
      <c r="R490" s="507"/>
      <c r="S490" s="507"/>
      <c r="T490" s="507"/>
      <c r="U490" s="507"/>
      <c r="V490" s="507"/>
      <c r="W490" s="507"/>
      <c r="X490" s="507"/>
      <c r="Y490" s="507"/>
      <c r="Z490" s="521" t="str">
        <f t="shared" ref="Z490:Z499" si="34">A490</f>
        <v/>
      </c>
      <c r="AA490" s="507"/>
      <c r="AB490" s="507"/>
      <c r="AC490" s="507"/>
      <c r="AD490" s="507"/>
      <c r="AE490" s="507"/>
      <c r="AF490" s="507"/>
      <c r="AG490" s="507"/>
      <c r="AH490" s="507"/>
      <c r="AI490" s="507"/>
      <c r="AJ490" s="507"/>
      <c r="AK490" s="507"/>
      <c r="AL490" s="507"/>
      <c r="AM490" s="507"/>
      <c r="AN490" s="507"/>
      <c r="AO490" s="507"/>
      <c r="AP490" s="507"/>
      <c r="AQ490" s="507"/>
      <c r="AR490" s="507"/>
      <c r="AS490" s="513"/>
      <c r="AT490" s="514"/>
      <c r="AU490" s="513"/>
      <c r="AV490" s="514"/>
      <c r="AW490" s="515"/>
      <c r="AX490" s="514"/>
      <c r="AY490" s="507"/>
      <c r="AZ490" s="408"/>
      <c r="BA490" s="410" t="str">
        <f>IF(A490="","",IF(AY490+AZ490=ข้อมูลพื้นฐาน!$F$23+ข้อมูลพื้นฐาน!$G$23,"/",""))</f>
        <v/>
      </c>
      <c r="BB490" s="410" t="str">
        <f t="shared" ref="BB490:BB499" si="35">IF(A490="","",IF(BA490="/","","/"))</f>
        <v/>
      </c>
      <c r="BC490" s="390" t="str">
        <f>สรุปเวลาเรียน!X45</f>
        <v/>
      </c>
      <c r="BD490" s="415"/>
    </row>
    <row r="491" spans="1:56" ht="15" customHeight="1">
      <c r="A491" s="875" t="str">
        <f>เวลาเรียน1!A48</f>
        <v/>
      </c>
      <c r="B491" s="876"/>
      <c r="C491" s="519" t="str">
        <f>น้ำหนักส่วนสูง!B44</f>
        <v/>
      </c>
      <c r="D491" s="507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07"/>
      <c r="W491" s="507"/>
      <c r="X491" s="507"/>
      <c r="Y491" s="507"/>
      <c r="Z491" s="521" t="str">
        <f t="shared" si="34"/>
        <v/>
      </c>
      <c r="AA491" s="507"/>
      <c r="AB491" s="507"/>
      <c r="AC491" s="507"/>
      <c r="AD491" s="507"/>
      <c r="AE491" s="507"/>
      <c r="AF491" s="507"/>
      <c r="AG491" s="507"/>
      <c r="AH491" s="507"/>
      <c r="AI491" s="507"/>
      <c r="AJ491" s="507"/>
      <c r="AK491" s="507"/>
      <c r="AL491" s="507"/>
      <c r="AM491" s="507"/>
      <c r="AN491" s="507"/>
      <c r="AO491" s="507"/>
      <c r="AP491" s="507"/>
      <c r="AQ491" s="507"/>
      <c r="AR491" s="507"/>
      <c r="AS491" s="513"/>
      <c r="AT491" s="514"/>
      <c r="AU491" s="513"/>
      <c r="AV491" s="514"/>
      <c r="AW491" s="515"/>
      <c r="AX491" s="514"/>
      <c r="AY491" s="507"/>
      <c r="AZ491" s="408"/>
      <c r="BA491" s="410" t="str">
        <f>IF(A491="","",IF(AY491+AZ491=ข้อมูลพื้นฐาน!$F$23+ข้อมูลพื้นฐาน!$G$23,"/",""))</f>
        <v/>
      </c>
      <c r="BB491" s="410" t="str">
        <f t="shared" si="35"/>
        <v/>
      </c>
      <c r="BC491" s="390" t="str">
        <f>สรุปเวลาเรียน!X46</f>
        <v/>
      </c>
      <c r="BD491" s="415"/>
    </row>
    <row r="492" spans="1:56" ht="15" customHeight="1">
      <c r="A492" s="875" t="str">
        <f>เวลาเรียน1!A49</f>
        <v/>
      </c>
      <c r="B492" s="876"/>
      <c r="C492" s="519" t="str">
        <f>น้ำหนักส่วนสูง!B45</f>
        <v/>
      </c>
      <c r="D492" s="507"/>
      <c r="E492" s="507"/>
      <c r="F492" s="507"/>
      <c r="G492" s="507"/>
      <c r="H492" s="507"/>
      <c r="I492" s="507"/>
      <c r="J492" s="507"/>
      <c r="K492" s="507"/>
      <c r="L492" s="507"/>
      <c r="M492" s="507"/>
      <c r="N492" s="507"/>
      <c r="O492" s="507"/>
      <c r="P492" s="507"/>
      <c r="Q492" s="507"/>
      <c r="R492" s="507"/>
      <c r="S492" s="507"/>
      <c r="T492" s="507"/>
      <c r="U492" s="507"/>
      <c r="V492" s="507"/>
      <c r="W492" s="507"/>
      <c r="X492" s="507"/>
      <c r="Y492" s="507"/>
      <c r="Z492" s="521" t="str">
        <f t="shared" si="34"/>
        <v/>
      </c>
      <c r="AA492" s="507"/>
      <c r="AB492" s="507"/>
      <c r="AC492" s="507"/>
      <c r="AD492" s="507"/>
      <c r="AE492" s="507"/>
      <c r="AF492" s="507"/>
      <c r="AG492" s="507"/>
      <c r="AH492" s="507"/>
      <c r="AI492" s="507"/>
      <c r="AJ492" s="507"/>
      <c r="AK492" s="507"/>
      <c r="AL492" s="507"/>
      <c r="AM492" s="507"/>
      <c r="AN492" s="507"/>
      <c r="AO492" s="507"/>
      <c r="AP492" s="507"/>
      <c r="AQ492" s="507"/>
      <c r="AR492" s="507"/>
      <c r="AS492" s="513"/>
      <c r="AT492" s="514"/>
      <c r="AU492" s="513"/>
      <c r="AV492" s="514"/>
      <c r="AW492" s="515"/>
      <c r="AX492" s="514"/>
      <c r="AY492" s="507"/>
      <c r="AZ492" s="408"/>
      <c r="BA492" s="410" t="str">
        <f>IF(A492="","",IF(AY492+AZ492=ข้อมูลพื้นฐาน!$F$23+ข้อมูลพื้นฐาน!$G$23,"/",""))</f>
        <v/>
      </c>
      <c r="BB492" s="410" t="str">
        <f t="shared" si="35"/>
        <v/>
      </c>
      <c r="BC492" s="390" t="str">
        <f>สรุปเวลาเรียน!X47</f>
        <v/>
      </c>
      <c r="BD492" s="415"/>
    </row>
    <row r="493" spans="1:56" ht="15" customHeight="1">
      <c r="A493" s="875" t="str">
        <f>เวลาเรียน1!A50</f>
        <v/>
      </c>
      <c r="B493" s="876"/>
      <c r="C493" s="519" t="str">
        <f>น้ำหนักส่วนสูง!B46</f>
        <v/>
      </c>
      <c r="D493" s="507"/>
      <c r="E493" s="507"/>
      <c r="F493" s="507"/>
      <c r="G493" s="507"/>
      <c r="H493" s="507"/>
      <c r="I493" s="507"/>
      <c r="J493" s="507"/>
      <c r="K493" s="507"/>
      <c r="L493" s="507"/>
      <c r="M493" s="507"/>
      <c r="N493" s="507"/>
      <c r="O493" s="507"/>
      <c r="P493" s="507"/>
      <c r="Q493" s="507"/>
      <c r="R493" s="507"/>
      <c r="S493" s="507"/>
      <c r="T493" s="507"/>
      <c r="U493" s="507"/>
      <c r="V493" s="507"/>
      <c r="W493" s="507"/>
      <c r="X493" s="507"/>
      <c r="Y493" s="507"/>
      <c r="Z493" s="521" t="str">
        <f t="shared" si="34"/>
        <v/>
      </c>
      <c r="AA493" s="507"/>
      <c r="AB493" s="507"/>
      <c r="AC493" s="507"/>
      <c r="AD493" s="507"/>
      <c r="AE493" s="507"/>
      <c r="AF493" s="507"/>
      <c r="AG493" s="507"/>
      <c r="AH493" s="507"/>
      <c r="AI493" s="507"/>
      <c r="AJ493" s="507"/>
      <c r="AK493" s="507"/>
      <c r="AL493" s="507"/>
      <c r="AM493" s="507"/>
      <c r="AN493" s="507"/>
      <c r="AO493" s="507"/>
      <c r="AP493" s="507"/>
      <c r="AQ493" s="507"/>
      <c r="AR493" s="507"/>
      <c r="AS493" s="513"/>
      <c r="AT493" s="514"/>
      <c r="AU493" s="513"/>
      <c r="AV493" s="514"/>
      <c r="AW493" s="515"/>
      <c r="AX493" s="514"/>
      <c r="AY493" s="507"/>
      <c r="AZ493" s="408"/>
      <c r="BA493" s="410" t="str">
        <f>IF(A493="","",IF(AY493+AZ493=ข้อมูลพื้นฐาน!$F$23+ข้อมูลพื้นฐาน!$G$23,"/",""))</f>
        <v/>
      </c>
      <c r="BB493" s="410" t="str">
        <f t="shared" si="35"/>
        <v/>
      </c>
      <c r="BC493" s="390" t="str">
        <f>สรุปเวลาเรียน!X48</f>
        <v/>
      </c>
      <c r="BD493" s="415"/>
    </row>
    <row r="494" spans="1:56" ht="15" customHeight="1">
      <c r="A494" s="875" t="str">
        <f>เวลาเรียน1!A51</f>
        <v/>
      </c>
      <c r="B494" s="876"/>
      <c r="C494" s="519" t="str">
        <f>น้ำหนักส่วนสูง!B47</f>
        <v/>
      </c>
      <c r="D494" s="507"/>
      <c r="E494" s="507"/>
      <c r="F494" s="507"/>
      <c r="G494" s="507"/>
      <c r="H494" s="507"/>
      <c r="I494" s="507"/>
      <c r="J494" s="507"/>
      <c r="K494" s="507"/>
      <c r="L494" s="507"/>
      <c r="M494" s="507"/>
      <c r="N494" s="507"/>
      <c r="O494" s="507"/>
      <c r="P494" s="507"/>
      <c r="Q494" s="507"/>
      <c r="R494" s="507"/>
      <c r="S494" s="507"/>
      <c r="T494" s="507"/>
      <c r="U494" s="507"/>
      <c r="V494" s="507"/>
      <c r="W494" s="507"/>
      <c r="X494" s="507"/>
      <c r="Y494" s="507"/>
      <c r="Z494" s="521" t="str">
        <f t="shared" si="34"/>
        <v/>
      </c>
      <c r="AA494" s="507"/>
      <c r="AB494" s="507"/>
      <c r="AC494" s="507"/>
      <c r="AD494" s="507"/>
      <c r="AE494" s="507"/>
      <c r="AF494" s="507"/>
      <c r="AG494" s="507"/>
      <c r="AH494" s="507"/>
      <c r="AI494" s="507"/>
      <c r="AJ494" s="507"/>
      <c r="AK494" s="507"/>
      <c r="AL494" s="507"/>
      <c r="AM494" s="507"/>
      <c r="AN494" s="507"/>
      <c r="AO494" s="507"/>
      <c r="AP494" s="507"/>
      <c r="AQ494" s="507"/>
      <c r="AR494" s="507"/>
      <c r="AS494" s="513"/>
      <c r="AT494" s="514"/>
      <c r="AU494" s="513"/>
      <c r="AV494" s="514"/>
      <c r="AW494" s="515"/>
      <c r="AX494" s="514"/>
      <c r="AY494" s="507"/>
      <c r="AZ494" s="408"/>
      <c r="BA494" s="410" t="str">
        <f>IF(A494="","",IF(AY494+AZ494=ข้อมูลพื้นฐาน!$F$23+ข้อมูลพื้นฐาน!$G$23,"/",""))</f>
        <v/>
      </c>
      <c r="BB494" s="410" t="str">
        <f t="shared" si="35"/>
        <v/>
      </c>
      <c r="BC494" s="390" t="str">
        <f>สรุปเวลาเรียน!X49</f>
        <v/>
      </c>
      <c r="BD494" s="415"/>
    </row>
    <row r="495" spans="1:56" ht="15" customHeight="1">
      <c r="A495" s="875" t="str">
        <f>เวลาเรียน1!A52</f>
        <v/>
      </c>
      <c r="B495" s="876"/>
      <c r="C495" s="519" t="str">
        <f>น้ำหนักส่วนสูง!B48</f>
        <v/>
      </c>
      <c r="D495" s="507"/>
      <c r="E495" s="507"/>
      <c r="F495" s="507"/>
      <c r="G495" s="507"/>
      <c r="H495" s="507"/>
      <c r="I495" s="507"/>
      <c r="J495" s="507"/>
      <c r="K495" s="507"/>
      <c r="L495" s="507"/>
      <c r="M495" s="507"/>
      <c r="N495" s="507"/>
      <c r="O495" s="507"/>
      <c r="P495" s="507"/>
      <c r="Q495" s="507"/>
      <c r="R495" s="507"/>
      <c r="S495" s="507"/>
      <c r="T495" s="507"/>
      <c r="U495" s="507"/>
      <c r="V495" s="507"/>
      <c r="W495" s="507"/>
      <c r="X495" s="507"/>
      <c r="Y495" s="507"/>
      <c r="Z495" s="521" t="str">
        <f t="shared" si="34"/>
        <v/>
      </c>
      <c r="AA495" s="507"/>
      <c r="AB495" s="507"/>
      <c r="AC495" s="507"/>
      <c r="AD495" s="507"/>
      <c r="AE495" s="507"/>
      <c r="AF495" s="507"/>
      <c r="AG495" s="507"/>
      <c r="AH495" s="507"/>
      <c r="AI495" s="507"/>
      <c r="AJ495" s="507"/>
      <c r="AK495" s="507"/>
      <c r="AL495" s="507"/>
      <c r="AM495" s="507"/>
      <c r="AN495" s="507"/>
      <c r="AO495" s="507"/>
      <c r="AP495" s="507"/>
      <c r="AQ495" s="507"/>
      <c r="AR495" s="507"/>
      <c r="AS495" s="513"/>
      <c r="AT495" s="514"/>
      <c r="AU495" s="513"/>
      <c r="AV495" s="514"/>
      <c r="AW495" s="515"/>
      <c r="AX495" s="514"/>
      <c r="AY495" s="507"/>
      <c r="AZ495" s="408"/>
      <c r="BA495" s="410" t="str">
        <f>IF(A495="","",IF(AY495+AZ495=ข้อมูลพื้นฐาน!$F$23+ข้อมูลพื้นฐาน!$G$23,"/",""))</f>
        <v/>
      </c>
      <c r="BB495" s="410" t="str">
        <f t="shared" si="35"/>
        <v/>
      </c>
      <c r="BC495" s="390" t="str">
        <f>สรุปเวลาเรียน!X50</f>
        <v/>
      </c>
      <c r="BD495" s="415"/>
    </row>
    <row r="496" spans="1:56" ht="15" customHeight="1">
      <c r="A496" s="875" t="str">
        <f>เวลาเรียน1!A53</f>
        <v/>
      </c>
      <c r="B496" s="876"/>
      <c r="C496" s="519" t="str">
        <f>น้ำหนักส่วนสูง!B49</f>
        <v/>
      </c>
      <c r="D496" s="507"/>
      <c r="E496" s="507"/>
      <c r="F496" s="507"/>
      <c r="G496" s="507"/>
      <c r="H496" s="507"/>
      <c r="I496" s="507"/>
      <c r="J496" s="507"/>
      <c r="K496" s="507"/>
      <c r="L496" s="507"/>
      <c r="M496" s="507"/>
      <c r="N496" s="507"/>
      <c r="O496" s="507"/>
      <c r="P496" s="507"/>
      <c r="Q496" s="507"/>
      <c r="R496" s="507"/>
      <c r="S496" s="507"/>
      <c r="T496" s="507"/>
      <c r="U496" s="507"/>
      <c r="V496" s="507"/>
      <c r="W496" s="507"/>
      <c r="X496" s="507"/>
      <c r="Y496" s="507"/>
      <c r="Z496" s="521" t="str">
        <f t="shared" si="34"/>
        <v/>
      </c>
      <c r="AA496" s="507"/>
      <c r="AB496" s="507"/>
      <c r="AC496" s="507"/>
      <c r="AD496" s="507"/>
      <c r="AE496" s="507"/>
      <c r="AF496" s="507"/>
      <c r="AG496" s="507"/>
      <c r="AH496" s="507"/>
      <c r="AI496" s="507"/>
      <c r="AJ496" s="507"/>
      <c r="AK496" s="507"/>
      <c r="AL496" s="507"/>
      <c r="AM496" s="507"/>
      <c r="AN496" s="507"/>
      <c r="AO496" s="507"/>
      <c r="AP496" s="507"/>
      <c r="AQ496" s="507"/>
      <c r="AR496" s="507"/>
      <c r="AS496" s="513"/>
      <c r="AT496" s="514"/>
      <c r="AU496" s="513"/>
      <c r="AV496" s="514"/>
      <c r="AW496" s="515"/>
      <c r="AX496" s="514"/>
      <c r="AY496" s="507"/>
      <c r="AZ496" s="408"/>
      <c r="BA496" s="410" t="str">
        <f>IF(A496="","",IF(AY496+AZ496=ข้อมูลพื้นฐาน!$F$23+ข้อมูลพื้นฐาน!$G$23,"/",""))</f>
        <v/>
      </c>
      <c r="BB496" s="410" t="str">
        <f t="shared" si="35"/>
        <v/>
      </c>
      <c r="BC496" s="390" t="str">
        <f>สรุปเวลาเรียน!X51</f>
        <v/>
      </c>
      <c r="BD496" s="415"/>
    </row>
    <row r="497" spans="1:56" ht="15" customHeight="1">
      <c r="A497" s="875" t="str">
        <f>เวลาเรียน1!A54</f>
        <v/>
      </c>
      <c r="B497" s="876"/>
      <c r="C497" s="519" t="str">
        <f>น้ำหนักส่วนสูง!B50</f>
        <v/>
      </c>
      <c r="D497" s="507"/>
      <c r="E497" s="507"/>
      <c r="F497" s="507"/>
      <c r="G497" s="507"/>
      <c r="H497" s="507"/>
      <c r="I497" s="507"/>
      <c r="J497" s="507"/>
      <c r="K497" s="507"/>
      <c r="L497" s="507"/>
      <c r="M497" s="507"/>
      <c r="N497" s="507"/>
      <c r="O497" s="507"/>
      <c r="P497" s="507"/>
      <c r="Q497" s="507"/>
      <c r="R497" s="507"/>
      <c r="S497" s="507"/>
      <c r="T497" s="507"/>
      <c r="U497" s="507"/>
      <c r="V497" s="507"/>
      <c r="W497" s="507"/>
      <c r="X497" s="507"/>
      <c r="Y497" s="507"/>
      <c r="Z497" s="521" t="str">
        <f t="shared" si="34"/>
        <v/>
      </c>
      <c r="AA497" s="507"/>
      <c r="AB497" s="507"/>
      <c r="AC497" s="507"/>
      <c r="AD497" s="507"/>
      <c r="AE497" s="507"/>
      <c r="AF497" s="507"/>
      <c r="AG497" s="507"/>
      <c r="AH497" s="507"/>
      <c r="AI497" s="507"/>
      <c r="AJ497" s="507"/>
      <c r="AK497" s="507"/>
      <c r="AL497" s="507"/>
      <c r="AM497" s="507"/>
      <c r="AN497" s="507"/>
      <c r="AO497" s="507"/>
      <c r="AP497" s="507"/>
      <c r="AQ497" s="507"/>
      <c r="AR497" s="507"/>
      <c r="AS497" s="513"/>
      <c r="AT497" s="514"/>
      <c r="AU497" s="513"/>
      <c r="AV497" s="514"/>
      <c r="AW497" s="515"/>
      <c r="AX497" s="514"/>
      <c r="AY497" s="507"/>
      <c r="AZ497" s="408"/>
      <c r="BA497" s="410" t="str">
        <f>IF(A497="","",IF(AY497+AZ497=ข้อมูลพื้นฐาน!$F$23+ข้อมูลพื้นฐาน!$G$23,"/",""))</f>
        <v/>
      </c>
      <c r="BB497" s="410" t="str">
        <f t="shared" si="35"/>
        <v/>
      </c>
      <c r="BC497" s="390" t="str">
        <f>สรุปเวลาเรียน!X52</f>
        <v/>
      </c>
      <c r="BD497" s="415"/>
    </row>
    <row r="498" spans="1:56" ht="15" customHeight="1">
      <c r="A498" s="875" t="str">
        <f>เวลาเรียน1!A55</f>
        <v/>
      </c>
      <c r="B498" s="876"/>
      <c r="C498" s="519" t="str">
        <f>น้ำหนักส่วนสูง!B51</f>
        <v/>
      </c>
      <c r="D498" s="507"/>
      <c r="E498" s="507"/>
      <c r="F498" s="507"/>
      <c r="G498" s="507"/>
      <c r="H498" s="507"/>
      <c r="I498" s="507"/>
      <c r="J498" s="507"/>
      <c r="K498" s="507"/>
      <c r="L498" s="507"/>
      <c r="M498" s="507"/>
      <c r="N498" s="507"/>
      <c r="O498" s="507"/>
      <c r="P498" s="507"/>
      <c r="Q498" s="507"/>
      <c r="R498" s="507"/>
      <c r="S498" s="507"/>
      <c r="T498" s="507"/>
      <c r="U498" s="507"/>
      <c r="V498" s="507"/>
      <c r="W498" s="507"/>
      <c r="X498" s="507"/>
      <c r="Y498" s="507"/>
      <c r="Z498" s="521" t="str">
        <f t="shared" si="34"/>
        <v/>
      </c>
      <c r="AA498" s="507"/>
      <c r="AB498" s="507"/>
      <c r="AC498" s="507"/>
      <c r="AD498" s="507"/>
      <c r="AE498" s="507"/>
      <c r="AF498" s="507"/>
      <c r="AG498" s="507"/>
      <c r="AH498" s="507"/>
      <c r="AI498" s="507"/>
      <c r="AJ498" s="507"/>
      <c r="AK498" s="507"/>
      <c r="AL498" s="507"/>
      <c r="AM498" s="507"/>
      <c r="AN498" s="507"/>
      <c r="AO498" s="507"/>
      <c r="AP498" s="507"/>
      <c r="AQ498" s="507"/>
      <c r="AR498" s="507"/>
      <c r="AS498" s="513"/>
      <c r="AT498" s="514"/>
      <c r="AU498" s="513"/>
      <c r="AV498" s="514"/>
      <c r="AW498" s="515"/>
      <c r="AX498" s="514"/>
      <c r="AY498" s="507"/>
      <c r="AZ498" s="408"/>
      <c r="BA498" s="410" t="str">
        <f>IF(A498="","",IF(AY498+AZ498=ข้อมูลพื้นฐาน!$F$23+ข้อมูลพื้นฐาน!$G$23,"/",""))</f>
        <v/>
      </c>
      <c r="BB498" s="410" t="str">
        <f t="shared" si="35"/>
        <v/>
      </c>
      <c r="BC498" s="390" t="str">
        <f>สรุปเวลาเรียน!X53</f>
        <v/>
      </c>
      <c r="BD498" s="415"/>
    </row>
    <row r="499" spans="1:56" ht="15" customHeight="1">
      <c r="A499" s="875" t="str">
        <f>เวลาเรียน1!A56</f>
        <v/>
      </c>
      <c r="B499" s="876"/>
      <c r="C499" s="519" t="str">
        <f>น้ำหนักส่วนสูง!B52</f>
        <v/>
      </c>
      <c r="D499" s="507"/>
      <c r="E499" s="507"/>
      <c r="F499" s="507"/>
      <c r="G499" s="507"/>
      <c r="H499" s="507"/>
      <c r="I499" s="507"/>
      <c r="J499" s="507"/>
      <c r="K499" s="507"/>
      <c r="L499" s="507"/>
      <c r="M499" s="507"/>
      <c r="N499" s="507"/>
      <c r="O499" s="507"/>
      <c r="P499" s="507"/>
      <c r="Q499" s="507"/>
      <c r="R499" s="507"/>
      <c r="S499" s="507"/>
      <c r="T499" s="507"/>
      <c r="U499" s="507"/>
      <c r="V499" s="507"/>
      <c r="W499" s="507"/>
      <c r="X499" s="507"/>
      <c r="Y499" s="507"/>
      <c r="Z499" s="521" t="str">
        <f t="shared" si="34"/>
        <v/>
      </c>
      <c r="AA499" s="507"/>
      <c r="AB499" s="507"/>
      <c r="AC499" s="507"/>
      <c r="AD499" s="507"/>
      <c r="AE499" s="507"/>
      <c r="AF499" s="507"/>
      <c r="AG499" s="507"/>
      <c r="AH499" s="507"/>
      <c r="AI499" s="507"/>
      <c r="AJ499" s="507"/>
      <c r="AK499" s="507"/>
      <c r="AL499" s="507"/>
      <c r="AM499" s="507"/>
      <c r="AN499" s="507"/>
      <c r="AO499" s="507"/>
      <c r="AP499" s="507"/>
      <c r="AQ499" s="507"/>
      <c r="AR499" s="507"/>
      <c r="AS499" s="516"/>
      <c r="AT499" s="517"/>
      <c r="AU499" s="516"/>
      <c r="AV499" s="517"/>
      <c r="AW499" s="518"/>
      <c r="AX499" s="517"/>
      <c r="AY499" s="507"/>
      <c r="AZ499" s="408"/>
      <c r="BA499" s="410" t="str">
        <f>IF(A499="","",IF(AY499+AZ499=ข้อมูลพื้นฐาน!$F$23+ข้อมูลพื้นฐาน!$G$23,"/",""))</f>
        <v/>
      </c>
      <c r="BB499" s="410" t="str">
        <f t="shared" si="35"/>
        <v/>
      </c>
      <c r="BC499" s="390" t="str">
        <f>สรุปเวลาเรียน!X54</f>
        <v/>
      </c>
      <c r="BD499" s="415"/>
    </row>
    <row r="500" spans="1:56" ht="7.5" hidden="1" customHeight="1">
      <c r="A500" s="522"/>
      <c r="B500" s="522"/>
      <c r="C500" s="415"/>
      <c r="D500" s="415"/>
      <c r="E500" s="415"/>
      <c r="F500" s="415"/>
      <c r="G500" s="415"/>
      <c r="H500" s="415"/>
      <c r="I500" s="415"/>
      <c r="J500" s="415"/>
      <c r="K500" s="415"/>
      <c r="L500" s="415"/>
      <c r="M500" s="415"/>
      <c r="N500" s="415"/>
      <c r="O500" s="415"/>
      <c r="P500" s="415"/>
      <c r="Q500" s="415"/>
      <c r="R500" s="415"/>
      <c r="S500" s="415"/>
      <c r="T500" s="415"/>
      <c r="U500" s="415"/>
      <c r="V500" s="415"/>
      <c r="W500" s="415"/>
      <c r="X500" s="415"/>
      <c r="Y500" s="415"/>
      <c r="Z500" s="522"/>
      <c r="AA500" s="415"/>
      <c r="AB500" s="415"/>
      <c r="AC500" s="415"/>
      <c r="AD500" s="415"/>
      <c r="AE500" s="415"/>
      <c r="AF500" s="415"/>
      <c r="AG500" s="415"/>
      <c r="AH500" s="415"/>
      <c r="AI500" s="415"/>
      <c r="AJ500" s="415"/>
      <c r="AK500" s="415"/>
      <c r="AL500" s="415"/>
      <c r="AM500" s="415"/>
      <c r="AN500" s="415"/>
      <c r="AO500" s="415"/>
      <c r="AP500" s="415"/>
      <c r="AQ500" s="415"/>
      <c r="AR500" s="415"/>
      <c r="AS500" s="415"/>
      <c r="AT500" s="415"/>
      <c r="AU500" s="415"/>
      <c r="AV500" s="415"/>
      <c r="AW500" s="415"/>
      <c r="AX500" s="415"/>
      <c r="AY500" s="415"/>
      <c r="AZ500" s="453"/>
      <c r="BA500" s="453"/>
      <c r="BB500" s="453"/>
      <c r="BC500" s="415"/>
      <c r="BD500" s="415"/>
    </row>
    <row r="501" spans="1:56" ht="18.75" hidden="1">
      <c r="A501" s="522"/>
      <c r="B501" s="522"/>
      <c r="C501" s="415"/>
      <c r="D501" s="415"/>
      <c r="E501" s="415"/>
      <c r="F501" s="415"/>
      <c r="G501" s="415"/>
      <c r="H501" s="415"/>
      <c r="I501" s="415"/>
      <c r="J501" s="415"/>
      <c r="K501" s="415"/>
      <c r="L501" s="415"/>
      <c r="M501" s="415"/>
      <c r="N501" s="415"/>
      <c r="O501" s="415"/>
      <c r="P501" s="415"/>
      <c r="Q501" s="415"/>
      <c r="R501" s="415"/>
      <c r="S501" s="415"/>
      <c r="T501" s="415"/>
      <c r="U501" s="415"/>
      <c r="V501" s="415"/>
      <c r="W501" s="415"/>
      <c r="X501" s="415"/>
      <c r="Y501" s="415"/>
      <c r="Z501" s="522"/>
      <c r="AA501" s="415"/>
      <c r="AB501" s="415"/>
      <c r="AC501" s="415"/>
      <c r="AD501" s="415"/>
      <c r="AE501" s="415"/>
      <c r="AF501" s="415"/>
      <c r="AG501" s="415"/>
      <c r="AH501" s="415"/>
      <c r="AI501" s="415"/>
      <c r="AJ501" s="415"/>
      <c r="AK501" s="415"/>
      <c r="AL501" s="415"/>
      <c r="AM501" s="415"/>
      <c r="AN501" s="415"/>
      <c r="AO501" s="415"/>
      <c r="AP501" s="415"/>
      <c r="AQ501" s="415"/>
      <c r="AR501" s="415"/>
      <c r="AS501" s="415"/>
      <c r="AT501" s="415"/>
      <c r="AU501" s="415"/>
      <c r="AV501" s="415"/>
      <c r="AW501" s="415"/>
      <c r="AX501" s="415"/>
      <c r="AY501" s="415"/>
      <c r="AZ501" s="453"/>
      <c r="BA501" s="453"/>
      <c r="BB501" s="453"/>
      <c r="BC501" s="415"/>
      <c r="BD501" s="415"/>
    </row>
    <row r="502" spans="1:56" ht="24" customHeight="1">
      <c r="A502" s="878" t="str">
        <f>"ผลการประเมินตัวชี้วัด รายวิชา"&amp;ข้อมูลพื้นฐาน!A25&amp;"    รหัสวิชา    "&amp;ข้อมูลพื้นฐาน!C25</f>
        <v xml:space="preserve">ผลการประเมินตัวชี้วัด รายวิชาภาษาอังกฤษเพื่อการสื่อสาร    รหัสวิชา    </v>
      </c>
      <c r="B502" s="878"/>
      <c r="C502" s="878"/>
      <c r="D502" s="878"/>
      <c r="E502" s="878"/>
      <c r="F502" s="878"/>
      <c r="G502" s="878"/>
      <c r="H502" s="878"/>
      <c r="I502" s="878"/>
      <c r="J502" s="878"/>
      <c r="K502" s="878"/>
      <c r="L502" s="878"/>
      <c r="M502" s="878"/>
      <c r="N502" s="878"/>
      <c r="O502" s="878"/>
      <c r="P502" s="878"/>
      <c r="Q502" s="878"/>
      <c r="R502" s="878"/>
      <c r="S502" s="878"/>
      <c r="T502" s="878"/>
      <c r="U502" s="878"/>
      <c r="V502" s="878"/>
      <c r="W502" s="878"/>
      <c r="X502" s="878"/>
      <c r="Y502" s="878"/>
      <c r="Z502" s="878" t="str">
        <f>A502</f>
        <v xml:space="preserve">ผลการประเมินตัวชี้วัด รายวิชาภาษาอังกฤษเพื่อการสื่อสาร    รหัสวิชา    </v>
      </c>
      <c r="AA502" s="878"/>
      <c r="AB502" s="878"/>
      <c r="AC502" s="878"/>
      <c r="AD502" s="878"/>
      <c r="AE502" s="878"/>
      <c r="AF502" s="878"/>
      <c r="AG502" s="878"/>
      <c r="AH502" s="878"/>
      <c r="AI502" s="878"/>
      <c r="AJ502" s="878"/>
      <c r="AK502" s="878"/>
      <c r="AL502" s="878"/>
      <c r="AM502" s="878"/>
      <c r="AN502" s="878"/>
      <c r="AO502" s="878"/>
      <c r="AP502" s="878"/>
      <c r="AQ502" s="878"/>
      <c r="AR502" s="878"/>
      <c r="AS502" s="878"/>
      <c r="AT502" s="878"/>
      <c r="AU502" s="878"/>
      <c r="AV502" s="878"/>
      <c r="AW502" s="878"/>
      <c r="AX502" s="878"/>
      <c r="AY502" s="878"/>
      <c r="AZ502" s="878"/>
      <c r="BA502" s="878"/>
      <c r="BB502" s="878"/>
      <c r="BC502" s="878"/>
      <c r="BD502" s="415">
        <v>10</v>
      </c>
    </row>
    <row r="503" spans="1:56" ht="62.25" customHeight="1">
      <c r="A503" s="879" t="s">
        <v>594</v>
      </c>
      <c r="B503" s="880"/>
      <c r="C503" s="881"/>
      <c r="D503" s="458" t="s">
        <v>1729</v>
      </c>
      <c r="E503" s="458" t="s">
        <v>1730</v>
      </c>
      <c r="F503" s="458" t="s">
        <v>1731</v>
      </c>
      <c r="G503" s="458" t="s">
        <v>1732</v>
      </c>
      <c r="H503" s="458" t="s">
        <v>1733</v>
      </c>
      <c r="I503" s="458" t="s">
        <v>1734</v>
      </c>
      <c r="J503" s="458"/>
      <c r="K503" s="458"/>
      <c r="L503" s="458"/>
      <c r="M503" s="458"/>
      <c r="N503" s="458"/>
      <c r="O503" s="458"/>
      <c r="P503" s="458"/>
      <c r="Q503" s="458"/>
      <c r="R503" s="458"/>
      <c r="S503" s="458"/>
      <c r="T503" s="458"/>
      <c r="U503" s="458"/>
      <c r="V503" s="458"/>
      <c r="W503" s="458"/>
      <c r="X503" s="458"/>
      <c r="Y503" s="458"/>
      <c r="Z503" s="540"/>
      <c r="AA503" s="458"/>
      <c r="AB503" s="458"/>
      <c r="AC503" s="458"/>
      <c r="AD503" s="458"/>
      <c r="AE503" s="458"/>
      <c r="AF503" s="458"/>
      <c r="AG503" s="458"/>
      <c r="AH503" s="458"/>
      <c r="AI503" s="458"/>
      <c r="AJ503" s="458"/>
      <c r="AK503" s="458"/>
      <c r="AL503" s="458"/>
      <c r="AM503" s="458"/>
      <c r="AN503" s="458"/>
      <c r="AO503" s="458"/>
      <c r="AP503" s="458"/>
      <c r="AQ503" s="458"/>
      <c r="AR503" s="458"/>
      <c r="AS503" s="882" t="s">
        <v>787</v>
      </c>
      <c r="AT503" s="882" t="s">
        <v>788</v>
      </c>
      <c r="AU503" s="902" t="s">
        <v>1714</v>
      </c>
      <c r="AV503" s="903" t="s">
        <v>1716</v>
      </c>
      <c r="AW503" s="902" t="s">
        <v>1714</v>
      </c>
      <c r="AX503" s="904" t="s">
        <v>1715</v>
      </c>
      <c r="AY503" s="886" t="s">
        <v>1487</v>
      </c>
      <c r="AZ503" s="886" t="s">
        <v>1488</v>
      </c>
      <c r="BA503" s="887" t="s">
        <v>595</v>
      </c>
      <c r="BB503" s="888"/>
      <c r="BC503" s="889" t="s">
        <v>61</v>
      </c>
      <c r="BD503" s="415"/>
    </row>
    <row r="504" spans="1:56" ht="15" customHeight="1">
      <c r="A504" s="892" t="s">
        <v>38</v>
      </c>
      <c r="B504" s="893"/>
      <c r="C504" s="424" t="s">
        <v>586</v>
      </c>
      <c r="D504" s="457">
        <v>1</v>
      </c>
      <c r="E504" s="457">
        <v>2</v>
      </c>
      <c r="F504" s="457">
        <v>3</v>
      </c>
      <c r="G504" s="457">
        <v>4</v>
      </c>
      <c r="H504" s="457">
        <v>5</v>
      </c>
      <c r="I504" s="457">
        <v>6</v>
      </c>
      <c r="J504" s="457">
        <v>7</v>
      </c>
      <c r="K504" s="457">
        <v>8</v>
      </c>
      <c r="L504" s="457">
        <v>9</v>
      </c>
      <c r="M504" s="457">
        <v>10</v>
      </c>
      <c r="N504" s="457">
        <v>11</v>
      </c>
      <c r="O504" s="457">
        <v>12</v>
      </c>
      <c r="P504" s="457">
        <v>13</v>
      </c>
      <c r="Q504" s="457">
        <v>14</v>
      </c>
      <c r="R504" s="457">
        <v>15</v>
      </c>
      <c r="S504" s="457">
        <v>16</v>
      </c>
      <c r="T504" s="457">
        <v>17</v>
      </c>
      <c r="U504" s="457">
        <v>18</v>
      </c>
      <c r="V504" s="457">
        <v>19</v>
      </c>
      <c r="W504" s="457">
        <v>20</v>
      </c>
      <c r="X504" s="457">
        <v>21</v>
      </c>
      <c r="Y504" s="457">
        <v>22</v>
      </c>
      <c r="Z504" s="896" t="s">
        <v>38</v>
      </c>
      <c r="AA504" s="457">
        <v>23</v>
      </c>
      <c r="AB504" s="457">
        <v>24</v>
      </c>
      <c r="AC504" s="457">
        <v>25</v>
      </c>
      <c r="AD504" s="457">
        <v>26</v>
      </c>
      <c r="AE504" s="457">
        <v>27</v>
      </c>
      <c r="AF504" s="457">
        <v>28</v>
      </c>
      <c r="AG504" s="457">
        <v>29</v>
      </c>
      <c r="AH504" s="457">
        <v>30</v>
      </c>
      <c r="AI504" s="457">
        <v>31</v>
      </c>
      <c r="AJ504" s="457">
        <v>32</v>
      </c>
      <c r="AK504" s="457">
        <v>33</v>
      </c>
      <c r="AL504" s="457">
        <v>34</v>
      </c>
      <c r="AM504" s="457">
        <v>35</v>
      </c>
      <c r="AN504" s="457">
        <v>36</v>
      </c>
      <c r="AO504" s="457">
        <v>37</v>
      </c>
      <c r="AP504" s="457">
        <v>38</v>
      </c>
      <c r="AQ504" s="457">
        <v>39</v>
      </c>
      <c r="AR504" s="457">
        <v>40</v>
      </c>
      <c r="AS504" s="883"/>
      <c r="AT504" s="883"/>
      <c r="AU504" s="902"/>
      <c r="AV504" s="903"/>
      <c r="AW504" s="902"/>
      <c r="AX504" s="904"/>
      <c r="AY504" s="886"/>
      <c r="AZ504" s="886"/>
      <c r="BA504" s="898" t="s">
        <v>52</v>
      </c>
      <c r="BB504" s="898" t="s">
        <v>53</v>
      </c>
      <c r="BC504" s="890"/>
      <c r="BD504" s="415"/>
    </row>
    <row r="505" spans="1:56" ht="15" customHeight="1">
      <c r="A505" s="894"/>
      <c r="B505" s="895"/>
      <c r="C505" s="424" t="s">
        <v>677</v>
      </c>
      <c r="D505" s="425"/>
      <c r="E505" s="425"/>
      <c r="F505" s="425"/>
      <c r="G505" s="425"/>
      <c r="H505" s="425"/>
      <c r="I505" s="425"/>
      <c r="J505" s="425"/>
      <c r="K505" s="425"/>
      <c r="L505" s="425"/>
      <c r="M505" s="425"/>
      <c r="N505" s="425"/>
      <c r="O505" s="425"/>
      <c r="P505" s="425"/>
      <c r="Q505" s="425"/>
      <c r="R505" s="425"/>
      <c r="S505" s="425"/>
      <c r="T505" s="425"/>
      <c r="U505" s="425"/>
      <c r="V505" s="425"/>
      <c r="W505" s="425"/>
      <c r="X505" s="425"/>
      <c r="Y505" s="425"/>
      <c r="Z505" s="897"/>
      <c r="AA505" s="425"/>
      <c r="AB505" s="425"/>
      <c r="AC505" s="425"/>
      <c r="AD505" s="425"/>
      <c r="AE505" s="425"/>
      <c r="AF505" s="425"/>
      <c r="AG505" s="425"/>
      <c r="AH505" s="425"/>
      <c r="AI505" s="425"/>
      <c r="AJ505" s="425"/>
      <c r="AK505" s="425"/>
      <c r="AL505" s="425"/>
      <c r="AM505" s="425"/>
      <c r="AN505" s="425"/>
      <c r="AO505" s="425"/>
      <c r="AP505" s="425"/>
      <c r="AQ505" s="425"/>
      <c r="AR505" s="431"/>
      <c r="AS505" s="438"/>
      <c r="AT505" s="438"/>
      <c r="AU505" s="900" t="s">
        <v>679</v>
      </c>
      <c r="AV505" s="901"/>
      <c r="AW505" s="900" t="s">
        <v>680</v>
      </c>
      <c r="AX505" s="901"/>
      <c r="AY505" s="459">
        <f>ข้อมูลพื้นฐาน!F25</f>
        <v>0</v>
      </c>
      <c r="AZ505" s="459">
        <f>ข้อมูลพื้นฐาน!G25</f>
        <v>0</v>
      </c>
      <c r="BA505" s="899"/>
      <c r="BB505" s="899"/>
      <c r="BC505" s="891"/>
      <c r="BD505" s="415"/>
    </row>
    <row r="506" spans="1:56" ht="15" customHeight="1">
      <c r="A506" s="875">
        <f>เวลาเรียน1!A7</f>
        <v>1</v>
      </c>
      <c r="B506" s="876"/>
      <c r="C506" s="519" t="str">
        <f>น้ำหนักส่วนสูง!B3</f>
        <v/>
      </c>
      <c r="D506" s="507"/>
      <c r="E506" s="507"/>
      <c r="F506" s="507"/>
      <c r="G506" s="507"/>
      <c r="H506" s="507"/>
      <c r="I506" s="507"/>
      <c r="J506" s="507"/>
      <c r="K506" s="507"/>
      <c r="L506" s="507"/>
      <c r="M506" s="507"/>
      <c r="N506" s="507"/>
      <c r="O506" s="507"/>
      <c r="P506" s="507"/>
      <c r="Q506" s="507"/>
      <c r="R506" s="507"/>
      <c r="S506" s="507"/>
      <c r="T506" s="507"/>
      <c r="U506" s="507"/>
      <c r="V506" s="507"/>
      <c r="W506" s="507"/>
      <c r="X506" s="507"/>
      <c r="Y506" s="507"/>
      <c r="Z506" s="521">
        <f>A506</f>
        <v>1</v>
      </c>
      <c r="AA506" s="507"/>
      <c r="AB506" s="507"/>
      <c r="AC506" s="507"/>
      <c r="AD506" s="507"/>
      <c r="AE506" s="507"/>
      <c r="AF506" s="507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7"/>
      <c r="AR506" s="507"/>
      <c r="AS506" s="510"/>
      <c r="AT506" s="511"/>
      <c r="AU506" s="510"/>
      <c r="AV506" s="511"/>
      <c r="AW506" s="512"/>
      <c r="AX506" s="511"/>
      <c r="AY506" s="507"/>
      <c r="AZ506" s="408"/>
      <c r="BA506" s="410" t="str">
        <f>IF(A506="","",IF(AY506+AZ506=ข้อมูลพื้นฐาน!$F$25+ข้อมูลพื้นฐาน!$G$25,"/",""))</f>
        <v>/</v>
      </c>
      <c r="BB506" s="410" t="str">
        <f>IF(A506="","",IF(BA506="/","","/"))</f>
        <v/>
      </c>
      <c r="BC506" s="390" t="str">
        <f>สรุปเวลาเรียน!X5</f>
        <v/>
      </c>
      <c r="BD506" s="415"/>
    </row>
    <row r="507" spans="1:56" ht="15" customHeight="1">
      <c r="A507" s="875" t="str">
        <f>เวลาเรียน1!A8</f>
        <v/>
      </c>
      <c r="B507" s="876"/>
      <c r="C507" s="519" t="str">
        <f>น้ำหนักส่วนสูง!B4</f>
        <v/>
      </c>
      <c r="D507" s="507"/>
      <c r="E507" s="507"/>
      <c r="F507" s="507"/>
      <c r="G507" s="507"/>
      <c r="H507" s="507"/>
      <c r="I507" s="507"/>
      <c r="J507" s="507"/>
      <c r="K507" s="507"/>
      <c r="L507" s="507"/>
      <c r="M507" s="507"/>
      <c r="N507" s="507"/>
      <c r="O507" s="507"/>
      <c r="P507" s="507"/>
      <c r="Q507" s="507"/>
      <c r="R507" s="507"/>
      <c r="S507" s="507"/>
      <c r="T507" s="507"/>
      <c r="U507" s="507"/>
      <c r="V507" s="507"/>
      <c r="W507" s="507"/>
      <c r="X507" s="507"/>
      <c r="Y507" s="507"/>
      <c r="Z507" s="521" t="str">
        <f t="shared" ref="Z507:Z545" si="36">A507</f>
        <v/>
      </c>
      <c r="AA507" s="507"/>
      <c r="AB507" s="507"/>
      <c r="AC507" s="507"/>
      <c r="AD507" s="507"/>
      <c r="AE507" s="507"/>
      <c r="AF507" s="507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7"/>
      <c r="AR507" s="507"/>
      <c r="AS507" s="513"/>
      <c r="AT507" s="514"/>
      <c r="AU507" s="513"/>
      <c r="AV507" s="514"/>
      <c r="AW507" s="515"/>
      <c r="AX507" s="514"/>
      <c r="AY507" s="507"/>
      <c r="AZ507" s="408"/>
      <c r="BA507" s="410" t="str">
        <f>IF(A507="","",IF(AY507+AZ507=ข้อมูลพื้นฐาน!$F$25+ข้อมูลพื้นฐาน!$G$25,"/",""))</f>
        <v/>
      </c>
      <c r="BB507" s="410" t="str">
        <f t="shared" ref="BB507:BB545" si="37">IF(A507="","",IF(BA507="/","","/"))</f>
        <v/>
      </c>
      <c r="BC507" s="390" t="str">
        <f>สรุปเวลาเรียน!X6</f>
        <v/>
      </c>
      <c r="BD507" s="415"/>
    </row>
    <row r="508" spans="1:56" ht="15" customHeight="1">
      <c r="A508" s="875" t="str">
        <f>เวลาเรียน1!A9</f>
        <v/>
      </c>
      <c r="B508" s="876"/>
      <c r="C508" s="519" t="str">
        <f>น้ำหนักส่วนสูง!B5</f>
        <v/>
      </c>
      <c r="D508" s="507"/>
      <c r="E508" s="507"/>
      <c r="F508" s="507"/>
      <c r="G508" s="507"/>
      <c r="H508" s="507"/>
      <c r="I508" s="507"/>
      <c r="J508" s="507"/>
      <c r="K508" s="507"/>
      <c r="L508" s="507"/>
      <c r="M508" s="507"/>
      <c r="N508" s="507"/>
      <c r="O508" s="507"/>
      <c r="P508" s="507"/>
      <c r="Q508" s="507"/>
      <c r="R508" s="507"/>
      <c r="S508" s="507"/>
      <c r="T508" s="507"/>
      <c r="U508" s="507"/>
      <c r="V508" s="507"/>
      <c r="W508" s="507"/>
      <c r="X508" s="507"/>
      <c r="Y508" s="507"/>
      <c r="Z508" s="521" t="str">
        <f t="shared" si="36"/>
        <v/>
      </c>
      <c r="AA508" s="507"/>
      <c r="AB508" s="507"/>
      <c r="AC508" s="507"/>
      <c r="AD508" s="507"/>
      <c r="AE508" s="507"/>
      <c r="AF508" s="507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7"/>
      <c r="AR508" s="507"/>
      <c r="AS508" s="513"/>
      <c r="AT508" s="514"/>
      <c r="AU508" s="513"/>
      <c r="AV508" s="514"/>
      <c r="AW508" s="515"/>
      <c r="AX508" s="514"/>
      <c r="AY508" s="507"/>
      <c r="AZ508" s="408"/>
      <c r="BA508" s="410" t="str">
        <f>IF(A508="","",IF(AY508+AZ508=ข้อมูลพื้นฐาน!$F$25+ข้อมูลพื้นฐาน!$G$25,"/",""))</f>
        <v/>
      </c>
      <c r="BB508" s="410" t="str">
        <f t="shared" si="37"/>
        <v/>
      </c>
      <c r="BC508" s="390" t="str">
        <f>สรุปเวลาเรียน!X7</f>
        <v/>
      </c>
      <c r="BD508" s="415"/>
    </row>
    <row r="509" spans="1:56" ht="15" customHeight="1">
      <c r="A509" s="875" t="str">
        <f>เวลาเรียน1!A10</f>
        <v/>
      </c>
      <c r="B509" s="876"/>
      <c r="C509" s="519" t="str">
        <f>น้ำหนักส่วนสูง!B6</f>
        <v/>
      </c>
      <c r="D509" s="507"/>
      <c r="E509" s="507"/>
      <c r="F509" s="507"/>
      <c r="G509" s="507"/>
      <c r="H509" s="507"/>
      <c r="I509" s="507"/>
      <c r="J509" s="507"/>
      <c r="K509" s="507"/>
      <c r="L509" s="507"/>
      <c r="M509" s="507"/>
      <c r="N509" s="507"/>
      <c r="O509" s="507"/>
      <c r="P509" s="507"/>
      <c r="Q509" s="507"/>
      <c r="R509" s="507"/>
      <c r="S509" s="507"/>
      <c r="T509" s="507"/>
      <c r="U509" s="507"/>
      <c r="V509" s="507"/>
      <c r="W509" s="507"/>
      <c r="X509" s="507"/>
      <c r="Y509" s="507"/>
      <c r="Z509" s="521" t="str">
        <f t="shared" si="36"/>
        <v/>
      </c>
      <c r="AA509" s="507"/>
      <c r="AB509" s="507"/>
      <c r="AC509" s="507"/>
      <c r="AD509" s="507"/>
      <c r="AE509" s="507"/>
      <c r="AF509" s="507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7"/>
      <c r="AR509" s="507"/>
      <c r="AS509" s="513"/>
      <c r="AT509" s="514"/>
      <c r="AU509" s="513"/>
      <c r="AV509" s="514"/>
      <c r="AW509" s="515"/>
      <c r="AX509" s="514"/>
      <c r="AY509" s="507"/>
      <c r="AZ509" s="408"/>
      <c r="BA509" s="410" t="str">
        <f>IF(A509="","",IF(AY509+AZ509=ข้อมูลพื้นฐาน!$F$25+ข้อมูลพื้นฐาน!$G$25,"/",""))</f>
        <v/>
      </c>
      <c r="BB509" s="410" t="str">
        <f t="shared" si="37"/>
        <v/>
      </c>
      <c r="BC509" s="390" t="str">
        <f>สรุปเวลาเรียน!X8</f>
        <v/>
      </c>
      <c r="BD509" s="415"/>
    </row>
    <row r="510" spans="1:56" ht="15" customHeight="1">
      <c r="A510" s="875" t="str">
        <f>เวลาเรียน1!A11</f>
        <v/>
      </c>
      <c r="B510" s="876"/>
      <c r="C510" s="519" t="str">
        <f>น้ำหนักส่วนสูง!B7</f>
        <v/>
      </c>
      <c r="D510" s="507"/>
      <c r="E510" s="507"/>
      <c r="F510" s="507"/>
      <c r="G510" s="507"/>
      <c r="H510" s="507"/>
      <c r="I510" s="507"/>
      <c r="J510" s="507"/>
      <c r="K510" s="507"/>
      <c r="L510" s="507"/>
      <c r="M510" s="507"/>
      <c r="N510" s="507"/>
      <c r="O510" s="507"/>
      <c r="P510" s="507"/>
      <c r="Q510" s="507"/>
      <c r="R510" s="507"/>
      <c r="S510" s="507"/>
      <c r="T510" s="507"/>
      <c r="U510" s="507"/>
      <c r="V510" s="507"/>
      <c r="W510" s="507"/>
      <c r="X510" s="507"/>
      <c r="Y510" s="507"/>
      <c r="Z510" s="521" t="str">
        <f t="shared" si="36"/>
        <v/>
      </c>
      <c r="AA510" s="507"/>
      <c r="AB510" s="507"/>
      <c r="AC510" s="507"/>
      <c r="AD510" s="507"/>
      <c r="AE510" s="507"/>
      <c r="AF510" s="507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7"/>
      <c r="AR510" s="507"/>
      <c r="AS510" s="513"/>
      <c r="AT510" s="514"/>
      <c r="AU510" s="513"/>
      <c r="AV510" s="514"/>
      <c r="AW510" s="515"/>
      <c r="AX510" s="514"/>
      <c r="AY510" s="507"/>
      <c r="AZ510" s="408"/>
      <c r="BA510" s="410" t="str">
        <f>IF(A510="","",IF(AY510+AZ510=ข้อมูลพื้นฐาน!$F$25+ข้อมูลพื้นฐาน!$G$25,"/",""))</f>
        <v/>
      </c>
      <c r="BB510" s="410" t="str">
        <f t="shared" si="37"/>
        <v/>
      </c>
      <c r="BC510" s="390" t="str">
        <f>สรุปเวลาเรียน!X9</f>
        <v/>
      </c>
      <c r="BD510" s="415"/>
    </row>
    <row r="511" spans="1:56" ht="15" customHeight="1">
      <c r="A511" s="875" t="str">
        <f>เวลาเรียน1!A12</f>
        <v/>
      </c>
      <c r="B511" s="876"/>
      <c r="C511" s="519" t="str">
        <f>น้ำหนักส่วนสูง!B8</f>
        <v/>
      </c>
      <c r="D511" s="507"/>
      <c r="E511" s="507"/>
      <c r="F511" s="507"/>
      <c r="G511" s="507"/>
      <c r="H511" s="507"/>
      <c r="I511" s="507"/>
      <c r="J511" s="507"/>
      <c r="K511" s="507"/>
      <c r="L511" s="507"/>
      <c r="M511" s="507"/>
      <c r="N511" s="507"/>
      <c r="O511" s="507"/>
      <c r="P511" s="507"/>
      <c r="Q511" s="507"/>
      <c r="R511" s="507"/>
      <c r="S511" s="507"/>
      <c r="T511" s="507"/>
      <c r="U511" s="507"/>
      <c r="V511" s="507"/>
      <c r="W511" s="507"/>
      <c r="X511" s="507"/>
      <c r="Y511" s="507"/>
      <c r="Z511" s="521" t="str">
        <f t="shared" si="36"/>
        <v/>
      </c>
      <c r="AA511" s="507"/>
      <c r="AB511" s="507"/>
      <c r="AC511" s="507"/>
      <c r="AD511" s="507"/>
      <c r="AE511" s="507"/>
      <c r="AF511" s="507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7"/>
      <c r="AR511" s="507"/>
      <c r="AS511" s="513"/>
      <c r="AT511" s="514"/>
      <c r="AU511" s="513"/>
      <c r="AV511" s="514"/>
      <c r="AW511" s="515"/>
      <c r="AX511" s="514"/>
      <c r="AY511" s="507"/>
      <c r="AZ511" s="408"/>
      <c r="BA511" s="410" t="str">
        <f>IF(A511="","",IF(AY511+AZ511=ข้อมูลพื้นฐาน!$F$25+ข้อมูลพื้นฐาน!$G$25,"/",""))</f>
        <v/>
      </c>
      <c r="BB511" s="410" t="str">
        <f t="shared" si="37"/>
        <v/>
      </c>
      <c r="BC511" s="390" t="str">
        <f>สรุปเวลาเรียน!X10</f>
        <v/>
      </c>
      <c r="BD511" s="415"/>
    </row>
    <row r="512" spans="1:56" ht="15" customHeight="1">
      <c r="A512" s="875" t="str">
        <f>เวลาเรียน1!A13</f>
        <v/>
      </c>
      <c r="B512" s="876"/>
      <c r="C512" s="519" t="str">
        <f>น้ำหนักส่วนสูง!B9</f>
        <v/>
      </c>
      <c r="D512" s="507"/>
      <c r="E512" s="507"/>
      <c r="F512" s="507"/>
      <c r="G512" s="507"/>
      <c r="H512" s="507"/>
      <c r="I512" s="507"/>
      <c r="J512" s="507"/>
      <c r="K512" s="507"/>
      <c r="L512" s="507"/>
      <c r="M512" s="507"/>
      <c r="N512" s="507"/>
      <c r="O512" s="507"/>
      <c r="P512" s="507"/>
      <c r="Q512" s="507"/>
      <c r="R512" s="507"/>
      <c r="S512" s="507"/>
      <c r="T512" s="507"/>
      <c r="U512" s="507"/>
      <c r="V512" s="507"/>
      <c r="W512" s="507"/>
      <c r="X512" s="507"/>
      <c r="Y512" s="507"/>
      <c r="Z512" s="521" t="str">
        <f t="shared" si="36"/>
        <v/>
      </c>
      <c r="AA512" s="507"/>
      <c r="AB512" s="507"/>
      <c r="AC512" s="507"/>
      <c r="AD512" s="507"/>
      <c r="AE512" s="507"/>
      <c r="AF512" s="507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7"/>
      <c r="AR512" s="507"/>
      <c r="AS512" s="513"/>
      <c r="AT512" s="514"/>
      <c r="AU512" s="513"/>
      <c r="AV512" s="514"/>
      <c r="AW512" s="515"/>
      <c r="AX512" s="514"/>
      <c r="AY512" s="507"/>
      <c r="AZ512" s="408"/>
      <c r="BA512" s="410" t="str">
        <f>IF(A512="","",IF(AY512+AZ512=ข้อมูลพื้นฐาน!$F$25+ข้อมูลพื้นฐาน!$G$25,"/",""))</f>
        <v/>
      </c>
      <c r="BB512" s="410" t="str">
        <f t="shared" si="37"/>
        <v/>
      </c>
      <c r="BC512" s="390" t="str">
        <f>สรุปเวลาเรียน!X11</f>
        <v/>
      </c>
      <c r="BD512" s="415"/>
    </row>
    <row r="513" spans="1:56" ht="15" customHeight="1">
      <c r="A513" s="875" t="str">
        <f>เวลาเรียน1!A14</f>
        <v/>
      </c>
      <c r="B513" s="876"/>
      <c r="C513" s="519" t="str">
        <f>น้ำหนักส่วนสูง!B10</f>
        <v/>
      </c>
      <c r="D513" s="507"/>
      <c r="E513" s="507"/>
      <c r="F513" s="507"/>
      <c r="G513" s="507"/>
      <c r="H513" s="507"/>
      <c r="I513" s="507"/>
      <c r="J513" s="507"/>
      <c r="K513" s="507"/>
      <c r="L513" s="507"/>
      <c r="M513" s="507"/>
      <c r="N513" s="507"/>
      <c r="O513" s="507"/>
      <c r="P513" s="507"/>
      <c r="Q513" s="507"/>
      <c r="R513" s="507"/>
      <c r="S513" s="507"/>
      <c r="T513" s="507"/>
      <c r="U513" s="507"/>
      <c r="V513" s="507"/>
      <c r="W513" s="507"/>
      <c r="X513" s="507"/>
      <c r="Y513" s="507"/>
      <c r="Z513" s="521" t="str">
        <f t="shared" si="36"/>
        <v/>
      </c>
      <c r="AA513" s="507"/>
      <c r="AB513" s="507"/>
      <c r="AC513" s="507"/>
      <c r="AD513" s="507"/>
      <c r="AE513" s="507"/>
      <c r="AF513" s="507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7"/>
      <c r="AR513" s="507"/>
      <c r="AS513" s="513"/>
      <c r="AT513" s="514"/>
      <c r="AU513" s="513"/>
      <c r="AV513" s="514"/>
      <c r="AW513" s="515"/>
      <c r="AX513" s="514"/>
      <c r="AY513" s="507"/>
      <c r="AZ513" s="408"/>
      <c r="BA513" s="410" t="str">
        <f>IF(A513="","",IF(AY513+AZ513=ข้อมูลพื้นฐาน!$F$25+ข้อมูลพื้นฐาน!$G$25,"/",""))</f>
        <v/>
      </c>
      <c r="BB513" s="410" t="str">
        <f t="shared" si="37"/>
        <v/>
      </c>
      <c r="BC513" s="390" t="str">
        <f>สรุปเวลาเรียน!X12</f>
        <v/>
      </c>
      <c r="BD513" s="415"/>
    </row>
    <row r="514" spans="1:56" ht="15" customHeight="1">
      <c r="A514" s="875" t="str">
        <f>เวลาเรียน1!A15</f>
        <v/>
      </c>
      <c r="B514" s="876"/>
      <c r="C514" s="519" t="str">
        <f>น้ำหนักส่วนสูง!B11</f>
        <v/>
      </c>
      <c r="D514" s="507"/>
      <c r="E514" s="507"/>
      <c r="F514" s="507"/>
      <c r="G514" s="507"/>
      <c r="H514" s="507"/>
      <c r="I514" s="507"/>
      <c r="J514" s="507"/>
      <c r="K514" s="507"/>
      <c r="L514" s="507"/>
      <c r="M514" s="507"/>
      <c r="N514" s="507"/>
      <c r="O514" s="507"/>
      <c r="P514" s="507"/>
      <c r="Q514" s="507"/>
      <c r="R514" s="507"/>
      <c r="S514" s="507"/>
      <c r="T514" s="507"/>
      <c r="U514" s="507"/>
      <c r="V514" s="507"/>
      <c r="W514" s="507"/>
      <c r="X514" s="507"/>
      <c r="Y514" s="507"/>
      <c r="Z514" s="521" t="str">
        <f t="shared" si="36"/>
        <v/>
      </c>
      <c r="AA514" s="507"/>
      <c r="AB514" s="507"/>
      <c r="AC514" s="507"/>
      <c r="AD514" s="507"/>
      <c r="AE514" s="507"/>
      <c r="AF514" s="507"/>
      <c r="AG514" s="507"/>
      <c r="AH514" s="507"/>
      <c r="AI514" s="507"/>
      <c r="AJ514" s="507"/>
      <c r="AK514" s="507"/>
      <c r="AL514" s="507"/>
      <c r="AM514" s="507"/>
      <c r="AN514" s="507"/>
      <c r="AO514" s="507"/>
      <c r="AP514" s="507"/>
      <c r="AQ514" s="507"/>
      <c r="AR514" s="507"/>
      <c r="AS514" s="513"/>
      <c r="AT514" s="514"/>
      <c r="AU514" s="513"/>
      <c r="AV514" s="514"/>
      <c r="AW514" s="515"/>
      <c r="AX514" s="514"/>
      <c r="AY514" s="507"/>
      <c r="AZ514" s="408"/>
      <c r="BA514" s="410" t="str">
        <f>IF(A514="","",IF(AY514+AZ514=ข้อมูลพื้นฐาน!$F$25+ข้อมูลพื้นฐาน!$G$25,"/",""))</f>
        <v/>
      </c>
      <c r="BB514" s="410" t="str">
        <f t="shared" si="37"/>
        <v/>
      </c>
      <c r="BC514" s="390" t="str">
        <f>สรุปเวลาเรียน!X13</f>
        <v/>
      </c>
      <c r="BD514" s="415"/>
    </row>
    <row r="515" spans="1:56" ht="15" customHeight="1">
      <c r="A515" s="875" t="str">
        <f>เวลาเรียน1!A16</f>
        <v/>
      </c>
      <c r="B515" s="876"/>
      <c r="C515" s="519" t="str">
        <f>น้ำหนักส่วนสูง!B12</f>
        <v/>
      </c>
      <c r="D515" s="507"/>
      <c r="E515" s="507"/>
      <c r="F515" s="507"/>
      <c r="G515" s="507"/>
      <c r="H515" s="507"/>
      <c r="I515" s="507"/>
      <c r="J515" s="507"/>
      <c r="K515" s="507"/>
      <c r="L515" s="507"/>
      <c r="M515" s="507"/>
      <c r="N515" s="507"/>
      <c r="O515" s="507"/>
      <c r="P515" s="507"/>
      <c r="Q515" s="507"/>
      <c r="R515" s="507"/>
      <c r="S515" s="507"/>
      <c r="T515" s="507"/>
      <c r="U515" s="507"/>
      <c r="V515" s="507"/>
      <c r="W515" s="507"/>
      <c r="X515" s="507"/>
      <c r="Y515" s="507"/>
      <c r="Z515" s="521" t="str">
        <f t="shared" si="36"/>
        <v/>
      </c>
      <c r="AA515" s="507"/>
      <c r="AB515" s="507"/>
      <c r="AC515" s="507"/>
      <c r="AD515" s="507"/>
      <c r="AE515" s="507"/>
      <c r="AF515" s="507"/>
      <c r="AG515" s="507"/>
      <c r="AH515" s="507"/>
      <c r="AI515" s="507"/>
      <c r="AJ515" s="507"/>
      <c r="AK515" s="507"/>
      <c r="AL515" s="507"/>
      <c r="AM515" s="507"/>
      <c r="AN515" s="507"/>
      <c r="AO515" s="507"/>
      <c r="AP515" s="507"/>
      <c r="AQ515" s="507"/>
      <c r="AR515" s="507"/>
      <c r="AS515" s="513"/>
      <c r="AT515" s="514"/>
      <c r="AU515" s="513"/>
      <c r="AV515" s="514"/>
      <c r="AW515" s="515"/>
      <c r="AX515" s="514"/>
      <c r="AY515" s="507"/>
      <c r="AZ515" s="408"/>
      <c r="BA515" s="410" t="str">
        <f>IF(A515="","",IF(AY515+AZ515=ข้อมูลพื้นฐาน!$F$25+ข้อมูลพื้นฐาน!$G$25,"/",""))</f>
        <v/>
      </c>
      <c r="BB515" s="410" t="str">
        <f t="shared" si="37"/>
        <v/>
      </c>
      <c r="BC515" s="390" t="str">
        <f>สรุปเวลาเรียน!X14</f>
        <v/>
      </c>
      <c r="BD515" s="415"/>
    </row>
    <row r="516" spans="1:56" ht="15" customHeight="1">
      <c r="A516" s="875" t="str">
        <f>เวลาเรียน1!A17</f>
        <v/>
      </c>
      <c r="B516" s="876"/>
      <c r="C516" s="519" t="str">
        <f>น้ำหนักส่วนสูง!B13</f>
        <v/>
      </c>
      <c r="D516" s="507"/>
      <c r="E516" s="507"/>
      <c r="F516" s="507"/>
      <c r="G516" s="507"/>
      <c r="H516" s="507"/>
      <c r="I516" s="507"/>
      <c r="J516" s="507"/>
      <c r="K516" s="507"/>
      <c r="L516" s="507"/>
      <c r="M516" s="507"/>
      <c r="N516" s="507"/>
      <c r="O516" s="507"/>
      <c r="P516" s="507"/>
      <c r="Q516" s="507"/>
      <c r="R516" s="507"/>
      <c r="S516" s="507"/>
      <c r="T516" s="507"/>
      <c r="U516" s="507"/>
      <c r="V516" s="507"/>
      <c r="W516" s="507"/>
      <c r="X516" s="507"/>
      <c r="Y516" s="507"/>
      <c r="Z516" s="521" t="str">
        <f t="shared" si="36"/>
        <v/>
      </c>
      <c r="AA516" s="507"/>
      <c r="AB516" s="507"/>
      <c r="AC516" s="507"/>
      <c r="AD516" s="507"/>
      <c r="AE516" s="507"/>
      <c r="AF516" s="507"/>
      <c r="AG516" s="507"/>
      <c r="AH516" s="507"/>
      <c r="AI516" s="507"/>
      <c r="AJ516" s="507"/>
      <c r="AK516" s="507"/>
      <c r="AL516" s="507"/>
      <c r="AM516" s="507"/>
      <c r="AN516" s="507"/>
      <c r="AO516" s="507"/>
      <c r="AP516" s="507"/>
      <c r="AQ516" s="507"/>
      <c r="AR516" s="507"/>
      <c r="AS516" s="513"/>
      <c r="AT516" s="514"/>
      <c r="AU516" s="513"/>
      <c r="AV516" s="514"/>
      <c r="AW516" s="515"/>
      <c r="AX516" s="514"/>
      <c r="AY516" s="507"/>
      <c r="AZ516" s="408"/>
      <c r="BA516" s="410" t="str">
        <f>IF(A516="","",IF(AY516+AZ516=ข้อมูลพื้นฐาน!$F$25+ข้อมูลพื้นฐาน!$G$25,"/",""))</f>
        <v/>
      </c>
      <c r="BB516" s="410" t="str">
        <f t="shared" si="37"/>
        <v/>
      </c>
      <c r="BC516" s="390" t="str">
        <f>สรุปเวลาเรียน!X15</f>
        <v/>
      </c>
      <c r="BD516" s="415"/>
    </row>
    <row r="517" spans="1:56" ht="15" customHeight="1">
      <c r="A517" s="875" t="str">
        <f>เวลาเรียน1!A18</f>
        <v/>
      </c>
      <c r="B517" s="876"/>
      <c r="C517" s="519" t="str">
        <f>น้ำหนักส่วนสูง!B14</f>
        <v/>
      </c>
      <c r="D517" s="507"/>
      <c r="E517" s="507"/>
      <c r="F517" s="507"/>
      <c r="G517" s="507"/>
      <c r="H517" s="507"/>
      <c r="I517" s="507"/>
      <c r="J517" s="507"/>
      <c r="K517" s="507"/>
      <c r="L517" s="507"/>
      <c r="M517" s="507"/>
      <c r="N517" s="507"/>
      <c r="O517" s="507"/>
      <c r="P517" s="507"/>
      <c r="Q517" s="507"/>
      <c r="R517" s="507"/>
      <c r="S517" s="507"/>
      <c r="T517" s="507"/>
      <c r="U517" s="507"/>
      <c r="V517" s="507"/>
      <c r="W517" s="507"/>
      <c r="X517" s="507"/>
      <c r="Y517" s="507"/>
      <c r="Z517" s="521" t="str">
        <f t="shared" si="36"/>
        <v/>
      </c>
      <c r="AA517" s="507"/>
      <c r="AB517" s="507"/>
      <c r="AC517" s="507"/>
      <c r="AD517" s="507"/>
      <c r="AE517" s="507"/>
      <c r="AF517" s="507"/>
      <c r="AG517" s="507"/>
      <c r="AH517" s="507"/>
      <c r="AI517" s="507"/>
      <c r="AJ517" s="507"/>
      <c r="AK517" s="507"/>
      <c r="AL517" s="507"/>
      <c r="AM517" s="507"/>
      <c r="AN517" s="507"/>
      <c r="AO517" s="507"/>
      <c r="AP517" s="507"/>
      <c r="AQ517" s="507"/>
      <c r="AR517" s="507"/>
      <c r="AS517" s="513"/>
      <c r="AT517" s="514"/>
      <c r="AU517" s="513"/>
      <c r="AV517" s="514"/>
      <c r="AW517" s="515"/>
      <c r="AX517" s="514"/>
      <c r="AY517" s="507"/>
      <c r="AZ517" s="408"/>
      <c r="BA517" s="410" t="str">
        <f>IF(A517="","",IF(AY517+AZ517=ข้อมูลพื้นฐาน!$F$25+ข้อมูลพื้นฐาน!$G$25,"/",""))</f>
        <v/>
      </c>
      <c r="BB517" s="410" t="str">
        <f t="shared" si="37"/>
        <v/>
      </c>
      <c r="BC517" s="390" t="str">
        <f>สรุปเวลาเรียน!X16</f>
        <v/>
      </c>
      <c r="BD517" s="415"/>
    </row>
    <row r="518" spans="1:56" ht="15" customHeight="1">
      <c r="A518" s="875" t="str">
        <f>เวลาเรียน1!A19</f>
        <v/>
      </c>
      <c r="B518" s="876"/>
      <c r="C518" s="519" t="str">
        <f>น้ำหนักส่วนสูง!B15</f>
        <v/>
      </c>
      <c r="D518" s="507"/>
      <c r="E518" s="507"/>
      <c r="F518" s="507"/>
      <c r="G518" s="507"/>
      <c r="H518" s="507"/>
      <c r="I518" s="507"/>
      <c r="J518" s="507"/>
      <c r="K518" s="507"/>
      <c r="L518" s="507"/>
      <c r="M518" s="507"/>
      <c r="N518" s="507"/>
      <c r="O518" s="507"/>
      <c r="P518" s="507"/>
      <c r="Q518" s="507"/>
      <c r="R518" s="507"/>
      <c r="S518" s="507"/>
      <c r="T518" s="507"/>
      <c r="U518" s="507"/>
      <c r="V518" s="507"/>
      <c r="W518" s="507"/>
      <c r="X518" s="507"/>
      <c r="Y518" s="507"/>
      <c r="Z518" s="521" t="str">
        <f t="shared" si="36"/>
        <v/>
      </c>
      <c r="AA518" s="507"/>
      <c r="AB518" s="507"/>
      <c r="AC518" s="507"/>
      <c r="AD518" s="507"/>
      <c r="AE518" s="507"/>
      <c r="AF518" s="507"/>
      <c r="AG518" s="507"/>
      <c r="AH518" s="507"/>
      <c r="AI518" s="507"/>
      <c r="AJ518" s="507"/>
      <c r="AK518" s="507"/>
      <c r="AL518" s="507"/>
      <c r="AM518" s="507"/>
      <c r="AN518" s="507"/>
      <c r="AO518" s="507"/>
      <c r="AP518" s="507"/>
      <c r="AQ518" s="507"/>
      <c r="AR518" s="507"/>
      <c r="AS518" s="513"/>
      <c r="AT518" s="514"/>
      <c r="AU518" s="513"/>
      <c r="AV518" s="514"/>
      <c r="AW518" s="515"/>
      <c r="AX518" s="514"/>
      <c r="AY518" s="507"/>
      <c r="AZ518" s="408"/>
      <c r="BA518" s="410" t="str">
        <f>IF(A518="","",IF(AY518+AZ518=ข้อมูลพื้นฐาน!$F$25+ข้อมูลพื้นฐาน!$G$25,"/",""))</f>
        <v/>
      </c>
      <c r="BB518" s="410" t="str">
        <f t="shared" si="37"/>
        <v/>
      </c>
      <c r="BC518" s="390" t="str">
        <f>สรุปเวลาเรียน!X17</f>
        <v/>
      </c>
      <c r="BD518" s="415"/>
    </row>
    <row r="519" spans="1:56" ht="15" customHeight="1">
      <c r="A519" s="875" t="str">
        <f>เวลาเรียน1!A20</f>
        <v/>
      </c>
      <c r="B519" s="876"/>
      <c r="C519" s="519" t="str">
        <f>น้ำหนักส่วนสูง!B16</f>
        <v/>
      </c>
      <c r="D519" s="507"/>
      <c r="E519" s="507"/>
      <c r="F519" s="507"/>
      <c r="G519" s="507"/>
      <c r="H519" s="507"/>
      <c r="I519" s="507"/>
      <c r="J519" s="507"/>
      <c r="K519" s="507"/>
      <c r="L519" s="507"/>
      <c r="M519" s="507"/>
      <c r="N519" s="507"/>
      <c r="O519" s="507"/>
      <c r="P519" s="507"/>
      <c r="Q519" s="507"/>
      <c r="R519" s="507"/>
      <c r="S519" s="507"/>
      <c r="T519" s="507"/>
      <c r="U519" s="507"/>
      <c r="V519" s="507"/>
      <c r="W519" s="507"/>
      <c r="X519" s="507"/>
      <c r="Y519" s="507"/>
      <c r="Z519" s="521" t="str">
        <f t="shared" si="36"/>
        <v/>
      </c>
      <c r="AA519" s="507"/>
      <c r="AB519" s="507"/>
      <c r="AC519" s="507"/>
      <c r="AD519" s="507"/>
      <c r="AE519" s="507"/>
      <c r="AF519" s="507"/>
      <c r="AG519" s="507"/>
      <c r="AH519" s="507"/>
      <c r="AI519" s="507"/>
      <c r="AJ519" s="507"/>
      <c r="AK519" s="507"/>
      <c r="AL519" s="507"/>
      <c r="AM519" s="507"/>
      <c r="AN519" s="507"/>
      <c r="AO519" s="507"/>
      <c r="AP519" s="507"/>
      <c r="AQ519" s="507"/>
      <c r="AR519" s="507"/>
      <c r="AS519" s="513"/>
      <c r="AT519" s="514"/>
      <c r="AU519" s="513"/>
      <c r="AV519" s="514"/>
      <c r="AW519" s="515"/>
      <c r="AX519" s="514"/>
      <c r="AY519" s="507"/>
      <c r="AZ519" s="408"/>
      <c r="BA519" s="410" t="str">
        <f>IF(A519="","",IF(AY519+AZ519=ข้อมูลพื้นฐาน!$F$25+ข้อมูลพื้นฐาน!$G$25,"/",""))</f>
        <v/>
      </c>
      <c r="BB519" s="410" t="str">
        <f t="shared" si="37"/>
        <v/>
      </c>
      <c r="BC519" s="390" t="str">
        <f>สรุปเวลาเรียน!X18</f>
        <v/>
      </c>
      <c r="BD519" s="415"/>
    </row>
    <row r="520" spans="1:56" ht="15" customHeight="1">
      <c r="A520" s="875" t="str">
        <f>เวลาเรียน1!A21</f>
        <v/>
      </c>
      <c r="B520" s="876"/>
      <c r="C520" s="519" t="str">
        <f>น้ำหนักส่วนสูง!B17</f>
        <v/>
      </c>
      <c r="D520" s="507"/>
      <c r="E520" s="507"/>
      <c r="F520" s="507"/>
      <c r="G520" s="507"/>
      <c r="H520" s="507"/>
      <c r="I520" s="507"/>
      <c r="J520" s="507"/>
      <c r="K520" s="507"/>
      <c r="L520" s="507"/>
      <c r="M520" s="507"/>
      <c r="N520" s="507"/>
      <c r="O520" s="507"/>
      <c r="P520" s="507"/>
      <c r="Q520" s="507"/>
      <c r="R520" s="507"/>
      <c r="S520" s="507"/>
      <c r="T520" s="507"/>
      <c r="U520" s="507"/>
      <c r="V520" s="507"/>
      <c r="W520" s="507"/>
      <c r="X520" s="507"/>
      <c r="Y520" s="507"/>
      <c r="Z520" s="521" t="str">
        <f t="shared" si="36"/>
        <v/>
      </c>
      <c r="AA520" s="507"/>
      <c r="AB520" s="507"/>
      <c r="AC520" s="507"/>
      <c r="AD520" s="507"/>
      <c r="AE520" s="507"/>
      <c r="AF520" s="507"/>
      <c r="AG520" s="507"/>
      <c r="AH520" s="507"/>
      <c r="AI520" s="507"/>
      <c r="AJ520" s="507"/>
      <c r="AK520" s="507"/>
      <c r="AL520" s="507"/>
      <c r="AM520" s="507"/>
      <c r="AN520" s="507"/>
      <c r="AO520" s="507"/>
      <c r="AP520" s="507"/>
      <c r="AQ520" s="507"/>
      <c r="AR520" s="507"/>
      <c r="AS520" s="513"/>
      <c r="AT520" s="514"/>
      <c r="AU520" s="513"/>
      <c r="AV520" s="514"/>
      <c r="AW520" s="515"/>
      <c r="AX520" s="514"/>
      <c r="AY520" s="507"/>
      <c r="AZ520" s="408"/>
      <c r="BA520" s="410" t="str">
        <f>IF(A520="","",IF(AY520+AZ520=ข้อมูลพื้นฐาน!$F$25+ข้อมูลพื้นฐาน!$G$25,"/",""))</f>
        <v/>
      </c>
      <c r="BB520" s="410" t="str">
        <f t="shared" si="37"/>
        <v/>
      </c>
      <c r="BC520" s="390" t="str">
        <f>สรุปเวลาเรียน!X19</f>
        <v/>
      </c>
      <c r="BD520" s="415"/>
    </row>
    <row r="521" spans="1:56" ht="15" customHeight="1">
      <c r="A521" s="875" t="str">
        <f>เวลาเรียน1!A22</f>
        <v/>
      </c>
      <c r="B521" s="876"/>
      <c r="C521" s="519" t="str">
        <f>น้ำหนักส่วนสูง!B18</f>
        <v/>
      </c>
      <c r="D521" s="507"/>
      <c r="E521" s="507"/>
      <c r="F521" s="507"/>
      <c r="G521" s="507"/>
      <c r="H521" s="507"/>
      <c r="I521" s="507"/>
      <c r="J521" s="507"/>
      <c r="K521" s="507"/>
      <c r="L521" s="507"/>
      <c r="M521" s="507"/>
      <c r="N521" s="507"/>
      <c r="O521" s="507"/>
      <c r="P521" s="507"/>
      <c r="Q521" s="507"/>
      <c r="R521" s="507"/>
      <c r="S521" s="507"/>
      <c r="T521" s="507"/>
      <c r="U521" s="507"/>
      <c r="V521" s="507"/>
      <c r="W521" s="507"/>
      <c r="X521" s="507"/>
      <c r="Y521" s="507"/>
      <c r="Z521" s="521" t="str">
        <f t="shared" si="36"/>
        <v/>
      </c>
      <c r="AA521" s="507"/>
      <c r="AB521" s="507"/>
      <c r="AC521" s="507"/>
      <c r="AD521" s="507"/>
      <c r="AE521" s="507"/>
      <c r="AF521" s="507"/>
      <c r="AG521" s="507"/>
      <c r="AH521" s="507"/>
      <c r="AI521" s="507"/>
      <c r="AJ521" s="507"/>
      <c r="AK521" s="507"/>
      <c r="AL521" s="507"/>
      <c r="AM521" s="507"/>
      <c r="AN521" s="507"/>
      <c r="AO521" s="507"/>
      <c r="AP521" s="507"/>
      <c r="AQ521" s="507"/>
      <c r="AR521" s="507"/>
      <c r="AS521" s="513"/>
      <c r="AT521" s="514"/>
      <c r="AU521" s="513"/>
      <c r="AV521" s="514"/>
      <c r="AW521" s="515"/>
      <c r="AX521" s="514"/>
      <c r="AY521" s="507"/>
      <c r="AZ521" s="408"/>
      <c r="BA521" s="410" t="str">
        <f>IF(A521="","",IF(AY521+AZ521=ข้อมูลพื้นฐาน!$F$25+ข้อมูลพื้นฐาน!$G$25,"/",""))</f>
        <v/>
      </c>
      <c r="BB521" s="410" t="str">
        <f t="shared" si="37"/>
        <v/>
      </c>
      <c r="BC521" s="390" t="str">
        <f>สรุปเวลาเรียน!X20</f>
        <v/>
      </c>
      <c r="BD521" s="415"/>
    </row>
    <row r="522" spans="1:56" ht="15" customHeight="1">
      <c r="A522" s="875" t="str">
        <f>เวลาเรียน1!A23</f>
        <v/>
      </c>
      <c r="B522" s="876"/>
      <c r="C522" s="519" t="str">
        <f>น้ำหนักส่วนสูง!B19</f>
        <v/>
      </c>
      <c r="D522" s="507"/>
      <c r="E522" s="507"/>
      <c r="F522" s="507"/>
      <c r="G522" s="507"/>
      <c r="H522" s="507"/>
      <c r="I522" s="507"/>
      <c r="J522" s="507"/>
      <c r="K522" s="507"/>
      <c r="L522" s="507"/>
      <c r="M522" s="507"/>
      <c r="N522" s="507"/>
      <c r="O522" s="507"/>
      <c r="P522" s="507"/>
      <c r="Q522" s="507"/>
      <c r="R522" s="507"/>
      <c r="S522" s="507"/>
      <c r="T522" s="507"/>
      <c r="U522" s="507"/>
      <c r="V522" s="507"/>
      <c r="W522" s="507"/>
      <c r="X522" s="507"/>
      <c r="Y522" s="507"/>
      <c r="Z522" s="521" t="str">
        <f t="shared" si="36"/>
        <v/>
      </c>
      <c r="AA522" s="507"/>
      <c r="AB522" s="507"/>
      <c r="AC522" s="507"/>
      <c r="AD522" s="507"/>
      <c r="AE522" s="507"/>
      <c r="AF522" s="507"/>
      <c r="AG522" s="507"/>
      <c r="AH522" s="507"/>
      <c r="AI522" s="507"/>
      <c r="AJ522" s="507"/>
      <c r="AK522" s="507"/>
      <c r="AL522" s="507"/>
      <c r="AM522" s="507"/>
      <c r="AN522" s="507"/>
      <c r="AO522" s="507"/>
      <c r="AP522" s="507"/>
      <c r="AQ522" s="507"/>
      <c r="AR522" s="507"/>
      <c r="AS522" s="513"/>
      <c r="AT522" s="514"/>
      <c r="AU522" s="513"/>
      <c r="AV522" s="514"/>
      <c r="AW522" s="515"/>
      <c r="AX522" s="514"/>
      <c r="AY522" s="507"/>
      <c r="AZ522" s="408"/>
      <c r="BA522" s="410" t="str">
        <f>IF(A522="","",IF(AY522+AZ522=ข้อมูลพื้นฐาน!$F$25+ข้อมูลพื้นฐาน!$G$25,"/",""))</f>
        <v/>
      </c>
      <c r="BB522" s="410" t="str">
        <f t="shared" si="37"/>
        <v/>
      </c>
      <c r="BC522" s="390" t="str">
        <f>สรุปเวลาเรียน!X21</f>
        <v/>
      </c>
      <c r="BD522" s="415"/>
    </row>
    <row r="523" spans="1:56" ht="15" customHeight="1">
      <c r="A523" s="875" t="str">
        <f>เวลาเรียน1!A24</f>
        <v/>
      </c>
      <c r="B523" s="876"/>
      <c r="C523" s="519" t="str">
        <f>น้ำหนักส่วนสูง!B20</f>
        <v/>
      </c>
      <c r="D523" s="507"/>
      <c r="E523" s="507"/>
      <c r="F523" s="507"/>
      <c r="G523" s="507"/>
      <c r="H523" s="507"/>
      <c r="I523" s="507"/>
      <c r="J523" s="507"/>
      <c r="K523" s="507"/>
      <c r="L523" s="507"/>
      <c r="M523" s="507"/>
      <c r="N523" s="507"/>
      <c r="O523" s="507"/>
      <c r="P523" s="507"/>
      <c r="Q523" s="507"/>
      <c r="R523" s="507"/>
      <c r="S523" s="507"/>
      <c r="T523" s="507"/>
      <c r="U523" s="507"/>
      <c r="V523" s="507"/>
      <c r="W523" s="507"/>
      <c r="X523" s="507"/>
      <c r="Y523" s="507"/>
      <c r="Z523" s="521" t="str">
        <f t="shared" si="36"/>
        <v/>
      </c>
      <c r="AA523" s="507"/>
      <c r="AB523" s="507"/>
      <c r="AC523" s="507"/>
      <c r="AD523" s="507"/>
      <c r="AE523" s="507"/>
      <c r="AF523" s="507"/>
      <c r="AG523" s="507"/>
      <c r="AH523" s="507"/>
      <c r="AI523" s="507"/>
      <c r="AJ523" s="507"/>
      <c r="AK523" s="507"/>
      <c r="AL523" s="507"/>
      <c r="AM523" s="507"/>
      <c r="AN523" s="507"/>
      <c r="AO523" s="507"/>
      <c r="AP523" s="507"/>
      <c r="AQ523" s="507"/>
      <c r="AR523" s="507"/>
      <c r="AS523" s="513"/>
      <c r="AT523" s="514"/>
      <c r="AU523" s="513"/>
      <c r="AV523" s="514"/>
      <c r="AW523" s="515"/>
      <c r="AX523" s="514"/>
      <c r="AY523" s="507"/>
      <c r="AZ523" s="408"/>
      <c r="BA523" s="410" t="str">
        <f>IF(A523="","",IF(AY523+AZ523=ข้อมูลพื้นฐาน!$F$25+ข้อมูลพื้นฐาน!$G$25,"/",""))</f>
        <v/>
      </c>
      <c r="BB523" s="410" t="str">
        <f t="shared" si="37"/>
        <v/>
      </c>
      <c r="BC523" s="390" t="str">
        <f>สรุปเวลาเรียน!X22</f>
        <v/>
      </c>
      <c r="BD523" s="415"/>
    </row>
    <row r="524" spans="1:56" ht="15" customHeight="1">
      <c r="A524" s="875" t="str">
        <f>เวลาเรียน1!A25</f>
        <v/>
      </c>
      <c r="B524" s="876"/>
      <c r="C524" s="519" t="str">
        <f>น้ำหนักส่วนสูง!B21</f>
        <v/>
      </c>
      <c r="D524" s="507"/>
      <c r="E524" s="507"/>
      <c r="F524" s="507"/>
      <c r="G524" s="507"/>
      <c r="H524" s="507"/>
      <c r="I524" s="507"/>
      <c r="J524" s="507"/>
      <c r="K524" s="507"/>
      <c r="L524" s="507"/>
      <c r="M524" s="507"/>
      <c r="N524" s="507"/>
      <c r="O524" s="507"/>
      <c r="P524" s="507"/>
      <c r="Q524" s="507"/>
      <c r="R524" s="507"/>
      <c r="S524" s="507"/>
      <c r="T524" s="507"/>
      <c r="U524" s="507"/>
      <c r="V524" s="507"/>
      <c r="W524" s="507"/>
      <c r="X524" s="507"/>
      <c r="Y524" s="507"/>
      <c r="Z524" s="521" t="str">
        <f t="shared" si="36"/>
        <v/>
      </c>
      <c r="AA524" s="507"/>
      <c r="AB524" s="507"/>
      <c r="AC524" s="507"/>
      <c r="AD524" s="507"/>
      <c r="AE524" s="507"/>
      <c r="AF524" s="507"/>
      <c r="AG524" s="507"/>
      <c r="AH524" s="507"/>
      <c r="AI524" s="507"/>
      <c r="AJ524" s="507"/>
      <c r="AK524" s="507"/>
      <c r="AL524" s="507"/>
      <c r="AM524" s="507"/>
      <c r="AN524" s="507"/>
      <c r="AO524" s="507"/>
      <c r="AP524" s="507"/>
      <c r="AQ524" s="507"/>
      <c r="AR524" s="507"/>
      <c r="AS524" s="513"/>
      <c r="AT524" s="514"/>
      <c r="AU524" s="513"/>
      <c r="AV524" s="514"/>
      <c r="AW524" s="515"/>
      <c r="AX524" s="514"/>
      <c r="AY524" s="507"/>
      <c r="AZ524" s="408"/>
      <c r="BA524" s="410" t="str">
        <f>IF(A524="","",IF(AY524+AZ524=ข้อมูลพื้นฐาน!$F$25+ข้อมูลพื้นฐาน!$G$25,"/",""))</f>
        <v/>
      </c>
      <c r="BB524" s="410" t="str">
        <f t="shared" si="37"/>
        <v/>
      </c>
      <c r="BC524" s="390" t="str">
        <f>สรุปเวลาเรียน!X23</f>
        <v/>
      </c>
      <c r="BD524" s="415"/>
    </row>
    <row r="525" spans="1:56" ht="15" customHeight="1">
      <c r="A525" s="875" t="str">
        <f>เวลาเรียน1!A26</f>
        <v/>
      </c>
      <c r="B525" s="876"/>
      <c r="C525" s="519" t="str">
        <f>น้ำหนักส่วนสูง!B22</f>
        <v/>
      </c>
      <c r="D525" s="507"/>
      <c r="E525" s="507"/>
      <c r="F525" s="507"/>
      <c r="G525" s="507"/>
      <c r="H525" s="507"/>
      <c r="I525" s="507"/>
      <c r="J525" s="507"/>
      <c r="K525" s="507"/>
      <c r="L525" s="507"/>
      <c r="M525" s="507"/>
      <c r="N525" s="507"/>
      <c r="O525" s="507"/>
      <c r="P525" s="507"/>
      <c r="Q525" s="507"/>
      <c r="R525" s="507"/>
      <c r="S525" s="507"/>
      <c r="T525" s="507"/>
      <c r="U525" s="507"/>
      <c r="V525" s="507"/>
      <c r="W525" s="507"/>
      <c r="X525" s="507"/>
      <c r="Y525" s="507"/>
      <c r="Z525" s="521" t="str">
        <f t="shared" si="36"/>
        <v/>
      </c>
      <c r="AA525" s="507"/>
      <c r="AB525" s="507"/>
      <c r="AC525" s="507"/>
      <c r="AD525" s="507"/>
      <c r="AE525" s="507"/>
      <c r="AF525" s="507"/>
      <c r="AG525" s="507"/>
      <c r="AH525" s="507"/>
      <c r="AI525" s="507"/>
      <c r="AJ525" s="507"/>
      <c r="AK525" s="507"/>
      <c r="AL525" s="507"/>
      <c r="AM525" s="507"/>
      <c r="AN525" s="507"/>
      <c r="AO525" s="507"/>
      <c r="AP525" s="507"/>
      <c r="AQ525" s="507"/>
      <c r="AR525" s="507"/>
      <c r="AS525" s="513"/>
      <c r="AT525" s="514"/>
      <c r="AU525" s="513"/>
      <c r="AV525" s="514"/>
      <c r="AW525" s="515"/>
      <c r="AX525" s="514"/>
      <c r="AY525" s="507"/>
      <c r="AZ525" s="408"/>
      <c r="BA525" s="410" t="str">
        <f>IF(A525="","",IF(AY525+AZ525=ข้อมูลพื้นฐาน!$F$25+ข้อมูลพื้นฐาน!$G$25,"/",""))</f>
        <v/>
      </c>
      <c r="BB525" s="410" t="str">
        <f t="shared" si="37"/>
        <v/>
      </c>
      <c r="BC525" s="390" t="str">
        <f>สรุปเวลาเรียน!X24</f>
        <v/>
      </c>
      <c r="BD525" s="415"/>
    </row>
    <row r="526" spans="1:56" ht="15" customHeight="1">
      <c r="A526" s="875" t="str">
        <f>เวลาเรียน1!A27</f>
        <v/>
      </c>
      <c r="B526" s="876"/>
      <c r="C526" s="519" t="str">
        <f>น้ำหนักส่วนสูง!B23</f>
        <v/>
      </c>
      <c r="D526" s="507"/>
      <c r="E526" s="507"/>
      <c r="F526" s="507"/>
      <c r="G526" s="507"/>
      <c r="H526" s="507"/>
      <c r="I526" s="507"/>
      <c r="J526" s="507"/>
      <c r="K526" s="507"/>
      <c r="L526" s="507"/>
      <c r="M526" s="507"/>
      <c r="N526" s="507"/>
      <c r="O526" s="507"/>
      <c r="P526" s="507"/>
      <c r="Q526" s="507"/>
      <c r="R526" s="507"/>
      <c r="S526" s="507"/>
      <c r="T526" s="507"/>
      <c r="U526" s="507"/>
      <c r="V526" s="507"/>
      <c r="W526" s="507"/>
      <c r="X526" s="507"/>
      <c r="Y526" s="507"/>
      <c r="Z526" s="521" t="str">
        <f t="shared" si="36"/>
        <v/>
      </c>
      <c r="AA526" s="507"/>
      <c r="AB526" s="507"/>
      <c r="AC526" s="507"/>
      <c r="AD526" s="507"/>
      <c r="AE526" s="507"/>
      <c r="AF526" s="507"/>
      <c r="AG526" s="507"/>
      <c r="AH526" s="507"/>
      <c r="AI526" s="507"/>
      <c r="AJ526" s="507"/>
      <c r="AK526" s="507"/>
      <c r="AL526" s="507"/>
      <c r="AM526" s="507"/>
      <c r="AN526" s="507"/>
      <c r="AO526" s="507"/>
      <c r="AP526" s="507"/>
      <c r="AQ526" s="507"/>
      <c r="AR526" s="507"/>
      <c r="AS526" s="513"/>
      <c r="AT526" s="514"/>
      <c r="AU526" s="513"/>
      <c r="AV526" s="514"/>
      <c r="AW526" s="515"/>
      <c r="AX526" s="514"/>
      <c r="AY526" s="507"/>
      <c r="AZ526" s="408"/>
      <c r="BA526" s="410" t="str">
        <f>IF(A526="","",IF(AY526+AZ526=ข้อมูลพื้นฐาน!$F$25+ข้อมูลพื้นฐาน!$G$25,"/",""))</f>
        <v/>
      </c>
      <c r="BB526" s="410" t="str">
        <f t="shared" si="37"/>
        <v/>
      </c>
      <c r="BC526" s="390" t="str">
        <f>สรุปเวลาเรียน!X25</f>
        <v/>
      </c>
      <c r="BD526" s="415"/>
    </row>
    <row r="527" spans="1:56" ht="15" customHeight="1">
      <c r="A527" s="875" t="str">
        <f>เวลาเรียน1!A28</f>
        <v/>
      </c>
      <c r="B527" s="876"/>
      <c r="C527" s="519" t="str">
        <f>น้ำหนักส่วนสูง!B24</f>
        <v/>
      </c>
      <c r="D527" s="507"/>
      <c r="E527" s="507"/>
      <c r="F527" s="507"/>
      <c r="G527" s="507"/>
      <c r="H527" s="507"/>
      <c r="I527" s="507"/>
      <c r="J527" s="507"/>
      <c r="K527" s="507"/>
      <c r="L527" s="507"/>
      <c r="M527" s="507"/>
      <c r="N527" s="507"/>
      <c r="O527" s="507"/>
      <c r="P527" s="507"/>
      <c r="Q527" s="507"/>
      <c r="R527" s="507"/>
      <c r="S527" s="507"/>
      <c r="T527" s="507"/>
      <c r="U527" s="507"/>
      <c r="V527" s="507"/>
      <c r="W527" s="507"/>
      <c r="X527" s="507"/>
      <c r="Y527" s="507"/>
      <c r="Z527" s="521" t="str">
        <f t="shared" si="36"/>
        <v/>
      </c>
      <c r="AA527" s="507"/>
      <c r="AB527" s="507"/>
      <c r="AC527" s="507"/>
      <c r="AD527" s="507"/>
      <c r="AE527" s="507"/>
      <c r="AF527" s="507"/>
      <c r="AG527" s="507"/>
      <c r="AH527" s="507"/>
      <c r="AI527" s="507"/>
      <c r="AJ527" s="507"/>
      <c r="AK527" s="507"/>
      <c r="AL527" s="507"/>
      <c r="AM527" s="507"/>
      <c r="AN527" s="507"/>
      <c r="AO527" s="507"/>
      <c r="AP527" s="507"/>
      <c r="AQ527" s="507"/>
      <c r="AR527" s="507"/>
      <c r="AS527" s="513"/>
      <c r="AT527" s="514"/>
      <c r="AU527" s="513"/>
      <c r="AV527" s="514"/>
      <c r="AW527" s="515"/>
      <c r="AX527" s="514"/>
      <c r="AY527" s="507"/>
      <c r="AZ527" s="408"/>
      <c r="BA527" s="410" t="str">
        <f>IF(A527="","",IF(AY527+AZ527=ข้อมูลพื้นฐาน!$F$25+ข้อมูลพื้นฐาน!$G$25,"/",""))</f>
        <v/>
      </c>
      <c r="BB527" s="410" t="str">
        <f t="shared" si="37"/>
        <v/>
      </c>
      <c r="BC527" s="390" t="str">
        <f>สรุปเวลาเรียน!X26</f>
        <v/>
      </c>
      <c r="BD527" s="415"/>
    </row>
    <row r="528" spans="1:56" ht="15" customHeight="1">
      <c r="A528" s="875" t="str">
        <f>เวลาเรียน1!A29</f>
        <v/>
      </c>
      <c r="B528" s="876"/>
      <c r="C528" s="519" t="str">
        <f>น้ำหนักส่วนสูง!B25</f>
        <v/>
      </c>
      <c r="D528" s="507"/>
      <c r="E528" s="507"/>
      <c r="F528" s="507"/>
      <c r="G528" s="507"/>
      <c r="H528" s="507"/>
      <c r="I528" s="507"/>
      <c r="J528" s="507"/>
      <c r="K528" s="507"/>
      <c r="L528" s="507"/>
      <c r="M528" s="507"/>
      <c r="N528" s="507"/>
      <c r="O528" s="507"/>
      <c r="P528" s="507"/>
      <c r="Q528" s="507"/>
      <c r="R528" s="507"/>
      <c r="S528" s="507"/>
      <c r="T528" s="507"/>
      <c r="U528" s="507"/>
      <c r="V528" s="507"/>
      <c r="W528" s="507"/>
      <c r="X528" s="507"/>
      <c r="Y528" s="507"/>
      <c r="Z528" s="521" t="str">
        <f t="shared" si="36"/>
        <v/>
      </c>
      <c r="AA528" s="507"/>
      <c r="AB528" s="507"/>
      <c r="AC528" s="507"/>
      <c r="AD528" s="507"/>
      <c r="AE528" s="507"/>
      <c r="AF528" s="507"/>
      <c r="AG528" s="507"/>
      <c r="AH528" s="507"/>
      <c r="AI528" s="507"/>
      <c r="AJ528" s="507"/>
      <c r="AK528" s="507"/>
      <c r="AL528" s="507"/>
      <c r="AM528" s="507"/>
      <c r="AN528" s="507"/>
      <c r="AO528" s="507"/>
      <c r="AP528" s="507"/>
      <c r="AQ528" s="507"/>
      <c r="AR528" s="507"/>
      <c r="AS528" s="513"/>
      <c r="AT528" s="514"/>
      <c r="AU528" s="513"/>
      <c r="AV528" s="514"/>
      <c r="AW528" s="515"/>
      <c r="AX528" s="514"/>
      <c r="AY528" s="507"/>
      <c r="AZ528" s="408"/>
      <c r="BA528" s="410" t="str">
        <f>IF(A528="","",IF(AY528+AZ528=ข้อมูลพื้นฐาน!$F$25+ข้อมูลพื้นฐาน!$G$25,"/",""))</f>
        <v/>
      </c>
      <c r="BB528" s="410" t="str">
        <f t="shared" si="37"/>
        <v/>
      </c>
      <c r="BC528" s="390" t="str">
        <f>สรุปเวลาเรียน!X27</f>
        <v/>
      </c>
      <c r="BD528" s="415"/>
    </row>
    <row r="529" spans="1:56" ht="15" customHeight="1">
      <c r="A529" s="875" t="str">
        <f>เวลาเรียน1!A30</f>
        <v/>
      </c>
      <c r="B529" s="876"/>
      <c r="C529" s="519" t="str">
        <f>น้ำหนักส่วนสูง!B26</f>
        <v/>
      </c>
      <c r="D529" s="507"/>
      <c r="E529" s="507"/>
      <c r="F529" s="507"/>
      <c r="G529" s="507"/>
      <c r="H529" s="507"/>
      <c r="I529" s="507"/>
      <c r="J529" s="507"/>
      <c r="K529" s="507"/>
      <c r="L529" s="507"/>
      <c r="M529" s="507"/>
      <c r="N529" s="507"/>
      <c r="O529" s="507"/>
      <c r="P529" s="507"/>
      <c r="Q529" s="507"/>
      <c r="R529" s="507"/>
      <c r="S529" s="507"/>
      <c r="T529" s="507"/>
      <c r="U529" s="507"/>
      <c r="V529" s="507"/>
      <c r="W529" s="507"/>
      <c r="X529" s="507"/>
      <c r="Y529" s="507"/>
      <c r="Z529" s="521" t="str">
        <f t="shared" si="36"/>
        <v/>
      </c>
      <c r="AA529" s="507"/>
      <c r="AB529" s="507"/>
      <c r="AC529" s="507"/>
      <c r="AD529" s="507"/>
      <c r="AE529" s="507"/>
      <c r="AF529" s="507"/>
      <c r="AG529" s="507"/>
      <c r="AH529" s="507"/>
      <c r="AI529" s="507"/>
      <c r="AJ529" s="507"/>
      <c r="AK529" s="507"/>
      <c r="AL529" s="507"/>
      <c r="AM529" s="507"/>
      <c r="AN529" s="507"/>
      <c r="AO529" s="507"/>
      <c r="AP529" s="507"/>
      <c r="AQ529" s="507"/>
      <c r="AR529" s="507"/>
      <c r="AS529" s="513"/>
      <c r="AT529" s="514"/>
      <c r="AU529" s="513"/>
      <c r="AV529" s="514"/>
      <c r="AW529" s="515"/>
      <c r="AX529" s="514"/>
      <c r="AY529" s="507"/>
      <c r="AZ529" s="408"/>
      <c r="BA529" s="410" t="str">
        <f>IF(A529="","",IF(AY529+AZ529=ข้อมูลพื้นฐาน!$F$25+ข้อมูลพื้นฐาน!$G$25,"/",""))</f>
        <v/>
      </c>
      <c r="BB529" s="410" t="str">
        <f t="shared" si="37"/>
        <v/>
      </c>
      <c r="BC529" s="390" t="str">
        <f>สรุปเวลาเรียน!X28</f>
        <v/>
      </c>
      <c r="BD529" s="415"/>
    </row>
    <row r="530" spans="1:56" ht="15" customHeight="1">
      <c r="A530" s="875" t="str">
        <f>เวลาเรียน1!A31</f>
        <v/>
      </c>
      <c r="B530" s="876"/>
      <c r="C530" s="519" t="str">
        <f>น้ำหนักส่วนสูง!B27</f>
        <v/>
      </c>
      <c r="D530" s="507"/>
      <c r="E530" s="507"/>
      <c r="F530" s="507"/>
      <c r="G530" s="507"/>
      <c r="H530" s="507"/>
      <c r="I530" s="507"/>
      <c r="J530" s="507"/>
      <c r="K530" s="507"/>
      <c r="L530" s="507"/>
      <c r="M530" s="507"/>
      <c r="N530" s="507"/>
      <c r="O530" s="507"/>
      <c r="P530" s="507"/>
      <c r="Q530" s="507"/>
      <c r="R530" s="507"/>
      <c r="S530" s="507"/>
      <c r="T530" s="507"/>
      <c r="U530" s="507"/>
      <c r="V530" s="507"/>
      <c r="W530" s="507"/>
      <c r="X530" s="507"/>
      <c r="Y530" s="507"/>
      <c r="Z530" s="521" t="str">
        <f t="shared" si="36"/>
        <v/>
      </c>
      <c r="AA530" s="507"/>
      <c r="AB530" s="507"/>
      <c r="AC530" s="507"/>
      <c r="AD530" s="507"/>
      <c r="AE530" s="507"/>
      <c r="AF530" s="507"/>
      <c r="AG530" s="507"/>
      <c r="AH530" s="507"/>
      <c r="AI530" s="507"/>
      <c r="AJ530" s="507"/>
      <c r="AK530" s="507"/>
      <c r="AL530" s="507"/>
      <c r="AM530" s="507"/>
      <c r="AN530" s="507"/>
      <c r="AO530" s="507"/>
      <c r="AP530" s="507"/>
      <c r="AQ530" s="507"/>
      <c r="AR530" s="507"/>
      <c r="AS530" s="513"/>
      <c r="AT530" s="514"/>
      <c r="AU530" s="513"/>
      <c r="AV530" s="514"/>
      <c r="AW530" s="515"/>
      <c r="AX530" s="514"/>
      <c r="AY530" s="507"/>
      <c r="AZ530" s="408"/>
      <c r="BA530" s="410" t="str">
        <f>IF(A530="","",IF(AY530+AZ530=ข้อมูลพื้นฐาน!$F$25+ข้อมูลพื้นฐาน!$G$25,"/",""))</f>
        <v/>
      </c>
      <c r="BB530" s="410" t="str">
        <f t="shared" si="37"/>
        <v/>
      </c>
      <c r="BC530" s="390" t="str">
        <f>สรุปเวลาเรียน!X29</f>
        <v/>
      </c>
      <c r="BD530" s="415"/>
    </row>
    <row r="531" spans="1:56" ht="15" customHeight="1">
      <c r="A531" s="875" t="str">
        <f>เวลาเรียน1!A32</f>
        <v/>
      </c>
      <c r="B531" s="876"/>
      <c r="C531" s="519" t="str">
        <f>น้ำหนักส่วนสูง!B28</f>
        <v/>
      </c>
      <c r="D531" s="507"/>
      <c r="E531" s="507"/>
      <c r="F531" s="507"/>
      <c r="G531" s="507"/>
      <c r="H531" s="507"/>
      <c r="I531" s="507"/>
      <c r="J531" s="507"/>
      <c r="K531" s="507"/>
      <c r="L531" s="507"/>
      <c r="M531" s="507"/>
      <c r="N531" s="507"/>
      <c r="O531" s="507"/>
      <c r="P531" s="507"/>
      <c r="Q531" s="507"/>
      <c r="R531" s="507"/>
      <c r="S531" s="507"/>
      <c r="T531" s="507"/>
      <c r="U531" s="507"/>
      <c r="V531" s="507"/>
      <c r="W531" s="507"/>
      <c r="X531" s="507"/>
      <c r="Y531" s="507"/>
      <c r="Z531" s="521" t="str">
        <f t="shared" si="36"/>
        <v/>
      </c>
      <c r="AA531" s="507"/>
      <c r="AB531" s="507"/>
      <c r="AC531" s="507"/>
      <c r="AD531" s="507"/>
      <c r="AE531" s="507"/>
      <c r="AF531" s="507"/>
      <c r="AG531" s="507"/>
      <c r="AH531" s="507"/>
      <c r="AI531" s="507"/>
      <c r="AJ531" s="507"/>
      <c r="AK531" s="507"/>
      <c r="AL531" s="507"/>
      <c r="AM531" s="507"/>
      <c r="AN531" s="507"/>
      <c r="AO531" s="507"/>
      <c r="AP531" s="507"/>
      <c r="AQ531" s="507"/>
      <c r="AR531" s="507"/>
      <c r="AS531" s="513"/>
      <c r="AT531" s="514"/>
      <c r="AU531" s="513"/>
      <c r="AV531" s="514"/>
      <c r="AW531" s="515"/>
      <c r="AX531" s="514"/>
      <c r="AY531" s="507"/>
      <c r="AZ531" s="408"/>
      <c r="BA531" s="410" t="str">
        <f>IF(A531="","",IF(AY531+AZ531=ข้อมูลพื้นฐาน!$F$25+ข้อมูลพื้นฐาน!$G$25,"/",""))</f>
        <v/>
      </c>
      <c r="BB531" s="410" t="str">
        <f t="shared" si="37"/>
        <v/>
      </c>
      <c r="BC531" s="390" t="str">
        <f>สรุปเวลาเรียน!X30</f>
        <v/>
      </c>
      <c r="BD531" s="415"/>
    </row>
    <row r="532" spans="1:56" ht="15" customHeight="1">
      <c r="A532" s="875" t="str">
        <f>เวลาเรียน1!A33</f>
        <v/>
      </c>
      <c r="B532" s="876"/>
      <c r="C532" s="519" t="str">
        <f>น้ำหนักส่วนสูง!B29</f>
        <v/>
      </c>
      <c r="D532" s="507"/>
      <c r="E532" s="507"/>
      <c r="F532" s="507"/>
      <c r="G532" s="507"/>
      <c r="H532" s="507"/>
      <c r="I532" s="507"/>
      <c r="J532" s="507"/>
      <c r="K532" s="507"/>
      <c r="L532" s="507"/>
      <c r="M532" s="507"/>
      <c r="N532" s="507"/>
      <c r="O532" s="507"/>
      <c r="P532" s="507"/>
      <c r="Q532" s="507"/>
      <c r="R532" s="507"/>
      <c r="S532" s="507"/>
      <c r="T532" s="507"/>
      <c r="U532" s="507"/>
      <c r="V532" s="507"/>
      <c r="W532" s="507"/>
      <c r="X532" s="507"/>
      <c r="Y532" s="507"/>
      <c r="Z532" s="521" t="str">
        <f t="shared" si="36"/>
        <v/>
      </c>
      <c r="AA532" s="507"/>
      <c r="AB532" s="507"/>
      <c r="AC532" s="507"/>
      <c r="AD532" s="507"/>
      <c r="AE532" s="507"/>
      <c r="AF532" s="507"/>
      <c r="AG532" s="507"/>
      <c r="AH532" s="507"/>
      <c r="AI532" s="507"/>
      <c r="AJ532" s="507"/>
      <c r="AK532" s="507"/>
      <c r="AL532" s="507"/>
      <c r="AM532" s="507"/>
      <c r="AN532" s="507"/>
      <c r="AO532" s="507"/>
      <c r="AP532" s="507"/>
      <c r="AQ532" s="507"/>
      <c r="AR532" s="507"/>
      <c r="AS532" s="513"/>
      <c r="AT532" s="514"/>
      <c r="AU532" s="513"/>
      <c r="AV532" s="514"/>
      <c r="AW532" s="515"/>
      <c r="AX532" s="514"/>
      <c r="AY532" s="507"/>
      <c r="AZ532" s="408"/>
      <c r="BA532" s="410" t="str">
        <f>IF(A532="","",IF(AY532+AZ532=ข้อมูลพื้นฐาน!$F$25+ข้อมูลพื้นฐาน!$G$25,"/",""))</f>
        <v/>
      </c>
      <c r="BB532" s="410" t="str">
        <f t="shared" si="37"/>
        <v/>
      </c>
      <c r="BC532" s="390" t="str">
        <f>สรุปเวลาเรียน!X31</f>
        <v/>
      </c>
      <c r="BD532" s="415"/>
    </row>
    <row r="533" spans="1:56" ht="15" customHeight="1">
      <c r="A533" s="875" t="str">
        <f>เวลาเรียน1!A34</f>
        <v/>
      </c>
      <c r="B533" s="876"/>
      <c r="C533" s="519" t="str">
        <f>น้ำหนักส่วนสูง!B30</f>
        <v/>
      </c>
      <c r="D533" s="507"/>
      <c r="E533" s="507"/>
      <c r="F533" s="507"/>
      <c r="G533" s="507"/>
      <c r="H533" s="507"/>
      <c r="I533" s="507"/>
      <c r="J533" s="507"/>
      <c r="K533" s="507"/>
      <c r="L533" s="507"/>
      <c r="M533" s="507"/>
      <c r="N533" s="507"/>
      <c r="O533" s="507"/>
      <c r="P533" s="507"/>
      <c r="Q533" s="507"/>
      <c r="R533" s="507"/>
      <c r="S533" s="507"/>
      <c r="T533" s="507"/>
      <c r="U533" s="507"/>
      <c r="V533" s="507"/>
      <c r="W533" s="507"/>
      <c r="X533" s="507"/>
      <c r="Y533" s="507"/>
      <c r="Z533" s="521" t="str">
        <f t="shared" si="36"/>
        <v/>
      </c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  <c r="AP533" s="507"/>
      <c r="AQ533" s="507"/>
      <c r="AR533" s="507"/>
      <c r="AS533" s="513"/>
      <c r="AT533" s="514"/>
      <c r="AU533" s="513"/>
      <c r="AV533" s="514"/>
      <c r="AW533" s="515"/>
      <c r="AX533" s="514"/>
      <c r="AY533" s="507"/>
      <c r="AZ533" s="408"/>
      <c r="BA533" s="410" t="str">
        <f>IF(A533="","",IF(AY533+AZ533=ข้อมูลพื้นฐาน!$F$25+ข้อมูลพื้นฐาน!$G$25,"/",""))</f>
        <v/>
      </c>
      <c r="BB533" s="410" t="str">
        <f t="shared" si="37"/>
        <v/>
      </c>
      <c r="BC533" s="390" t="str">
        <f>สรุปเวลาเรียน!X32</f>
        <v/>
      </c>
      <c r="BD533" s="415"/>
    </row>
    <row r="534" spans="1:56" ht="15" customHeight="1">
      <c r="A534" s="875" t="str">
        <f>เวลาเรียน1!A35</f>
        <v/>
      </c>
      <c r="B534" s="876"/>
      <c r="C534" s="519" t="str">
        <f>น้ำหนักส่วนสูง!B31</f>
        <v/>
      </c>
      <c r="D534" s="507"/>
      <c r="E534" s="507"/>
      <c r="F534" s="507"/>
      <c r="G534" s="507"/>
      <c r="H534" s="507"/>
      <c r="I534" s="507"/>
      <c r="J534" s="507"/>
      <c r="K534" s="507"/>
      <c r="L534" s="507"/>
      <c r="M534" s="507"/>
      <c r="N534" s="507"/>
      <c r="O534" s="507"/>
      <c r="P534" s="507"/>
      <c r="Q534" s="507"/>
      <c r="R534" s="507"/>
      <c r="S534" s="507"/>
      <c r="T534" s="507"/>
      <c r="U534" s="507"/>
      <c r="V534" s="507"/>
      <c r="W534" s="507"/>
      <c r="X534" s="507"/>
      <c r="Y534" s="507"/>
      <c r="Z534" s="521" t="str">
        <f t="shared" si="36"/>
        <v/>
      </c>
      <c r="AA534" s="507"/>
      <c r="AB534" s="507"/>
      <c r="AC534" s="507"/>
      <c r="AD534" s="507"/>
      <c r="AE534" s="507"/>
      <c r="AF534" s="507"/>
      <c r="AG534" s="507"/>
      <c r="AH534" s="507"/>
      <c r="AI534" s="507"/>
      <c r="AJ534" s="507"/>
      <c r="AK534" s="507"/>
      <c r="AL534" s="507"/>
      <c r="AM534" s="507"/>
      <c r="AN534" s="507"/>
      <c r="AO534" s="507"/>
      <c r="AP534" s="507"/>
      <c r="AQ534" s="507"/>
      <c r="AR534" s="507"/>
      <c r="AS534" s="513"/>
      <c r="AT534" s="514"/>
      <c r="AU534" s="513"/>
      <c r="AV534" s="514"/>
      <c r="AW534" s="515"/>
      <c r="AX534" s="514"/>
      <c r="AY534" s="507"/>
      <c r="AZ534" s="408"/>
      <c r="BA534" s="410" t="str">
        <f>IF(A534="","",IF(AY534+AZ534=ข้อมูลพื้นฐาน!$F$25+ข้อมูลพื้นฐาน!$G$25,"/",""))</f>
        <v/>
      </c>
      <c r="BB534" s="410" t="str">
        <f t="shared" si="37"/>
        <v/>
      </c>
      <c r="BC534" s="390" t="str">
        <f>สรุปเวลาเรียน!X33</f>
        <v/>
      </c>
      <c r="BD534" s="415"/>
    </row>
    <row r="535" spans="1:56" ht="15" customHeight="1">
      <c r="A535" s="875" t="str">
        <f>เวลาเรียน1!A36</f>
        <v/>
      </c>
      <c r="B535" s="876"/>
      <c r="C535" s="519" t="str">
        <f>น้ำหนักส่วนสูง!B32</f>
        <v/>
      </c>
      <c r="D535" s="507"/>
      <c r="E535" s="507"/>
      <c r="F535" s="507"/>
      <c r="G535" s="507"/>
      <c r="H535" s="507"/>
      <c r="I535" s="507"/>
      <c r="J535" s="507"/>
      <c r="K535" s="507"/>
      <c r="L535" s="507"/>
      <c r="M535" s="507"/>
      <c r="N535" s="507"/>
      <c r="O535" s="507"/>
      <c r="P535" s="507"/>
      <c r="Q535" s="507"/>
      <c r="R535" s="507"/>
      <c r="S535" s="507"/>
      <c r="T535" s="507"/>
      <c r="U535" s="507"/>
      <c r="V535" s="507"/>
      <c r="W535" s="507"/>
      <c r="X535" s="507"/>
      <c r="Y535" s="507"/>
      <c r="Z535" s="521" t="str">
        <f t="shared" si="36"/>
        <v/>
      </c>
      <c r="AA535" s="507"/>
      <c r="AB535" s="507"/>
      <c r="AC535" s="507"/>
      <c r="AD535" s="507"/>
      <c r="AE535" s="507"/>
      <c r="AF535" s="507"/>
      <c r="AG535" s="507"/>
      <c r="AH535" s="507"/>
      <c r="AI535" s="507"/>
      <c r="AJ535" s="507"/>
      <c r="AK535" s="507"/>
      <c r="AL535" s="507"/>
      <c r="AM535" s="507"/>
      <c r="AN535" s="507"/>
      <c r="AO535" s="507"/>
      <c r="AP535" s="507"/>
      <c r="AQ535" s="507"/>
      <c r="AR535" s="507"/>
      <c r="AS535" s="513"/>
      <c r="AT535" s="514"/>
      <c r="AU535" s="513"/>
      <c r="AV535" s="514"/>
      <c r="AW535" s="515"/>
      <c r="AX535" s="514"/>
      <c r="AY535" s="507"/>
      <c r="AZ535" s="408"/>
      <c r="BA535" s="410" t="str">
        <f>IF(A535="","",IF(AY535+AZ535=ข้อมูลพื้นฐาน!$F$25+ข้อมูลพื้นฐาน!$G$25,"/",""))</f>
        <v/>
      </c>
      <c r="BB535" s="410" t="str">
        <f t="shared" si="37"/>
        <v/>
      </c>
      <c r="BC535" s="390" t="str">
        <f>สรุปเวลาเรียน!X34</f>
        <v/>
      </c>
      <c r="BD535" s="415"/>
    </row>
    <row r="536" spans="1:56" ht="15" customHeight="1">
      <c r="A536" s="875" t="str">
        <f>เวลาเรียน1!A37</f>
        <v/>
      </c>
      <c r="B536" s="876"/>
      <c r="C536" s="519" t="str">
        <f>น้ำหนักส่วนสูง!B33</f>
        <v/>
      </c>
      <c r="D536" s="507"/>
      <c r="E536" s="507"/>
      <c r="F536" s="507"/>
      <c r="G536" s="507"/>
      <c r="H536" s="507"/>
      <c r="I536" s="507"/>
      <c r="J536" s="507"/>
      <c r="K536" s="507"/>
      <c r="L536" s="507"/>
      <c r="M536" s="507"/>
      <c r="N536" s="507"/>
      <c r="O536" s="507"/>
      <c r="P536" s="507"/>
      <c r="Q536" s="507"/>
      <c r="R536" s="507"/>
      <c r="S536" s="507"/>
      <c r="T536" s="507"/>
      <c r="U536" s="507"/>
      <c r="V536" s="507"/>
      <c r="W536" s="507"/>
      <c r="X536" s="507"/>
      <c r="Y536" s="507"/>
      <c r="Z536" s="521" t="str">
        <f t="shared" si="36"/>
        <v/>
      </c>
      <c r="AA536" s="507"/>
      <c r="AB536" s="507"/>
      <c r="AC536" s="507"/>
      <c r="AD536" s="507"/>
      <c r="AE536" s="507"/>
      <c r="AF536" s="507"/>
      <c r="AG536" s="507"/>
      <c r="AH536" s="507"/>
      <c r="AI536" s="507"/>
      <c r="AJ536" s="507"/>
      <c r="AK536" s="507"/>
      <c r="AL536" s="507"/>
      <c r="AM536" s="507"/>
      <c r="AN536" s="507"/>
      <c r="AO536" s="507"/>
      <c r="AP536" s="507"/>
      <c r="AQ536" s="507"/>
      <c r="AR536" s="507"/>
      <c r="AS536" s="513"/>
      <c r="AT536" s="514"/>
      <c r="AU536" s="513"/>
      <c r="AV536" s="514"/>
      <c r="AW536" s="515"/>
      <c r="AX536" s="514"/>
      <c r="AY536" s="507"/>
      <c r="AZ536" s="408"/>
      <c r="BA536" s="410" t="str">
        <f>IF(A536="","",IF(AY536+AZ536=ข้อมูลพื้นฐาน!$F$25+ข้อมูลพื้นฐาน!$G$25,"/",""))</f>
        <v/>
      </c>
      <c r="BB536" s="410" t="str">
        <f t="shared" si="37"/>
        <v/>
      </c>
      <c r="BC536" s="390" t="str">
        <f>สรุปเวลาเรียน!X35</f>
        <v/>
      </c>
      <c r="BD536" s="415"/>
    </row>
    <row r="537" spans="1:56" ht="15" customHeight="1">
      <c r="A537" s="875" t="str">
        <f>เวลาเรียน1!A38</f>
        <v/>
      </c>
      <c r="B537" s="876"/>
      <c r="C537" s="519" t="str">
        <f>น้ำหนักส่วนสูง!B34</f>
        <v/>
      </c>
      <c r="D537" s="507"/>
      <c r="E537" s="507"/>
      <c r="F537" s="507"/>
      <c r="G537" s="507"/>
      <c r="H537" s="507"/>
      <c r="I537" s="507"/>
      <c r="J537" s="507"/>
      <c r="K537" s="507"/>
      <c r="L537" s="507"/>
      <c r="M537" s="507"/>
      <c r="N537" s="507"/>
      <c r="O537" s="507"/>
      <c r="P537" s="507"/>
      <c r="Q537" s="507"/>
      <c r="R537" s="507"/>
      <c r="S537" s="507"/>
      <c r="T537" s="507"/>
      <c r="U537" s="507"/>
      <c r="V537" s="507"/>
      <c r="W537" s="507"/>
      <c r="X537" s="507"/>
      <c r="Y537" s="507"/>
      <c r="Z537" s="521" t="str">
        <f t="shared" si="36"/>
        <v/>
      </c>
      <c r="AA537" s="507"/>
      <c r="AB537" s="507"/>
      <c r="AC537" s="507"/>
      <c r="AD537" s="507"/>
      <c r="AE537" s="507"/>
      <c r="AF537" s="507"/>
      <c r="AG537" s="507"/>
      <c r="AH537" s="507"/>
      <c r="AI537" s="507"/>
      <c r="AJ537" s="507"/>
      <c r="AK537" s="507"/>
      <c r="AL537" s="507"/>
      <c r="AM537" s="507"/>
      <c r="AN537" s="507"/>
      <c r="AO537" s="507"/>
      <c r="AP537" s="507"/>
      <c r="AQ537" s="507"/>
      <c r="AR537" s="507"/>
      <c r="AS537" s="513"/>
      <c r="AT537" s="514"/>
      <c r="AU537" s="513"/>
      <c r="AV537" s="514"/>
      <c r="AW537" s="515"/>
      <c r="AX537" s="514"/>
      <c r="AY537" s="507"/>
      <c r="AZ537" s="408"/>
      <c r="BA537" s="410" t="str">
        <f>IF(A537="","",IF(AY537+AZ537=ข้อมูลพื้นฐาน!$F$25+ข้อมูลพื้นฐาน!$G$25,"/",""))</f>
        <v/>
      </c>
      <c r="BB537" s="410" t="str">
        <f t="shared" si="37"/>
        <v/>
      </c>
      <c r="BC537" s="390" t="str">
        <f>สรุปเวลาเรียน!X36</f>
        <v/>
      </c>
      <c r="BD537" s="415"/>
    </row>
    <row r="538" spans="1:56" ht="15" customHeight="1">
      <c r="A538" s="875" t="str">
        <f>เวลาเรียน1!A39</f>
        <v/>
      </c>
      <c r="B538" s="876"/>
      <c r="C538" s="519" t="str">
        <f>น้ำหนักส่วนสูง!B35</f>
        <v/>
      </c>
      <c r="D538" s="507"/>
      <c r="E538" s="507"/>
      <c r="F538" s="507"/>
      <c r="G538" s="507"/>
      <c r="H538" s="507"/>
      <c r="I538" s="507"/>
      <c r="J538" s="507"/>
      <c r="K538" s="507"/>
      <c r="L538" s="507"/>
      <c r="M538" s="507"/>
      <c r="N538" s="507"/>
      <c r="O538" s="507"/>
      <c r="P538" s="507"/>
      <c r="Q538" s="507"/>
      <c r="R538" s="507"/>
      <c r="S538" s="507"/>
      <c r="T538" s="507"/>
      <c r="U538" s="507"/>
      <c r="V538" s="507"/>
      <c r="W538" s="507"/>
      <c r="X538" s="507"/>
      <c r="Y538" s="507"/>
      <c r="Z538" s="521" t="str">
        <f t="shared" si="36"/>
        <v/>
      </c>
      <c r="AA538" s="507"/>
      <c r="AB538" s="507"/>
      <c r="AC538" s="507"/>
      <c r="AD538" s="507"/>
      <c r="AE538" s="507"/>
      <c r="AF538" s="507"/>
      <c r="AG538" s="507"/>
      <c r="AH538" s="507"/>
      <c r="AI538" s="507"/>
      <c r="AJ538" s="507"/>
      <c r="AK538" s="507"/>
      <c r="AL538" s="507"/>
      <c r="AM538" s="507"/>
      <c r="AN538" s="507"/>
      <c r="AO538" s="507"/>
      <c r="AP538" s="507"/>
      <c r="AQ538" s="507"/>
      <c r="AR538" s="507"/>
      <c r="AS538" s="513"/>
      <c r="AT538" s="514"/>
      <c r="AU538" s="513"/>
      <c r="AV538" s="514"/>
      <c r="AW538" s="515"/>
      <c r="AX538" s="514"/>
      <c r="AY538" s="507"/>
      <c r="AZ538" s="408"/>
      <c r="BA538" s="410" t="str">
        <f>IF(A538="","",IF(AY538+AZ538=ข้อมูลพื้นฐาน!$F$25+ข้อมูลพื้นฐาน!$G$25,"/",""))</f>
        <v/>
      </c>
      <c r="BB538" s="410" t="str">
        <f t="shared" si="37"/>
        <v/>
      </c>
      <c r="BC538" s="390" t="str">
        <f>สรุปเวลาเรียน!X37</f>
        <v/>
      </c>
      <c r="BD538" s="415"/>
    </row>
    <row r="539" spans="1:56" ht="15" customHeight="1">
      <c r="A539" s="875" t="str">
        <f>เวลาเรียน1!A40</f>
        <v/>
      </c>
      <c r="B539" s="876"/>
      <c r="C539" s="519" t="str">
        <f>น้ำหนักส่วนสูง!B36</f>
        <v/>
      </c>
      <c r="D539" s="507"/>
      <c r="E539" s="507"/>
      <c r="F539" s="507"/>
      <c r="G539" s="507"/>
      <c r="H539" s="507"/>
      <c r="I539" s="507"/>
      <c r="J539" s="507"/>
      <c r="K539" s="507"/>
      <c r="L539" s="507"/>
      <c r="M539" s="507"/>
      <c r="N539" s="507"/>
      <c r="O539" s="507"/>
      <c r="P539" s="507"/>
      <c r="Q539" s="507"/>
      <c r="R539" s="507"/>
      <c r="S539" s="507"/>
      <c r="T539" s="507"/>
      <c r="U539" s="507"/>
      <c r="V539" s="507"/>
      <c r="W539" s="507"/>
      <c r="X539" s="507"/>
      <c r="Y539" s="507"/>
      <c r="Z539" s="521" t="str">
        <f t="shared" si="36"/>
        <v/>
      </c>
      <c r="AA539" s="507"/>
      <c r="AB539" s="507"/>
      <c r="AC539" s="507"/>
      <c r="AD539" s="507"/>
      <c r="AE539" s="507"/>
      <c r="AF539" s="507"/>
      <c r="AG539" s="507"/>
      <c r="AH539" s="507"/>
      <c r="AI539" s="507"/>
      <c r="AJ539" s="507"/>
      <c r="AK539" s="507"/>
      <c r="AL539" s="507"/>
      <c r="AM539" s="507"/>
      <c r="AN539" s="507"/>
      <c r="AO539" s="507"/>
      <c r="AP539" s="507"/>
      <c r="AQ539" s="507"/>
      <c r="AR539" s="507"/>
      <c r="AS539" s="513"/>
      <c r="AT539" s="514"/>
      <c r="AU539" s="513"/>
      <c r="AV539" s="514"/>
      <c r="AW539" s="515"/>
      <c r="AX539" s="514"/>
      <c r="AY539" s="507"/>
      <c r="AZ539" s="408"/>
      <c r="BA539" s="410" t="str">
        <f>IF(A539="","",IF(AY539+AZ539=ข้อมูลพื้นฐาน!$F$25+ข้อมูลพื้นฐาน!$G$25,"/",""))</f>
        <v/>
      </c>
      <c r="BB539" s="410" t="str">
        <f t="shared" si="37"/>
        <v/>
      </c>
      <c r="BC539" s="390" t="str">
        <f>สรุปเวลาเรียน!X38</f>
        <v/>
      </c>
      <c r="BD539" s="415"/>
    </row>
    <row r="540" spans="1:56" ht="15" customHeight="1">
      <c r="A540" s="875" t="str">
        <f>เวลาเรียน1!A41</f>
        <v/>
      </c>
      <c r="B540" s="876"/>
      <c r="C540" s="519" t="str">
        <f>น้ำหนักส่วนสูง!B37</f>
        <v/>
      </c>
      <c r="D540" s="507"/>
      <c r="E540" s="507"/>
      <c r="F540" s="507"/>
      <c r="G540" s="507"/>
      <c r="H540" s="507"/>
      <c r="I540" s="507"/>
      <c r="J540" s="507"/>
      <c r="K540" s="507"/>
      <c r="L540" s="507"/>
      <c r="M540" s="507"/>
      <c r="N540" s="507"/>
      <c r="O540" s="507"/>
      <c r="P540" s="507"/>
      <c r="Q540" s="507"/>
      <c r="R540" s="507"/>
      <c r="S540" s="507"/>
      <c r="T540" s="507"/>
      <c r="U540" s="507"/>
      <c r="V540" s="507"/>
      <c r="W540" s="507"/>
      <c r="X540" s="507"/>
      <c r="Y540" s="507"/>
      <c r="Z540" s="521" t="str">
        <f t="shared" si="36"/>
        <v/>
      </c>
      <c r="AA540" s="507"/>
      <c r="AB540" s="507"/>
      <c r="AC540" s="507"/>
      <c r="AD540" s="507"/>
      <c r="AE540" s="507"/>
      <c r="AF540" s="507"/>
      <c r="AG540" s="507"/>
      <c r="AH540" s="507"/>
      <c r="AI540" s="507"/>
      <c r="AJ540" s="507"/>
      <c r="AK540" s="507"/>
      <c r="AL540" s="507"/>
      <c r="AM540" s="507"/>
      <c r="AN540" s="507"/>
      <c r="AO540" s="507"/>
      <c r="AP540" s="507"/>
      <c r="AQ540" s="507"/>
      <c r="AR540" s="507"/>
      <c r="AS540" s="513"/>
      <c r="AT540" s="514"/>
      <c r="AU540" s="513"/>
      <c r="AV540" s="514"/>
      <c r="AW540" s="515"/>
      <c r="AX540" s="514"/>
      <c r="AY540" s="507"/>
      <c r="AZ540" s="408"/>
      <c r="BA540" s="410" t="str">
        <f>IF(A540="","",IF(AY540+AZ540=ข้อมูลพื้นฐาน!$F$25+ข้อมูลพื้นฐาน!$G$25,"/",""))</f>
        <v/>
      </c>
      <c r="BB540" s="410" t="str">
        <f t="shared" si="37"/>
        <v/>
      </c>
      <c r="BC540" s="390" t="str">
        <f>สรุปเวลาเรียน!X39</f>
        <v/>
      </c>
      <c r="BD540" s="415"/>
    </row>
    <row r="541" spans="1:56" ht="15" customHeight="1">
      <c r="A541" s="875" t="str">
        <f>เวลาเรียน1!A42</f>
        <v/>
      </c>
      <c r="B541" s="876"/>
      <c r="C541" s="519" t="str">
        <f>น้ำหนักส่วนสูง!B38</f>
        <v/>
      </c>
      <c r="D541" s="507"/>
      <c r="E541" s="507"/>
      <c r="F541" s="507"/>
      <c r="G541" s="507"/>
      <c r="H541" s="507"/>
      <c r="I541" s="507"/>
      <c r="J541" s="507"/>
      <c r="K541" s="507"/>
      <c r="L541" s="507"/>
      <c r="M541" s="507"/>
      <c r="N541" s="507"/>
      <c r="O541" s="507"/>
      <c r="P541" s="507"/>
      <c r="Q541" s="507"/>
      <c r="R541" s="507"/>
      <c r="S541" s="507"/>
      <c r="T541" s="507"/>
      <c r="U541" s="507"/>
      <c r="V541" s="507"/>
      <c r="W541" s="507"/>
      <c r="X541" s="507"/>
      <c r="Y541" s="507"/>
      <c r="Z541" s="521" t="str">
        <f t="shared" si="36"/>
        <v/>
      </c>
      <c r="AA541" s="507"/>
      <c r="AB541" s="507"/>
      <c r="AC541" s="507"/>
      <c r="AD541" s="507"/>
      <c r="AE541" s="507"/>
      <c r="AF541" s="507"/>
      <c r="AG541" s="507"/>
      <c r="AH541" s="507"/>
      <c r="AI541" s="507"/>
      <c r="AJ541" s="507"/>
      <c r="AK541" s="507"/>
      <c r="AL541" s="507"/>
      <c r="AM541" s="507"/>
      <c r="AN541" s="507"/>
      <c r="AO541" s="507"/>
      <c r="AP541" s="507"/>
      <c r="AQ541" s="507"/>
      <c r="AR541" s="507"/>
      <c r="AS541" s="513"/>
      <c r="AT541" s="514"/>
      <c r="AU541" s="513"/>
      <c r="AV541" s="514"/>
      <c r="AW541" s="515"/>
      <c r="AX541" s="514"/>
      <c r="AY541" s="507"/>
      <c r="AZ541" s="408"/>
      <c r="BA541" s="410" t="str">
        <f>IF(A541="","",IF(AY541+AZ541=ข้อมูลพื้นฐาน!$F$25+ข้อมูลพื้นฐาน!$G$25,"/",""))</f>
        <v/>
      </c>
      <c r="BB541" s="410" t="str">
        <f t="shared" si="37"/>
        <v/>
      </c>
      <c r="BC541" s="390" t="str">
        <f>สรุปเวลาเรียน!X40</f>
        <v/>
      </c>
      <c r="BD541" s="415"/>
    </row>
    <row r="542" spans="1:56" ht="15" customHeight="1">
      <c r="A542" s="875" t="str">
        <f>เวลาเรียน1!A43</f>
        <v/>
      </c>
      <c r="B542" s="876"/>
      <c r="C542" s="519" t="str">
        <f>น้ำหนักส่วนสูง!B39</f>
        <v/>
      </c>
      <c r="D542" s="507"/>
      <c r="E542" s="507"/>
      <c r="F542" s="507"/>
      <c r="G542" s="507"/>
      <c r="H542" s="507"/>
      <c r="I542" s="507"/>
      <c r="J542" s="507"/>
      <c r="K542" s="507"/>
      <c r="L542" s="507"/>
      <c r="M542" s="507"/>
      <c r="N542" s="507"/>
      <c r="O542" s="507"/>
      <c r="P542" s="507"/>
      <c r="Q542" s="507"/>
      <c r="R542" s="507"/>
      <c r="S542" s="507"/>
      <c r="T542" s="507"/>
      <c r="U542" s="507"/>
      <c r="V542" s="507"/>
      <c r="W542" s="507"/>
      <c r="X542" s="507"/>
      <c r="Y542" s="507"/>
      <c r="Z542" s="521" t="str">
        <f t="shared" si="36"/>
        <v/>
      </c>
      <c r="AA542" s="507"/>
      <c r="AB542" s="507"/>
      <c r="AC542" s="507"/>
      <c r="AD542" s="507"/>
      <c r="AE542" s="507"/>
      <c r="AF542" s="507"/>
      <c r="AG542" s="507"/>
      <c r="AH542" s="507"/>
      <c r="AI542" s="507"/>
      <c r="AJ542" s="507"/>
      <c r="AK542" s="507"/>
      <c r="AL542" s="507"/>
      <c r="AM542" s="507"/>
      <c r="AN542" s="507"/>
      <c r="AO542" s="507"/>
      <c r="AP542" s="507"/>
      <c r="AQ542" s="507"/>
      <c r="AR542" s="507"/>
      <c r="AS542" s="513"/>
      <c r="AT542" s="514"/>
      <c r="AU542" s="513"/>
      <c r="AV542" s="514"/>
      <c r="AW542" s="515"/>
      <c r="AX542" s="514"/>
      <c r="AY542" s="507"/>
      <c r="AZ542" s="408"/>
      <c r="BA542" s="410" t="str">
        <f>IF(A542="","",IF(AY542+AZ542=ข้อมูลพื้นฐาน!$F$25+ข้อมูลพื้นฐาน!$G$25,"/",""))</f>
        <v/>
      </c>
      <c r="BB542" s="410" t="str">
        <f t="shared" si="37"/>
        <v/>
      </c>
      <c r="BC542" s="390" t="str">
        <f>สรุปเวลาเรียน!X41</f>
        <v/>
      </c>
      <c r="BD542" s="415"/>
    </row>
    <row r="543" spans="1:56" ht="15" customHeight="1">
      <c r="A543" s="875" t="str">
        <f>เวลาเรียน1!A44</f>
        <v/>
      </c>
      <c r="B543" s="876"/>
      <c r="C543" s="519" t="str">
        <f>น้ำหนักส่วนสูง!B40</f>
        <v/>
      </c>
      <c r="D543" s="507"/>
      <c r="E543" s="507"/>
      <c r="F543" s="507"/>
      <c r="G543" s="507"/>
      <c r="H543" s="507"/>
      <c r="I543" s="507"/>
      <c r="J543" s="507"/>
      <c r="K543" s="507"/>
      <c r="L543" s="507"/>
      <c r="M543" s="507"/>
      <c r="N543" s="507"/>
      <c r="O543" s="507"/>
      <c r="P543" s="507"/>
      <c r="Q543" s="507"/>
      <c r="R543" s="507"/>
      <c r="S543" s="507"/>
      <c r="T543" s="507"/>
      <c r="U543" s="507"/>
      <c r="V543" s="507"/>
      <c r="W543" s="507"/>
      <c r="X543" s="507"/>
      <c r="Y543" s="507"/>
      <c r="Z543" s="521" t="str">
        <f t="shared" si="36"/>
        <v/>
      </c>
      <c r="AA543" s="507"/>
      <c r="AB543" s="507"/>
      <c r="AC543" s="507"/>
      <c r="AD543" s="507"/>
      <c r="AE543" s="507"/>
      <c r="AF543" s="507"/>
      <c r="AG543" s="507"/>
      <c r="AH543" s="507"/>
      <c r="AI543" s="507"/>
      <c r="AJ543" s="507"/>
      <c r="AK543" s="507"/>
      <c r="AL543" s="507"/>
      <c r="AM543" s="507"/>
      <c r="AN543" s="507"/>
      <c r="AO543" s="507"/>
      <c r="AP543" s="507"/>
      <c r="AQ543" s="507"/>
      <c r="AR543" s="507"/>
      <c r="AS543" s="513"/>
      <c r="AT543" s="514"/>
      <c r="AU543" s="513"/>
      <c r="AV543" s="514"/>
      <c r="AW543" s="515"/>
      <c r="AX543" s="514"/>
      <c r="AY543" s="507"/>
      <c r="AZ543" s="408"/>
      <c r="BA543" s="410" t="str">
        <f>IF(A543="","",IF(AY543+AZ543=ข้อมูลพื้นฐาน!$F$25+ข้อมูลพื้นฐาน!$G$25,"/",""))</f>
        <v/>
      </c>
      <c r="BB543" s="410" t="str">
        <f t="shared" si="37"/>
        <v/>
      </c>
      <c r="BC543" s="390" t="str">
        <f>สรุปเวลาเรียน!X42</f>
        <v/>
      </c>
      <c r="BD543" s="415"/>
    </row>
    <row r="544" spans="1:56" ht="15" customHeight="1">
      <c r="A544" s="875" t="str">
        <f>เวลาเรียน1!A45</f>
        <v/>
      </c>
      <c r="B544" s="876"/>
      <c r="C544" s="519" t="str">
        <f>น้ำหนักส่วนสูง!B41</f>
        <v/>
      </c>
      <c r="D544" s="507"/>
      <c r="E544" s="507"/>
      <c r="F544" s="507"/>
      <c r="G544" s="507"/>
      <c r="H544" s="507"/>
      <c r="I544" s="507"/>
      <c r="J544" s="507"/>
      <c r="K544" s="507"/>
      <c r="L544" s="507"/>
      <c r="M544" s="507"/>
      <c r="N544" s="507"/>
      <c r="O544" s="507"/>
      <c r="P544" s="507"/>
      <c r="Q544" s="507"/>
      <c r="R544" s="507"/>
      <c r="S544" s="507"/>
      <c r="T544" s="507"/>
      <c r="U544" s="507"/>
      <c r="V544" s="507"/>
      <c r="W544" s="507"/>
      <c r="X544" s="507"/>
      <c r="Y544" s="507"/>
      <c r="Z544" s="521" t="str">
        <f t="shared" si="36"/>
        <v/>
      </c>
      <c r="AA544" s="507"/>
      <c r="AB544" s="507"/>
      <c r="AC544" s="507"/>
      <c r="AD544" s="507"/>
      <c r="AE544" s="507"/>
      <c r="AF544" s="507"/>
      <c r="AG544" s="507"/>
      <c r="AH544" s="507"/>
      <c r="AI544" s="507"/>
      <c r="AJ544" s="507"/>
      <c r="AK544" s="507"/>
      <c r="AL544" s="507"/>
      <c r="AM544" s="507"/>
      <c r="AN544" s="507"/>
      <c r="AO544" s="507"/>
      <c r="AP544" s="507"/>
      <c r="AQ544" s="507"/>
      <c r="AR544" s="507"/>
      <c r="AS544" s="513"/>
      <c r="AT544" s="514"/>
      <c r="AU544" s="513"/>
      <c r="AV544" s="514"/>
      <c r="AW544" s="515"/>
      <c r="AX544" s="514"/>
      <c r="AY544" s="507"/>
      <c r="AZ544" s="408"/>
      <c r="BA544" s="410" t="str">
        <f>IF(A544="","",IF(AY544+AZ544=ข้อมูลพื้นฐาน!$F$25+ข้อมูลพื้นฐาน!$G$25,"/",""))</f>
        <v/>
      </c>
      <c r="BB544" s="410" t="str">
        <f t="shared" si="37"/>
        <v/>
      </c>
      <c r="BC544" s="390" t="str">
        <f>สรุปเวลาเรียน!X43</f>
        <v/>
      </c>
      <c r="BD544" s="415"/>
    </row>
    <row r="545" spans="1:56" ht="15" customHeight="1">
      <c r="A545" s="875" t="str">
        <f>เวลาเรียน1!A46</f>
        <v/>
      </c>
      <c r="B545" s="876"/>
      <c r="C545" s="519" t="str">
        <f>น้ำหนักส่วนสูง!B42</f>
        <v/>
      </c>
      <c r="D545" s="507"/>
      <c r="E545" s="507"/>
      <c r="F545" s="507"/>
      <c r="G545" s="507"/>
      <c r="H545" s="507"/>
      <c r="I545" s="507"/>
      <c r="J545" s="507"/>
      <c r="K545" s="507"/>
      <c r="L545" s="507"/>
      <c r="M545" s="507"/>
      <c r="N545" s="507"/>
      <c r="O545" s="507"/>
      <c r="P545" s="507"/>
      <c r="Q545" s="507"/>
      <c r="R545" s="507"/>
      <c r="S545" s="507"/>
      <c r="T545" s="507"/>
      <c r="U545" s="507"/>
      <c r="V545" s="507"/>
      <c r="W545" s="507"/>
      <c r="X545" s="507"/>
      <c r="Y545" s="507"/>
      <c r="Z545" s="521" t="str">
        <f t="shared" si="36"/>
        <v/>
      </c>
      <c r="AA545" s="507"/>
      <c r="AB545" s="507"/>
      <c r="AC545" s="507"/>
      <c r="AD545" s="507"/>
      <c r="AE545" s="507"/>
      <c r="AF545" s="507"/>
      <c r="AG545" s="507"/>
      <c r="AH545" s="507"/>
      <c r="AI545" s="507"/>
      <c r="AJ545" s="507"/>
      <c r="AK545" s="507"/>
      <c r="AL545" s="507"/>
      <c r="AM545" s="507"/>
      <c r="AN545" s="507"/>
      <c r="AO545" s="507"/>
      <c r="AP545" s="507"/>
      <c r="AQ545" s="507"/>
      <c r="AR545" s="507"/>
      <c r="AS545" s="516"/>
      <c r="AT545" s="517"/>
      <c r="AU545" s="516"/>
      <c r="AV545" s="517"/>
      <c r="AW545" s="518"/>
      <c r="AX545" s="517"/>
      <c r="AY545" s="507"/>
      <c r="AZ545" s="408"/>
      <c r="BA545" s="410" t="str">
        <f>IF(A545="","",IF(AY545+AZ545=ข้อมูลพื้นฐาน!$F$25+ข้อมูลพื้นฐาน!$G$25,"/",""))</f>
        <v/>
      </c>
      <c r="BB545" s="410" t="str">
        <f t="shared" si="37"/>
        <v/>
      </c>
      <c r="BC545" s="390" t="str">
        <f>สรุปเวลาเรียน!X44</f>
        <v/>
      </c>
      <c r="BD545" s="415"/>
    </row>
    <row r="546" spans="1:56" ht="15" customHeight="1">
      <c r="A546" s="875" t="str">
        <f>เวลาเรียน1!A47</f>
        <v/>
      </c>
      <c r="B546" s="876"/>
      <c r="C546" s="519" t="str">
        <f>น้ำหนักส่วนสูง!B43</f>
        <v/>
      </c>
      <c r="D546" s="507"/>
      <c r="E546" s="507"/>
      <c r="F546" s="507"/>
      <c r="G546" s="507"/>
      <c r="H546" s="507"/>
      <c r="I546" s="507"/>
      <c r="J546" s="507"/>
      <c r="K546" s="507"/>
      <c r="L546" s="507"/>
      <c r="M546" s="507"/>
      <c r="N546" s="507"/>
      <c r="O546" s="507"/>
      <c r="P546" s="507"/>
      <c r="Q546" s="507"/>
      <c r="R546" s="507"/>
      <c r="S546" s="507"/>
      <c r="T546" s="507"/>
      <c r="U546" s="507"/>
      <c r="V546" s="507"/>
      <c r="W546" s="507"/>
      <c r="X546" s="507"/>
      <c r="Y546" s="507"/>
      <c r="Z546" s="521" t="str">
        <f t="shared" ref="Z546:Z555" si="38">A546</f>
        <v/>
      </c>
      <c r="AA546" s="507"/>
      <c r="AB546" s="507"/>
      <c r="AC546" s="507"/>
      <c r="AD546" s="507"/>
      <c r="AE546" s="507"/>
      <c r="AF546" s="507"/>
      <c r="AG546" s="507"/>
      <c r="AH546" s="507"/>
      <c r="AI546" s="507"/>
      <c r="AJ546" s="507"/>
      <c r="AK546" s="507"/>
      <c r="AL546" s="507"/>
      <c r="AM546" s="507"/>
      <c r="AN546" s="507"/>
      <c r="AO546" s="507"/>
      <c r="AP546" s="507"/>
      <c r="AQ546" s="507"/>
      <c r="AR546" s="507"/>
      <c r="AS546" s="513"/>
      <c r="AT546" s="514"/>
      <c r="AU546" s="513"/>
      <c r="AV546" s="514"/>
      <c r="AW546" s="515"/>
      <c r="AX546" s="514"/>
      <c r="AY546" s="507"/>
      <c r="AZ546" s="408"/>
      <c r="BA546" s="410" t="str">
        <f>IF(A546="","",IF(AY546+AZ546=ข้อมูลพื้นฐาน!$F$25+ข้อมูลพื้นฐาน!$G$25,"/",""))</f>
        <v/>
      </c>
      <c r="BB546" s="410" t="str">
        <f t="shared" ref="BB546:BB555" si="39">IF(A546="","",IF(BA546="/","","/"))</f>
        <v/>
      </c>
      <c r="BC546" s="390" t="str">
        <f>สรุปเวลาเรียน!X45</f>
        <v/>
      </c>
      <c r="BD546" s="415"/>
    </row>
    <row r="547" spans="1:56" ht="15" customHeight="1">
      <c r="A547" s="875" t="str">
        <f>เวลาเรียน1!A48</f>
        <v/>
      </c>
      <c r="B547" s="876"/>
      <c r="C547" s="519" t="str">
        <f>น้ำหนักส่วนสูง!B44</f>
        <v/>
      </c>
      <c r="D547" s="507"/>
      <c r="E547" s="507"/>
      <c r="F547" s="507"/>
      <c r="G547" s="507"/>
      <c r="H547" s="507"/>
      <c r="I547" s="507"/>
      <c r="J547" s="507"/>
      <c r="K547" s="507"/>
      <c r="L547" s="507"/>
      <c r="M547" s="507"/>
      <c r="N547" s="507"/>
      <c r="O547" s="507"/>
      <c r="P547" s="507"/>
      <c r="Q547" s="507"/>
      <c r="R547" s="507"/>
      <c r="S547" s="507"/>
      <c r="T547" s="507"/>
      <c r="U547" s="507"/>
      <c r="V547" s="507"/>
      <c r="W547" s="507"/>
      <c r="X547" s="507"/>
      <c r="Y547" s="507"/>
      <c r="Z547" s="521" t="str">
        <f t="shared" si="38"/>
        <v/>
      </c>
      <c r="AA547" s="507"/>
      <c r="AB547" s="507"/>
      <c r="AC547" s="507"/>
      <c r="AD547" s="507"/>
      <c r="AE547" s="507"/>
      <c r="AF547" s="507"/>
      <c r="AG547" s="507"/>
      <c r="AH547" s="507"/>
      <c r="AI547" s="507"/>
      <c r="AJ547" s="507"/>
      <c r="AK547" s="507"/>
      <c r="AL547" s="507"/>
      <c r="AM547" s="507"/>
      <c r="AN547" s="507"/>
      <c r="AO547" s="507"/>
      <c r="AP547" s="507"/>
      <c r="AQ547" s="507"/>
      <c r="AR547" s="507"/>
      <c r="AS547" s="513"/>
      <c r="AT547" s="514"/>
      <c r="AU547" s="513"/>
      <c r="AV547" s="514"/>
      <c r="AW547" s="515"/>
      <c r="AX547" s="514"/>
      <c r="AY547" s="507"/>
      <c r="AZ547" s="408"/>
      <c r="BA547" s="410" t="str">
        <f>IF(A547="","",IF(AY547+AZ547=ข้อมูลพื้นฐาน!$F$25+ข้อมูลพื้นฐาน!$G$25,"/",""))</f>
        <v/>
      </c>
      <c r="BB547" s="410" t="str">
        <f t="shared" si="39"/>
        <v/>
      </c>
      <c r="BC547" s="390" t="str">
        <f>สรุปเวลาเรียน!X46</f>
        <v/>
      </c>
      <c r="BD547" s="415"/>
    </row>
    <row r="548" spans="1:56" ht="15" customHeight="1">
      <c r="A548" s="875" t="str">
        <f>เวลาเรียน1!A49</f>
        <v/>
      </c>
      <c r="B548" s="876"/>
      <c r="C548" s="519" t="str">
        <f>น้ำหนักส่วนสูง!B45</f>
        <v/>
      </c>
      <c r="D548" s="507"/>
      <c r="E548" s="507"/>
      <c r="F548" s="507"/>
      <c r="G548" s="507"/>
      <c r="H548" s="507"/>
      <c r="I548" s="507"/>
      <c r="J548" s="507"/>
      <c r="K548" s="507"/>
      <c r="L548" s="507"/>
      <c r="M548" s="507"/>
      <c r="N548" s="507"/>
      <c r="O548" s="507"/>
      <c r="P548" s="507"/>
      <c r="Q548" s="507"/>
      <c r="R548" s="507"/>
      <c r="S548" s="507"/>
      <c r="T548" s="507"/>
      <c r="U548" s="507"/>
      <c r="V548" s="507"/>
      <c r="W548" s="507"/>
      <c r="X548" s="507"/>
      <c r="Y548" s="507"/>
      <c r="Z548" s="521" t="str">
        <f t="shared" si="38"/>
        <v/>
      </c>
      <c r="AA548" s="507"/>
      <c r="AB548" s="507"/>
      <c r="AC548" s="507"/>
      <c r="AD548" s="507"/>
      <c r="AE548" s="507"/>
      <c r="AF548" s="507"/>
      <c r="AG548" s="507"/>
      <c r="AH548" s="507"/>
      <c r="AI548" s="507"/>
      <c r="AJ548" s="507"/>
      <c r="AK548" s="507"/>
      <c r="AL548" s="507"/>
      <c r="AM548" s="507"/>
      <c r="AN548" s="507"/>
      <c r="AO548" s="507"/>
      <c r="AP548" s="507"/>
      <c r="AQ548" s="507"/>
      <c r="AR548" s="507"/>
      <c r="AS548" s="513"/>
      <c r="AT548" s="514"/>
      <c r="AU548" s="513"/>
      <c r="AV548" s="514"/>
      <c r="AW548" s="515"/>
      <c r="AX548" s="514"/>
      <c r="AY548" s="507"/>
      <c r="AZ548" s="408"/>
      <c r="BA548" s="410" t="str">
        <f>IF(A548="","",IF(AY548+AZ548=ข้อมูลพื้นฐาน!$F$25+ข้อมูลพื้นฐาน!$G$25,"/",""))</f>
        <v/>
      </c>
      <c r="BB548" s="410" t="str">
        <f t="shared" si="39"/>
        <v/>
      </c>
      <c r="BC548" s="390" t="str">
        <f>สรุปเวลาเรียน!X47</f>
        <v/>
      </c>
      <c r="BD548" s="415"/>
    </row>
    <row r="549" spans="1:56" ht="15" customHeight="1">
      <c r="A549" s="875" t="str">
        <f>เวลาเรียน1!A50</f>
        <v/>
      </c>
      <c r="B549" s="876"/>
      <c r="C549" s="519" t="str">
        <f>น้ำหนักส่วนสูง!B46</f>
        <v/>
      </c>
      <c r="D549" s="507"/>
      <c r="E549" s="507"/>
      <c r="F549" s="507"/>
      <c r="G549" s="507"/>
      <c r="H549" s="507"/>
      <c r="I549" s="507"/>
      <c r="J549" s="507"/>
      <c r="K549" s="507"/>
      <c r="L549" s="507"/>
      <c r="M549" s="507"/>
      <c r="N549" s="507"/>
      <c r="O549" s="507"/>
      <c r="P549" s="507"/>
      <c r="Q549" s="507"/>
      <c r="R549" s="507"/>
      <c r="S549" s="507"/>
      <c r="T549" s="507"/>
      <c r="U549" s="507"/>
      <c r="V549" s="507"/>
      <c r="W549" s="507"/>
      <c r="X549" s="507"/>
      <c r="Y549" s="507"/>
      <c r="Z549" s="521" t="str">
        <f t="shared" si="38"/>
        <v/>
      </c>
      <c r="AA549" s="507"/>
      <c r="AB549" s="507"/>
      <c r="AC549" s="507"/>
      <c r="AD549" s="507"/>
      <c r="AE549" s="507"/>
      <c r="AF549" s="507"/>
      <c r="AG549" s="507"/>
      <c r="AH549" s="507"/>
      <c r="AI549" s="507"/>
      <c r="AJ549" s="507"/>
      <c r="AK549" s="507"/>
      <c r="AL549" s="507"/>
      <c r="AM549" s="507"/>
      <c r="AN549" s="507"/>
      <c r="AO549" s="507"/>
      <c r="AP549" s="507"/>
      <c r="AQ549" s="507"/>
      <c r="AR549" s="507"/>
      <c r="AS549" s="513"/>
      <c r="AT549" s="514"/>
      <c r="AU549" s="513"/>
      <c r="AV549" s="514"/>
      <c r="AW549" s="515"/>
      <c r="AX549" s="514"/>
      <c r="AY549" s="507"/>
      <c r="AZ549" s="408"/>
      <c r="BA549" s="410" t="str">
        <f>IF(A549="","",IF(AY549+AZ549=ข้อมูลพื้นฐาน!$F$25+ข้อมูลพื้นฐาน!$G$25,"/",""))</f>
        <v/>
      </c>
      <c r="BB549" s="410" t="str">
        <f t="shared" si="39"/>
        <v/>
      </c>
      <c r="BC549" s="390" t="str">
        <f>สรุปเวลาเรียน!X48</f>
        <v/>
      </c>
      <c r="BD549" s="415"/>
    </row>
    <row r="550" spans="1:56" ht="15" customHeight="1">
      <c r="A550" s="875" t="str">
        <f>เวลาเรียน1!A51</f>
        <v/>
      </c>
      <c r="B550" s="876"/>
      <c r="C550" s="519" t="str">
        <f>น้ำหนักส่วนสูง!B47</f>
        <v/>
      </c>
      <c r="D550" s="507"/>
      <c r="E550" s="507"/>
      <c r="F550" s="507"/>
      <c r="G550" s="507"/>
      <c r="H550" s="507"/>
      <c r="I550" s="507"/>
      <c r="J550" s="507"/>
      <c r="K550" s="507"/>
      <c r="L550" s="507"/>
      <c r="M550" s="507"/>
      <c r="N550" s="507"/>
      <c r="O550" s="507"/>
      <c r="P550" s="507"/>
      <c r="Q550" s="507"/>
      <c r="R550" s="507"/>
      <c r="S550" s="507"/>
      <c r="T550" s="507"/>
      <c r="U550" s="507"/>
      <c r="V550" s="507"/>
      <c r="W550" s="507"/>
      <c r="X550" s="507"/>
      <c r="Y550" s="507"/>
      <c r="Z550" s="521" t="str">
        <f t="shared" si="38"/>
        <v/>
      </c>
      <c r="AA550" s="507"/>
      <c r="AB550" s="507"/>
      <c r="AC550" s="507"/>
      <c r="AD550" s="507"/>
      <c r="AE550" s="507"/>
      <c r="AF550" s="507"/>
      <c r="AG550" s="507"/>
      <c r="AH550" s="507"/>
      <c r="AI550" s="507"/>
      <c r="AJ550" s="507"/>
      <c r="AK550" s="507"/>
      <c r="AL550" s="507"/>
      <c r="AM550" s="507"/>
      <c r="AN550" s="507"/>
      <c r="AO550" s="507"/>
      <c r="AP550" s="507"/>
      <c r="AQ550" s="507"/>
      <c r="AR550" s="507"/>
      <c r="AS550" s="513"/>
      <c r="AT550" s="514"/>
      <c r="AU550" s="513"/>
      <c r="AV550" s="514"/>
      <c r="AW550" s="515"/>
      <c r="AX550" s="514"/>
      <c r="AY550" s="507"/>
      <c r="AZ550" s="408"/>
      <c r="BA550" s="410" t="str">
        <f>IF(A550="","",IF(AY550+AZ550=ข้อมูลพื้นฐาน!$F$25+ข้อมูลพื้นฐาน!$G$25,"/",""))</f>
        <v/>
      </c>
      <c r="BB550" s="410" t="str">
        <f t="shared" si="39"/>
        <v/>
      </c>
      <c r="BC550" s="390" t="str">
        <f>สรุปเวลาเรียน!X49</f>
        <v/>
      </c>
      <c r="BD550" s="415"/>
    </row>
    <row r="551" spans="1:56" ht="15" customHeight="1">
      <c r="A551" s="875" t="str">
        <f>เวลาเรียน1!A52</f>
        <v/>
      </c>
      <c r="B551" s="876"/>
      <c r="C551" s="519" t="str">
        <f>น้ำหนักส่วนสูง!B48</f>
        <v/>
      </c>
      <c r="D551" s="507"/>
      <c r="E551" s="507"/>
      <c r="F551" s="507"/>
      <c r="G551" s="507"/>
      <c r="H551" s="507"/>
      <c r="I551" s="507"/>
      <c r="J551" s="507"/>
      <c r="K551" s="507"/>
      <c r="L551" s="507"/>
      <c r="M551" s="507"/>
      <c r="N551" s="507"/>
      <c r="O551" s="507"/>
      <c r="P551" s="507"/>
      <c r="Q551" s="507"/>
      <c r="R551" s="507"/>
      <c r="S551" s="507"/>
      <c r="T551" s="507"/>
      <c r="U551" s="507"/>
      <c r="V551" s="507"/>
      <c r="W551" s="507"/>
      <c r="X551" s="507"/>
      <c r="Y551" s="507"/>
      <c r="Z551" s="521" t="str">
        <f t="shared" si="38"/>
        <v/>
      </c>
      <c r="AA551" s="507"/>
      <c r="AB551" s="507"/>
      <c r="AC551" s="507"/>
      <c r="AD551" s="507"/>
      <c r="AE551" s="507"/>
      <c r="AF551" s="507"/>
      <c r="AG551" s="507"/>
      <c r="AH551" s="507"/>
      <c r="AI551" s="507"/>
      <c r="AJ551" s="507"/>
      <c r="AK551" s="507"/>
      <c r="AL551" s="507"/>
      <c r="AM551" s="507"/>
      <c r="AN551" s="507"/>
      <c r="AO551" s="507"/>
      <c r="AP551" s="507"/>
      <c r="AQ551" s="507"/>
      <c r="AR551" s="507"/>
      <c r="AS551" s="513"/>
      <c r="AT551" s="514"/>
      <c r="AU551" s="513"/>
      <c r="AV551" s="514"/>
      <c r="AW551" s="515"/>
      <c r="AX551" s="514"/>
      <c r="AY551" s="507"/>
      <c r="AZ551" s="408"/>
      <c r="BA551" s="410" t="str">
        <f>IF(A551="","",IF(AY551+AZ551=ข้อมูลพื้นฐาน!$F$25+ข้อมูลพื้นฐาน!$G$25,"/",""))</f>
        <v/>
      </c>
      <c r="BB551" s="410" t="str">
        <f t="shared" si="39"/>
        <v/>
      </c>
      <c r="BC551" s="390" t="str">
        <f>สรุปเวลาเรียน!X50</f>
        <v/>
      </c>
      <c r="BD551" s="415"/>
    </row>
    <row r="552" spans="1:56" ht="15" customHeight="1">
      <c r="A552" s="875" t="str">
        <f>เวลาเรียน1!A53</f>
        <v/>
      </c>
      <c r="B552" s="876"/>
      <c r="C552" s="519" t="str">
        <f>น้ำหนักส่วนสูง!B49</f>
        <v/>
      </c>
      <c r="D552" s="507"/>
      <c r="E552" s="507"/>
      <c r="F552" s="507"/>
      <c r="G552" s="507"/>
      <c r="H552" s="507"/>
      <c r="I552" s="507"/>
      <c r="J552" s="507"/>
      <c r="K552" s="507"/>
      <c r="L552" s="507"/>
      <c r="M552" s="507"/>
      <c r="N552" s="507"/>
      <c r="O552" s="507"/>
      <c r="P552" s="507"/>
      <c r="Q552" s="507"/>
      <c r="R552" s="507"/>
      <c r="S552" s="507"/>
      <c r="T552" s="507"/>
      <c r="U552" s="507"/>
      <c r="V552" s="507"/>
      <c r="W552" s="507"/>
      <c r="X552" s="507"/>
      <c r="Y552" s="507"/>
      <c r="Z552" s="521" t="str">
        <f t="shared" si="38"/>
        <v/>
      </c>
      <c r="AA552" s="507"/>
      <c r="AB552" s="507"/>
      <c r="AC552" s="507"/>
      <c r="AD552" s="507"/>
      <c r="AE552" s="507"/>
      <c r="AF552" s="507"/>
      <c r="AG552" s="507"/>
      <c r="AH552" s="507"/>
      <c r="AI552" s="507"/>
      <c r="AJ552" s="507"/>
      <c r="AK552" s="507"/>
      <c r="AL552" s="507"/>
      <c r="AM552" s="507"/>
      <c r="AN552" s="507"/>
      <c r="AO552" s="507"/>
      <c r="AP552" s="507"/>
      <c r="AQ552" s="507"/>
      <c r="AR552" s="507"/>
      <c r="AS552" s="513"/>
      <c r="AT552" s="514"/>
      <c r="AU552" s="513"/>
      <c r="AV552" s="514"/>
      <c r="AW552" s="515"/>
      <c r="AX552" s="514"/>
      <c r="AY552" s="507"/>
      <c r="AZ552" s="408"/>
      <c r="BA552" s="410" t="str">
        <f>IF(A552="","",IF(AY552+AZ552=ข้อมูลพื้นฐาน!$F$25+ข้อมูลพื้นฐาน!$G$25,"/",""))</f>
        <v/>
      </c>
      <c r="BB552" s="410" t="str">
        <f t="shared" si="39"/>
        <v/>
      </c>
      <c r="BC552" s="390" t="str">
        <f>สรุปเวลาเรียน!X51</f>
        <v/>
      </c>
      <c r="BD552" s="415"/>
    </row>
    <row r="553" spans="1:56" ht="15" customHeight="1">
      <c r="A553" s="875" t="str">
        <f>เวลาเรียน1!A54</f>
        <v/>
      </c>
      <c r="B553" s="876"/>
      <c r="C553" s="519" t="str">
        <f>น้ำหนักส่วนสูง!B50</f>
        <v/>
      </c>
      <c r="D553" s="507"/>
      <c r="E553" s="507"/>
      <c r="F553" s="507"/>
      <c r="G553" s="507"/>
      <c r="H553" s="507"/>
      <c r="I553" s="507"/>
      <c r="J553" s="507"/>
      <c r="K553" s="507"/>
      <c r="L553" s="507"/>
      <c r="M553" s="507"/>
      <c r="N553" s="507"/>
      <c r="O553" s="507"/>
      <c r="P553" s="507"/>
      <c r="Q553" s="507"/>
      <c r="R553" s="507"/>
      <c r="S553" s="507"/>
      <c r="T553" s="507"/>
      <c r="U553" s="507"/>
      <c r="V553" s="507"/>
      <c r="W553" s="507"/>
      <c r="X553" s="507"/>
      <c r="Y553" s="507"/>
      <c r="Z553" s="521" t="str">
        <f t="shared" si="38"/>
        <v/>
      </c>
      <c r="AA553" s="507"/>
      <c r="AB553" s="507"/>
      <c r="AC553" s="507"/>
      <c r="AD553" s="507"/>
      <c r="AE553" s="507"/>
      <c r="AF553" s="507"/>
      <c r="AG553" s="507"/>
      <c r="AH553" s="507"/>
      <c r="AI553" s="507"/>
      <c r="AJ553" s="507"/>
      <c r="AK553" s="507"/>
      <c r="AL553" s="507"/>
      <c r="AM553" s="507"/>
      <c r="AN553" s="507"/>
      <c r="AO553" s="507"/>
      <c r="AP553" s="507"/>
      <c r="AQ553" s="507"/>
      <c r="AR553" s="507"/>
      <c r="AS553" s="513"/>
      <c r="AT553" s="514"/>
      <c r="AU553" s="513"/>
      <c r="AV553" s="514"/>
      <c r="AW553" s="515"/>
      <c r="AX553" s="514"/>
      <c r="AY553" s="507"/>
      <c r="AZ553" s="408"/>
      <c r="BA553" s="410" t="str">
        <f>IF(A553="","",IF(AY553+AZ553=ข้อมูลพื้นฐาน!$F$25+ข้อมูลพื้นฐาน!$G$25,"/",""))</f>
        <v/>
      </c>
      <c r="BB553" s="410" t="str">
        <f t="shared" si="39"/>
        <v/>
      </c>
      <c r="BC553" s="390" t="str">
        <f>สรุปเวลาเรียน!X52</f>
        <v/>
      </c>
      <c r="BD553" s="415"/>
    </row>
    <row r="554" spans="1:56" ht="15" customHeight="1">
      <c r="A554" s="875" t="str">
        <f>เวลาเรียน1!A55</f>
        <v/>
      </c>
      <c r="B554" s="876"/>
      <c r="C554" s="519" t="str">
        <f>น้ำหนักส่วนสูง!B51</f>
        <v/>
      </c>
      <c r="D554" s="507"/>
      <c r="E554" s="507"/>
      <c r="F554" s="507"/>
      <c r="G554" s="507"/>
      <c r="H554" s="507"/>
      <c r="I554" s="507"/>
      <c r="J554" s="507"/>
      <c r="K554" s="507"/>
      <c r="L554" s="507"/>
      <c r="M554" s="507"/>
      <c r="N554" s="507"/>
      <c r="O554" s="507"/>
      <c r="P554" s="507"/>
      <c r="Q554" s="507"/>
      <c r="R554" s="507"/>
      <c r="S554" s="507"/>
      <c r="T554" s="507"/>
      <c r="U554" s="507"/>
      <c r="V554" s="507"/>
      <c r="W554" s="507"/>
      <c r="X554" s="507"/>
      <c r="Y554" s="507"/>
      <c r="Z554" s="521" t="str">
        <f t="shared" si="38"/>
        <v/>
      </c>
      <c r="AA554" s="507"/>
      <c r="AB554" s="507"/>
      <c r="AC554" s="507"/>
      <c r="AD554" s="507"/>
      <c r="AE554" s="507"/>
      <c r="AF554" s="507"/>
      <c r="AG554" s="507"/>
      <c r="AH554" s="507"/>
      <c r="AI554" s="507"/>
      <c r="AJ554" s="507"/>
      <c r="AK554" s="507"/>
      <c r="AL554" s="507"/>
      <c r="AM554" s="507"/>
      <c r="AN554" s="507"/>
      <c r="AO554" s="507"/>
      <c r="AP554" s="507"/>
      <c r="AQ554" s="507"/>
      <c r="AR554" s="507"/>
      <c r="AS554" s="513"/>
      <c r="AT554" s="514"/>
      <c r="AU554" s="513"/>
      <c r="AV554" s="514"/>
      <c r="AW554" s="515"/>
      <c r="AX554" s="514"/>
      <c r="AY554" s="507"/>
      <c r="AZ554" s="408"/>
      <c r="BA554" s="410" t="str">
        <f>IF(A554="","",IF(AY554+AZ554=ข้อมูลพื้นฐาน!$F$25+ข้อมูลพื้นฐาน!$G$25,"/",""))</f>
        <v/>
      </c>
      <c r="BB554" s="410" t="str">
        <f t="shared" si="39"/>
        <v/>
      </c>
      <c r="BC554" s="390" t="str">
        <f>สรุปเวลาเรียน!X53</f>
        <v/>
      </c>
      <c r="BD554" s="415"/>
    </row>
    <row r="555" spans="1:56" ht="15" customHeight="1">
      <c r="A555" s="875" t="str">
        <f>เวลาเรียน1!A56</f>
        <v/>
      </c>
      <c r="B555" s="876"/>
      <c r="C555" s="519" t="str">
        <f>น้ำหนักส่วนสูง!B52</f>
        <v/>
      </c>
      <c r="D555" s="507"/>
      <c r="E555" s="507"/>
      <c r="F555" s="507"/>
      <c r="G555" s="507"/>
      <c r="H555" s="507"/>
      <c r="I555" s="507"/>
      <c r="J555" s="507"/>
      <c r="K555" s="507"/>
      <c r="L555" s="507"/>
      <c r="M555" s="507"/>
      <c r="N555" s="507"/>
      <c r="O555" s="507"/>
      <c r="P555" s="507"/>
      <c r="Q555" s="507"/>
      <c r="R555" s="507"/>
      <c r="S555" s="507"/>
      <c r="T555" s="507"/>
      <c r="U555" s="507"/>
      <c r="V555" s="507"/>
      <c r="W555" s="507"/>
      <c r="X555" s="507"/>
      <c r="Y555" s="507"/>
      <c r="Z555" s="521" t="str">
        <f t="shared" si="38"/>
        <v/>
      </c>
      <c r="AA555" s="507"/>
      <c r="AB555" s="507"/>
      <c r="AC555" s="507"/>
      <c r="AD555" s="507"/>
      <c r="AE555" s="507"/>
      <c r="AF555" s="507"/>
      <c r="AG555" s="507"/>
      <c r="AH555" s="507"/>
      <c r="AI555" s="507"/>
      <c r="AJ555" s="507"/>
      <c r="AK555" s="507"/>
      <c r="AL555" s="507"/>
      <c r="AM555" s="507"/>
      <c r="AN555" s="507"/>
      <c r="AO555" s="507"/>
      <c r="AP555" s="507"/>
      <c r="AQ555" s="507"/>
      <c r="AR555" s="507"/>
      <c r="AS555" s="516"/>
      <c r="AT555" s="517"/>
      <c r="AU555" s="516"/>
      <c r="AV555" s="517"/>
      <c r="AW555" s="518"/>
      <c r="AX555" s="517"/>
      <c r="AY555" s="507"/>
      <c r="AZ555" s="408"/>
      <c r="BA555" s="410" t="str">
        <f>IF(A555="","",IF(AY555+AZ555=ข้อมูลพื้นฐาน!$F$25+ข้อมูลพื้นฐาน!$G$25,"/",""))</f>
        <v/>
      </c>
      <c r="BB555" s="410" t="str">
        <f t="shared" si="39"/>
        <v/>
      </c>
      <c r="BC555" s="390" t="str">
        <f>สรุปเวลาเรียน!X54</f>
        <v/>
      </c>
      <c r="BD555" s="415"/>
    </row>
    <row r="556" spans="1:56" ht="13.5" hidden="1" customHeight="1">
      <c r="A556" s="522"/>
      <c r="B556" s="522"/>
      <c r="C556" s="415"/>
      <c r="D556" s="415"/>
      <c r="E556" s="415"/>
      <c r="F556" s="415"/>
      <c r="G556" s="415"/>
      <c r="H556" s="415"/>
      <c r="I556" s="415"/>
      <c r="J556" s="415"/>
      <c r="K556" s="415"/>
      <c r="L556" s="415"/>
      <c r="M556" s="415"/>
      <c r="N556" s="415"/>
      <c r="O556" s="415"/>
      <c r="P556" s="415"/>
      <c r="Q556" s="415"/>
      <c r="R556" s="415"/>
      <c r="S556" s="415"/>
      <c r="T556" s="415"/>
      <c r="U556" s="415"/>
      <c r="V556" s="415"/>
      <c r="W556" s="415"/>
      <c r="X556" s="415"/>
      <c r="Y556" s="415"/>
      <c r="Z556" s="522"/>
      <c r="AA556" s="415"/>
      <c r="AB556" s="415"/>
      <c r="AC556" s="415"/>
      <c r="AD556" s="415"/>
      <c r="AE556" s="415"/>
      <c r="AF556" s="415"/>
      <c r="AG556" s="415"/>
      <c r="AH556" s="415"/>
      <c r="AI556" s="415"/>
      <c r="AJ556" s="415"/>
      <c r="AK556" s="415"/>
      <c r="AL556" s="415"/>
      <c r="AM556" s="415"/>
      <c r="AN556" s="415"/>
      <c r="AO556" s="415"/>
      <c r="AP556" s="415"/>
      <c r="AQ556" s="415"/>
      <c r="AR556" s="415"/>
      <c r="AS556" s="415"/>
      <c r="AT556" s="415"/>
      <c r="AU556" s="415"/>
      <c r="AV556" s="415"/>
      <c r="AW556" s="415"/>
      <c r="AX556" s="415"/>
      <c r="AY556" s="415"/>
      <c r="AZ556" s="453"/>
      <c r="BA556" s="453"/>
      <c r="BB556" s="453"/>
      <c r="BC556" s="415"/>
      <c r="BD556" s="415"/>
    </row>
    <row r="557" spans="1:56" ht="18.75" hidden="1">
      <c r="A557" s="522"/>
      <c r="B557" s="522"/>
      <c r="C557" s="415"/>
      <c r="D557" s="415"/>
      <c r="E557" s="415"/>
      <c r="F557" s="415"/>
      <c r="G557" s="415"/>
      <c r="H557" s="415"/>
      <c r="I557" s="415"/>
      <c r="J557" s="415"/>
      <c r="K557" s="415"/>
      <c r="L557" s="415"/>
      <c r="M557" s="415"/>
      <c r="N557" s="415"/>
      <c r="O557" s="415"/>
      <c r="P557" s="415"/>
      <c r="Q557" s="415"/>
      <c r="R557" s="415"/>
      <c r="S557" s="415"/>
      <c r="T557" s="415"/>
      <c r="U557" s="415"/>
      <c r="V557" s="415"/>
      <c r="W557" s="415"/>
      <c r="X557" s="415"/>
      <c r="Y557" s="415"/>
      <c r="Z557" s="522"/>
      <c r="AA557" s="415"/>
      <c r="AB557" s="415"/>
      <c r="AC557" s="415"/>
      <c r="AD557" s="415"/>
      <c r="AE557" s="415"/>
      <c r="AF557" s="415"/>
      <c r="AG557" s="415"/>
      <c r="AH557" s="415"/>
      <c r="AI557" s="415"/>
      <c r="AJ557" s="415"/>
      <c r="AK557" s="415"/>
      <c r="AL557" s="415"/>
      <c r="AM557" s="415"/>
      <c r="AN557" s="415"/>
      <c r="AO557" s="415"/>
      <c r="AP557" s="415"/>
      <c r="AQ557" s="415"/>
      <c r="AR557" s="415"/>
      <c r="AS557" s="415"/>
      <c r="AT557" s="415"/>
      <c r="AU557" s="415"/>
      <c r="AV557" s="415"/>
      <c r="AW557" s="415"/>
      <c r="AX557" s="415"/>
      <c r="AY557" s="415"/>
      <c r="AZ557" s="453"/>
      <c r="BA557" s="453"/>
      <c r="BB557" s="453"/>
      <c r="BC557" s="415"/>
      <c r="BD557" s="415"/>
    </row>
    <row r="558" spans="1:56" ht="21">
      <c r="A558" s="878" t="str">
        <f>"ผลการประเมินตัวชี้วัด รายวิชา"&amp;ข้อมูลพื้นฐาน!A26&amp;"    รหัสวิชา    "&amp;ข้อมูลพื้นฐาน!C26</f>
        <v xml:space="preserve">ผลการประเมินตัวชี้วัด รายวิชา    รหัสวิชา    </v>
      </c>
      <c r="B558" s="878"/>
      <c r="C558" s="878"/>
      <c r="D558" s="878"/>
      <c r="E558" s="878"/>
      <c r="F558" s="878"/>
      <c r="G558" s="878"/>
      <c r="H558" s="878"/>
      <c r="I558" s="878"/>
      <c r="J558" s="878"/>
      <c r="K558" s="878"/>
      <c r="L558" s="878"/>
      <c r="M558" s="878"/>
      <c r="N558" s="878"/>
      <c r="O558" s="878"/>
      <c r="P558" s="878"/>
      <c r="Q558" s="878"/>
      <c r="R558" s="878"/>
      <c r="S558" s="878"/>
      <c r="T558" s="878"/>
      <c r="U558" s="878"/>
      <c r="V558" s="878"/>
      <c r="W558" s="878"/>
      <c r="X558" s="878"/>
      <c r="Y558" s="878"/>
      <c r="Z558" s="878" t="str">
        <f>A558</f>
        <v xml:space="preserve">ผลการประเมินตัวชี้วัด รายวิชา    รหัสวิชา    </v>
      </c>
      <c r="AA558" s="878"/>
      <c r="AB558" s="878"/>
      <c r="AC558" s="878"/>
      <c r="AD558" s="878"/>
      <c r="AE558" s="878"/>
      <c r="AF558" s="878"/>
      <c r="AG558" s="878"/>
      <c r="AH558" s="878"/>
      <c r="AI558" s="878"/>
      <c r="AJ558" s="878"/>
      <c r="AK558" s="878"/>
      <c r="AL558" s="878"/>
      <c r="AM558" s="878"/>
      <c r="AN558" s="878"/>
      <c r="AO558" s="878"/>
      <c r="AP558" s="878"/>
      <c r="AQ558" s="878"/>
      <c r="AR558" s="878"/>
      <c r="AS558" s="878"/>
      <c r="AT558" s="878"/>
      <c r="AU558" s="878"/>
      <c r="AV558" s="878"/>
      <c r="AW558" s="878"/>
      <c r="AX558" s="878"/>
      <c r="AY558" s="878"/>
      <c r="AZ558" s="878"/>
      <c r="BA558" s="878"/>
      <c r="BB558" s="878"/>
      <c r="BC558" s="878"/>
      <c r="BD558" s="415">
        <v>11</v>
      </c>
    </row>
    <row r="559" spans="1:56" ht="62.25" customHeight="1">
      <c r="A559" s="879" t="s">
        <v>594</v>
      </c>
      <c r="B559" s="880"/>
      <c r="C559" s="881"/>
      <c r="D559" s="458"/>
      <c r="E559" s="458"/>
      <c r="F559" s="458"/>
      <c r="G559" s="458"/>
      <c r="H559" s="458"/>
      <c r="I559" s="458"/>
      <c r="J559" s="458"/>
      <c r="K559" s="458"/>
      <c r="L559" s="458"/>
      <c r="M559" s="458"/>
      <c r="N559" s="458"/>
      <c r="O559" s="458"/>
      <c r="P559" s="458"/>
      <c r="Q559" s="458"/>
      <c r="R559" s="458"/>
      <c r="S559" s="458"/>
      <c r="T559" s="458"/>
      <c r="U559" s="458"/>
      <c r="V559" s="458"/>
      <c r="W559" s="458"/>
      <c r="X559" s="458"/>
      <c r="Y559" s="458"/>
      <c r="Z559" s="540"/>
      <c r="AA559" s="458"/>
      <c r="AB559" s="458"/>
      <c r="AC559" s="458"/>
      <c r="AD559" s="458"/>
      <c r="AE559" s="458"/>
      <c r="AF559" s="458"/>
      <c r="AG559" s="458"/>
      <c r="AH559" s="458"/>
      <c r="AI559" s="458"/>
      <c r="AJ559" s="458"/>
      <c r="AK559" s="458"/>
      <c r="AL559" s="458"/>
      <c r="AM559" s="458"/>
      <c r="AN559" s="458"/>
      <c r="AO559" s="458"/>
      <c r="AP559" s="458"/>
      <c r="AQ559" s="458"/>
      <c r="AR559" s="458"/>
      <c r="AS559" s="882" t="s">
        <v>787</v>
      </c>
      <c r="AT559" s="882" t="s">
        <v>788</v>
      </c>
      <c r="AU559" s="902" t="s">
        <v>1714</v>
      </c>
      <c r="AV559" s="903" t="s">
        <v>1716</v>
      </c>
      <c r="AW559" s="902" t="s">
        <v>1714</v>
      </c>
      <c r="AX559" s="904" t="s">
        <v>1715</v>
      </c>
      <c r="AY559" s="886" t="s">
        <v>1487</v>
      </c>
      <c r="AZ559" s="886" t="s">
        <v>1488</v>
      </c>
      <c r="BA559" s="887" t="s">
        <v>595</v>
      </c>
      <c r="BB559" s="888"/>
      <c r="BC559" s="889" t="s">
        <v>61</v>
      </c>
      <c r="BD559" s="415"/>
    </row>
    <row r="560" spans="1:56" ht="15" customHeight="1">
      <c r="A560" s="892" t="s">
        <v>38</v>
      </c>
      <c r="B560" s="893"/>
      <c r="C560" s="424" t="s">
        <v>586</v>
      </c>
      <c r="D560" s="457">
        <v>1</v>
      </c>
      <c r="E560" s="457">
        <v>2</v>
      </c>
      <c r="F560" s="457">
        <v>3</v>
      </c>
      <c r="G560" s="457">
        <v>4</v>
      </c>
      <c r="H560" s="457">
        <v>5</v>
      </c>
      <c r="I560" s="457">
        <v>6</v>
      </c>
      <c r="J560" s="457">
        <v>7</v>
      </c>
      <c r="K560" s="457">
        <v>8</v>
      </c>
      <c r="L560" s="457">
        <v>9</v>
      </c>
      <c r="M560" s="457">
        <v>10</v>
      </c>
      <c r="N560" s="457">
        <v>11</v>
      </c>
      <c r="O560" s="457">
        <v>12</v>
      </c>
      <c r="P560" s="457">
        <v>13</v>
      </c>
      <c r="Q560" s="457">
        <v>14</v>
      </c>
      <c r="R560" s="457">
        <v>15</v>
      </c>
      <c r="S560" s="457">
        <v>16</v>
      </c>
      <c r="T560" s="457">
        <v>17</v>
      </c>
      <c r="U560" s="457">
        <v>18</v>
      </c>
      <c r="V560" s="457">
        <v>19</v>
      </c>
      <c r="W560" s="457">
        <v>20</v>
      </c>
      <c r="X560" s="457">
        <v>21</v>
      </c>
      <c r="Y560" s="457">
        <v>22</v>
      </c>
      <c r="Z560" s="896" t="s">
        <v>38</v>
      </c>
      <c r="AA560" s="457">
        <v>23</v>
      </c>
      <c r="AB560" s="457">
        <v>24</v>
      </c>
      <c r="AC560" s="457">
        <v>25</v>
      </c>
      <c r="AD560" s="457">
        <v>26</v>
      </c>
      <c r="AE560" s="457">
        <v>27</v>
      </c>
      <c r="AF560" s="457">
        <v>28</v>
      </c>
      <c r="AG560" s="457">
        <v>29</v>
      </c>
      <c r="AH560" s="457">
        <v>30</v>
      </c>
      <c r="AI560" s="457">
        <v>31</v>
      </c>
      <c r="AJ560" s="457">
        <v>32</v>
      </c>
      <c r="AK560" s="457">
        <v>33</v>
      </c>
      <c r="AL560" s="457">
        <v>34</v>
      </c>
      <c r="AM560" s="457">
        <v>35</v>
      </c>
      <c r="AN560" s="457">
        <v>36</v>
      </c>
      <c r="AO560" s="457">
        <v>37</v>
      </c>
      <c r="AP560" s="457">
        <v>38</v>
      </c>
      <c r="AQ560" s="457">
        <v>39</v>
      </c>
      <c r="AR560" s="457">
        <v>40</v>
      </c>
      <c r="AS560" s="883"/>
      <c r="AT560" s="883"/>
      <c r="AU560" s="902"/>
      <c r="AV560" s="903"/>
      <c r="AW560" s="902"/>
      <c r="AX560" s="904"/>
      <c r="AY560" s="886"/>
      <c r="AZ560" s="886"/>
      <c r="BA560" s="898" t="s">
        <v>52</v>
      </c>
      <c r="BB560" s="898" t="s">
        <v>53</v>
      </c>
      <c r="BC560" s="890"/>
      <c r="BD560" s="415"/>
    </row>
    <row r="561" spans="1:56" ht="15" customHeight="1">
      <c r="A561" s="894"/>
      <c r="B561" s="895"/>
      <c r="C561" s="424" t="s">
        <v>677</v>
      </c>
      <c r="D561" s="425"/>
      <c r="E561" s="425"/>
      <c r="F561" s="425"/>
      <c r="G561" s="425"/>
      <c r="H561" s="425"/>
      <c r="I561" s="425"/>
      <c r="J561" s="425"/>
      <c r="K561" s="425"/>
      <c r="L561" s="425"/>
      <c r="M561" s="425"/>
      <c r="N561" s="425"/>
      <c r="O561" s="425"/>
      <c r="P561" s="425"/>
      <c r="Q561" s="425"/>
      <c r="R561" s="425"/>
      <c r="S561" s="425"/>
      <c r="T561" s="425"/>
      <c r="U561" s="425"/>
      <c r="V561" s="425"/>
      <c r="W561" s="425"/>
      <c r="X561" s="425"/>
      <c r="Y561" s="425"/>
      <c r="Z561" s="897"/>
      <c r="AA561" s="425"/>
      <c r="AB561" s="425"/>
      <c r="AC561" s="425"/>
      <c r="AD561" s="425"/>
      <c r="AE561" s="425"/>
      <c r="AF561" s="425"/>
      <c r="AG561" s="425"/>
      <c r="AH561" s="425"/>
      <c r="AI561" s="425"/>
      <c r="AJ561" s="425"/>
      <c r="AK561" s="425"/>
      <c r="AL561" s="425"/>
      <c r="AM561" s="425"/>
      <c r="AN561" s="425"/>
      <c r="AO561" s="425"/>
      <c r="AP561" s="425"/>
      <c r="AQ561" s="425"/>
      <c r="AR561" s="431"/>
      <c r="AS561" s="438"/>
      <c r="AT561" s="438"/>
      <c r="AU561" s="900" t="s">
        <v>679</v>
      </c>
      <c r="AV561" s="901"/>
      <c r="AW561" s="900" t="s">
        <v>680</v>
      </c>
      <c r="AX561" s="901"/>
      <c r="AY561" s="459">
        <f>ข้อมูลพื้นฐาน!F26</f>
        <v>0</v>
      </c>
      <c r="AZ561" s="459">
        <f>ข้อมูลพื้นฐาน!G26</f>
        <v>0</v>
      </c>
      <c r="BA561" s="899"/>
      <c r="BB561" s="899"/>
      <c r="BC561" s="891"/>
      <c r="BD561" s="415"/>
    </row>
    <row r="562" spans="1:56" ht="15" customHeight="1">
      <c r="A562" s="875">
        <f>เวลาเรียน1!A7</f>
        <v>1</v>
      </c>
      <c r="B562" s="876"/>
      <c r="C562" s="519" t="str">
        <f>น้ำหนักส่วนสูง!B3</f>
        <v/>
      </c>
      <c r="D562" s="507"/>
      <c r="E562" s="507"/>
      <c r="F562" s="520"/>
      <c r="G562" s="507"/>
      <c r="H562" s="507"/>
      <c r="I562" s="507"/>
      <c r="J562" s="507"/>
      <c r="K562" s="507"/>
      <c r="L562" s="507"/>
      <c r="M562" s="507"/>
      <c r="N562" s="507"/>
      <c r="O562" s="507"/>
      <c r="P562" s="507"/>
      <c r="Q562" s="507"/>
      <c r="R562" s="507"/>
      <c r="S562" s="507"/>
      <c r="T562" s="507"/>
      <c r="U562" s="507"/>
      <c r="V562" s="507"/>
      <c r="W562" s="507"/>
      <c r="X562" s="507"/>
      <c r="Y562" s="507"/>
      <c r="Z562" s="521">
        <f>A562</f>
        <v>1</v>
      </c>
      <c r="AA562" s="507"/>
      <c r="AB562" s="507"/>
      <c r="AC562" s="507"/>
      <c r="AD562" s="507"/>
      <c r="AE562" s="507"/>
      <c r="AF562" s="507"/>
      <c r="AG562" s="507"/>
      <c r="AH562" s="507"/>
      <c r="AI562" s="507"/>
      <c r="AJ562" s="507"/>
      <c r="AK562" s="507"/>
      <c r="AL562" s="507"/>
      <c r="AM562" s="507"/>
      <c r="AN562" s="507"/>
      <c r="AO562" s="507"/>
      <c r="AP562" s="507"/>
      <c r="AQ562" s="507"/>
      <c r="AR562" s="507"/>
      <c r="AS562" s="510"/>
      <c r="AT562" s="511"/>
      <c r="AU562" s="510"/>
      <c r="AV562" s="511"/>
      <c r="AW562" s="512"/>
      <c r="AX562" s="511"/>
      <c r="AY562" s="507"/>
      <c r="AZ562" s="408"/>
      <c r="BA562" s="410" t="str">
        <f>IF(A562="","",IF(AY562+AZ562=ข้อมูลพื้นฐาน!$F$33+ข้อมูลพื้นฐาน!$G$33,"/",""))</f>
        <v>/</v>
      </c>
      <c r="BB562" s="410" t="str">
        <f t="shared" ref="BB562:BB601" si="40">IF(A562="","",IF(BA562="/","","/"))</f>
        <v/>
      </c>
      <c r="BC562" s="390" t="str">
        <f>สรุปเวลาเรียน!X5</f>
        <v/>
      </c>
      <c r="BD562" s="415"/>
    </row>
    <row r="563" spans="1:56" ht="15" customHeight="1">
      <c r="A563" s="875" t="str">
        <f>เวลาเรียน1!A8</f>
        <v/>
      </c>
      <c r="B563" s="876"/>
      <c r="C563" s="519" t="str">
        <f>น้ำหนักส่วนสูง!B4</f>
        <v/>
      </c>
      <c r="D563" s="507"/>
      <c r="E563" s="507"/>
      <c r="F563" s="507"/>
      <c r="G563" s="507"/>
      <c r="H563" s="507"/>
      <c r="I563" s="507"/>
      <c r="J563" s="507"/>
      <c r="K563" s="507"/>
      <c r="L563" s="507"/>
      <c r="M563" s="507"/>
      <c r="N563" s="507"/>
      <c r="O563" s="507"/>
      <c r="P563" s="507"/>
      <c r="Q563" s="507"/>
      <c r="R563" s="507"/>
      <c r="S563" s="507"/>
      <c r="T563" s="507"/>
      <c r="U563" s="507"/>
      <c r="V563" s="507"/>
      <c r="W563" s="507"/>
      <c r="X563" s="507"/>
      <c r="Y563" s="507"/>
      <c r="Z563" s="521" t="str">
        <f t="shared" ref="Z563:Z601" si="41">A563</f>
        <v/>
      </c>
      <c r="AA563" s="507"/>
      <c r="AB563" s="507"/>
      <c r="AC563" s="507"/>
      <c r="AD563" s="507"/>
      <c r="AE563" s="507"/>
      <c r="AF563" s="507"/>
      <c r="AG563" s="507"/>
      <c r="AH563" s="507"/>
      <c r="AI563" s="507"/>
      <c r="AJ563" s="507"/>
      <c r="AK563" s="507"/>
      <c r="AL563" s="507"/>
      <c r="AM563" s="507"/>
      <c r="AN563" s="507"/>
      <c r="AO563" s="507"/>
      <c r="AP563" s="507"/>
      <c r="AQ563" s="507"/>
      <c r="AR563" s="507"/>
      <c r="AS563" s="513"/>
      <c r="AT563" s="514"/>
      <c r="AU563" s="513"/>
      <c r="AV563" s="514"/>
      <c r="AW563" s="515"/>
      <c r="AX563" s="514"/>
      <c r="AY563" s="507"/>
      <c r="AZ563" s="408"/>
      <c r="BA563" s="410" t="str">
        <f>IF(A563="","",IF(AY563+AZ563=ข้อมูลพื้นฐาน!$F$33+ข้อมูลพื้นฐาน!$G$33,"/",""))</f>
        <v/>
      </c>
      <c r="BB563" s="410" t="str">
        <f t="shared" si="40"/>
        <v/>
      </c>
      <c r="BC563" s="390" t="str">
        <f>สรุปเวลาเรียน!X6</f>
        <v/>
      </c>
      <c r="BD563" s="415"/>
    </row>
    <row r="564" spans="1:56" ht="15" customHeight="1">
      <c r="A564" s="875" t="str">
        <f>เวลาเรียน1!A9</f>
        <v/>
      </c>
      <c r="B564" s="876"/>
      <c r="C564" s="519" t="str">
        <f>น้ำหนักส่วนสูง!B5</f>
        <v/>
      </c>
      <c r="D564" s="507"/>
      <c r="E564" s="507"/>
      <c r="F564" s="507"/>
      <c r="G564" s="507"/>
      <c r="H564" s="507"/>
      <c r="I564" s="507"/>
      <c r="J564" s="507"/>
      <c r="K564" s="507"/>
      <c r="L564" s="507"/>
      <c r="M564" s="507"/>
      <c r="N564" s="507"/>
      <c r="O564" s="507"/>
      <c r="P564" s="507"/>
      <c r="Q564" s="507"/>
      <c r="R564" s="507"/>
      <c r="S564" s="507"/>
      <c r="T564" s="507"/>
      <c r="U564" s="507"/>
      <c r="V564" s="507"/>
      <c r="W564" s="507"/>
      <c r="X564" s="507"/>
      <c r="Y564" s="507"/>
      <c r="Z564" s="521" t="str">
        <f t="shared" si="41"/>
        <v/>
      </c>
      <c r="AA564" s="507"/>
      <c r="AB564" s="507"/>
      <c r="AC564" s="507"/>
      <c r="AD564" s="507"/>
      <c r="AE564" s="507"/>
      <c r="AF564" s="507"/>
      <c r="AG564" s="507"/>
      <c r="AH564" s="507"/>
      <c r="AI564" s="507"/>
      <c r="AJ564" s="507"/>
      <c r="AK564" s="507"/>
      <c r="AL564" s="507"/>
      <c r="AM564" s="507"/>
      <c r="AN564" s="507"/>
      <c r="AO564" s="507"/>
      <c r="AP564" s="507"/>
      <c r="AQ564" s="507"/>
      <c r="AR564" s="507"/>
      <c r="AS564" s="513"/>
      <c r="AT564" s="514"/>
      <c r="AU564" s="513"/>
      <c r="AV564" s="514"/>
      <c r="AW564" s="515"/>
      <c r="AX564" s="514"/>
      <c r="AY564" s="507"/>
      <c r="AZ564" s="408"/>
      <c r="BA564" s="410" t="str">
        <f>IF(A564="","",IF(AY564+AZ564=ข้อมูลพื้นฐาน!$F$33+ข้อมูลพื้นฐาน!$G$33,"/",""))</f>
        <v/>
      </c>
      <c r="BB564" s="410" t="str">
        <f t="shared" si="40"/>
        <v/>
      </c>
      <c r="BC564" s="390" t="str">
        <f>สรุปเวลาเรียน!X7</f>
        <v/>
      </c>
      <c r="BD564" s="415"/>
    </row>
    <row r="565" spans="1:56" ht="15" customHeight="1">
      <c r="A565" s="875" t="str">
        <f>เวลาเรียน1!A10</f>
        <v/>
      </c>
      <c r="B565" s="876"/>
      <c r="C565" s="519" t="str">
        <f>น้ำหนักส่วนสูง!B6</f>
        <v/>
      </c>
      <c r="D565" s="507"/>
      <c r="E565" s="507"/>
      <c r="F565" s="507"/>
      <c r="G565" s="507"/>
      <c r="H565" s="507"/>
      <c r="I565" s="507"/>
      <c r="J565" s="507"/>
      <c r="K565" s="507"/>
      <c r="L565" s="507"/>
      <c r="M565" s="507"/>
      <c r="N565" s="507"/>
      <c r="O565" s="507"/>
      <c r="P565" s="507"/>
      <c r="Q565" s="507"/>
      <c r="R565" s="507"/>
      <c r="S565" s="507"/>
      <c r="T565" s="507"/>
      <c r="U565" s="507"/>
      <c r="V565" s="507"/>
      <c r="W565" s="507"/>
      <c r="X565" s="507"/>
      <c r="Y565" s="507"/>
      <c r="Z565" s="521" t="str">
        <f t="shared" si="41"/>
        <v/>
      </c>
      <c r="AA565" s="507"/>
      <c r="AB565" s="507"/>
      <c r="AC565" s="507"/>
      <c r="AD565" s="507"/>
      <c r="AE565" s="507"/>
      <c r="AF565" s="507"/>
      <c r="AG565" s="507"/>
      <c r="AH565" s="507"/>
      <c r="AI565" s="507"/>
      <c r="AJ565" s="507"/>
      <c r="AK565" s="507"/>
      <c r="AL565" s="507"/>
      <c r="AM565" s="507"/>
      <c r="AN565" s="507"/>
      <c r="AO565" s="507"/>
      <c r="AP565" s="507"/>
      <c r="AQ565" s="507"/>
      <c r="AR565" s="507"/>
      <c r="AS565" s="513"/>
      <c r="AT565" s="514"/>
      <c r="AU565" s="513"/>
      <c r="AV565" s="514"/>
      <c r="AW565" s="515"/>
      <c r="AX565" s="514"/>
      <c r="AY565" s="507"/>
      <c r="AZ565" s="408"/>
      <c r="BA565" s="410" t="str">
        <f>IF(A565="","",IF(AY565+AZ565=ข้อมูลพื้นฐาน!$F$33+ข้อมูลพื้นฐาน!$G$33,"/",""))</f>
        <v/>
      </c>
      <c r="BB565" s="410" t="str">
        <f t="shared" si="40"/>
        <v/>
      </c>
      <c r="BC565" s="390" t="str">
        <f>สรุปเวลาเรียน!X8</f>
        <v/>
      </c>
      <c r="BD565" s="415"/>
    </row>
    <row r="566" spans="1:56" ht="15" customHeight="1">
      <c r="A566" s="875" t="str">
        <f>เวลาเรียน1!A11</f>
        <v/>
      </c>
      <c r="B566" s="876"/>
      <c r="C566" s="519" t="str">
        <f>น้ำหนักส่วนสูง!B7</f>
        <v/>
      </c>
      <c r="D566" s="507"/>
      <c r="E566" s="507"/>
      <c r="F566" s="507"/>
      <c r="G566" s="507"/>
      <c r="H566" s="507"/>
      <c r="I566" s="507"/>
      <c r="J566" s="507"/>
      <c r="K566" s="507"/>
      <c r="L566" s="507"/>
      <c r="M566" s="507"/>
      <c r="N566" s="507"/>
      <c r="O566" s="507"/>
      <c r="P566" s="507"/>
      <c r="Q566" s="507"/>
      <c r="R566" s="507"/>
      <c r="S566" s="507"/>
      <c r="T566" s="507"/>
      <c r="U566" s="507"/>
      <c r="V566" s="507"/>
      <c r="W566" s="507"/>
      <c r="X566" s="507"/>
      <c r="Y566" s="507"/>
      <c r="Z566" s="521" t="str">
        <f t="shared" si="41"/>
        <v/>
      </c>
      <c r="AA566" s="507"/>
      <c r="AB566" s="507"/>
      <c r="AC566" s="507"/>
      <c r="AD566" s="507"/>
      <c r="AE566" s="507"/>
      <c r="AF566" s="507"/>
      <c r="AG566" s="507"/>
      <c r="AH566" s="507"/>
      <c r="AI566" s="507"/>
      <c r="AJ566" s="507"/>
      <c r="AK566" s="507"/>
      <c r="AL566" s="507"/>
      <c r="AM566" s="507"/>
      <c r="AN566" s="507"/>
      <c r="AO566" s="507"/>
      <c r="AP566" s="507"/>
      <c r="AQ566" s="507"/>
      <c r="AR566" s="507"/>
      <c r="AS566" s="513"/>
      <c r="AT566" s="514"/>
      <c r="AU566" s="513"/>
      <c r="AV566" s="514"/>
      <c r="AW566" s="515"/>
      <c r="AX566" s="514"/>
      <c r="AY566" s="507"/>
      <c r="AZ566" s="408"/>
      <c r="BA566" s="410" t="str">
        <f>IF(A566="","",IF(AY566+AZ566=ข้อมูลพื้นฐาน!$F$33+ข้อมูลพื้นฐาน!$G$33,"/",""))</f>
        <v/>
      </c>
      <c r="BB566" s="410" t="str">
        <f t="shared" si="40"/>
        <v/>
      </c>
      <c r="BC566" s="390" t="str">
        <f>สรุปเวลาเรียน!X9</f>
        <v/>
      </c>
      <c r="BD566" s="415"/>
    </row>
    <row r="567" spans="1:56" ht="15" customHeight="1">
      <c r="A567" s="875" t="str">
        <f>เวลาเรียน1!A12</f>
        <v/>
      </c>
      <c r="B567" s="876"/>
      <c r="C567" s="519" t="str">
        <f>น้ำหนักส่วนสูง!B8</f>
        <v/>
      </c>
      <c r="D567" s="507"/>
      <c r="E567" s="507"/>
      <c r="F567" s="507"/>
      <c r="G567" s="507"/>
      <c r="H567" s="507"/>
      <c r="I567" s="507"/>
      <c r="J567" s="507"/>
      <c r="K567" s="507"/>
      <c r="L567" s="507"/>
      <c r="M567" s="507"/>
      <c r="N567" s="507"/>
      <c r="O567" s="507"/>
      <c r="P567" s="507"/>
      <c r="Q567" s="507"/>
      <c r="R567" s="507"/>
      <c r="S567" s="507"/>
      <c r="T567" s="507"/>
      <c r="U567" s="507"/>
      <c r="V567" s="507"/>
      <c r="W567" s="507"/>
      <c r="X567" s="507"/>
      <c r="Y567" s="507"/>
      <c r="Z567" s="521" t="str">
        <f t="shared" si="41"/>
        <v/>
      </c>
      <c r="AA567" s="507"/>
      <c r="AB567" s="507"/>
      <c r="AC567" s="507"/>
      <c r="AD567" s="507"/>
      <c r="AE567" s="507"/>
      <c r="AF567" s="507"/>
      <c r="AG567" s="507"/>
      <c r="AH567" s="507"/>
      <c r="AI567" s="507"/>
      <c r="AJ567" s="507"/>
      <c r="AK567" s="507"/>
      <c r="AL567" s="507"/>
      <c r="AM567" s="507"/>
      <c r="AN567" s="507"/>
      <c r="AO567" s="507"/>
      <c r="AP567" s="507"/>
      <c r="AQ567" s="507"/>
      <c r="AR567" s="507"/>
      <c r="AS567" s="513"/>
      <c r="AT567" s="514"/>
      <c r="AU567" s="513"/>
      <c r="AV567" s="514"/>
      <c r="AW567" s="515"/>
      <c r="AX567" s="514"/>
      <c r="AY567" s="507"/>
      <c r="AZ567" s="408"/>
      <c r="BA567" s="410" t="str">
        <f>IF(A567="","",IF(AY567+AZ567=ข้อมูลพื้นฐาน!$F$33+ข้อมูลพื้นฐาน!$G$33,"/",""))</f>
        <v/>
      </c>
      <c r="BB567" s="410" t="str">
        <f t="shared" si="40"/>
        <v/>
      </c>
      <c r="BC567" s="390" t="str">
        <f>สรุปเวลาเรียน!X10</f>
        <v/>
      </c>
      <c r="BD567" s="415"/>
    </row>
    <row r="568" spans="1:56" ht="15" customHeight="1">
      <c r="A568" s="875" t="str">
        <f>เวลาเรียน1!A13</f>
        <v/>
      </c>
      <c r="B568" s="876"/>
      <c r="C568" s="519" t="str">
        <f>น้ำหนักส่วนสูง!B9</f>
        <v/>
      </c>
      <c r="D568" s="507"/>
      <c r="E568" s="507"/>
      <c r="F568" s="507"/>
      <c r="G568" s="507"/>
      <c r="H568" s="507"/>
      <c r="I568" s="507"/>
      <c r="J568" s="507"/>
      <c r="K568" s="507"/>
      <c r="L568" s="507"/>
      <c r="M568" s="507"/>
      <c r="N568" s="507"/>
      <c r="O568" s="507"/>
      <c r="P568" s="507"/>
      <c r="Q568" s="507"/>
      <c r="R568" s="507"/>
      <c r="S568" s="507"/>
      <c r="T568" s="507"/>
      <c r="U568" s="507"/>
      <c r="V568" s="507"/>
      <c r="W568" s="507"/>
      <c r="X568" s="507"/>
      <c r="Y568" s="507"/>
      <c r="Z568" s="521" t="str">
        <f t="shared" si="41"/>
        <v/>
      </c>
      <c r="AA568" s="507"/>
      <c r="AB568" s="507"/>
      <c r="AC568" s="507"/>
      <c r="AD568" s="507"/>
      <c r="AE568" s="507"/>
      <c r="AF568" s="507"/>
      <c r="AG568" s="507"/>
      <c r="AH568" s="507"/>
      <c r="AI568" s="507"/>
      <c r="AJ568" s="507"/>
      <c r="AK568" s="507"/>
      <c r="AL568" s="507"/>
      <c r="AM568" s="507"/>
      <c r="AN568" s="507"/>
      <c r="AO568" s="507"/>
      <c r="AP568" s="507"/>
      <c r="AQ568" s="507"/>
      <c r="AR568" s="507"/>
      <c r="AS568" s="513"/>
      <c r="AT568" s="514"/>
      <c r="AU568" s="513"/>
      <c r="AV568" s="514"/>
      <c r="AW568" s="515"/>
      <c r="AX568" s="514"/>
      <c r="AY568" s="507"/>
      <c r="AZ568" s="408"/>
      <c r="BA568" s="410" t="str">
        <f>IF(A568="","",IF(AY568+AZ568=ข้อมูลพื้นฐาน!$F$33+ข้อมูลพื้นฐาน!$G$33,"/",""))</f>
        <v/>
      </c>
      <c r="BB568" s="410" t="str">
        <f t="shared" si="40"/>
        <v/>
      </c>
      <c r="BC568" s="390" t="str">
        <f>สรุปเวลาเรียน!X11</f>
        <v/>
      </c>
      <c r="BD568" s="415"/>
    </row>
    <row r="569" spans="1:56" ht="15" customHeight="1">
      <c r="A569" s="875" t="str">
        <f>เวลาเรียน1!A14</f>
        <v/>
      </c>
      <c r="B569" s="876"/>
      <c r="C569" s="519" t="str">
        <f>น้ำหนักส่วนสูง!B10</f>
        <v/>
      </c>
      <c r="D569" s="507"/>
      <c r="E569" s="507"/>
      <c r="F569" s="507"/>
      <c r="G569" s="507"/>
      <c r="H569" s="507"/>
      <c r="I569" s="507"/>
      <c r="J569" s="507"/>
      <c r="K569" s="507"/>
      <c r="L569" s="507"/>
      <c r="M569" s="507"/>
      <c r="N569" s="507"/>
      <c r="O569" s="507"/>
      <c r="P569" s="507"/>
      <c r="Q569" s="507"/>
      <c r="R569" s="507"/>
      <c r="S569" s="507"/>
      <c r="T569" s="507"/>
      <c r="U569" s="507"/>
      <c r="V569" s="507"/>
      <c r="W569" s="507"/>
      <c r="X569" s="507"/>
      <c r="Y569" s="507"/>
      <c r="Z569" s="521" t="str">
        <f t="shared" si="41"/>
        <v/>
      </c>
      <c r="AA569" s="507"/>
      <c r="AB569" s="507"/>
      <c r="AC569" s="507"/>
      <c r="AD569" s="507"/>
      <c r="AE569" s="507"/>
      <c r="AF569" s="507"/>
      <c r="AG569" s="507"/>
      <c r="AH569" s="507"/>
      <c r="AI569" s="507"/>
      <c r="AJ569" s="507"/>
      <c r="AK569" s="507"/>
      <c r="AL569" s="507"/>
      <c r="AM569" s="507"/>
      <c r="AN569" s="507"/>
      <c r="AO569" s="507"/>
      <c r="AP569" s="507"/>
      <c r="AQ569" s="507"/>
      <c r="AR569" s="507"/>
      <c r="AS569" s="513"/>
      <c r="AT569" s="514"/>
      <c r="AU569" s="513"/>
      <c r="AV569" s="514"/>
      <c r="AW569" s="515"/>
      <c r="AX569" s="514"/>
      <c r="AY569" s="507"/>
      <c r="AZ569" s="408"/>
      <c r="BA569" s="410" t="str">
        <f>IF(A569="","",IF(AY569+AZ569=ข้อมูลพื้นฐาน!$F$33+ข้อมูลพื้นฐาน!$G$33,"/",""))</f>
        <v/>
      </c>
      <c r="BB569" s="410" t="str">
        <f t="shared" si="40"/>
        <v/>
      </c>
      <c r="BC569" s="390" t="str">
        <f>สรุปเวลาเรียน!X12</f>
        <v/>
      </c>
      <c r="BD569" s="415"/>
    </row>
    <row r="570" spans="1:56" ht="15" customHeight="1">
      <c r="A570" s="875" t="str">
        <f>เวลาเรียน1!A15</f>
        <v/>
      </c>
      <c r="B570" s="876"/>
      <c r="C570" s="519" t="str">
        <f>น้ำหนักส่วนสูง!B11</f>
        <v/>
      </c>
      <c r="D570" s="507"/>
      <c r="E570" s="507"/>
      <c r="F570" s="507"/>
      <c r="G570" s="507"/>
      <c r="H570" s="507"/>
      <c r="I570" s="507"/>
      <c r="J570" s="507"/>
      <c r="K570" s="507"/>
      <c r="L570" s="507"/>
      <c r="M570" s="507"/>
      <c r="N570" s="507"/>
      <c r="O570" s="507"/>
      <c r="P570" s="507"/>
      <c r="Q570" s="507"/>
      <c r="R570" s="507"/>
      <c r="S570" s="507"/>
      <c r="T570" s="507"/>
      <c r="U570" s="507"/>
      <c r="V570" s="507"/>
      <c r="W570" s="507"/>
      <c r="X570" s="507"/>
      <c r="Y570" s="507"/>
      <c r="Z570" s="521" t="str">
        <f t="shared" si="41"/>
        <v/>
      </c>
      <c r="AA570" s="507"/>
      <c r="AB570" s="507"/>
      <c r="AC570" s="507"/>
      <c r="AD570" s="507"/>
      <c r="AE570" s="507"/>
      <c r="AF570" s="507"/>
      <c r="AG570" s="507"/>
      <c r="AH570" s="507"/>
      <c r="AI570" s="507"/>
      <c r="AJ570" s="507"/>
      <c r="AK570" s="507"/>
      <c r="AL570" s="507"/>
      <c r="AM570" s="507"/>
      <c r="AN570" s="507"/>
      <c r="AO570" s="507"/>
      <c r="AP570" s="507"/>
      <c r="AQ570" s="507"/>
      <c r="AR570" s="507"/>
      <c r="AS570" s="513"/>
      <c r="AT570" s="514"/>
      <c r="AU570" s="513"/>
      <c r="AV570" s="514"/>
      <c r="AW570" s="515"/>
      <c r="AX570" s="514"/>
      <c r="AY570" s="507"/>
      <c r="AZ570" s="408"/>
      <c r="BA570" s="410" t="str">
        <f>IF(A570="","",IF(AY570+AZ570=ข้อมูลพื้นฐาน!$F$33+ข้อมูลพื้นฐาน!$G$33,"/",""))</f>
        <v/>
      </c>
      <c r="BB570" s="410" t="str">
        <f t="shared" si="40"/>
        <v/>
      </c>
      <c r="BC570" s="390" t="str">
        <f>สรุปเวลาเรียน!X13</f>
        <v/>
      </c>
      <c r="BD570" s="415"/>
    </row>
    <row r="571" spans="1:56" ht="15" customHeight="1">
      <c r="A571" s="875" t="str">
        <f>เวลาเรียน1!A16</f>
        <v/>
      </c>
      <c r="B571" s="876"/>
      <c r="C571" s="519" t="str">
        <f>น้ำหนักส่วนสูง!B12</f>
        <v/>
      </c>
      <c r="D571" s="507"/>
      <c r="E571" s="507"/>
      <c r="F571" s="507"/>
      <c r="G571" s="507"/>
      <c r="H571" s="507"/>
      <c r="I571" s="507"/>
      <c r="J571" s="507"/>
      <c r="K571" s="507"/>
      <c r="L571" s="507"/>
      <c r="M571" s="507"/>
      <c r="N571" s="507"/>
      <c r="O571" s="507"/>
      <c r="P571" s="507"/>
      <c r="Q571" s="507"/>
      <c r="R571" s="507"/>
      <c r="S571" s="507"/>
      <c r="T571" s="507"/>
      <c r="U571" s="507"/>
      <c r="V571" s="507"/>
      <c r="W571" s="507"/>
      <c r="X571" s="507"/>
      <c r="Y571" s="507"/>
      <c r="Z571" s="521" t="str">
        <f t="shared" si="41"/>
        <v/>
      </c>
      <c r="AA571" s="507"/>
      <c r="AB571" s="507"/>
      <c r="AC571" s="507"/>
      <c r="AD571" s="507"/>
      <c r="AE571" s="507"/>
      <c r="AF571" s="507"/>
      <c r="AG571" s="507"/>
      <c r="AH571" s="507"/>
      <c r="AI571" s="507"/>
      <c r="AJ571" s="507"/>
      <c r="AK571" s="507"/>
      <c r="AL571" s="507"/>
      <c r="AM571" s="507"/>
      <c r="AN571" s="507"/>
      <c r="AO571" s="507"/>
      <c r="AP571" s="507"/>
      <c r="AQ571" s="507"/>
      <c r="AR571" s="507"/>
      <c r="AS571" s="513"/>
      <c r="AT571" s="514"/>
      <c r="AU571" s="513"/>
      <c r="AV571" s="514"/>
      <c r="AW571" s="515"/>
      <c r="AX571" s="514"/>
      <c r="AY571" s="507"/>
      <c r="AZ571" s="408"/>
      <c r="BA571" s="410" t="str">
        <f>IF(A571="","",IF(AY571+AZ571=ข้อมูลพื้นฐาน!$F$33+ข้อมูลพื้นฐาน!$G$33,"/",""))</f>
        <v/>
      </c>
      <c r="BB571" s="410" t="str">
        <f t="shared" si="40"/>
        <v/>
      </c>
      <c r="BC571" s="390" t="str">
        <f>สรุปเวลาเรียน!X14</f>
        <v/>
      </c>
      <c r="BD571" s="415"/>
    </row>
    <row r="572" spans="1:56" ht="15" customHeight="1">
      <c r="A572" s="875" t="str">
        <f>เวลาเรียน1!A17</f>
        <v/>
      </c>
      <c r="B572" s="876"/>
      <c r="C572" s="519" t="str">
        <f>น้ำหนักส่วนสูง!B13</f>
        <v/>
      </c>
      <c r="D572" s="507"/>
      <c r="E572" s="507"/>
      <c r="F572" s="507"/>
      <c r="G572" s="507"/>
      <c r="H572" s="507"/>
      <c r="I572" s="507"/>
      <c r="J572" s="507"/>
      <c r="K572" s="507"/>
      <c r="L572" s="507"/>
      <c r="M572" s="507"/>
      <c r="N572" s="507"/>
      <c r="O572" s="507"/>
      <c r="P572" s="507"/>
      <c r="Q572" s="507"/>
      <c r="R572" s="507"/>
      <c r="S572" s="507"/>
      <c r="T572" s="507"/>
      <c r="U572" s="507"/>
      <c r="V572" s="507"/>
      <c r="W572" s="507"/>
      <c r="X572" s="507"/>
      <c r="Y572" s="507"/>
      <c r="Z572" s="521" t="str">
        <f t="shared" si="41"/>
        <v/>
      </c>
      <c r="AA572" s="507"/>
      <c r="AB572" s="507"/>
      <c r="AC572" s="507"/>
      <c r="AD572" s="507"/>
      <c r="AE572" s="507"/>
      <c r="AF572" s="507"/>
      <c r="AG572" s="507"/>
      <c r="AH572" s="507"/>
      <c r="AI572" s="507"/>
      <c r="AJ572" s="507"/>
      <c r="AK572" s="507"/>
      <c r="AL572" s="507"/>
      <c r="AM572" s="507"/>
      <c r="AN572" s="507"/>
      <c r="AO572" s="507"/>
      <c r="AP572" s="507"/>
      <c r="AQ572" s="507"/>
      <c r="AR572" s="507"/>
      <c r="AS572" s="513"/>
      <c r="AT572" s="514"/>
      <c r="AU572" s="513"/>
      <c r="AV572" s="514"/>
      <c r="AW572" s="515"/>
      <c r="AX572" s="514"/>
      <c r="AY572" s="507"/>
      <c r="AZ572" s="408"/>
      <c r="BA572" s="410" t="str">
        <f>IF(A572="","",IF(AY572+AZ572=ข้อมูลพื้นฐาน!$F$33+ข้อมูลพื้นฐาน!$G$33,"/",""))</f>
        <v/>
      </c>
      <c r="BB572" s="410" t="str">
        <f t="shared" si="40"/>
        <v/>
      </c>
      <c r="BC572" s="390" t="str">
        <f>สรุปเวลาเรียน!X15</f>
        <v/>
      </c>
      <c r="BD572" s="415"/>
    </row>
    <row r="573" spans="1:56" ht="15" customHeight="1">
      <c r="A573" s="875" t="str">
        <f>เวลาเรียน1!A18</f>
        <v/>
      </c>
      <c r="B573" s="876"/>
      <c r="C573" s="519" t="str">
        <f>น้ำหนักส่วนสูง!B14</f>
        <v/>
      </c>
      <c r="D573" s="507"/>
      <c r="E573" s="507"/>
      <c r="F573" s="507"/>
      <c r="G573" s="507"/>
      <c r="H573" s="507"/>
      <c r="I573" s="507"/>
      <c r="J573" s="507"/>
      <c r="K573" s="507"/>
      <c r="L573" s="507"/>
      <c r="M573" s="507"/>
      <c r="N573" s="507"/>
      <c r="O573" s="507"/>
      <c r="P573" s="507"/>
      <c r="Q573" s="507"/>
      <c r="R573" s="507"/>
      <c r="S573" s="507"/>
      <c r="T573" s="507"/>
      <c r="U573" s="507"/>
      <c r="V573" s="507"/>
      <c r="W573" s="507"/>
      <c r="X573" s="507"/>
      <c r="Y573" s="507"/>
      <c r="Z573" s="521" t="str">
        <f t="shared" si="41"/>
        <v/>
      </c>
      <c r="AA573" s="507"/>
      <c r="AB573" s="507"/>
      <c r="AC573" s="507"/>
      <c r="AD573" s="507"/>
      <c r="AE573" s="507"/>
      <c r="AF573" s="507"/>
      <c r="AG573" s="507"/>
      <c r="AH573" s="507"/>
      <c r="AI573" s="507"/>
      <c r="AJ573" s="507"/>
      <c r="AK573" s="507"/>
      <c r="AL573" s="507"/>
      <c r="AM573" s="507"/>
      <c r="AN573" s="507"/>
      <c r="AO573" s="507"/>
      <c r="AP573" s="507"/>
      <c r="AQ573" s="507"/>
      <c r="AR573" s="507"/>
      <c r="AS573" s="513"/>
      <c r="AT573" s="514"/>
      <c r="AU573" s="513"/>
      <c r="AV573" s="514"/>
      <c r="AW573" s="515"/>
      <c r="AX573" s="514"/>
      <c r="AY573" s="507"/>
      <c r="AZ573" s="408"/>
      <c r="BA573" s="410" t="str">
        <f>IF(A573="","",IF(AY573+AZ573=ข้อมูลพื้นฐาน!$F$33+ข้อมูลพื้นฐาน!$G$33,"/",""))</f>
        <v/>
      </c>
      <c r="BB573" s="410" t="str">
        <f t="shared" si="40"/>
        <v/>
      </c>
      <c r="BC573" s="390" t="str">
        <f>สรุปเวลาเรียน!X16</f>
        <v/>
      </c>
      <c r="BD573" s="415"/>
    </row>
    <row r="574" spans="1:56" ht="15" customHeight="1">
      <c r="A574" s="875" t="str">
        <f>เวลาเรียน1!A19</f>
        <v/>
      </c>
      <c r="B574" s="876"/>
      <c r="C574" s="519" t="str">
        <f>น้ำหนักส่วนสูง!B15</f>
        <v/>
      </c>
      <c r="D574" s="507"/>
      <c r="E574" s="507"/>
      <c r="F574" s="507"/>
      <c r="G574" s="507"/>
      <c r="H574" s="507"/>
      <c r="I574" s="507"/>
      <c r="J574" s="507"/>
      <c r="K574" s="507"/>
      <c r="L574" s="507"/>
      <c r="M574" s="507"/>
      <c r="N574" s="507"/>
      <c r="O574" s="507"/>
      <c r="P574" s="507"/>
      <c r="Q574" s="507"/>
      <c r="R574" s="507"/>
      <c r="S574" s="507"/>
      <c r="T574" s="507"/>
      <c r="U574" s="507"/>
      <c r="V574" s="507"/>
      <c r="W574" s="507"/>
      <c r="X574" s="507"/>
      <c r="Y574" s="507"/>
      <c r="Z574" s="521" t="str">
        <f t="shared" si="41"/>
        <v/>
      </c>
      <c r="AA574" s="507"/>
      <c r="AB574" s="507"/>
      <c r="AC574" s="507"/>
      <c r="AD574" s="507"/>
      <c r="AE574" s="507"/>
      <c r="AF574" s="507"/>
      <c r="AG574" s="507"/>
      <c r="AH574" s="507"/>
      <c r="AI574" s="507"/>
      <c r="AJ574" s="507"/>
      <c r="AK574" s="507"/>
      <c r="AL574" s="507"/>
      <c r="AM574" s="507"/>
      <c r="AN574" s="507"/>
      <c r="AO574" s="507"/>
      <c r="AP574" s="507"/>
      <c r="AQ574" s="507"/>
      <c r="AR574" s="507"/>
      <c r="AS574" s="513"/>
      <c r="AT574" s="514"/>
      <c r="AU574" s="513"/>
      <c r="AV574" s="514"/>
      <c r="AW574" s="515"/>
      <c r="AX574" s="514"/>
      <c r="AY574" s="507"/>
      <c r="AZ574" s="408"/>
      <c r="BA574" s="410" t="str">
        <f>IF(A574="","",IF(AY574+AZ574=ข้อมูลพื้นฐาน!$F$33+ข้อมูลพื้นฐาน!$G$33,"/",""))</f>
        <v/>
      </c>
      <c r="BB574" s="410" t="str">
        <f t="shared" si="40"/>
        <v/>
      </c>
      <c r="BC574" s="390" t="str">
        <f>สรุปเวลาเรียน!X17</f>
        <v/>
      </c>
      <c r="BD574" s="415"/>
    </row>
    <row r="575" spans="1:56" ht="15" customHeight="1">
      <c r="A575" s="875" t="str">
        <f>เวลาเรียน1!A20</f>
        <v/>
      </c>
      <c r="B575" s="876"/>
      <c r="C575" s="519" t="str">
        <f>น้ำหนักส่วนสูง!B16</f>
        <v/>
      </c>
      <c r="D575" s="507"/>
      <c r="E575" s="507"/>
      <c r="F575" s="507"/>
      <c r="G575" s="507"/>
      <c r="H575" s="507"/>
      <c r="I575" s="507"/>
      <c r="J575" s="507"/>
      <c r="K575" s="507"/>
      <c r="L575" s="507"/>
      <c r="M575" s="507"/>
      <c r="N575" s="507"/>
      <c r="O575" s="507"/>
      <c r="P575" s="507"/>
      <c r="Q575" s="507"/>
      <c r="R575" s="507"/>
      <c r="S575" s="507"/>
      <c r="T575" s="507"/>
      <c r="U575" s="507"/>
      <c r="V575" s="507"/>
      <c r="W575" s="507"/>
      <c r="X575" s="507"/>
      <c r="Y575" s="507"/>
      <c r="Z575" s="521" t="str">
        <f t="shared" si="41"/>
        <v/>
      </c>
      <c r="AA575" s="507"/>
      <c r="AB575" s="507"/>
      <c r="AC575" s="507"/>
      <c r="AD575" s="507"/>
      <c r="AE575" s="507"/>
      <c r="AF575" s="507"/>
      <c r="AG575" s="507"/>
      <c r="AH575" s="507"/>
      <c r="AI575" s="507"/>
      <c r="AJ575" s="507"/>
      <c r="AK575" s="507"/>
      <c r="AL575" s="507"/>
      <c r="AM575" s="507"/>
      <c r="AN575" s="507"/>
      <c r="AO575" s="507"/>
      <c r="AP575" s="507"/>
      <c r="AQ575" s="507"/>
      <c r="AR575" s="507"/>
      <c r="AS575" s="513"/>
      <c r="AT575" s="514"/>
      <c r="AU575" s="513"/>
      <c r="AV575" s="514"/>
      <c r="AW575" s="515"/>
      <c r="AX575" s="514"/>
      <c r="AY575" s="507"/>
      <c r="AZ575" s="408"/>
      <c r="BA575" s="410" t="str">
        <f>IF(A575="","",IF(AY575+AZ575=ข้อมูลพื้นฐาน!$F$33+ข้อมูลพื้นฐาน!$G$33,"/",""))</f>
        <v/>
      </c>
      <c r="BB575" s="410" t="str">
        <f t="shared" si="40"/>
        <v/>
      </c>
      <c r="BC575" s="390" t="str">
        <f>สรุปเวลาเรียน!X18</f>
        <v/>
      </c>
      <c r="BD575" s="415"/>
    </row>
    <row r="576" spans="1:56" ht="15" customHeight="1">
      <c r="A576" s="875" t="str">
        <f>เวลาเรียน1!A21</f>
        <v/>
      </c>
      <c r="B576" s="876"/>
      <c r="C576" s="519" t="str">
        <f>น้ำหนักส่วนสูง!B17</f>
        <v/>
      </c>
      <c r="D576" s="507"/>
      <c r="E576" s="507"/>
      <c r="F576" s="507"/>
      <c r="G576" s="507"/>
      <c r="H576" s="507"/>
      <c r="I576" s="507"/>
      <c r="J576" s="507"/>
      <c r="K576" s="507"/>
      <c r="L576" s="507"/>
      <c r="M576" s="507"/>
      <c r="N576" s="507"/>
      <c r="O576" s="507"/>
      <c r="P576" s="507"/>
      <c r="Q576" s="507"/>
      <c r="R576" s="507"/>
      <c r="S576" s="507"/>
      <c r="T576" s="507"/>
      <c r="U576" s="507"/>
      <c r="V576" s="507"/>
      <c r="W576" s="507"/>
      <c r="X576" s="507"/>
      <c r="Y576" s="507"/>
      <c r="Z576" s="521" t="str">
        <f t="shared" si="41"/>
        <v/>
      </c>
      <c r="AA576" s="507"/>
      <c r="AB576" s="507"/>
      <c r="AC576" s="507"/>
      <c r="AD576" s="507"/>
      <c r="AE576" s="507"/>
      <c r="AF576" s="507"/>
      <c r="AG576" s="507"/>
      <c r="AH576" s="507"/>
      <c r="AI576" s="507"/>
      <c r="AJ576" s="507"/>
      <c r="AK576" s="507"/>
      <c r="AL576" s="507"/>
      <c r="AM576" s="507"/>
      <c r="AN576" s="507"/>
      <c r="AO576" s="507"/>
      <c r="AP576" s="507"/>
      <c r="AQ576" s="507"/>
      <c r="AR576" s="507"/>
      <c r="AS576" s="513"/>
      <c r="AT576" s="514"/>
      <c r="AU576" s="513"/>
      <c r="AV576" s="514"/>
      <c r="AW576" s="515"/>
      <c r="AX576" s="514"/>
      <c r="AY576" s="507"/>
      <c r="AZ576" s="408"/>
      <c r="BA576" s="410" t="str">
        <f>IF(A576="","",IF(AY576+AZ576=ข้อมูลพื้นฐาน!$F$33+ข้อมูลพื้นฐาน!$G$33,"/",""))</f>
        <v/>
      </c>
      <c r="BB576" s="410" t="str">
        <f t="shared" si="40"/>
        <v/>
      </c>
      <c r="BC576" s="390" t="str">
        <f>สรุปเวลาเรียน!X19</f>
        <v/>
      </c>
      <c r="BD576" s="415"/>
    </row>
    <row r="577" spans="1:56" ht="15" customHeight="1">
      <c r="A577" s="875" t="str">
        <f>เวลาเรียน1!A22</f>
        <v/>
      </c>
      <c r="B577" s="876"/>
      <c r="C577" s="519" t="str">
        <f>น้ำหนักส่วนสูง!B18</f>
        <v/>
      </c>
      <c r="D577" s="507"/>
      <c r="E577" s="507"/>
      <c r="F577" s="507"/>
      <c r="G577" s="507"/>
      <c r="H577" s="507"/>
      <c r="I577" s="507"/>
      <c r="J577" s="507"/>
      <c r="K577" s="507"/>
      <c r="L577" s="507"/>
      <c r="M577" s="507"/>
      <c r="N577" s="507"/>
      <c r="O577" s="507"/>
      <c r="P577" s="507"/>
      <c r="Q577" s="507"/>
      <c r="R577" s="507"/>
      <c r="S577" s="507"/>
      <c r="T577" s="507"/>
      <c r="U577" s="507"/>
      <c r="V577" s="507"/>
      <c r="W577" s="507"/>
      <c r="X577" s="507"/>
      <c r="Y577" s="507"/>
      <c r="Z577" s="521" t="str">
        <f t="shared" si="41"/>
        <v/>
      </c>
      <c r="AA577" s="507"/>
      <c r="AB577" s="507"/>
      <c r="AC577" s="507"/>
      <c r="AD577" s="507"/>
      <c r="AE577" s="507"/>
      <c r="AF577" s="507"/>
      <c r="AG577" s="507"/>
      <c r="AH577" s="507"/>
      <c r="AI577" s="507"/>
      <c r="AJ577" s="507"/>
      <c r="AK577" s="507"/>
      <c r="AL577" s="507"/>
      <c r="AM577" s="507"/>
      <c r="AN577" s="507"/>
      <c r="AO577" s="507"/>
      <c r="AP577" s="507"/>
      <c r="AQ577" s="507"/>
      <c r="AR577" s="507"/>
      <c r="AS577" s="513"/>
      <c r="AT577" s="514"/>
      <c r="AU577" s="513"/>
      <c r="AV577" s="514"/>
      <c r="AW577" s="515"/>
      <c r="AX577" s="514"/>
      <c r="AY577" s="507"/>
      <c r="AZ577" s="408"/>
      <c r="BA577" s="410" t="str">
        <f>IF(A577="","",IF(AY577+AZ577=ข้อมูลพื้นฐาน!$F$33+ข้อมูลพื้นฐาน!$G$33,"/",""))</f>
        <v/>
      </c>
      <c r="BB577" s="410" t="str">
        <f t="shared" si="40"/>
        <v/>
      </c>
      <c r="BC577" s="390" t="str">
        <f>สรุปเวลาเรียน!X20</f>
        <v/>
      </c>
      <c r="BD577" s="415"/>
    </row>
    <row r="578" spans="1:56" ht="15" customHeight="1">
      <c r="A578" s="875" t="str">
        <f>เวลาเรียน1!A23</f>
        <v/>
      </c>
      <c r="B578" s="876"/>
      <c r="C578" s="519" t="str">
        <f>น้ำหนักส่วนสูง!B19</f>
        <v/>
      </c>
      <c r="D578" s="507"/>
      <c r="E578" s="507"/>
      <c r="F578" s="507"/>
      <c r="G578" s="507"/>
      <c r="H578" s="507"/>
      <c r="I578" s="507"/>
      <c r="J578" s="507"/>
      <c r="K578" s="507"/>
      <c r="L578" s="507"/>
      <c r="M578" s="507"/>
      <c r="N578" s="507"/>
      <c r="O578" s="507"/>
      <c r="P578" s="507"/>
      <c r="Q578" s="507"/>
      <c r="R578" s="507"/>
      <c r="S578" s="507"/>
      <c r="T578" s="507"/>
      <c r="U578" s="507"/>
      <c r="V578" s="507"/>
      <c r="W578" s="507"/>
      <c r="X578" s="507"/>
      <c r="Y578" s="507"/>
      <c r="Z578" s="521" t="str">
        <f t="shared" si="41"/>
        <v/>
      </c>
      <c r="AA578" s="507"/>
      <c r="AB578" s="507"/>
      <c r="AC578" s="507"/>
      <c r="AD578" s="507"/>
      <c r="AE578" s="507"/>
      <c r="AF578" s="507"/>
      <c r="AG578" s="507"/>
      <c r="AH578" s="507"/>
      <c r="AI578" s="507"/>
      <c r="AJ578" s="507"/>
      <c r="AK578" s="507"/>
      <c r="AL578" s="507"/>
      <c r="AM578" s="507"/>
      <c r="AN578" s="507"/>
      <c r="AO578" s="507"/>
      <c r="AP578" s="507"/>
      <c r="AQ578" s="507"/>
      <c r="AR578" s="507"/>
      <c r="AS578" s="513"/>
      <c r="AT578" s="514"/>
      <c r="AU578" s="513"/>
      <c r="AV578" s="514"/>
      <c r="AW578" s="515"/>
      <c r="AX578" s="514"/>
      <c r="AY578" s="507"/>
      <c r="AZ578" s="408"/>
      <c r="BA578" s="410" t="str">
        <f>IF(A578="","",IF(AY578+AZ578=ข้อมูลพื้นฐาน!$F$33+ข้อมูลพื้นฐาน!$G$33,"/",""))</f>
        <v/>
      </c>
      <c r="BB578" s="410" t="str">
        <f t="shared" si="40"/>
        <v/>
      </c>
      <c r="BC578" s="390" t="str">
        <f>สรุปเวลาเรียน!X21</f>
        <v/>
      </c>
      <c r="BD578" s="415"/>
    </row>
    <row r="579" spans="1:56" ht="15" customHeight="1">
      <c r="A579" s="875" t="str">
        <f>เวลาเรียน1!A24</f>
        <v/>
      </c>
      <c r="B579" s="876"/>
      <c r="C579" s="519" t="str">
        <f>น้ำหนักส่วนสูง!B20</f>
        <v/>
      </c>
      <c r="D579" s="507"/>
      <c r="E579" s="507"/>
      <c r="F579" s="507"/>
      <c r="G579" s="507"/>
      <c r="H579" s="507"/>
      <c r="I579" s="507"/>
      <c r="J579" s="507"/>
      <c r="K579" s="507"/>
      <c r="L579" s="507"/>
      <c r="M579" s="507"/>
      <c r="N579" s="507"/>
      <c r="O579" s="507"/>
      <c r="P579" s="507"/>
      <c r="Q579" s="507"/>
      <c r="R579" s="507"/>
      <c r="S579" s="507"/>
      <c r="T579" s="507"/>
      <c r="U579" s="507"/>
      <c r="V579" s="507"/>
      <c r="W579" s="507"/>
      <c r="X579" s="507"/>
      <c r="Y579" s="507"/>
      <c r="Z579" s="521" t="str">
        <f t="shared" si="41"/>
        <v/>
      </c>
      <c r="AA579" s="507"/>
      <c r="AB579" s="507"/>
      <c r="AC579" s="507"/>
      <c r="AD579" s="507"/>
      <c r="AE579" s="507"/>
      <c r="AF579" s="507"/>
      <c r="AG579" s="507"/>
      <c r="AH579" s="507"/>
      <c r="AI579" s="507"/>
      <c r="AJ579" s="507"/>
      <c r="AK579" s="507"/>
      <c r="AL579" s="507"/>
      <c r="AM579" s="507"/>
      <c r="AN579" s="507"/>
      <c r="AO579" s="507"/>
      <c r="AP579" s="507"/>
      <c r="AQ579" s="507"/>
      <c r="AR579" s="507"/>
      <c r="AS579" s="513"/>
      <c r="AT579" s="514"/>
      <c r="AU579" s="513"/>
      <c r="AV579" s="514"/>
      <c r="AW579" s="515"/>
      <c r="AX579" s="514"/>
      <c r="AY579" s="507"/>
      <c r="AZ579" s="408"/>
      <c r="BA579" s="410" t="str">
        <f>IF(A579="","",IF(AY579+AZ579=ข้อมูลพื้นฐาน!$F$33+ข้อมูลพื้นฐาน!$G$33,"/",""))</f>
        <v/>
      </c>
      <c r="BB579" s="410" t="str">
        <f t="shared" si="40"/>
        <v/>
      </c>
      <c r="BC579" s="390" t="str">
        <f>สรุปเวลาเรียน!X22</f>
        <v/>
      </c>
      <c r="BD579" s="415"/>
    </row>
    <row r="580" spans="1:56" ht="15" customHeight="1">
      <c r="A580" s="875" t="str">
        <f>เวลาเรียน1!A25</f>
        <v/>
      </c>
      <c r="B580" s="876"/>
      <c r="C580" s="519" t="str">
        <f>น้ำหนักส่วนสูง!B21</f>
        <v/>
      </c>
      <c r="D580" s="507"/>
      <c r="E580" s="507"/>
      <c r="F580" s="507"/>
      <c r="G580" s="507"/>
      <c r="H580" s="507"/>
      <c r="I580" s="507"/>
      <c r="J580" s="507"/>
      <c r="K580" s="507"/>
      <c r="L580" s="507"/>
      <c r="M580" s="507"/>
      <c r="N580" s="507"/>
      <c r="O580" s="507"/>
      <c r="P580" s="507"/>
      <c r="Q580" s="507"/>
      <c r="R580" s="507"/>
      <c r="S580" s="507"/>
      <c r="T580" s="507"/>
      <c r="U580" s="507"/>
      <c r="V580" s="507"/>
      <c r="W580" s="507"/>
      <c r="X580" s="507"/>
      <c r="Y580" s="507"/>
      <c r="Z580" s="521" t="str">
        <f t="shared" si="41"/>
        <v/>
      </c>
      <c r="AA580" s="507"/>
      <c r="AB580" s="507"/>
      <c r="AC580" s="507"/>
      <c r="AD580" s="507"/>
      <c r="AE580" s="507"/>
      <c r="AF580" s="507"/>
      <c r="AG580" s="507"/>
      <c r="AH580" s="507"/>
      <c r="AI580" s="507"/>
      <c r="AJ580" s="507"/>
      <c r="AK580" s="507"/>
      <c r="AL580" s="507"/>
      <c r="AM580" s="507"/>
      <c r="AN580" s="507"/>
      <c r="AO580" s="507"/>
      <c r="AP580" s="507"/>
      <c r="AQ580" s="507"/>
      <c r="AR580" s="507"/>
      <c r="AS580" s="513"/>
      <c r="AT580" s="514"/>
      <c r="AU580" s="513"/>
      <c r="AV580" s="514"/>
      <c r="AW580" s="515"/>
      <c r="AX580" s="514"/>
      <c r="AY580" s="507"/>
      <c r="AZ580" s="408"/>
      <c r="BA580" s="410" t="str">
        <f>IF(A580="","",IF(AY580+AZ580=ข้อมูลพื้นฐาน!$F$33+ข้อมูลพื้นฐาน!$G$33,"/",""))</f>
        <v/>
      </c>
      <c r="BB580" s="410" t="str">
        <f t="shared" si="40"/>
        <v/>
      </c>
      <c r="BC580" s="390" t="str">
        <f>สรุปเวลาเรียน!X23</f>
        <v/>
      </c>
      <c r="BD580" s="415"/>
    </row>
    <row r="581" spans="1:56" ht="15" customHeight="1">
      <c r="A581" s="875" t="str">
        <f>เวลาเรียน1!A26</f>
        <v/>
      </c>
      <c r="B581" s="876"/>
      <c r="C581" s="519" t="str">
        <f>น้ำหนักส่วนสูง!B22</f>
        <v/>
      </c>
      <c r="D581" s="507"/>
      <c r="E581" s="507"/>
      <c r="F581" s="507"/>
      <c r="G581" s="507"/>
      <c r="H581" s="507"/>
      <c r="I581" s="507"/>
      <c r="J581" s="507"/>
      <c r="K581" s="507"/>
      <c r="L581" s="507"/>
      <c r="M581" s="507"/>
      <c r="N581" s="507"/>
      <c r="O581" s="507"/>
      <c r="P581" s="507"/>
      <c r="Q581" s="507"/>
      <c r="R581" s="507"/>
      <c r="S581" s="507"/>
      <c r="T581" s="507"/>
      <c r="U581" s="507"/>
      <c r="V581" s="507"/>
      <c r="W581" s="507"/>
      <c r="X581" s="507"/>
      <c r="Y581" s="507"/>
      <c r="Z581" s="521" t="str">
        <f t="shared" si="41"/>
        <v/>
      </c>
      <c r="AA581" s="507"/>
      <c r="AB581" s="507"/>
      <c r="AC581" s="507"/>
      <c r="AD581" s="507"/>
      <c r="AE581" s="507"/>
      <c r="AF581" s="507"/>
      <c r="AG581" s="507"/>
      <c r="AH581" s="507"/>
      <c r="AI581" s="507"/>
      <c r="AJ581" s="507"/>
      <c r="AK581" s="507"/>
      <c r="AL581" s="507"/>
      <c r="AM581" s="507"/>
      <c r="AN581" s="507"/>
      <c r="AO581" s="507"/>
      <c r="AP581" s="507"/>
      <c r="AQ581" s="507"/>
      <c r="AR581" s="507"/>
      <c r="AS581" s="513"/>
      <c r="AT581" s="514"/>
      <c r="AU581" s="513"/>
      <c r="AV581" s="514"/>
      <c r="AW581" s="515"/>
      <c r="AX581" s="514"/>
      <c r="AY581" s="507"/>
      <c r="AZ581" s="408"/>
      <c r="BA581" s="410" t="str">
        <f>IF(A581="","",IF(AY581+AZ581=ข้อมูลพื้นฐาน!$F$33+ข้อมูลพื้นฐาน!$G$33,"/",""))</f>
        <v/>
      </c>
      <c r="BB581" s="410" t="str">
        <f t="shared" si="40"/>
        <v/>
      </c>
      <c r="BC581" s="390" t="str">
        <f>สรุปเวลาเรียน!X24</f>
        <v/>
      </c>
      <c r="BD581" s="415"/>
    </row>
    <row r="582" spans="1:56" ht="15" customHeight="1">
      <c r="A582" s="875" t="str">
        <f>เวลาเรียน1!A27</f>
        <v/>
      </c>
      <c r="B582" s="876"/>
      <c r="C582" s="519" t="str">
        <f>น้ำหนักส่วนสูง!B23</f>
        <v/>
      </c>
      <c r="D582" s="507"/>
      <c r="E582" s="507"/>
      <c r="F582" s="507"/>
      <c r="G582" s="507"/>
      <c r="H582" s="507"/>
      <c r="I582" s="507"/>
      <c r="J582" s="507"/>
      <c r="K582" s="507"/>
      <c r="L582" s="507"/>
      <c r="M582" s="507"/>
      <c r="N582" s="507"/>
      <c r="O582" s="507"/>
      <c r="P582" s="507"/>
      <c r="Q582" s="507"/>
      <c r="R582" s="507"/>
      <c r="S582" s="507"/>
      <c r="T582" s="507"/>
      <c r="U582" s="507"/>
      <c r="V582" s="507"/>
      <c r="W582" s="507"/>
      <c r="X582" s="507"/>
      <c r="Y582" s="507"/>
      <c r="Z582" s="521" t="str">
        <f t="shared" si="41"/>
        <v/>
      </c>
      <c r="AA582" s="507"/>
      <c r="AB582" s="507"/>
      <c r="AC582" s="507"/>
      <c r="AD582" s="507"/>
      <c r="AE582" s="507"/>
      <c r="AF582" s="507"/>
      <c r="AG582" s="507"/>
      <c r="AH582" s="507"/>
      <c r="AI582" s="507"/>
      <c r="AJ582" s="507"/>
      <c r="AK582" s="507"/>
      <c r="AL582" s="507"/>
      <c r="AM582" s="507"/>
      <c r="AN582" s="507"/>
      <c r="AO582" s="507"/>
      <c r="AP582" s="507"/>
      <c r="AQ582" s="507"/>
      <c r="AR582" s="507"/>
      <c r="AS582" s="513"/>
      <c r="AT582" s="514"/>
      <c r="AU582" s="513"/>
      <c r="AV582" s="514"/>
      <c r="AW582" s="515"/>
      <c r="AX582" s="514"/>
      <c r="AY582" s="507"/>
      <c r="AZ582" s="408"/>
      <c r="BA582" s="410" t="str">
        <f>IF(A582="","",IF(AY582+AZ582=ข้อมูลพื้นฐาน!$F$33+ข้อมูลพื้นฐาน!$G$33,"/",""))</f>
        <v/>
      </c>
      <c r="BB582" s="410" t="str">
        <f t="shared" si="40"/>
        <v/>
      </c>
      <c r="BC582" s="390" t="str">
        <f>สรุปเวลาเรียน!X25</f>
        <v/>
      </c>
      <c r="BD582" s="415"/>
    </row>
    <row r="583" spans="1:56" ht="15" customHeight="1">
      <c r="A583" s="875" t="str">
        <f>เวลาเรียน1!A28</f>
        <v/>
      </c>
      <c r="B583" s="876"/>
      <c r="C583" s="519" t="str">
        <f>น้ำหนักส่วนสูง!B24</f>
        <v/>
      </c>
      <c r="D583" s="507"/>
      <c r="E583" s="507"/>
      <c r="F583" s="507"/>
      <c r="G583" s="507"/>
      <c r="H583" s="507"/>
      <c r="I583" s="507"/>
      <c r="J583" s="507"/>
      <c r="K583" s="507"/>
      <c r="L583" s="507"/>
      <c r="M583" s="507"/>
      <c r="N583" s="507"/>
      <c r="O583" s="507"/>
      <c r="P583" s="507"/>
      <c r="Q583" s="507"/>
      <c r="R583" s="507"/>
      <c r="S583" s="507"/>
      <c r="T583" s="507"/>
      <c r="U583" s="507"/>
      <c r="V583" s="507"/>
      <c r="W583" s="507"/>
      <c r="X583" s="507"/>
      <c r="Y583" s="507"/>
      <c r="Z583" s="521" t="str">
        <f t="shared" si="41"/>
        <v/>
      </c>
      <c r="AA583" s="507"/>
      <c r="AB583" s="507"/>
      <c r="AC583" s="507"/>
      <c r="AD583" s="507"/>
      <c r="AE583" s="507"/>
      <c r="AF583" s="507"/>
      <c r="AG583" s="507"/>
      <c r="AH583" s="507"/>
      <c r="AI583" s="507"/>
      <c r="AJ583" s="507"/>
      <c r="AK583" s="507"/>
      <c r="AL583" s="507"/>
      <c r="AM583" s="507"/>
      <c r="AN583" s="507"/>
      <c r="AO583" s="507"/>
      <c r="AP583" s="507"/>
      <c r="AQ583" s="507"/>
      <c r="AR583" s="507"/>
      <c r="AS583" s="513"/>
      <c r="AT583" s="514"/>
      <c r="AU583" s="513"/>
      <c r="AV583" s="514"/>
      <c r="AW583" s="515"/>
      <c r="AX583" s="514"/>
      <c r="AY583" s="507"/>
      <c r="AZ583" s="408"/>
      <c r="BA583" s="410" t="str">
        <f>IF(A583="","",IF(AY583+AZ583=ข้อมูลพื้นฐาน!$F$33+ข้อมูลพื้นฐาน!$G$33,"/",""))</f>
        <v/>
      </c>
      <c r="BB583" s="410" t="str">
        <f t="shared" si="40"/>
        <v/>
      </c>
      <c r="BC583" s="390" t="str">
        <f>สรุปเวลาเรียน!X26</f>
        <v/>
      </c>
      <c r="BD583" s="415"/>
    </row>
    <row r="584" spans="1:56" ht="15" customHeight="1">
      <c r="A584" s="875" t="str">
        <f>เวลาเรียน1!A29</f>
        <v/>
      </c>
      <c r="B584" s="876"/>
      <c r="C584" s="519" t="str">
        <f>น้ำหนักส่วนสูง!B25</f>
        <v/>
      </c>
      <c r="D584" s="507"/>
      <c r="E584" s="507"/>
      <c r="F584" s="507"/>
      <c r="G584" s="507"/>
      <c r="H584" s="507"/>
      <c r="I584" s="507"/>
      <c r="J584" s="507"/>
      <c r="K584" s="507"/>
      <c r="L584" s="507"/>
      <c r="M584" s="507"/>
      <c r="N584" s="507"/>
      <c r="O584" s="507"/>
      <c r="P584" s="507"/>
      <c r="Q584" s="507"/>
      <c r="R584" s="507"/>
      <c r="S584" s="507"/>
      <c r="T584" s="507"/>
      <c r="U584" s="507"/>
      <c r="V584" s="507"/>
      <c r="W584" s="507"/>
      <c r="X584" s="507"/>
      <c r="Y584" s="507"/>
      <c r="Z584" s="521" t="str">
        <f t="shared" si="41"/>
        <v/>
      </c>
      <c r="AA584" s="507"/>
      <c r="AB584" s="507"/>
      <c r="AC584" s="507"/>
      <c r="AD584" s="507"/>
      <c r="AE584" s="507"/>
      <c r="AF584" s="507"/>
      <c r="AG584" s="507"/>
      <c r="AH584" s="507"/>
      <c r="AI584" s="507"/>
      <c r="AJ584" s="507"/>
      <c r="AK584" s="507"/>
      <c r="AL584" s="507"/>
      <c r="AM584" s="507"/>
      <c r="AN584" s="507"/>
      <c r="AO584" s="507"/>
      <c r="AP584" s="507"/>
      <c r="AQ584" s="507"/>
      <c r="AR584" s="507"/>
      <c r="AS584" s="513"/>
      <c r="AT584" s="514"/>
      <c r="AU584" s="513"/>
      <c r="AV584" s="514"/>
      <c r="AW584" s="515"/>
      <c r="AX584" s="514"/>
      <c r="AY584" s="507"/>
      <c r="AZ584" s="408"/>
      <c r="BA584" s="410" t="str">
        <f>IF(A584="","",IF(AY584+AZ584=ข้อมูลพื้นฐาน!$F$33+ข้อมูลพื้นฐาน!$G$33,"/",""))</f>
        <v/>
      </c>
      <c r="BB584" s="410" t="str">
        <f t="shared" si="40"/>
        <v/>
      </c>
      <c r="BC584" s="390" t="str">
        <f>สรุปเวลาเรียน!X27</f>
        <v/>
      </c>
      <c r="BD584" s="415"/>
    </row>
    <row r="585" spans="1:56" ht="15" customHeight="1">
      <c r="A585" s="875" t="str">
        <f>เวลาเรียน1!A30</f>
        <v/>
      </c>
      <c r="B585" s="876"/>
      <c r="C585" s="519" t="str">
        <f>น้ำหนักส่วนสูง!B26</f>
        <v/>
      </c>
      <c r="D585" s="507"/>
      <c r="E585" s="507"/>
      <c r="F585" s="507"/>
      <c r="G585" s="507"/>
      <c r="H585" s="507"/>
      <c r="I585" s="507"/>
      <c r="J585" s="507"/>
      <c r="K585" s="507"/>
      <c r="L585" s="507"/>
      <c r="M585" s="507"/>
      <c r="N585" s="507"/>
      <c r="O585" s="507"/>
      <c r="P585" s="507"/>
      <c r="Q585" s="507"/>
      <c r="R585" s="507"/>
      <c r="S585" s="507"/>
      <c r="T585" s="507"/>
      <c r="U585" s="507"/>
      <c r="V585" s="507"/>
      <c r="W585" s="507"/>
      <c r="X585" s="507"/>
      <c r="Y585" s="507"/>
      <c r="Z585" s="521" t="str">
        <f t="shared" si="41"/>
        <v/>
      </c>
      <c r="AA585" s="507"/>
      <c r="AB585" s="507"/>
      <c r="AC585" s="507"/>
      <c r="AD585" s="507"/>
      <c r="AE585" s="507"/>
      <c r="AF585" s="507"/>
      <c r="AG585" s="507"/>
      <c r="AH585" s="507"/>
      <c r="AI585" s="507"/>
      <c r="AJ585" s="507"/>
      <c r="AK585" s="507"/>
      <c r="AL585" s="507"/>
      <c r="AM585" s="507"/>
      <c r="AN585" s="507"/>
      <c r="AO585" s="507"/>
      <c r="AP585" s="507"/>
      <c r="AQ585" s="507"/>
      <c r="AR585" s="507"/>
      <c r="AS585" s="513"/>
      <c r="AT585" s="514"/>
      <c r="AU585" s="513"/>
      <c r="AV585" s="514"/>
      <c r="AW585" s="515"/>
      <c r="AX585" s="514"/>
      <c r="AY585" s="507"/>
      <c r="AZ585" s="408"/>
      <c r="BA585" s="410" t="str">
        <f>IF(A585="","",IF(AY585+AZ585=ข้อมูลพื้นฐาน!$F$33+ข้อมูลพื้นฐาน!$G$33,"/",""))</f>
        <v/>
      </c>
      <c r="BB585" s="410" t="str">
        <f t="shared" si="40"/>
        <v/>
      </c>
      <c r="BC585" s="390" t="str">
        <f>สรุปเวลาเรียน!X28</f>
        <v/>
      </c>
      <c r="BD585" s="415"/>
    </row>
    <row r="586" spans="1:56" ht="15" customHeight="1">
      <c r="A586" s="875" t="str">
        <f>เวลาเรียน1!A31</f>
        <v/>
      </c>
      <c r="B586" s="876"/>
      <c r="C586" s="519" t="str">
        <f>น้ำหนักส่วนสูง!B27</f>
        <v/>
      </c>
      <c r="D586" s="507"/>
      <c r="E586" s="507"/>
      <c r="F586" s="507"/>
      <c r="G586" s="507"/>
      <c r="H586" s="507"/>
      <c r="I586" s="507"/>
      <c r="J586" s="507"/>
      <c r="K586" s="507"/>
      <c r="L586" s="507"/>
      <c r="M586" s="507"/>
      <c r="N586" s="507"/>
      <c r="O586" s="507"/>
      <c r="P586" s="507"/>
      <c r="Q586" s="507"/>
      <c r="R586" s="507"/>
      <c r="S586" s="507"/>
      <c r="T586" s="507"/>
      <c r="U586" s="507"/>
      <c r="V586" s="507"/>
      <c r="W586" s="507"/>
      <c r="X586" s="507"/>
      <c r="Y586" s="507"/>
      <c r="Z586" s="521" t="str">
        <f t="shared" si="41"/>
        <v/>
      </c>
      <c r="AA586" s="507"/>
      <c r="AB586" s="507"/>
      <c r="AC586" s="507"/>
      <c r="AD586" s="507"/>
      <c r="AE586" s="507"/>
      <c r="AF586" s="507"/>
      <c r="AG586" s="507"/>
      <c r="AH586" s="507"/>
      <c r="AI586" s="507"/>
      <c r="AJ586" s="507"/>
      <c r="AK586" s="507"/>
      <c r="AL586" s="507"/>
      <c r="AM586" s="507"/>
      <c r="AN586" s="507"/>
      <c r="AO586" s="507"/>
      <c r="AP586" s="507"/>
      <c r="AQ586" s="507"/>
      <c r="AR586" s="507"/>
      <c r="AS586" s="513"/>
      <c r="AT586" s="514"/>
      <c r="AU586" s="513"/>
      <c r="AV586" s="514"/>
      <c r="AW586" s="515"/>
      <c r="AX586" s="514"/>
      <c r="AY586" s="507"/>
      <c r="AZ586" s="408"/>
      <c r="BA586" s="410" t="str">
        <f>IF(A586="","",IF(AY586+AZ586=ข้อมูลพื้นฐาน!$F$33+ข้อมูลพื้นฐาน!$G$33,"/",""))</f>
        <v/>
      </c>
      <c r="BB586" s="410" t="str">
        <f t="shared" si="40"/>
        <v/>
      </c>
      <c r="BC586" s="390" t="str">
        <f>สรุปเวลาเรียน!X29</f>
        <v/>
      </c>
      <c r="BD586" s="415"/>
    </row>
    <row r="587" spans="1:56" ht="15" customHeight="1">
      <c r="A587" s="875" t="str">
        <f>เวลาเรียน1!A32</f>
        <v/>
      </c>
      <c r="B587" s="876"/>
      <c r="C587" s="519" t="str">
        <f>น้ำหนักส่วนสูง!B28</f>
        <v/>
      </c>
      <c r="D587" s="507"/>
      <c r="E587" s="507"/>
      <c r="F587" s="507"/>
      <c r="G587" s="507"/>
      <c r="H587" s="507"/>
      <c r="I587" s="507"/>
      <c r="J587" s="507"/>
      <c r="K587" s="507"/>
      <c r="L587" s="507"/>
      <c r="M587" s="507"/>
      <c r="N587" s="507"/>
      <c r="O587" s="507"/>
      <c r="P587" s="507"/>
      <c r="Q587" s="507"/>
      <c r="R587" s="507"/>
      <c r="S587" s="507"/>
      <c r="T587" s="507"/>
      <c r="U587" s="507"/>
      <c r="V587" s="507"/>
      <c r="W587" s="507"/>
      <c r="X587" s="507"/>
      <c r="Y587" s="507"/>
      <c r="Z587" s="521" t="str">
        <f t="shared" si="41"/>
        <v/>
      </c>
      <c r="AA587" s="507"/>
      <c r="AB587" s="507"/>
      <c r="AC587" s="507"/>
      <c r="AD587" s="507"/>
      <c r="AE587" s="507"/>
      <c r="AF587" s="507"/>
      <c r="AG587" s="507"/>
      <c r="AH587" s="507"/>
      <c r="AI587" s="507"/>
      <c r="AJ587" s="507"/>
      <c r="AK587" s="507"/>
      <c r="AL587" s="507"/>
      <c r="AM587" s="507"/>
      <c r="AN587" s="507"/>
      <c r="AO587" s="507"/>
      <c r="AP587" s="507"/>
      <c r="AQ587" s="507"/>
      <c r="AR587" s="507"/>
      <c r="AS587" s="513"/>
      <c r="AT587" s="514"/>
      <c r="AU587" s="513"/>
      <c r="AV587" s="514"/>
      <c r="AW587" s="515"/>
      <c r="AX587" s="514"/>
      <c r="AY587" s="507"/>
      <c r="AZ587" s="408"/>
      <c r="BA587" s="410" t="str">
        <f>IF(A587="","",IF(AY587+AZ587=ข้อมูลพื้นฐาน!$F$33+ข้อมูลพื้นฐาน!$G$33,"/",""))</f>
        <v/>
      </c>
      <c r="BB587" s="410" t="str">
        <f t="shared" si="40"/>
        <v/>
      </c>
      <c r="BC587" s="390" t="str">
        <f>สรุปเวลาเรียน!X30</f>
        <v/>
      </c>
      <c r="BD587" s="415"/>
    </row>
    <row r="588" spans="1:56" ht="15" customHeight="1">
      <c r="A588" s="875" t="str">
        <f>เวลาเรียน1!A33</f>
        <v/>
      </c>
      <c r="B588" s="876"/>
      <c r="C588" s="519" t="str">
        <f>น้ำหนักส่วนสูง!B29</f>
        <v/>
      </c>
      <c r="D588" s="507"/>
      <c r="E588" s="507"/>
      <c r="F588" s="507"/>
      <c r="G588" s="507"/>
      <c r="H588" s="507"/>
      <c r="I588" s="507"/>
      <c r="J588" s="507"/>
      <c r="K588" s="507"/>
      <c r="L588" s="507"/>
      <c r="M588" s="507"/>
      <c r="N588" s="507"/>
      <c r="O588" s="507"/>
      <c r="P588" s="507"/>
      <c r="Q588" s="507"/>
      <c r="R588" s="507"/>
      <c r="S588" s="507"/>
      <c r="T588" s="507"/>
      <c r="U588" s="507"/>
      <c r="V588" s="507"/>
      <c r="W588" s="507"/>
      <c r="X588" s="507"/>
      <c r="Y588" s="507"/>
      <c r="Z588" s="521" t="str">
        <f t="shared" si="41"/>
        <v/>
      </c>
      <c r="AA588" s="507"/>
      <c r="AB588" s="507"/>
      <c r="AC588" s="507"/>
      <c r="AD588" s="507"/>
      <c r="AE588" s="507"/>
      <c r="AF588" s="507"/>
      <c r="AG588" s="507"/>
      <c r="AH588" s="507"/>
      <c r="AI588" s="507"/>
      <c r="AJ588" s="507"/>
      <c r="AK588" s="507"/>
      <c r="AL588" s="507"/>
      <c r="AM588" s="507"/>
      <c r="AN588" s="507"/>
      <c r="AO588" s="507"/>
      <c r="AP588" s="507"/>
      <c r="AQ588" s="507"/>
      <c r="AR588" s="507"/>
      <c r="AS588" s="513"/>
      <c r="AT588" s="514"/>
      <c r="AU588" s="513"/>
      <c r="AV588" s="514"/>
      <c r="AW588" s="515"/>
      <c r="AX588" s="514"/>
      <c r="AY588" s="507"/>
      <c r="AZ588" s="408"/>
      <c r="BA588" s="410" t="str">
        <f>IF(A588="","",IF(AY588+AZ588=ข้อมูลพื้นฐาน!$F$33+ข้อมูลพื้นฐาน!$G$33,"/",""))</f>
        <v/>
      </c>
      <c r="BB588" s="410" t="str">
        <f t="shared" si="40"/>
        <v/>
      </c>
      <c r="BC588" s="390" t="str">
        <f>สรุปเวลาเรียน!X31</f>
        <v/>
      </c>
      <c r="BD588" s="415"/>
    </row>
    <row r="589" spans="1:56" ht="15" customHeight="1">
      <c r="A589" s="875" t="str">
        <f>เวลาเรียน1!A34</f>
        <v/>
      </c>
      <c r="B589" s="876"/>
      <c r="C589" s="519" t="str">
        <f>น้ำหนักส่วนสูง!B30</f>
        <v/>
      </c>
      <c r="D589" s="507"/>
      <c r="E589" s="507"/>
      <c r="F589" s="507"/>
      <c r="G589" s="507"/>
      <c r="H589" s="507"/>
      <c r="I589" s="507"/>
      <c r="J589" s="507"/>
      <c r="K589" s="507"/>
      <c r="L589" s="507"/>
      <c r="M589" s="507"/>
      <c r="N589" s="507"/>
      <c r="O589" s="507"/>
      <c r="P589" s="507"/>
      <c r="Q589" s="507"/>
      <c r="R589" s="507"/>
      <c r="S589" s="507"/>
      <c r="T589" s="507"/>
      <c r="U589" s="507"/>
      <c r="V589" s="507"/>
      <c r="W589" s="507"/>
      <c r="X589" s="507"/>
      <c r="Y589" s="507"/>
      <c r="Z589" s="521" t="str">
        <f t="shared" si="41"/>
        <v/>
      </c>
      <c r="AA589" s="507"/>
      <c r="AB589" s="507"/>
      <c r="AC589" s="507"/>
      <c r="AD589" s="507"/>
      <c r="AE589" s="507"/>
      <c r="AF589" s="507"/>
      <c r="AG589" s="507"/>
      <c r="AH589" s="507"/>
      <c r="AI589" s="507"/>
      <c r="AJ589" s="507"/>
      <c r="AK589" s="507"/>
      <c r="AL589" s="507"/>
      <c r="AM589" s="507"/>
      <c r="AN589" s="507"/>
      <c r="AO589" s="507"/>
      <c r="AP589" s="507"/>
      <c r="AQ589" s="507"/>
      <c r="AR589" s="507"/>
      <c r="AS589" s="513"/>
      <c r="AT589" s="514"/>
      <c r="AU589" s="513"/>
      <c r="AV589" s="514"/>
      <c r="AW589" s="515"/>
      <c r="AX589" s="514"/>
      <c r="AY589" s="507"/>
      <c r="AZ589" s="408"/>
      <c r="BA589" s="410" t="str">
        <f>IF(A589="","",IF(AY589+AZ589=ข้อมูลพื้นฐาน!$F$33+ข้อมูลพื้นฐาน!$G$33,"/",""))</f>
        <v/>
      </c>
      <c r="BB589" s="410" t="str">
        <f t="shared" si="40"/>
        <v/>
      </c>
      <c r="BC589" s="390" t="str">
        <f>สรุปเวลาเรียน!X32</f>
        <v/>
      </c>
      <c r="BD589" s="415"/>
    </row>
    <row r="590" spans="1:56" ht="15" customHeight="1">
      <c r="A590" s="875" t="str">
        <f>เวลาเรียน1!A35</f>
        <v/>
      </c>
      <c r="B590" s="876"/>
      <c r="C590" s="519" t="str">
        <f>น้ำหนักส่วนสูง!B31</f>
        <v/>
      </c>
      <c r="D590" s="507"/>
      <c r="E590" s="507"/>
      <c r="F590" s="507"/>
      <c r="G590" s="507"/>
      <c r="H590" s="507"/>
      <c r="I590" s="507"/>
      <c r="J590" s="507"/>
      <c r="K590" s="507"/>
      <c r="L590" s="507"/>
      <c r="M590" s="507"/>
      <c r="N590" s="507"/>
      <c r="O590" s="507"/>
      <c r="P590" s="507"/>
      <c r="Q590" s="507"/>
      <c r="R590" s="507"/>
      <c r="S590" s="507"/>
      <c r="T590" s="507"/>
      <c r="U590" s="507"/>
      <c r="V590" s="507"/>
      <c r="W590" s="507"/>
      <c r="X590" s="507"/>
      <c r="Y590" s="507"/>
      <c r="Z590" s="521" t="str">
        <f t="shared" si="41"/>
        <v/>
      </c>
      <c r="AA590" s="507"/>
      <c r="AB590" s="507"/>
      <c r="AC590" s="507"/>
      <c r="AD590" s="507"/>
      <c r="AE590" s="507"/>
      <c r="AF590" s="507"/>
      <c r="AG590" s="507"/>
      <c r="AH590" s="507"/>
      <c r="AI590" s="507"/>
      <c r="AJ590" s="507"/>
      <c r="AK590" s="507"/>
      <c r="AL590" s="507"/>
      <c r="AM590" s="507"/>
      <c r="AN590" s="507"/>
      <c r="AO590" s="507"/>
      <c r="AP590" s="507"/>
      <c r="AQ590" s="507"/>
      <c r="AR590" s="507"/>
      <c r="AS590" s="513"/>
      <c r="AT590" s="514"/>
      <c r="AU590" s="513"/>
      <c r="AV590" s="514"/>
      <c r="AW590" s="515"/>
      <c r="AX590" s="514"/>
      <c r="AY590" s="507"/>
      <c r="AZ590" s="408"/>
      <c r="BA590" s="410" t="str">
        <f>IF(A590="","",IF(AY590+AZ590=ข้อมูลพื้นฐาน!$F$33+ข้อมูลพื้นฐาน!$G$33,"/",""))</f>
        <v/>
      </c>
      <c r="BB590" s="410" t="str">
        <f t="shared" si="40"/>
        <v/>
      </c>
      <c r="BC590" s="390" t="str">
        <f>สรุปเวลาเรียน!X33</f>
        <v/>
      </c>
      <c r="BD590" s="415"/>
    </row>
    <row r="591" spans="1:56" ht="15" customHeight="1">
      <c r="A591" s="875" t="str">
        <f>เวลาเรียน1!A36</f>
        <v/>
      </c>
      <c r="B591" s="876"/>
      <c r="C591" s="519" t="str">
        <f>น้ำหนักส่วนสูง!B32</f>
        <v/>
      </c>
      <c r="D591" s="507"/>
      <c r="E591" s="507"/>
      <c r="F591" s="507"/>
      <c r="G591" s="507"/>
      <c r="H591" s="507"/>
      <c r="I591" s="507"/>
      <c r="J591" s="507"/>
      <c r="K591" s="507"/>
      <c r="L591" s="507"/>
      <c r="M591" s="507"/>
      <c r="N591" s="507"/>
      <c r="O591" s="507"/>
      <c r="P591" s="507"/>
      <c r="Q591" s="507"/>
      <c r="R591" s="507"/>
      <c r="S591" s="507"/>
      <c r="T591" s="507"/>
      <c r="U591" s="507"/>
      <c r="V591" s="507"/>
      <c r="W591" s="507"/>
      <c r="X591" s="507"/>
      <c r="Y591" s="507"/>
      <c r="Z591" s="521" t="str">
        <f t="shared" si="41"/>
        <v/>
      </c>
      <c r="AA591" s="507"/>
      <c r="AB591" s="507"/>
      <c r="AC591" s="507"/>
      <c r="AD591" s="507"/>
      <c r="AE591" s="507"/>
      <c r="AF591" s="507"/>
      <c r="AG591" s="507"/>
      <c r="AH591" s="507"/>
      <c r="AI591" s="507"/>
      <c r="AJ591" s="507"/>
      <c r="AK591" s="507"/>
      <c r="AL591" s="507"/>
      <c r="AM591" s="507"/>
      <c r="AN591" s="507"/>
      <c r="AO591" s="507"/>
      <c r="AP591" s="507"/>
      <c r="AQ591" s="507"/>
      <c r="AR591" s="507"/>
      <c r="AS591" s="513"/>
      <c r="AT591" s="514"/>
      <c r="AU591" s="513"/>
      <c r="AV591" s="514"/>
      <c r="AW591" s="515"/>
      <c r="AX591" s="514"/>
      <c r="AY591" s="507"/>
      <c r="AZ591" s="408"/>
      <c r="BA591" s="410" t="str">
        <f>IF(A591="","",IF(AY591+AZ591=ข้อมูลพื้นฐาน!$F$33+ข้อมูลพื้นฐาน!$G$33,"/",""))</f>
        <v/>
      </c>
      <c r="BB591" s="410" t="str">
        <f t="shared" si="40"/>
        <v/>
      </c>
      <c r="BC591" s="390" t="str">
        <f>สรุปเวลาเรียน!X34</f>
        <v/>
      </c>
      <c r="BD591" s="415"/>
    </row>
    <row r="592" spans="1:56" ht="15" customHeight="1">
      <c r="A592" s="875" t="str">
        <f>เวลาเรียน1!A37</f>
        <v/>
      </c>
      <c r="B592" s="876"/>
      <c r="C592" s="519" t="str">
        <f>น้ำหนักส่วนสูง!B33</f>
        <v/>
      </c>
      <c r="D592" s="507"/>
      <c r="E592" s="507"/>
      <c r="F592" s="507"/>
      <c r="G592" s="507"/>
      <c r="H592" s="507"/>
      <c r="I592" s="507"/>
      <c r="J592" s="507"/>
      <c r="K592" s="507"/>
      <c r="L592" s="507"/>
      <c r="M592" s="507"/>
      <c r="N592" s="507"/>
      <c r="O592" s="507"/>
      <c r="P592" s="507"/>
      <c r="Q592" s="507"/>
      <c r="R592" s="507"/>
      <c r="S592" s="507"/>
      <c r="T592" s="507"/>
      <c r="U592" s="507"/>
      <c r="V592" s="507"/>
      <c r="W592" s="507"/>
      <c r="X592" s="507"/>
      <c r="Y592" s="507"/>
      <c r="Z592" s="521" t="str">
        <f t="shared" si="41"/>
        <v/>
      </c>
      <c r="AA592" s="507"/>
      <c r="AB592" s="507"/>
      <c r="AC592" s="507"/>
      <c r="AD592" s="507"/>
      <c r="AE592" s="507"/>
      <c r="AF592" s="507"/>
      <c r="AG592" s="507"/>
      <c r="AH592" s="507"/>
      <c r="AI592" s="507"/>
      <c r="AJ592" s="507"/>
      <c r="AK592" s="507"/>
      <c r="AL592" s="507"/>
      <c r="AM592" s="507"/>
      <c r="AN592" s="507"/>
      <c r="AO592" s="507"/>
      <c r="AP592" s="507"/>
      <c r="AQ592" s="507"/>
      <c r="AR592" s="507"/>
      <c r="AS592" s="513"/>
      <c r="AT592" s="514"/>
      <c r="AU592" s="513"/>
      <c r="AV592" s="514"/>
      <c r="AW592" s="515"/>
      <c r="AX592" s="514"/>
      <c r="AY592" s="507"/>
      <c r="AZ592" s="408"/>
      <c r="BA592" s="410" t="str">
        <f>IF(A592="","",IF(AY592+AZ592=ข้อมูลพื้นฐาน!$F$33+ข้อมูลพื้นฐาน!$G$33,"/",""))</f>
        <v/>
      </c>
      <c r="BB592" s="410" t="str">
        <f t="shared" si="40"/>
        <v/>
      </c>
      <c r="BC592" s="390" t="str">
        <f>สรุปเวลาเรียน!X35</f>
        <v/>
      </c>
      <c r="BD592" s="415"/>
    </row>
    <row r="593" spans="1:56" ht="15" customHeight="1">
      <c r="A593" s="875" t="str">
        <f>เวลาเรียน1!A38</f>
        <v/>
      </c>
      <c r="B593" s="876"/>
      <c r="C593" s="519" t="str">
        <f>น้ำหนักส่วนสูง!B34</f>
        <v/>
      </c>
      <c r="D593" s="507"/>
      <c r="E593" s="507"/>
      <c r="F593" s="507"/>
      <c r="G593" s="507"/>
      <c r="H593" s="507"/>
      <c r="I593" s="507"/>
      <c r="J593" s="507"/>
      <c r="K593" s="507"/>
      <c r="L593" s="507"/>
      <c r="M593" s="507"/>
      <c r="N593" s="507"/>
      <c r="O593" s="507"/>
      <c r="P593" s="507"/>
      <c r="Q593" s="507"/>
      <c r="R593" s="507"/>
      <c r="S593" s="507"/>
      <c r="T593" s="507"/>
      <c r="U593" s="507"/>
      <c r="V593" s="507"/>
      <c r="W593" s="507"/>
      <c r="X593" s="507"/>
      <c r="Y593" s="507"/>
      <c r="Z593" s="521" t="str">
        <f t="shared" si="41"/>
        <v/>
      </c>
      <c r="AA593" s="507"/>
      <c r="AB593" s="507"/>
      <c r="AC593" s="507"/>
      <c r="AD593" s="507"/>
      <c r="AE593" s="507"/>
      <c r="AF593" s="507"/>
      <c r="AG593" s="507"/>
      <c r="AH593" s="507"/>
      <c r="AI593" s="507"/>
      <c r="AJ593" s="507"/>
      <c r="AK593" s="507"/>
      <c r="AL593" s="507"/>
      <c r="AM593" s="507"/>
      <c r="AN593" s="507"/>
      <c r="AO593" s="507"/>
      <c r="AP593" s="507"/>
      <c r="AQ593" s="507"/>
      <c r="AR593" s="507"/>
      <c r="AS593" s="513"/>
      <c r="AT593" s="514"/>
      <c r="AU593" s="513"/>
      <c r="AV593" s="514"/>
      <c r="AW593" s="515"/>
      <c r="AX593" s="514"/>
      <c r="AY593" s="507"/>
      <c r="AZ593" s="408"/>
      <c r="BA593" s="410" t="str">
        <f>IF(A593="","",IF(AY593+AZ593=ข้อมูลพื้นฐาน!$F$33+ข้อมูลพื้นฐาน!$G$33,"/",""))</f>
        <v/>
      </c>
      <c r="BB593" s="410" t="str">
        <f t="shared" si="40"/>
        <v/>
      </c>
      <c r="BC593" s="390" t="str">
        <f>สรุปเวลาเรียน!X36</f>
        <v/>
      </c>
      <c r="BD593" s="415"/>
    </row>
    <row r="594" spans="1:56" ht="15" customHeight="1">
      <c r="A594" s="875" t="str">
        <f>เวลาเรียน1!A39</f>
        <v/>
      </c>
      <c r="B594" s="876"/>
      <c r="C594" s="519" t="str">
        <f>น้ำหนักส่วนสูง!B35</f>
        <v/>
      </c>
      <c r="D594" s="507"/>
      <c r="E594" s="507"/>
      <c r="F594" s="507"/>
      <c r="G594" s="507"/>
      <c r="H594" s="507"/>
      <c r="I594" s="507"/>
      <c r="J594" s="507"/>
      <c r="K594" s="507"/>
      <c r="L594" s="507"/>
      <c r="M594" s="507"/>
      <c r="N594" s="507"/>
      <c r="O594" s="507"/>
      <c r="P594" s="507"/>
      <c r="Q594" s="507"/>
      <c r="R594" s="507"/>
      <c r="S594" s="507"/>
      <c r="T594" s="507"/>
      <c r="U594" s="507"/>
      <c r="V594" s="507"/>
      <c r="W594" s="507"/>
      <c r="X594" s="507"/>
      <c r="Y594" s="507"/>
      <c r="Z594" s="521" t="str">
        <f t="shared" si="41"/>
        <v/>
      </c>
      <c r="AA594" s="507"/>
      <c r="AB594" s="507"/>
      <c r="AC594" s="507"/>
      <c r="AD594" s="507"/>
      <c r="AE594" s="507"/>
      <c r="AF594" s="507"/>
      <c r="AG594" s="507"/>
      <c r="AH594" s="507"/>
      <c r="AI594" s="507"/>
      <c r="AJ594" s="507"/>
      <c r="AK594" s="507"/>
      <c r="AL594" s="507"/>
      <c r="AM594" s="507"/>
      <c r="AN594" s="507"/>
      <c r="AO594" s="507"/>
      <c r="AP594" s="507"/>
      <c r="AQ594" s="507"/>
      <c r="AR594" s="507"/>
      <c r="AS594" s="513"/>
      <c r="AT594" s="514"/>
      <c r="AU594" s="513"/>
      <c r="AV594" s="514"/>
      <c r="AW594" s="515"/>
      <c r="AX594" s="514"/>
      <c r="AY594" s="507"/>
      <c r="AZ594" s="408"/>
      <c r="BA594" s="410" t="str">
        <f>IF(A594="","",IF(AY594+AZ594=ข้อมูลพื้นฐาน!$F$33+ข้อมูลพื้นฐาน!$G$33,"/",""))</f>
        <v/>
      </c>
      <c r="BB594" s="410" t="str">
        <f t="shared" si="40"/>
        <v/>
      </c>
      <c r="BC594" s="390" t="str">
        <f>สรุปเวลาเรียน!X37</f>
        <v/>
      </c>
      <c r="BD594" s="415"/>
    </row>
    <row r="595" spans="1:56" ht="15" customHeight="1">
      <c r="A595" s="875" t="str">
        <f>เวลาเรียน1!A40</f>
        <v/>
      </c>
      <c r="B595" s="876"/>
      <c r="C595" s="519" t="str">
        <f>น้ำหนักส่วนสูง!B36</f>
        <v/>
      </c>
      <c r="D595" s="507"/>
      <c r="E595" s="507"/>
      <c r="F595" s="507"/>
      <c r="G595" s="507"/>
      <c r="H595" s="507"/>
      <c r="I595" s="507"/>
      <c r="J595" s="507"/>
      <c r="K595" s="507"/>
      <c r="L595" s="507"/>
      <c r="M595" s="507"/>
      <c r="N595" s="507"/>
      <c r="O595" s="507"/>
      <c r="P595" s="507"/>
      <c r="Q595" s="507"/>
      <c r="R595" s="507"/>
      <c r="S595" s="507"/>
      <c r="T595" s="507"/>
      <c r="U595" s="507"/>
      <c r="V595" s="507"/>
      <c r="W595" s="507"/>
      <c r="X595" s="507"/>
      <c r="Y595" s="507"/>
      <c r="Z595" s="521" t="str">
        <f t="shared" si="41"/>
        <v/>
      </c>
      <c r="AA595" s="507"/>
      <c r="AB595" s="507"/>
      <c r="AC595" s="507"/>
      <c r="AD595" s="507"/>
      <c r="AE595" s="507"/>
      <c r="AF595" s="507"/>
      <c r="AG595" s="507"/>
      <c r="AH595" s="507"/>
      <c r="AI595" s="507"/>
      <c r="AJ595" s="507"/>
      <c r="AK595" s="507"/>
      <c r="AL595" s="507"/>
      <c r="AM595" s="507"/>
      <c r="AN595" s="507"/>
      <c r="AO595" s="507"/>
      <c r="AP595" s="507"/>
      <c r="AQ595" s="507"/>
      <c r="AR595" s="507"/>
      <c r="AS595" s="513"/>
      <c r="AT595" s="514"/>
      <c r="AU595" s="513"/>
      <c r="AV595" s="514"/>
      <c r="AW595" s="515"/>
      <c r="AX595" s="514"/>
      <c r="AY595" s="507"/>
      <c r="AZ595" s="408"/>
      <c r="BA595" s="410" t="str">
        <f>IF(A595="","",IF(AY595+AZ595=ข้อมูลพื้นฐาน!$F$33+ข้อมูลพื้นฐาน!$G$33,"/",""))</f>
        <v/>
      </c>
      <c r="BB595" s="410" t="str">
        <f t="shared" si="40"/>
        <v/>
      </c>
      <c r="BC595" s="390" t="str">
        <f>สรุปเวลาเรียน!X38</f>
        <v/>
      </c>
      <c r="BD595" s="415"/>
    </row>
    <row r="596" spans="1:56" ht="15" customHeight="1">
      <c r="A596" s="875" t="str">
        <f>เวลาเรียน1!A41</f>
        <v/>
      </c>
      <c r="B596" s="876"/>
      <c r="C596" s="519" t="str">
        <f>น้ำหนักส่วนสูง!B37</f>
        <v/>
      </c>
      <c r="D596" s="507"/>
      <c r="E596" s="507"/>
      <c r="F596" s="507"/>
      <c r="G596" s="507"/>
      <c r="H596" s="507"/>
      <c r="I596" s="507"/>
      <c r="J596" s="507"/>
      <c r="K596" s="507"/>
      <c r="L596" s="507"/>
      <c r="M596" s="507"/>
      <c r="N596" s="507"/>
      <c r="O596" s="507"/>
      <c r="P596" s="507"/>
      <c r="Q596" s="507"/>
      <c r="R596" s="507"/>
      <c r="S596" s="507"/>
      <c r="T596" s="507"/>
      <c r="U596" s="507"/>
      <c r="V596" s="507"/>
      <c r="W596" s="507"/>
      <c r="X596" s="507"/>
      <c r="Y596" s="507"/>
      <c r="Z596" s="521" t="str">
        <f t="shared" si="41"/>
        <v/>
      </c>
      <c r="AA596" s="507"/>
      <c r="AB596" s="507"/>
      <c r="AC596" s="507"/>
      <c r="AD596" s="507"/>
      <c r="AE596" s="507"/>
      <c r="AF596" s="507"/>
      <c r="AG596" s="507"/>
      <c r="AH596" s="507"/>
      <c r="AI596" s="507"/>
      <c r="AJ596" s="507"/>
      <c r="AK596" s="507"/>
      <c r="AL596" s="507"/>
      <c r="AM596" s="507"/>
      <c r="AN596" s="507"/>
      <c r="AO596" s="507"/>
      <c r="AP596" s="507"/>
      <c r="AQ596" s="507"/>
      <c r="AR596" s="507"/>
      <c r="AS596" s="513"/>
      <c r="AT596" s="514"/>
      <c r="AU596" s="513"/>
      <c r="AV596" s="514"/>
      <c r="AW596" s="515"/>
      <c r="AX596" s="514"/>
      <c r="AY596" s="507"/>
      <c r="AZ596" s="408"/>
      <c r="BA596" s="410" t="str">
        <f>IF(A596="","",IF(AY596+AZ596=ข้อมูลพื้นฐาน!$F$33+ข้อมูลพื้นฐาน!$G$33,"/",""))</f>
        <v/>
      </c>
      <c r="BB596" s="410" t="str">
        <f t="shared" si="40"/>
        <v/>
      </c>
      <c r="BC596" s="390" t="str">
        <f>สรุปเวลาเรียน!X39</f>
        <v/>
      </c>
      <c r="BD596" s="415"/>
    </row>
    <row r="597" spans="1:56" ht="15" customHeight="1">
      <c r="A597" s="875" t="str">
        <f>เวลาเรียน1!A42</f>
        <v/>
      </c>
      <c r="B597" s="876"/>
      <c r="C597" s="519" t="str">
        <f>น้ำหนักส่วนสูง!B38</f>
        <v/>
      </c>
      <c r="D597" s="507"/>
      <c r="E597" s="507"/>
      <c r="F597" s="507"/>
      <c r="G597" s="507"/>
      <c r="H597" s="507"/>
      <c r="I597" s="507"/>
      <c r="J597" s="507"/>
      <c r="K597" s="507"/>
      <c r="L597" s="507"/>
      <c r="M597" s="507"/>
      <c r="N597" s="507"/>
      <c r="O597" s="507"/>
      <c r="P597" s="507"/>
      <c r="Q597" s="507"/>
      <c r="R597" s="507"/>
      <c r="S597" s="507"/>
      <c r="T597" s="507"/>
      <c r="U597" s="507"/>
      <c r="V597" s="507"/>
      <c r="W597" s="507"/>
      <c r="X597" s="507"/>
      <c r="Y597" s="507"/>
      <c r="Z597" s="521" t="str">
        <f t="shared" si="41"/>
        <v/>
      </c>
      <c r="AA597" s="507"/>
      <c r="AB597" s="507"/>
      <c r="AC597" s="507"/>
      <c r="AD597" s="507"/>
      <c r="AE597" s="507"/>
      <c r="AF597" s="507"/>
      <c r="AG597" s="507"/>
      <c r="AH597" s="507"/>
      <c r="AI597" s="507"/>
      <c r="AJ597" s="507"/>
      <c r="AK597" s="507"/>
      <c r="AL597" s="507"/>
      <c r="AM597" s="507"/>
      <c r="AN597" s="507"/>
      <c r="AO597" s="507"/>
      <c r="AP597" s="507"/>
      <c r="AQ597" s="507"/>
      <c r="AR597" s="507"/>
      <c r="AS597" s="513"/>
      <c r="AT597" s="514"/>
      <c r="AU597" s="513"/>
      <c r="AV597" s="514"/>
      <c r="AW597" s="515"/>
      <c r="AX597" s="514"/>
      <c r="AY597" s="507"/>
      <c r="AZ597" s="408"/>
      <c r="BA597" s="410" t="str">
        <f>IF(A597="","",IF(AY597+AZ597=ข้อมูลพื้นฐาน!$F$33+ข้อมูลพื้นฐาน!$G$33,"/",""))</f>
        <v/>
      </c>
      <c r="BB597" s="410" t="str">
        <f t="shared" si="40"/>
        <v/>
      </c>
      <c r="BC597" s="390" t="str">
        <f>สรุปเวลาเรียน!X40</f>
        <v/>
      </c>
      <c r="BD597" s="415"/>
    </row>
    <row r="598" spans="1:56" ht="15" customHeight="1">
      <c r="A598" s="875" t="str">
        <f>เวลาเรียน1!A43</f>
        <v/>
      </c>
      <c r="B598" s="876"/>
      <c r="C598" s="519" t="str">
        <f>น้ำหนักส่วนสูง!B39</f>
        <v/>
      </c>
      <c r="D598" s="507"/>
      <c r="E598" s="507"/>
      <c r="F598" s="507"/>
      <c r="G598" s="507"/>
      <c r="H598" s="507"/>
      <c r="I598" s="507"/>
      <c r="J598" s="507"/>
      <c r="K598" s="507"/>
      <c r="L598" s="507"/>
      <c r="M598" s="507"/>
      <c r="N598" s="507"/>
      <c r="O598" s="507"/>
      <c r="P598" s="507"/>
      <c r="Q598" s="507"/>
      <c r="R598" s="507"/>
      <c r="S598" s="507"/>
      <c r="T598" s="507"/>
      <c r="U598" s="507"/>
      <c r="V598" s="507"/>
      <c r="W598" s="507"/>
      <c r="X598" s="507"/>
      <c r="Y598" s="507"/>
      <c r="Z598" s="521" t="str">
        <f t="shared" si="41"/>
        <v/>
      </c>
      <c r="AA598" s="507"/>
      <c r="AB598" s="507"/>
      <c r="AC598" s="507"/>
      <c r="AD598" s="507"/>
      <c r="AE598" s="507"/>
      <c r="AF598" s="507"/>
      <c r="AG598" s="507"/>
      <c r="AH598" s="507"/>
      <c r="AI598" s="507"/>
      <c r="AJ598" s="507"/>
      <c r="AK598" s="507"/>
      <c r="AL598" s="507"/>
      <c r="AM598" s="507"/>
      <c r="AN598" s="507"/>
      <c r="AO598" s="507"/>
      <c r="AP598" s="507"/>
      <c r="AQ598" s="507"/>
      <c r="AR598" s="507"/>
      <c r="AS598" s="513"/>
      <c r="AT598" s="514"/>
      <c r="AU598" s="513"/>
      <c r="AV598" s="514"/>
      <c r="AW598" s="515"/>
      <c r="AX598" s="514"/>
      <c r="AY598" s="507"/>
      <c r="AZ598" s="408"/>
      <c r="BA598" s="410" t="str">
        <f>IF(A598="","",IF(AY598+AZ598=ข้อมูลพื้นฐาน!$F$33+ข้อมูลพื้นฐาน!$G$33,"/",""))</f>
        <v/>
      </c>
      <c r="BB598" s="410" t="str">
        <f t="shared" si="40"/>
        <v/>
      </c>
      <c r="BC598" s="390" t="str">
        <f>สรุปเวลาเรียน!X41</f>
        <v/>
      </c>
      <c r="BD598" s="415"/>
    </row>
    <row r="599" spans="1:56" ht="15" customHeight="1">
      <c r="A599" s="875" t="str">
        <f>เวลาเรียน1!A44</f>
        <v/>
      </c>
      <c r="B599" s="876"/>
      <c r="C599" s="519" t="str">
        <f>น้ำหนักส่วนสูง!B40</f>
        <v/>
      </c>
      <c r="D599" s="507"/>
      <c r="E599" s="507"/>
      <c r="F599" s="507"/>
      <c r="G599" s="507"/>
      <c r="H599" s="507"/>
      <c r="I599" s="507"/>
      <c r="J599" s="507"/>
      <c r="K599" s="507"/>
      <c r="L599" s="507"/>
      <c r="M599" s="507"/>
      <c r="N599" s="507"/>
      <c r="O599" s="507"/>
      <c r="P599" s="507"/>
      <c r="Q599" s="507"/>
      <c r="R599" s="507"/>
      <c r="S599" s="507"/>
      <c r="T599" s="507"/>
      <c r="U599" s="507"/>
      <c r="V599" s="507"/>
      <c r="W599" s="507"/>
      <c r="X599" s="507"/>
      <c r="Y599" s="507"/>
      <c r="Z599" s="521" t="str">
        <f t="shared" si="41"/>
        <v/>
      </c>
      <c r="AA599" s="507"/>
      <c r="AB599" s="507"/>
      <c r="AC599" s="507"/>
      <c r="AD599" s="507"/>
      <c r="AE599" s="507"/>
      <c r="AF599" s="507"/>
      <c r="AG599" s="507"/>
      <c r="AH599" s="507"/>
      <c r="AI599" s="507"/>
      <c r="AJ599" s="507"/>
      <c r="AK599" s="507"/>
      <c r="AL599" s="507"/>
      <c r="AM599" s="507"/>
      <c r="AN599" s="507"/>
      <c r="AO599" s="507"/>
      <c r="AP599" s="507"/>
      <c r="AQ599" s="507"/>
      <c r="AR599" s="507"/>
      <c r="AS599" s="513"/>
      <c r="AT599" s="514"/>
      <c r="AU599" s="513"/>
      <c r="AV599" s="514"/>
      <c r="AW599" s="515"/>
      <c r="AX599" s="514"/>
      <c r="AY599" s="507"/>
      <c r="AZ599" s="408"/>
      <c r="BA599" s="410" t="str">
        <f>IF(A599="","",IF(AY599+AZ599=ข้อมูลพื้นฐาน!$F$33+ข้อมูลพื้นฐาน!$G$33,"/",""))</f>
        <v/>
      </c>
      <c r="BB599" s="410" t="str">
        <f t="shared" si="40"/>
        <v/>
      </c>
      <c r="BC599" s="390" t="str">
        <f>สรุปเวลาเรียน!X42</f>
        <v/>
      </c>
      <c r="BD599" s="415"/>
    </row>
    <row r="600" spans="1:56" ht="15" customHeight="1">
      <c r="A600" s="875" t="str">
        <f>เวลาเรียน1!A45</f>
        <v/>
      </c>
      <c r="B600" s="876"/>
      <c r="C600" s="519" t="str">
        <f>น้ำหนักส่วนสูง!B41</f>
        <v/>
      </c>
      <c r="D600" s="507"/>
      <c r="E600" s="507"/>
      <c r="F600" s="507"/>
      <c r="G600" s="507"/>
      <c r="H600" s="507"/>
      <c r="I600" s="507"/>
      <c r="J600" s="507"/>
      <c r="K600" s="507"/>
      <c r="L600" s="507"/>
      <c r="M600" s="507"/>
      <c r="N600" s="507"/>
      <c r="O600" s="507"/>
      <c r="P600" s="507"/>
      <c r="Q600" s="507"/>
      <c r="R600" s="507"/>
      <c r="S600" s="507"/>
      <c r="T600" s="507"/>
      <c r="U600" s="507"/>
      <c r="V600" s="507"/>
      <c r="W600" s="507"/>
      <c r="X600" s="507"/>
      <c r="Y600" s="507"/>
      <c r="Z600" s="521" t="str">
        <f t="shared" si="41"/>
        <v/>
      </c>
      <c r="AA600" s="507"/>
      <c r="AB600" s="507"/>
      <c r="AC600" s="507"/>
      <c r="AD600" s="507"/>
      <c r="AE600" s="507"/>
      <c r="AF600" s="507"/>
      <c r="AG600" s="507"/>
      <c r="AH600" s="507"/>
      <c r="AI600" s="507"/>
      <c r="AJ600" s="507"/>
      <c r="AK600" s="507"/>
      <c r="AL600" s="507"/>
      <c r="AM600" s="507"/>
      <c r="AN600" s="507"/>
      <c r="AO600" s="507"/>
      <c r="AP600" s="507"/>
      <c r="AQ600" s="507"/>
      <c r="AR600" s="507"/>
      <c r="AS600" s="513"/>
      <c r="AT600" s="514"/>
      <c r="AU600" s="513"/>
      <c r="AV600" s="514"/>
      <c r="AW600" s="515"/>
      <c r="AX600" s="514"/>
      <c r="AY600" s="507"/>
      <c r="AZ600" s="408"/>
      <c r="BA600" s="410" t="str">
        <f>IF(A600="","",IF(AY600+AZ600=ข้อมูลพื้นฐาน!$F$33+ข้อมูลพื้นฐาน!$G$33,"/",""))</f>
        <v/>
      </c>
      <c r="BB600" s="410" t="str">
        <f t="shared" si="40"/>
        <v/>
      </c>
      <c r="BC600" s="390" t="str">
        <f>สรุปเวลาเรียน!X43</f>
        <v/>
      </c>
      <c r="BD600" s="415"/>
    </row>
    <row r="601" spans="1:56" ht="15" customHeight="1">
      <c r="A601" s="875" t="str">
        <f>เวลาเรียน1!A46</f>
        <v/>
      </c>
      <c r="B601" s="876"/>
      <c r="C601" s="519" t="str">
        <f>น้ำหนักส่วนสูง!B42</f>
        <v/>
      </c>
      <c r="D601" s="507"/>
      <c r="E601" s="507"/>
      <c r="F601" s="507"/>
      <c r="G601" s="507"/>
      <c r="H601" s="507"/>
      <c r="I601" s="507"/>
      <c r="J601" s="507"/>
      <c r="K601" s="507"/>
      <c r="L601" s="507"/>
      <c r="M601" s="507"/>
      <c r="N601" s="507"/>
      <c r="O601" s="507"/>
      <c r="P601" s="507"/>
      <c r="Q601" s="507"/>
      <c r="R601" s="507"/>
      <c r="S601" s="507"/>
      <c r="T601" s="507"/>
      <c r="U601" s="507"/>
      <c r="V601" s="507"/>
      <c r="W601" s="507"/>
      <c r="X601" s="507"/>
      <c r="Y601" s="507"/>
      <c r="Z601" s="521" t="str">
        <f t="shared" si="41"/>
        <v/>
      </c>
      <c r="AA601" s="507"/>
      <c r="AB601" s="507"/>
      <c r="AC601" s="507"/>
      <c r="AD601" s="507"/>
      <c r="AE601" s="507"/>
      <c r="AF601" s="507"/>
      <c r="AG601" s="507"/>
      <c r="AH601" s="507"/>
      <c r="AI601" s="507"/>
      <c r="AJ601" s="507"/>
      <c r="AK601" s="507"/>
      <c r="AL601" s="507"/>
      <c r="AM601" s="507"/>
      <c r="AN601" s="507"/>
      <c r="AO601" s="507"/>
      <c r="AP601" s="507"/>
      <c r="AQ601" s="507"/>
      <c r="AR601" s="507"/>
      <c r="AS601" s="516"/>
      <c r="AT601" s="517"/>
      <c r="AU601" s="516"/>
      <c r="AV601" s="517"/>
      <c r="AW601" s="518"/>
      <c r="AX601" s="517"/>
      <c r="AY601" s="507"/>
      <c r="AZ601" s="408"/>
      <c r="BA601" s="410" t="str">
        <f>IF(A601="","",IF(AY601+AZ601=ข้อมูลพื้นฐาน!$F$33+ข้อมูลพื้นฐาน!$G$33,"/",""))</f>
        <v/>
      </c>
      <c r="BB601" s="410" t="str">
        <f t="shared" si="40"/>
        <v/>
      </c>
      <c r="BC601" s="390" t="str">
        <f>สรุปเวลาเรียน!X44</f>
        <v/>
      </c>
      <c r="BD601" s="415"/>
    </row>
    <row r="602" spans="1:56" ht="15" customHeight="1">
      <c r="A602" s="875" t="str">
        <f>เวลาเรียน1!A47</f>
        <v/>
      </c>
      <c r="B602" s="876"/>
      <c r="C602" s="519" t="str">
        <f>น้ำหนักส่วนสูง!B43</f>
        <v/>
      </c>
      <c r="D602" s="507"/>
      <c r="E602" s="507"/>
      <c r="F602" s="507"/>
      <c r="G602" s="507"/>
      <c r="H602" s="507"/>
      <c r="I602" s="507"/>
      <c r="J602" s="507"/>
      <c r="K602" s="507"/>
      <c r="L602" s="507"/>
      <c r="M602" s="507"/>
      <c r="N602" s="507"/>
      <c r="O602" s="507"/>
      <c r="P602" s="507"/>
      <c r="Q602" s="507"/>
      <c r="R602" s="507"/>
      <c r="S602" s="507"/>
      <c r="T602" s="507"/>
      <c r="U602" s="507"/>
      <c r="V602" s="507"/>
      <c r="W602" s="507"/>
      <c r="X602" s="507"/>
      <c r="Y602" s="507"/>
      <c r="Z602" s="521" t="str">
        <f t="shared" ref="Z602:Z611" si="42">A602</f>
        <v/>
      </c>
      <c r="AA602" s="507"/>
      <c r="AB602" s="507"/>
      <c r="AC602" s="507"/>
      <c r="AD602" s="507"/>
      <c r="AE602" s="507"/>
      <c r="AF602" s="507"/>
      <c r="AG602" s="507"/>
      <c r="AH602" s="507"/>
      <c r="AI602" s="507"/>
      <c r="AJ602" s="507"/>
      <c r="AK602" s="507"/>
      <c r="AL602" s="507"/>
      <c r="AM602" s="507"/>
      <c r="AN602" s="507"/>
      <c r="AO602" s="507"/>
      <c r="AP602" s="507"/>
      <c r="AQ602" s="507"/>
      <c r="AR602" s="507"/>
      <c r="AS602" s="513"/>
      <c r="AT602" s="514"/>
      <c r="AU602" s="513"/>
      <c r="AV602" s="514"/>
      <c r="AW602" s="515"/>
      <c r="AX602" s="514"/>
      <c r="AY602" s="507"/>
      <c r="AZ602" s="408"/>
      <c r="BA602" s="410" t="str">
        <f>IF(A602="","",IF(AY602+AZ602=ข้อมูลพื้นฐาน!$F$33+ข้อมูลพื้นฐาน!$G$33,"/",""))</f>
        <v/>
      </c>
      <c r="BB602" s="410" t="str">
        <f t="shared" ref="BB602:BB611" si="43">IF(A602="","",IF(BA602="/","","/"))</f>
        <v/>
      </c>
      <c r="BC602" s="390" t="str">
        <f>สรุปเวลาเรียน!X45</f>
        <v/>
      </c>
      <c r="BD602" s="415"/>
    </row>
    <row r="603" spans="1:56" ht="15" customHeight="1">
      <c r="A603" s="875" t="str">
        <f>เวลาเรียน1!A48</f>
        <v/>
      </c>
      <c r="B603" s="876"/>
      <c r="C603" s="519" t="str">
        <f>น้ำหนักส่วนสูง!B44</f>
        <v/>
      </c>
      <c r="D603" s="507"/>
      <c r="E603" s="507"/>
      <c r="F603" s="507"/>
      <c r="G603" s="507"/>
      <c r="H603" s="507"/>
      <c r="I603" s="507"/>
      <c r="J603" s="507"/>
      <c r="K603" s="507"/>
      <c r="L603" s="507"/>
      <c r="M603" s="507"/>
      <c r="N603" s="507"/>
      <c r="O603" s="507"/>
      <c r="P603" s="507"/>
      <c r="Q603" s="507"/>
      <c r="R603" s="507"/>
      <c r="S603" s="507"/>
      <c r="T603" s="507"/>
      <c r="U603" s="507"/>
      <c r="V603" s="507"/>
      <c r="W603" s="507"/>
      <c r="X603" s="507"/>
      <c r="Y603" s="507"/>
      <c r="Z603" s="521" t="str">
        <f t="shared" si="42"/>
        <v/>
      </c>
      <c r="AA603" s="507"/>
      <c r="AB603" s="507"/>
      <c r="AC603" s="507"/>
      <c r="AD603" s="507"/>
      <c r="AE603" s="507"/>
      <c r="AF603" s="507"/>
      <c r="AG603" s="507"/>
      <c r="AH603" s="507"/>
      <c r="AI603" s="507"/>
      <c r="AJ603" s="507"/>
      <c r="AK603" s="507"/>
      <c r="AL603" s="507"/>
      <c r="AM603" s="507"/>
      <c r="AN603" s="507"/>
      <c r="AO603" s="507"/>
      <c r="AP603" s="507"/>
      <c r="AQ603" s="507"/>
      <c r="AR603" s="507"/>
      <c r="AS603" s="513"/>
      <c r="AT603" s="514"/>
      <c r="AU603" s="513"/>
      <c r="AV603" s="514"/>
      <c r="AW603" s="515"/>
      <c r="AX603" s="514"/>
      <c r="AY603" s="507"/>
      <c r="AZ603" s="408"/>
      <c r="BA603" s="410" t="str">
        <f>IF(A603="","",IF(AY603+AZ603=ข้อมูลพื้นฐาน!$F$33+ข้อมูลพื้นฐาน!$G$33,"/",""))</f>
        <v/>
      </c>
      <c r="BB603" s="410" t="str">
        <f t="shared" si="43"/>
        <v/>
      </c>
      <c r="BC603" s="390" t="str">
        <f>สรุปเวลาเรียน!X46</f>
        <v/>
      </c>
      <c r="BD603" s="415"/>
    </row>
    <row r="604" spans="1:56" ht="15" customHeight="1">
      <c r="A604" s="875" t="str">
        <f>เวลาเรียน1!A49</f>
        <v/>
      </c>
      <c r="B604" s="876"/>
      <c r="C604" s="519" t="str">
        <f>น้ำหนักส่วนสูง!B45</f>
        <v/>
      </c>
      <c r="D604" s="507"/>
      <c r="E604" s="507"/>
      <c r="F604" s="507"/>
      <c r="G604" s="507"/>
      <c r="H604" s="507"/>
      <c r="I604" s="507"/>
      <c r="J604" s="507"/>
      <c r="K604" s="507"/>
      <c r="L604" s="507"/>
      <c r="M604" s="507"/>
      <c r="N604" s="507"/>
      <c r="O604" s="507"/>
      <c r="P604" s="507"/>
      <c r="Q604" s="507"/>
      <c r="R604" s="507"/>
      <c r="S604" s="507"/>
      <c r="T604" s="507"/>
      <c r="U604" s="507"/>
      <c r="V604" s="507"/>
      <c r="W604" s="507"/>
      <c r="X604" s="507"/>
      <c r="Y604" s="507"/>
      <c r="Z604" s="521" t="str">
        <f t="shared" si="42"/>
        <v/>
      </c>
      <c r="AA604" s="507"/>
      <c r="AB604" s="507"/>
      <c r="AC604" s="507"/>
      <c r="AD604" s="507"/>
      <c r="AE604" s="507"/>
      <c r="AF604" s="507"/>
      <c r="AG604" s="507"/>
      <c r="AH604" s="507"/>
      <c r="AI604" s="507"/>
      <c r="AJ604" s="507"/>
      <c r="AK604" s="507"/>
      <c r="AL604" s="507"/>
      <c r="AM604" s="507"/>
      <c r="AN604" s="507"/>
      <c r="AO604" s="507"/>
      <c r="AP604" s="507"/>
      <c r="AQ604" s="507"/>
      <c r="AR604" s="507"/>
      <c r="AS604" s="513"/>
      <c r="AT604" s="514"/>
      <c r="AU604" s="513"/>
      <c r="AV604" s="514"/>
      <c r="AW604" s="515"/>
      <c r="AX604" s="514"/>
      <c r="AY604" s="507"/>
      <c r="AZ604" s="408"/>
      <c r="BA604" s="410" t="str">
        <f>IF(A604="","",IF(AY604+AZ604=ข้อมูลพื้นฐาน!$F$33+ข้อมูลพื้นฐาน!$G$33,"/",""))</f>
        <v/>
      </c>
      <c r="BB604" s="410" t="str">
        <f t="shared" si="43"/>
        <v/>
      </c>
      <c r="BC604" s="390" t="str">
        <f>สรุปเวลาเรียน!X47</f>
        <v/>
      </c>
      <c r="BD604" s="415"/>
    </row>
    <row r="605" spans="1:56" ht="15" customHeight="1">
      <c r="A605" s="875" t="str">
        <f>เวลาเรียน1!A50</f>
        <v/>
      </c>
      <c r="B605" s="876"/>
      <c r="C605" s="519" t="str">
        <f>น้ำหนักส่วนสูง!B46</f>
        <v/>
      </c>
      <c r="D605" s="507"/>
      <c r="E605" s="507"/>
      <c r="F605" s="507"/>
      <c r="G605" s="507"/>
      <c r="H605" s="507"/>
      <c r="I605" s="507"/>
      <c r="J605" s="507"/>
      <c r="K605" s="507"/>
      <c r="L605" s="507"/>
      <c r="M605" s="507"/>
      <c r="N605" s="507"/>
      <c r="O605" s="507"/>
      <c r="P605" s="507"/>
      <c r="Q605" s="507"/>
      <c r="R605" s="507"/>
      <c r="S605" s="507"/>
      <c r="T605" s="507"/>
      <c r="U605" s="507"/>
      <c r="V605" s="507"/>
      <c r="W605" s="507"/>
      <c r="X605" s="507"/>
      <c r="Y605" s="507"/>
      <c r="Z605" s="521" t="str">
        <f t="shared" si="42"/>
        <v/>
      </c>
      <c r="AA605" s="507"/>
      <c r="AB605" s="507"/>
      <c r="AC605" s="507"/>
      <c r="AD605" s="507"/>
      <c r="AE605" s="507"/>
      <c r="AF605" s="507"/>
      <c r="AG605" s="507"/>
      <c r="AH605" s="507"/>
      <c r="AI605" s="507"/>
      <c r="AJ605" s="507"/>
      <c r="AK605" s="507"/>
      <c r="AL605" s="507"/>
      <c r="AM605" s="507"/>
      <c r="AN605" s="507"/>
      <c r="AO605" s="507"/>
      <c r="AP605" s="507"/>
      <c r="AQ605" s="507"/>
      <c r="AR605" s="507"/>
      <c r="AS605" s="513"/>
      <c r="AT605" s="514"/>
      <c r="AU605" s="513"/>
      <c r="AV605" s="514"/>
      <c r="AW605" s="515"/>
      <c r="AX605" s="514"/>
      <c r="AY605" s="507"/>
      <c r="AZ605" s="408"/>
      <c r="BA605" s="410" t="str">
        <f>IF(A605="","",IF(AY605+AZ605=ข้อมูลพื้นฐาน!$F$33+ข้อมูลพื้นฐาน!$G$33,"/",""))</f>
        <v/>
      </c>
      <c r="BB605" s="410" t="str">
        <f t="shared" si="43"/>
        <v/>
      </c>
      <c r="BC605" s="390" t="str">
        <f>สรุปเวลาเรียน!X48</f>
        <v/>
      </c>
      <c r="BD605" s="415"/>
    </row>
    <row r="606" spans="1:56" ht="15" customHeight="1">
      <c r="A606" s="875" t="str">
        <f>เวลาเรียน1!A51</f>
        <v/>
      </c>
      <c r="B606" s="876"/>
      <c r="C606" s="519" t="str">
        <f>น้ำหนักส่วนสูง!B47</f>
        <v/>
      </c>
      <c r="D606" s="507"/>
      <c r="E606" s="507"/>
      <c r="F606" s="507"/>
      <c r="G606" s="507"/>
      <c r="H606" s="507"/>
      <c r="I606" s="507"/>
      <c r="J606" s="507"/>
      <c r="K606" s="507"/>
      <c r="L606" s="507"/>
      <c r="M606" s="507"/>
      <c r="N606" s="507"/>
      <c r="O606" s="507"/>
      <c r="P606" s="507"/>
      <c r="Q606" s="507"/>
      <c r="R606" s="507"/>
      <c r="S606" s="507"/>
      <c r="T606" s="507"/>
      <c r="U606" s="507"/>
      <c r="V606" s="507"/>
      <c r="W606" s="507"/>
      <c r="X606" s="507"/>
      <c r="Y606" s="507"/>
      <c r="Z606" s="521" t="str">
        <f t="shared" si="42"/>
        <v/>
      </c>
      <c r="AA606" s="507"/>
      <c r="AB606" s="507"/>
      <c r="AC606" s="507"/>
      <c r="AD606" s="507"/>
      <c r="AE606" s="507"/>
      <c r="AF606" s="507"/>
      <c r="AG606" s="507"/>
      <c r="AH606" s="507"/>
      <c r="AI606" s="507"/>
      <c r="AJ606" s="507"/>
      <c r="AK606" s="507"/>
      <c r="AL606" s="507"/>
      <c r="AM606" s="507"/>
      <c r="AN606" s="507"/>
      <c r="AO606" s="507"/>
      <c r="AP606" s="507"/>
      <c r="AQ606" s="507"/>
      <c r="AR606" s="507"/>
      <c r="AS606" s="513"/>
      <c r="AT606" s="514"/>
      <c r="AU606" s="513"/>
      <c r="AV606" s="514"/>
      <c r="AW606" s="515"/>
      <c r="AX606" s="514"/>
      <c r="AY606" s="507"/>
      <c r="AZ606" s="408"/>
      <c r="BA606" s="410" t="str">
        <f>IF(A606="","",IF(AY606+AZ606=ข้อมูลพื้นฐาน!$F$33+ข้อมูลพื้นฐาน!$G$33,"/",""))</f>
        <v/>
      </c>
      <c r="BB606" s="410" t="str">
        <f t="shared" si="43"/>
        <v/>
      </c>
      <c r="BC606" s="390" t="str">
        <f>สรุปเวลาเรียน!X49</f>
        <v/>
      </c>
      <c r="BD606" s="415"/>
    </row>
    <row r="607" spans="1:56" ht="15" customHeight="1">
      <c r="A607" s="875" t="str">
        <f>เวลาเรียน1!A52</f>
        <v/>
      </c>
      <c r="B607" s="876"/>
      <c r="C607" s="519" t="str">
        <f>น้ำหนักส่วนสูง!B48</f>
        <v/>
      </c>
      <c r="D607" s="507"/>
      <c r="E607" s="507"/>
      <c r="F607" s="507"/>
      <c r="G607" s="507"/>
      <c r="H607" s="507"/>
      <c r="I607" s="507"/>
      <c r="J607" s="507"/>
      <c r="K607" s="507"/>
      <c r="L607" s="507"/>
      <c r="M607" s="507"/>
      <c r="N607" s="507"/>
      <c r="O607" s="507"/>
      <c r="P607" s="507"/>
      <c r="Q607" s="507"/>
      <c r="R607" s="507"/>
      <c r="S607" s="507"/>
      <c r="T607" s="507"/>
      <c r="U607" s="507"/>
      <c r="V607" s="507"/>
      <c r="W607" s="507"/>
      <c r="X607" s="507"/>
      <c r="Y607" s="507"/>
      <c r="Z607" s="521" t="str">
        <f t="shared" si="42"/>
        <v/>
      </c>
      <c r="AA607" s="507"/>
      <c r="AB607" s="507"/>
      <c r="AC607" s="507"/>
      <c r="AD607" s="507"/>
      <c r="AE607" s="507"/>
      <c r="AF607" s="507"/>
      <c r="AG607" s="507"/>
      <c r="AH607" s="507"/>
      <c r="AI607" s="507"/>
      <c r="AJ607" s="507"/>
      <c r="AK607" s="507"/>
      <c r="AL607" s="507"/>
      <c r="AM607" s="507"/>
      <c r="AN607" s="507"/>
      <c r="AO607" s="507"/>
      <c r="AP607" s="507"/>
      <c r="AQ607" s="507"/>
      <c r="AR607" s="507"/>
      <c r="AS607" s="513"/>
      <c r="AT607" s="514"/>
      <c r="AU607" s="513"/>
      <c r="AV607" s="514"/>
      <c r="AW607" s="515"/>
      <c r="AX607" s="514"/>
      <c r="AY607" s="507"/>
      <c r="AZ607" s="408"/>
      <c r="BA607" s="410" t="str">
        <f>IF(A607="","",IF(AY607+AZ607=ข้อมูลพื้นฐาน!$F$33+ข้อมูลพื้นฐาน!$G$33,"/",""))</f>
        <v/>
      </c>
      <c r="BB607" s="410" t="str">
        <f t="shared" si="43"/>
        <v/>
      </c>
      <c r="BC607" s="390" t="str">
        <f>สรุปเวลาเรียน!X50</f>
        <v/>
      </c>
      <c r="BD607" s="415"/>
    </row>
    <row r="608" spans="1:56" ht="15" customHeight="1">
      <c r="A608" s="875" t="str">
        <f>เวลาเรียน1!A53</f>
        <v/>
      </c>
      <c r="B608" s="876"/>
      <c r="C608" s="519" t="str">
        <f>น้ำหนักส่วนสูง!B49</f>
        <v/>
      </c>
      <c r="D608" s="507"/>
      <c r="E608" s="507"/>
      <c r="F608" s="507"/>
      <c r="G608" s="507"/>
      <c r="H608" s="507"/>
      <c r="I608" s="507"/>
      <c r="J608" s="507"/>
      <c r="K608" s="507"/>
      <c r="L608" s="507"/>
      <c r="M608" s="507"/>
      <c r="N608" s="507"/>
      <c r="O608" s="507"/>
      <c r="P608" s="507"/>
      <c r="Q608" s="507"/>
      <c r="R608" s="507"/>
      <c r="S608" s="507"/>
      <c r="T608" s="507"/>
      <c r="U608" s="507"/>
      <c r="V608" s="507"/>
      <c r="W608" s="507"/>
      <c r="X608" s="507"/>
      <c r="Y608" s="507"/>
      <c r="Z608" s="521" t="str">
        <f t="shared" si="42"/>
        <v/>
      </c>
      <c r="AA608" s="507"/>
      <c r="AB608" s="507"/>
      <c r="AC608" s="507"/>
      <c r="AD608" s="507"/>
      <c r="AE608" s="507"/>
      <c r="AF608" s="507"/>
      <c r="AG608" s="507"/>
      <c r="AH608" s="507"/>
      <c r="AI608" s="507"/>
      <c r="AJ608" s="507"/>
      <c r="AK608" s="507"/>
      <c r="AL608" s="507"/>
      <c r="AM608" s="507"/>
      <c r="AN608" s="507"/>
      <c r="AO608" s="507"/>
      <c r="AP608" s="507"/>
      <c r="AQ608" s="507"/>
      <c r="AR608" s="507"/>
      <c r="AS608" s="513"/>
      <c r="AT608" s="514"/>
      <c r="AU608" s="513"/>
      <c r="AV608" s="514"/>
      <c r="AW608" s="515"/>
      <c r="AX608" s="514"/>
      <c r="AY608" s="507"/>
      <c r="AZ608" s="408"/>
      <c r="BA608" s="410" t="str">
        <f>IF(A608="","",IF(AY608+AZ608=ข้อมูลพื้นฐาน!$F$33+ข้อมูลพื้นฐาน!$G$33,"/",""))</f>
        <v/>
      </c>
      <c r="BB608" s="410" t="str">
        <f t="shared" si="43"/>
        <v/>
      </c>
      <c r="BC608" s="390" t="str">
        <f>สรุปเวลาเรียน!X51</f>
        <v/>
      </c>
      <c r="BD608" s="415"/>
    </row>
    <row r="609" spans="1:56" ht="15" customHeight="1">
      <c r="A609" s="875" t="str">
        <f>เวลาเรียน1!A54</f>
        <v/>
      </c>
      <c r="B609" s="876"/>
      <c r="C609" s="519" t="str">
        <f>น้ำหนักส่วนสูง!B50</f>
        <v/>
      </c>
      <c r="D609" s="507"/>
      <c r="E609" s="507"/>
      <c r="F609" s="507"/>
      <c r="G609" s="507"/>
      <c r="H609" s="507"/>
      <c r="I609" s="507"/>
      <c r="J609" s="507"/>
      <c r="K609" s="507"/>
      <c r="L609" s="507"/>
      <c r="M609" s="507"/>
      <c r="N609" s="507"/>
      <c r="O609" s="507"/>
      <c r="P609" s="507"/>
      <c r="Q609" s="507"/>
      <c r="R609" s="507"/>
      <c r="S609" s="507"/>
      <c r="T609" s="507"/>
      <c r="U609" s="507"/>
      <c r="V609" s="507"/>
      <c r="W609" s="507"/>
      <c r="X609" s="507"/>
      <c r="Y609" s="507"/>
      <c r="Z609" s="521" t="str">
        <f t="shared" si="42"/>
        <v/>
      </c>
      <c r="AA609" s="507"/>
      <c r="AB609" s="507"/>
      <c r="AC609" s="507"/>
      <c r="AD609" s="507"/>
      <c r="AE609" s="507"/>
      <c r="AF609" s="507"/>
      <c r="AG609" s="507"/>
      <c r="AH609" s="507"/>
      <c r="AI609" s="507"/>
      <c r="AJ609" s="507"/>
      <c r="AK609" s="507"/>
      <c r="AL609" s="507"/>
      <c r="AM609" s="507"/>
      <c r="AN609" s="507"/>
      <c r="AO609" s="507"/>
      <c r="AP609" s="507"/>
      <c r="AQ609" s="507"/>
      <c r="AR609" s="507"/>
      <c r="AS609" s="513"/>
      <c r="AT609" s="514"/>
      <c r="AU609" s="513"/>
      <c r="AV609" s="514"/>
      <c r="AW609" s="515"/>
      <c r="AX609" s="514"/>
      <c r="AY609" s="507"/>
      <c r="AZ609" s="408"/>
      <c r="BA609" s="410" t="str">
        <f>IF(A609="","",IF(AY609+AZ609=ข้อมูลพื้นฐาน!$F$33+ข้อมูลพื้นฐาน!$G$33,"/",""))</f>
        <v/>
      </c>
      <c r="BB609" s="410" t="str">
        <f t="shared" si="43"/>
        <v/>
      </c>
      <c r="BC609" s="390" t="str">
        <f>สรุปเวลาเรียน!X52</f>
        <v/>
      </c>
      <c r="BD609" s="415"/>
    </row>
    <row r="610" spans="1:56" ht="15" customHeight="1">
      <c r="A610" s="875" t="str">
        <f>เวลาเรียน1!A55</f>
        <v/>
      </c>
      <c r="B610" s="876"/>
      <c r="C610" s="519" t="str">
        <f>น้ำหนักส่วนสูง!B51</f>
        <v/>
      </c>
      <c r="D610" s="507"/>
      <c r="E610" s="507"/>
      <c r="F610" s="507"/>
      <c r="G610" s="507"/>
      <c r="H610" s="507"/>
      <c r="I610" s="507"/>
      <c r="J610" s="507"/>
      <c r="K610" s="507"/>
      <c r="L610" s="507"/>
      <c r="M610" s="507"/>
      <c r="N610" s="507"/>
      <c r="O610" s="507"/>
      <c r="P610" s="507"/>
      <c r="Q610" s="507"/>
      <c r="R610" s="507"/>
      <c r="S610" s="507"/>
      <c r="T610" s="507"/>
      <c r="U610" s="507"/>
      <c r="V610" s="507"/>
      <c r="W610" s="507"/>
      <c r="X610" s="507"/>
      <c r="Y610" s="507"/>
      <c r="Z610" s="521" t="str">
        <f t="shared" si="42"/>
        <v/>
      </c>
      <c r="AA610" s="507"/>
      <c r="AB610" s="507"/>
      <c r="AC610" s="507"/>
      <c r="AD610" s="507"/>
      <c r="AE610" s="507"/>
      <c r="AF610" s="507"/>
      <c r="AG610" s="507"/>
      <c r="AH610" s="507"/>
      <c r="AI610" s="507"/>
      <c r="AJ610" s="507"/>
      <c r="AK610" s="507"/>
      <c r="AL610" s="507"/>
      <c r="AM610" s="507"/>
      <c r="AN610" s="507"/>
      <c r="AO610" s="507"/>
      <c r="AP610" s="507"/>
      <c r="AQ610" s="507"/>
      <c r="AR610" s="507"/>
      <c r="AS610" s="513"/>
      <c r="AT610" s="514"/>
      <c r="AU610" s="513"/>
      <c r="AV610" s="514"/>
      <c r="AW610" s="515"/>
      <c r="AX610" s="514"/>
      <c r="AY610" s="507"/>
      <c r="AZ610" s="408"/>
      <c r="BA610" s="410" t="str">
        <f>IF(A610="","",IF(AY610+AZ610=ข้อมูลพื้นฐาน!$F$33+ข้อมูลพื้นฐาน!$G$33,"/",""))</f>
        <v/>
      </c>
      <c r="BB610" s="410" t="str">
        <f t="shared" si="43"/>
        <v/>
      </c>
      <c r="BC610" s="390" t="str">
        <f>สรุปเวลาเรียน!X53</f>
        <v/>
      </c>
      <c r="BD610" s="415"/>
    </row>
    <row r="611" spans="1:56" ht="14.45" customHeight="1">
      <c r="A611" s="875" t="str">
        <f>เวลาเรียน1!A56</f>
        <v/>
      </c>
      <c r="B611" s="876"/>
      <c r="C611" s="519" t="str">
        <f>น้ำหนักส่วนสูง!B52</f>
        <v/>
      </c>
      <c r="D611" s="507"/>
      <c r="E611" s="507"/>
      <c r="F611" s="507"/>
      <c r="G611" s="507"/>
      <c r="H611" s="507"/>
      <c r="I611" s="507"/>
      <c r="J611" s="507"/>
      <c r="K611" s="507"/>
      <c r="L611" s="507"/>
      <c r="M611" s="507"/>
      <c r="N611" s="507"/>
      <c r="O611" s="507"/>
      <c r="P611" s="507"/>
      <c r="Q611" s="507"/>
      <c r="R611" s="507"/>
      <c r="S611" s="507"/>
      <c r="T611" s="507"/>
      <c r="U611" s="507"/>
      <c r="V611" s="507"/>
      <c r="W611" s="507"/>
      <c r="X611" s="507"/>
      <c r="Y611" s="507"/>
      <c r="Z611" s="521" t="str">
        <f t="shared" si="42"/>
        <v/>
      </c>
      <c r="AA611" s="507"/>
      <c r="AB611" s="507"/>
      <c r="AC611" s="507"/>
      <c r="AD611" s="507"/>
      <c r="AE611" s="507"/>
      <c r="AF611" s="507"/>
      <c r="AG611" s="507"/>
      <c r="AH611" s="507"/>
      <c r="AI611" s="507"/>
      <c r="AJ611" s="507"/>
      <c r="AK611" s="507"/>
      <c r="AL611" s="507"/>
      <c r="AM611" s="507"/>
      <c r="AN611" s="507"/>
      <c r="AO611" s="507"/>
      <c r="AP611" s="507"/>
      <c r="AQ611" s="507"/>
      <c r="AR611" s="507"/>
      <c r="AS611" s="516"/>
      <c r="AT611" s="517"/>
      <c r="AU611" s="516"/>
      <c r="AV611" s="517"/>
      <c r="AW611" s="518"/>
      <c r="AX611" s="517"/>
      <c r="AY611" s="507"/>
      <c r="AZ611" s="408"/>
      <c r="BA611" s="410" t="str">
        <f>IF(A611="","",IF(AY611+AZ611=ข้อมูลพื้นฐาน!$F$33+ข้อมูลพื้นฐาน!$G$33,"/",""))</f>
        <v/>
      </c>
      <c r="BB611" s="410" t="str">
        <f t="shared" si="43"/>
        <v/>
      </c>
      <c r="BC611" s="390" t="str">
        <f>สรุปเวลาเรียน!X54</f>
        <v/>
      </c>
      <c r="BD611" s="415"/>
    </row>
    <row r="612" spans="1:56" ht="15.6" hidden="1" customHeight="1">
      <c r="A612" s="522"/>
      <c r="B612" s="522"/>
      <c r="C612" s="415"/>
      <c r="D612" s="415"/>
      <c r="E612" s="415"/>
      <c r="F612" s="415"/>
      <c r="G612" s="415"/>
      <c r="H612" s="415"/>
      <c r="I612" s="41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522"/>
      <c r="AA612" s="415"/>
      <c r="AB612" s="415"/>
      <c r="AC612" s="415"/>
      <c r="AD612" s="415"/>
      <c r="AE612" s="415"/>
      <c r="AF612" s="415"/>
      <c r="AG612" s="415"/>
      <c r="AH612" s="415"/>
      <c r="AI612" s="415"/>
      <c r="AJ612" s="415"/>
      <c r="AK612" s="415"/>
      <c r="AL612" s="415"/>
      <c r="AM612" s="415"/>
      <c r="AN612" s="415"/>
      <c r="AO612" s="415"/>
      <c r="AP612" s="415"/>
      <c r="AQ612" s="415"/>
      <c r="AR612" s="415"/>
      <c r="AS612" s="415"/>
      <c r="AT612" s="415"/>
      <c r="AU612" s="415"/>
      <c r="AV612" s="415"/>
      <c r="AW612" s="415"/>
      <c r="AX612" s="415"/>
      <c r="AY612" s="415"/>
      <c r="AZ612" s="453"/>
      <c r="BA612" s="453"/>
      <c r="BB612" s="453"/>
      <c r="BC612" s="415"/>
      <c r="BD612" s="415"/>
    </row>
    <row r="613" spans="1:56" ht="18.75" hidden="1">
      <c r="A613" s="522"/>
      <c r="B613" s="522"/>
      <c r="C613" s="415"/>
      <c r="D613" s="415"/>
      <c r="E613" s="415"/>
      <c r="F613" s="415"/>
      <c r="G613" s="415"/>
      <c r="H613" s="415"/>
      <c r="I613" s="41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522"/>
      <c r="AA613" s="415"/>
      <c r="AB613" s="415"/>
      <c r="AC613" s="415"/>
      <c r="AD613" s="415"/>
      <c r="AE613" s="415"/>
      <c r="AF613" s="415"/>
      <c r="AG613" s="415"/>
      <c r="AH613" s="415"/>
      <c r="AI613" s="415"/>
      <c r="AJ613" s="415"/>
      <c r="AK613" s="415"/>
      <c r="AL613" s="415"/>
      <c r="AM613" s="415"/>
      <c r="AN613" s="415"/>
      <c r="AO613" s="415"/>
      <c r="AP613" s="415"/>
      <c r="AQ613" s="415"/>
      <c r="AR613" s="415"/>
      <c r="AS613" s="415"/>
      <c r="AT613" s="415"/>
      <c r="AU613" s="415"/>
      <c r="AV613" s="415"/>
      <c r="AW613" s="415"/>
      <c r="AX613" s="415"/>
      <c r="AY613" s="415"/>
      <c r="AZ613" s="453"/>
      <c r="BA613" s="453"/>
      <c r="BB613" s="453"/>
      <c r="BC613" s="415"/>
      <c r="BD613" s="415"/>
    </row>
    <row r="614" spans="1:56" ht="24.75" customHeight="1">
      <c r="A614" s="878" t="str">
        <f>"ผลการประเมินตัวชี้วัด รายวิชา"&amp;ข้อมูลพื้นฐาน!A27&amp;"    รหัสวิชา    "&amp;ข้อมูลพื้นฐาน!C27</f>
        <v xml:space="preserve">ผลการประเมินตัวชี้วัด รายวิชา    รหัสวิชา    </v>
      </c>
      <c r="B614" s="878"/>
      <c r="C614" s="878"/>
      <c r="D614" s="878"/>
      <c r="E614" s="878"/>
      <c r="F614" s="878"/>
      <c r="G614" s="878"/>
      <c r="H614" s="878"/>
      <c r="I614" s="878"/>
      <c r="J614" s="878"/>
      <c r="K614" s="878"/>
      <c r="L614" s="878"/>
      <c r="M614" s="878"/>
      <c r="N614" s="878"/>
      <c r="O614" s="878"/>
      <c r="P614" s="878"/>
      <c r="Q614" s="878"/>
      <c r="R614" s="878"/>
      <c r="S614" s="878"/>
      <c r="T614" s="878"/>
      <c r="U614" s="878"/>
      <c r="V614" s="878"/>
      <c r="W614" s="878"/>
      <c r="X614" s="878"/>
      <c r="Y614" s="878"/>
      <c r="Z614" s="878" t="str">
        <f>A614</f>
        <v xml:space="preserve">ผลการประเมินตัวชี้วัด รายวิชา    รหัสวิชา    </v>
      </c>
      <c r="AA614" s="878"/>
      <c r="AB614" s="878"/>
      <c r="AC614" s="878"/>
      <c r="AD614" s="878"/>
      <c r="AE614" s="878"/>
      <c r="AF614" s="878"/>
      <c r="AG614" s="878"/>
      <c r="AH614" s="878"/>
      <c r="AI614" s="878"/>
      <c r="AJ614" s="878"/>
      <c r="AK614" s="878"/>
      <c r="AL614" s="878"/>
      <c r="AM614" s="878"/>
      <c r="AN614" s="878"/>
      <c r="AO614" s="878"/>
      <c r="AP614" s="878"/>
      <c r="AQ614" s="878"/>
      <c r="AR614" s="878"/>
      <c r="AS614" s="878"/>
      <c r="AT614" s="878"/>
      <c r="AU614" s="878"/>
      <c r="AV614" s="878"/>
      <c r="AW614" s="878"/>
      <c r="AX614" s="878"/>
      <c r="AY614" s="878"/>
      <c r="AZ614" s="878"/>
      <c r="BA614" s="878"/>
      <c r="BB614" s="878"/>
      <c r="BC614" s="878"/>
      <c r="BD614" s="415">
        <v>12</v>
      </c>
    </row>
    <row r="615" spans="1:56" ht="62.25" customHeight="1">
      <c r="A615" s="879" t="s">
        <v>594</v>
      </c>
      <c r="B615" s="880"/>
      <c r="C615" s="881"/>
      <c r="D615" s="458"/>
      <c r="E615" s="458"/>
      <c r="F615" s="458"/>
      <c r="G615" s="458"/>
      <c r="H615" s="458"/>
      <c r="I615" s="458"/>
      <c r="J615" s="458"/>
      <c r="K615" s="458"/>
      <c r="L615" s="458"/>
      <c r="M615" s="458"/>
      <c r="N615" s="458"/>
      <c r="O615" s="458"/>
      <c r="P615" s="458"/>
      <c r="Q615" s="458"/>
      <c r="R615" s="458"/>
      <c r="S615" s="458"/>
      <c r="T615" s="458"/>
      <c r="U615" s="458"/>
      <c r="V615" s="458"/>
      <c r="W615" s="458"/>
      <c r="X615" s="458"/>
      <c r="Y615" s="458"/>
      <c r="Z615" s="540"/>
      <c r="AA615" s="458"/>
      <c r="AB615" s="458"/>
      <c r="AC615" s="458"/>
      <c r="AD615" s="458"/>
      <c r="AE615" s="458"/>
      <c r="AF615" s="458"/>
      <c r="AG615" s="458"/>
      <c r="AH615" s="458"/>
      <c r="AI615" s="458"/>
      <c r="AJ615" s="458"/>
      <c r="AK615" s="458"/>
      <c r="AL615" s="458"/>
      <c r="AM615" s="458"/>
      <c r="AN615" s="458"/>
      <c r="AO615" s="458"/>
      <c r="AP615" s="458"/>
      <c r="AQ615" s="458"/>
      <c r="AR615" s="458"/>
      <c r="AS615" s="882" t="s">
        <v>787</v>
      </c>
      <c r="AT615" s="882" t="s">
        <v>788</v>
      </c>
      <c r="AU615" s="902" t="s">
        <v>1714</v>
      </c>
      <c r="AV615" s="903" t="s">
        <v>1716</v>
      </c>
      <c r="AW615" s="902" t="s">
        <v>1714</v>
      </c>
      <c r="AX615" s="904" t="s">
        <v>1715</v>
      </c>
      <c r="AY615" s="886" t="s">
        <v>1487</v>
      </c>
      <c r="AZ615" s="886" t="s">
        <v>1488</v>
      </c>
      <c r="BA615" s="887" t="s">
        <v>595</v>
      </c>
      <c r="BB615" s="888"/>
      <c r="BC615" s="889" t="s">
        <v>61</v>
      </c>
      <c r="BD615" s="415"/>
    </row>
    <row r="616" spans="1:56" ht="15" customHeight="1">
      <c r="A616" s="892" t="s">
        <v>38</v>
      </c>
      <c r="B616" s="893"/>
      <c r="C616" s="424" t="s">
        <v>586</v>
      </c>
      <c r="D616" s="457">
        <v>1</v>
      </c>
      <c r="E616" s="457">
        <v>2</v>
      </c>
      <c r="F616" s="457">
        <v>3</v>
      </c>
      <c r="G616" s="457">
        <v>4</v>
      </c>
      <c r="H616" s="457">
        <v>5</v>
      </c>
      <c r="I616" s="457">
        <v>6</v>
      </c>
      <c r="J616" s="457">
        <v>7</v>
      </c>
      <c r="K616" s="457">
        <v>8</v>
      </c>
      <c r="L616" s="457">
        <v>9</v>
      </c>
      <c r="M616" s="457">
        <v>10</v>
      </c>
      <c r="N616" s="457">
        <v>11</v>
      </c>
      <c r="O616" s="457">
        <v>12</v>
      </c>
      <c r="P616" s="457">
        <v>13</v>
      </c>
      <c r="Q616" s="457">
        <v>14</v>
      </c>
      <c r="R616" s="457">
        <v>15</v>
      </c>
      <c r="S616" s="457">
        <v>16</v>
      </c>
      <c r="T616" s="457">
        <v>17</v>
      </c>
      <c r="U616" s="457">
        <v>18</v>
      </c>
      <c r="V616" s="457">
        <v>19</v>
      </c>
      <c r="W616" s="457">
        <v>20</v>
      </c>
      <c r="X616" s="457">
        <v>21</v>
      </c>
      <c r="Y616" s="457">
        <v>22</v>
      </c>
      <c r="Z616" s="896" t="s">
        <v>38</v>
      </c>
      <c r="AA616" s="457">
        <v>23</v>
      </c>
      <c r="AB616" s="457">
        <v>24</v>
      </c>
      <c r="AC616" s="457">
        <v>25</v>
      </c>
      <c r="AD616" s="457">
        <v>26</v>
      </c>
      <c r="AE616" s="457">
        <v>27</v>
      </c>
      <c r="AF616" s="457">
        <v>28</v>
      </c>
      <c r="AG616" s="457">
        <v>29</v>
      </c>
      <c r="AH616" s="457">
        <v>30</v>
      </c>
      <c r="AI616" s="457">
        <v>31</v>
      </c>
      <c r="AJ616" s="457">
        <v>32</v>
      </c>
      <c r="AK616" s="457">
        <v>33</v>
      </c>
      <c r="AL616" s="457">
        <v>34</v>
      </c>
      <c r="AM616" s="457">
        <v>35</v>
      </c>
      <c r="AN616" s="457">
        <v>36</v>
      </c>
      <c r="AO616" s="457">
        <v>37</v>
      </c>
      <c r="AP616" s="457">
        <v>38</v>
      </c>
      <c r="AQ616" s="457">
        <v>39</v>
      </c>
      <c r="AR616" s="457">
        <v>40</v>
      </c>
      <c r="AS616" s="883"/>
      <c r="AT616" s="883"/>
      <c r="AU616" s="902"/>
      <c r="AV616" s="903"/>
      <c r="AW616" s="902"/>
      <c r="AX616" s="904"/>
      <c r="AY616" s="886"/>
      <c r="AZ616" s="886"/>
      <c r="BA616" s="898" t="s">
        <v>52</v>
      </c>
      <c r="BB616" s="898" t="s">
        <v>53</v>
      </c>
      <c r="BC616" s="890"/>
      <c r="BD616" s="415"/>
    </row>
    <row r="617" spans="1:56" ht="15" customHeight="1">
      <c r="A617" s="894"/>
      <c r="B617" s="895"/>
      <c r="C617" s="424" t="s">
        <v>677</v>
      </c>
      <c r="D617" s="425"/>
      <c r="E617" s="425"/>
      <c r="F617" s="425"/>
      <c r="G617" s="425"/>
      <c r="H617" s="425"/>
      <c r="I617" s="425"/>
      <c r="J617" s="425"/>
      <c r="K617" s="425"/>
      <c r="L617" s="425"/>
      <c r="M617" s="425"/>
      <c r="N617" s="425"/>
      <c r="O617" s="425"/>
      <c r="P617" s="425"/>
      <c r="Q617" s="425"/>
      <c r="R617" s="425"/>
      <c r="S617" s="425"/>
      <c r="T617" s="425"/>
      <c r="U617" s="425"/>
      <c r="V617" s="425"/>
      <c r="W617" s="425"/>
      <c r="X617" s="425"/>
      <c r="Y617" s="425"/>
      <c r="Z617" s="897"/>
      <c r="AA617" s="425"/>
      <c r="AB617" s="425"/>
      <c r="AC617" s="425"/>
      <c r="AD617" s="425"/>
      <c r="AE617" s="425"/>
      <c r="AF617" s="425"/>
      <c r="AG617" s="425"/>
      <c r="AH617" s="425"/>
      <c r="AI617" s="425"/>
      <c r="AJ617" s="425"/>
      <c r="AK617" s="425"/>
      <c r="AL617" s="425"/>
      <c r="AM617" s="425"/>
      <c r="AN617" s="425"/>
      <c r="AO617" s="425"/>
      <c r="AP617" s="425"/>
      <c r="AQ617" s="425"/>
      <c r="AR617" s="431"/>
      <c r="AS617" s="438"/>
      <c r="AT617" s="438"/>
      <c r="AU617" s="900" t="s">
        <v>679</v>
      </c>
      <c r="AV617" s="901"/>
      <c r="AW617" s="900" t="s">
        <v>680</v>
      </c>
      <c r="AX617" s="901"/>
      <c r="AY617" s="459">
        <f>ข้อมูลพื้นฐาน!F27</f>
        <v>0</v>
      </c>
      <c r="AZ617" s="459">
        <f>ข้อมูลพื้นฐาน!G27</f>
        <v>0</v>
      </c>
      <c r="BA617" s="899"/>
      <c r="BB617" s="899"/>
      <c r="BC617" s="891"/>
      <c r="BD617" s="415"/>
    </row>
    <row r="618" spans="1:56" ht="15" customHeight="1">
      <c r="A618" s="875">
        <f>เวลาเรียน1!A7</f>
        <v>1</v>
      </c>
      <c r="B618" s="876"/>
      <c r="C618" s="519" t="str">
        <f>น้ำหนักส่วนสูง!B3</f>
        <v/>
      </c>
      <c r="D618" s="507"/>
      <c r="E618" s="507"/>
      <c r="F618" s="520"/>
      <c r="G618" s="507"/>
      <c r="H618" s="507"/>
      <c r="I618" s="507"/>
      <c r="J618" s="507"/>
      <c r="K618" s="507"/>
      <c r="L618" s="507"/>
      <c r="M618" s="507"/>
      <c r="N618" s="507"/>
      <c r="O618" s="507"/>
      <c r="P618" s="507"/>
      <c r="Q618" s="507"/>
      <c r="R618" s="507"/>
      <c r="S618" s="507"/>
      <c r="T618" s="507"/>
      <c r="U618" s="507"/>
      <c r="V618" s="507"/>
      <c r="W618" s="507"/>
      <c r="X618" s="507"/>
      <c r="Y618" s="507"/>
      <c r="Z618" s="521">
        <f>A618</f>
        <v>1</v>
      </c>
      <c r="AA618" s="507"/>
      <c r="AB618" s="507"/>
      <c r="AC618" s="507"/>
      <c r="AD618" s="507"/>
      <c r="AE618" s="507"/>
      <c r="AF618" s="507"/>
      <c r="AG618" s="507"/>
      <c r="AH618" s="507"/>
      <c r="AI618" s="507"/>
      <c r="AJ618" s="507"/>
      <c r="AK618" s="507"/>
      <c r="AL618" s="507"/>
      <c r="AM618" s="507"/>
      <c r="AN618" s="507"/>
      <c r="AO618" s="507"/>
      <c r="AP618" s="507"/>
      <c r="AQ618" s="507"/>
      <c r="AR618" s="507"/>
      <c r="AS618" s="510"/>
      <c r="AT618" s="511"/>
      <c r="AU618" s="510"/>
      <c r="AV618" s="511"/>
      <c r="AW618" s="512"/>
      <c r="AX618" s="511"/>
      <c r="AY618" s="507"/>
      <c r="AZ618" s="408"/>
      <c r="BA618" s="410" t="str">
        <f>IF(A618="","",IF(AY618+AZ618=ข้อมูลพื้นฐาน!$F$34+ข้อมูลพื้นฐาน!$G$34,"/",""))</f>
        <v>/</v>
      </c>
      <c r="BB618" s="410" t="str">
        <f t="shared" ref="BB618:BB657" si="44">IF(A618="","",IF(BA618="/","","/"))</f>
        <v/>
      </c>
      <c r="BC618" s="390" t="str">
        <f>สรุปเวลาเรียน!X5</f>
        <v/>
      </c>
      <c r="BD618" s="415"/>
    </row>
    <row r="619" spans="1:56" ht="15" customHeight="1">
      <c r="A619" s="875" t="str">
        <f>เวลาเรียน1!A8</f>
        <v/>
      </c>
      <c r="B619" s="876"/>
      <c r="C619" s="519" t="str">
        <f>น้ำหนักส่วนสูง!B4</f>
        <v/>
      </c>
      <c r="D619" s="507"/>
      <c r="E619" s="507"/>
      <c r="F619" s="507"/>
      <c r="G619" s="507"/>
      <c r="H619" s="507"/>
      <c r="I619" s="507"/>
      <c r="J619" s="507"/>
      <c r="K619" s="507"/>
      <c r="L619" s="507"/>
      <c r="M619" s="507"/>
      <c r="N619" s="507"/>
      <c r="O619" s="507"/>
      <c r="P619" s="507"/>
      <c r="Q619" s="507"/>
      <c r="R619" s="507"/>
      <c r="S619" s="507"/>
      <c r="T619" s="507"/>
      <c r="U619" s="507"/>
      <c r="V619" s="507"/>
      <c r="W619" s="507"/>
      <c r="X619" s="507"/>
      <c r="Y619" s="507"/>
      <c r="Z619" s="521" t="str">
        <f t="shared" ref="Z619:Z657" si="45">A619</f>
        <v/>
      </c>
      <c r="AA619" s="507"/>
      <c r="AB619" s="507"/>
      <c r="AC619" s="507"/>
      <c r="AD619" s="507"/>
      <c r="AE619" s="507"/>
      <c r="AF619" s="507"/>
      <c r="AG619" s="507"/>
      <c r="AH619" s="507"/>
      <c r="AI619" s="507"/>
      <c r="AJ619" s="507"/>
      <c r="AK619" s="507"/>
      <c r="AL619" s="507"/>
      <c r="AM619" s="507"/>
      <c r="AN619" s="507"/>
      <c r="AO619" s="507"/>
      <c r="AP619" s="507"/>
      <c r="AQ619" s="507"/>
      <c r="AR619" s="507"/>
      <c r="AS619" s="513"/>
      <c r="AT619" s="514"/>
      <c r="AU619" s="513"/>
      <c r="AV619" s="514"/>
      <c r="AW619" s="515"/>
      <c r="AX619" s="514"/>
      <c r="AY619" s="507"/>
      <c r="AZ619" s="408"/>
      <c r="BA619" s="410" t="str">
        <f>IF(A619="","",IF(AY619+AZ619=ข้อมูลพื้นฐาน!$F$34+ข้อมูลพื้นฐาน!$G$34,"/",""))</f>
        <v/>
      </c>
      <c r="BB619" s="410" t="str">
        <f t="shared" si="44"/>
        <v/>
      </c>
      <c r="BC619" s="390" t="str">
        <f>สรุปเวลาเรียน!X6</f>
        <v/>
      </c>
      <c r="BD619" s="415"/>
    </row>
    <row r="620" spans="1:56" ht="15" customHeight="1">
      <c r="A620" s="875" t="str">
        <f>เวลาเรียน1!A9</f>
        <v/>
      </c>
      <c r="B620" s="876"/>
      <c r="C620" s="519" t="str">
        <f>น้ำหนักส่วนสูง!B5</f>
        <v/>
      </c>
      <c r="D620" s="507"/>
      <c r="E620" s="507"/>
      <c r="F620" s="507"/>
      <c r="G620" s="507"/>
      <c r="H620" s="507"/>
      <c r="I620" s="507"/>
      <c r="J620" s="507"/>
      <c r="K620" s="507"/>
      <c r="L620" s="507"/>
      <c r="M620" s="507"/>
      <c r="N620" s="507"/>
      <c r="O620" s="507"/>
      <c r="P620" s="507"/>
      <c r="Q620" s="507"/>
      <c r="R620" s="507"/>
      <c r="S620" s="507"/>
      <c r="T620" s="507"/>
      <c r="U620" s="507"/>
      <c r="V620" s="507"/>
      <c r="W620" s="507"/>
      <c r="X620" s="507"/>
      <c r="Y620" s="507"/>
      <c r="Z620" s="521" t="str">
        <f t="shared" si="45"/>
        <v/>
      </c>
      <c r="AA620" s="507"/>
      <c r="AB620" s="507"/>
      <c r="AC620" s="507"/>
      <c r="AD620" s="507"/>
      <c r="AE620" s="507"/>
      <c r="AF620" s="507"/>
      <c r="AG620" s="507"/>
      <c r="AH620" s="507"/>
      <c r="AI620" s="507"/>
      <c r="AJ620" s="507"/>
      <c r="AK620" s="507"/>
      <c r="AL620" s="507"/>
      <c r="AM620" s="507"/>
      <c r="AN620" s="507"/>
      <c r="AO620" s="507"/>
      <c r="AP620" s="507"/>
      <c r="AQ620" s="507"/>
      <c r="AR620" s="507"/>
      <c r="AS620" s="513"/>
      <c r="AT620" s="514"/>
      <c r="AU620" s="513"/>
      <c r="AV620" s="514"/>
      <c r="AW620" s="515"/>
      <c r="AX620" s="514"/>
      <c r="AY620" s="507"/>
      <c r="AZ620" s="408"/>
      <c r="BA620" s="410" t="str">
        <f>IF(A620="","",IF(AY620+AZ620=ข้อมูลพื้นฐาน!$F$34+ข้อมูลพื้นฐาน!$G$34,"/",""))</f>
        <v/>
      </c>
      <c r="BB620" s="410" t="str">
        <f t="shared" si="44"/>
        <v/>
      </c>
      <c r="BC620" s="390" t="str">
        <f>สรุปเวลาเรียน!X7</f>
        <v/>
      </c>
      <c r="BD620" s="415"/>
    </row>
    <row r="621" spans="1:56" ht="15" customHeight="1">
      <c r="A621" s="875" t="str">
        <f>เวลาเรียน1!A10</f>
        <v/>
      </c>
      <c r="B621" s="876"/>
      <c r="C621" s="519" t="str">
        <f>น้ำหนักส่วนสูง!B6</f>
        <v/>
      </c>
      <c r="D621" s="507"/>
      <c r="E621" s="507"/>
      <c r="F621" s="507"/>
      <c r="G621" s="507"/>
      <c r="H621" s="507"/>
      <c r="I621" s="507"/>
      <c r="J621" s="507"/>
      <c r="K621" s="507"/>
      <c r="L621" s="507"/>
      <c r="M621" s="507"/>
      <c r="N621" s="507"/>
      <c r="O621" s="507"/>
      <c r="P621" s="507"/>
      <c r="Q621" s="507"/>
      <c r="R621" s="507"/>
      <c r="S621" s="507"/>
      <c r="T621" s="507"/>
      <c r="U621" s="507"/>
      <c r="V621" s="507"/>
      <c r="W621" s="507"/>
      <c r="X621" s="507"/>
      <c r="Y621" s="507"/>
      <c r="Z621" s="521" t="str">
        <f t="shared" si="45"/>
        <v/>
      </c>
      <c r="AA621" s="507"/>
      <c r="AB621" s="507"/>
      <c r="AC621" s="507"/>
      <c r="AD621" s="507"/>
      <c r="AE621" s="507"/>
      <c r="AF621" s="507"/>
      <c r="AG621" s="507"/>
      <c r="AH621" s="507"/>
      <c r="AI621" s="507"/>
      <c r="AJ621" s="507"/>
      <c r="AK621" s="507"/>
      <c r="AL621" s="507"/>
      <c r="AM621" s="507"/>
      <c r="AN621" s="507"/>
      <c r="AO621" s="507"/>
      <c r="AP621" s="507"/>
      <c r="AQ621" s="507"/>
      <c r="AR621" s="507"/>
      <c r="AS621" s="513"/>
      <c r="AT621" s="514"/>
      <c r="AU621" s="513"/>
      <c r="AV621" s="514"/>
      <c r="AW621" s="515"/>
      <c r="AX621" s="514"/>
      <c r="AY621" s="507"/>
      <c r="AZ621" s="408"/>
      <c r="BA621" s="410" t="str">
        <f>IF(A621="","",IF(AY621+AZ621=ข้อมูลพื้นฐาน!$F$34+ข้อมูลพื้นฐาน!$G$34,"/",""))</f>
        <v/>
      </c>
      <c r="BB621" s="410" t="str">
        <f t="shared" si="44"/>
        <v/>
      </c>
      <c r="BC621" s="390" t="str">
        <f>สรุปเวลาเรียน!X8</f>
        <v/>
      </c>
      <c r="BD621" s="415"/>
    </row>
    <row r="622" spans="1:56" ht="15" customHeight="1">
      <c r="A622" s="875" t="str">
        <f>เวลาเรียน1!A11</f>
        <v/>
      </c>
      <c r="B622" s="876"/>
      <c r="C622" s="519" t="str">
        <f>น้ำหนักส่วนสูง!B7</f>
        <v/>
      </c>
      <c r="D622" s="507"/>
      <c r="E622" s="507"/>
      <c r="F622" s="507"/>
      <c r="G622" s="507"/>
      <c r="H622" s="507"/>
      <c r="I622" s="507"/>
      <c r="J622" s="507"/>
      <c r="K622" s="507"/>
      <c r="L622" s="507"/>
      <c r="M622" s="507"/>
      <c r="N622" s="507"/>
      <c r="O622" s="507"/>
      <c r="P622" s="507"/>
      <c r="Q622" s="507"/>
      <c r="R622" s="507"/>
      <c r="S622" s="507"/>
      <c r="T622" s="507"/>
      <c r="U622" s="507"/>
      <c r="V622" s="507"/>
      <c r="W622" s="507"/>
      <c r="X622" s="507"/>
      <c r="Y622" s="507"/>
      <c r="Z622" s="521" t="str">
        <f t="shared" si="45"/>
        <v/>
      </c>
      <c r="AA622" s="507"/>
      <c r="AB622" s="507"/>
      <c r="AC622" s="507"/>
      <c r="AD622" s="507"/>
      <c r="AE622" s="507"/>
      <c r="AF622" s="507"/>
      <c r="AG622" s="507"/>
      <c r="AH622" s="507"/>
      <c r="AI622" s="507"/>
      <c r="AJ622" s="507"/>
      <c r="AK622" s="507"/>
      <c r="AL622" s="507"/>
      <c r="AM622" s="507"/>
      <c r="AN622" s="507"/>
      <c r="AO622" s="507"/>
      <c r="AP622" s="507"/>
      <c r="AQ622" s="507"/>
      <c r="AR622" s="507"/>
      <c r="AS622" s="513"/>
      <c r="AT622" s="514"/>
      <c r="AU622" s="513"/>
      <c r="AV622" s="514"/>
      <c r="AW622" s="515"/>
      <c r="AX622" s="514"/>
      <c r="AY622" s="507"/>
      <c r="AZ622" s="408"/>
      <c r="BA622" s="410" t="str">
        <f>IF(A622="","",IF(AY622+AZ622=ข้อมูลพื้นฐาน!$F$34+ข้อมูลพื้นฐาน!$G$34,"/",""))</f>
        <v/>
      </c>
      <c r="BB622" s="410" t="str">
        <f t="shared" si="44"/>
        <v/>
      </c>
      <c r="BC622" s="390" t="str">
        <f>สรุปเวลาเรียน!X9</f>
        <v/>
      </c>
      <c r="BD622" s="415"/>
    </row>
    <row r="623" spans="1:56" ht="15" customHeight="1">
      <c r="A623" s="875" t="str">
        <f>เวลาเรียน1!A12</f>
        <v/>
      </c>
      <c r="B623" s="876"/>
      <c r="C623" s="519" t="str">
        <f>น้ำหนักส่วนสูง!B8</f>
        <v/>
      </c>
      <c r="D623" s="507"/>
      <c r="E623" s="507"/>
      <c r="F623" s="507"/>
      <c r="G623" s="507"/>
      <c r="H623" s="507"/>
      <c r="I623" s="507"/>
      <c r="J623" s="507"/>
      <c r="K623" s="507"/>
      <c r="L623" s="507"/>
      <c r="M623" s="507"/>
      <c r="N623" s="507"/>
      <c r="O623" s="507"/>
      <c r="P623" s="507"/>
      <c r="Q623" s="507"/>
      <c r="R623" s="507"/>
      <c r="S623" s="507"/>
      <c r="T623" s="507"/>
      <c r="U623" s="507"/>
      <c r="V623" s="507"/>
      <c r="W623" s="507"/>
      <c r="X623" s="507"/>
      <c r="Y623" s="507"/>
      <c r="Z623" s="521" t="str">
        <f t="shared" si="45"/>
        <v/>
      </c>
      <c r="AA623" s="507"/>
      <c r="AB623" s="507"/>
      <c r="AC623" s="507"/>
      <c r="AD623" s="507"/>
      <c r="AE623" s="507"/>
      <c r="AF623" s="507"/>
      <c r="AG623" s="507"/>
      <c r="AH623" s="507"/>
      <c r="AI623" s="507"/>
      <c r="AJ623" s="507"/>
      <c r="AK623" s="507"/>
      <c r="AL623" s="507"/>
      <c r="AM623" s="507"/>
      <c r="AN623" s="507"/>
      <c r="AO623" s="507"/>
      <c r="AP623" s="507"/>
      <c r="AQ623" s="507"/>
      <c r="AR623" s="507"/>
      <c r="AS623" s="513"/>
      <c r="AT623" s="514"/>
      <c r="AU623" s="513"/>
      <c r="AV623" s="514"/>
      <c r="AW623" s="515"/>
      <c r="AX623" s="514"/>
      <c r="AY623" s="507"/>
      <c r="AZ623" s="408"/>
      <c r="BA623" s="410" t="str">
        <f>IF(A623="","",IF(AY623+AZ623=ข้อมูลพื้นฐาน!$F$34+ข้อมูลพื้นฐาน!$G$34,"/",""))</f>
        <v/>
      </c>
      <c r="BB623" s="410" t="str">
        <f t="shared" si="44"/>
        <v/>
      </c>
      <c r="BC623" s="390" t="str">
        <f>สรุปเวลาเรียน!X10</f>
        <v/>
      </c>
      <c r="BD623" s="415"/>
    </row>
    <row r="624" spans="1:56" ht="15" customHeight="1">
      <c r="A624" s="875" t="str">
        <f>เวลาเรียน1!A13</f>
        <v/>
      </c>
      <c r="B624" s="876"/>
      <c r="C624" s="519" t="str">
        <f>น้ำหนักส่วนสูง!B9</f>
        <v/>
      </c>
      <c r="D624" s="507"/>
      <c r="E624" s="507"/>
      <c r="F624" s="507"/>
      <c r="G624" s="507"/>
      <c r="H624" s="507"/>
      <c r="I624" s="507"/>
      <c r="J624" s="507"/>
      <c r="K624" s="507"/>
      <c r="L624" s="507"/>
      <c r="M624" s="507"/>
      <c r="N624" s="507"/>
      <c r="O624" s="507"/>
      <c r="P624" s="507"/>
      <c r="Q624" s="507"/>
      <c r="R624" s="507"/>
      <c r="S624" s="507"/>
      <c r="T624" s="507"/>
      <c r="U624" s="507"/>
      <c r="V624" s="507"/>
      <c r="W624" s="507"/>
      <c r="X624" s="507"/>
      <c r="Y624" s="507"/>
      <c r="Z624" s="521" t="str">
        <f t="shared" si="45"/>
        <v/>
      </c>
      <c r="AA624" s="507"/>
      <c r="AB624" s="507"/>
      <c r="AC624" s="507"/>
      <c r="AD624" s="507"/>
      <c r="AE624" s="507"/>
      <c r="AF624" s="507"/>
      <c r="AG624" s="507"/>
      <c r="AH624" s="507"/>
      <c r="AI624" s="507"/>
      <c r="AJ624" s="507"/>
      <c r="AK624" s="507"/>
      <c r="AL624" s="507"/>
      <c r="AM624" s="507"/>
      <c r="AN624" s="507"/>
      <c r="AO624" s="507"/>
      <c r="AP624" s="507"/>
      <c r="AQ624" s="507"/>
      <c r="AR624" s="507"/>
      <c r="AS624" s="513"/>
      <c r="AT624" s="514"/>
      <c r="AU624" s="513"/>
      <c r="AV624" s="514"/>
      <c r="AW624" s="515"/>
      <c r="AX624" s="514"/>
      <c r="AY624" s="507"/>
      <c r="AZ624" s="408"/>
      <c r="BA624" s="410" t="str">
        <f>IF(A624="","",IF(AY624+AZ624=ข้อมูลพื้นฐาน!$F$34+ข้อมูลพื้นฐาน!$G$34,"/",""))</f>
        <v/>
      </c>
      <c r="BB624" s="410" t="str">
        <f t="shared" si="44"/>
        <v/>
      </c>
      <c r="BC624" s="390" t="str">
        <f>สรุปเวลาเรียน!X11</f>
        <v/>
      </c>
      <c r="BD624" s="415"/>
    </row>
    <row r="625" spans="1:56" ht="15" customHeight="1">
      <c r="A625" s="875" t="str">
        <f>เวลาเรียน1!A14</f>
        <v/>
      </c>
      <c r="B625" s="876"/>
      <c r="C625" s="519" t="str">
        <f>น้ำหนักส่วนสูง!B10</f>
        <v/>
      </c>
      <c r="D625" s="507"/>
      <c r="E625" s="507"/>
      <c r="F625" s="507"/>
      <c r="G625" s="507"/>
      <c r="H625" s="507"/>
      <c r="I625" s="507"/>
      <c r="J625" s="507"/>
      <c r="K625" s="507"/>
      <c r="L625" s="507"/>
      <c r="M625" s="507"/>
      <c r="N625" s="507"/>
      <c r="O625" s="507"/>
      <c r="P625" s="507"/>
      <c r="Q625" s="507"/>
      <c r="R625" s="507"/>
      <c r="S625" s="507"/>
      <c r="T625" s="507"/>
      <c r="U625" s="507"/>
      <c r="V625" s="507"/>
      <c r="W625" s="507"/>
      <c r="X625" s="507"/>
      <c r="Y625" s="507"/>
      <c r="Z625" s="521" t="str">
        <f t="shared" si="45"/>
        <v/>
      </c>
      <c r="AA625" s="507"/>
      <c r="AB625" s="507"/>
      <c r="AC625" s="507"/>
      <c r="AD625" s="507"/>
      <c r="AE625" s="507"/>
      <c r="AF625" s="507"/>
      <c r="AG625" s="507"/>
      <c r="AH625" s="507"/>
      <c r="AI625" s="507"/>
      <c r="AJ625" s="507"/>
      <c r="AK625" s="507"/>
      <c r="AL625" s="507"/>
      <c r="AM625" s="507"/>
      <c r="AN625" s="507"/>
      <c r="AO625" s="507"/>
      <c r="AP625" s="507"/>
      <c r="AQ625" s="507"/>
      <c r="AR625" s="507"/>
      <c r="AS625" s="513"/>
      <c r="AT625" s="514"/>
      <c r="AU625" s="513"/>
      <c r="AV625" s="514"/>
      <c r="AW625" s="515"/>
      <c r="AX625" s="514"/>
      <c r="AY625" s="507"/>
      <c r="AZ625" s="408"/>
      <c r="BA625" s="410" t="str">
        <f>IF(A625="","",IF(AY625+AZ625=ข้อมูลพื้นฐาน!$F$34+ข้อมูลพื้นฐาน!$G$34,"/",""))</f>
        <v/>
      </c>
      <c r="BB625" s="410" t="str">
        <f t="shared" si="44"/>
        <v/>
      </c>
      <c r="BC625" s="390" t="str">
        <f>สรุปเวลาเรียน!X12</f>
        <v/>
      </c>
      <c r="BD625" s="415"/>
    </row>
    <row r="626" spans="1:56" ht="15" customHeight="1">
      <c r="A626" s="875" t="str">
        <f>เวลาเรียน1!A15</f>
        <v/>
      </c>
      <c r="B626" s="876"/>
      <c r="C626" s="519" t="str">
        <f>น้ำหนักส่วนสูง!B11</f>
        <v/>
      </c>
      <c r="D626" s="507"/>
      <c r="E626" s="507"/>
      <c r="F626" s="507"/>
      <c r="G626" s="507"/>
      <c r="H626" s="507"/>
      <c r="I626" s="507"/>
      <c r="J626" s="507"/>
      <c r="K626" s="507"/>
      <c r="L626" s="507"/>
      <c r="M626" s="507"/>
      <c r="N626" s="507"/>
      <c r="O626" s="507"/>
      <c r="P626" s="507"/>
      <c r="Q626" s="507"/>
      <c r="R626" s="507"/>
      <c r="S626" s="507"/>
      <c r="T626" s="507"/>
      <c r="U626" s="507"/>
      <c r="V626" s="507"/>
      <c r="W626" s="507"/>
      <c r="X626" s="507"/>
      <c r="Y626" s="507"/>
      <c r="Z626" s="521" t="str">
        <f t="shared" si="45"/>
        <v/>
      </c>
      <c r="AA626" s="507"/>
      <c r="AB626" s="507"/>
      <c r="AC626" s="507"/>
      <c r="AD626" s="507"/>
      <c r="AE626" s="507"/>
      <c r="AF626" s="507"/>
      <c r="AG626" s="507"/>
      <c r="AH626" s="507"/>
      <c r="AI626" s="507"/>
      <c r="AJ626" s="507"/>
      <c r="AK626" s="507"/>
      <c r="AL626" s="507"/>
      <c r="AM626" s="507"/>
      <c r="AN626" s="507"/>
      <c r="AO626" s="507"/>
      <c r="AP626" s="507"/>
      <c r="AQ626" s="507"/>
      <c r="AR626" s="507"/>
      <c r="AS626" s="513"/>
      <c r="AT626" s="514"/>
      <c r="AU626" s="513"/>
      <c r="AV626" s="514"/>
      <c r="AW626" s="515"/>
      <c r="AX626" s="514"/>
      <c r="AY626" s="507"/>
      <c r="AZ626" s="408"/>
      <c r="BA626" s="410" t="str">
        <f>IF(A626="","",IF(AY626+AZ626=ข้อมูลพื้นฐาน!$F$34+ข้อมูลพื้นฐาน!$G$34,"/",""))</f>
        <v/>
      </c>
      <c r="BB626" s="410" t="str">
        <f t="shared" si="44"/>
        <v/>
      </c>
      <c r="BC626" s="390" t="str">
        <f>สรุปเวลาเรียน!X13</f>
        <v/>
      </c>
      <c r="BD626" s="415"/>
    </row>
    <row r="627" spans="1:56" ht="15" customHeight="1">
      <c r="A627" s="875" t="str">
        <f>เวลาเรียน1!A16</f>
        <v/>
      </c>
      <c r="B627" s="876"/>
      <c r="C627" s="519" t="str">
        <f>น้ำหนักส่วนสูง!B12</f>
        <v/>
      </c>
      <c r="D627" s="507"/>
      <c r="E627" s="507"/>
      <c r="F627" s="507"/>
      <c r="G627" s="507"/>
      <c r="H627" s="507"/>
      <c r="I627" s="507"/>
      <c r="J627" s="507"/>
      <c r="K627" s="507"/>
      <c r="L627" s="507"/>
      <c r="M627" s="507"/>
      <c r="N627" s="507"/>
      <c r="O627" s="507"/>
      <c r="P627" s="507"/>
      <c r="Q627" s="507"/>
      <c r="R627" s="507"/>
      <c r="S627" s="507"/>
      <c r="T627" s="507"/>
      <c r="U627" s="507"/>
      <c r="V627" s="507"/>
      <c r="W627" s="507"/>
      <c r="X627" s="507"/>
      <c r="Y627" s="507"/>
      <c r="Z627" s="521" t="str">
        <f t="shared" si="45"/>
        <v/>
      </c>
      <c r="AA627" s="507"/>
      <c r="AB627" s="507"/>
      <c r="AC627" s="507"/>
      <c r="AD627" s="507"/>
      <c r="AE627" s="507"/>
      <c r="AF627" s="507"/>
      <c r="AG627" s="507"/>
      <c r="AH627" s="507"/>
      <c r="AI627" s="507"/>
      <c r="AJ627" s="507"/>
      <c r="AK627" s="507"/>
      <c r="AL627" s="507"/>
      <c r="AM627" s="507"/>
      <c r="AN627" s="507"/>
      <c r="AO627" s="507"/>
      <c r="AP627" s="507"/>
      <c r="AQ627" s="507"/>
      <c r="AR627" s="507"/>
      <c r="AS627" s="513"/>
      <c r="AT627" s="514"/>
      <c r="AU627" s="513"/>
      <c r="AV627" s="514"/>
      <c r="AW627" s="515"/>
      <c r="AX627" s="514"/>
      <c r="AY627" s="507"/>
      <c r="AZ627" s="408"/>
      <c r="BA627" s="410" t="str">
        <f>IF(A627="","",IF(AY627+AZ627=ข้อมูลพื้นฐาน!$F$34+ข้อมูลพื้นฐาน!$G$34,"/",""))</f>
        <v/>
      </c>
      <c r="BB627" s="410" t="str">
        <f t="shared" si="44"/>
        <v/>
      </c>
      <c r="BC627" s="390" t="str">
        <f>สรุปเวลาเรียน!X14</f>
        <v/>
      </c>
      <c r="BD627" s="415"/>
    </row>
    <row r="628" spans="1:56" ht="15" customHeight="1">
      <c r="A628" s="875" t="str">
        <f>เวลาเรียน1!A17</f>
        <v/>
      </c>
      <c r="B628" s="876"/>
      <c r="C628" s="519" t="str">
        <f>น้ำหนักส่วนสูง!B13</f>
        <v/>
      </c>
      <c r="D628" s="507"/>
      <c r="E628" s="507"/>
      <c r="F628" s="507"/>
      <c r="G628" s="507"/>
      <c r="H628" s="507"/>
      <c r="I628" s="507"/>
      <c r="J628" s="507"/>
      <c r="K628" s="507"/>
      <c r="L628" s="507"/>
      <c r="M628" s="507"/>
      <c r="N628" s="507"/>
      <c r="O628" s="507"/>
      <c r="P628" s="507"/>
      <c r="Q628" s="507"/>
      <c r="R628" s="507"/>
      <c r="S628" s="507"/>
      <c r="T628" s="507"/>
      <c r="U628" s="507"/>
      <c r="V628" s="507"/>
      <c r="W628" s="507"/>
      <c r="X628" s="507"/>
      <c r="Y628" s="507"/>
      <c r="Z628" s="521" t="str">
        <f t="shared" si="45"/>
        <v/>
      </c>
      <c r="AA628" s="507"/>
      <c r="AB628" s="507"/>
      <c r="AC628" s="507"/>
      <c r="AD628" s="507"/>
      <c r="AE628" s="507"/>
      <c r="AF628" s="507"/>
      <c r="AG628" s="507"/>
      <c r="AH628" s="507"/>
      <c r="AI628" s="507"/>
      <c r="AJ628" s="507"/>
      <c r="AK628" s="507"/>
      <c r="AL628" s="507"/>
      <c r="AM628" s="507"/>
      <c r="AN628" s="507"/>
      <c r="AO628" s="507"/>
      <c r="AP628" s="507"/>
      <c r="AQ628" s="507"/>
      <c r="AR628" s="507"/>
      <c r="AS628" s="513"/>
      <c r="AT628" s="514"/>
      <c r="AU628" s="513"/>
      <c r="AV628" s="514"/>
      <c r="AW628" s="515"/>
      <c r="AX628" s="514"/>
      <c r="AY628" s="507"/>
      <c r="AZ628" s="408"/>
      <c r="BA628" s="410" t="str">
        <f>IF(A628="","",IF(AY628+AZ628=ข้อมูลพื้นฐาน!$F$34+ข้อมูลพื้นฐาน!$G$34,"/",""))</f>
        <v/>
      </c>
      <c r="BB628" s="410" t="str">
        <f t="shared" si="44"/>
        <v/>
      </c>
      <c r="BC628" s="390" t="str">
        <f>สรุปเวลาเรียน!X15</f>
        <v/>
      </c>
      <c r="BD628" s="415"/>
    </row>
    <row r="629" spans="1:56" ht="15" customHeight="1">
      <c r="A629" s="875" t="str">
        <f>เวลาเรียน1!A18</f>
        <v/>
      </c>
      <c r="B629" s="876"/>
      <c r="C629" s="519" t="str">
        <f>น้ำหนักส่วนสูง!B14</f>
        <v/>
      </c>
      <c r="D629" s="507"/>
      <c r="E629" s="507"/>
      <c r="F629" s="507"/>
      <c r="G629" s="507"/>
      <c r="H629" s="507"/>
      <c r="I629" s="507"/>
      <c r="J629" s="507"/>
      <c r="K629" s="507"/>
      <c r="L629" s="507"/>
      <c r="M629" s="507"/>
      <c r="N629" s="507"/>
      <c r="O629" s="507"/>
      <c r="P629" s="507"/>
      <c r="Q629" s="507"/>
      <c r="R629" s="507"/>
      <c r="S629" s="507"/>
      <c r="T629" s="507"/>
      <c r="U629" s="507"/>
      <c r="V629" s="507"/>
      <c r="W629" s="507"/>
      <c r="X629" s="507"/>
      <c r="Y629" s="507"/>
      <c r="Z629" s="521" t="str">
        <f t="shared" si="45"/>
        <v/>
      </c>
      <c r="AA629" s="507"/>
      <c r="AB629" s="507"/>
      <c r="AC629" s="507"/>
      <c r="AD629" s="507"/>
      <c r="AE629" s="507"/>
      <c r="AF629" s="507"/>
      <c r="AG629" s="507"/>
      <c r="AH629" s="507"/>
      <c r="AI629" s="507"/>
      <c r="AJ629" s="507"/>
      <c r="AK629" s="507"/>
      <c r="AL629" s="507"/>
      <c r="AM629" s="507"/>
      <c r="AN629" s="507"/>
      <c r="AO629" s="507"/>
      <c r="AP629" s="507"/>
      <c r="AQ629" s="507"/>
      <c r="AR629" s="507"/>
      <c r="AS629" s="513"/>
      <c r="AT629" s="514"/>
      <c r="AU629" s="513"/>
      <c r="AV629" s="514"/>
      <c r="AW629" s="515"/>
      <c r="AX629" s="514"/>
      <c r="AY629" s="507"/>
      <c r="AZ629" s="408"/>
      <c r="BA629" s="410" t="str">
        <f>IF(A629="","",IF(AY629+AZ629=ข้อมูลพื้นฐาน!$F$34+ข้อมูลพื้นฐาน!$G$34,"/",""))</f>
        <v/>
      </c>
      <c r="BB629" s="410" t="str">
        <f t="shared" si="44"/>
        <v/>
      </c>
      <c r="BC629" s="390" t="str">
        <f>สรุปเวลาเรียน!X16</f>
        <v/>
      </c>
      <c r="BD629" s="415"/>
    </row>
    <row r="630" spans="1:56" ht="15" customHeight="1">
      <c r="A630" s="875" t="str">
        <f>เวลาเรียน1!A19</f>
        <v/>
      </c>
      <c r="B630" s="876"/>
      <c r="C630" s="519" t="str">
        <f>น้ำหนักส่วนสูง!B15</f>
        <v/>
      </c>
      <c r="D630" s="507"/>
      <c r="E630" s="507"/>
      <c r="F630" s="507"/>
      <c r="G630" s="507"/>
      <c r="H630" s="507"/>
      <c r="I630" s="507"/>
      <c r="J630" s="507"/>
      <c r="K630" s="507"/>
      <c r="L630" s="507"/>
      <c r="M630" s="507"/>
      <c r="N630" s="507"/>
      <c r="O630" s="507"/>
      <c r="P630" s="507"/>
      <c r="Q630" s="507"/>
      <c r="R630" s="507"/>
      <c r="S630" s="507"/>
      <c r="T630" s="507"/>
      <c r="U630" s="507"/>
      <c r="V630" s="507"/>
      <c r="W630" s="507"/>
      <c r="X630" s="507"/>
      <c r="Y630" s="507"/>
      <c r="Z630" s="521" t="str">
        <f t="shared" si="45"/>
        <v/>
      </c>
      <c r="AA630" s="507"/>
      <c r="AB630" s="507"/>
      <c r="AC630" s="507"/>
      <c r="AD630" s="507"/>
      <c r="AE630" s="507"/>
      <c r="AF630" s="507"/>
      <c r="AG630" s="507"/>
      <c r="AH630" s="507"/>
      <c r="AI630" s="507"/>
      <c r="AJ630" s="507"/>
      <c r="AK630" s="507"/>
      <c r="AL630" s="507"/>
      <c r="AM630" s="507"/>
      <c r="AN630" s="507"/>
      <c r="AO630" s="507"/>
      <c r="AP630" s="507"/>
      <c r="AQ630" s="507"/>
      <c r="AR630" s="507"/>
      <c r="AS630" s="513"/>
      <c r="AT630" s="514"/>
      <c r="AU630" s="513"/>
      <c r="AV630" s="514"/>
      <c r="AW630" s="515"/>
      <c r="AX630" s="514"/>
      <c r="AY630" s="507"/>
      <c r="AZ630" s="408"/>
      <c r="BA630" s="410" t="str">
        <f>IF(A630="","",IF(AY630+AZ630=ข้อมูลพื้นฐาน!$F$34+ข้อมูลพื้นฐาน!$G$34,"/",""))</f>
        <v/>
      </c>
      <c r="BB630" s="410" t="str">
        <f t="shared" si="44"/>
        <v/>
      </c>
      <c r="BC630" s="390" t="str">
        <f>สรุปเวลาเรียน!X17</f>
        <v/>
      </c>
      <c r="BD630" s="415"/>
    </row>
    <row r="631" spans="1:56" ht="15" customHeight="1">
      <c r="A631" s="875" t="str">
        <f>เวลาเรียน1!A20</f>
        <v/>
      </c>
      <c r="B631" s="876"/>
      <c r="C631" s="519" t="str">
        <f>น้ำหนักส่วนสูง!B16</f>
        <v/>
      </c>
      <c r="D631" s="507"/>
      <c r="E631" s="507"/>
      <c r="F631" s="507"/>
      <c r="G631" s="507"/>
      <c r="H631" s="507"/>
      <c r="I631" s="507"/>
      <c r="J631" s="507"/>
      <c r="K631" s="507"/>
      <c r="L631" s="507"/>
      <c r="M631" s="507"/>
      <c r="N631" s="507"/>
      <c r="O631" s="507"/>
      <c r="P631" s="507"/>
      <c r="Q631" s="507"/>
      <c r="R631" s="507"/>
      <c r="S631" s="507"/>
      <c r="T631" s="507"/>
      <c r="U631" s="507"/>
      <c r="V631" s="507"/>
      <c r="W631" s="507"/>
      <c r="X631" s="507"/>
      <c r="Y631" s="507"/>
      <c r="Z631" s="521" t="str">
        <f t="shared" si="45"/>
        <v/>
      </c>
      <c r="AA631" s="507"/>
      <c r="AB631" s="507"/>
      <c r="AC631" s="507"/>
      <c r="AD631" s="507"/>
      <c r="AE631" s="507"/>
      <c r="AF631" s="507"/>
      <c r="AG631" s="507"/>
      <c r="AH631" s="507"/>
      <c r="AI631" s="507"/>
      <c r="AJ631" s="507"/>
      <c r="AK631" s="507"/>
      <c r="AL631" s="507"/>
      <c r="AM631" s="507"/>
      <c r="AN631" s="507"/>
      <c r="AO631" s="507"/>
      <c r="AP631" s="507"/>
      <c r="AQ631" s="507"/>
      <c r="AR631" s="507"/>
      <c r="AS631" s="513"/>
      <c r="AT631" s="514"/>
      <c r="AU631" s="513"/>
      <c r="AV631" s="514"/>
      <c r="AW631" s="515"/>
      <c r="AX631" s="514"/>
      <c r="AY631" s="507"/>
      <c r="AZ631" s="408"/>
      <c r="BA631" s="410" t="str">
        <f>IF(A631="","",IF(AY631+AZ631=ข้อมูลพื้นฐาน!$F$34+ข้อมูลพื้นฐาน!$G$34,"/",""))</f>
        <v/>
      </c>
      <c r="BB631" s="410" t="str">
        <f t="shared" si="44"/>
        <v/>
      </c>
      <c r="BC631" s="390" t="str">
        <f>สรุปเวลาเรียน!X18</f>
        <v/>
      </c>
      <c r="BD631" s="415"/>
    </row>
    <row r="632" spans="1:56" ht="15" customHeight="1">
      <c r="A632" s="875" t="str">
        <f>เวลาเรียน1!A21</f>
        <v/>
      </c>
      <c r="B632" s="876"/>
      <c r="C632" s="519" t="str">
        <f>น้ำหนักส่วนสูง!B17</f>
        <v/>
      </c>
      <c r="D632" s="507"/>
      <c r="E632" s="507"/>
      <c r="F632" s="507"/>
      <c r="G632" s="507"/>
      <c r="H632" s="507"/>
      <c r="I632" s="507"/>
      <c r="J632" s="507"/>
      <c r="K632" s="507"/>
      <c r="L632" s="507"/>
      <c r="M632" s="507"/>
      <c r="N632" s="507"/>
      <c r="O632" s="507"/>
      <c r="P632" s="507"/>
      <c r="Q632" s="507"/>
      <c r="R632" s="507"/>
      <c r="S632" s="507"/>
      <c r="T632" s="507"/>
      <c r="U632" s="507"/>
      <c r="V632" s="507"/>
      <c r="W632" s="507"/>
      <c r="X632" s="507"/>
      <c r="Y632" s="507"/>
      <c r="Z632" s="521" t="str">
        <f t="shared" si="45"/>
        <v/>
      </c>
      <c r="AA632" s="507"/>
      <c r="AB632" s="507"/>
      <c r="AC632" s="507"/>
      <c r="AD632" s="507"/>
      <c r="AE632" s="507"/>
      <c r="AF632" s="507"/>
      <c r="AG632" s="507"/>
      <c r="AH632" s="507"/>
      <c r="AI632" s="507"/>
      <c r="AJ632" s="507"/>
      <c r="AK632" s="507"/>
      <c r="AL632" s="507"/>
      <c r="AM632" s="507"/>
      <c r="AN632" s="507"/>
      <c r="AO632" s="507"/>
      <c r="AP632" s="507"/>
      <c r="AQ632" s="507"/>
      <c r="AR632" s="507"/>
      <c r="AS632" s="513"/>
      <c r="AT632" s="514"/>
      <c r="AU632" s="513"/>
      <c r="AV632" s="514"/>
      <c r="AW632" s="515"/>
      <c r="AX632" s="514"/>
      <c r="AY632" s="507"/>
      <c r="AZ632" s="408"/>
      <c r="BA632" s="410" t="str">
        <f>IF(A632="","",IF(AY632+AZ632=ข้อมูลพื้นฐาน!$F$34+ข้อมูลพื้นฐาน!$G$34,"/",""))</f>
        <v/>
      </c>
      <c r="BB632" s="410" t="str">
        <f t="shared" si="44"/>
        <v/>
      </c>
      <c r="BC632" s="390" t="str">
        <f>สรุปเวลาเรียน!X19</f>
        <v/>
      </c>
      <c r="BD632" s="415"/>
    </row>
    <row r="633" spans="1:56" ht="15" customHeight="1">
      <c r="A633" s="875" t="str">
        <f>เวลาเรียน1!A22</f>
        <v/>
      </c>
      <c r="B633" s="876"/>
      <c r="C633" s="519" t="str">
        <f>น้ำหนักส่วนสูง!B18</f>
        <v/>
      </c>
      <c r="D633" s="507"/>
      <c r="E633" s="507"/>
      <c r="F633" s="507"/>
      <c r="G633" s="507"/>
      <c r="H633" s="507"/>
      <c r="I633" s="507"/>
      <c r="J633" s="507"/>
      <c r="K633" s="507"/>
      <c r="L633" s="507"/>
      <c r="M633" s="507"/>
      <c r="N633" s="507"/>
      <c r="O633" s="507"/>
      <c r="P633" s="507"/>
      <c r="Q633" s="507"/>
      <c r="R633" s="507"/>
      <c r="S633" s="507"/>
      <c r="T633" s="507"/>
      <c r="U633" s="507"/>
      <c r="V633" s="507"/>
      <c r="W633" s="507"/>
      <c r="X633" s="507"/>
      <c r="Y633" s="507"/>
      <c r="Z633" s="521" t="str">
        <f t="shared" si="45"/>
        <v/>
      </c>
      <c r="AA633" s="507"/>
      <c r="AB633" s="507"/>
      <c r="AC633" s="507"/>
      <c r="AD633" s="507"/>
      <c r="AE633" s="507"/>
      <c r="AF633" s="507"/>
      <c r="AG633" s="507"/>
      <c r="AH633" s="507"/>
      <c r="AI633" s="507"/>
      <c r="AJ633" s="507"/>
      <c r="AK633" s="507"/>
      <c r="AL633" s="507"/>
      <c r="AM633" s="507"/>
      <c r="AN633" s="507"/>
      <c r="AO633" s="507"/>
      <c r="AP633" s="507"/>
      <c r="AQ633" s="507"/>
      <c r="AR633" s="507"/>
      <c r="AS633" s="513"/>
      <c r="AT633" s="514"/>
      <c r="AU633" s="513"/>
      <c r="AV633" s="514"/>
      <c r="AW633" s="515"/>
      <c r="AX633" s="514"/>
      <c r="AY633" s="507"/>
      <c r="AZ633" s="408"/>
      <c r="BA633" s="410" t="str">
        <f>IF(A633="","",IF(AY633+AZ633=ข้อมูลพื้นฐาน!$F$34+ข้อมูลพื้นฐาน!$G$34,"/",""))</f>
        <v/>
      </c>
      <c r="BB633" s="410" t="str">
        <f t="shared" si="44"/>
        <v/>
      </c>
      <c r="BC633" s="390" t="str">
        <f>สรุปเวลาเรียน!X20</f>
        <v/>
      </c>
      <c r="BD633" s="415"/>
    </row>
    <row r="634" spans="1:56" ht="15" customHeight="1">
      <c r="A634" s="875" t="str">
        <f>เวลาเรียน1!A23</f>
        <v/>
      </c>
      <c r="B634" s="876"/>
      <c r="C634" s="519" t="str">
        <f>น้ำหนักส่วนสูง!B19</f>
        <v/>
      </c>
      <c r="D634" s="507"/>
      <c r="E634" s="507"/>
      <c r="F634" s="507"/>
      <c r="G634" s="507"/>
      <c r="H634" s="507"/>
      <c r="I634" s="507"/>
      <c r="J634" s="507"/>
      <c r="K634" s="507"/>
      <c r="L634" s="507"/>
      <c r="M634" s="507"/>
      <c r="N634" s="507"/>
      <c r="O634" s="507"/>
      <c r="P634" s="507"/>
      <c r="Q634" s="507"/>
      <c r="R634" s="507"/>
      <c r="S634" s="507"/>
      <c r="T634" s="507"/>
      <c r="U634" s="507"/>
      <c r="V634" s="507"/>
      <c r="W634" s="507"/>
      <c r="X634" s="507"/>
      <c r="Y634" s="507"/>
      <c r="Z634" s="521" t="str">
        <f t="shared" si="45"/>
        <v/>
      </c>
      <c r="AA634" s="507"/>
      <c r="AB634" s="507"/>
      <c r="AC634" s="507"/>
      <c r="AD634" s="507"/>
      <c r="AE634" s="507"/>
      <c r="AF634" s="507"/>
      <c r="AG634" s="507"/>
      <c r="AH634" s="507"/>
      <c r="AI634" s="507"/>
      <c r="AJ634" s="507"/>
      <c r="AK634" s="507"/>
      <c r="AL634" s="507"/>
      <c r="AM634" s="507"/>
      <c r="AN634" s="507"/>
      <c r="AO634" s="507"/>
      <c r="AP634" s="507"/>
      <c r="AQ634" s="507"/>
      <c r="AR634" s="507"/>
      <c r="AS634" s="513"/>
      <c r="AT634" s="514"/>
      <c r="AU634" s="513"/>
      <c r="AV634" s="514"/>
      <c r="AW634" s="515"/>
      <c r="AX634" s="514"/>
      <c r="AY634" s="507"/>
      <c r="AZ634" s="408"/>
      <c r="BA634" s="410" t="str">
        <f>IF(A634="","",IF(AY634+AZ634=ข้อมูลพื้นฐาน!$F$34+ข้อมูลพื้นฐาน!$G$34,"/",""))</f>
        <v/>
      </c>
      <c r="BB634" s="410" t="str">
        <f t="shared" si="44"/>
        <v/>
      </c>
      <c r="BC634" s="390" t="str">
        <f>สรุปเวลาเรียน!X21</f>
        <v/>
      </c>
      <c r="BD634" s="415"/>
    </row>
    <row r="635" spans="1:56" ht="15" customHeight="1">
      <c r="A635" s="875" t="str">
        <f>เวลาเรียน1!A24</f>
        <v/>
      </c>
      <c r="B635" s="876"/>
      <c r="C635" s="519" t="str">
        <f>น้ำหนักส่วนสูง!B20</f>
        <v/>
      </c>
      <c r="D635" s="507"/>
      <c r="E635" s="507"/>
      <c r="F635" s="507"/>
      <c r="G635" s="507"/>
      <c r="H635" s="507"/>
      <c r="I635" s="507"/>
      <c r="J635" s="507"/>
      <c r="K635" s="507"/>
      <c r="L635" s="507"/>
      <c r="M635" s="507"/>
      <c r="N635" s="507"/>
      <c r="O635" s="507"/>
      <c r="P635" s="507"/>
      <c r="Q635" s="507"/>
      <c r="R635" s="507"/>
      <c r="S635" s="507"/>
      <c r="T635" s="507"/>
      <c r="U635" s="507"/>
      <c r="V635" s="507"/>
      <c r="W635" s="507"/>
      <c r="X635" s="507"/>
      <c r="Y635" s="507"/>
      <c r="Z635" s="521" t="str">
        <f t="shared" si="45"/>
        <v/>
      </c>
      <c r="AA635" s="507"/>
      <c r="AB635" s="507"/>
      <c r="AC635" s="507"/>
      <c r="AD635" s="507"/>
      <c r="AE635" s="507"/>
      <c r="AF635" s="507"/>
      <c r="AG635" s="507"/>
      <c r="AH635" s="507"/>
      <c r="AI635" s="507"/>
      <c r="AJ635" s="507"/>
      <c r="AK635" s="507"/>
      <c r="AL635" s="507"/>
      <c r="AM635" s="507"/>
      <c r="AN635" s="507"/>
      <c r="AO635" s="507"/>
      <c r="AP635" s="507"/>
      <c r="AQ635" s="507"/>
      <c r="AR635" s="507"/>
      <c r="AS635" s="513"/>
      <c r="AT635" s="514"/>
      <c r="AU635" s="513"/>
      <c r="AV635" s="514"/>
      <c r="AW635" s="515"/>
      <c r="AX635" s="514"/>
      <c r="AY635" s="507"/>
      <c r="AZ635" s="408"/>
      <c r="BA635" s="410" t="str">
        <f>IF(A635="","",IF(AY635+AZ635=ข้อมูลพื้นฐาน!$F$34+ข้อมูลพื้นฐาน!$G$34,"/",""))</f>
        <v/>
      </c>
      <c r="BB635" s="410" t="str">
        <f t="shared" si="44"/>
        <v/>
      </c>
      <c r="BC635" s="390" t="str">
        <f>สรุปเวลาเรียน!X22</f>
        <v/>
      </c>
      <c r="BD635" s="415"/>
    </row>
    <row r="636" spans="1:56" ht="15" customHeight="1">
      <c r="A636" s="875" t="str">
        <f>เวลาเรียน1!A25</f>
        <v/>
      </c>
      <c r="B636" s="876"/>
      <c r="C636" s="519" t="str">
        <f>น้ำหนักส่วนสูง!B21</f>
        <v/>
      </c>
      <c r="D636" s="507"/>
      <c r="E636" s="507"/>
      <c r="F636" s="507"/>
      <c r="G636" s="507"/>
      <c r="H636" s="507"/>
      <c r="I636" s="507"/>
      <c r="J636" s="507"/>
      <c r="K636" s="507"/>
      <c r="L636" s="507"/>
      <c r="M636" s="507"/>
      <c r="N636" s="507"/>
      <c r="O636" s="507"/>
      <c r="P636" s="507"/>
      <c r="Q636" s="507"/>
      <c r="R636" s="507"/>
      <c r="S636" s="507"/>
      <c r="T636" s="507"/>
      <c r="U636" s="507"/>
      <c r="V636" s="507"/>
      <c r="W636" s="507"/>
      <c r="X636" s="507"/>
      <c r="Y636" s="507"/>
      <c r="Z636" s="521" t="str">
        <f t="shared" si="45"/>
        <v/>
      </c>
      <c r="AA636" s="507"/>
      <c r="AB636" s="507"/>
      <c r="AC636" s="507"/>
      <c r="AD636" s="507"/>
      <c r="AE636" s="507"/>
      <c r="AF636" s="507"/>
      <c r="AG636" s="507"/>
      <c r="AH636" s="507"/>
      <c r="AI636" s="507"/>
      <c r="AJ636" s="507"/>
      <c r="AK636" s="507"/>
      <c r="AL636" s="507"/>
      <c r="AM636" s="507"/>
      <c r="AN636" s="507"/>
      <c r="AO636" s="507"/>
      <c r="AP636" s="507"/>
      <c r="AQ636" s="507"/>
      <c r="AR636" s="507"/>
      <c r="AS636" s="513"/>
      <c r="AT636" s="514"/>
      <c r="AU636" s="513"/>
      <c r="AV636" s="514"/>
      <c r="AW636" s="515"/>
      <c r="AX636" s="514"/>
      <c r="AY636" s="507"/>
      <c r="AZ636" s="408"/>
      <c r="BA636" s="410" t="str">
        <f>IF(A636="","",IF(AY636+AZ636=ข้อมูลพื้นฐาน!$F$34+ข้อมูลพื้นฐาน!$G$34,"/",""))</f>
        <v/>
      </c>
      <c r="BB636" s="410" t="str">
        <f t="shared" si="44"/>
        <v/>
      </c>
      <c r="BC636" s="390" t="str">
        <f>สรุปเวลาเรียน!X23</f>
        <v/>
      </c>
      <c r="BD636" s="415"/>
    </row>
    <row r="637" spans="1:56" ht="15" customHeight="1">
      <c r="A637" s="875" t="str">
        <f>เวลาเรียน1!A26</f>
        <v/>
      </c>
      <c r="B637" s="876"/>
      <c r="C637" s="519" t="str">
        <f>น้ำหนักส่วนสูง!B22</f>
        <v/>
      </c>
      <c r="D637" s="507"/>
      <c r="E637" s="507"/>
      <c r="F637" s="507"/>
      <c r="G637" s="507"/>
      <c r="H637" s="507"/>
      <c r="I637" s="507"/>
      <c r="J637" s="507"/>
      <c r="K637" s="507"/>
      <c r="L637" s="507"/>
      <c r="M637" s="507"/>
      <c r="N637" s="507"/>
      <c r="O637" s="507"/>
      <c r="P637" s="507"/>
      <c r="Q637" s="507"/>
      <c r="R637" s="507"/>
      <c r="S637" s="507"/>
      <c r="T637" s="507"/>
      <c r="U637" s="507"/>
      <c r="V637" s="507"/>
      <c r="W637" s="507"/>
      <c r="X637" s="507"/>
      <c r="Y637" s="507"/>
      <c r="Z637" s="521" t="str">
        <f t="shared" si="45"/>
        <v/>
      </c>
      <c r="AA637" s="507"/>
      <c r="AB637" s="507"/>
      <c r="AC637" s="507"/>
      <c r="AD637" s="507"/>
      <c r="AE637" s="507"/>
      <c r="AF637" s="507"/>
      <c r="AG637" s="507"/>
      <c r="AH637" s="507"/>
      <c r="AI637" s="507"/>
      <c r="AJ637" s="507"/>
      <c r="AK637" s="507"/>
      <c r="AL637" s="507"/>
      <c r="AM637" s="507"/>
      <c r="AN637" s="507"/>
      <c r="AO637" s="507"/>
      <c r="AP637" s="507"/>
      <c r="AQ637" s="507"/>
      <c r="AR637" s="507"/>
      <c r="AS637" s="513"/>
      <c r="AT637" s="514"/>
      <c r="AU637" s="513"/>
      <c r="AV637" s="514"/>
      <c r="AW637" s="515"/>
      <c r="AX637" s="514"/>
      <c r="AY637" s="507"/>
      <c r="AZ637" s="408"/>
      <c r="BA637" s="410" t="str">
        <f>IF(A637="","",IF(AY637+AZ637=ข้อมูลพื้นฐาน!$F$34+ข้อมูลพื้นฐาน!$G$34,"/",""))</f>
        <v/>
      </c>
      <c r="BB637" s="410" t="str">
        <f t="shared" si="44"/>
        <v/>
      </c>
      <c r="BC637" s="390" t="str">
        <f>สรุปเวลาเรียน!X24</f>
        <v/>
      </c>
      <c r="BD637" s="415"/>
    </row>
    <row r="638" spans="1:56" ht="15" customHeight="1">
      <c r="A638" s="875" t="str">
        <f>เวลาเรียน1!A27</f>
        <v/>
      </c>
      <c r="B638" s="876"/>
      <c r="C638" s="519" t="str">
        <f>น้ำหนักส่วนสูง!B23</f>
        <v/>
      </c>
      <c r="D638" s="507"/>
      <c r="E638" s="507"/>
      <c r="F638" s="507"/>
      <c r="G638" s="507"/>
      <c r="H638" s="507"/>
      <c r="I638" s="507"/>
      <c r="J638" s="507"/>
      <c r="K638" s="507"/>
      <c r="L638" s="507"/>
      <c r="M638" s="507"/>
      <c r="N638" s="507"/>
      <c r="O638" s="507"/>
      <c r="P638" s="507"/>
      <c r="Q638" s="507"/>
      <c r="R638" s="507"/>
      <c r="S638" s="507"/>
      <c r="T638" s="507"/>
      <c r="U638" s="507"/>
      <c r="V638" s="507"/>
      <c r="W638" s="507"/>
      <c r="X638" s="507"/>
      <c r="Y638" s="507"/>
      <c r="Z638" s="521" t="str">
        <f t="shared" si="45"/>
        <v/>
      </c>
      <c r="AA638" s="507"/>
      <c r="AB638" s="507"/>
      <c r="AC638" s="507"/>
      <c r="AD638" s="507"/>
      <c r="AE638" s="507"/>
      <c r="AF638" s="507"/>
      <c r="AG638" s="507"/>
      <c r="AH638" s="507"/>
      <c r="AI638" s="507"/>
      <c r="AJ638" s="507"/>
      <c r="AK638" s="507"/>
      <c r="AL638" s="507"/>
      <c r="AM638" s="507"/>
      <c r="AN638" s="507"/>
      <c r="AO638" s="507"/>
      <c r="AP638" s="507"/>
      <c r="AQ638" s="507"/>
      <c r="AR638" s="507"/>
      <c r="AS638" s="513"/>
      <c r="AT638" s="514"/>
      <c r="AU638" s="513"/>
      <c r="AV638" s="514"/>
      <c r="AW638" s="515"/>
      <c r="AX638" s="514"/>
      <c r="AY638" s="507"/>
      <c r="AZ638" s="408"/>
      <c r="BA638" s="410" t="str">
        <f>IF(A638="","",IF(AY638+AZ638=ข้อมูลพื้นฐาน!$F$34+ข้อมูลพื้นฐาน!$G$34,"/",""))</f>
        <v/>
      </c>
      <c r="BB638" s="410" t="str">
        <f t="shared" si="44"/>
        <v/>
      </c>
      <c r="BC638" s="390" t="str">
        <f>สรุปเวลาเรียน!X25</f>
        <v/>
      </c>
      <c r="BD638" s="415"/>
    </row>
    <row r="639" spans="1:56" ht="15" customHeight="1">
      <c r="A639" s="875" t="str">
        <f>เวลาเรียน1!A28</f>
        <v/>
      </c>
      <c r="B639" s="876"/>
      <c r="C639" s="519" t="str">
        <f>น้ำหนักส่วนสูง!B24</f>
        <v/>
      </c>
      <c r="D639" s="507"/>
      <c r="E639" s="507"/>
      <c r="F639" s="507"/>
      <c r="G639" s="507"/>
      <c r="H639" s="507"/>
      <c r="I639" s="507"/>
      <c r="J639" s="507"/>
      <c r="K639" s="507"/>
      <c r="L639" s="507"/>
      <c r="M639" s="507"/>
      <c r="N639" s="507"/>
      <c r="O639" s="507"/>
      <c r="P639" s="507"/>
      <c r="Q639" s="507"/>
      <c r="R639" s="507"/>
      <c r="S639" s="507"/>
      <c r="T639" s="507"/>
      <c r="U639" s="507"/>
      <c r="V639" s="507"/>
      <c r="W639" s="507"/>
      <c r="X639" s="507"/>
      <c r="Y639" s="507"/>
      <c r="Z639" s="521" t="str">
        <f t="shared" si="45"/>
        <v/>
      </c>
      <c r="AA639" s="507"/>
      <c r="AB639" s="507"/>
      <c r="AC639" s="507"/>
      <c r="AD639" s="507"/>
      <c r="AE639" s="507"/>
      <c r="AF639" s="507"/>
      <c r="AG639" s="507"/>
      <c r="AH639" s="507"/>
      <c r="AI639" s="507"/>
      <c r="AJ639" s="507"/>
      <c r="AK639" s="507"/>
      <c r="AL639" s="507"/>
      <c r="AM639" s="507"/>
      <c r="AN639" s="507"/>
      <c r="AO639" s="507"/>
      <c r="AP639" s="507"/>
      <c r="AQ639" s="507"/>
      <c r="AR639" s="507"/>
      <c r="AS639" s="513"/>
      <c r="AT639" s="514"/>
      <c r="AU639" s="513"/>
      <c r="AV639" s="514"/>
      <c r="AW639" s="515"/>
      <c r="AX639" s="514"/>
      <c r="AY639" s="507"/>
      <c r="AZ639" s="408"/>
      <c r="BA639" s="410" t="str">
        <f>IF(A639="","",IF(AY639+AZ639=ข้อมูลพื้นฐาน!$F$34+ข้อมูลพื้นฐาน!$G$34,"/",""))</f>
        <v/>
      </c>
      <c r="BB639" s="410" t="str">
        <f t="shared" si="44"/>
        <v/>
      </c>
      <c r="BC639" s="390" t="str">
        <f>สรุปเวลาเรียน!X26</f>
        <v/>
      </c>
      <c r="BD639" s="415"/>
    </row>
    <row r="640" spans="1:56" ht="15" customHeight="1">
      <c r="A640" s="875" t="str">
        <f>เวลาเรียน1!A29</f>
        <v/>
      </c>
      <c r="B640" s="876"/>
      <c r="C640" s="519" t="str">
        <f>น้ำหนักส่วนสูง!B25</f>
        <v/>
      </c>
      <c r="D640" s="507"/>
      <c r="E640" s="507"/>
      <c r="F640" s="507"/>
      <c r="G640" s="507"/>
      <c r="H640" s="507"/>
      <c r="I640" s="507"/>
      <c r="J640" s="507"/>
      <c r="K640" s="507"/>
      <c r="L640" s="507"/>
      <c r="M640" s="507"/>
      <c r="N640" s="507"/>
      <c r="O640" s="507"/>
      <c r="P640" s="507"/>
      <c r="Q640" s="507"/>
      <c r="R640" s="507"/>
      <c r="S640" s="507"/>
      <c r="T640" s="507"/>
      <c r="U640" s="507"/>
      <c r="V640" s="507"/>
      <c r="W640" s="507"/>
      <c r="X640" s="507"/>
      <c r="Y640" s="507"/>
      <c r="Z640" s="521" t="str">
        <f t="shared" si="45"/>
        <v/>
      </c>
      <c r="AA640" s="507"/>
      <c r="AB640" s="507"/>
      <c r="AC640" s="507"/>
      <c r="AD640" s="507"/>
      <c r="AE640" s="507"/>
      <c r="AF640" s="507"/>
      <c r="AG640" s="507"/>
      <c r="AH640" s="507"/>
      <c r="AI640" s="507"/>
      <c r="AJ640" s="507"/>
      <c r="AK640" s="507"/>
      <c r="AL640" s="507"/>
      <c r="AM640" s="507"/>
      <c r="AN640" s="507"/>
      <c r="AO640" s="507"/>
      <c r="AP640" s="507"/>
      <c r="AQ640" s="507"/>
      <c r="AR640" s="507"/>
      <c r="AS640" s="513"/>
      <c r="AT640" s="514"/>
      <c r="AU640" s="513"/>
      <c r="AV640" s="514"/>
      <c r="AW640" s="515"/>
      <c r="AX640" s="514"/>
      <c r="AY640" s="507"/>
      <c r="AZ640" s="408"/>
      <c r="BA640" s="410" t="str">
        <f>IF(A640="","",IF(AY640+AZ640=ข้อมูลพื้นฐาน!$F$34+ข้อมูลพื้นฐาน!$G$34,"/",""))</f>
        <v/>
      </c>
      <c r="BB640" s="410" t="str">
        <f t="shared" si="44"/>
        <v/>
      </c>
      <c r="BC640" s="390" t="str">
        <f>สรุปเวลาเรียน!X27</f>
        <v/>
      </c>
      <c r="BD640" s="415"/>
    </row>
    <row r="641" spans="1:56" ht="15" customHeight="1">
      <c r="A641" s="875" t="str">
        <f>เวลาเรียน1!A30</f>
        <v/>
      </c>
      <c r="B641" s="876"/>
      <c r="C641" s="519" t="str">
        <f>น้ำหนักส่วนสูง!B26</f>
        <v/>
      </c>
      <c r="D641" s="507"/>
      <c r="E641" s="507"/>
      <c r="F641" s="507"/>
      <c r="G641" s="507"/>
      <c r="H641" s="507"/>
      <c r="I641" s="507"/>
      <c r="J641" s="507"/>
      <c r="K641" s="507"/>
      <c r="L641" s="507"/>
      <c r="M641" s="507"/>
      <c r="N641" s="507"/>
      <c r="O641" s="507"/>
      <c r="P641" s="507"/>
      <c r="Q641" s="507"/>
      <c r="R641" s="507"/>
      <c r="S641" s="507"/>
      <c r="T641" s="507"/>
      <c r="U641" s="507"/>
      <c r="V641" s="507"/>
      <c r="W641" s="507"/>
      <c r="X641" s="507"/>
      <c r="Y641" s="507"/>
      <c r="Z641" s="521" t="str">
        <f t="shared" si="45"/>
        <v/>
      </c>
      <c r="AA641" s="507"/>
      <c r="AB641" s="507"/>
      <c r="AC641" s="507"/>
      <c r="AD641" s="507"/>
      <c r="AE641" s="507"/>
      <c r="AF641" s="507"/>
      <c r="AG641" s="507"/>
      <c r="AH641" s="507"/>
      <c r="AI641" s="507"/>
      <c r="AJ641" s="507"/>
      <c r="AK641" s="507"/>
      <c r="AL641" s="507"/>
      <c r="AM641" s="507"/>
      <c r="AN641" s="507"/>
      <c r="AO641" s="507"/>
      <c r="AP641" s="507"/>
      <c r="AQ641" s="507"/>
      <c r="AR641" s="507"/>
      <c r="AS641" s="513"/>
      <c r="AT641" s="514"/>
      <c r="AU641" s="513"/>
      <c r="AV641" s="514"/>
      <c r="AW641" s="515"/>
      <c r="AX641" s="514"/>
      <c r="AY641" s="507"/>
      <c r="AZ641" s="408"/>
      <c r="BA641" s="410" t="str">
        <f>IF(A641="","",IF(AY641+AZ641=ข้อมูลพื้นฐาน!$F$34+ข้อมูลพื้นฐาน!$G$34,"/",""))</f>
        <v/>
      </c>
      <c r="BB641" s="410" t="str">
        <f t="shared" si="44"/>
        <v/>
      </c>
      <c r="BC641" s="390" t="str">
        <f>สรุปเวลาเรียน!X28</f>
        <v/>
      </c>
      <c r="BD641" s="415"/>
    </row>
    <row r="642" spans="1:56" ht="15" customHeight="1">
      <c r="A642" s="875" t="str">
        <f>เวลาเรียน1!A31</f>
        <v/>
      </c>
      <c r="B642" s="876"/>
      <c r="C642" s="519" t="str">
        <f>น้ำหนักส่วนสูง!B27</f>
        <v/>
      </c>
      <c r="D642" s="507"/>
      <c r="E642" s="507"/>
      <c r="F642" s="507"/>
      <c r="G642" s="507"/>
      <c r="H642" s="507"/>
      <c r="I642" s="507"/>
      <c r="J642" s="507"/>
      <c r="K642" s="507"/>
      <c r="L642" s="507"/>
      <c r="M642" s="507"/>
      <c r="N642" s="507"/>
      <c r="O642" s="507"/>
      <c r="P642" s="507"/>
      <c r="Q642" s="507"/>
      <c r="R642" s="507"/>
      <c r="S642" s="507"/>
      <c r="T642" s="507"/>
      <c r="U642" s="507"/>
      <c r="V642" s="507"/>
      <c r="W642" s="507"/>
      <c r="X642" s="507"/>
      <c r="Y642" s="507"/>
      <c r="Z642" s="521" t="str">
        <f t="shared" si="45"/>
        <v/>
      </c>
      <c r="AA642" s="507"/>
      <c r="AB642" s="507"/>
      <c r="AC642" s="507"/>
      <c r="AD642" s="507"/>
      <c r="AE642" s="507"/>
      <c r="AF642" s="507"/>
      <c r="AG642" s="507"/>
      <c r="AH642" s="507"/>
      <c r="AI642" s="507"/>
      <c r="AJ642" s="507"/>
      <c r="AK642" s="507"/>
      <c r="AL642" s="507"/>
      <c r="AM642" s="507"/>
      <c r="AN642" s="507"/>
      <c r="AO642" s="507"/>
      <c r="AP642" s="507"/>
      <c r="AQ642" s="507"/>
      <c r="AR642" s="507"/>
      <c r="AS642" s="513"/>
      <c r="AT642" s="514"/>
      <c r="AU642" s="513"/>
      <c r="AV642" s="514"/>
      <c r="AW642" s="515"/>
      <c r="AX642" s="514"/>
      <c r="AY642" s="507"/>
      <c r="AZ642" s="408"/>
      <c r="BA642" s="410" t="str">
        <f>IF(A642="","",IF(AY642+AZ642=ข้อมูลพื้นฐาน!$F$34+ข้อมูลพื้นฐาน!$G$34,"/",""))</f>
        <v/>
      </c>
      <c r="BB642" s="410" t="str">
        <f t="shared" si="44"/>
        <v/>
      </c>
      <c r="BC642" s="390" t="str">
        <f>สรุปเวลาเรียน!X29</f>
        <v/>
      </c>
      <c r="BD642" s="415"/>
    </row>
    <row r="643" spans="1:56" ht="15" customHeight="1">
      <c r="A643" s="875" t="str">
        <f>เวลาเรียน1!A32</f>
        <v/>
      </c>
      <c r="B643" s="876"/>
      <c r="C643" s="519" t="str">
        <f>น้ำหนักส่วนสูง!B28</f>
        <v/>
      </c>
      <c r="D643" s="507"/>
      <c r="E643" s="507"/>
      <c r="F643" s="507"/>
      <c r="G643" s="507"/>
      <c r="H643" s="507"/>
      <c r="I643" s="507"/>
      <c r="J643" s="507"/>
      <c r="K643" s="507"/>
      <c r="L643" s="507"/>
      <c r="M643" s="507"/>
      <c r="N643" s="507"/>
      <c r="O643" s="507"/>
      <c r="P643" s="507"/>
      <c r="Q643" s="507"/>
      <c r="R643" s="507"/>
      <c r="S643" s="507"/>
      <c r="T643" s="507"/>
      <c r="U643" s="507"/>
      <c r="V643" s="507"/>
      <c r="W643" s="507"/>
      <c r="X643" s="507"/>
      <c r="Y643" s="507"/>
      <c r="Z643" s="521" t="str">
        <f t="shared" si="45"/>
        <v/>
      </c>
      <c r="AA643" s="507"/>
      <c r="AB643" s="507"/>
      <c r="AC643" s="507"/>
      <c r="AD643" s="507"/>
      <c r="AE643" s="507"/>
      <c r="AF643" s="507"/>
      <c r="AG643" s="507"/>
      <c r="AH643" s="507"/>
      <c r="AI643" s="507"/>
      <c r="AJ643" s="507"/>
      <c r="AK643" s="507"/>
      <c r="AL643" s="507"/>
      <c r="AM643" s="507"/>
      <c r="AN643" s="507"/>
      <c r="AO643" s="507"/>
      <c r="AP643" s="507"/>
      <c r="AQ643" s="507"/>
      <c r="AR643" s="507"/>
      <c r="AS643" s="513"/>
      <c r="AT643" s="514"/>
      <c r="AU643" s="513"/>
      <c r="AV643" s="514"/>
      <c r="AW643" s="515"/>
      <c r="AX643" s="514"/>
      <c r="AY643" s="507"/>
      <c r="AZ643" s="408"/>
      <c r="BA643" s="410" t="str">
        <f>IF(A643="","",IF(AY643+AZ643=ข้อมูลพื้นฐาน!$F$34+ข้อมูลพื้นฐาน!$G$34,"/",""))</f>
        <v/>
      </c>
      <c r="BB643" s="410" t="str">
        <f t="shared" si="44"/>
        <v/>
      </c>
      <c r="BC643" s="390" t="str">
        <f>สรุปเวลาเรียน!X30</f>
        <v/>
      </c>
      <c r="BD643" s="415"/>
    </row>
    <row r="644" spans="1:56" ht="15" customHeight="1">
      <c r="A644" s="875" t="str">
        <f>เวลาเรียน1!A33</f>
        <v/>
      </c>
      <c r="B644" s="876"/>
      <c r="C644" s="519" t="str">
        <f>น้ำหนักส่วนสูง!B29</f>
        <v/>
      </c>
      <c r="D644" s="507"/>
      <c r="E644" s="507"/>
      <c r="F644" s="507"/>
      <c r="G644" s="507"/>
      <c r="H644" s="507"/>
      <c r="I644" s="507"/>
      <c r="J644" s="507"/>
      <c r="K644" s="507"/>
      <c r="L644" s="507"/>
      <c r="M644" s="507"/>
      <c r="N644" s="507"/>
      <c r="O644" s="507"/>
      <c r="P644" s="507"/>
      <c r="Q644" s="507"/>
      <c r="R644" s="507"/>
      <c r="S644" s="507"/>
      <c r="T644" s="507"/>
      <c r="U644" s="507"/>
      <c r="V644" s="507"/>
      <c r="W644" s="507"/>
      <c r="X644" s="507"/>
      <c r="Y644" s="507"/>
      <c r="Z644" s="521" t="str">
        <f t="shared" si="45"/>
        <v/>
      </c>
      <c r="AA644" s="507"/>
      <c r="AB644" s="507"/>
      <c r="AC644" s="507"/>
      <c r="AD644" s="507"/>
      <c r="AE644" s="507"/>
      <c r="AF644" s="507"/>
      <c r="AG644" s="507"/>
      <c r="AH644" s="507"/>
      <c r="AI644" s="507"/>
      <c r="AJ644" s="507"/>
      <c r="AK644" s="507"/>
      <c r="AL644" s="507"/>
      <c r="AM644" s="507"/>
      <c r="AN644" s="507"/>
      <c r="AO644" s="507"/>
      <c r="AP644" s="507"/>
      <c r="AQ644" s="507"/>
      <c r="AR644" s="507"/>
      <c r="AS644" s="513"/>
      <c r="AT644" s="514"/>
      <c r="AU644" s="513"/>
      <c r="AV644" s="514"/>
      <c r="AW644" s="515"/>
      <c r="AX644" s="514"/>
      <c r="AY644" s="507"/>
      <c r="AZ644" s="408"/>
      <c r="BA644" s="410" t="str">
        <f>IF(A644="","",IF(AY644+AZ644=ข้อมูลพื้นฐาน!$F$34+ข้อมูลพื้นฐาน!$G$34,"/",""))</f>
        <v/>
      </c>
      <c r="BB644" s="410" t="str">
        <f t="shared" si="44"/>
        <v/>
      </c>
      <c r="BC644" s="390" t="str">
        <f>สรุปเวลาเรียน!X31</f>
        <v/>
      </c>
      <c r="BD644" s="415"/>
    </row>
    <row r="645" spans="1:56" ht="15" customHeight="1">
      <c r="A645" s="875" t="str">
        <f>เวลาเรียน1!A34</f>
        <v/>
      </c>
      <c r="B645" s="876"/>
      <c r="C645" s="519" t="str">
        <f>น้ำหนักส่วนสูง!B30</f>
        <v/>
      </c>
      <c r="D645" s="507"/>
      <c r="E645" s="507"/>
      <c r="F645" s="507"/>
      <c r="G645" s="507"/>
      <c r="H645" s="507"/>
      <c r="I645" s="507"/>
      <c r="J645" s="507"/>
      <c r="K645" s="507"/>
      <c r="L645" s="507"/>
      <c r="M645" s="507"/>
      <c r="N645" s="507"/>
      <c r="O645" s="507"/>
      <c r="P645" s="507"/>
      <c r="Q645" s="507"/>
      <c r="R645" s="507"/>
      <c r="S645" s="507"/>
      <c r="T645" s="507"/>
      <c r="U645" s="507"/>
      <c r="V645" s="507"/>
      <c r="W645" s="507"/>
      <c r="X645" s="507"/>
      <c r="Y645" s="507"/>
      <c r="Z645" s="521" t="str">
        <f t="shared" si="45"/>
        <v/>
      </c>
      <c r="AA645" s="507"/>
      <c r="AB645" s="507"/>
      <c r="AC645" s="507"/>
      <c r="AD645" s="507"/>
      <c r="AE645" s="507"/>
      <c r="AF645" s="507"/>
      <c r="AG645" s="507"/>
      <c r="AH645" s="507"/>
      <c r="AI645" s="507"/>
      <c r="AJ645" s="507"/>
      <c r="AK645" s="507"/>
      <c r="AL645" s="507"/>
      <c r="AM645" s="507"/>
      <c r="AN645" s="507"/>
      <c r="AO645" s="507"/>
      <c r="AP645" s="507"/>
      <c r="AQ645" s="507"/>
      <c r="AR645" s="507"/>
      <c r="AS645" s="513"/>
      <c r="AT645" s="514"/>
      <c r="AU645" s="513"/>
      <c r="AV645" s="514"/>
      <c r="AW645" s="515"/>
      <c r="AX645" s="514"/>
      <c r="AY645" s="507"/>
      <c r="AZ645" s="408"/>
      <c r="BA645" s="410" t="str">
        <f>IF(A645="","",IF(AY645+AZ645=ข้อมูลพื้นฐาน!$F$34+ข้อมูลพื้นฐาน!$G$34,"/",""))</f>
        <v/>
      </c>
      <c r="BB645" s="410" t="str">
        <f t="shared" si="44"/>
        <v/>
      </c>
      <c r="BC645" s="390" t="str">
        <f>สรุปเวลาเรียน!X32</f>
        <v/>
      </c>
      <c r="BD645" s="415"/>
    </row>
    <row r="646" spans="1:56" ht="15" customHeight="1">
      <c r="A646" s="875" t="str">
        <f>เวลาเรียน1!A35</f>
        <v/>
      </c>
      <c r="B646" s="876"/>
      <c r="C646" s="519" t="str">
        <f>น้ำหนักส่วนสูง!B31</f>
        <v/>
      </c>
      <c r="D646" s="507"/>
      <c r="E646" s="507"/>
      <c r="F646" s="507"/>
      <c r="G646" s="507"/>
      <c r="H646" s="507"/>
      <c r="I646" s="507"/>
      <c r="J646" s="507"/>
      <c r="K646" s="507"/>
      <c r="L646" s="507"/>
      <c r="M646" s="507"/>
      <c r="N646" s="507"/>
      <c r="O646" s="507"/>
      <c r="P646" s="507"/>
      <c r="Q646" s="507"/>
      <c r="R646" s="507"/>
      <c r="S646" s="507"/>
      <c r="T646" s="507"/>
      <c r="U646" s="507"/>
      <c r="V646" s="507"/>
      <c r="W646" s="507"/>
      <c r="X646" s="507"/>
      <c r="Y646" s="507"/>
      <c r="Z646" s="521" t="str">
        <f t="shared" si="45"/>
        <v/>
      </c>
      <c r="AA646" s="507"/>
      <c r="AB646" s="507"/>
      <c r="AC646" s="507"/>
      <c r="AD646" s="507"/>
      <c r="AE646" s="507"/>
      <c r="AF646" s="507"/>
      <c r="AG646" s="507"/>
      <c r="AH646" s="507"/>
      <c r="AI646" s="507"/>
      <c r="AJ646" s="507"/>
      <c r="AK646" s="507"/>
      <c r="AL646" s="507"/>
      <c r="AM646" s="507"/>
      <c r="AN646" s="507"/>
      <c r="AO646" s="507"/>
      <c r="AP646" s="507"/>
      <c r="AQ646" s="507"/>
      <c r="AR646" s="507"/>
      <c r="AS646" s="513"/>
      <c r="AT646" s="514"/>
      <c r="AU646" s="513"/>
      <c r="AV646" s="514"/>
      <c r="AW646" s="515"/>
      <c r="AX646" s="514"/>
      <c r="AY646" s="507"/>
      <c r="AZ646" s="408"/>
      <c r="BA646" s="410" t="str">
        <f>IF(A646="","",IF(AY646+AZ646=ข้อมูลพื้นฐาน!$F$34+ข้อมูลพื้นฐาน!$G$34,"/",""))</f>
        <v/>
      </c>
      <c r="BB646" s="410" t="str">
        <f t="shared" si="44"/>
        <v/>
      </c>
      <c r="BC646" s="390" t="str">
        <f>สรุปเวลาเรียน!X33</f>
        <v/>
      </c>
      <c r="BD646" s="415"/>
    </row>
    <row r="647" spans="1:56" ht="15" customHeight="1">
      <c r="A647" s="875" t="str">
        <f>เวลาเรียน1!A36</f>
        <v/>
      </c>
      <c r="B647" s="876"/>
      <c r="C647" s="519" t="str">
        <f>น้ำหนักส่วนสูง!B32</f>
        <v/>
      </c>
      <c r="D647" s="507"/>
      <c r="E647" s="507"/>
      <c r="F647" s="507"/>
      <c r="G647" s="507"/>
      <c r="H647" s="507"/>
      <c r="I647" s="507"/>
      <c r="J647" s="507"/>
      <c r="K647" s="507"/>
      <c r="L647" s="507"/>
      <c r="M647" s="507"/>
      <c r="N647" s="507"/>
      <c r="O647" s="507"/>
      <c r="P647" s="507"/>
      <c r="Q647" s="507"/>
      <c r="R647" s="507"/>
      <c r="S647" s="507"/>
      <c r="T647" s="507"/>
      <c r="U647" s="507"/>
      <c r="V647" s="507"/>
      <c r="W647" s="507"/>
      <c r="X647" s="507"/>
      <c r="Y647" s="507"/>
      <c r="Z647" s="521" t="str">
        <f t="shared" si="45"/>
        <v/>
      </c>
      <c r="AA647" s="507"/>
      <c r="AB647" s="507"/>
      <c r="AC647" s="507"/>
      <c r="AD647" s="507"/>
      <c r="AE647" s="507"/>
      <c r="AF647" s="507"/>
      <c r="AG647" s="507"/>
      <c r="AH647" s="507"/>
      <c r="AI647" s="507"/>
      <c r="AJ647" s="507"/>
      <c r="AK647" s="507"/>
      <c r="AL647" s="507"/>
      <c r="AM647" s="507"/>
      <c r="AN647" s="507"/>
      <c r="AO647" s="507"/>
      <c r="AP647" s="507"/>
      <c r="AQ647" s="507"/>
      <c r="AR647" s="507"/>
      <c r="AS647" s="513"/>
      <c r="AT647" s="514"/>
      <c r="AU647" s="513"/>
      <c r="AV647" s="514"/>
      <c r="AW647" s="515"/>
      <c r="AX647" s="514"/>
      <c r="AY647" s="507"/>
      <c r="AZ647" s="408"/>
      <c r="BA647" s="410" t="str">
        <f>IF(A647="","",IF(AY647+AZ647=ข้อมูลพื้นฐาน!$F$34+ข้อมูลพื้นฐาน!$G$34,"/",""))</f>
        <v/>
      </c>
      <c r="BB647" s="410" t="str">
        <f t="shared" si="44"/>
        <v/>
      </c>
      <c r="BC647" s="390" t="str">
        <f>สรุปเวลาเรียน!X34</f>
        <v/>
      </c>
      <c r="BD647" s="415"/>
    </row>
    <row r="648" spans="1:56" ht="15" customHeight="1">
      <c r="A648" s="875" t="str">
        <f>เวลาเรียน1!A37</f>
        <v/>
      </c>
      <c r="B648" s="876"/>
      <c r="C648" s="519" t="str">
        <f>น้ำหนักส่วนสูง!B33</f>
        <v/>
      </c>
      <c r="D648" s="507"/>
      <c r="E648" s="507"/>
      <c r="F648" s="507"/>
      <c r="G648" s="507"/>
      <c r="H648" s="507"/>
      <c r="I648" s="507"/>
      <c r="J648" s="507"/>
      <c r="K648" s="507"/>
      <c r="L648" s="507"/>
      <c r="M648" s="507"/>
      <c r="N648" s="507"/>
      <c r="O648" s="507"/>
      <c r="P648" s="507"/>
      <c r="Q648" s="507"/>
      <c r="R648" s="507"/>
      <c r="S648" s="507"/>
      <c r="T648" s="507"/>
      <c r="U648" s="507"/>
      <c r="V648" s="507"/>
      <c r="W648" s="507"/>
      <c r="X648" s="507"/>
      <c r="Y648" s="507"/>
      <c r="Z648" s="521" t="str">
        <f t="shared" si="45"/>
        <v/>
      </c>
      <c r="AA648" s="507"/>
      <c r="AB648" s="507"/>
      <c r="AC648" s="507"/>
      <c r="AD648" s="507"/>
      <c r="AE648" s="507"/>
      <c r="AF648" s="507"/>
      <c r="AG648" s="507"/>
      <c r="AH648" s="507"/>
      <c r="AI648" s="507"/>
      <c r="AJ648" s="507"/>
      <c r="AK648" s="507"/>
      <c r="AL648" s="507"/>
      <c r="AM648" s="507"/>
      <c r="AN648" s="507"/>
      <c r="AO648" s="507"/>
      <c r="AP648" s="507"/>
      <c r="AQ648" s="507"/>
      <c r="AR648" s="507"/>
      <c r="AS648" s="513"/>
      <c r="AT648" s="514"/>
      <c r="AU648" s="513"/>
      <c r="AV648" s="514"/>
      <c r="AW648" s="515"/>
      <c r="AX648" s="514"/>
      <c r="AY648" s="507"/>
      <c r="AZ648" s="408"/>
      <c r="BA648" s="410" t="str">
        <f>IF(A648="","",IF(AY648+AZ648=ข้อมูลพื้นฐาน!$F$34+ข้อมูลพื้นฐาน!$G$34,"/",""))</f>
        <v/>
      </c>
      <c r="BB648" s="410" t="str">
        <f t="shared" si="44"/>
        <v/>
      </c>
      <c r="BC648" s="390" t="str">
        <f>สรุปเวลาเรียน!X35</f>
        <v/>
      </c>
      <c r="BD648" s="415"/>
    </row>
    <row r="649" spans="1:56" ht="15" customHeight="1">
      <c r="A649" s="875" t="str">
        <f>เวลาเรียน1!A38</f>
        <v/>
      </c>
      <c r="B649" s="876"/>
      <c r="C649" s="519" t="str">
        <f>น้ำหนักส่วนสูง!B34</f>
        <v/>
      </c>
      <c r="D649" s="507"/>
      <c r="E649" s="507"/>
      <c r="F649" s="507"/>
      <c r="G649" s="507"/>
      <c r="H649" s="507"/>
      <c r="I649" s="507"/>
      <c r="J649" s="507"/>
      <c r="K649" s="507"/>
      <c r="L649" s="507"/>
      <c r="M649" s="507"/>
      <c r="N649" s="507"/>
      <c r="O649" s="507"/>
      <c r="P649" s="507"/>
      <c r="Q649" s="507"/>
      <c r="R649" s="507"/>
      <c r="S649" s="507"/>
      <c r="T649" s="507"/>
      <c r="U649" s="507"/>
      <c r="V649" s="507"/>
      <c r="W649" s="507"/>
      <c r="X649" s="507"/>
      <c r="Y649" s="507"/>
      <c r="Z649" s="521" t="str">
        <f t="shared" si="45"/>
        <v/>
      </c>
      <c r="AA649" s="507"/>
      <c r="AB649" s="507"/>
      <c r="AC649" s="507"/>
      <c r="AD649" s="507"/>
      <c r="AE649" s="507"/>
      <c r="AF649" s="507"/>
      <c r="AG649" s="507"/>
      <c r="AH649" s="507"/>
      <c r="AI649" s="507"/>
      <c r="AJ649" s="507"/>
      <c r="AK649" s="507"/>
      <c r="AL649" s="507"/>
      <c r="AM649" s="507"/>
      <c r="AN649" s="507"/>
      <c r="AO649" s="507"/>
      <c r="AP649" s="507"/>
      <c r="AQ649" s="507"/>
      <c r="AR649" s="507"/>
      <c r="AS649" s="513"/>
      <c r="AT649" s="514"/>
      <c r="AU649" s="513"/>
      <c r="AV649" s="514"/>
      <c r="AW649" s="515"/>
      <c r="AX649" s="514"/>
      <c r="AY649" s="507"/>
      <c r="AZ649" s="408"/>
      <c r="BA649" s="410" t="str">
        <f>IF(A649="","",IF(AY649+AZ649=ข้อมูลพื้นฐาน!$F$34+ข้อมูลพื้นฐาน!$G$34,"/",""))</f>
        <v/>
      </c>
      <c r="BB649" s="410" t="str">
        <f t="shared" si="44"/>
        <v/>
      </c>
      <c r="BC649" s="390" t="str">
        <f>สรุปเวลาเรียน!X36</f>
        <v/>
      </c>
      <c r="BD649" s="415"/>
    </row>
    <row r="650" spans="1:56" ht="15" customHeight="1">
      <c r="A650" s="875" t="str">
        <f>เวลาเรียน1!A39</f>
        <v/>
      </c>
      <c r="B650" s="876"/>
      <c r="C650" s="519" t="str">
        <f>น้ำหนักส่วนสูง!B35</f>
        <v/>
      </c>
      <c r="D650" s="507"/>
      <c r="E650" s="507"/>
      <c r="F650" s="507"/>
      <c r="G650" s="507"/>
      <c r="H650" s="507"/>
      <c r="I650" s="507"/>
      <c r="J650" s="507"/>
      <c r="K650" s="507"/>
      <c r="L650" s="507"/>
      <c r="M650" s="507"/>
      <c r="N650" s="507"/>
      <c r="O650" s="507"/>
      <c r="P650" s="507"/>
      <c r="Q650" s="507"/>
      <c r="R650" s="507"/>
      <c r="S650" s="507"/>
      <c r="T650" s="507"/>
      <c r="U650" s="507"/>
      <c r="V650" s="507"/>
      <c r="W650" s="507"/>
      <c r="X650" s="507"/>
      <c r="Y650" s="507"/>
      <c r="Z650" s="521" t="str">
        <f t="shared" si="45"/>
        <v/>
      </c>
      <c r="AA650" s="507"/>
      <c r="AB650" s="507"/>
      <c r="AC650" s="507"/>
      <c r="AD650" s="507"/>
      <c r="AE650" s="507"/>
      <c r="AF650" s="507"/>
      <c r="AG650" s="507"/>
      <c r="AH650" s="507"/>
      <c r="AI650" s="507"/>
      <c r="AJ650" s="507"/>
      <c r="AK650" s="507"/>
      <c r="AL650" s="507"/>
      <c r="AM650" s="507"/>
      <c r="AN650" s="507"/>
      <c r="AO650" s="507"/>
      <c r="AP650" s="507"/>
      <c r="AQ650" s="507"/>
      <c r="AR650" s="507"/>
      <c r="AS650" s="513"/>
      <c r="AT650" s="514"/>
      <c r="AU650" s="513"/>
      <c r="AV650" s="514"/>
      <c r="AW650" s="515"/>
      <c r="AX650" s="514"/>
      <c r="AY650" s="507"/>
      <c r="AZ650" s="408"/>
      <c r="BA650" s="410" t="str">
        <f>IF(A650="","",IF(AY650+AZ650=ข้อมูลพื้นฐาน!$F$34+ข้อมูลพื้นฐาน!$G$34,"/",""))</f>
        <v/>
      </c>
      <c r="BB650" s="410" t="str">
        <f t="shared" si="44"/>
        <v/>
      </c>
      <c r="BC650" s="390" t="str">
        <f>สรุปเวลาเรียน!X37</f>
        <v/>
      </c>
      <c r="BD650" s="415"/>
    </row>
    <row r="651" spans="1:56" ht="15" customHeight="1">
      <c r="A651" s="875" t="str">
        <f>เวลาเรียน1!A40</f>
        <v/>
      </c>
      <c r="B651" s="876"/>
      <c r="C651" s="519" t="str">
        <f>น้ำหนักส่วนสูง!B36</f>
        <v/>
      </c>
      <c r="D651" s="507"/>
      <c r="E651" s="507"/>
      <c r="F651" s="507"/>
      <c r="G651" s="507"/>
      <c r="H651" s="507"/>
      <c r="I651" s="507"/>
      <c r="J651" s="507"/>
      <c r="K651" s="507"/>
      <c r="L651" s="507"/>
      <c r="M651" s="507"/>
      <c r="N651" s="507"/>
      <c r="O651" s="507"/>
      <c r="P651" s="507"/>
      <c r="Q651" s="507"/>
      <c r="R651" s="507"/>
      <c r="S651" s="507"/>
      <c r="T651" s="507"/>
      <c r="U651" s="507"/>
      <c r="V651" s="507"/>
      <c r="W651" s="507"/>
      <c r="X651" s="507"/>
      <c r="Y651" s="507"/>
      <c r="Z651" s="521" t="str">
        <f t="shared" si="45"/>
        <v/>
      </c>
      <c r="AA651" s="507"/>
      <c r="AB651" s="507"/>
      <c r="AC651" s="507"/>
      <c r="AD651" s="507"/>
      <c r="AE651" s="507"/>
      <c r="AF651" s="507"/>
      <c r="AG651" s="507"/>
      <c r="AH651" s="507"/>
      <c r="AI651" s="507"/>
      <c r="AJ651" s="507"/>
      <c r="AK651" s="507"/>
      <c r="AL651" s="507"/>
      <c r="AM651" s="507"/>
      <c r="AN651" s="507"/>
      <c r="AO651" s="507"/>
      <c r="AP651" s="507"/>
      <c r="AQ651" s="507"/>
      <c r="AR651" s="507"/>
      <c r="AS651" s="513"/>
      <c r="AT651" s="514"/>
      <c r="AU651" s="513"/>
      <c r="AV651" s="514"/>
      <c r="AW651" s="515"/>
      <c r="AX651" s="514"/>
      <c r="AY651" s="507"/>
      <c r="AZ651" s="408"/>
      <c r="BA651" s="410" t="str">
        <f>IF(A651="","",IF(AY651+AZ651=ข้อมูลพื้นฐาน!$F$34+ข้อมูลพื้นฐาน!$G$34,"/",""))</f>
        <v/>
      </c>
      <c r="BB651" s="410" t="str">
        <f t="shared" si="44"/>
        <v/>
      </c>
      <c r="BC651" s="390" t="str">
        <f>สรุปเวลาเรียน!X38</f>
        <v/>
      </c>
      <c r="BD651" s="415"/>
    </row>
    <row r="652" spans="1:56" ht="15" customHeight="1">
      <c r="A652" s="875" t="str">
        <f>เวลาเรียน1!A41</f>
        <v/>
      </c>
      <c r="B652" s="876"/>
      <c r="C652" s="519" t="str">
        <f>น้ำหนักส่วนสูง!B37</f>
        <v/>
      </c>
      <c r="D652" s="507"/>
      <c r="E652" s="507"/>
      <c r="F652" s="507"/>
      <c r="G652" s="507"/>
      <c r="H652" s="507"/>
      <c r="I652" s="507"/>
      <c r="J652" s="507"/>
      <c r="K652" s="507"/>
      <c r="L652" s="507"/>
      <c r="M652" s="507"/>
      <c r="N652" s="507"/>
      <c r="O652" s="507"/>
      <c r="P652" s="507"/>
      <c r="Q652" s="507"/>
      <c r="R652" s="507"/>
      <c r="S652" s="507"/>
      <c r="T652" s="507"/>
      <c r="U652" s="507"/>
      <c r="V652" s="507"/>
      <c r="W652" s="507"/>
      <c r="X652" s="507"/>
      <c r="Y652" s="507"/>
      <c r="Z652" s="521" t="str">
        <f t="shared" si="45"/>
        <v/>
      </c>
      <c r="AA652" s="507"/>
      <c r="AB652" s="507"/>
      <c r="AC652" s="507"/>
      <c r="AD652" s="507"/>
      <c r="AE652" s="507"/>
      <c r="AF652" s="507"/>
      <c r="AG652" s="507"/>
      <c r="AH652" s="507"/>
      <c r="AI652" s="507"/>
      <c r="AJ652" s="507"/>
      <c r="AK652" s="507"/>
      <c r="AL652" s="507"/>
      <c r="AM652" s="507"/>
      <c r="AN652" s="507"/>
      <c r="AO652" s="507"/>
      <c r="AP652" s="507"/>
      <c r="AQ652" s="507"/>
      <c r="AR652" s="507"/>
      <c r="AS652" s="513"/>
      <c r="AT652" s="514"/>
      <c r="AU652" s="513"/>
      <c r="AV652" s="514"/>
      <c r="AW652" s="515"/>
      <c r="AX652" s="514"/>
      <c r="AY652" s="507"/>
      <c r="AZ652" s="408"/>
      <c r="BA652" s="410" t="str">
        <f>IF(A652="","",IF(AY652+AZ652=ข้อมูลพื้นฐาน!$F$34+ข้อมูลพื้นฐาน!$G$34,"/",""))</f>
        <v/>
      </c>
      <c r="BB652" s="410" t="str">
        <f t="shared" si="44"/>
        <v/>
      </c>
      <c r="BC652" s="390" t="str">
        <f>สรุปเวลาเรียน!X39</f>
        <v/>
      </c>
      <c r="BD652" s="415"/>
    </row>
    <row r="653" spans="1:56" ht="15" customHeight="1">
      <c r="A653" s="875" t="str">
        <f>เวลาเรียน1!A42</f>
        <v/>
      </c>
      <c r="B653" s="876"/>
      <c r="C653" s="519" t="str">
        <f>น้ำหนักส่วนสูง!B38</f>
        <v/>
      </c>
      <c r="D653" s="507"/>
      <c r="E653" s="507"/>
      <c r="F653" s="507"/>
      <c r="G653" s="507"/>
      <c r="H653" s="507"/>
      <c r="I653" s="507"/>
      <c r="J653" s="507"/>
      <c r="K653" s="507"/>
      <c r="L653" s="507"/>
      <c r="M653" s="507"/>
      <c r="N653" s="507"/>
      <c r="O653" s="507"/>
      <c r="P653" s="507"/>
      <c r="Q653" s="507"/>
      <c r="R653" s="507"/>
      <c r="S653" s="507"/>
      <c r="T653" s="507"/>
      <c r="U653" s="507"/>
      <c r="V653" s="507"/>
      <c r="W653" s="507"/>
      <c r="X653" s="507"/>
      <c r="Y653" s="507"/>
      <c r="Z653" s="521" t="str">
        <f t="shared" si="45"/>
        <v/>
      </c>
      <c r="AA653" s="507"/>
      <c r="AB653" s="507"/>
      <c r="AC653" s="507"/>
      <c r="AD653" s="507"/>
      <c r="AE653" s="507"/>
      <c r="AF653" s="507"/>
      <c r="AG653" s="507"/>
      <c r="AH653" s="507"/>
      <c r="AI653" s="507"/>
      <c r="AJ653" s="507"/>
      <c r="AK653" s="507"/>
      <c r="AL653" s="507"/>
      <c r="AM653" s="507"/>
      <c r="AN653" s="507"/>
      <c r="AO653" s="507"/>
      <c r="AP653" s="507"/>
      <c r="AQ653" s="507"/>
      <c r="AR653" s="507"/>
      <c r="AS653" s="513"/>
      <c r="AT653" s="514"/>
      <c r="AU653" s="513"/>
      <c r="AV653" s="514"/>
      <c r="AW653" s="515"/>
      <c r="AX653" s="514"/>
      <c r="AY653" s="507"/>
      <c r="AZ653" s="408"/>
      <c r="BA653" s="410" t="str">
        <f>IF(A653="","",IF(AY653+AZ653=ข้อมูลพื้นฐาน!$F$34+ข้อมูลพื้นฐาน!$G$34,"/",""))</f>
        <v/>
      </c>
      <c r="BB653" s="410" t="str">
        <f t="shared" si="44"/>
        <v/>
      </c>
      <c r="BC653" s="390" t="str">
        <f>สรุปเวลาเรียน!X40</f>
        <v/>
      </c>
      <c r="BD653" s="415"/>
    </row>
    <row r="654" spans="1:56" ht="15" customHeight="1">
      <c r="A654" s="875" t="str">
        <f>เวลาเรียน1!A43</f>
        <v/>
      </c>
      <c r="B654" s="876"/>
      <c r="C654" s="519" t="str">
        <f>น้ำหนักส่วนสูง!B39</f>
        <v/>
      </c>
      <c r="D654" s="507"/>
      <c r="E654" s="507"/>
      <c r="F654" s="507"/>
      <c r="G654" s="507"/>
      <c r="H654" s="507"/>
      <c r="I654" s="507"/>
      <c r="J654" s="507"/>
      <c r="K654" s="507"/>
      <c r="L654" s="507"/>
      <c r="M654" s="507"/>
      <c r="N654" s="507"/>
      <c r="O654" s="507"/>
      <c r="P654" s="507"/>
      <c r="Q654" s="507"/>
      <c r="R654" s="507"/>
      <c r="S654" s="507"/>
      <c r="T654" s="507"/>
      <c r="U654" s="507"/>
      <c r="V654" s="507"/>
      <c r="W654" s="507"/>
      <c r="X654" s="507"/>
      <c r="Y654" s="507"/>
      <c r="Z654" s="521" t="str">
        <f t="shared" si="45"/>
        <v/>
      </c>
      <c r="AA654" s="507"/>
      <c r="AB654" s="507"/>
      <c r="AC654" s="507"/>
      <c r="AD654" s="507"/>
      <c r="AE654" s="507"/>
      <c r="AF654" s="507"/>
      <c r="AG654" s="507"/>
      <c r="AH654" s="507"/>
      <c r="AI654" s="507"/>
      <c r="AJ654" s="507"/>
      <c r="AK654" s="507"/>
      <c r="AL654" s="507"/>
      <c r="AM654" s="507"/>
      <c r="AN654" s="507"/>
      <c r="AO654" s="507"/>
      <c r="AP654" s="507"/>
      <c r="AQ654" s="507"/>
      <c r="AR654" s="507"/>
      <c r="AS654" s="513"/>
      <c r="AT654" s="514"/>
      <c r="AU654" s="513"/>
      <c r="AV654" s="514"/>
      <c r="AW654" s="515"/>
      <c r="AX654" s="514"/>
      <c r="AY654" s="507"/>
      <c r="AZ654" s="408"/>
      <c r="BA654" s="410" t="str">
        <f>IF(A654="","",IF(AY654+AZ654=ข้อมูลพื้นฐาน!$F$34+ข้อมูลพื้นฐาน!$G$34,"/",""))</f>
        <v/>
      </c>
      <c r="BB654" s="410" t="str">
        <f t="shared" si="44"/>
        <v/>
      </c>
      <c r="BC654" s="390" t="str">
        <f>สรุปเวลาเรียน!X41</f>
        <v/>
      </c>
      <c r="BD654" s="415"/>
    </row>
    <row r="655" spans="1:56" ht="15" customHeight="1">
      <c r="A655" s="875" t="str">
        <f>เวลาเรียน1!A44</f>
        <v/>
      </c>
      <c r="B655" s="876"/>
      <c r="C655" s="519" t="str">
        <f>น้ำหนักส่วนสูง!B40</f>
        <v/>
      </c>
      <c r="D655" s="507"/>
      <c r="E655" s="507"/>
      <c r="F655" s="507"/>
      <c r="G655" s="507"/>
      <c r="H655" s="507"/>
      <c r="I655" s="507"/>
      <c r="J655" s="507"/>
      <c r="K655" s="507"/>
      <c r="L655" s="507"/>
      <c r="M655" s="507"/>
      <c r="N655" s="507"/>
      <c r="O655" s="507"/>
      <c r="P655" s="507"/>
      <c r="Q655" s="507"/>
      <c r="R655" s="507"/>
      <c r="S655" s="507"/>
      <c r="T655" s="507"/>
      <c r="U655" s="507"/>
      <c r="V655" s="507"/>
      <c r="W655" s="507"/>
      <c r="X655" s="507"/>
      <c r="Y655" s="507"/>
      <c r="Z655" s="521" t="str">
        <f t="shared" si="45"/>
        <v/>
      </c>
      <c r="AA655" s="507"/>
      <c r="AB655" s="507"/>
      <c r="AC655" s="507"/>
      <c r="AD655" s="507"/>
      <c r="AE655" s="507"/>
      <c r="AF655" s="507"/>
      <c r="AG655" s="507"/>
      <c r="AH655" s="507"/>
      <c r="AI655" s="507"/>
      <c r="AJ655" s="507"/>
      <c r="AK655" s="507"/>
      <c r="AL655" s="507"/>
      <c r="AM655" s="507"/>
      <c r="AN655" s="507"/>
      <c r="AO655" s="507"/>
      <c r="AP655" s="507"/>
      <c r="AQ655" s="507"/>
      <c r="AR655" s="507"/>
      <c r="AS655" s="513"/>
      <c r="AT655" s="514"/>
      <c r="AU655" s="513"/>
      <c r="AV655" s="514"/>
      <c r="AW655" s="515"/>
      <c r="AX655" s="514"/>
      <c r="AY655" s="507"/>
      <c r="AZ655" s="408"/>
      <c r="BA655" s="410" t="str">
        <f>IF(A655="","",IF(AY655+AZ655=ข้อมูลพื้นฐาน!$F$34+ข้อมูลพื้นฐาน!$G$34,"/",""))</f>
        <v/>
      </c>
      <c r="BB655" s="410" t="str">
        <f t="shared" si="44"/>
        <v/>
      </c>
      <c r="BC655" s="390" t="str">
        <f>สรุปเวลาเรียน!X42</f>
        <v/>
      </c>
      <c r="BD655" s="415"/>
    </row>
    <row r="656" spans="1:56" ht="15" customHeight="1">
      <c r="A656" s="875" t="str">
        <f>เวลาเรียน1!A45</f>
        <v/>
      </c>
      <c r="B656" s="876"/>
      <c r="C656" s="519" t="str">
        <f>น้ำหนักส่วนสูง!B41</f>
        <v/>
      </c>
      <c r="D656" s="507"/>
      <c r="E656" s="507"/>
      <c r="F656" s="507"/>
      <c r="G656" s="507"/>
      <c r="H656" s="507"/>
      <c r="I656" s="507"/>
      <c r="J656" s="507"/>
      <c r="K656" s="507"/>
      <c r="L656" s="507"/>
      <c r="M656" s="507"/>
      <c r="N656" s="507"/>
      <c r="O656" s="507"/>
      <c r="P656" s="507"/>
      <c r="Q656" s="507"/>
      <c r="R656" s="507"/>
      <c r="S656" s="507"/>
      <c r="T656" s="507"/>
      <c r="U656" s="507"/>
      <c r="V656" s="507"/>
      <c r="W656" s="507"/>
      <c r="X656" s="507"/>
      <c r="Y656" s="507"/>
      <c r="Z656" s="521" t="str">
        <f t="shared" si="45"/>
        <v/>
      </c>
      <c r="AA656" s="507"/>
      <c r="AB656" s="507"/>
      <c r="AC656" s="507"/>
      <c r="AD656" s="507"/>
      <c r="AE656" s="507"/>
      <c r="AF656" s="507"/>
      <c r="AG656" s="507"/>
      <c r="AH656" s="507"/>
      <c r="AI656" s="507"/>
      <c r="AJ656" s="507"/>
      <c r="AK656" s="507"/>
      <c r="AL656" s="507"/>
      <c r="AM656" s="507"/>
      <c r="AN656" s="507"/>
      <c r="AO656" s="507"/>
      <c r="AP656" s="507"/>
      <c r="AQ656" s="507"/>
      <c r="AR656" s="507"/>
      <c r="AS656" s="513"/>
      <c r="AT656" s="514"/>
      <c r="AU656" s="513"/>
      <c r="AV656" s="514"/>
      <c r="AW656" s="515"/>
      <c r="AX656" s="514"/>
      <c r="AY656" s="507"/>
      <c r="AZ656" s="408"/>
      <c r="BA656" s="410" t="str">
        <f>IF(A656="","",IF(AY656+AZ656=ข้อมูลพื้นฐาน!$F$34+ข้อมูลพื้นฐาน!$G$34,"/",""))</f>
        <v/>
      </c>
      <c r="BB656" s="410" t="str">
        <f t="shared" si="44"/>
        <v/>
      </c>
      <c r="BC656" s="390" t="str">
        <f>สรุปเวลาเรียน!X43</f>
        <v/>
      </c>
      <c r="BD656" s="415"/>
    </row>
    <row r="657" spans="1:56" ht="15" customHeight="1">
      <c r="A657" s="875" t="str">
        <f>เวลาเรียน1!A46</f>
        <v/>
      </c>
      <c r="B657" s="876"/>
      <c r="C657" s="519" t="str">
        <f>น้ำหนักส่วนสูง!B42</f>
        <v/>
      </c>
      <c r="D657" s="507"/>
      <c r="E657" s="507"/>
      <c r="F657" s="507"/>
      <c r="G657" s="507"/>
      <c r="H657" s="507"/>
      <c r="I657" s="507"/>
      <c r="J657" s="507"/>
      <c r="K657" s="507"/>
      <c r="L657" s="507"/>
      <c r="M657" s="507"/>
      <c r="N657" s="507"/>
      <c r="O657" s="507"/>
      <c r="P657" s="507"/>
      <c r="Q657" s="507"/>
      <c r="R657" s="507"/>
      <c r="S657" s="507"/>
      <c r="T657" s="507"/>
      <c r="U657" s="507"/>
      <c r="V657" s="507"/>
      <c r="W657" s="507"/>
      <c r="X657" s="507"/>
      <c r="Y657" s="507"/>
      <c r="Z657" s="521" t="str">
        <f t="shared" si="45"/>
        <v/>
      </c>
      <c r="AA657" s="507"/>
      <c r="AB657" s="507"/>
      <c r="AC657" s="507"/>
      <c r="AD657" s="507"/>
      <c r="AE657" s="507"/>
      <c r="AF657" s="507"/>
      <c r="AG657" s="507"/>
      <c r="AH657" s="507"/>
      <c r="AI657" s="507"/>
      <c r="AJ657" s="507"/>
      <c r="AK657" s="507"/>
      <c r="AL657" s="507"/>
      <c r="AM657" s="507"/>
      <c r="AN657" s="507"/>
      <c r="AO657" s="507"/>
      <c r="AP657" s="507"/>
      <c r="AQ657" s="507"/>
      <c r="AR657" s="507"/>
      <c r="AS657" s="516"/>
      <c r="AT657" s="517"/>
      <c r="AU657" s="516"/>
      <c r="AV657" s="517"/>
      <c r="AW657" s="518"/>
      <c r="AX657" s="517"/>
      <c r="AY657" s="507"/>
      <c r="AZ657" s="408"/>
      <c r="BA657" s="410" t="str">
        <f>IF(A657="","",IF(AY657+AZ657=ข้อมูลพื้นฐาน!$F$34+ข้อมูลพื้นฐาน!$G$34,"/",""))</f>
        <v/>
      </c>
      <c r="BB657" s="410" t="str">
        <f t="shared" si="44"/>
        <v/>
      </c>
      <c r="BC657" s="390" t="str">
        <f>สรุปเวลาเรียน!X44</f>
        <v/>
      </c>
      <c r="BD657" s="415"/>
    </row>
    <row r="658" spans="1:56" ht="15" customHeight="1">
      <c r="A658" s="875" t="str">
        <f>เวลาเรียน1!A47</f>
        <v/>
      </c>
      <c r="B658" s="876"/>
      <c r="C658" s="519" t="str">
        <f>น้ำหนักส่วนสูง!B43</f>
        <v/>
      </c>
      <c r="D658" s="507"/>
      <c r="E658" s="507"/>
      <c r="F658" s="507"/>
      <c r="G658" s="507"/>
      <c r="H658" s="507"/>
      <c r="I658" s="507"/>
      <c r="J658" s="507"/>
      <c r="K658" s="507"/>
      <c r="L658" s="507"/>
      <c r="M658" s="507"/>
      <c r="N658" s="507"/>
      <c r="O658" s="507"/>
      <c r="P658" s="507"/>
      <c r="Q658" s="507"/>
      <c r="R658" s="507"/>
      <c r="S658" s="507"/>
      <c r="T658" s="507"/>
      <c r="U658" s="507"/>
      <c r="V658" s="507"/>
      <c r="W658" s="507"/>
      <c r="X658" s="507"/>
      <c r="Y658" s="507"/>
      <c r="Z658" s="521" t="str">
        <f t="shared" ref="Z658:Z667" si="46">A658</f>
        <v/>
      </c>
      <c r="AA658" s="507"/>
      <c r="AB658" s="507"/>
      <c r="AC658" s="507"/>
      <c r="AD658" s="507"/>
      <c r="AE658" s="507"/>
      <c r="AF658" s="507"/>
      <c r="AG658" s="507"/>
      <c r="AH658" s="507"/>
      <c r="AI658" s="507"/>
      <c r="AJ658" s="507"/>
      <c r="AK658" s="507"/>
      <c r="AL658" s="507"/>
      <c r="AM658" s="507"/>
      <c r="AN658" s="507"/>
      <c r="AO658" s="507"/>
      <c r="AP658" s="507"/>
      <c r="AQ658" s="507"/>
      <c r="AR658" s="507"/>
      <c r="AS658" s="513"/>
      <c r="AT658" s="514"/>
      <c r="AU658" s="513"/>
      <c r="AV658" s="514"/>
      <c r="AW658" s="515"/>
      <c r="AX658" s="514"/>
      <c r="AY658" s="507"/>
      <c r="AZ658" s="408"/>
      <c r="BA658" s="410" t="str">
        <f>IF(A658="","",IF(AY658+AZ658=ข้อมูลพื้นฐาน!$F$34+ข้อมูลพื้นฐาน!$G$34,"/",""))</f>
        <v/>
      </c>
      <c r="BB658" s="410" t="str">
        <f t="shared" ref="BB658:BB667" si="47">IF(A658="","",IF(BA658="/","","/"))</f>
        <v/>
      </c>
      <c r="BC658" s="390" t="str">
        <f>สรุปเวลาเรียน!X45</f>
        <v/>
      </c>
      <c r="BD658" s="415"/>
    </row>
    <row r="659" spans="1:56" ht="15" customHeight="1">
      <c r="A659" s="875" t="str">
        <f>เวลาเรียน1!A48</f>
        <v/>
      </c>
      <c r="B659" s="876"/>
      <c r="C659" s="519" t="str">
        <f>น้ำหนักส่วนสูง!B44</f>
        <v/>
      </c>
      <c r="D659" s="507"/>
      <c r="E659" s="507"/>
      <c r="F659" s="507"/>
      <c r="G659" s="507"/>
      <c r="H659" s="507"/>
      <c r="I659" s="507"/>
      <c r="J659" s="507"/>
      <c r="K659" s="507"/>
      <c r="L659" s="507"/>
      <c r="M659" s="507"/>
      <c r="N659" s="507"/>
      <c r="O659" s="507"/>
      <c r="P659" s="507"/>
      <c r="Q659" s="507"/>
      <c r="R659" s="507"/>
      <c r="S659" s="507"/>
      <c r="T659" s="507"/>
      <c r="U659" s="507"/>
      <c r="V659" s="507"/>
      <c r="W659" s="507"/>
      <c r="X659" s="507"/>
      <c r="Y659" s="507"/>
      <c r="Z659" s="521" t="str">
        <f t="shared" si="46"/>
        <v/>
      </c>
      <c r="AA659" s="507"/>
      <c r="AB659" s="507"/>
      <c r="AC659" s="507"/>
      <c r="AD659" s="507"/>
      <c r="AE659" s="507"/>
      <c r="AF659" s="507"/>
      <c r="AG659" s="507"/>
      <c r="AH659" s="507"/>
      <c r="AI659" s="507"/>
      <c r="AJ659" s="507"/>
      <c r="AK659" s="507"/>
      <c r="AL659" s="507"/>
      <c r="AM659" s="507"/>
      <c r="AN659" s="507"/>
      <c r="AO659" s="507"/>
      <c r="AP659" s="507"/>
      <c r="AQ659" s="507"/>
      <c r="AR659" s="507"/>
      <c r="AS659" s="513"/>
      <c r="AT659" s="514"/>
      <c r="AU659" s="513"/>
      <c r="AV659" s="514"/>
      <c r="AW659" s="515"/>
      <c r="AX659" s="514"/>
      <c r="AY659" s="507"/>
      <c r="AZ659" s="408"/>
      <c r="BA659" s="410" t="str">
        <f>IF(A659="","",IF(AY659+AZ659=ข้อมูลพื้นฐาน!$F$34+ข้อมูลพื้นฐาน!$G$34,"/",""))</f>
        <v/>
      </c>
      <c r="BB659" s="410" t="str">
        <f t="shared" si="47"/>
        <v/>
      </c>
      <c r="BC659" s="390" t="str">
        <f>สรุปเวลาเรียน!X46</f>
        <v/>
      </c>
      <c r="BD659" s="415"/>
    </row>
    <row r="660" spans="1:56" ht="15" customHeight="1">
      <c r="A660" s="875" t="str">
        <f>เวลาเรียน1!A49</f>
        <v/>
      </c>
      <c r="B660" s="876"/>
      <c r="C660" s="519" t="str">
        <f>น้ำหนักส่วนสูง!B45</f>
        <v/>
      </c>
      <c r="D660" s="507"/>
      <c r="E660" s="507"/>
      <c r="F660" s="507"/>
      <c r="G660" s="507"/>
      <c r="H660" s="507"/>
      <c r="I660" s="507"/>
      <c r="J660" s="507"/>
      <c r="K660" s="507"/>
      <c r="L660" s="507"/>
      <c r="M660" s="507"/>
      <c r="N660" s="507"/>
      <c r="O660" s="507"/>
      <c r="P660" s="507"/>
      <c r="Q660" s="507"/>
      <c r="R660" s="507"/>
      <c r="S660" s="507"/>
      <c r="T660" s="507"/>
      <c r="U660" s="507"/>
      <c r="V660" s="507"/>
      <c r="W660" s="507"/>
      <c r="X660" s="507"/>
      <c r="Y660" s="507"/>
      <c r="Z660" s="521" t="str">
        <f t="shared" si="46"/>
        <v/>
      </c>
      <c r="AA660" s="507"/>
      <c r="AB660" s="507"/>
      <c r="AC660" s="507"/>
      <c r="AD660" s="507"/>
      <c r="AE660" s="507"/>
      <c r="AF660" s="507"/>
      <c r="AG660" s="507"/>
      <c r="AH660" s="507"/>
      <c r="AI660" s="507"/>
      <c r="AJ660" s="507"/>
      <c r="AK660" s="507"/>
      <c r="AL660" s="507"/>
      <c r="AM660" s="507"/>
      <c r="AN660" s="507"/>
      <c r="AO660" s="507"/>
      <c r="AP660" s="507"/>
      <c r="AQ660" s="507"/>
      <c r="AR660" s="507"/>
      <c r="AS660" s="513"/>
      <c r="AT660" s="514"/>
      <c r="AU660" s="513"/>
      <c r="AV660" s="514"/>
      <c r="AW660" s="515"/>
      <c r="AX660" s="514"/>
      <c r="AY660" s="507"/>
      <c r="AZ660" s="408"/>
      <c r="BA660" s="410" t="str">
        <f>IF(A660="","",IF(AY660+AZ660=ข้อมูลพื้นฐาน!$F$34+ข้อมูลพื้นฐาน!$G$34,"/",""))</f>
        <v/>
      </c>
      <c r="BB660" s="410" t="str">
        <f t="shared" si="47"/>
        <v/>
      </c>
      <c r="BC660" s="390" t="str">
        <f>สรุปเวลาเรียน!X47</f>
        <v/>
      </c>
      <c r="BD660" s="415"/>
    </row>
    <row r="661" spans="1:56" ht="15" customHeight="1">
      <c r="A661" s="875" t="str">
        <f>เวลาเรียน1!A50</f>
        <v/>
      </c>
      <c r="B661" s="876"/>
      <c r="C661" s="519" t="str">
        <f>น้ำหนักส่วนสูง!B46</f>
        <v/>
      </c>
      <c r="D661" s="507"/>
      <c r="E661" s="507"/>
      <c r="F661" s="507"/>
      <c r="G661" s="507"/>
      <c r="H661" s="507"/>
      <c r="I661" s="507"/>
      <c r="J661" s="507"/>
      <c r="K661" s="507"/>
      <c r="L661" s="507"/>
      <c r="M661" s="507"/>
      <c r="N661" s="507"/>
      <c r="O661" s="507"/>
      <c r="P661" s="507"/>
      <c r="Q661" s="507"/>
      <c r="R661" s="507"/>
      <c r="S661" s="507"/>
      <c r="T661" s="507"/>
      <c r="U661" s="507"/>
      <c r="V661" s="507"/>
      <c r="W661" s="507"/>
      <c r="X661" s="507"/>
      <c r="Y661" s="507"/>
      <c r="Z661" s="521" t="str">
        <f t="shared" si="46"/>
        <v/>
      </c>
      <c r="AA661" s="507"/>
      <c r="AB661" s="507"/>
      <c r="AC661" s="507"/>
      <c r="AD661" s="507"/>
      <c r="AE661" s="507"/>
      <c r="AF661" s="507"/>
      <c r="AG661" s="507"/>
      <c r="AH661" s="507"/>
      <c r="AI661" s="507"/>
      <c r="AJ661" s="507"/>
      <c r="AK661" s="507"/>
      <c r="AL661" s="507"/>
      <c r="AM661" s="507"/>
      <c r="AN661" s="507"/>
      <c r="AO661" s="507"/>
      <c r="AP661" s="507"/>
      <c r="AQ661" s="507"/>
      <c r="AR661" s="507"/>
      <c r="AS661" s="513"/>
      <c r="AT661" s="514"/>
      <c r="AU661" s="513"/>
      <c r="AV661" s="514"/>
      <c r="AW661" s="515"/>
      <c r="AX661" s="514"/>
      <c r="AY661" s="507"/>
      <c r="AZ661" s="408"/>
      <c r="BA661" s="410" t="str">
        <f>IF(A661="","",IF(AY661+AZ661=ข้อมูลพื้นฐาน!$F$34+ข้อมูลพื้นฐาน!$G$34,"/",""))</f>
        <v/>
      </c>
      <c r="BB661" s="410" t="str">
        <f t="shared" si="47"/>
        <v/>
      </c>
      <c r="BC661" s="390" t="str">
        <f>สรุปเวลาเรียน!X48</f>
        <v/>
      </c>
      <c r="BD661" s="415"/>
    </row>
    <row r="662" spans="1:56" ht="15" customHeight="1">
      <c r="A662" s="875" t="str">
        <f>เวลาเรียน1!A51</f>
        <v/>
      </c>
      <c r="B662" s="876"/>
      <c r="C662" s="519" t="str">
        <f>น้ำหนักส่วนสูง!B47</f>
        <v/>
      </c>
      <c r="D662" s="507"/>
      <c r="E662" s="507"/>
      <c r="F662" s="507"/>
      <c r="G662" s="507"/>
      <c r="H662" s="507"/>
      <c r="I662" s="507"/>
      <c r="J662" s="507"/>
      <c r="K662" s="507"/>
      <c r="L662" s="507"/>
      <c r="M662" s="507"/>
      <c r="N662" s="507"/>
      <c r="O662" s="507"/>
      <c r="P662" s="507"/>
      <c r="Q662" s="507"/>
      <c r="R662" s="507"/>
      <c r="S662" s="507"/>
      <c r="T662" s="507"/>
      <c r="U662" s="507"/>
      <c r="V662" s="507"/>
      <c r="W662" s="507"/>
      <c r="X662" s="507"/>
      <c r="Y662" s="507"/>
      <c r="Z662" s="521" t="str">
        <f t="shared" si="46"/>
        <v/>
      </c>
      <c r="AA662" s="507"/>
      <c r="AB662" s="507"/>
      <c r="AC662" s="507"/>
      <c r="AD662" s="507"/>
      <c r="AE662" s="507"/>
      <c r="AF662" s="507"/>
      <c r="AG662" s="507"/>
      <c r="AH662" s="507"/>
      <c r="AI662" s="507"/>
      <c r="AJ662" s="507"/>
      <c r="AK662" s="507"/>
      <c r="AL662" s="507"/>
      <c r="AM662" s="507"/>
      <c r="AN662" s="507"/>
      <c r="AO662" s="507"/>
      <c r="AP662" s="507"/>
      <c r="AQ662" s="507"/>
      <c r="AR662" s="507"/>
      <c r="AS662" s="513"/>
      <c r="AT662" s="514"/>
      <c r="AU662" s="513"/>
      <c r="AV662" s="514"/>
      <c r="AW662" s="515"/>
      <c r="AX662" s="514"/>
      <c r="AY662" s="507"/>
      <c r="AZ662" s="408"/>
      <c r="BA662" s="410" t="str">
        <f>IF(A662="","",IF(AY662+AZ662=ข้อมูลพื้นฐาน!$F$34+ข้อมูลพื้นฐาน!$G$34,"/",""))</f>
        <v/>
      </c>
      <c r="BB662" s="410" t="str">
        <f t="shared" si="47"/>
        <v/>
      </c>
      <c r="BC662" s="390" t="str">
        <f>สรุปเวลาเรียน!X49</f>
        <v/>
      </c>
      <c r="BD662" s="415"/>
    </row>
    <row r="663" spans="1:56" ht="15" customHeight="1">
      <c r="A663" s="875" t="str">
        <f>เวลาเรียน1!A52</f>
        <v/>
      </c>
      <c r="B663" s="876"/>
      <c r="C663" s="519" t="str">
        <f>น้ำหนักส่วนสูง!B48</f>
        <v/>
      </c>
      <c r="D663" s="507"/>
      <c r="E663" s="507"/>
      <c r="F663" s="507"/>
      <c r="G663" s="507"/>
      <c r="H663" s="507"/>
      <c r="I663" s="507"/>
      <c r="J663" s="507"/>
      <c r="K663" s="507"/>
      <c r="L663" s="507"/>
      <c r="M663" s="507"/>
      <c r="N663" s="507"/>
      <c r="O663" s="507"/>
      <c r="P663" s="507"/>
      <c r="Q663" s="507"/>
      <c r="R663" s="507"/>
      <c r="S663" s="507"/>
      <c r="T663" s="507"/>
      <c r="U663" s="507"/>
      <c r="V663" s="507"/>
      <c r="W663" s="507"/>
      <c r="X663" s="507"/>
      <c r="Y663" s="507"/>
      <c r="Z663" s="521" t="str">
        <f t="shared" si="46"/>
        <v/>
      </c>
      <c r="AA663" s="507"/>
      <c r="AB663" s="507"/>
      <c r="AC663" s="507"/>
      <c r="AD663" s="507"/>
      <c r="AE663" s="507"/>
      <c r="AF663" s="507"/>
      <c r="AG663" s="507"/>
      <c r="AH663" s="507"/>
      <c r="AI663" s="507"/>
      <c r="AJ663" s="507"/>
      <c r="AK663" s="507"/>
      <c r="AL663" s="507"/>
      <c r="AM663" s="507"/>
      <c r="AN663" s="507"/>
      <c r="AO663" s="507"/>
      <c r="AP663" s="507"/>
      <c r="AQ663" s="507"/>
      <c r="AR663" s="507"/>
      <c r="AS663" s="513"/>
      <c r="AT663" s="514"/>
      <c r="AU663" s="513"/>
      <c r="AV663" s="514"/>
      <c r="AW663" s="515"/>
      <c r="AX663" s="514"/>
      <c r="AY663" s="507"/>
      <c r="AZ663" s="408"/>
      <c r="BA663" s="410" t="str">
        <f>IF(A663="","",IF(AY663+AZ663=ข้อมูลพื้นฐาน!$F$34+ข้อมูลพื้นฐาน!$G$34,"/",""))</f>
        <v/>
      </c>
      <c r="BB663" s="410" t="str">
        <f t="shared" si="47"/>
        <v/>
      </c>
      <c r="BC663" s="390" t="str">
        <f>สรุปเวลาเรียน!X50</f>
        <v/>
      </c>
      <c r="BD663" s="415"/>
    </row>
    <row r="664" spans="1:56" ht="15" customHeight="1">
      <c r="A664" s="875" t="str">
        <f>เวลาเรียน1!A53</f>
        <v/>
      </c>
      <c r="B664" s="876"/>
      <c r="C664" s="519" t="str">
        <f>น้ำหนักส่วนสูง!B49</f>
        <v/>
      </c>
      <c r="D664" s="507"/>
      <c r="E664" s="507"/>
      <c r="F664" s="507"/>
      <c r="G664" s="507"/>
      <c r="H664" s="507"/>
      <c r="I664" s="507"/>
      <c r="J664" s="507"/>
      <c r="K664" s="507"/>
      <c r="L664" s="507"/>
      <c r="M664" s="507"/>
      <c r="N664" s="507"/>
      <c r="O664" s="507"/>
      <c r="P664" s="507"/>
      <c r="Q664" s="507"/>
      <c r="R664" s="507"/>
      <c r="S664" s="507"/>
      <c r="T664" s="507"/>
      <c r="U664" s="507"/>
      <c r="V664" s="507"/>
      <c r="W664" s="507"/>
      <c r="X664" s="507"/>
      <c r="Y664" s="507"/>
      <c r="Z664" s="521" t="str">
        <f t="shared" si="46"/>
        <v/>
      </c>
      <c r="AA664" s="507"/>
      <c r="AB664" s="507"/>
      <c r="AC664" s="507"/>
      <c r="AD664" s="507"/>
      <c r="AE664" s="507"/>
      <c r="AF664" s="507"/>
      <c r="AG664" s="507"/>
      <c r="AH664" s="507"/>
      <c r="AI664" s="507"/>
      <c r="AJ664" s="507"/>
      <c r="AK664" s="507"/>
      <c r="AL664" s="507"/>
      <c r="AM664" s="507"/>
      <c r="AN664" s="507"/>
      <c r="AO664" s="507"/>
      <c r="AP664" s="507"/>
      <c r="AQ664" s="507"/>
      <c r="AR664" s="507"/>
      <c r="AS664" s="513"/>
      <c r="AT664" s="514"/>
      <c r="AU664" s="513"/>
      <c r="AV664" s="514"/>
      <c r="AW664" s="515"/>
      <c r="AX664" s="514"/>
      <c r="AY664" s="507"/>
      <c r="AZ664" s="408"/>
      <c r="BA664" s="410" t="str">
        <f>IF(A664="","",IF(AY664+AZ664=ข้อมูลพื้นฐาน!$F$34+ข้อมูลพื้นฐาน!$G$34,"/",""))</f>
        <v/>
      </c>
      <c r="BB664" s="410" t="str">
        <f t="shared" si="47"/>
        <v/>
      </c>
      <c r="BC664" s="390" t="str">
        <f>สรุปเวลาเรียน!X51</f>
        <v/>
      </c>
      <c r="BD664" s="415"/>
    </row>
    <row r="665" spans="1:56" ht="15" customHeight="1">
      <c r="A665" s="875" t="str">
        <f>เวลาเรียน1!A54</f>
        <v/>
      </c>
      <c r="B665" s="876"/>
      <c r="C665" s="519" t="str">
        <f>น้ำหนักส่วนสูง!B50</f>
        <v/>
      </c>
      <c r="D665" s="507"/>
      <c r="E665" s="507"/>
      <c r="F665" s="507"/>
      <c r="G665" s="507"/>
      <c r="H665" s="507"/>
      <c r="I665" s="507"/>
      <c r="J665" s="507"/>
      <c r="K665" s="507"/>
      <c r="L665" s="507"/>
      <c r="M665" s="507"/>
      <c r="N665" s="507"/>
      <c r="O665" s="507"/>
      <c r="P665" s="507"/>
      <c r="Q665" s="507"/>
      <c r="R665" s="507"/>
      <c r="S665" s="507"/>
      <c r="T665" s="507"/>
      <c r="U665" s="507"/>
      <c r="V665" s="507"/>
      <c r="W665" s="507"/>
      <c r="X665" s="507"/>
      <c r="Y665" s="507"/>
      <c r="Z665" s="521" t="str">
        <f t="shared" si="46"/>
        <v/>
      </c>
      <c r="AA665" s="507"/>
      <c r="AB665" s="507"/>
      <c r="AC665" s="507"/>
      <c r="AD665" s="507"/>
      <c r="AE665" s="507"/>
      <c r="AF665" s="507"/>
      <c r="AG665" s="507"/>
      <c r="AH665" s="507"/>
      <c r="AI665" s="507"/>
      <c r="AJ665" s="507"/>
      <c r="AK665" s="507"/>
      <c r="AL665" s="507"/>
      <c r="AM665" s="507"/>
      <c r="AN665" s="507"/>
      <c r="AO665" s="507"/>
      <c r="AP665" s="507"/>
      <c r="AQ665" s="507"/>
      <c r="AR665" s="507"/>
      <c r="AS665" s="513"/>
      <c r="AT665" s="514"/>
      <c r="AU665" s="513"/>
      <c r="AV665" s="514"/>
      <c r="AW665" s="515"/>
      <c r="AX665" s="514"/>
      <c r="AY665" s="507"/>
      <c r="AZ665" s="408"/>
      <c r="BA665" s="410" t="str">
        <f>IF(A665="","",IF(AY665+AZ665=ข้อมูลพื้นฐาน!$F$34+ข้อมูลพื้นฐาน!$G$34,"/",""))</f>
        <v/>
      </c>
      <c r="BB665" s="410" t="str">
        <f t="shared" si="47"/>
        <v/>
      </c>
      <c r="BC665" s="390" t="str">
        <f>สรุปเวลาเรียน!X52</f>
        <v/>
      </c>
      <c r="BD665" s="415"/>
    </row>
    <row r="666" spans="1:56" ht="15" customHeight="1">
      <c r="A666" s="875" t="str">
        <f>เวลาเรียน1!A55</f>
        <v/>
      </c>
      <c r="B666" s="876"/>
      <c r="C666" s="519" t="str">
        <f>น้ำหนักส่วนสูง!B51</f>
        <v/>
      </c>
      <c r="D666" s="507"/>
      <c r="E666" s="507"/>
      <c r="F666" s="507"/>
      <c r="G666" s="507"/>
      <c r="H666" s="507"/>
      <c r="I666" s="507"/>
      <c r="J666" s="507"/>
      <c r="K666" s="507"/>
      <c r="L666" s="507"/>
      <c r="M666" s="507"/>
      <c r="N666" s="507"/>
      <c r="O666" s="507"/>
      <c r="P666" s="507"/>
      <c r="Q666" s="507"/>
      <c r="R666" s="507"/>
      <c r="S666" s="507"/>
      <c r="T666" s="507"/>
      <c r="U666" s="507"/>
      <c r="V666" s="507"/>
      <c r="W666" s="507"/>
      <c r="X666" s="507"/>
      <c r="Y666" s="507"/>
      <c r="Z666" s="521" t="str">
        <f t="shared" si="46"/>
        <v/>
      </c>
      <c r="AA666" s="507"/>
      <c r="AB666" s="507"/>
      <c r="AC666" s="507"/>
      <c r="AD666" s="507"/>
      <c r="AE666" s="507"/>
      <c r="AF666" s="507"/>
      <c r="AG666" s="507"/>
      <c r="AH666" s="507"/>
      <c r="AI666" s="507"/>
      <c r="AJ666" s="507"/>
      <c r="AK666" s="507"/>
      <c r="AL666" s="507"/>
      <c r="AM666" s="507"/>
      <c r="AN666" s="507"/>
      <c r="AO666" s="507"/>
      <c r="AP666" s="507"/>
      <c r="AQ666" s="507"/>
      <c r="AR666" s="507"/>
      <c r="AS666" s="513"/>
      <c r="AT666" s="514"/>
      <c r="AU666" s="513"/>
      <c r="AV666" s="514"/>
      <c r="AW666" s="515"/>
      <c r="AX666" s="514"/>
      <c r="AY666" s="507"/>
      <c r="AZ666" s="408"/>
      <c r="BA666" s="410" t="str">
        <f>IF(A666="","",IF(AY666+AZ666=ข้อมูลพื้นฐาน!$F$34+ข้อมูลพื้นฐาน!$G$34,"/",""))</f>
        <v/>
      </c>
      <c r="BB666" s="410" t="str">
        <f t="shared" si="47"/>
        <v/>
      </c>
      <c r="BC666" s="390" t="str">
        <f>สรุปเวลาเรียน!X53</f>
        <v/>
      </c>
      <c r="BD666" s="415"/>
    </row>
    <row r="667" spans="1:56" ht="14.45" customHeight="1">
      <c r="A667" s="875" t="str">
        <f>เวลาเรียน1!A56</f>
        <v/>
      </c>
      <c r="B667" s="876"/>
      <c r="C667" s="519" t="str">
        <f>น้ำหนักส่วนสูง!B52</f>
        <v/>
      </c>
      <c r="D667" s="507"/>
      <c r="E667" s="507"/>
      <c r="F667" s="507"/>
      <c r="G667" s="507"/>
      <c r="H667" s="507"/>
      <c r="I667" s="507"/>
      <c r="J667" s="507"/>
      <c r="K667" s="507"/>
      <c r="L667" s="507"/>
      <c r="M667" s="507"/>
      <c r="N667" s="507"/>
      <c r="O667" s="507"/>
      <c r="P667" s="507"/>
      <c r="Q667" s="507"/>
      <c r="R667" s="507"/>
      <c r="S667" s="507"/>
      <c r="T667" s="507"/>
      <c r="U667" s="507"/>
      <c r="V667" s="507"/>
      <c r="W667" s="507"/>
      <c r="X667" s="507"/>
      <c r="Y667" s="507"/>
      <c r="Z667" s="521" t="str">
        <f t="shared" si="46"/>
        <v/>
      </c>
      <c r="AA667" s="507"/>
      <c r="AB667" s="507"/>
      <c r="AC667" s="507"/>
      <c r="AD667" s="507"/>
      <c r="AE667" s="507"/>
      <c r="AF667" s="507"/>
      <c r="AG667" s="507"/>
      <c r="AH667" s="507"/>
      <c r="AI667" s="507"/>
      <c r="AJ667" s="507"/>
      <c r="AK667" s="507"/>
      <c r="AL667" s="507"/>
      <c r="AM667" s="507"/>
      <c r="AN667" s="507"/>
      <c r="AO667" s="507"/>
      <c r="AP667" s="507"/>
      <c r="AQ667" s="507"/>
      <c r="AR667" s="507"/>
      <c r="AS667" s="516"/>
      <c r="AT667" s="517"/>
      <c r="AU667" s="516"/>
      <c r="AV667" s="517"/>
      <c r="AW667" s="518"/>
      <c r="AX667" s="517"/>
      <c r="AY667" s="507"/>
      <c r="AZ667" s="408"/>
      <c r="BA667" s="410" t="str">
        <f>IF(A667="","",IF(AY667+AZ667=ข้อมูลพื้นฐาน!$F$34+ข้อมูลพื้นฐาน!$G$34,"/",""))</f>
        <v/>
      </c>
      <c r="BB667" s="410" t="str">
        <f t="shared" si="47"/>
        <v/>
      </c>
      <c r="BC667" s="390" t="str">
        <f>สรุปเวลาเรียน!X54</f>
        <v/>
      </c>
      <c r="BD667" s="415"/>
    </row>
    <row r="668" spans="1:56" ht="15" hidden="1" customHeight="1">
      <c r="A668" s="522"/>
      <c r="B668" s="522"/>
      <c r="C668" s="415"/>
      <c r="D668" s="415"/>
      <c r="E668" s="415"/>
      <c r="F668" s="415"/>
      <c r="G668" s="415"/>
      <c r="H668" s="415"/>
      <c r="I668" s="415"/>
      <c r="J668" s="415"/>
      <c r="K668" s="415"/>
      <c r="L668" s="415"/>
      <c r="M668" s="415"/>
      <c r="N668" s="415"/>
      <c r="O668" s="415"/>
      <c r="P668" s="415"/>
      <c r="Q668" s="415"/>
      <c r="R668" s="415"/>
      <c r="S668" s="415"/>
      <c r="T668" s="415"/>
      <c r="U668" s="415"/>
      <c r="V668" s="415"/>
      <c r="W668" s="415"/>
      <c r="X668" s="415"/>
      <c r="Y668" s="415"/>
      <c r="Z668" s="522"/>
      <c r="AA668" s="415"/>
      <c r="AB668" s="415"/>
      <c r="AC668" s="415"/>
      <c r="AD668" s="415"/>
      <c r="AE668" s="415"/>
      <c r="AF668" s="415"/>
      <c r="AG668" s="415"/>
      <c r="AH668" s="415"/>
      <c r="AI668" s="415"/>
      <c r="AJ668" s="415"/>
      <c r="AK668" s="415"/>
      <c r="AL668" s="415"/>
      <c r="AM668" s="415"/>
      <c r="AN668" s="415"/>
      <c r="AO668" s="415"/>
      <c r="AP668" s="415"/>
      <c r="AQ668" s="415"/>
      <c r="AR668" s="415"/>
      <c r="AS668" s="415"/>
      <c r="AT668" s="415"/>
      <c r="AU668" s="415"/>
      <c r="AV668" s="415"/>
      <c r="AW668" s="415"/>
      <c r="AX668" s="415"/>
      <c r="AY668" s="415"/>
      <c r="AZ668" s="453"/>
      <c r="BA668" s="453"/>
      <c r="BB668" s="453"/>
      <c r="BC668" s="415"/>
      <c r="BD668" s="415"/>
    </row>
    <row r="669" spans="1:56" ht="18.75" hidden="1">
      <c r="A669" s="522"/>
      <c r="B669" s="522"/>
      <c r="C669" s="415"/>
      <c r="D669" s="415"/>
      <c r="E669" s="415"/>
      <c r="F669" s="415"/>
      <c r="G669" s="415"/>
      <c r="H669" s="415"/>
      <c r="I669" s="415"/>
      <c r="J669" s="415"/>
      <c r="K669" s="415"/>
      <c r="L669" s="415"/>
      <c r="M669" s="415"/>
      <c r="N669" s="415"/>
      <c r="O669" s="415"/>
      <c r="P669" s="415"/>
      <c r="Q669" s="415"/>
      <c r="R669" s="415"/>
      <c r="S669" s="415"/>
      <c r="T669" s="415"/>
      <c r="U669" s="415"/>
      <c r="V669" s="415"/>
      <c r="W669" s="415"/>
      <c r="X669" s="415"/>
      <c r="Y669" s="415"/>
      <c r="Z669" s="522"/>
      <c r="AA669" s="415"/>
      <c r="AB669" s="415"/>
      <c r="AC669" s="415"/>
      <c r="AD669" s="415"/>
      <c r="AE669" s="415"/>
      <c r="AF669" s="415"/>
      <c r="AG669" s="415"/>
      <c r="AH669" s="415"/>
      <c r="AI669" s="415"/>
      <c r="AJ669" s="415"/>
      <c r="AK669" s="415"/>
      <c r="AL669" s="415"/>
      <c r="AM669" s="415"/>
      <c r="AN669" s="415"/>
      <c r="AO669" s="415"/>
      <c r="AP669" s="415"/>
      <c r="AQ669" s="415"/>
      <c r="AR669" s="415"/>
      <c r="AS669" s="415"/>
      <c r="AT669" s="415"/>
      <c r="AU669" s="415"/>
      <c r="AV669" s="415"/>
      <c r="AW669" s="415"/>
      <c r="AX669" s="415"/>
      <c r="AY669" s="415"/>
      <c r="AZ669" s="453"/>
      <c r="BA669" s="453"/>
      <c r="BB669" s="453"/>
      <c r="BC669" s="415"/>
      <c r="BD669" s="415"/>
    </row>
    <row r="670" spans="1:56" ht="24" customHeight="1">
      <c r="A670" s="878" t="str">
        <f>"ผลการประเมินตัวชี้วัด รายวิชา"&amp;ข้อมูลพื้นฐาน!A28&amp;"    รหัสวิชา    "&amp;ข้อมูลพื้นฐาน!C28</f>
        <v xml:space="preserve">ผลการประเมินตัวชี้วัด รายวิชา    รหัสวิชา    </v>
      </c>
      <c r="B670" s="878"/>
      <c r="C670" s="878"/>
      <c r="D670" s="878"/>
      <c r="E670" s="878"/>
      <c r="F670" s="878"/>
      <c r="G670" s="878"/>
      <c r="H670" s="878"/>
      <c r="I670" s="878"/>
      <c r="J670" s="878"/>
      <c r="K670" s="878"/>
      <c r="L670" s="878"/>
      <c r="M670" s="878"/>
      <c r="N670" s="878"/>
      <c r="O670" s="878"/>
      <c r="P670" s="878"/>
      <c r="Q670" s="878"/>
      <c r="R670" s="878"/>
      <c r="S670" s="878"/>
      <c r="T670" s="878"/>
      <c r="U670" s="878"/>
      <c r="V670" s="878"/>
      <c r="W670" s="878"/>
      <c r="X670" s="878"/>
      <c r="Y670" s="878"/>
      <c r="Z670" s="878" t="str">
        <f>A670</f>
        <v xml:space="preserve">ผลการประเมินตัวชี้วัด รายวิชา    รหัสวิชา    </v>
      </c>
      <c r="AA670" s="878"/>
      <c r="AB670" s="878"/>
      <c r="AC670" s="878"/>
      <c r="AD670" s="878"/>
      <c r="AE670" s="878"/>
      <c r="AF670" s="878"/>
      <c r="AG670" s="878"/>
      <c r="AH670" s="878"/>
      <c r="AI670" s="878"/>
      <c r="AJ670" s="878"/>
      <c r="AK670" s="878"/>
      <c r="AL670" s="878"/>
      <c r="AM670" s="878"/>
      <c r="AN670" s="878"/>
      <c r="AO670" s="878"/>
      <c r="AP670" s="878"/>
      <c r="AQ670" s="878"/>
      <c r="AR670" s="878"/>
      <c r="AS670" s="878"/>
      <c r="AT670" s="878"/>
      <c r="AU670" s="878"/>
      <c r="AV670" s="878"/>
      <c r="AW670" s="878"/>
      <c r="AX670" s="878"/>
      <c r="AY670" s="878"/>
      <c r="AZ670" s="878"/>
      <c r="BA670" s="878"/>
      <c r="BB670" s="878"/>
      <c r="BC670" s="878"/>
      <c r="BD670" s="415">
        <v>13</v>
      </c>
    </row>
    <row r="671" spans="1:56" ht="62.25" customHeight="1">
      <c r="A671" s="879" t="s">
        <v>594</v>
      </c>
      <c r="B671" s="880"/>
      <c r="C671" s="881"/>
      <c r="D671" s="458"/>
      <c r="E671" s="458"/>
      <c r="F671" s="458"/>
      <c r="G671" s="458"/>
      <c r="H671" s="458"/>
      <c r="I671" s="458"/>
      <c r="J671" s="458"/>
      <c r="K671" s="458"/>
      <c r="L671" s="458"/>
      <c r="M671" s="458"/>
      <c r="N671" s="458"/>
      <c r="O671" s="458"/>
      <c r="P671" s="458"/>
      <c r="Q671" s="458"/>
      <c r="R671" s="458"/>
      <c r="S671" s="458"/>
      <c r="T671" s="458"/>
      <c r="U671" s="458"/>
      <c r="V671" s="458"/>
      <c r="W671" s="458"/>
      <c r="X671" s="458"/>
      <c r="Y671" s="458"/>
      <c r="Z671" s="540"/>
      <c r="AA671" s="458"/>
      <c r="AB671" s="458"/>
      <c r="AC671" s="458"/>
      <c r="AD671" s="458"/>
      <c r="AE671" s="458"/>
      <c r="AF671" s="458"/>
      <c r="AG671" s="458"/>
      <c r="AH671" s="458"/>
      <c r="AI671" s="458"/>
      <c r="AJ671" s="458"/>
      <c r="AK671" s="458"/>
      <c r="AL671" s="458"/>
      <c r="AM671" s="458"/>
      <c r="AN671" s="458"/>
      <c r="AO671" s="458"/>
      <c r="AP671" s="458"/>
      <c r="AQ671" s="458"/>
      <c r="AR671" s="458"/>
      <c r="AS671" s="882" t="s">
        <v>787</v>
      </c>
      <c r="AT671" s="882" t="s">
        <v>788</v>
      </c>
      <c r="AU671" s="902" t="s">
        <v>1714</v>
      </c>
      <c r="AV671" s="903" t="s">
        <v>1716</v>
      </c>
      <c r="AW671" s="902" t="s">
        <v>1714</v>
      </c>
      <c r="AX671" s="904" t="s">
        <v>1715</v>
      </c>
      <c r="AY671" s="886" t="s">
        <v>1487</v>
      </c>
      <c r="AZ671" s="886" t="s">
        <v>1488</v>
      </c>
      <c r="BA671" s="887" t="s">
        <v>595</v>
      </c>
      <c r="BB671" s="888"/>
      <c r="BC671" s="889" t="s">
        <v>61</v>
      </c>
      <c r="BD671" s="415"/>
    </row>
    <row r="672" spans="1:56" ht="15" customHeight="1">
      <c r="A672" s="892" t="s">
        <v>38</v>
      </c>
      <c r="B672" s="893"/>
      <c r="C672" s="424" t="s">
        <v>586</v>
      </c>
      <c r="D672" s="457">
        <v>1</v>
      </c>
      <c r="E672" s="457">
        <v>2</v>
      </c>
      <c r="F672" s="457">
        <v>3</v>
      </c>
      <c r="G672" s="457">
        <v>4</v>
      </c>
      <c r="H672" s="457">
        <v>5</v>
      </c>
      <c r="I672" s="457">
        <v>6</v>
      </c>
      <c r="J672" s="457">
        <v>7</v>
      </c>
      <c r="K672" s="457">
        <v>8</v>
      </c>
      <c r="L672" s="457">
        <v>9</v>
      </c>
      <c r="M672" s="457">
        <v>10</v>
      </c>
      <c r="N672" s="457">
        <v>11</v>
      </c>
      <c r="O672" s="457">
        <v>12</v>
      </c>
      <c r="P672" s="457">
        <v>13</v>
      </c>
      <c r="Q672" s="457">
        <v>14</v>
      </c>
      <c r="R672" s="457">
        <v>15</v>
      </c>
      <c r="S672" s="457">
        <v>16</v>
      </c>
      <c r="T672" s="457">
        <v>17</v>
      </c>
      <c r="U672" s="457">
        <v>18</v>
      </c>
      <c r="V672" s="457">
        <v>19</v>
      </c>
      <c r="W672" s="457">
        <v>20</v>
      </c>
      <c r="X672" s="457">
        <v>21</v>
      </c>
      <c r="Y672" s="457">
        <v>22</v>
      </c>
      <c r="Z672" s="896" t="s">
        <v>38</v>
      </c>
      <c r="AA672" s="457">
        <v>23</v>
      </c>
      <c r="AB672" s="457">
        <v>24</v>
      </c>
      <c r="AC672" s="457">
        <v>25</v>
      </c>
      <c r="AD672" s="457">
        <v>26</v>
      </c>
      <c r="AE672" s="457">
        <v>27</v>
      </c>
      <c r="AF672" s="457">
        <v>28</v>
      </c>
      <c r="AG672" s="457">
        <v>29</v>
      </c>
      <c r="AH672" s="457">
        <v>30</v>
      </c>
      <c r="AI672" s="457">
        <v>31</v>
      </c>
      <c r="AJ672" s="457">
        <v>32</v>
      </c>
      <c r="AK672" s="457">
        <v>33</v>
      </c>
      <c r="AL672" s="457">
        <v>34</v>
      </c>
      <c r="AM672" s="457">
        <v>35</v>
      </c>
      <c r="AN672" s="457">
        <v>36</v>
      </c>
      <c r="AO672" s="457">
        <v>37</v>
      </c>
      <c r="AP672" s="457">
        <v>38</v>
      </c>
      <c r="AQ672" s="457">
        <v>39</v>
      </c>
      <c r="AR672" s="457">
        <v>40</v>
      </c>
      <c r="AS672" s="883"/>
      <c r="AT672" s="883"/>
      <c r="AU672" s="902"/>
      <c r="AV672" s="903"/>
      <c r="AW672" s="902"/>
      <c r="AX672" s="904"/>
      <c r="AY672" s="886"/>
      <c r="AZ672" s="886"/>
      <c r="BA672" s="898" t="s">
        <v>52</v>
      </c>
      <c r="BB672" s="898" t="s">
        <v>53</v>
      </c>
      <c r="BC672" s="890"/>
      <c r="BD672" s="415"/>
    </row>
    <row r="673" spans="1:56" ht="15" customHeight="1">
      <c r="A673" s="894"/>
      <c r="B673" s="895"/>
      <c r="C673" s="424" t="s">
        <v>677</v>
      </c>
      <c r="D673" s="425"/>
      <c r="E673" s="425"/>
      <c r="F673" s="425"/>
      <c r="G673" s="425"/>
      <c r="H673" s="425"/>
      <c r="I673" s="425"/>
      <c r="J673" s="425"/>
      <c r="K673" s="425"/>
      <c r="L673" s="425"/>
      <c r="M673" s="425"/>
      <c r="N673" s="425"/>
      <c r="O673" s="425"/>
      <c r="P673" s="425"/>
      <c r="Q673" s="425"/>
      <c r="R673" s="425"/>
      <c r="S673" s="425"/>
      <c r="T673" s="425"/>
      <c r="U673" s="425"/>
      <c r="V673" s="425"/>
      <c r="W673" s="425"/>
      <c r="X673" s="425"/>
      <c r="Y673" s="425"/>
      <c r="Z673" s="897"/>
      <c r="AA673" s="425"/>
      <c r="AB673" s="425"/>
      <c r="AC673" s="425"/>
      <c r="AD673" s="425"/>
      <c r="AE673" s="425"/>
      <c r="AF673" s="425"/>
      <c r="AG673" s="425"/>
      <c r="AH673" s="425"/>
      <c r="AI673" s="425"/>
      <c r="AJ673" s="425"/>
      <c r="AK673" s="425"/>
      <c r="AL673" s="425"/>
      <c r="AM673" s="425"/>
      <c r="AN673" s="425"/>
      <c r="AO673" s="425"/>
      <c r="AP673" s="425"/>
      <c r="AQ673" s="425"/>
      <c r="AR673" s="431"/>
      <c r="AS673" s="438"/>
      <c r="AT673" s="438"/>
      <c r="AU673" s="900" t="s">
        <v>679</v>
      </c>
      <c r="AV673" s="901"/>
      <c r="AW673" s="900" t="s">
        <v>680</v>
      </c>
      <c r="AX673" s="901"/>
      <c r="AY673" s="459">
        <f>ข้อมูลพื้นฐาน!F28</f>
        <v>0</v>
      </c>
      <c r="AZ673" s="459">
        <f>ข้อมูลพื้นฐาน!G28</f>
        <v>0</v>
      </c>
      <c r="BA673" s="899"/>
      <c r="BB673" s="899"/>
      <c r="BC673" s="891"/>
      <c r="BD673" s="415"/>
    </row>
    <row r="674" spans="1:56" ht="15" customHeight="1">
      <c r="A674" s="875">
        <f>เวลาเรียน1!A7</f>
        <v>1</v>
      </c>
      <c r="B674" s="876"/>
      <c r="C674" s="519" t="str">
        <f>น้ำหนักส่วนสูง!B3</f>
        <v/>
      </c>
      <c r="D674" s="507"/>
      <c r="E674" s="507"/>
      <c r="F674" s="520"/>
      <c r="G674" s="507"/>
      <c r="H674" s="507"/>
      <c r="I674" s="507"/>
      <c r="J674" s="507"/>
      <c r="K674" s="507"/>
      <c r="L674" s="507"/>
      <c r="M674" s="507"/>
      <c r="N674" s="507"/>
      <c r="O674" s="507"/>
      <c r="P674" s="507"/>
      <c r="Q674" s="507"/>
      <c r="R674" s="507"/>
      <c r="S674" s="507"/>
      <c r="T674" s="507"/>
      <c r="U674" s="507"/>
      <c r="V674" s="507"/>
      <c r="W674" s="507"/>
      <c r="X674" s="507"/>
      <c r="Y674" s="507"/>
      <c r="Z674" s="521">
        <f>A674</f>
        <v>1</v>
      </c>
      <c r="AA674" s="507"/>
      <c r="AB674" s="507"/>
      <c r="AC674" s="507"/>
      <c r="AD674" s="507"/>
      <c r="AE674" s="507"/>
      <c r="AF674" s="507"/>
      <c r="AG674" s="507"/>
      <c r="AH674" s="507"/>
      <c r="AI674" s="507"/>
      <c r="AJ674" s="507"/>
      <c r="AK674" s="507"/>
      <c r="AL674" s="507"/>
      <c r="AM674" s="507"/>
      <c r="AN674" s="507"/>
      <c r="AO674" s="507"/>
      <c r="AP674" s="507"/>
      <c r="AQ674" s="507"/>
      <c r="AR674" s="507"/>
      <c r="AS674" s="510"/>
      <c r="AT674" s="511"/>
      <c r="AU674" s="510"/>
      <c r="AV674" s="511"/>
      <c r="AW674" s="512"/>
      <c r="AX674" s="511"/>
      <c r="AY674" s="507"/>
      <c r="AZ674" s="408"/>
      <c r="BA674" s="410" t="str">
        <f>IF(A674="","",IF(AY674+AZ674=ข้อมูลพื้นฐาน!$F$36+ข้อมูลพื้นฐาน!$G$36,"/",""))</f>
        <v>/</v>
      </c>
      <c r="BB674" s="410" t="str">
        <f t="shared" ref="BB674:BB713" si="48">IF(A674="","",IF(BA674="/","","/"))</f>
        <v/>
      </c>
      <c r="BC674" s="390" t="str">
        <f>สรุปเวลาเรียน!X5</f>
        <v/>
      </c>
      <c r="BD674" s="415"/>
    </row>
    <row r="675" spans="1:56" ht="15" customHeight="1">
      <c r="A675" s="875" t="str">
        <f>เวลาเรียน1!A8</f>
        <v/>
      </c>
      <c r="B675" s="876"/>
      <c r="C675" s="519" t="str">
        <f>น้ำหนักส่วนสูง!B4</f>
        <v/>
      </c>
      <c r="D675" s="507"/>
      <c r="E675" s="507"/>
      <c r="F675" s="507"/>
      <c r="G675" s="507"/>
      <c r="H675" s="507"/>
      <c r="I675" s="507"/>
      <c r="J675" s="507"/>
      <c r="K675" s="507"/>
      <c r="L675" s="507"/>
      <c r="M675" s="507"/>
      <c r="N675" s="507"/>
      <c r="O675" s="507"/>
      <c r="P675" s="507"/>
      <c r="Q675" s="507"/>
      <c r="R675" s="507"/>
      <c r="S675" s="507"/>
      <c r="T675" s="507"/>
      <c r="U675" s="507"/>
      <c r="V675" s="507"/>
      <c r="W675" s="507"/>
      <c r="X675" s="507"/>
      <c r="Y675" s="507"/>
      <c r="Z675" s="521" t="str">
        <f t="shared" ref="Z675:Z713" si="49">A675</f>
        <v/>
      </c>
      <c r="AA675" s="507"/>
      <c r="AB675" s="507"/>
      <c r="AC675" s="507"/>
      <c r="AD675" s="507"/>
      <c r="AE675" s="507"/>
      <c r="AF675" s="507"/>
      <c r="AG675" s="507"/>
      <c r="AH675" s="507"/>
      <c r="AI675" s="507"/>
      <c r="AJ675" s="507"/>
      <c r="AK675" s="507"/>
      <c r="AL675" s="507"/>
      <c r="AM675" s="507"/>
      <c r="AN675" s="507"/>
      <c r="AO675" s="507"/>
      <c r="AP675" s="507"/>
      <c r="AQ675" s="507"/>
      <c r="AR675" s="507"/>
      <c r="AS675" s="513"/>
      <c r="AT675" s="514"/>
      <c r="AU675" s="513"/>
      <c r="AV675" s="514"/>
      <c r="AW675" s="515"/>
      <c r="AX675" s="514"/>
      <c r="AY675" s="507"/>
      <c r="AZ675" s="408"/>
      <c r="BA675" s="410" t="str">
        <f>IF(A675="","",IF(AY675+AZ675=ข้อมูลพื้นฐาน!$F$36+ข้อมูลพื้นฐาน!$G$36,"/",""))</f>
        <v/>
      </c>
      <c r="BB675" s="410" t="str">
        <f t="shared" si="48"/>
        <v/>
      </c>
      <c r="BC675" s="390" t="str">
        <f>สรุปเวลาเรียน!X6</f>
        <v/>
      </c>
      <c r="BD675" s="415"/>
    </row>
    <row r="676" spans="1:56" ht="15" customHeight="1">
      <c r="A676" s="875" t="str">
        <f>เวลาเรียน1!A9</f>
        <v/>
      </c>
      <c r="B676" s="876"/>
      <c r="C676" s="519" t="str">
        <f>น้ำหนักส่วนสูง!B5</f>
        <v/>
      </c>
      <c r="D676" s="507"/>
      <c r="E676" s="507"/>
      <c r="F676" s="507"/>
      <c r="G676" s="507"/>
      <c r="H676" s="507"/>
      <c r="I676" s="507"/>
      <c r="J676" s="507"/>
      <c r="K676" s="507"/>
      <c r="L676" s="507"/>
      <c r="M676" s="507"/>
      <c r="N676" s="507"/>
      <c r="O676" s="507"/>
      <c r="P676" s="507"/>
      <c r="Q676" s="507"/>
      <c r="R676" s="507"/>
      <c r="S676" s="507"/>
      <c r="T676" s="507"/>
      <c r="U676" s="507"/>
      <c r="V676" s="507"/>
      <c r="W676" s="507"/>
      <c r="X676" s="507"/>
      <c r="Y676" s="507"/>
      <c r="Z676" s="521" t="str">
        <f t="shared" si="49"/>
        <v/>
      </c>
      <c r="AA676" s="507"/>
      <c r="AB676" s="507"/>
      <c r="AC676" s="507"/>
      <c r="AD676" s="507"/>
      <c r="AE676" s="507"/>
      <c r="AF676" s="507"/>
      <c r="AG676" s="507"/>
      <c r="AH676" s="507"/>
      <c r="AI676" s="507"/>
      <c r="AJ676" s="507"/>
      <c r="AK676" s="507"/>
      <c r="AL676" s="507"/>
      <c r="AM676" s="507"/>
      <c r="AN676" s="507"/>
      <c r="AO676" s="507"/>
      <c r="AP676" s="507"/>
      <c r="AQ676" s="507"/>
      <c r="AR676" s="507"/>
      <c r="AS676" s="513"/>
      <c r="AT676" s="514"/>
      <c r="AU676" s="513"/>
      <c r="AV676" s="514"/>
      <c r="AW676" s="515"/>
      <c r="AX676" s="514"/>
      <c r="AY676" s="507"/>
      <c r="AZ676" s="408"/>
      <c r="BA676" s="410" t="str">
        <f>IF(A676="","",IF(AY676+AZ676=ข้อมูลพื้นฐาน!$F$36+ข้อมูลพื้นฐาน!$G$36,"/",""))</f>
        <v/>
      </c>
      <c r="BB676" s="410" t="str">
        <f t="shared" si="48"/>
        <v/>
      </c>
      <c r="BC676" s="390" t="str">
        <f>สรุปเวลาเรียน!X7</f>
        <v/>
      </c>
      <c r="BD676" s="415"/>
    </row>
    <row r="677" spans="1:56" ht="15" customHeight="1">
      <c r="A677" s="875" t="str">
        <f>เวลาเรียน1!A10</f>
        <v/>
      </c>
      <c r="B677" s="876"/>
      <c r="C677" s="519" t="str">
        <f>น้ำหนักส่วนสูง!B6</f>
        <v/>
      </c>
      <c r="D677" s="507"/>
      <c r="E677" s="507"/>
      <c r="F677" s="507"/>
      <c r="G677" s="507"/>
      <c r="H677" s="507"/>
      <c r="I677" s="507"/>
      <c r="J677" s="507"/>
      <c r="K677" s="507"/>
      <c r="L677" s="507"/>
      <c r="M677" s="507"/>
      <c r="N677" s="507"/>
      <c r="O677" s="507"/>
      <c r="P677" s="507"/>
      <c r="Q677" s="507"/>
      <c r="R677" s="507"/>
      <c r="S677" s="507"/>
      <c r="T677" s="507"/>
      <c r="U677" s="507"/>
      <c r="V677" s="507"/>
      <c r="W677" s="507"/>
      <c r="X677" s="507"/>
      <c r="Y677" s="507"/>
      <c r="Z677" s="521" t="str">
        <f t="shared" si="49"/>
        <v/>
      </c>
      <c r="AA677" s="507"/>
      <c r="AB677" s="507"/>
      <c r="AC677" s="507"/>
      <c r="AD677" s="507"/>
      <c r="AE677" s="507"/>
      <c r="AF677" s="507"/>
      <c r="AG677" s="507"/>
      <c r="AH677" s="507"/>
      <c r="AI677" s="507"/>
      <c r="AJ677" s="507"/>
      <c r="AK677" s="507"/>
      <c r="AL677" s="507"/>
      <c r="AM677" s="507"/>
      <c r="AN677" s="507"/>
      <c r="AO677" s="507"/>
      <c r="AP677" s="507"/>
      <c r="AQ677" s="507"/>
      <c r="AR677" s="507"/>
      <c r="AS677" s="513"/>
      <c r="AT677" s="514"/>
      <c r="AU677" s="513"/>
      <c r="AV677" s="514"/>
      <c r="AW677" s="515"/>
      <c r="AX677" s="514"/>
      <c r="AY677" s="507"/>
      <c r="AZ677" s="408"/>
      <c r="BA677" s="410" t="str">
        <f>IF(A677="","",IF(AY677+AZ677=ข้อมูลพื้นฐาน!$F$36+ข้อมูลพื้นฐาน!$G$36,"/",""))</f>
        <v/>
      </c>
      <c r="BB677" s="410" t="str">
        <f t="shared" si="48"/>
        <v/>
      </c>
      <c r="BC677" s="390" t="str">
        <f>สรุปเวลาเรียน!X8</f>
        <v/>
      </c>
      <c r="BD677" s="415"/>
    </row>
    <row r="678" spans="1:56" ht="15" customHeight="1">
      <c r="A678" s="875" t="str">
        <f>เวลาเรียน1!A11</f>
        <v/>
      </c>
      <c r="B678" s="876"/>
      <c r="C678" s="519" t="str">
        <f>น้ำหนักส่วนสูง!B7</f>
        <v/>
      </c>
      <c r="D678" s="507"/>
      <c r="E678" s="507"/>
      <c r="F678" s="507"/>
      <c r="G678" s="507"/>
      <c r="H678" s="507"/>
      <c r="I678" s="507"/>
      <c r="J678" s="507"/>
      <c r="K678" s="507"/>
      <c r="L678" s="507"/>
      <c r="M678" s="507"/>
      <c r="N678" s="507"/>
      <c r="O678" s="507"/>
      <c r="P678" s="507"/>
      <c r="Q678" s="507"/>
      <c r="R678" s="507"/>
      <c r="S678" s="507"/>
      <c r="T678" s="507"/>
      <c r="U678" s="507"/>
      <c r="V678" s="507"/>
      <c r="W678" s="507"/>
      <c r="X678" s="507"/>
      <c r="Y678" s="507"/>
      <c r="Z678" s="521" t="str">
        <f t="shared" si="49"/>
        <v/>
      </c>
      <c r="AA678" s="507"/>
      <c r="AB678" s="507"/>
      <c r="AC678" s="507"/>
      <c r="AD678" s="507"/>
      <c r="AE678" s="507"/>
      <c r="AF678" s="507"/>
      <c r="AG678" s="507"/>
      <c r="AH678" s="507"/>
      <c r="AI678" s="507"/>
      <c r="AJ678" s="507"/>
      <c r="AK678" s="507"/>
      <c r="AL678" s="507"/>
      <c r="AM678" s="507"/>
      <c r="AN678" s="507"/>
      <c r="AO678" s="507"/>
      <c r="AP678" s="507"/>
      <c r="AQ678" s="507"/>
      <c r="AR678" s="507"/>
      <c r="AS678" s="513"/>
      <c r="AT678" s="514"/>
      <c r="AU678" s="513"/>
      <c r="AV678" s="514"/>
      <c r="AW678" s="515"/>
      <c r="AX678" s="514"/>
      <c r="AY678" s="507"/>
      <c r="AZ678" s="408"/>
      <c r="BA678" s="410" t="str">
        <f>IF(A678="","",IF(AY678+AZ678=ข้อมูลพื้นฐาน!$F$36+ข้อมูลพื้นฐาน!$G$36,"/",""))</f>
        <v/>
      </c>
      <c r="BB678" s="410" t="str">
        <f t="shared" si="48"/>
        <v/>
      </c>
      <c r="BC678" s="390" t="str">
        <f>สรุปเวลาเรียน!X9</f>
        <v/>
      </c>
      <c r="BD678" s="415"/>
    </row>
    <row r="679" spans="1:56" ht="15" customHeight="1">
      <c r="A679" s="875" t="str">
        <f>เวลาเรียน1!A12</f>
        <v/>
      </c>
      <c r="B679" s="876"/>
      <c r="C679" s="519" t="str">
        <f>น้ำหนักส่วนสูง!B8</f>
        <v/>
      </c>
      <c r="D679" s="507"/>
      <c r="E679" s="507"/>
      <c r="F679" s="507"/>
      <c r="G679" s="507"/>
      <c r="H679" s="507"/>
      <c r="I679" s="507"/>
      <c r="J679" s="507"/>
      <c r="K679" s="507"/>
      <c r="L679" s="507"/>
      <c r="M679" s="507"/>
      <c r="N679" s="507"/>
      <c r="O679" s="507"/>
      <c r="P679" s="507"/>
      <c r="Q679" s="507"/>
      <c r="R679" s="507"/>
      <c r="S679" s="507"/>
      <c r="T679" s="507"/>
      <c r="U679" s="507"/>
      <c r="V679" s="507"/>
      <c r="W679" s="507"/>
      <c r="X679" s="507"/>
      <c r="Y679" s="507"/>
      <c r="Z679" s="521" t="str">
        <f t="shared" si="49"/>
        <v/>
      </c>
      <c r="AA679" s="507"/>
      <c r="AB679" s="507"/>
      <c r="AC679" s="507"/>
      <c r="AD679" s="507"/>
      <c r="AE679" s="507"/>
      <c r="AF679" s="507"/>
      <c r="AG679" s="507"/>
      <c r="AH679" s="507"/>
      <c r="AI679" s="507"/>
      <c r="AJ679" s="507"/>
      <c r="AK679" s="507"/>
      <c r="AL679" s="507"/>
      <c r="AM679" s="507"/>
      <c r="AN679" s="507"/>
      <c r="AO679" s="507"/>
      <c r="AP679" s="507"/>
      <c r="AQ679" s="507"/>
      <c r="AR679" s="507"/>
      <c r="AS679" s="513"/>
      <c r="AT679" s="514"/>
      <c r="AU679" s="513"/>
      <c r="AV679" s="514"/>
      <c r="AW679" s="515"/>
      <c r="AX679" s="514"/>
      <c r="AY679" s="507"/>
      <c r="AZ679" s="408"/>
      <c r="BA679" s="410" t="str">
        <f>IF(A679="","",IF(AY679+AZ679=ข้อมูลพื้นฐาน!$F$36+ข้อมูลพื้นฐาน!$G$36,"/",""))</f>
        <v/>
      </c>
      <c r="BB679" s="410" t="str">
        <f t="shared" si="48"/>
        <v/>
      </c>
      <c r="BC679" s="390" t="str">
        <f>สรุปเวลาเรียน!X10</f>
        <v/>
      </c>
      <c r="BD679" s="415"/>
    </row>
    <row r="680" spans="1:56" ht="15" customHeight="1">
      <c r="A680" s="875" t="str">
        <f>เวลาเรียน1!A13</f>
        <v/>
      </c>
      <c r="B680" s="876"/>
      <c r="C680" s="519" t="str">
        <f>น้ำหนักส่วนสูง!B9</f>
        <v/>
      </c>
      <c r="D680" s="507"/>
      <c r="E680" s="507"/>
      <c r="F680" s="507"/>
      <c r="G680" s="507"/>
      <c r="H680" s="507"/>
      <c r="I680" s="507"/>
      <c r="J680" s="507"/>
      <c r="K680" s="507"/>
      <c r="L680" s="507"/>
      <c r="M680" s="507"/>
      <c r="N680" s="507"/>
      <c r="O680" s="507"/>
      <c r="P680" s="507"/>
      <c r="Q680" s="507"/>
      <c r="R680" s="507"/>
      <c r="S680" s="507"/>
      <c r="T680" s="507"/>
      <c r="U680" s="507"/>
      <c r="V680" s="507"/>
      <c r="W680" s="507"/>
      <c r="X680" s="507"/>
      <c r="Y680" s="507"/>
      <c r="Z680" s="521" t="str">
        <f t="shared" si="49"/>
        <v/>
      </c>
      <c r="AA680" s="507"/>
      <c r="AB680" s="507"/>
      <c r="AC680" s="507"/>
      <c r="AD680" s="507"/>
      <c r="AE680" s="507"/>
      <c r="AF680" s="507"/>
      <c r="AG680" s="507"/>
      <c r="AH680" s="507"/>
      <c r="AI680" s="507"/>
      <c r="AJ680" s="507"/>
      <c r="AK680" s="507"/>
      <c r="AL680" s="507"/>
      <c r="AM680" s="507"/>
      <c r="AN680" s="507"/>
      <c r="AO680" s="507"/>
      <c r="AP680" s="507"/>
      <c r="AQ680" s="507"/>
      <c r="AR680" s="507"/>
      <c r="AS680" s="513"/>
      <c r="AT680" s="514"/>
      <c r="AU680" s="513"/>
      <c r="AV680" s="514"/>
      <c r="AW680" s="515"/>
      <c r="AX680" s="514"/>
      <c r="AY680" s="507"/>
      <c r="AZ680" s="408"/>
      <c r="BA680" s="410" t="str">
        <f>IF(A680="","",IF(AY680+AZ680=ข้อมูลพื้นฐาน!$F$36+ข้อมูลพื้นฐาน!$G$36,"/",""))</f>
        <v/>
      </c>
      <c r="BB680" s="410" t="str">
        <f t="shared" si="48"/>
        <v/>
      </c>
      <c r="BC680" s="390" t="str">
        <f>สรุปเวลาเรียน!X11</f>
        <v/>
      </c>
      <c r="BD680" s="415"/>
    </row>
    <row r="681" spans="1:56" ht="15" customHeight="1">
      <c r="A681" s="875" t="str">
        <f>เวลาเรียน1!A14</f>
        <v/>
      </c>
      <c r="B681" s="876"/>
      <c r="C681" s="519" t="str">
        <f>น้ำหนักส่วนสูง!B10</f>
        <v/>
      </c>
      <c r="D681" s="507"/>
      <c r="E681" s="507"/>
      <c r="F681" s="507"/>
      <c r="G681" s="507"/>
      <c r="H681" s="507"/>
      <c r="I681" s="507"/>
      <c r="J681" s="507"/>
      <c r="K681" s="507"/>
      <c r="L681" s="507"/>
      <c r="M681" s="507"/>
      <c r="N681" s="507"/>
      <c r="O681" s="507"/>
      <c r="P681" s="507"/>
      <c r="Q681" s="507"/>
      <c r="R681" s="507"/>
      <c r="S681" s="507"/>
      <c r="T681" s="507"/>
      <c r="U681" s="507"/>
      <c r="V681" s="507"/>
      <c r="W681" s="507"/>
      <c r="X681" s="507"/>
      <c r="Y681" s="507"/>
      <c r="Z681" s="521" t="str">
        <f t="shared" si="49"/>
        <v/>
      </c>
      <c r="AA681" s="507"/>
      <c r="AB681" s="507"/>
      <c r="AC681" s="507"/>
      <c r="AD681" s="507"/>
      <c r="AE681" s="507"/>
      <c r="AF681" s="507"/>
      <c r="AG681" s="507"/>
      <c r="AH681" s="507"/>
      <c r="AI681" s="507"/>
      <c r="AJ681" s="507"/>
      <c r="AK681" s="507"/>
      <c r="AL681" s="507"/>
      <c r="AM681" s="507"/>
      <c r="AN681" s="507"/>
      <c r="AO681" s="507"/>
      <c r="AP681" s="507"/>
      <c r="AQ681" s="507"/>
      <c r="AR681" s="507"/>
      <c r="AS681" s="513"/>
      <c r="AT681" s="514"/>
      <c r="AU681" s="513"/>
      <c r="AV681" s="514"/>
      <c r="AW681" s="515"/>
      <c r="AX681" s="514"/>
      <c r="AY681" s="507"/>
      <c r="AZ681" s="408"/>
      <c r="BA681" s="410" t="str">
        <f>IF(A681="","",IF(AY681+AZ681=ข้อมูลพื้นฐาน!$F$36+ข้อมูลพื้นฐาน!$G$36,"/",""))</f>
        <v/>
      </c>
      <c r="BB681" s="410" t="str">
        <f t="shared" si="48"/>
        <v/>
      </c>
      <c r="BC681" s="390" t="str">
        <f>สรุปเวลาเรียน!X12</f>
        <v/>
      </c>
      <c r="BD681" s="415"/>
    </row>
    <row r="682" spans="1:56" ht="15" customHeight="1">
      <c r="A682" s="875" t="str">
        <f>เวลาเรียน1!A15</f>
        <v/>
      </c>
      <c r="B682" s="876"/>
      <c r="C682" s="519" t="str">
        <f>น้ำหนักส่วนสูง!B11</f>
        <v/>
      </c>
      <c r="D682" s="507"/>
      <c r="E682" s="507"/>
      <c r="F682" s="507"/>
      <c r="G682" s="507"/>
      <c r="H682" s="507"/>
      <c r="I682" s="507"/>
      <c r="J682" s="507"/>
      <c r="K682" s="507"/>
      <c r="L682" s="507"/>
      <c r="M682" s="507"/>
      <c r="N682" s="507"/>
      <c r="O682" s="507"/>
      <c r="P682" s="507"/>
      <c r="Q682" s="507"/>
      <c r="R682" s="507"/>
      <c r="S682" s="507"/>
      <c r="T682" s="507"/>
      <c r="U682" s="507"/>
      <c r="V682" s="507"/>
      <c r="W682" s="507"/>
      <c r="X682" s="507"/>
      <c r="Y682" s="507"/>
      <c r="Z682" s="521" t="str">
        <f t="shared" si="49"/>
        <v/>
      </c>
      <c r="AA682" s="507"/>
      <c r="AB682" s="507"/>
      <c r="AC682" s="507"/>
      <c r="AD682" s="507"/>
      <c r="AE682" s="507"/>
      <c r="AF682" s="507"/>
      <c r="AG682" s="507"/>
      <c r="AH682" s="507"/>
      <c r="AI682" s="507"/>
      <c r="AJ682" s="507"/>
      <c r="AK682" s="507"/>
      <c r="AL682" s="507"/>
      <c r="AM682" s="507"/>
      <c r="AN682" s="507"/>
      <c r="AO682" s="507"/>
      <c r="AP682" s="507"/>
      <c r="AQ682" s="507"/>
      <c r="AR682" s="507"/>
      <c r="AS682" s="513"/>
      <c r="AT682" s="514"/>
      <c r="AU682" s="513"/>
      <c r="AV682" s="514"/>
      <c r="AW682" s="515"/>
      <c r="AX682" s="514"/>
      <c r="AY682" s="507"/>
      <c r="AZ682" s="408"/>
      <c r="BA682" s="410" t="str">
        <f>IF(A682="","",IF(AY682+AZ682=ข้อมูลพื้นฐาน!$F$36+ข้อมูลพื้นฐาน!$G$36,"/",""))</f>
        <v/>
      </c>
      <c r="BB682" s="410" t="str">
        <f t="shared" si="48"/>
        <v/>
      </c>
      <c r="BC682" s="390" t="str">
        <f>สรุปเวลาเรียน!X13</f>
        <v/>
      </c>
      <c r="BD682" s="415"/>
    </row>
    <row r="683" spans="1:56" ht="15" customHeight="1">
      <c r="A683" s="875" t="str">
        <f>เวลาเรียน1!A16</f>
        <v/>
      </c>
      <c r="B683" s="876"/>
      <c r="C683" s="519" t="str">
        <f>น้ำหนักส่วนสูง!B12</f>
        <v/>
      </c>
      <c r="D683" s="507"/>
      <c r="E683" s="507"/>
      <c r="F683" s="507"/>
      <c r="G683" s="507"/>
      <c r="H683" s="507"/>
      <c r="I683" s="507"/>
      <c r="J683" s="507"/>
      <c r="K683" s="507"/>
      <c r="L683" s="507"/>
      <c r="M683" s="507"/>
      <c r="N683" s="507"/>
      <c r="O683" s="507"/>
      <c r="P683" s="507"/>
      <c r="Q683" s="507"/>
      <c r="R683" s="507"/>
      <c r="S683" s="507"/>
      <c r="T683" s="507"/>
      <c r="U683" s="507"/>
      <c r="V683" s="507"/>
      <c r="W683" s="507"/>
      <c r="X683" s="507"/>
      <c r="Y683" s="507"/>
      <c r="Z683" s="521" t="str">
        <f t="shared" si="49"/>
        <v/>
      </c>
      <c r="AA683" s="507"/>
      <c r="AB683" s="507"/>
      <c r="AC683" s="507"/>
      <c r="AD683" s="507"/>
      <c r="AE683" s="507"/>
      <c r="AF683" s="507"/>
      <c r="AG683" s="507"/>
      <c r="AH683" s="507"/>
      <c r="AI683" s="507"/>
      <c r="AJ683" s="507"/>
      <c r="AK683" s="507"/>
      <c r="AL683" s="507"/>
      <c r="AM683" s="507"/>
      <c r="AN683" s="507"/>
      <c r="AO683" s="507"/>
      <c r="AP683" s="507"/>
      <c r="AQ683" s="507"/>
      <c r="AR683" s="507"/>
      <c r="AS683" s="513"/>
      <c r="AT683" s="514"/>
      <c r="AU683" s="513"/>
      <c r="AV683" s="514"/>
      <c r="AW683" s="515"/>
      <c r="AX683" s="514"/>
      <c r="AY683" s="507"/>
      <c r="AZ683" s="408"/>
      <c r="BA683" s="410" t="str">
        <f>IF(A683="","",IF(AY683+AZ683=ข้อมูลพื้นฐาน!$F$36+ข้อมูลพื้นฐาน!$G$36,"/",""))</f>
        <v/>
      </c>
      <c r="BB683" s="410" t="str">
        <f t="shared" si="48"/>
        <v/>
      </c>
      <c r="BC683" s="390" t="str">
        <f>สรุปเวลาเรียน!X14</f>
        <v/>
      </c>
      <c r="BD683" s="415"/>
    </row>
    <row r="684" spans="1:56" ht="15" customHeight="1">
      <c r="A684" s="875" t="str">
        <f>เวลาเรียน1!A17</f>
        <v/>
      </c>
      <c r="B684" s="876"/>
      <c r="C684" s="519" t="str">
        <f>น้ำหนักส่วนสูง!B13</f>
        <v/>
      </c>
      <c r="D684" s="507"/>
      <c r="E684" s="507"/>
      <c r="F684" s="507"/>
      <c r="G684" s="507"/>
      <c r="H684" s="507"/>
      <c r="I684" s="507"/>
      <c r="J684" s="507"/>
      <c r="K684" s="507"/>
      <c r="L684" s="507"/>
      <c r="M684" s="507"/>
      <c r="N684" s="507"/>
      <c r="O684" s="507"/>
      <c r="P684" s="507"/>
      <c r="Q684" s="507"/>
      <c r="R684" s="507"/>
      <c r="S684" s="507"/>
      <c r="T684" s="507"/>
      <c r="U684" s="507"/>
      <c r="V684" s="507"/>
      <c r="W684" s="507"/>
      <c r="X684" s="507"/>
      <c r="Y684" s="507"/>
      <c r="Z684" s="521" t="str">
        <f t="shared" si="49"/>
        <v/>
      </c>
      <c r="AA684" s="507"/>
      <c r="AB684" s="507"/>
      <c r="AC684" s="507"/>
      <c r="AD684" s="507"/>
      <c r="AE684" s="507"/>
      <c r="AF684" s="507"/>
      <c r="AG684" s="507"/>
      <c r="AH684" s="507"/>
      <c r="AI684" s="507"/>
      <c r="AJ684" s="507"/>
      <c r="AK684" s="507"/>
      <c r="AL684" s="507"/>
      <c r="AM684" s="507"/>
      <c r="AN684" s="507"/>
      <c r="AO684" s="507"/>
      <c r="AP684" s="507"/>
      <c r="AQ684" s="507"/>
      <c r="AR684" s="507"/>
      <c r="AS684" s="513"/>
      <c r="AT684" s="514"/>
      <c r="AU684" s="513"/>
      <c r="AV684" s="514"/>
      <c r="AW684" s="515"/>
      <c r="AX684" s="514"/>
      <c r="AY684" s="507"/>
      <c r="AZ684" s="408"/>
      <c r="BA684" s="410" t="str">
        <f>IF(A684="","",IF(AY684+AZ684=ข้อมูลพื้นฐาน!$F$36+ข้อมูลพื้นฐาน!$G$36,"/",""))</f>
        <v/>
      </c>
      <c r="BB684" s="410" t="str">
        <f t="shared" si="48"/>
        <v/>
      </c>
      <c r="BC684" s="390" t="str">
        <f>สรุปเวลาเรียน!X15</f>
        <v/>
      </c>
      <c r="BD684" s="415"/>
    </row>
    <row r="685" spans="1:56" ht="15" customHeight="1">
      <c r="A685" s="875" t="str">
        <f>เวลาเรียน1!A18</f>
        <v/>
      </c>
      <c r="B685" s="876"/>
      <c r="C685" s="519" t="str">
        <f>น้ำหนักส่วนสูง!B14</f>
        <v/>
      </c>
      <c r="D685" s="507"/>
      <c r="E685" s="507"/>
      <c r="F685" s="507"/>
      <c r="G685" s="507"/>
      <c r="H685" s="507"/>
      <c r="I685" s="507"/>
      <c r="J685" s="507"/>
      <c r="K685" s="507"/>
      <c r="L685" s="507"/>
      <c r="M685" s="507"/>
      <c r="N685" s="507"/>
      <c r="O685" s="507"/>
      <c r="P685" s="507"/>
      <c r="Q685" s="507"/>
      <c r="R685" s="507"/>
      <c r="S685" s="507"/>
      <c r="T685" s="507"/>
      <c r="U685" s="507"/>
      <c r="V685" s="507"/>
      <c r="W685" s="507"/>
      <c r="X685" s="507"/>
      <c r="Y685" s="507"/>
      <c r="Z685" s="521" t="str">
        <f t="shared" si="49"/>
        <v/>
      </c>
      <c r="AA685" s="507"/>
      <c r="AB685" s="507"/>
      <c r="AC685" s="507"/>
      <c r="AD685" s="507"/>
      <c r="AE685" s="507"/>
      <c r="AF685" s="507"/>
      <c r="AG685" s="507"/>
      <c r="AH685" s="507"/>
      <c r="AI685" s="507"/>
      <c r="AJ685" s="507"/>
      <c r="AK685" s="507"/>
      <c r="AL685" s="507"/>
      <c r="AM685" s="507"/>
      <c r="AN685" s="507"/>
      <c r="AO685" s="507"/>
      <c r="AP685" s="507"/>
      <c r="AQ685" s="507"/>
      <c r="AR685" s="507"/>
      <c r="AS685" s="513"/>
      <c r="AT685" s="514"/>
      <c r="AU685" s="513"/>
      <c r="AV685" s="514"/>
      <c r="AW685" s="515"/>
      <c r="AX685" s="514"/>
      <c r="AY685" s="507"/>
      <c r="AZ685" s="408"/>
      <c r="BA685" s="410" t="str">
        <f>IF(A685="","",IF(AY685+AZ685=ข้อมูลพื้นฐาน!$F$36+ข้อมูลพื้นฐาน!$G$36,"/",""))</f>
        <v/>
      </c>
      <c r="BB685" s="410" t="str">
        <f t="shared" si="48"/>
        <v/>
      </c>
      <c r="BC685" s="390" t="str">
        <f>สรุปเวลาเรียน!X16</f>
        <v/>
      </c>
      <c r="BD685" s="415"/>
    </row>
    <row r="686" spans="1:56" ht="15" customHeight="1">
      <c r="A686" s="875" t="str">
        <f>เวลาเรียน1!A19</f>
        <v/>
      </c>
      <c r="B686" s="876"/>
      <c r="C686" s="519" t="str">
        <f>น้ำหนักส่วนสูง!B15</f>
        <v/>
      </c>
      <c r="D686" s="507"/>
      <c r="E686" s="507"/>
      <c r="F686" s="507"/>
      <c r="G686" s="507"/>
      <c r="H686" s="507"/>
      <c r="I686" s="507"/>
      <c r="J686" s="507"/>
      <c r="K686" s="507"/>
      <c r="L686" s="507"/>
      <c r="M686" s="507"/>
      <c r="N686" s="507"/>
      <c r="O686" s="507"/>
      <c r="P686" s="507"/>
      <c r="Q686" s="507"/>
      <c r="R686" s="507"/>
      <c r="S686" s="507"/>
      <c r="T686" s="507"/>
      <c r="U686" s="507"/>
      <c r="V686" s="507"/>
      <c r="W686" s="507"/>
      <c r="X686" s="507"/>
      <c r="Y686" s="507"/>
      <c r="Z686" s="521" t="str">
        <f t="shared" si="49"/>
        <v/>
      </c>
      <c r="AA686" s="507"/>
      <c r="AB686" s="507"/>
      <c r="AC686" s="507"/>
      <c r="AD686" s="507"/>
      <c r="AE686" s="507"/>
      <c r="AF686" s="507"/>
      <c r="AG686" s="507"/>
      <c r="AH686" s="507"/>
      <c r="AI686" s="507"/>
      <c r="AJ686" s="507"/>
      <c r="AK686" s="507"/>
      <c r="AL686" s="507"/>
      <c r="AM686" s="507"/>
      <c r="AN686" s="507"/>
      <c r="AO686" s="507"/>
      <c r="AP686" s="507"/>
      <c r="AQ686" s="507"/>
      <c r="AR686" s="507"/>
      <c r="AS686" s="513"/>
      <c r="AT686" s="514"/>
      <c r="AU686" s="513"/>
      <c r="AV686" s="514"/>
      <c r="AW686" s="515"/>
      <c r="AX686" s="514"/>
      <c r="AY686" s="507"/>
      <c r="AZ686" s="408"/>
      <c r="BA686" s="410" t="str">
        <f>IF(A686="","",IF(AY686+AZ686=ข้อมูลพื้นฐาน!$F$36+ข้อมูลพื้นฐาน!$G$36,"/",""))</f>
        <v/>
      </c>
      <c r="BB686" s="410" t="str">
        <f t="shared" si="48"/>
        <v/>
      </c>
      <c r="BC686" s="390" t="str">
        <f>สรุปเวลาเรียน!X17</f>
        <v/>
      </c>
      <c r="BD686" s="415"/>
    </row>
    <row r="687" spans="1:56" ht="15" customHeight="1">
      <c r="A687" s="875" t="str">
        <f>เวลาเรียน1!A20</f>
        <v/>
      </c>
      <c r="B687" s="876"/>
      <c r="C687" s="519" t="str">
        <f>น้ำหนักส่วนสูง!B16</f>
        <v/>
      </c>
      <c r="D687" s="507"/>
      <c r="E687" s="507"/>
      <c r="F687" s="507"/>
      <c r="G687" s="507"/>
      <c r="H687" s="507"/>
      <c r="I687" s="507"/>
      <c r="J687" s="507"/>
      <c r="K687" s="507"/>
      <c r="L687" s="507"/>
      <c r="M687" s="507"/>
      <c r="N687" s="507"/>
      <c r="O687" s="507"/>
      <c r="P687" s="507"/>
      <c r="Q687" s="507"/>
      <c r="R687" s="507"/>
      <c r="S687" s="507"/>
      <c r="T687" s="507"/>
      <c r="U687" s="507"/>
      <c r="V687" s="507"/>
      <c r="W687" s="507"/>
      <c r="X687" s="507"/>
      <c r="Y687" s="507"/>
      <c r="Z687" s="521" t="str">
        <f t="shared" si="49"/>
        <v/>
      </c>
      <c r="AA687" s="507"/>
      <c r="AB687" s="507"/>
      <c r="AC687" s="507"/>
      <c r="AD687" s="507"/>
      <c r="AE687" s="507"/>
      <c r="AF687" s="507"/>
      <c r="AG687" s="507"/>
      <c r="AH687" s="507"/>
      <c r="AI687" s="507"/>
      <c r="AJ687" s="507"/>
      <c r="AK687" s="507"/>
      <c r="AL687" s="507"/>
      <c r="AM687" s="507"/>
      <c r="AN687" s="507"/>
      <c r="AO687" s="507"/>
      <c r="AP687" s="507"/>
      <c r="AQ687" s="507"/>
      <c r="AR687" s="507"/>
      <c r="AS687" s="513"/>
      <c r="AT687" s="514"/>
      <c r="AU687" s="513"/>
      <c r="AV687" s="514"/>
      <c r="AW687" s="515"/>
      <c r="AX687" s="514"/>
      <c r="AY687" s="507"/>
      <c r="AZ687" s="408"/>
      <c r="BA687" s="410" t="str">
        <f>IF(A687="","",IF(AY687+AZ687=ข้อมูลพื้นฐาน!$F$36+ข้อมูลพื้นฐาน!$G$36,"/",""))</f>
        <v/>
      </c>
      <c r="BB687" s="410" t="str">
        <f t="shared" si="48"/>
        <v/>
      </c>
      <c r="BC687" s="390" t="str">
        <f>สรุปเวลาเรียน!X18</f>
        <v/>
      </c>
      <c r="BD687" s="415"/>
    </row>
    <row r="688" spans="1:56" ht="15" customHeight="1">
      <c r="A688" s="875" t="str">
        <f>เวลาเรียน1!A21</f>
        <v/>
      </c>
      <c r="B688" s="876"/>
      <c r="C688" s="519" t="str">
        <f>น้ำหนักส่วนสูง!B17</f>
        <v/>
      </c>
      <c r="D688" s="507"/>
      <c r="E688" s="507"/>
      <c r="F688" s="507"/>
      <c r="G688" s="507"/>
      <c r="H688" s="507"/>
      <c r="I688" s="507"/>
      <c r="J688" s="507"/>
      <c r="K688" s="507"/>
      <c r="L688" s="507"/>
      <c r="M688" s="507"/>
      <c r="N688" s="507"/>
      <c r="O688" s="507"/>
      <c r="P688" s="507"/>
      <c r="Q688" s="507"/>
      <c r="R688" s="507"/>
      <c r="S688" s="507"/>
      <c r="T688" s="507"/>
      <c r="U688" s="507"/>
      <c r="V688" s="507"/>
      <c r="W688" s="507"/>
      <c r="X688" s="507"/>
      <c r="Y688" s="507"/>
      <c r="Z688" s="521" t="str">
        <f t="shared" si="49"/>
        <v/>
      </c>
      <c r="AA688" s="507"/>
      <c r="AB688" s="507"/>
      <c r="AC688" s="507"/>
      <c r="AD688" s="507"/>
      <c r="AE688" s="507"/>
      <c r="AF688" s="507"/>
      <c r="AG688" s="507"/>
      <c r="AH688" s="507"/>
      <c r="AI688" s="507"/>
      <c r="AJ688" s="507"/>
      <c r="AK688" s="507"/>
      <c r="AL688" s="507"/>
      <c r="AM688" s="507"/>
      <c r="AN688" s="507"/>
      <c r="AO688" s="507"/>
      <c r="AP688" s="507"/>
      <c r="AQ688" s="507"/>
      <c r="AR688" s="507"/>
      <c r="AS688" s="513"/>
      <c r="AT688" s="514"/>
      <c r="AU688" s="513"/>
      <c r="AV688" s="514"/>
      <c r="AW688" s="515"/>
      <c r="AX688" s="514"/>
      <c r="AY688" s="507"/>
      <c r="AZ688" s="408"/>
      <c r="BA688" s="410" t="str">
        <f>IF(A688="","",IF(AY688+AZ688=ข้อมูลพื้นฐาน!$F$36+ข้อมูลพื้นฐาน!$G$36,"/",""))</f>
        <v/>
      </c>
      <c r="BB688" s="410" t="str">
        <f t="shared" si="48"/>
        <v/>
      </c>
      <c r="BC688" s="390" t="str">
        <f>สรุปเวลาเรียน!X19</f>
        <v/>
      </c>
      <c r="BD688" s="415"/>
    </row>
    <row r="689" spans="1:56" ht="15" customHeight="1">
      <c r="A689" s="875" t="str">
        <f>เวลาเรียน1!A22</f>
        <v/>
      </c>
      <c r="B689" s="876"/>
      <c r="C689" s="519" t="str">
        <f>น้ำหนักส่วนสูง!B18</f>
        <v/>
      </c>
      <c r="D689" s="507"/>
      <c r="E689" s="507"/>
      <c r="F689" s="507"/>
      <c r="G689" s="507"/>
      <c r="H689" s="507"/>
      <c r="I689" s="507"/>
      <c r="J689" s="507"/>
      <c r="K689" s="507"/>
      <c r="L689" s="507"/>
      <c r="M689" s="507"/>
      <c r="N689" s="507"/>
      <c r="O689" s="507"/>
      <c r="P689" s="507"/>
      <c r="Q689" s="507"/>
      <c r="R689" s="507"/>
      <c r="S689" s="507"/>
      <c r="T689" s="507"/>
      <c r="U689" s="507"/>
      <c r="V689" s="507"/>
      <c r="W689" s="507"/>
      <c r="X689" s="507"/>
      <c r="Y689" s="507"/>
      <c r="Z689" s="521" t="str">
        <f t="shared" si="49"/>
        <v/>
      </c>
      <c r="AA689" s="507"/>
      <c r="AB689" s="507"/>
      <c r="AC689" s="507"/>
      <c r="AD689" s="507"/>
      <c r="AE689" s="507"/>
      <c r="AF689" s="507"/>
      <c r="AG689" s="507"/>
      <c r="AH689" s="507"/>
      <c r="AI689" s="507"/>
      <c r="AJ689" s="507"/>
      <c r="AK689" s="507"/>
      <c r="AL689" s="507"/>
      <c r="AM689" s="507"/>
      <c r="AN689" s="507"/>
      <c r="AO689" s="507"/>
      <c r="AP689" s="507"/>
      <c r="AQ689" s="507"/>
      <c r="AR689" s="507"/>
      <c r="AS689" s="513"/>
      <c r="AT689" s="514"/>
      <c r="AU689" s="513"/>
      <c r="AV689" s="514"/>
      <c r="AW689" s="515"/>
      <c r="AX689" s="514"/>
      <c r="AY689" s="507"/>
      <c r="AZ689" s="408"/>
      <c r="BA689" s="410" t="str">
        <f>IF(A689="","",IF(AY689+AZ689=ข้อมูลพื้นฐาน!$F$36+ข้อมูลพื้นฐาน!$G$36,"/",""))</f>
        <v/>
      </c>
      <c r="BB689" s="410" t="str">
        <f t="shared" si="48"/>
        <v/>
      </c>
      <c r="BC689" s="390" t="str">
        <f>สรุปเวลาเรียน!X20</f>
        <v/>
      </c>
      <c r="BD689" s="415"/>
    </row>
    <row r="690" spans="1:56" ht="15" customHeight="1">
      <c r="A690" s="875" t="str">
        <f>เวลาเรียน1!A23</f>
        <v/>
      </c>
      <c r="B690" s="876"/>
      <c r="C690" s="519" t="str">
        <f>น้ำหนักส่วนสูง!B19</f>
        <v/>
      </c>
      <c r="D690" s="507"/>
      <c r="E690" s="507"/>
      <c r="F690" s="507"/>
      <c r="G690" s="507"/>
      <c r="H690" s="507"/>
      <c r="I690" s="507"/>
      <c r="J690" s="507"/>
      <c r="K690" s="507"/>
      <c r="L690" s="507"/>
      <c r="M690" s="507"/>
      <c r="N690" s="507"/>
      <c r="O690" s="507"/>
      <c r="P690" s="507"/>
      <c r="Q690" s="507"/>
      <c r="R690" s="507"/>
      <c r="S690" s="507"/>
      <c r="T690" s="507"/>
      <c r="U690" s="507"/>
      <c r="V690" s="507"/>
      <c r="W690" s="507"/>
      <c r="X690" s="507"/>
      <c r="Y690" s="507"/>
      <c r="Z690" s="521" t="str">
        <f t="shared" si="49"/>
        <v/>
      </c>
      <c r="AA690" s="507"/>
      <c r="AB690" s="507"/>
      <c r="AC690" s="507"/>
      <c r="AD690" s="507"/>
      <c r="AE690" s="507"/>
      <c r="AF690" s="507"/>
      <c r="AG690" s="507"/>
      <c r="AH690" s="507"/>
      <c r="AI690" s="507"/>
      <c r="AJ690" s="507"/>
      <c r="AK690" s="507"/>
      <c r="AL690" s="507"/>
      <c r="AM690" s="507"/>
      <c r="AN690" s="507"/>
      <c r="AO690" s="507"/>
      <c r="AP690" s="507"/>
      <c r="AQ690" s="507"/>
      <c r="AR690" s="507"/>
      <c r="AS690" s="513"/>
      <c r="AT690" s="514"/>
      <c r="AU690" s="513"/>
      <c r="AV690" s="514"/>
      <c r="AW690" s="515"/>
      <c r="AX690" s="514"/>
      <c r="AY690" s="507"/>
      <c r="AZ690" s="408"/>
      <c r="BA690" s="410" t="str">
        <f>IF(A690="","",IF(AY690+AZ690=ข้อมูลพื้นฐาน!$F$36+ข้อมูลพื้นฐาน!$G$36,"/",""))</f>
        <v/>
      </c>
      <c r="BB690" s="410" t="str">
        <f t="shared" si="48"/>
        <v/>
      </c>
      <c r="BC690" s="390" t="str">
        <f>สรุปเวลาเรียน!X21</f>
        <v/>
      </c>
      <c r="BD690" s="415"/>
    </row>
    <row r="691" spans="1:56" ht="15" customHeight="1">
      <c r="A691" s="875" t="str">
        <f>เวลาเรียน1!A24</f>
        <v/>
      </c>
      <c r="B691" s="876"/>
      <c r="C691" s="519" t="str">
        <f>น้ำหนักส่วนสูง!B20</f>
        <v/>
      </c>
      <c r="D691" s="507"/>
      <c r="E691" s="507"/>
      <c r="F691" s="507"/>
      <c r="G691" s="507"/>
      <c r="H691" s="507"/>
      <c r="I691" s="507"/>
      <c r="J691" s="507"/>
      <c r="K691" s="507"/>
      <c r="L691" s="507"/>
      <c r="M691" s="507"/>
      <c r="N691" s="507"/>
      <c r="O691" s="507"/>
      <c r="P691" s="507"/>
      <c r="Q691" s="507"/>
      <c r="R691" s="507"/>
      <c r="S691" s="507"/>
      <c r="T691" s="507"/>
      <c r="U691" s="507"/>
      <c r="V691" s="507"/>
      <c r="W691" s="507"/>
      <c r="X691" s="507"/>
      <c r="Y691" s="507"/>
      <c r="Z691" s="521" t="str">
        <f t="shared" si="49"/>
        <v/>
      </c>
      <c r="AA691" s="507"/>
      <c r="AB691" s="507"/>
      <c r="AC691" s="507"/>
      <c r="AD691" s="507"/>
      <c r="AE691" s="507"/>
      <c r="AF691" s="507"/>
      <c r="AG691" s="507"/>
      <c r="AH691" s="507"/>
      <c r="AI691" s="507"/>
      <c r="AJ691" s="507"/>
      <c r="AK691" s="507"/>
      <c r="AL691" s="507"/>
      <c r="AM691" s="507"/>
      <c r="AN691" s="507"/>
      <c r="AO691" s="507"/>
      <c r="AP691" s="507"/>
      <c r="AQ691" s="507"/>
      <c r="AR691" s="507"/>
      <c r="AS691" s="513"/>
      <c r="AT691" s="514"/>
      <c r="AU691" s="513"/>
      <c r="AV691" s="514"/>
      <c r="AW691" s="515"/>
      <c r="AX691" s="514"/>
      <c r="AY691" s="507"/>
      <c r="AZ691" s="408"/>
      <c r="BA691" s="410" t="str">
        <f>IF(A691="","",IF(AY691+AZ691=ข้อมูลพื้นฐาน!$F$36+ข้อมูลพื้นฐาน!$G$36,"/",""))</f>
        <v/>
      </c>
      <c r="BB691" s="410" t="str">
        <f t="shared" si="48"/>
        <v/>
      </c>
      <c r="BC691" s="390" t="str">
        <f>สรุปเวลาเรียน!X22</f>
        <v/>
      </c>
      <c r="BD691" s="415"/>
    </row>
    <row r="692" spans="1:56" ht="15" customHeight="1">
      <c r="A692" s="875" t="str">
        <f>เวลาเรียน1!A25</f>
        <v/>
      </c>
      <c r="B692" s="876"/>
      <c r="C692" s="519" t="str">
        <f>น้ำหนักส่วนสูง!B21</f>
        <v/>
      </c>
      <c r="D692" s="507"/>
      <c r="E692" s="507"/>
      <c r="F692" s="507"/>
      <c r="G692" s="507"/>
      <c r="H692" s="507"/>
      <c r="I692" s="507"/>
      <c r="J692" s="507"/>
      <c r="K692" s="507"/>
      <c r="L692" s="507"/>
      <c r="M692" s="507"/>
      <c r="N692" s="507"/>
      <c r="O692" s="507"/>
      <c r="P692" s="507"/>
      <c r="Q692" s="507"/>
      <c r="R692" s="507"/>
      <c r="S692" s="507"/>
      <c r="T692" s="507"/>
      <c r="U692" s="507"/>
      <c r="V692" s="507"/>
      <c r="W692" s="507"/>
      <c r="X692" s="507"/>
      <c r="Y692" s="507"/>
      <c r="Z692" s="521" t="str">
        <f t="shared" si="49"/>
        <v/>
      </c>
      <c r="AA692" s="507"/>
      <c r="AB692" s="507"/>
      <c r="AC692" s="507"/>
      <c r="AD692" s="507"/>
      <c r="AE692" s="507"/>
      <c r="AF692" s="507"/>
      <c r="AG692" s="507"/>
      <c r="AH692" s="507"/>
      <c r="AI692" s="507"/>
      <c r="AJ692" s="507"/>
      <c r="AK692" s="507"/>
      <c r="AL692" s="507"/>
      <c r="AM692" s="507"/>
      <c r="AN692" s="507"/>
      <c r="AO692" s="507"/>
      <c r="AP692" s="507"/>
      <c r="AQ692" s="507"/>
      <c r="AR692" s="507"/>
      <c r="AS692" s="513"/>
      <c r="AT692" s="514"/>
      <c r="AU692" s="513"/>
      <c r="AV692" s="514"/>
      <c r="AW692" s="515"/>
      <c r="AX692" s="514"/>
      <c r="AY692" s="507"/>
      <c r="AZ692" s="408"/>
      <c r="BA692" s="410" t="str">
        <f>IF(A692="","",IF(AY692+AZ692=ข้อมูลพื้นฐาน!$F$36+ข้อมูลพื้นฐาน!$G$36,"/",""))</f>
        <v/>
      </c>
      <c r="BB692" s="410" t="str">
        <f t="shared" si="48"/>
        <v/>
      </c>
      <c r="BC692" s="390" t="str">
        <f>สรุปเวลาเรียน!X23</f>
        <v/>
      </c>
      <c r="BD692" s="415"/>
    </row>
    <row r="693" spans="1:56" ht="15" customHeight="1">
      <c r="A693" s="875" t="str">
        <f>เวลาเรียน1!A26</f>
        <v/>
      </c>
      <c r="B693" s="876"/>
      <c r="C693" s="519" t="str">
        <f>น้ำหนักส่วนสูง!B22</f>
        <v/>
      </c>
      <c r="D693" s="507"/>
      <c r="E693" s="507"/>
      <c r="F693" s="507"/>
      <c r="G693" s="507"/>
      <c r="H693" s="507"/>
      <c r="I693" s="507"/>
      <c r="J693" s="507"/>
      <c r="K693" s="507"/>
      <c r="L693" s="507"/>
      <c r="M693" s="507"/>
      <c r="N693" s="507"/>
      <c r="O693" s="507"/>
      <c r="P693" s="507"/>
      <c r="Q693" s="507"/>
      <c r="R693" s="507"/>
      <c r="S693" s="507"/>
      <c r="T693" s="507"/>
      <c r="U693" s="507"/>
      <c r="V693" s="507"/>
      <c r="W693" s="507"/>
      <c r="X693" s="507"/>
      <c r="Y693" s="507"/>
      <c r="Z693" s="521" t="str">
        <f t="shared" si="49"/>
        <v/>
      </c>
      <c r="AA693" s="507"/>
      <c r="AB693" s="507"/>
      <c r="AC693" s="507"/>
      <c r="AD693" s="507"/>
      <c r="AE693" s="507"/>
      <c r="AF693" s="507"/>
      <c r="AG693" s="507"/>
      <c r="AH693" s="507"/>
      <c r="AI693" s="507"/>
      <c r="AJ693" s="507"/>
      <c r="AK693" s="507"/>
      <c r="AL693" s="507"/>
      <c r="AM693" s="507"/>
      <c r="AN693" s="507"/>
      <c r="AO693" s="507"/>
      <c r="AP693" s="507"/>
      <c r="AQ693" s="507"/>
      <c r="AR693" s="507"/>
      <c r="AS693" s="513"/>
      <c r="AT693" s="514"/>
      <c r="AU693" s="513"/>
      <c r="AV693" s="514"/>
      <c r="AW693" s="515"/>
      <c r="AX693" s="514"/>
      <c r="AY693" s="507"/>
      <c r="AZ693" s="408"/>
      <c r="BA693" s="410" t="str">
        <f>IF(A693="","",IF(AY693+AZ693=ข้อมูลพื้นฐาน!$F$36+ข้อมูลพื้นฐาน!$G$36,"/",""))</f>
        <v/>
      </c>
      <c r="BB693" s="410" t="str">
        <f t="shared" si="48"/>
        <v/>
      </c>
      <c r="BC693" s="390" t="str">
        <f>สรุปเวลาเรียน!X24</f>
        <v/>
      </c>
      <c r="BD693" s="415"/>
    </row>
    <row r="694" spans="1:56" ht="15" customHeight="1">
      <c r="A694" s="875" t="str">
        <f>เวลาเรียน1!A27</f>
        <v/>
      </c>
      <c r="B694" s="876"/>
      <c r="C694" s="519" t="str">
        <f>น้ำหนักส่วนสูง!B23</f>
        <v/>
      </c>
      <c r="D694" s="507"/>
      <c r="E694" s="507"/>
      <c r="F694" s="507"/>
      <c r="G694" s="507"/>
      <c r="H694" s="507"/>
      <c r="I694" s="507"/>
      <c r="J694" s="507"/>
      <c r="K694" s="507"/>
      <c r="L694" s="507"/>
      <c r="M694" s="507"/>
      <c r="N694" s="507"/>
      <c r="O694" s="507"/>
      <c r="P694" s="507"/>
      <c r="Q694" s="507"/>
      <c r="R694" s="507"/>
      <c r="S694" s="507"/>
      <c r="T694" s="507"/>
      <c r="U694" s="507"/>
      <c r="V694" s="507"/>
      <c r="W694" s="507"/>
      <c r="X694" s="507"/>
      <c r="Y694" s="507"/>
      <c r="Z694" s="521" t="str">
        <f t="shared" si="49"/>
        <v/>
      </c>
      <c r="AA694" s="507"/>
      <c r="AB694" s="507"/>
      <c r="AC694" s="507"/>
      <c r="AD694" s="507"/>
      <c r="AE694" s="507"/>
      <c r="AF694" s="507"/>
      <c r="AG694" s="507"/>
      <c r="AH694" s="507"/>
      <c r="AI694" s="507"/>
      <c r="AJ694" s="507"/>
      <c r="AK694" s="507"/>
      <c r="AL694" s="507"/>
      <c r="AM694" s="507"/>
      <c r="AN694" s="507"/>
      <c r="AO694" s="507"/>
      <c r="AP694" s="507"/>
      <c r="AQ694" s="507"/>
      <c r="AR694" s="507"/>
      <c r="AS694" s="513"/>
      <c r="AT694" s="514"/>
      <c r="AU694" s="513"/>
      <c r="AV694" s="514"/>
      <c r="AW694" s="515"/>
      <c r="AX694" s="514"/>
      <c r="AY694" s="507"/>
      <c r="AZ694" s="408"/>
      <c r="BA694" s="410" t="str">
        <f>IF(A694="","",IF(AY694+AZ694=ข้อมูลพื้นฐาน!$F$36+ข้อมูลพื้นฐาน!$G$36,"/",""))</f>
        <v/>
      </c>
      <c r="BB694" s="410" t="str">
        <f t="shared" si="48"/>
        <v/>
      </c>
      <c r="BC694" s="390" t="str">
        <f>สรุปเวลาเรียน!X25</f>
        <v/>
      </c>
      <c r="BD694" s="415"/>
    </row>
    <row r="695" spans="1:56" ht="15" customHeight="1">
      <c r="A695" s="875" t="str">
        <f>เวลาเรียน1!A28</f>
        <v/>
      </c>
      <c r="B695" s="876"/>
      <c r="C695" s="519" t="str">
        <f>น้ำหนักส่วนสูง!B24</f>
        <v/>
      </c>
      <c r="D695" s="507"/>
      <c r="E695" s="507"/>
      <c r="F695" s="507"/>
      <c r="G695" s="507"/>
      <c r="H695" s="507"/>
      <c r="I695" s="507"/>
      <c r="J695" s="507"/>
      <c r="K695" s="507"/>
      <c r="L695" s="507"/>
      <c r="M695" s="507"/>
      <c r="N695" s="507"/>
      <c r="O695" s="507"/>
      <c r="P695" s="507"/>
      <c r="Q695" s="507"/>
      <c r="R695" s="507"/>
      <c r="S695" s="507"/>
      <c r="T695" s="507"/>
      <c r="U695" s="507"/>
      <c r="V695" s="507"/>
      <c r="W695" s="507"/>
      <c r="X695" s="507"/>
      <c r="Y695" s="507"/>
      <c r="Z695" s="521" t="str">
        <f t="shared" si="49"/>
        <v/>
      </c>
      <c r="AA695" s="507"/>
      <c r="AB695" s="507"/>
      <c r="AC695" s="507"/>
      <c r="AD695" s="507"/>
      <c r="AE695" s="507"/>
      <c r="AF695" s="507"/>
      <c r="AG695" s="507"/>
      <c r="AH695" s="507"/>
      <c r="AI695" s="507"/>
      <c r="AJ695" s="507"/>
      <c r="AK695" s="507"/>
      <c r="AL695" s="507"/>
      <c r="AM695" s="507"/>
      <c r="AN695" s="507"/>
      <c r="AO695" s="507"/>
      <c r="AP695" s="507"/>
      <c r="AQ695" s="507"/>
      <c r="AR695" s="507"/>
      <c r="AS695" s="513"/>
      <c r="AT695" s="514"/>
      <c r="AU695" s="513"/>
      <c r="AV695" s="514"/>
      <c r="AW695" s="515"/>
      <c r="AX695" s="514"/>
      <c r="AY695" s="507"/>
      <c r="AZ695" s="408"/>
      <c r="BA695" s="410" t="str">
        <f>IF(A695="","",IF(AY695+AZ695=ข้อมูลพื้นฐาน!$F$36+ข้อมูลพื้นฐาน!$G$36,"/",""))</f>
        <v/>
      </c>
      <c r="BB695" s="410" t="str">
        <f t="shared" si="48"/>
        <v/>
      </c>
      <c r="BC695" s="390" t="str">
        <f>สรุปเวลาเรียน!X26</f>
        <v/>
      </c>
      <c r="BD695" s="415"/>
    </row>
    <row r="696" spans="1:56" ht="15" customHeight="1">
      <c r="A696" s="875" t="str">
        <f>เวลาเรียน1!A29</f>
        <v/>
      </c>
      <c r="B696" s="876"/>
      <c r="C696" s="519" t="str">
        <f>น้ำหนักส่วนสูง!B25</f>
        <v/>
      </c>
      <c r="D696" s="507"/>
      <c r="E696" s="507"/>
      <c r="F696" s="507"/>
      <c r="G696" s="507"/>
      <c r="H696" s="507"/>
      <c r="I696" s="507"/>
      <c r="J696" s="507"/>
      <c r="K696" s="507"/>
      <c r="L696" s="507"/>
      <c r="M696" s="507"/>
      <c r="N696" s="507"/>
      <c r="O696" s="507"/>
      <c r="P696" s="507"/>
      <c r="Q696" s="507"/>
      <c r="R696" s="507"/>
      <c r="S696" s="507"/>
      <c r="T696" s="507"/>
      <c r="U696" s="507"/>
      <c r="V696" s="507"/>
      <c r="W696" s="507"/>
      <c r="X696" s="507"/>
      <c r="Y696" s="507"/>
      <c r="Z696" s="521" t="str">
        <f t="shared" si="49"/>
        <v/>
      </c>
      <c r="AA696" s="507"/>
      <c r="AB696" s="507"/>
      <c r="AC696" s="507"/>
      <c r="AD696" s="507"/>
      <c r="AE696" s="507"/>
      <c r="AF696" s="507"/>
      <c r="AG696" s="507"/>
      <c r="AH696" s="507"/>
      <c r="AI696" s="507"/>
      <c r="AJ696" s="507"/>
      <c r="AK696" s="507"/>
      <c r="AL696" s="507"/>
      <c r="AM696" s="507"/>
      <c r="AN696" s="507"/>
      <c r="AO696" s="507"/>
      <c r="AP696" s="507"/>
      <c r="AQ696" s="507"/>
      <c r="AR696" s="507"/>
      <c r="AS696" s="513"/>
      <c r="AT696" s="514"/>
      <c r="AU696" s="513"/>
      <c r="AV696" s="514"/>
      <c r="AW696" s="515"/>
      <c r="AX696" s="514"/>
      <c r="AY696" s="507"/>
      <c r="AZ696" s="408"/>
      <c r="BA696" s="410" t="str">
        <f>IF(A696="","",IF(AY696+AZ696=ข้อมูลพื้นฐาน!$F$36+ข้อมูลพื้นฐาน!$G$36,"/",""))</f>
        <v/>
      </c>
      <c r="BB696" s="410" t="str">
        <f t="shared" si="48"/>
        <v/>
      </c>
      <c r="BC696" s="390" t="str">
        <f>สรุปเวลาเรียน!X27</f>
        <v/>
      </c>
      <c r="BD696" s="415"/>
    </row>
    <row r="697" spans="1:56" ht="15" customHeight="1">
      <c r="A697" s="875" t="str">
        <f>เวลาเรียน1!A30</f>
        <v/>
      </c>
      <c r="B697" s="876"/>
      <c r="C697" s="519" t="str">
        <f>น้ำหนักส่วนสูง!B26</f>
        <v/>
      </c>
      <c r="D697" s="507"/>
      <c r="E697" s="507"/>
      <c r="F697" s="507"/>
      <c r="G697" s="507"/>
      <c r="H697" s="507"/>
      <c r="I697" s="507"/>
      <c r="J697" s="507"/>
      <c r="K697" s="507"/>
      <c r="L697" s="507"/>
      <c r="M697" s="507"/>
      <c r="N697" s="507"/>
      <c r="O697" s="507"/>
      <c r="P697" s="507"/>
      <c r="Q697" s="507"/>
      <c r="R697" s="507"/>
      <c r="S697" s="507"/>
      <c r="T697" s="507"/>
      <c r="U697" s="507"/>
      <c r="V697" s="507"/>
      <c r="W697" s="507"/>
      <c r="X697" s="507"/>
      <c r="Y697" s="507"/>
      <c r="Z697" s="521" t="str">
        <f t="shared" si="49"/>
        <v/>
      </c>
      <c r="AA697" s="507"/>
      <c r="AB697" s="507"/>
      <c r="AC697" s="507"/>
      <c r="AD697" s="507"/>
      <c r="AE697" s="507"/>
      <c r="AF697" s="507"/>
      <c r="AG697" s="507"/>
      <c r="AH697" s="507"/>
      <c r="AI697" s="507"/>
      <c r="AJ697" s="507"/>
      <c r="AK697" s="507"/>
      <c r="AL697" s="507"/>
      <c r="AM697" s="507"/>
      <c r="AN697" s="507"/>
      <c r="AO697" s="507"/>
      <c r="AP697" s="507"/>
      <c r="AQ697" s="507"/>
      <c r="AR697" s="507"/>
      <c r="AS697" s="513"/>
      <c r="AT697" s="514"/>
      <c r="AU697" s="513"/>
      <c r="AV697" s="514"/>
      <c r="AW697" s="515"/>
      <c r="AX697" s="514"/>
      <c r="AY697" s="507"/>
      <c r="AZ697" s="408"/>
      <c r="BA697" s="410" t="str">
        <f>IF(A697="","",IF(AY697+AZ697=ข้อมูลพื้นฐาน!$F$36+ข้อมูลพื้นฐาน!$G$36,"/",""))</f>
        <v/>
      </c>
      <c r="BB697" s="410" t="str">
        <f t="shared" si="48"/>
        <v/>
      </c>
      <c r="BC697" s="390" t="str">
        <f>สรุปเวลาเรียน!X28</f>
        <v/>
      </c>
      <c r="BD697" s="415"/>
    </row>
    <row r="698" spans="1:56" ht="15" customHeight="1">
      <c r="A698" s="875" t="str">
        <f>เวลาเรียน1!A31</f>
        <v/>
      </c>
      <c r="B698" s="876"/>
      <c r="C698" s="519" t="str">
        <f>น้ำหนักส่วนสูง!B27</f>
        <v/>
      </c>
      <c r="D698" s="507"/>
      <c r="E698" s="507"/>
      <c r="F698" s="507"/>
      <c r="G698" s="507"/>
      <c r="H698" s="507"/>
      <c r="I698" s="507"/>
      <c r="J698" s="507"/>
      <c r="K698" s="507"/>
      <c r="L698" s="507"/>
      <c r="M698" s="507"/>
      <c r="N698" s="507"/>
      <c r="O698" s="507"/>
      <c r="P698" s="507"/>
      <c r="Q698" s="507"/>
      <c r="R698" s="507"/>
      <c r="S698" s="507"/>
      <c r="T698" s="507"/>
      <c r="U698" s="507"/>
      <c r="V698" s="507"/>
      <c r="W698" s="507"/>
      <c r="X698" s="507"/>
      <c r="Y698" s="507"/>
      <c r="Z698" s="521" t="str">
        <f t="shared" si="49"/>
        <v/>
      </c>
      <c r="AA698" s="507"/>
      <c r="AB698" s="507"/>
      <c r="AC698" s="507"/>
      <c r="AD698" s="507"/>
      <c r="AE698" s="507"/>
      <c r="AF698" s="507"/>
      <c r="AG698" s="507"/>
      <c r="AH698" s="507"/>
      <c r="AI698" s="507"/>
      <c r="AJ698" s="507"/>
      <c r="AK698" s="507"/>
      <c r="AL698" s="507"/>
      <c r="AM698" s="507"/>
      <c r="AN698" s="507"/>
      <c r="AO698" s="507"/>
      <c r="AP698" s="507"/>
      <c r="AQ698" s="507"/>
      <c r="AR698" s="507"/>
      <c r="AS698" s="513"/>
      <c r="AT698" s="514"/>
      <c r="AU698" s="513"/>
      <c r="AV698" s="514"/>
      <c r="AW698" s="515"/>
      <c r="AX698" s="514"/>
      <c r="AY698" s="507"/>
      <c r="AZ698" s="408"/>
      <c r="BA698" s="410" t="str">
        <f>IF(A698="","",IF(AY698+AZ698=ข้อมูลพื้นฐาน!$F$36+ข้อมูลพื้นฐาน!$G$36,"/",""))</f>
        <v/>
      </c>
      <c r="BB698" s="410" t="str">
        <f t="shared" si="48"/>
        <v/>
      </c>
      <c r="BC698" s="390" t="str">
        <f>สรุปเวลาเรียน!X29</f>
        <v/>
      </c>
      <c r="BD698" s="415"/>
    </row>
    <row r="699" spans="1:56" ht="15" customHeight="1">
      <c r="A699" s="875" t="str">
        <f>เวลาเรียน1!A32</f>
        <v/>
      </c>
      <c r="B699" s="876"/>
      <c r="C699" s="519" t="str">
        <f>น้ำหนักส่วนสูง!B28</f>
        <v/>
      </c>
      <c r="D699" s="507"/>
      <c r="E699" s="507"/>
      <c r="F699" s="507"/>
      <c r="G699" s="507"/>
      <c r="H699" s="507"/>
      <c r="I699" s="507"/>
      <c r="J699" s="507"/>
      <c r="K699" s="507"/>
      <c r="L699" s="507"/>
      <c r="M699" s="507"/>
      <c r="N699" s="507"/>
      <c r="O699" s="507"/>
      <c r="P699" s="507"/>
      <c r="Q699" s="507"/>
      <c r="R699" s="507"/>
      <c r="S699" s="507"/>
      <c r="T699" s="507"/>
      <c r="U699" s="507"/>
      <c r="V699" s="507"/>
      <c r="W699" s="507"/>
      <c r="X699" s="507"/>
      <c r="Y699" s="507"/>
      <c r="Z699" s="521" t="str">
        <f t="shared" si="49"/>
        <v/>
      </c>
      <c r="AA699" s="507"/>
      <c r="AB699" s="507"/>
      <c r="AC699" s="507"/>
      <c r="AD699" s="507"/>
      <c r="AE699" s="507"/>
      <c r="AF699" s="507"/>
      <c r="AG699" s="507"/>
      <c r="AH699" s="507"/>
      <c r="AI699" s="507"/>
      <c r="AJ699" s="507"/>
      <c r="AK699" s="507"/>
      <c r="AL699" s="507"/>
      <c r="AM699" s="507"/>
      <c r="AN699" s="507"/>
      <c r="AO699" s="507"/>
      <c r="AP699" s="507"/>
      <c r="AQ699" s="507"/>
      <c r="AR699" s="507"/>
      <c r="AS699" s="513"/>
      <c r="AT699" s="514"/>
      <c r="AU699" s="513"/>
      <c r="AV699" s="514"/>
      <c r="AW699" s="515"/>
      <c r="AX699" s="514"/>
      <c r="AY699" s="507"/>
      <c r="AZ699" s="408"/>
      <c r="BA699" s="410" t="str">
        <f>IF(A699="","",IF(AY699+AZ699=ข้อมูลพื้นฐาน!$F$36+ข้อมูลพื้นฐาน!$G$36,"/",""))</f>
        <v/>
      </c>
      <c r="BB699" s="410" t="str">
        <f t="shared" si="48"/>
        <v/>
      </c>
      <c r="BC699" s="390" t="str">
        <f>สรุปเวลาเรียน!X30</f>
        <v/>
      </c>
      <c r="BD699" s="415"/>
    </row>
    <row r="700" spans="1:56" ht="15" customHeight="1">
      <c r="A700" s="875" t="str">
        <f>เวลาเรียน1!A33</f>
        <v/>
      </c>
      <c r="B700" s="876"/>
      <c r="C700" s="519" t="str">
        <f>น้ำหนักส่วนสูง!B29</f>
        <v/>
      </c>
      <c r="D700" s="507"/>
      <c r="E700" s="507"/>
      <c r="F700" s="507"/>
      <c r="G700" s="507"/>
      <c r="H700" s="507"/>
      <c r="I700" s="507"/>
      <c r="J700" s="507"/>
      <c r="K700" s="507"/>
      <c r="L700" s="507"/>
      <c r="M700" s="507"/>
      <c r="N700" s="507"/>
      <c r="O700" s="507"/>
      <c r="P700" s="507"/>
      <c r="Q700" s="507"/>
      <c r="R700" s="507"/>
      <c r="S700" s="507"/>
      <c r="T700" s="507"/>
      <c r="U700" s="507"/>
      <c r="V700" s="507"/>
      <c r="W700" s="507"/>
      <c r="X700" s="507"/>
      <c r="Y700" s="507"/>
      <c r="Z700" s="521" t="str">
        <f t="shared" si="49"/>
        <v/>
      </c>
      <c r="AA700" s="507"/>
      <c r="AB700" s="507"/>
      <c r="AC700" s="507"/>
      <c r="AD700" s="507"/>
      <c r="AE700" s="507"/>
      <c r="AF700" s="507"/>
      <c r="AG700" s="507"/>
      <c r="AH700" s="507"/>
      <c r="AI700" s="507"/>
      <c r="AJ700" s="507"/>
      <c r="AK700" s="507"/>
      <c r="AL700" s="507"/>
      <c r="AM700" s="507"/>
      <c r="AN700" s="507"/>
      <c r="AO700" s="507"/>
      <c r="AP700" s="507"/>
      <c r="AQ700" s="507"/>
      <c r="AR700" s="507"/>
      <c r="AS700" s="513"/>
      <c r="AT700" s="514"/>
      <c r="AU700" s="513"/>
      <c r="AV700" s="514"/>
      <c r="AW700" s="515"/>
      <c r="AX700" s="514"/>
      <c r="AY700" s="507"/>
      <c r="AZ700" s="408"/>
      <c r="BA700" s="410" t="str">
        <f>IF(A700="","",IF(AY700+AZ700=ข้อมูลพื้นฐาน!$F$36+ข้อมูลพื้นฐาน!$G$36,"/",""))</f>
        <v/>
      </c>
      <c r="BB700" s="410" t="str">
        <f t="shared" si="48"/>
        <v/>
      </c>
      <c r="BC700" s="390" t="str">
        <f>สรุปเวลาเรียน!X31</f>
        <v/>
      </c>
      <c r="BD700" s="415"/>
    </row>
    <row r="701" spans="1:56" ht="15" customHeight="1">
      <c r="A701" s="875" t="str">
        <f>เวลาเรียน1!A34</f>
        <v/>
      </c>
      <c r="B701" s="876"/>
      <c r="C701" s="519" t="str">
        <f>น้ำหนักส่วนสูง!B30</f>
        <v/>
      </c>
      <c r="D701" s="507"/>
      <c r="E701" s="507"/>
      <c r="F701" s="507"/>
      <c r="G701" s="507"/>
      <c r="H701" s="507"/>
      <c r="I701" s="507"/>
      <c r="J701" s="507"/>
      <c r="K701" s="507"/>
      <c r="L701" s="507"/>
      <c r="M701" s="507"/>
      <c r="N701" s="507"/>
      <c r="O701" s="507"/>
      <c r="P701" s="507"/>
      <c r="Q701" s="507"/>
      <c r="R701" s="507"/>
      <c r="S701" s="507"/>
      <c r="T701" s="507"/>
      <c r="U701" s="507"/>
      <c r="V701" s="507"/>
      <c r="W701" s="507"/>
      <c r="X701" s="507"/>
      <c r="Y701" s="507"/>
      <c r="Z701" s="521" t="str">
        <f t="shared" si="49"/>
        <v/>
      </c>
      <c r="AA701" s="507"/>
      <c r="AB701" s="507"/>
      <c r="AC701" s="507"/>
      <c r="AD701" s="507"/>
      <c r="AE701" s="507"/>
      <c r="AF701" s="507"/>
      <c r="AG701" s="507"/>
      <c r="AH701" s="507"/>
      <c r="AI701" s="507"/>
      <c r="AJ701" s="507"/>
      <c r="AK701" s="507"/>
      <c r="AL701" s="507"/>
      <c r="AM701" s="507"/>
      <c r="AN701" s="507"/>
      <c r="AO701" s="507"/>
      <c r="AP701" s="507"/>
      <c r="AQ701" s="507"/>
      <c r="AR701" s="507"/>
      <c r="AS701" s="513"/>
      <c r="AT701" s="514"/>
      <c r="AU701" s="513"/>
      <c r="AV701" s="514"/>
      <c r="AW701" s="515"/>
      <c r="AX701" s="514"/>
      <c r="AY701" s="507"/>
      <c r="AZ701" s="408"/>
      <c r="BA701" s="410" t="str">
        <f>IF(A701="","",IF(AY701+AZ701=ข้อมูลพื้นฐาน!$F$36+ข้อมูลพื้นฐาน!$G$36,"/",""))</f>
        <v/>
      </c>
      <c r="BB701" s="410" t="str">
        <f t="shared" si="48"/>
        <v/>
      </c>
      <c r="BC701" s="390" t="str">
        <f>สรุปเวลาเรียน!X32</f>
        <v/>
      </c>
      <c r="BD701" s="415"/>
    </row>
    <row r="702" spans="1:56" ht="15" customHeight="1">
      <c r="A702" s="875" t="str">
        <f>เวลาเรียน1!A35</f>
        <v/>
      </c>
      <c r="B702" s="876"/>
      <c r="C702" s="519" t="str">
        <f>น้ำหนักส่วนสูง!B31</f>
        <v/>
      </c>
      <c r="D702" s="507"/>
      <c r="E702" s="507"/>
      <c r="F702" s="507"/>
      <c r="G702" s="507"/>
      <c r="H702" s="507"/>
      <c r="I702" s="507"/>
      <c r="J702" s="507"/>
      <c r="K702" s="507"/>
      <c r="L702" s="507"/>
      <c r="M702" s="507"/>
      <c r="N702" s="507"/>
      <c r="O702" s="507"/>
      <c r="P702" s="507"/>
      <c r="Q702" s="507"/>
      <c r="R702" s="507"/>
      <c r="S702" s="507"/>
      <c r="T702" s="507"/>
      <c r="U702" s="507"/>
      <c r="V702" s="507"/>
      <c r="W702" s="507"/>
      <c r="X702" s="507"/>
      <c r="Y702" s="507"/>
      <c r="Z702" s="521" t="str">
        <f t="shared" si="49"/>
        <v/>
      </c>
      <c r="AA702" s="507"/>
      <c r="AB702" s="507"/>
      <c r="AC702" s="507"/>
      <c r="AD702" s="507"/>
      <c r="AE702" s="507"/>
      <c r="AF702" s="507"/>
      <c r="AG702" s="507"/>
      <c r="AH702" s="507"/>
      <c r="AI702" s="507"/>
      <c r="AJ702" s="507"/>
      <c r="AK702" s="507"/>
      <c r="AL702" s="507"/>
      <c r="AM702" s="507"/>
      <c r="AN702" s="507"/>
      <c r="AO702" s="507"/>
      <c r="AP702" s="507"/>
      <c r="AQ702" s="507"/>
      <c r="AR702" s="507"/>
      <c r="AS702" s="513"/>
      <c r="AT702" s="514"/>
      <c r="AU702" s="513"/>
      <c r="AV702" s="514"/>
      <c r="AW702" s="515"/>
      <c r="AX702" s="514"/>
      <c r="AY702" s="507"/>
      <c r="AZ702" s="408"/>
      <c r="BA702" s="410" t="str">
        <f>IF(A702="","",IF(AY702+AZ702=ข้อมูลพื้นฐาน!$F$36+ข้อมูลพื้นฐาน!$G$36,"/",""))</f>
        <v/>
      </c>
      <c r="BB702" s="410" t="str">
        <f t="shared" si="48"/>
        <v/>
      </c>
      <c r="BC702" s="390" t="str">
        <f>สรุปเวลาเรียน!X33</f>
        <v/>
      </c>
      <c r="BD702" s="415"/>
    </row>
    <row r="703" spans="1:56" ht="15" customHeight="1">
      <c r="A703" s="875" t="str">
        <f>เวลาเรียน1!A36</f>
        <v/>
      </c>
      <c r="B703" s="876"/>
      <c r="C703" s="519" t="str">
        <f>น้ำหนักส่วนสูง!B32</f>
        <v/>
      </c>
      <c r="D703" s="507"/>
      <c r="E703" s="507"/>
      <c r="F703" s="507"/>
      <c r="G703" s="507"/>
      <c r="H703" s="507"/>
      <c r="I703" s="507"/>
      <c r="J703" s="507"/>
      <c r="K703" s="507"/>
      <c r="L703" s="507"/>
      <c r="M703" s="507"/>
      <c r="N703" s="507"/>
      <c r="O703" s="507"/>
      <c r="P703" s="507"/>
      <c r="Q703" s="507"/>
      <c r="R703" s="507"/>
      <c r="S703" s="507"/>
      <c r="T703" s="507"/>
      <c r="U703" s="507"/>
      <c r="V703" s="507"/>
      <c r="W703" s="507"/>
      <c r="X703" s="507"/>
      <c r="Y703" s="507"/>
      <c r="Z703" s="521" t="str">
        <f t="shared" si="49"/>
        <v/>
      </c>
      <c r="AA703" s="507"/>
      <c r="AB703" s="507"/>
      <c r="AC703" s="507"/>
      <c r="AD703" s="507"/>
      <c r="AE703" s="507"/>
      <c r="AF703" s="507"/>
      <c r="AG703" s="507"/>
      <c r="AH703" s="507"/>
      <c r="AI703" s="507"/>
      <c r="AJ703" s="507"/>
      <c r="AK703" s="507"/>
      <c r="AL703" s="507"/>
      <c r="AM703" s="507"/>
      <c r="AN703" s="507"/>
      <c r="AO703" s="507"/>
      <c r="AP703" s="507"/>
      <c r="AQ703" s="507"/>
      <c r="AR703" s="507"/>
      <c r="AS703" s="513"/>
      <c r="AT703" s="514"/>
      <c r="AU703" s="513"/>
      <c r="AV703" s="514"/>
      <c r="AW703" s="515"/>
      <c r="AX703" s="514"/>
      <c r="AY703" s="507"/>
      <c r="AZ703" s="408"/>
      <c r="BA703" s="410" t="str">
        <f>IF(A703="","",IF(AY703+AZ703=ข้อมูลพื้นฐาน!$F$36+ข้อมูลพื้นฐาน!$G$36,"/",""))</f>
        <v/>
      </c>
      <c r="BB703" s="410" t="str">
        <f t="shared" si="48"/>
        <v/>
      </c>
      <c r="BC703" s="390" t="str">
        <f>สรุปเวลาเรียน!X34</f>
        <v/>
      </c>
      <c r="BD703" s="415"/>
    </row>
    <row r="704" spans="1:56" ht="15" customHeight="1">
      <c r="A704" s="875" t="str">
        <f>เวลาเรียน1!A37</f>
        <v/>
      </c>
      <c r="B704" s="876"/>
      <c r="C704" s="519" t="str">
        <f>น้ำหนักส่วนสูง!B33</f>
        <v/>
      </c>
      <c r="D704" s="507"/>
      <c r="E704" s="507"/>
      <c r="F704" s="507"/>
      <c r="G704" s="507"/>
      <c r="H704" s="507"/>
      <c r="I704" s="507"/>
      <c r="J704" s="507"/>
      <c r="K704" s="507"/>
      <c r="L704" s="507"/>
      <c r="M704" s="507"/>
      <c r="N704" s="507"/>
      <c r="O704" s="507"/>
      <c r="P704" s="507"/>
      <c r="Q704" s="507"/>
      <c r="R704" s="507"/>
      <c r="S704" s="507"/>
      <c r="T704" s="507"/>
      <c r="U704" s="507"/>
      <c r="V704" s="507"/>
      <c r="W704" s="507"/>
      <c r="X704" s="507"/>
      <c r="Y704" s="507"/>
      <c r="Z704" s="521" t="str">
        <f t="shared" si="49"/>
        <v/>
      </c>
      <c r="AA704" s="507"/>
      <c r="AB704" s="507"/>
      <c r="AC704" s="507"/>
      <c r="AD704" s="507"/>
      <c r="AE704" s="507"/>
      <c r="AF704" s="507"/>
      <c r="AG704" s="507"/>
      <c r="AH704" s="507"/>
      <c r="AI704" s="507"/>
      <c r="AJ704" s="507"/>
      <c r="AK704" s="507"/>
      <c r="AL704" s="507"/>
      <c r="AM704" s="507"/>
      <c r="AN704" s="507"/>
      <c r="AO704" s="507"/>
      <c r="AP704" s="507"/>
      <c r="AQ704" s="507"/>
      <c r="AR704" s="507"/>
      <c r="AS704" s="513"/>
      <c r="AT704" s="514"/>
      <c r="AU704" s="513"/>
      <c r="AV704" s="514"/>
      <c r="AW704" s="515"/>
      <c r="AX704" s="514"/>
      <c r="AY704" s="507"/>
      <c r="AZ704" s="408"/>
      <c r="BA704" s="410" t="str">
        <f>IF(A704="","",IF(AY704+AZ704=ข้อมูลพื้นฐาน!$F$36+ข้อมูลพื้นฐาน!$G$36,"/",""))</f>
        <v/>
      </c>
      <c r="BB704" s="410" t="str">
        <f t="shared" si="48"/>
        <v/>
      </c>
      <c r="BC704" s="390" t="str">
        <f>สรุปเวลาเรียน!X35</f>
        <v/>
      </c>
      <c r="BD704" s="415"/>
    </row>
    <row r="705" spans="1:56" ht="15" customHeight="1">
      <c r="A705" s="875" t="str">
        <f>เวลาเรียน1!A38</f>
        <v/>
      </c>
      <c r="B705" s="876"/>
      <c r="C705" s="519" t="str">
        <f>น้ำหนักส่วนสูง!B34</f>
        <v/>
      </c>
      <c r="D705" s="507"/>
      <c r="E705" s="507"/>
      <c r="F705" s="507"/>
      <c r="G705" s="507"/>
      <c r="H705" s="507"/>
      <c r="I705" s="507"/>
      <c r="J705" s="507"/>
      <c r="K705" s="507"/>
      <c r="L705" s="507"/>
      <c r="M705" s="507"/>
      <c r="N705" s="507"/>
      <c r="O705" s="507"/>
      <c r="P705" s="507"/>
      <c r="Q705" s="507"/>
      <c r="R705" s="507"/>
      <c r="S705" s="507"/>
      <c r="T705" s="507"/>
      <c r="U705" s="507"/>
      <c r="V705" s="507"/>
      <c r="W705" s="507"/>
      <c r="X705" s="507"/>
      <c r="Y705" s="507"/>
      <c r="Z705" s="521" t="str">
        <f t="shared" si="49"/>
        <v/>
      </c>
      <c r="AA705" s="507"/>
      <c r="AB705" s="507"/>
      <c r="AC705" s="507"/>
      <c r="AD705" s="507"/>
      <c r="AE705" s="507"/>
      <c r="AF705" s="507"/>
      <c r="AG705" s="507"/>
      <c r="AH705" s="507"/>
      <c r="AI705" s="507"/>
      <c r="AJ705" s="507"/>
      <c r="AK705" s="507"/>
      <c r="AL705" s="507"/>
      <c r="AM705" s="507"/>
      <c r="AN705" s="507"/>
      <c r="AO705" s="507"/>
      <c r="AP705" s="507"/>
      <c r="AQ705" s="507"/>
      <c r="AR705" s="507"/>
      <c r="AS705" s="513"/>
      <c r="AT705" s="514"/>
      <c r="AU705" s="513"/>
      <c r="AV705" s="514"/>
      <c r="AW705" s="515"/>
      <c r="AX705" s="514"/>
      <c r="AY705" s="507"/>
      <c r="AZ705" s="408"/>
      <c r="BA705" s="410" t="str">
        <f>IF(A705="","",IF(AY705+AZ705=ข้อมูลพื้นฐาน!$F$36+ข้อมูลพื้นฐาน!$G$36,"/",""))</f>
        <v/>
      </c>
      <c r="BB705" s="410" t="str">
        <f t="shared" si="48"/>
        <v/>
      </c>
      <c r="BC705" s="390" t="str">
        <f>สรุปเวลาเรียน!X36</f>
        <v/>
      </c>
      <c r="BD705" s="415"/>
    </row>
    <row r="706" spans="1:56" ht="15" customHeight="1">
      <c r="A706" s="875" t="str">
        <f>เวลาเรียน1!A39</f>
        <v/>
      </c>
      <c r="B706" s="876"/>
      <c r="C706" s="519" t="str">
        <f>น้ำหนักส่วนสูง!B35</f>
        <v/>
      </c>
      <c r="D706" s="507"/>
      <c r="E706" s="507"/>
      <c r="F706" s="507"/>
      <c r="G706" s="507"/>
      <c r="H706" s="507"/>
      <c r="I706" s="507"/>
      <c r="J706" s="507"/>
      <c r="K706" s="507"/>
      <c r="L706" s="507"/>
      <c r="M706" s="507"/>
      <c r="N706" s="507"/>
      <c r="O706" s="507"/>
      <c r="P706" s="507"/>
      <c r="Q706" s="507"/>
      <c r="R706" s="507"/>
      <c r="S706" s="507"/>
      <c r="T706" s="507"/>
      <c r="U706" s="507"/>
      <c r="V706" s="507"/>
      <c r="W706" s="507"/>
      <c r="X706" s="507"/>
      <c r="Y706" s="507"/>
      <c r="Z706" s="521" t="str">
        <f t="shared" si="49"/>
        <v/>
      </c>
      <c r="AA706" s="507"/>
      <c r="AB706" s="507"/>
      <c r="AC706" s="507"/>
      <c r="AD706" s="507"/>
      <c r="AE706" s="507"/>
      <c r="AF706" s="507"/>
      <c r="AG706" s="507"/>
      <c r="AH706" s="507"/>
      <c r="AI706" s="507"/>
      <c r="AJ706" s="507"/>
      <c r="AK706" s="507"/>
      <c r="AL706" s="507"/>
      <c r="AM706" s="507"/>
      <c r="AN706" s="507"/>
      <c r="AO706" s="507"/>
      <c r="AP706" s="507"/>
      <c r="AQ706" s="507"/>
      <c r="AR706" s="507"/>
      <c r="AS706" s="513"/>
      <c r="AT706" s="514"/>
      <c r="AU706" s="513"/>
      <c r="AV706" s="514"/>
      <c r="AW706" s="515"/>
      <c r="AX706" s="514"/>
      <c r="AY706" s="507"/>
      <c r="AZ706" s="408"/>
      <c r="BA706" s="410" t="str">
        <f>IF(A706="","",IF(AY706+AZ706=ข้อมูลพื้นฐาน!$F$36+ข้อมูลพื้นฐาน!$G$36,"/",""))</f>
        <v/>
      </c>
      <c r="BB706" s="410" t="str">
        <f t="shared" si="48"/>
        <v/>
      </c>
      <c r="BC706" s="390" t="str">
        <f>สรุปเวลาเรียน!X37</f>
        <v/>
      </c>
      <c r="BD706" s="415"/>
    </row>
    <row r="707" spans="1:56" ht="15" customHeight="1">
      <c r="A707" s="875" t="str">
        <f>เวลาเรียน1!A40</f>
        <v/>
      </c>
      <c r="B707" s="876"/>
      <c r="C707" s="519" t="str">
        <f>น้ำหนักส่วนสูง!B36</f>
        <v/>
      </c>
      <c r="D707" s="507"/>
      <c r="E707" s="507"/>
      <c r="F707" s="507"/>
      <c r="G707" s="507"/>
      <c r="H707" s="507"/>
      <c r="I707" s="507"/>
      <c r="J707" s="507"/>
      <c r="K707" s="507"/>
      <c r="L707" s="507"/>
      <c r="M707" s="507"/>
      <c r="N707" s="507"/>
      <c r="O707" s="507"/>
      <c r="P707" s="507"/>
      <c r="Q707" s="507"/>
      <c r="R707" s="507"/>
      <c r="S707" s="507"/>
      <c r="T707" s="507"/>
      <c r="U707" s="507"/>
      <c r="V707" s="507"/>
      <c r="W707" s="507"/>
      <c r="X707" s="507"/>
      <c r="Y707" s="507"/>
      <c r="Z707" s="521" t="str">
        <f t="shared" si="49"/>
        <v/>
      </c>
      <c r="AA707" s="507"/>
      <c r="AB707" s="507"/>
      <c r="AC707" s="507"/>
      <c r="AD707" s="507"/>
      <c r="AE707" s="507"/>
      <c r="AF707" s="507"/>
      <c r="AG707" s="507"/>
      <c r="AH707" s="507"/>
      <c r="AI707" s="507"/>
      <c r="AJ707" s="507"/>
      <c r="AK707" s="507"/>
      <c r="AL707" s="507"/>
      <c r="AM707" s="507"/>
      <c r="AN707" s="507"/>
      <c r="AO707" s="507"/>
      <c r="AP707" s="507"/>
      <c r="AQ707" s="507"/>
      <c r="AR707" s="507"/>
      <c r="AS707" s="513"/>
      <c r="AT707" s="514"/>
      <c r="AU707" s="513"/>
      <c r="AV707" s="514"/>
      <c r="AW707" s="515"/>
      <c r="AX707" s="514"/>
      <c r="AY707" s="507"/>
      <c r="AZ707" s="408"/>
      <c r="BA707" s="410" t="str">
        <f>IF(A707="","",IF(AY707+AZ707=ข้อมูลพื้นฐาน!$F$36+ข้อมูลพื้นฐาน!$G$36,"/",""))</f>
        <v/>
      </c>
      <c r="BB707" s="410" t="str">
        <f t="shared" si="48"/>
        <v/>
      </c>
      <c r="BC707" s="390" t="str">
        <f>สรุปเวลาเรียน!X38</f>
        <v/>
      </c>
      <c r="BD707" s="415"/>
    </row>
    <row r="708" spans="1:56" ht="15" customHeight="1">
      <c r="A708" s="875" t="str">
        <f>เวลาเรียน1!A41</f>
        <v/>
      </c>
      <c r="B708" s="876"/>
      <c r="C708" s="519" t="str">
        <f>น้ำหนักส่วนสูง!B37</f>
        <v/>
      </c>
      <c r="D708" s="507"/>
      <c r="E708" s="507"/>
      <c r="F708" s="507"/>
      <c r="G708" s="507"/>
      <c r="H708" s="507"/>
      <c r="I708" s="507"/>
      <c r="J708" s="507"/>
      <c r="K708" s="507"/>
      <c r="L708" s="507"/>
      <c r="M708" s="507"/>
      <c r="N708" s="507"/>
      <c r="O708" s="507"/>
      <c r="P708" s="507"/>
      <c r="Q708" s="507"/>
      <c r="R708" s="507"/>
      <c r="S708" s="507"/>
      <c r="T708" s="507"/>
      <c r="U708" s="507"/>
      <c r="V708" s="507"/>
      <c r="W708" s="507"/>
      <c r="X708" s="507"/>
      <c r="Y708" s="507"/>
      <c r="Z708" s="521" t="str">
        <f t="shared" si="49"/>
        <v/>
      </c>
      <c r="AA708" s="507"/>
      <c r="AB708" s="507"/>
      <c r="AC708" s="507"/>
      <c r="AD708" s="507"/>
      <c r="AE708" s="507"/>
      <c r="AF708" s="507"/>
      <c r="AG708" s="507"/>
      <c r="AH708" s="507"/>
      <c r="AI708" s="507"/>
      <c r="AJ708" s="507"/>
      <c r="AK708" s="507"/>
      <c r="AL708" s="507"/>
      <c r="AM708" s="507"/>
      <c r="AN708" s="507"/>
      <c r="AO708" s="507"/>
      <c r="AP708" s="507"/>
      <c r="AQ708" s="507"/>
      <c r="AR708" s="507"/>
      <c r="AS708" s="513"/>
      <c r="AT708" s="514"/>
      <c r="AU708" s="513"/>
      <c r="AV708" s="514"/>
      <c r="AW708" s="515"/>
      <c r="AX708" s="514"/>
      <c r="AY708" s="507"/>
      <c r="AZ708" s="408"/>
      <c r="BA708" s="410" t="str">
        <f>IF(A708="","",IF(AY708+AZ708=ข้อมูลพื้นฐาน!$F$36+ข้อมูลพื้นฐาน!$G$36,"/",""))</f>
        <v/>
      </c>
      <c r="BB708" s="410" t="str">
        <f t="shared" si="48"/>
        <v/>
      </c>
      <c r="BC708" s="390" t="str">
        <f>สรุปเวลาเรียน!X39</f>
        <v/>
      </c>
      <c r="BD708" s="415"/>
    </row>
    <row r="709" spans="1:56" ht="15" customHeight="1">
      <c r="A709" s="875" t="str">
        <f>เวลาเรียน1!A42</f>
        <v/>
      </c>
      <c r="B709" s="876"/>
      <c r="C709" s="519" t="str">
        <f>น้ำหนักส่วนสูง!B38</f>
        <v/>
      </c>
      <c r="D709" s="507"/>
      <c r="E709" s="507"/>
      <c r="F709" s="507"/>
      <c r="G709" s="507"/>
      <c r="H709" s="507"/>
      <c r="I709" s="507"/>
      <c r="J709" s="507"/>
      <c r="K709" s="507"/>
      <c r="L709" s="507"/>
      <c r="M709" s="507"/>
      <c r="N709" s="507"/>
      <c r="O709" s="507"/>
      <c r="P709" s="507"/>
      <c r="Q709" s="507"/>
      <c r="R709" s="507"/>
      <c r="S709" s="507"/>
      <c r="T709" s="507"/>
      <c r="U709" s="507"/>
      <c r="V709" s="507"/>
      <c r="W709" s="507"/>
      <c r="X709" s="507"/>
      <c r="Y709" s="507"/>
      <c r="Z709" s="521" t="str">
        <f t="shared" si="49"/>
        <v/>
      </c>
      <c r="AA709" s="507"/>
      <c r="AB709" s="507"/>
      <c r="AC709" s="507"/>
      <c r="AD709" s="507"/>
      <c r="AE709" s="507"/>
      <c r="AF709" s="507"/>
      <c r="AG709" s="507"/>
      <c r="AH709" s="507"/>
      <c r="AI709" s="507"/>
      <c r="AJ709" s="507"/>
      <c r="AK709" s="507"/>
      <c r="AL709" s="507"/>
      <c r="AM709" s="507"/>
      <c r="AN709" s="507"/>
      <c r="AO709" s="507"/>
      <c r="AP709" s="507"/>
      <c r="AQ709" s="507"/>
      <c r="AR709" s="507"/>
      <c r="AS709" s="513"/>
      <c r="AT709" s="514"/>
      <c r="AU709" s="513"/>
      <c r="AV709" s="514"/>
      <c r="AW709" s="515"/>
      <c r="AX709" s="514"/>
      <c r="AY709" s="507"/>
      <c r="AZ709" s="408"/>
      <c r="BA709" s="410" t="str">
        <f>IF(A709="","",IF(AY709+AZ709=ข้อมูลพื้นฐาน!$F$36+ข้อมูลพื้นฐาน!$G$36,"/",""))</f>
        <v/>
      </c>
      <c r="BB709" s="410" t="str">
        <f t="shared" si="48"/>
        <v/>
      </c>
      <c r="BC709" s="390" t="str">
        <f>สรุปเวลาเรียน!X40</f>
        <v/>
      </c>
      <c r="BD709" s="415"/>
    </row>
    <row r="710" spans="1:56" ht="15" customHeight="1">
      <c r="A710" s="875" t="str">
        <f>เวลาเรียน1!A43</f>
        <v/>
      </c>
      <c r="B710" s="876"/>
      <c r="C710" s="519" t="str">
        <f>น้ำหนักส่วนสูง!B39</f>
        <v/>
      </c>
      <c r="D710" s="507"/>
      <c r="E710" s="507"/>
      <c r="F710" s="507"/>
      <c r="G710" s="507"/>
      <c r="H710" s="507"/>
      <c r="I710" s="507"/>
      <c r="J710" s="507"/>
      <c r="K710" s="507"/>
      <c r="L710" s="507"/>
      <c r="M710" s="507"/>
      <c r="N710" s="507"/>
      <c r="O710" s="507"/>
      <c r="P710" s="507"/>
      <c r="Q710" s="507"/>
      <c r="R710" s="507"/>
      <c r="S710" s="507"/>
      <c r="T710" s="507"/>
      <c r="U710" s="507"/>
      <c r="V710" s="507"/>
      <c r="W710" s="507"/>
      <c r="X710" s="507"/>
      <c r="Y710" s="507"/>
      <c r="Z710" s="521" t="str">
        <f t="shared" si="49"/>
        <v/>
      </c>
      <c r="AA710" s="507"/>
      <c r="AB710" s="507"/>
      <c r="AC710" s="507"/>
      <c r="AD710" s="507"/>
      <c r="AE710" s="507"/>
      <c r="AF710" s="507"/>
      <c r="AG710" s="507"/>
      <c r="AH710" s="507"/>
      <c r="AI710" s="507"/>
      <c r="AJ710" s="507"/>
      <c r="AK710" s="507"/>
      <c r="AL710" s="507"/>
      <c r="AM710" s="507"/>
      <c r="AN710" s="507"/>
      <c r="AO710" s="507"/>
      <c r="AP710" s="507"/>
      <c r="AQ710" s="507"/>
      <c r="AR710" s="507"/>
      <c r="AS710" s="513"/>
      <c r="AT710" s="514"/>
      <c r="AU710" s="513"/>
      <c r="AV710" s="514"/>
      <c r="AW710" s="515"/>
      <c r="AX710" s="514"/>
      <c r="AY710" s="507"/>
      <c r="AZ710" s="408"/>
      <c r="BA710" s="410" t="str">
        <f>IF(A710="","",IF(AY710+AZ710=ข้อมูลพื้นฐาน!$F$36+ข้อมูลพื้นฐาน!$G$36,"/",""))</f>
        <v/>
      </c>
      <c r="BB710" s="410" t="str">
        <f t="shared" si="48"/>
        <v/>
      </c>
      <c r="BC710" s="390" t="str">
        <f>สรุปเวลาเรียน!X41</f>
        <v/>
      </c>
      <c r="BD710" s="415"/>
    </row>
    <row r="711" spans="1:56" ht="15" customHeight="1">
      <c r="A711" s="875" t="str">
        <f>เวลาเรียน1!A44</f>
        <v/>
      </c>
      <c r="B711" s="876"/>
      <c r="C711" s="519" t="str">
        <f>น้ำหนักส่วนสูง!B40</f>
        <v/>
      </c>
      <c r="D711" s="507"/>
      <c r="E711" s="507"/>
      <c r="F711" s="507"/>
      <c r="G711" s="507"/>
      <c r="H711" s="507"/>
      <c r="I711" s="507"/>
      <c r="J711" s="507"/>
      <c r="K711" s="507"/>
      <c r="L711" s="507"/>
      <c r="M711" s="507"/>
      <c r="N711" s="507"/>
      <c r="O711" s="507"/>
      <c r="P711" s="507"/>
      <c r="Q711" s="507"/>
      <c r="R711" s="507"/>
      <c r="S711" s="507"/>
      <c r="T711" s="507"/>
      <c r="U711" s="507"/>
      <c r="V711" s="507"/>
      <c r="W711" s="507"/>
      <c r="X711" s="507"/>
      <c r="Y711" s="507"/>
      <c r="Z711" s="521" t="str">
        <f t="shared" si="49"/>
        <v/>
      </c>
      <c r="AA711" s="507"/>
      <c r="AB711" s="507"/>
      <c r="AC711" s="507"/>
      <c r="AD711" s="507"/>
      <c r="AE711" s="507"/>
      <c r="AF711" s="507"/>
      <c r="AG711" s="507"/>
      <c r="AH711" s="507"/>
      <c r="AI711" s="507"/>
      <c r="AJ711" s="507"/>
      <c r="AK711" s="507"/>
      <c r="AL711" s="507"/>
      <c r="AM711" s="507"/>
      <c r="AN711" s="507"/>
      <c r="AO711" s="507"/>
      <c r="AP711" s="507"/>
      <c r="AQ711" s="507"/>
      <c r="AR711" s="507"/>
      <c r="AS711" s="513"/>
      <c r="AT711" s="514"/>
      <c r="AU711" s="513"/>
      <c r="AV711" s="514"/>
      <c r="AW711" s="515"/>
      <c r="AX711" s="514"/>
      <c r="AY711" s="507"/>
      <c r="AZ711" s="408"/>
      <c r="BA711" s="410" t="str">
        <f>IF(A711="","",IF(AY711+AZ711=ข้อมูลพื้นฐาน!$F$36+ข้อมูลพื้นฐาน!$G$36,"/",""))</f>
        <v/>
      </c>
      <c r="BB711" s="410" t="str">
        <f t="shared" si="48"/>
        <v/>
      </c>
      <c r="BC711" s="390" t="str">
        <f>สรุปเวลาเรียน!X42</f>
        <v/>
      </c>
      <c r="BD711" s="415"/>
    </row>
    <row r="712" spans="1:56" ht="15" customHeight="1">
      <c r="A712" s="875" t="str">
        <f>เวลาเรียน1!A45</f>
        <v/>
      </c>
      <c r="B712" s="876"/>
      <c r="C712" s="519" t="str">
        <f>น้ำหนักส่วนสูง!B41</f>
        <v/>
      </c>
      <c r="D712" s="507"/>
      <c r="E712" s="507"/>
      <c r="F712" s="507"/>
      <c r="G712" s="507"/>
      <c r="H712" s="507"/>
      <c r="I712" s="507"/>
      <c r="J712" s="507"/>
      <c r="K712" s="507"/>
      <c r="L712" s="507"/>
      <c r="M712" s="507"/>
      <c r="N712" s="507"/>
      <c r="O712" s="507"/>
      <c r="P712" s="507"/>
      <c r="Q712" s="507"/>
      <c r="R712" s="507"/>
      <c r="S712" s="507"/>
      <c r="T712" s="507"/>
      <c r="U712" s="507"/>
      <c r="V712" s="507"/>
      <c r="W712" s="507"/>
      <c r="X712" s="507"/>
      <c r="Y712" s="507"/>
      <c r="Z712" s="521" t="str">
        <f t="shared" si="49"/>
        <v/>
      </c>
      <c r="AA712" s="507"/>
      <c r="AB712" s="507"/>
      <c r="AC712" s="507"/>
      <c r="AD712" s="507"/>
      <c r="AE712" s="507"/>
      <c r="AF712" s="507"/>
      <c r="AG712" s="507"/>
      <c r="AH712" s="507"/>
      <c r="AI712" s="507"/>
      <c r="AJ712" s="507"/>
      <c r="AK712" s="507"/>
      <c r="AL712" s="507"/>
      <c r="AM712" s="507"/>
      <c r="AN712" s="507"/>
      <c r="AO712" s="507"/>
      <c r="AP712" s="507"/>
      <c r="AQ712" s="507"/>
      <c r="AR712" s="507"/>
      <c r="AS712" s="513"/>
      <c r="AT712" s="514"/>
      <c r="AU712" s="513"/>
      <c r="AV712" s="514"/>
      <c r="AW712" s="515"/>
      <c r="AX712" s="514"/>
      <c r="AY712" s="507"/>
      <c r="AZ712" s="408"/>
      <c r="BA712" s="410" t="str">
        <f>IF(A712="","",IF(AY712+AZ712=ข้อมูลพื้นฐาน!$F$36+ข้อมูลพื้นฐาน!$G$36,"/",""))</f>
        <v/>
      </c>
      <c r="BB712" s="410" t="str">
        <f t="shared" si="48"/>
        <v/>
      </c>
      <c r="BC712" s="390" t="str">
        <f>สรุปเวลาเรียน!X43</f>
        <v/>
      </c>
      <c r="BD712" s="415"/>
    </row>
    <row r="713" spans="1:56" ht="15" customHeight="1">
      <c r="A713" s="875" t="str">
        <f>เวลาเรียน1!A46</f>
        <v/>
      </c>
      <c r="B713" s="876"/>
      <c r="C713" s="519" t="str">
        <f>น้ำหนักส่วนสูง!B42</f>
        <v/>
      </c>
      <c r="D713" s="507"/>
      <c r="E713" s="507"/>
      <c r="F713" s="507"/>
      <c r="G713" s="507"/>
      <c r="H713" s="507"/>
      <c r="I713" s="507"/>
      <c r="J713" s="507"/>
      <c r="K713" s="507"/>
      <c r="L713" s="507"/>
      <c r="M713" s="507"/>
      <c r="N713" s="507"/>
      <c r="O713" s="507"/>
      <c r="P713" s="507"/>
      <c r="Q713" s="507"/>
      <c r="R713" s="507"/>
      <c r="S713" s="507"/>
      <c r="T713" s="507"/>
      <c r="U713" s="507"/>
      <c r="V713" s="507"/>
      <c r="W713" s="507"/>
      <c r="X713" s="507"/>
      <c r="Y713" s="507"/>
      <c r="Z713" s="521" t="str">
        <f t="shared" si="49"/>
        <v/>
      </c>
      <c r="AA713" s="507"/>
      <c r="AB713" s="507"/>
      <c r="AC713" s="507"/>
      <c r="AD713" s="507"/>
      <c r="AE713" s="507"/>
      <c r="AF713" s="507"/>
      <c r="AG713" s="507"/>
      <c r="AH713" s="507"/>
      <c r="AI713" s="507"/>
      <c r="AJ713" s="507"/>
      <c r="AK713" s="507"/>
      <c r="AL713" s="507"/>
      <c r="AM713" s="507"/>
      <c r="AN713" s="507"/>
      <c r="AO713" s="507"/>
      <c r="AP713" s="507"/>
      <c r="AQ713" s="507"/>
      <c r="AR713" s="507"/>
      <c r="AS713" s="516"/>
      <c r="AT713" s="517"/>
      <c r="AU713" s="516"/>
      <c r="AV713" s="517"/>
      <c r="AW713" s="518"/>
      <c r="AX713" s="517"/>
      <c r="AY713" s="507"/>
      <c r="AZ713" s="408"/>
      <c r="BA713" s="410" t="str">
        <f>IF(A713="","",IF(AY713+AZ713=ข้อมูลพื้นฐาน!$F$36+ข้อมูลพื้นฐาน!$G$36,"/",""))</f>
        <v/>
      </c>
      <c r="BB713" s="410" t="str">
        <f t="shared" si="48"/>
        <v/>
      </c>
      <c r="BC713" s="390" t="str">
        <f>สรุปเวลาเรียน!X44</f>
        <v/>
      </c>
      <c r="BD713" s="415"/>
    </row>
    <row r="714" spans="1:56" ht="15" customHeight="1">
      <c r="A714" s="875" t="str">
        <f>เวลาเรียน1!A47</f>
        <v/>
      </c>
      <c r="B714" s="876"/>
      <c r="C714" s="519" t="str">
        <f>น้ำหนักส่วนสูง!B43</f>
        <v/>
      </c>
      <c r="D714" s="507"/>
      <c r="E714" s="507"/>
      <c r="F714" s="507"/>
      <c r="G714" s="507"/>
      <c r="H714" s="507"/>
      <c r="I714" s="507"/>
      <c r="J714" s="507"/>
      <c r="K714" s="507"/>
      <c r="L714" s="507"/>
      <c r="M714" s="507"/>
      <c r="N714" s="507"/>
      <c r="O714" s="507"/>
      <c r="P714" s="507"/>
      <c r="Q714" s="507"/>
      <c r="R714" s="507"/>
      <c r="S714" s="507"/>
      <c r="T714" s="507"/>
      <c r="U714" s="507"/>
      <c r="V714" s="507"/>
      <c r="W714" s="507"/>
      <c r="X714" s="507"/>
      <c r="Y714" s="507"/>
      <c r="Z714" s="521" t="str">
        <f t="shared" ref="Z714:Z723" si="50">A714</f>
        <v/>
      </c>
      <c r="AA714" s="507"/>
      <c r="AB714" s="507"/>
      <c r="AC714" s="507"/>
      <c r="AD714" s="507"/>
      <c r="AE714" s="507"/>
      <c r="AF714" s="507"/>
      <c r="AG714" s="507"/>
      <c r="AH714" s="507"/>
      <c r="AI714" s="507"/>
      <c r="AJ714" s="507"/>
      <c r="AK714" s="507"/>
      <c r="AL714" s="507"/>
      <c r="AM714" s="507"/>
      <c r="AN714" s="507"/>
      <c r="AO714" s="507"/>
      <c r="AP714" s="507"/>
      <c r="AQ714" s="507"/>
      <c r="AR714" s="507"/>
      <c r="AS714" s="513"/>
      <c r="AT714" s="514"/>
      <c r="AU714" s="513"/>
      <c r="AV714" s="514"/>
      <c r="AW714" s="515"/>
      <c r="AX714" s="514"/>
      <c r="AY714" s="507"/>
      <c r="AZ714" s="408"/>
      <c r="BA714" s="410" t="str">
        <f>IF(A714="","",IF(AY714+AZ714=ข้อมูลพื้นฐาน!$F$36+ข้อมูลพื้นฐาน!$G$36,"/",""))</f>
        <v/>
      </c>
      <c r="BB714" s="410" t="str">
        <f t="shared" ref="BB714:BB723" si="51">IF(A714="","",IF(BA714="/","","/"))</f>
        <v/>
      </c>
      <c r="BC714" s="390" t="str">
        <f>สรุปเวลาเรียน!X45</f>
        <v/>
      </c>
      <c r="BD714" s="415"/>
    </row>
    <row r="715" spans="1:56" ht="15" customHeight="1">
      <c r="A715" s="875" t="str">
        <f>เวลาเรียน1!A48</f>
        <v/>
      </c>
      <c r="B715" s="876"/>
      <c r="C715" s="519" t="str">
        <f>น้ำหนักส่วนสูง!B44</f>
        <v/>
      </c>
      <c r="D715" s="507"/>
      <c r="E715" s="507"/>
      <c r="F715" s="507"/>
      <c r="G715" s="507"/>
      <c r="H715" s="507"/>
      <c r="I715" s="507"/>
      <c r="J715" s="507"/>
      <c r="K715" s="507"/>
      <c r="L715" s="507"/>
      <c r="M715" s="507"/>
      <c r="N715" s="507"/>
      <c r="O715" s="507"/>
      <c r="P715" s="507"/>
      <c r="Q715" s="507"/>
      <c r="R715" s="507"/>
      <c r="S715" s="507"/>
      <c r="T715" s="507"/>
      <c r="U715" s="507"/>
      <c r="V715" s="507"/>
      <c r="W715" s="507"/>
      <c r="X715" s="507"/>
      <c r="Y715" s="507"/>
      <c r="Z715" s="521" t="str">
        <f t="shared" si="50"/>
        <v/>
      </c>
      <c r="AA715" s="507"/>
      <c r="AB715" s="507"/>
      <c r="AC715" s="507"/>
      <c r="AD715" s="507"/>
      <c r="AE715" s="507"/>
      <c r="AF715" s="507"/>
      <c r="AG715" s="507"/>
      <c r="AH715" s="507"/>
      <c r="AI715" s="507"/>
      <c r="AJ715" s="507"/>
      <c r="AK715" s="507"/>
      <c r="AL715" s="507"/>
      <c r="AM715" s="507"/>
      <c r="AN715" s="507"/>
      <c r="AO715" s="507"/>
      <c r="AP715" s="507"/>
      <c r="AQ715" s="507"/>
      <c r="AR715" s="507"/>
      <c r="AS715" s="513"/>
      <c r="AT715" s="514"/>
      <c r="AU715" s="513"/>
      <c r="AV715" s="514"/>
      <c r="AW715" s="515"/>
      <c r="AX715" s="514"/>
      <c r="AY715" s="507"/>
      <c r="AZ715" s="408"/>
      <c r="BA715" s="410" t="str">
        <f>IF(A715="","",IF(AY715+AZ715=ข้อมูลพื้นฐาน!$F$36+ข้อมูลพื้นฐาน!$G$36,"/",""))</f>
        <v/>
      </c>
      <c r="BB715" s="410" t="str">
        <f t="shared" si="51"/>
        <v/>
      </c>
      <c r="BC715" s="390" t="str">
        <f>สรุปเวลาเรียน!X46</f>
        <v/>
      </c>
      <c r="BD715" s="415"/>
    </row>
    <row r="716" spans="1:56" ht="15" customHeight="1">
      <c r="A716" s="875" t="str">
        <f>เวลาเรียน1!A49</f>
        <v/>
      </c>
      <c r="B716" s="876"/>
      <c r="C716" s="519" t="str">
        <f>น้ำหนักส่วนสูง!B45</f>
        <v/>
      </c>
      <c r="D716" s="507"/>
      <c r="E716" s="507"/>
      <c r="F716" s="507"/>
      <c r="G716" s="507"/>
      <c r="H716" s="507"/>
      <c r="I716" s="507"/>
      <c r="J716" s="507"/>
      <c r="K716" s="507"/>
      <c r="L716" s="507"/>
      <c r="M716" s="507"/>
      <c r="N716" s="507"/>
      <c r="O716" s="507"/>
      <c r="P716" s="507"/>
      <c r="Q716" s="507"/>
      <c r="R716" s="507"/>
      <c r="S716" s="507"/>
      <c r="T716" s="507"/>
      <c r="U716" s="507"/>
      <c r="V716" s="507"/>
      <c r="W716" s="507"/>
      <c r="X716" s="507"/>
      <c r="Y716" s="507"/>
      <c r="Z716" s="521" t="str">
        <f t="shared" si="50"/>
        <v/>
      </c>
      <c r="AA716" s="507"/>
      <c r="AB716" s="507"/>
      <c r="AC716" s="507"/>
      <c r="AD716" s="507"/>
      <c r="AE716" s="507"/>
      <c r="AF716" s="507"/>
      <c r="AG716" s="507"/>
      <c r="AH716" s="507"/>
      <c r="AI716" s="507"/>
      <c r="AJ716" s="507"/>
      <c r="AK716" s="507"/>
      <c r="AL716" s="507"/>
      <c r="AM716" s="507"/>
      <c r="AN716" s="507"/>
      <c r="AO716" s="507"/>
      <c r="AP716" s="507"/>
      <c r="AQ716" s="507"/>
      <c r="AR716" s="507"/>
      <c r="AS716" s="513"/>
      <c r="AT716" s="514"/>
      <c r="AU716" s="513"/>
      <c r="AV716" s="514"/>
      <c r="AW716" s="515"/>
      <c r="AX716" s="514"/>
      <c r="AY716" s="507"/>
      <c r="AZ716" s="408"/>
      <c r="BA716" s="410" t="str">
        <f>IF(A716="","",IF(AY716+AZ716=ข้อมูลพื้นฐาน!$F$36+ข้อมูลพื้นฐาน!$G$36,"/",""))</f>
        <v/>
      </c>
      <c r="BB716" s="410" t="str">
        <f t="shared" si="51"/>
        <v/>
      </c>
      <c r="BC716" s="390" t="str">
        <f>สรุปเวลาเรียน!X47</f>
        <v/>
      </c>
      <c r="BD716" s="415"/>
    </row>
    <row r="717" spans="1:56" ht="15" customHeight="1">
      <c r="A717" s="875" t="str">
        <f>เวลาเรียน1!A50</f>
        <v/>
      </c>
      <c r="B717" s="876"/>
      <c r="C717" s="519" t="str">
        <f>น้ำหนักส่วนสูง!B46</f>
        <v/>
      </c>
      <c r="D717" s="507"/>
      <c r="E717" s="507"/>
      <c r="F717" s="507"/>
      <c r="G717" s="507"/>
      <c r="H717" s="507"/>
      <c r="I717" s="507"/>
      <c r="J717" s="507"/>
      <c r="K717" s="507"/>
      <c r="L717" s="507"/>
      <c r="M717" s="507"/>
      <c r="N717" s="507"/>
      <c r="O717" s="507"/>
      <c r="P717" s="507"/>
      <c r="Q717" s="507"/>
      <c r="R717" s="507"/>
      <c r="S717" s="507"/>
      <c r="T717" s="507"/>
      <c r="U717" s="507"/>
      <c r="V717" s="507"/>
      <c r="W717" s="507"/>
      <c r="X717" s="507"/>
      <c r="Y717" s="507"/>
      <c r="Z717" s="521" t="str">
        <f t="shared" si="50"/>
        <v/>
      </c>
      <c r="AA717" s="507"/>
      <c r="AB717" s="507"/>
      <c r="AC717" s="507"/>
      <c r="AD717" s="507"/>
      <c r="AE717" s="507"/>
      <c r="AF717" s="507"/>
      <c r="AG717" s="507"/>
      <c r="AH717" s="507"/>
      <c r="AI717" s="507"/>
      <c r="AJ717" s="507"/>
      <c r="AK717" s="507"/>
      <c r="AL717" s="507"/>
      <c r="AM717" s="507"/>
      <c r="AN717" s="507"/>
      <c r="AO717" s="507"/>
      <c r="AP717" s="507"/>
      <c r="AQ717" s="507"/>
      <c r="AR717" s="507"/>
      <c r="AS717" s="513"/>
      <c r="AT717" s="514"/>
      <c r="AU717" s="513"/>
      <c r="AV717" s="514"/>
      <c r="AW717" s="515"/>
      <c r="AX717" s="514"/>
      <c r="AY717" s="507"/>
      <c r="AZ717" s="408"/>
      <c r="BA717" s="410" t="str">
        <f>IF(A717="","",IF(AY717+AZ717=ข้อมูลพื้นฐาน!$F$36+ข้อมูลพื้นฐาน!$G$36,"/",""))</f>
        <v/>
      </c>
      <c r="BB717" s="410" t="str">
        <f t="shared" si="51"/>
        <v/>
      </c>
      <c r="BC717" s="390" t="str">
        <f>สรุปเวลาเรียน!X48</f>
        <v/>
      </c>
      <c r="BD717" s="415"/>
    </row>
    <row r="718" spans="1:56" ht="15" customHeight="1">
      <c r="A718" s="875" t="str">
        <f>เวลาเรียน1!A51</f>
        <v/>
      </c>
      <c r="B718" s="876"/>
      <c r="C718" s="519" t="str">
        <f>น้ำหนักส่วนสูง!B47</f>
        <v/>
      </c>
      <c r="D718" s="507"/>
      <c r="E718" s="507"/>
      <c r="F718" s="507"/>
      <c r="G718" s="507"/>
      <c r="H718" s="507"/>
      <c r="I718" s="507"/>
      <c r="J718" s="507"/>
      <c r="K718" s="507"/>
      <c r="L718" s="507"/>
      <c r="M718" s="507"/>
      <c r="N718" s="507"/>
      <c r="O718" s="507"/>
      <c r="P718" s="507"/>
      <c r="Q718" s="507"/>
      <c r="R718" s="507"/>
      <c r="S718" s="507"/>
      <c r="T718" s="507"/>
      <c r="U718" s="507"/>
      <c r="V718" s="507"/>
      <c r="W718" s="507"/>
      <c r="X718" s="507"/>
      <c r="Y718" s="507"/>
      <c r="Z718" s="521" t="str">
        <f t="shared" si="50"/>
        <v/>
      </c>
      <c r="AA718" s="507"/>
      <c r="AB718" s="507"/>
      <c r="AC718" s="507"/>
      <c r="AD718" s="507"/>
      <c r="AE718" s="507"/>
      <c r="AF718" s="507"/>
      <c r="AG718" s="507"/>
      <c r="AH718" s="507"/>
      <c r="AI718" s="507"/>
      <c r="AJ718" s="507"/>
      <c r="AK718" s="507"/>
      <c r="AL718" s="507"/>
      <c r="AM718" s="507"/>
      <c r="AN718" s="507"/>
      <c r="AO718" s="507"/>
      <c r="AP718" s="507"/>
      <c r="AQ718" s="507"/>
      <c r="AR718" s="507"/>
      <c r="AS718" s="513"/>
      <c r="AT718" s="514"/>
      <c r="AU718" s="513"/>
      <c r="AV718" s="514"/>
      <c r="AW718" s="515"/>
      <c r="AX718" s="514"/>
      <c r="AY718" s="507"/>
      <c r="AZ718" s="408"/>
      <c r="BA718" s="410" t="str">
        <f>IF(A718="","",IF(AY718+AZ718=ข้อมูลพื้นฐาน!$F$36+ข้อมูลพื้นฐาน!$G$36,"/",""))</f>
        <v/>
      </c>
      <c r="BB718" s="410" t="str">
        <f t="shared" si="51"/>
        <v/>
      </c>
      <c r="BC718" s="390" t="str">
        <f>สรุปเวลาเรียน!X49</f>
        <v/>
      </c>
      <c r="BD718" s="415"/>
    </row>
    <row r="719" spans="1:56" ht="15" customHeight="1">
      <c r="A719" s="875" t="str">
        <f>เวลาเรียน1!A52</f>
        <v/>
      </c>
      <c r="B719" s="876"/>
      <c r="C719" s="519" t="str">
        <f>น้ำหนักส่วนสูง!B48</f>
        <v/>
      </c>
      <c r="D719" s="507"/>
      <c r="E719" s="507"/>
      <c r="F719" s="507"/>
      <c r="G719" s="507"/>
      <c r="H719" s="507"/>
      <c r="I719" s="507"/>
      <c r="J719" s="507"/>
      <c r="K719" s="507"/>
      <c r="L719" s="507"/>
      <c r="M719" s="507"/>
      <c r="N719" s="507"/>
      <c r="O719" s="507"/>
      <c r="P719" s="507"/>
      <c r="Q719" s="507"/>
      <c r="R719" s="507"/>
      <c r="S719" s="507"/>
      <c r="T719" s="507"/>
      <c r="U719" s="507"/>
      <c r="V719" s="507"/>
      <c r="W719" s="507"/>
      <c r="X719" s="507"/>
      <c r="Y719" s="507"/>
      <c r="Z719" s="521" t="str">
        <f t="shared" si="50"/>
        <v/>
      </c>
      <c r="AA719" s="507"/>
      <c r="AB719" s="507"/>
      <c r="AC719" s="507"/>
      <c r="AD719" s="507"/>
      <c r="AE719" s="507"/>
      <c r="AF719" s="507"/>
      <c r="AG719" s="507"/>
      <c r="AH719" s="507"/>
      <c r="AI719" s="507"/>
      <c r="AJ719" s="507"/>
      <c r="AK719" s="507"/>
      <c r="AL719" s="507"/>
      <c r="AM719" s="507"/>
      <c r="AN719" s="507"/>
      <c r="AO719" s="507"/>
      <c r="AP719" s="507"/>
      <c r="AQ719" s="507"/>
      <c r="AR719" s="507"/>
      <c r="AS719" s="513"/>
      <c r="AT719" s="514"/>
      <c r="AU719" s="513"/>
      <c r="AV719" s="514"/>
      <c r="AW719" s="515"/>
      <c r="AX719" s="514"/>
      <c r="AY719" s="507"/>
      <c r="AZ719" s="408"/>
      <c r="BA719" s="410" t="str">
        <f>IF(A719="","",IF(AY719+AZ719=ข้อมูลพื้นฐาน!$F$36+ข้อมูลพื้นฐาน!$G$36,"/",""))</f>
        <v/>
      </c>
      <c r="BB719" s="410" t="str">
        <f t="shared" si="51"/>
        <v/>
      </c>
      <c r="BC719" s="390" t="str">
        <f>สรุปเวลาเรียน!X50</f>
        <v/>
      </c>
      <c r="BD719" s="415"/>
    </row>
    <row r="720" spans="1:56" ht="15" customHeight="1">
      <c r="A720" s="875" t="str">
        <f>เวลาเรียน1!A53</f>
        <v/>
      </c>
      <c r="B720" s="876"/>
      <c r="C720" s="519" t="str">
        <f>น้ำหนักส่วนสูง!B49</f>
        <v/>
      </c>
      <c r="D720" s="507"/>
      <c r="E720" s="507"/>
      <c r="F720" s="507"/>
      <c r="G720" s="507"/>
      <c r="H720" s="507"/>
      <c r="I720" s="507"/>
      <c r="J720" s="507"/>
      <c r="K720" s="507"/>
      <c r="L720" s="507"/>
      <c r="M720" s="507"/>
      <c r="N720" s="507"/>
      <c r="O720" s="507"/>
      <c r="P720" s="507"/>
      <c r="Q720" s="507"/>
      <c r="R720" s="507"/>
      <c r="S720" s="507"/>
      <c r="T720" s="507"/>
      <c r="U720" s="507"/>
      <c r="V720" s="507"/>
      <c r="W720" s="507"/>
      <c r="X720" s="507"/>
      <c r="Y720" s="507"/>
      <c r="Z720" s="521" t="str">
        <f t="shared" si="50"/>
        <v/>
      </c>
      <c r="AA720" s="507"/>
      <c r="AB720" s="507"/>
      <c r="AC720" s="507"/>
      <c r="AD720" s="507"/>
      <c r="AE720" s="507"/>
      <c r="AF720" s="507"/>
      <c r="AG720" s="507"/>
      <c r="AH720" s="507"/>
      <c r="AI720" s="507"/>
      <c r="AJ720" s="507"/>
      <c r="AK720" s="507"/>
      <c r="AL720" s="507"/>
      <c r="AM720" s="507"/>
      <c r="AN720" s="507"/>
      <c r="AO720" s="507"/>
      <c r="AP720" s="507"/>
      <c r="AQ720" s="507"/>
      <c r="AR720" s="507"/>
      <c r="AS720" s="513"/>
      <c r="AT720" s="514"/>
      <c r="AU720" s="513"/>
      <c r="AV720" s="514"/>
      <c r="AW720" s="515"/>
      <c r="AX720" s="514"/>
      <c r="AY720" s="507"/>
      <c r="AZ720" s="408"/>
      <c r="BA720" s="410" t="str">
        <f>IF(A720="","",IF(AY720+AZ720=ข้อมูลพื้นฐาน!$F$36+ข้อมูลพื้นฐาน!$G$36,"/",""))</f>
        <v/>
      </c>
      <c r="BB720" s="410" t="str">
        <f t="shared" si="51"/>
        <v/>
      </c>
      <c r="BC720" s="390" t="str">
        <f>สรุปเวลาเรียน!X51</f>
        <v/>
      </c>
      <c r="BD720" s="415"/>
    </row>
    <row r="721" spans="1:56" ht="15" customHeight="1">
      <c r="A721" s="875" t="str">
        <f>เวลาเรียน1!A54</f>
        <v/>
      </c>
      <c r="B721" s="876"/>
      <c r="C721" s="519" t="str">
        <f>น้ำหนักส่วนสูง!B50</f>
        <v/>
      </c>
      <c r="D721" s="507"/>
      <c r="E721" s="507"/>
      <c r="F721" s="507"/>
      <c r="G721" s="507"/>
      <c r="H721" s="507"/>
      <c r="I721" s="507"/>
      <c r="J721" s="507"/>
      <c r="K721" s="507"/>
      <c r="L721" s="507"/>
      <c r="M721" s="507"/>
      <c r="N721" s="507"/>
      <c r="O721" s="507"/>
      <c r="P721" s="507"/>
      <c r="Q721" s="507"/>
      <c r="R721" s="507"/>
      <c r="S721" s="507"/>
      <c r="T721" s="507"/>
      <c r="U721" s="507"/>
      <c r="V721" s="507"/>
      <c r="W721" s="507"/>
      <c r="X721" s="507"/>
      <c r="Y721" s="507"/>
      <c r="Z721" s="521" t="str">
        <f t="shared" si="50"/>
        <v/>
      </c>
      <c r="AA721" s="507"/>
      <c r="AB721" s="507"/>
      <c r="AC721" s="507"/>
      <c r="AD721" s="507"/>
      <c r="AE721" s="507"/>
      <c r="AF721" s="507"/>
      <c r="AG721" s="507"/>
      <c r="AH721" s="507"/>
      <c r="AI721" s="507"/>
      <c r="AJ721" s="507"/>
      <c r="AK721" s="507"/>
      <c r="AL721" s="507"/>
      <c r="AM721" s="507"/>
      <c r="AN721" s="507"/>
      <c r="AO721" s="507"/>
      <c r="AP721" s="507"/>
      <c r="AQ721" s="507"/>
      <c r="AR721" s="507"/>
      <c r="AS721" s="513"/>
      <c r="AT721" s="514"/>
      <c r="AU721" s="513"/>
      <c r="AV721" s="514"/>
      <c r="AW721" s="515"/>
      <c r="AX721" s="514"/>
      <c r="AY721" s="507"/>
      <c r="AZ721" s="408"/>
      <c r="BA721" s="410" t="str">
        <f>IF(A721="","",IF(AY721+AZ721=ข้อมูลพื้นฐาน!$F$36+ข้อมูลพื้นฐาน!$G$36,"/",""))</f>
        <v/>
      </c>
      <c r="BB721" s="410" t="str">
        <f t="shared" si="51"/>
        <v/>
      </c>
      <c r="BC721" s="390" t="str">
        <f>สรุปเวลาเรียน!X52</f>
        <v/>
      </c>
      <c r="BD721" s="415"/>
    </row>
    <row r="722" spans="1:56" ht="15" customHeight="1">
      <c r="A722" s="875" t="str">
        <f>เวลาเรียน1!A55</f>
        <v/>
      </c>
      <c r="B722" s="876"/>
      <c r="C722" s="519" t="str">
        <f>น้ำหนักส่วนสูง!B51</f>
        <v/>
      </c>
      <c r="D722" s="507"/>
      <c r="E722" s="507"/>
      <c r="F722" s="507"/>
      <c r="G722" s="507"/>
      <c r="H722" s="507"/>
      <c r="I722" s="507"/>
      <c r="J722" s="507"/>
      <c r="K722" s="507"/>
      <c r="L722" s="507"/>
      <c r="M722" s="507"/>
      <c r="N722" s="507"/>
      <c r="O722" s="507"/>
      <c r="P722" s="507"/>
      <c r="Q722" s="507"/>
      <c r="R722" s="507"/>
      <c r="S722" s="507"/>
      <c r="T722" s="507"/>
      <c r="U722" s="507"/>
      <c r="V722" s="507"/>
      <c r="W722" s="507"/>
      <c r="X722" s="507"/>
      <c r="Y722" s="507"/>
      <c r="Z722" s="521" t="str">
        <f t="shared" si="50"/>
        <v/>
      </c>
      <c r="AA722" s="507"/>
      <c r="AB722" s="507"/>
      <c r="AC722" s="507"/>
      <c r="AD722" s="507"/>
      <c r="AE722" s="507"/>
      <c r="AF722" s="507"/>
      <c r="AG722" s="507"/>
      <c r="AH722" s="507"/>
      <c r="AI722" s="507"/>
      <c r="AJ722" s="507"/>
      <c r="AK722" s="507"/>
      <c r="AL722" s="507"/>
      <c r="AM722" s="507"/>
      <c r="AN722" s="507"/>
      <c r="AO722" s="507"/>
      <c r="AP722" s="507"/>
      <c r="AQ722" s="507"/>
      <c r="AR722" s="507"/>
      <c r="AS722" s="513"/>
      <c r="AT722" s="514"/>
      <c r="AU722" s="513"/>
      <c r="AV722" s="514"/>
      <c r="AW722" s="515"/>
      <c r="AX722" s="514"/>
      <c r="AY722" s="507"/>
      <c r="AZ722" s="408"/>
      <c r="BA722" s="410" t="str">
        <f>IF(A722="","",IF(AY722+AZ722=ข้อมูลพื้นฐาน!$F$36+ข้อมูลพื้นฐาน!$G$36,"/",""))</f>
        <v/>
      </c>
      <c r="BB722" s="410" t="str">
        <f t="shared" si="51"/>
        <v/>
      </c>
      <c r="BC722" s="390" t="str">
        <f>สรุปเวลาเรียน!X53</f>
        <v/>
      </c>
      <c r="BD722" s="415"/>
    </row>
    <row r="723" spans="1:56" ht="13.5" customHeight="1">
      <c r="A723" s="875" t="str">
        <f>เวลาเรียน1!A56</f>
        <v/>
      </c>
      <c r="B723" s="876"/>
      <c r="C723" s="519" t="str">
        <f>น้ำหนักส่วนสูง!B52</f>
        <v/>
      </c>
      <c r="D723" s="507"/>
      <c r="E723" s="507"/>
      <c r="F723" s="507"/>
      <c r="G723" s="507"/>
      <c r="H723" s="507"/>
      <c r="I723" s="507"/>
      <c r="J723" s="507"/>
      <c r="K723" s="507"/>
      <c r="L723" s="507"/>
      <c r="M723" s="507"/>
      <c r="N723" s="507"/>
      <c r="O723" s="507"/>
      <c r="P723" s="507"/>
      <c r="Q723" s="507"/>
      <c r="R723" s="507"/>
      <c r="S723" s="507"/>
      <c r="T723" s="507"/>
      <c r="U723" s="507"/>
      <c r="V723" s="507"/>
      <c r="W723" s="507"/>
      <c r="X723" s="507"/>
      <c r="Y723" s="507"/>
      <c r="Z723" s="521" t="str">
        <f t="shared" si="50"/>
        <v/>
      </c>
      <c r="AA723" s="507"/>
      <c r="AB723" s="507"/>
      <c r="AC723" s="507"/>
      <c r="AD723" s="507"/>
      <c r="AE723" s="507"/>
      <c r="AF723" s="507"/>
      <c r="AG723" s="507"/>
      <c r="AH723" s="507"/>
      <c r="AI723" s="507"/>
      <c r="AJ723" s="507"/>
      <c r="AK723" s="507"/>
      <c r="AL723" s="507"/>
      <c r="AM723" s="507"/>
      <c r="AN723" s="507"/>
      <c r="AO723" s="507"/>
      <c r="AP723" s="507"/>
      <c r="AQ723" s="507"/>
      <c r="AR723" s="507"/>
      <c r="AS723" s="516"/>
      <c r="AT723" s="517"/>
      <c r="AU723" s="516"/>
      <c r="AV723" s="517"/>
      <c r="AW723" s="518"/>
      <c r="AX723" s="517"/>
      <c r="AY723" s="507"/>
      <c r="AZ723" s="408"/>
      <c r="BA723" s="410" t="str">
        <f>IF(A723="","",IF(AY723+AZ723=ข้อมูลพื้นฐาน!$F$36+ข้อมูลพื้นฐาน!$G$36,"/",""))</f>
        <v/>
      </c>
      <c r="BB723" s="410" t="str">
        <f t="shared" si="51"/>
        <v/>
      </c>
      <c r="BC723" s="390" t="str">
        <f>สรุปเวลาเรียน!X54</f>
        <v/>
      </c>
      <c r="BD723" s="415"/>
    </row>
    <row r="724" spans="1:56" ht="13.5" hidden="1" customHeight="1">
      <c r="A724" s="522"/>
      <c r="B724" s="522"/>
      <c r="C724" s="415"/>
      <c r="D724" s="415"/>
      <c r="E724" s="415"/>
      <c r="F724" s="415"/>
      <c r="G724" s="415"/>
      <c r="H724" s="415"/>
      <c r="I724" s="415"/>
      <c r="J724" s="415"/>
      <c r="K724" s="415"/>
      <c r="L724" s="415"/>
      <c r="M724" s="415"/>
      <c r="N724" s="415"/>
      <c r="O724" s="415"/>
      <c r="P724" s="415"/>
      <c r="Q724" s="415"/>
      <c r="R724" s="415"/>
      <c r="S724" s="415"/>
      <c r="T724" s="415"/>
      <c r="U724" s="415"/>
      <c r="V724" s="415"/>
      <c r="W724" s="415"/>
      <c r="X724" s="415"/>
      <c r="Y724" s="415"/>
      <c r="Z724" s="522"/>
      <c r="AA724" s="415"/>
      <c r="AB724" s="415"/>
      <c r="AC724" s="415"/>
      <c r="AD724" s="415"/>
      <c r="AE724" s="415"/>
      <c r="AF724" s="415"/>
      <c r="AG724" s="415"/>
      <c r="AH724" s="415"/>
      <c r="AI724" s="415"/>
      <c r="AJ724" s="415"/>
      <c r="AK724" s="415"/>
      <c r="AL724" s="415"/>
      <c r="AM724" s="415"/>
      <c r="AN724" s="415"/>
      <c r="AO724" s="415"/>
      <c r="AP724" s="415"/>
      <c r="AQ724" s="415"/>
      <c r="AR724" s="415"/>
      <c r="AS724" s="415"/>
      <c r="AT724" s="415"/>
      <c r="AU724" s="415"/>
      <c r="AV724" s="415"/>
      <c r="AW724" s="415"/>
      <c r="AX724" s="415"/>
      <c r="AY724" s="415"/>
      <c r="AZ724" s="453"/>
      <c r="BA724" s="453"/>
      <c r="BB724" s="453"/>
      <c r="BC724" s="415"/>
      <c r="BD724" s="415"/>
    </row>
    <row r="725" spans="1:56" ht="18.75" hidden="1">
      <c r="A725" s="522"/>
      <c r="B725" s="522"/>
      <c r="C725" s="415"/>
      <c r="D725" s="415"/>
      <c r="E725" s="415"/>
      <c r="F725" s="415"/>
      <c r="G725" s="415"/>
      <c r="H725" s="415"/>
      <c r="I725" s="415"/>
      <c r="J725" s="415"/>
      <c r="K725" s="415"/>
      <c r="L725" s="415"/>
      <c r="M725" s="415"/>
      <c r="N725" s="415"/>
      <c r="O725" s="415"/>
      <c r="P725" s="415"/>
      <c r="Q725" s="415"/>
      <c r="R725" s="415"/>
      <c r="S725" s="415"/>
      <c r="T725" s="415"/>
      <c r="U725" s="415"/>
      <c r="V725" s="415"/>
      <c r="W725" s="415"/>
      <c r="X725" s="415"/>
      <c r="Y725" s="415"/>
      <c r="Z725" s="522"/>
      <c r="AA725" s="415"/>
      <c r="AB725" s="415"/>
      <c r="AC725" s="415"/>
      <c r="AD725" s="415"/>
      <c r="AE725" s="415"/>
      <c r="AF725" s="415"/>
      <c r="AG725" s="415"/>
      <c r="AH725" s="415"/>
      <c r="AI725" s="415"/>
      <c r="AJ725" s="415"/>
      <c r="AK725" s="415"/>
      <c r="AL725" s="415"/>
      <c r="AM725" s="415"/>
      <c r="AN725" s="415"/>
      <c r="AO725" s="415"/>
      <c r="AP725" s="415"/>
      <c r="AQ725" s="415"/>
      <c r="AR725" s="415"/>
      <c r="AS725" s="415"/>
      <c r="AT725" s="415"/>
      <c r="AU725" s="415"/>
      <c r="AV725" s="415"/>
      <c r="AW725" s="415"/>
      <c r="AX725" s="415"/>
      <c r="AY725" s="415"/>
      <c r="AZ725" s="453"/>
      <c r="BA725" s="453"/>
      <c r="BB725" s="453"/>
      <c r="BC725" s="415"/>
      <c r="BD725" s="415"/>
    </row>
    <row r="726" spans="1:56" ht="21">
      <c r="A726" s="878" t="str">
        <f>"ผลการประเมินตัวชี้วัด รายวิชา"&amp;ข้อมูลพื้นฐาน!A29&amp;"    รหัสวิชา    "&amp;ข้อมูลพื้นฐาน!C29</f>
        <v xml:space="preserve">ผลการประเมินตัวชี้วัด รายวิชา    รหัสวิชา    </v>
      </c>
      <c r="B726" s="878"/>
      <c r="C726" s="878"/>
      <c r="D726" s="878"/>
      <c r="E726" s="878"/>
      <c r="F726" s="878"/>
      <c r="G726" s="878"/>
      <c r="H726" s="878"/>
      <c r="I726" s="878"/>
      <c r="J726" s="878"/>
      <c r="K726" s="878"/>
      <c r="L726" s="878"/>
      <c r="M726" s="878"/>
      <c r="N726" s="878"/>
      <c r="O726" s="878"/>
      <c r="P726" s="878"/>
      <c r="Q726" s="878"/>
      <c r="R726" s="878"/>
      <c r="S726" s="878"/>
      <c r="T726" s="878"/>
      <c r="U726" s="878"/>
      <c r="V726" s="878"/>
      <c r="W726" s="878"/>
      <c r="X726" s="878"/>
      <c r="Y726" s="878"/>
      <c r="Z726" s="878" t="str">
        <f>A726</f>
        <v xml:space="preserve">ผลการประเมินตัวชี้วัด รายวิชา    รหัสวิชา    </v>
      </c>
      <c r="AA726" s="878"/>
      <c r="AB726" s="878"/>
      <c r="AC726" s="878"/>
      <c r="AD726" s="878"/>
      <c r="AE726" s="878"/>
      <c r="AF726" s="878"/>
      <c r="AG726" s="878"/>
      <c r="AH726" s="878"/>
      <c r="AI726" s="878"/>
      <c r="AJ726" s="878"/>
      <c r="AK726" s="878"/>
      <c r="AL726" s="878"/>
      <c r="AM726" s="878"/>
      <c r="AN726" s="878"/>
      <c r="AO726" s="878"/>
      <c r="AP726" s="878"/>
      <c r="AQ726" s="878"/>
      <c r="AR726" s="878"/>
      <c r="AS726" s="878"/>
      <c r="AT726" s="878"/>
      <c r="AU726" s="878"/>
      <c r="AV726" s="878"/>
      <c r="AW726" s="878"/>
      <c r="AX726" s="878"/>
      <c r="AY726" s="878"/>
      <c r="AZ726" s="878"/>
      <c r="BA726" s="878"/>
      <c r="BB726" s="878"/>
      <c r="BC726" s="878"/>
      <c r="BD726" s="415">
        <v>14</v>
      </c>
    </row>
    <row r="727" spans="1:56" ht="62.25" customHeight="1">
      <c r="A727" s="879" t="s">
        <v>594</v>
      </c>
      <c r="B727" s="880"/>
      <c r="C727" s="881"/>
      <c r="D727" s="458"/>
      <c r="E727" s="458"/>
      <c r="F727" s="458"/>
      <c r="G727" s="458"/>
      <c r="H727" s="458"/>
      <c r="I727" s="458"/>
      <c r="J727" s="458"/>
      <c r="K727" s="458"/>
      <c r="L727" s="458"/>
      <c r="M727" s="458"/>
      <c r="N727" s="458"/>
      <c r="O727" s="458"/>
      <c r="P727" s="458"/>
      <c r="Q727" s="458"/>
      <c r="R727" s="458"/>
      <c r="S727" s="458"/>
      <c r="T727" s="458"/>
      <c r="U727" s="458"/>
      <c r="V727" s="458"/>
      <c r="W727" s="458"/>
      <c r="X727" s="458"/>
      <c r="Y727" s="458"/>
      <c r="Z727" s="540"/>
      <c r="AA727" s="458"/>
      <c r="AB727" s="458"/>
      <c r="AC727" s="458"/>
      <c r="AD727" s="458"/>
      <c r="AE727" s="458"/>
      <c r="AF727" s="458"/>
      <c r="AG727" s="458"/>
      <c r="AH727" s="458"/>
      <c r="AI727" s="458"/>
      <c r="AJ727" s="458"/>
      <c r="AK727" s="458"/>
      <c r="AL727" s="458"/>
      <c r="AM727" s="458"/>
      <c r="AN727" s="458"/>
      <c r="AO727" s="458"/>
      <c r="AP727" s="458"/>
      <c r="AQ727" s="458"/>
      <c r="AR727" s="458"/>
      <c r="AS727" s="882" t="s">
        <v>787</v>
      </c>
      <c r="AT727" s="882" t="s">
        <v>788</v>
      </c>
      <c r="AU727" s="902" t="s">
        <v>1714</v>
      </c>
      <c r="AV727" s="903" t="s">
        <v>1716</v>
      </c>
      <c r="AW727" s="902" t="s">
        <v>1714</v>
      </c>
      <c r="AX727" s="904" t="s">
        <v>1715</v>
      </c>
      <c r="AY727" s="886" t="s">
        <v>1487</v>
      </c>
      <c r="AZ727" s="886" t="s">
        <v>1488</v>
      </c>
      <c r="BA727" s="887" t="s">
        <v>595</v>
      </c>
      <c r="BB727" s="888"/>
      <c r="BC727" s="889" t="s">
        <v>61</v>
      </c>
      <c r="BD727" s="415"/>
    </row>
    <row r="728" spans="1:56" ht="15" customHeight="1">
      <c r="A728" s="892" t="s">
        <v>38</v>
      </c>
      <c r="B728" s="893"/>
      <c r="C728" s="424" t="s">
        <v>586</v>
      </c>
      <c r="D728" s="457">
        <v>1</v>
      </c>
      <c r="E728" s="457">
        <v>2</v>
      </c>
      <c r="F728" s="457">
        <v>3</v>
      </c>
      <c r="G728" s="457">
        <v>4</v>
      </c>
      <c r="H728" s="457">
        <v>5</v>
      </c>
      <c r="I728" s="457">
        <v>6</v>
      </c>
      <c r="J728" s="457">
        <v>7</v>
      </c>
      <c r="K728" s="457">
        <v>8</v>
      </c>
      <c r="L728" s="457">
        <v>9</v>
      </c>
      <c r="M728" s="457">
        <v>10</v>
      </c>
      <c r="N728" s="457">
        <v>11</v>
      </c>
      <c r="O728" s="457">
        <v>12</v>
      </c>
      <c r="P728" s="457">
        <v>13</v>
      </c>
      <c r="Q728" s="457">
        <v>14</v>
      </c>
      <c r="R728" s="457">
        <v>15</v>
      </c>
      <c r="S728" s="457">
        <v>16</v>
      </c>
      <c r="T728" s="457">
        <v>17</v>
      </c>
      <c r="U728" s="457">
        <v>18</v>
      </c>
      <c r="V728" s="457">
        <v>19</v>
      </c>
      <c r="W728" s="457">
        <v>20</v>
      </c>
      <c r="X728" s="457">
        <v>21</v>
      </c>
      <c r="Y728" s="457">
        <v>22</v>
      </c>
      <c r="Z728" s="896" t="s">
        <v>38</v>
      </c>
      <c r="AA728" s="457">
        <v>23</v>
      </c>
      <c r="AB728" s="457">
        <v>24</v>
      </c>
      <c r="AC728" s="457">
        <v>25</v>
      </c>
      <c r="AD728" s="457">
        <v>26</v>
      </c>
      <c r="AE728" s="457">
        <v>27</v>
      </c>
      <c r="AF728" s="457">
        <v>28</v>
      </c>
      <c r="AG728" s="457">
        <v>29</v>
      </c>
      <c r="AH728" s="457">
        <v>30</v>
      </c>
      <c r="AI728" s="457">
        <v>31</v>
      </c>
      <c r="AJ728" s="457">
        <v>32</v>
      </c>
      <c r="AK728" s="457">
        <v>33</v>
      </c>
      <c r="AL728" s="457">
        <v>34</v>
      </c>
      <c r="AM728" s="457">
        <v>35</v>
      </c>
      <c r="AN728" s="457">
        <v>36</v>
      </c>
      <c r="AO728" s="457">
        <v>37</v>
      </c>
      <c r="AP728" s="457">
        <v>38</v>
      </c>
      <c r="AQ728" s="457">
        <v>39</v>
      </c>
      <c r="AR728" s="457">
        <v>40</v>
      </c>
      <c r="AS728" s="883"/>
      <c r="AT728" s="883"/>
      <c r="AU728" s="902"/>
      <c r="AV728" s="903"/>
      <c r="AW728" s="902"/>
      <c r="AX728" s="904"/>
      <c r="AY728" s="886"/>
      <c r="AZ728" s="886"/>
      <c r="BA728" s="898" t="s">
        <v>52</v>
      </c>
      <c r="BB728" s="898" t="s">
        <v>53</v>
      </c>
      <c r="BC728" s="890"/>
      <c r="BD728" s="415"/>
    </row>
    <row r="729" spans="1:56" ht="15" customHeight="1">
      <c r="A729" s="894"/>
      <c r="B729" s="895"/>
      <c r="C729" s="424" t="s">
        <v>677</v>
      </c>
      <c r="D729" s="425"/>
      <c r="E729" s="425"/>
      <c r="F729" s="425"/>
      <c r="G729" s="425"/>
      <c r="H729" s="425"/>
      <c r="I729" s="425"/>
      <c r="J729" s="425"/>
      <c r="K729" s="425"/>
      <c r="L729" s="425"/>
      <c r="M729" s="425"/>
      <c r="N729" s="425"/>
      <c r="O729" s="425"/>
      <c r="P729" s="425"/>
      <c r="Q729" s="425"/>
      <c r="R729" s="425"/>
      <c r="S729" s="425"/>
      <c r="T729" s="425"/>
      <c r="U729" s="425"/>
      <c r="V729" s="425"/>
      <c r="W729" s="425"/>
      <c r="X729" s="425"/>
      <c r="Y729" s="425"/>
      <c r="Z729" s="897"/>
      <c r="AA729" s="425"/>
      <c r="AB729" s="425"/>
      <c r="AC729" s="425"/>
      <c r="AD729" s="425"/>
      <c r="AE729" s="425"/>
      <c r="AF729" s="425"/>
      <c r="AG729" s="425"/>
      <c r="AH729" s="425"/>
      <c r="AI729" s="425"/>
      <c r="AJ729" s="425"/>
      <c r="AK729" s="425"/>
      <c r="AL729" s="425"/>
      <c r="AM729" s="425"/>
      <c r="AN729" s="425"/>
      <c r="AO729" s="425"/>
      <c r="AP729" s="425"/>
      <c r="AQ729" s="425"/>
      <c r="AR729" s="431"/>
      <c r="AS729" s="438"/>
      <c r="AT729" s="438"/>
      <c r="AU729" s="900" t="s">
        <v>679</v>
      </c>
      <c r="AV729" s="901"/>
      <c r="AW729" s="900" t="s">
        <v>680</v>
      </c>
      <c r="AX729" s="901"/>
      <c r="AY729" s="459">
        <f>ข้อมูลพื้นฐาน!F29</f>
        <v>0</v>
      </c>
      <c r="AZ729" s="459">
        <f>ข้อมูลพื้นฐาน!G29</f>
        <v>0</v>
      </c>
      <c r="BA729" s="899"/>
      <c r="BB729" s="899"/>
      <c r="BC729" s="891"/>
      <c r="BD729" s="415"/>
    </row>
    <row r="730" spans="1:56" ht="15" customHeight="1">
      <c r="A730" s="875">
        <f>เวลาเรียน1!A7</f>
        <v>1</v>
      </c>
      <c r="B730" s="876"/>
      <c r="C730" s="519" t="str">
        <f>น้ำหนักส่วนสูง!B3</f>
        <v/>
      </c>
      <c r="D730" s="507"/>
      <c r="E730" s="507"/>
      <c r="F730" s="520"/>
      <c r="G730" s="507"/>
      <c r="H730" s="507"/>
      <c r="I730" s="507"/>
      <c r="J730" s="507"/>
      <c r="K730" s="507"/>
      <c r="L730" s="507"/>
      <c r="M730" s="507"/>
      <c r="N730" s="507"/>
      <c r="O730" s="507"/>
      <c r="P730" s="507"/>
      <c r="Q730" s="507"/>
      <c r="R730" s="507"/>
      <c r="S730" s="507"/>
      <c r="T730" s="507"/>
      <c r="U730" s="507"/>
      <c r="V730" s="507"/>
      <c r="W730" s="507"/>
      <c r="X730" s="507"/>
      <c r="Y730" s="507"/>
      <c r="Z730" s="521">
        <f>A730</f>
        <v>1</v>
      </c>
      <c r="AA730" s="507"/>
      <c r="AB730" s="507"/>
      <c r="AC730" s="507"/>
      <c r="AD730" s="507"/>
      <c r="AE730" s="507"/>
      <c r="AF730" s="507"/>
      <c r="AG730" s="507"/>
      <c r="AH730" s="507"/>
      <c r="AI730" s="507"/>
      <c r="AJ730" s="507"/>
      <c r="AK730" s="507"/>
      <c r="AL730" s="507"/>
      <c r="AM730" s="507"/>
      <c r="AN730" s="507"/>
      <c r="AO730" s="507"/>
      <c r="AP730" s="507"/>
      <c r="AQ730" s="507"/>
      <c r="AR730" s="507"/>
      <c r="AS730" s="510"/>
      <c r="AT730" s="511"/>
      <c r="AU730" s="510"/>
      <c r="AV730" s="511"/>
      <c r="AW730" s="512"/>
      <c r="AX730" s="511"/>
      <c r="AY730" s="507"/>
      <c r="AZ730" s="408"/>
      <c r="BA730" s="410" t="str">
        <f>IF(A730="","",IF(AY730+AZ730=ข้อมูลพื้นฐาน!$F$33+ข้อมูลพื้นฐาน!$G$33,"/",""))</f>
        <v>/</v>
      </c>
      <c r="BB730" s="410" t="str">
        <f t="shared" ref="BB730" si="52">IF(A730="","",IF(BA730="/","","/"))</f>
        <v/>
      </c>
      <c r="BC730" s="390" t="str">
        <f>สรุปเวลาเรียน!X5</f>
        <v/>
      </c>
      <c r="BD730" s="415"/>
    </row>
    <row r="731" spans="1:56" ht="15" customHeight="1">
      <c r="A731" s="875" t="str">
        <f>เวลาเรียน1!A8</f>
        <v/>
      </c>
      <c r="B731" s="876"/>
      <c r="C731" s="519" t="str">
        <f>น้ำหนักส่วนสูง!B4</f>
        <v/>
      </c>
      <c r="D731" s="507"/>
      <c r="E731" s="507"/>
      <c r="F731" s="507"/>
      <c r="G731" s="507"/>
      <c r="H731" s="507"/>
      <c r="I731" s="507"/>
      <c r="J731" s="507"/>
      <c r="K731" s="507"/>
      <c r="L731" s="507"/>
      <c r="M731" s="507"/>
      <c r="N731" s="507"/>
      <c r="O731" s="507"/>
      <c r="P731" s="507"/>
      <c r="Q731" s="507"/>
      <c r="R731" s="507"/>
      <c r="S731" s="507"/>
      <c r="T731" s="507"/>
      <c r="U731" s="507"/>
      <c r="V731" s="507"/>
      <c r="W731" s="507"/>
      <c r="X731" s="507"/>
      <c r="Y731" s="507"/>
      <c r="Z731" s="521" t="str">
        <f t="shared" ref="Z731:Z769" si="53">A731</f>
        <v/>
      </c>
      <c r="AA731" s="507"/>
      <c r="AB731" s="507"/>
      <c r="AC731" s="507"/>
      <c r="AD731" s="507"/>
      <c r="AE731" s="507"/>
      <c r="AF731" s="507"/>
      <c r="AG731" s="507"/>
      <c r="AH731" s="507"/>
      <c r="AI731" s="507"/>
      <c r="AJ731" s="507"/>
      <c r="AK731" s="507"/>
      <c r="AL731" s="507"/>
      <c r="AM731" s="507"/>
      <c r="AN731" s="507"/>
      <c r="AO731" s="507"/>
      <c r="AP731" s="507"/>
      <c r="AQ731" s="507"/>
      <c r="AR731" s="507"/>
      <c r="AS731" s="513"/>
      <c r="AT731" s="514"/>
      <c r="AU731" s="513"/>
      <c r="AV731" s="514"/>
      <c r="AW731" s="515"/>
      <c r="AX731" s="514"/>
      <c r="AY731" s="507"/>
      <c r="AZ731" s="408"/>
      <c r="BA731" s="410" t="str">
        <f>IF(A731="","",IF(AY731+AZ731=ข้อมูลพื้นฐาน!$F$33+ข้อมูลพื้นฐาน!$G$33,"/",""))</f>
        <v/>
      </c>
      <c r="BB731" s="410" t="str">
        <f t="shared" ref="BB731:BB778" si="54">IF(A731="","",IF(BA731="/","","/"))</f>
        <v/>
      </c>
      <c r="BC731" s="390" t="str">
        <f>สรุปเวลาเรียน!X6</f>
        <v/>
      </c>
      <c r="BD731" s="415"/>
    </row>
    <row r="732" spans="1:56" ht="15" customHeight="1">
      <c r="A732" s="875" t="str">
        <f>เวลาเรียน1!A9</f>
        <v/>
      </c>
      <c r="B732" s="876"/>
      <c r="C732" s="519" t="str">
        <f>น้ำหนักส่วนสูง!B5</f>
        <v/>
      </c>
      <c r="D732" s="507"/>
      <c r="E732" s="507"/>
      <c r="F732" s="507"/>
      <c r="G732" s="507"/>
      <c r="H732" s="507"/>
      <c r="I732" s="507"/>
      <c r="J732" s="507"/>
      <c r="K732" s="507"/>
      <c r="L732" s="507"/>
      <c r="M732" s="507"/>
      <c r="N732" s="507"/>
      <c r="O732" s="507"/>
      <c r="P732" s="507"/>
      <c r="Q732" s="507"/>
      <c r="R732" s="507"/>
      <c r="S732" s="507"/>
      <c r="T732" s="507"/>
      <c r="U732" s="507"/>
      <c r="V732" s="507"/>
      <c r="W732" s="507"/>
      <c r="X732" s="507"/>
      <c r="Y732" s="507"/>
      <c r="Z732" s="521" t="str">
        <f t="shared" si="53"/>
        <v/>
      </c>
      <c r="AA732" s="507"/>
      <c r="AB732" s="507"/>
      <c r="AC732" s="507"/>
      <c r="AD732" s="507"/>
      <c r="AE732" s="507"/>
      <c r="AF732" s="507"/>
      <c r="AG732" s="507"/>
      <c r="AH732" s="507"/>
      <c r="AI732" s="507"/>
      <c r="AJ732" s="507"/>
      <c r="AK732" s="507"/>
      <c r="AL732" s="507"/>
      <c r="AM732" s="507"/>
      <c r="AN732" s="507"/>
      <c r="AO732" s="507"/>
      <c r="AP732" s="507"/>
      <c r="AQ732" s="507"/>
      <c r="AR732" s="507"/>
      <c r="AS732" s="513"/>
      <c r="AT732" s="514"/>
      <c r="AU732" s="513"/>
      <c r="AV732" s="514"/>
      <c r="AW732" s="515"/>
      <c r="AX732" s="514"/>
      <c r="AY732" s="507"/>
      <c r="AZ732" s="408"/>
      <c r="BA732" s="410" t="str">
        <f>IF(A732="","",IF(AY732+AZ732=ข้อมูลพื้นฐาน!$F$33+ข้อมูลพื้นฐาน!$G$33,"/",""))</f>
        <v/>
      </c>
      <c r="BB732" s="410" t="str">
        <f t="shared" si="54"/>
        <v/>
      </c>
      <c r="BC732" s="390" t="str">
        <f>สรุปเวลาเรียน!X7</f>
        <v/>
      </c>
      <c r="BD732" s="415"/>
    </row>
    <row r="733" spans="1:56" ht="15" customHeight="1">
      <c r="A733" s="875" t="str">
        <f>เวลาเรียน1!A10</f>
        <v/>
      </c>
      <c r="B733" s="876"/>
      <c r="C733" s="519" t="str">
        <f>น้ำหนักส่วนสูง!B6</f>
        <v/>
      </c>
      <c r="D733" s="507"/>
      <c r="E733" s="507"/>
      <c r="F733" s="507"/>
      <c r="G733" s="507"/>
      <c r="H733" s="507"/>
      <c r="I733" s="507"/>
      <c r="J733" s="507"/>
      <c r="K733" s="507"/>
      <c r="L733" s="507"/>
      <c r="M733" s="507"/>
      <c r="N733" s="507"/>
      <c r="O733" s="507"/>
      <c r="P733" s="507"/>
      <c r="Q733" s="507"/>
      <c r="R733" s="507"/>
      <c r="S733" s="507"/>
      <c r="T733" s="507"/>
      <c r="U733" s="507"/>
      <c r="V733" s="507"/>
      <c r="W733" s="507"/>
      <c r="X733" s="507"/>
      <c r="Y733" s="507"/>
      <c r="Z733" s="521" t="str">
        <f t="shared" si="53"/>
        <v/>
      </c>
      <c r="AA733" s="507"/>
      <c r="AB733" s="507"/>
      <c r="AC733" s="507"/>
      <c r="AD733" s="507"/>
      <c r="AE733" s="507"/>
      <c r="AF733" s="507"/>
      <c r="AG733" s="507"/>
      <c r="AH733" s="507"/>
      <c r="AI733" s="507"/>
      <c r="AJ733" s="507"/>
      <c r="AK733" s="507"/>
      <c r="AL733" s="507"/>
      <c r="AM733" s="507"/>
      <c r="AN733" s="507"/>
      <c r="AO733" s="507"/>
      <c r="AP733" s="507"/>
      <c r="AQ733" s="507"/>
      <c r="AR733" s="507"/>
      <c r="AS733" s="513"/>
      <c r="AT733" s="514"/>
      <c r="AU733" s="513"/>
      <c r="AV733" s="514"/>
      <c r="AW733" s="515"/>
      <c r="AX733" s="514"/>
      <c r="AY733" s="507"/>
      <c r="AZ733" s="408"/>
      <c r="BA733" s="410" t="str">
        <f>IF(A733="","",IF(AY733+AZ733=ข้อมูลพื้นฐาน!$F$33+ข้อมูลพื้นฐาน!$G$33,"/",""))</f>
        <v/>
      </c>
      <c r="BB733" s="410" t="str">
        <f t="shared" si="54"/>
        <v/>
      </c>
      <c r="BC733" s="390" t="str">
        <f>สรุปเวลาเรียน!X8</f>
        <v/>
      </c>
      <c r="BD733" s="415"/>
    </row>
    <row r="734" spans="1:56" ht="15" customHeight="1">
      <c r="A734" s="875" t="str">
        <f>เวลาเรียน1!A11</f>
        <v/>
      </c>
      <c r="B734" s="876"/>
      <c r="C734" s="519" t="str">
        <f>น้ำหนักส่วนสูง!B7</f>
        <v/>
      </c>
      <c r="D734" s="507"/>
      <c r="E734" s="507"/>
      <c r="F734" s="507"/>
      <c r="G734" s="507"/>
      <c r="H734" s="507"/>
      <c r="I734" s="507"/>
      <c r="J734" s="507"/>
      <c r="K734" s="507"/>
      <c r="L734" s="507"/>
      <c r="M734" s="507"/>
      <c r="N734" s="507"/>
      <c r="O734" s="507"/>
      <c r="P734" s="507"/>
      <c r="Q734" s="507"/>
      <c r="R734" s="507"/>
      <c r="S734" s="507"/>
      <c r="T734" s="507"/>
      <c r="U734" s="507"/>
      <c r="V734" s="507"/>
      <c r="W734" s="507"/>
      <c r="X734" s="507"/>
      <c r="Y734" s="507"/>
      <c r="Z734" s="521" t="str">
        <f t="shared" si="53"/>
        <v/>
      </c>
      <c r="AA734" s="507"/>
      <c r="AB734" s="507"/>
      <c r="AC734" s="507"/>
      <c r="AD734" s="507"/>
      <c r="AE734" s="507"/>
      <c r="AF734" s="507"/>
      <c r="AG734" s="507"/>
      <c r="AH734" s="507"/>
      <c r="AI734" s="507"/>
      <c r="AJ734" s="507"/>
      <c r="AK734" s="507"/>
      <c r="AL734" s="507"/>
      <c r="AM734" s="507"/>
      <c r="AN734" s="507"/>
      <c r="AO734" s="507"/>
      <c r="AP734" s="507"/>
      <c r="AQ734" s="507"/>
      <c r="AR734" s="507"/>
      <c r="AS734" s="513"/>
      <c r="AT734" s="514"/>
      <c r="AU734" s="513"/>
      <c r="AV734" s="514"/>
      <c r="AW734" s="515"/>
      <c r="AX734" s="514"/>
      <c r="AY734" s="507"/>
      <c r="AZ734" s="408"/>
      <c r="BA734" s="410" t="str">
        <f>IF(A734="","",IF(AY734+AZ734=ข้อมูลพื้นฐาน!$F$33+ข้อมูลพื้นฐาน!$G$33,"/",""))</f>
        <v/>
      </c>
      <c r="BB734" s="410" t="str">
        <f t="shared" si="54"/>
        <v/>
      </c>
      <c r="BC734" s="390" t="str">
        <f>สรุปเวลาเรียน!X9</f>
        <v/>
      </c>
      <c r="BD734" s="415"/>
    </row>
    <row r="735" spans="1:56" ht="15" customHeight="1">
      <c r="A735" s="875" t="str">
        <f>เวลาเรียน1!A12</f>
        <v/>
      </c>
      <c r="B735" s="876"/>
      <c r="C735" s="519" t="str">
        <f>น้ำหนักส่วนสูง!B8</f>
        <v/>
      </c>
      <c r="D735" s="507"/>
      <c r="E735" s="507"/>
      <c r="F735" s="507"/>
      <c r="G735" s="507"/>
      <c r="H735" s="507"/>
      <c r="I735" s="507"/>
      <c r="J735" s="507"/>
      <c r="K735" s="507"/>
      <c r="L735" s="507"/>
      <c r="M735" s="507"/>
      <c r="N735" s="507"/>
      <c r="O735" s="507"/>
      <c r="P735" s="507"/>
      <c r="Q735" s="507"/>
      <c r="R735" s="507"/>
      <c r="S735" s="507"/>
      <c r="T735" s="507"/>
      <c r="U735" s="507"/>
      <c r="V735" s="507"/>
      <c r="W735" s="507"/>
      <c r="X735" s="507"/>
      <c r="Y735" s="507"/>
      <c r="Z735" s="521" t="str">
        <f t="shared" si="53"/>
        <v/>
      </c>
      <c r="AA735" s="507"/>
      <c r="AB735" s="507"/>
      <c r="AC735" s="507"/>
      <c r="AD735" s="507"/>
      <c r="AE735" s="507"/>
      <c r="AF735" s="507"/>
      <c r="AG735" s="507"/>
      <c r="AH735" s="507"/>
      <c r="AI735" s="507"/>
      <c r="AJ735" s="507"/>
      <c r="AK735" s="507"/>
      <c r="AL735" s="507"/>
      <c r="AM735" s="507"/>
      <c r="AN735" s="507"/>
      <c r="AO735" s="507"/>
      <c r="AP735" s="507"/>
      <c r="AQ735" s="507"/>
      <c r="AR735" s="507"/>
      <c r="AS735" s="513"/>
      <c r="AT735" s="514"/>
      <c r="AU735" s="513"/>
      <c r="AV735" s="514"/>
      <c r="AW735" s="515"/>
      <c r="AX735" s="514"/>
      <c r="AY735" s="507"/>
      <c r="AZ735" s="408"/>
      <c r="BA735" s="410" t="str">
        <f>IF(A735="","",IF(AY735+AZ735=ข้อมูลพื้นฐาน!$F$33+ข้อมูลพื้นฐาน!$G$33,"/",""))</f>
        <v/>
      </c>
      <c r="BB735" s="410" t="str">
        <f t="shared" si="54"/>
        <v/>
      </c>
      <c r="BC735" s="390" t="str">
        <f>สรุปเวลาเรียน!X10</f>
        <v/>
      </c>
      <c r="BD735" s="415"/>
    </row>
    <row r="736" spans="1:56" ht="15" customHeight="1">
      <c r="A736" s="875" t="str">
        <f>เวลาเรียน1!A13</f>
        <v/>
      </c>
      <c r="B736" s="876"/>
      <c r="C736" s="519" t="str">
        <f>น้ำหนักส่วนสูง!B9</f>
        <v/>
      </c>
      <c r="D736" s="507"/>
      <c r="E736" s="507"/>
      <c r="F736" s="507"/>
      <c r="G736" s="507"/>
      <c r="H736" s="507"/>
      <c r="I736" s="507"/>
      <c r="J736" s="507"/>
      <c r="K736" s="507"/>
      <c r="L736" s="507"/>
      <c r="M736" s="507"/>
      <c r="N736" s="507"/>
      <c r="O736" s="507"/>
      <c r="P736" s="507"/>
      <c r="Q736" s="507"/>
      <c r="R736" s="507"/>
      <c r="S736" s="507"/>
      <c r="T736" s="507"/>
      <c r="U736" s="507"/>
      <c r="V736" s="507"/>
      <c r="W736" s="507"/>
      <c r="X736" s="507"/>
      <c r="Y736" s="507"/>
      <c r="Z736" s="521" t="str">
        <f t="shared" si="53"/>
        <v/>
      </c>
      <c r="AA736" s="507"/>
      <c r="AB736" s="507"/>
      <c r="AC736" s="507"/>
      <c r="AD736" s="507"/>
      <c r="AE736" s="507"/>
      <c r="AF736" s="507"/>
      <c r="AG736" s="507"/>
      <c r="AH736" s="507"/>
      <c r="AI736" s="507"/>
      <c r="AJ736" s="507"/>
      <c r="AK736" s="507"/>
      <c r="AL736" s="507"/>
      <c r="AM736" s="507"/>
      <c r="AN736" s="507"/>
      <c r="AO736" s="507"/>
      <c r="AP736" s="507"/>
      <c r="AQ736" s="507"/>
      <c r="AR736" s="507"/>
      <c r="AS736" s="513"/>
      <c r="AT736" s="514"/>
      <c r="AU736" s="513"/>
      <c r="AV736" s="514"/>
      <c r="AW736" s="515"/>
      <c r="AX736" s="514"/>
      <c r="AY736" s="507"/>
      <c r="AZ736" s="408"/>
      <c r="BA736" s="410" t="str">
        <f>IF(A736="","",IF(AY736+AZ736=ข้อมูลพื้นฐาน!$F$33+ข้อมูลพื้นฐาน!$G$33,"/",""))</f>
        <v/>
      </c>
      <c r="BB736" s="410" t="str">
        <f t="shared" si="54"/>
        <v/>
      </c>
      <c r="BC736" s="390" t="str">
        <f>สรุปเวลาเรียน!X11</f>
        <v/>
      </c>
      <c r="BD736" s="415"/>
    </row>
    <row r="737" spans="1:56" ht="15" customHeight="1">
      <c r="A737" s="875" t="str">
        <f>เวลาเรียน1!A14</f>
        <v/>
      </c>
      <c r="B737" s="876"/>
      <c r="C737" s="519" t="str">
        <f>น้ำหนักส่วนสูง!B10</f>
        <v/>
      </c>
      <c r="D737" s="507"/>
      <c r="E737" s="507"/>
      <c r="F737" s="507"/>
      <c r="G737" s="507"/>
      <c r="H737" s="507"/>
      <c r="I737" s="507"/>
      <c r="J737" s="507"/>
      <c r="K737" s="507"/>
      <c r="L737" s="507"/>
      <c r="M737" s="507"/>
      <c r="N737" s="507"/>
      <c r="O737" s="507"/>
      <c r="P737" s="507"/>
      <c r="Q737" s="507"/>
      <c r="R737" s="507"/>
      <c r="S737" s="507"/>
      <c r="T737" s="507"/>
      <c r="U737" s="507"/>
      <c r="V737" s="507"/>
      <c r="W737" s="507"/>
      <c r="X737" s="507"/>
      <c r="Y737" s="507"/>
      <c r="Z737" s="521" t="str">
        <f t="shared" si="53"/>
        <v/>
      </c>
      <c r="AA737" s="507"/>
      <c r="AB737" s="507"/>
      <c r="AC737" s="507"/>
      <c r="AD737" s="507"/>
      <c r="AE737" s="507"/>
      <c r="AF737" s="507"/>
      <c r="AG737" s="507"/>
      <c r="AH737" s="507"/>
      <c r="AI737" s="507"/>
      <c r="AJ737" s="507"/>
      <c r="AK737" s="507"/>
      <c r="AL737" s="507"/>
      <c r="AM737" s="507"/>
      <c r="AN737" s="507"/>
      <c r="AO737" s="507"/>
      <c r="AP737" s="507"/>
      <c r="AQ737" s="507"/>
      <c r="AR737" s="507"/>
      <c r="AS737" s="513"/>
      <c r="AT737" s="514"/>
      <c r="AU737" s="513"/>
      <c r="AV737" s="514"/>
      <c r="AW737" s="515"/>
      <c r="AX737" s="514"/>
      <c r="AY737" s="507"/>
      <c r="AZ737" s="408"/>
      <c r="BA737" s="410" t="str">
        <f>IF(A737="","",IF(AY737+AZ737=ข้อมูลพื้นฐาน!$F$33+ข้อมูลพื้นฐาน!$G$33,"/",""))</f>
        <v/>
      </c>
      <c r="BB737" s="410" t="str">
        <f t="shared" si="54"/>
        <v/>
      </c>
      <c r="BC737" s="390" t="str">
        <f>สรุปเวลาเรียน!X12</f>
        <v/>
      </c>
      <c r="BD737" s="415"/>
    </row>
    <row r="738" spans="1:56" ht="15" customHeight="1">
      <c r="A738" s="875" t="str">
        <f>เวลาเรียน1!A15</f>
        <v/>
      </c>
      <c r="B738" s="876"/>
      <c r="C738" s="519" t="str">
        <f>น้ำหนักส่วนสูง!B11</f>
        <v/>
      </c>
      <c r="D738" s="507"/>
      <c r="E738" s="507"/>
      <c r="F738" s="507"/>
      <c r="G738" s="507"/>
      <c r="H738" s="507"/>
      <c r="I738" s="507"/>
      <c r="J738" s="507"/>
      <c r="K738" s="507"/>
      <c r="L738" s="507"/>
      <c r="M738" s="507"/>
      <c r="N738" s="507"/>
      <c r="O738" s="507"/>
      <c r="P738" s="507"/>
      <c r="Q738" s="507"/>
      <c r="R738" s="507"/>
      <c r="S738" s="507"/>
      <c r="T738" s="507"/>
      <c r="U738" s="507"/>
      <c r="V738" s="507"/>
      <c r="W738" s="507"/>
      <c r="X738" s="507"/>
      <c r="Y738" s="507"/>
      <c r="Z738" s="521" t="str">
        <f t="shared" si="53"/>
        <v/>
      </c>
      <c r="AA738" s="507"/>
      <c r="AB738" s="507"/>
      <c r="AC738" s="507"/>
      <c r="AD738" s="507"/>
      <c r="AE738" s="507"/>
      <c r="AF738" s="507"/>
      <c r="AG738" s="507"/>
      <c r="AH738" s="507"/>
      <c r="AI738" s="507"/>
      <c r="AJ738" s="507"/>
      <c r="AK738" s="507"/>
      <c r="AL738" s="507"/>
      <c r="AM738" s="507"/>
      <c r="AN738" s="507"/>
      <c r="AO738" s="507"/>
      <c r="AP738" s="507"/>
      <c r="AQ738" s="507"/>
      <c r="AR738" s="507"/>
      <c r="AS738" s="513"/>
      <c r="AT738" s="514"/>
      <c r="AU738" s="513"/>
      <c r="AV738" s="514"/>
      <c r="AW738" s="515"/>
      <c r="AX738" s="514"/>
      <c r="AY738" s="507"/>
      <c r="AZ738" s="408"/>
      <c r="BA738" s="410" t="str">
        <f>IF(A738="","",IF(AY738+AZ738=ข้อมูลพื้นฐาน!$F$33+ข้อมูลพื้นฐาน!$G$33,"/",""))</f>
        <v/>
      </c>
      <c r="BB738" s="410" t="str">
        <f t="shared" si="54"/>
        <v/>
      </c>
      <c r="BC738" s="390" t="str">
        <f>สรุปเวลาเรียน!X13</f>
        <v/>
      </c>
      <c r="BD738" s="415"/>
    </row>
    <row r="739" spans="1:56" ht="15" customHeight="1">
      <c r="A739" s="875" t="str">
        <f>เวลาเรียน1!A16</f>
        <v/>
      </c>
      <c r="B739" s="876"/>
      <c r="C739" s="519" t="str">
        <f>น้ำหนักส่วนสูง!B12</f>
        <v/>
      </c>
      <c r="D739" s="507"/>
      <c r="E739" s="507"/>
      <c r="F739" s="507"/>
      <c r="G739" s="507"/>
      <c r="H739" s="507"/>
      <c r="I739" s="507"/>
      <c r="J739" s="507"/>
      <c r="K739" s="507"/>
      <c r="L739" s="507"/>
      <c r="M739" s="507"/>
      <c r="N739" s="507"/>
      <c r="O739" s="507"/>
      <c r="P739" s="507"/>
      <c r="Q739" s="507"/>
      <c r="R739" s="507"/>
      <c r="S739" s="507"/>
      <c r="T739" s="507"/>
      <c r="U739" s="507"/>
      <c r="V739" s="507"/>
      <c r="W739" s="507"/>
      <c r="X739" s="507"/>
      <c r="Y739" s="507"/>
      <c r="Z739" s="521" t="str">
        <f t="shared" si="53"/>
        <v/>
      </c>
      <c r="AA739" s="507"/>
      <c r="AB739" s="507"/>
      <c r="AC739" s="507"/>
      <c r="AD739" s="507"/>
      <c r="AE739" s="507"/>
      <c r="AF739" s="507"/>
      <c r="AG739" s="507"/>
      <c r="AH739" s="507"/>
      <c r="AI739" s="507"/>
      <c r="AJ739" s="507"/>
      <c r="AK739" s="507"/>
      <c r="AL739" s="507"/>
      <c r="AM739" s="507"/>
      <c r="AN739" s="507"/>
      <c r="AO739" s="507"/>
      <c r="AP739" s="507"/>
      <c r="AQ739" s="507"/>
      <c r="AR739" s="507"/>
      <c r="AS739" s="513"/>
      <c r="AT739" s="514"/>
      <c r="AU739" s="513"/>
      <c r="AV739" s="514"/>
      <c r="AW739" s="515"/>
      <c r="AX739" s="514"/>
      <c r="AY739" s="507"/>
      <c r="AZ739" s="408"/>
      <c r="BA739" s="410" t="str">
        <f>IF(A739="","",IF(AY739+AZ739=ข้อมูลพื้นฐาน!$F$33+ข้อมูลพื้นฐาน!$G$33,"/",""))</f>
        <v/>
      </c>
      <c r="BB739" s="410" t="str">
        <f t="shared" si="54"/>
        <v/>
      </c>
      <c r="BC739" s="390" t="str">
        <f>สรุปเวลาเรียน!X14</f>
        <v/>
      </c>
      <c r="BD739" s="415"/>
    </row>
    <row r="740" spans="1:56" ht="15" customHeight="1">
      <c r="A740" s="875" t="str">
        <f>เวลาเรียน1!A17</f>
        <v/>
      </c>
      <c r="B740" s="876"/>
      <c r="C740" s="519" t="str">
        <f>น้ำหนักส่วนสูง!B13</f>
        <v/>
      </c>
      <c r="D740" s="507"/>
      <c r="E740" s="507"/>
      <c r="F740" s="507"/>
      <c r="G740" s="507"/>
      <c r="H740" s="507"/>
      <c r="I740" s="507"/>
      <c r="J740" s="507"/>
      <c r="K740" s="507"/>
      <c r="L740" s="507"/>
      <c r="M740" s="507"/>
      <c r="N740" s="507"/>
      <c r="O740" s="507"/>
      <c r="P740" s="507"/>
      <c r="Q740" s="507"/>
      <c r="R740" s="507"/>
      <c r="S740" s="507"/>
      <c r="T740" s="507"/>
      <c r="U740" s="507"/>
      <c r="V740" s="507"/>
      <c r="W740" s="507"/>
      <c r="X740" s="507"/>
      <c r="Y740" s="507"/>
      <c r="Z740" s="521" t="str">
        <f t="shared" si="53"/>
        <v/>
      </c>
      <c r="AA740" s="507"/>
      <c r="AB740" s="507"/>
      <c r="AC740" s="507"/>
      <c r="AD740" s="507"/>
      <c r="AE740" s="507"/>
      <c r="AF740" s="507"/>
      <c r="AG740" s="507"/>
      <c r="AH740" s="507"/>
      <c r="AI740" s="507"/>
      <c r="AJ740" s="507"/>
      <c r="AK740" s="507"/>
      <c r="AL740" s="507"/>
      <c r="AM740" s="507"/>
      <c r="AN740" s="507"/>
      <c r="AO740" s="507"/>
      <c r="AP740" s="507"/>
      <c r="AQ740" s="507"/>
      <c r="AR740" s="507"/>
      <c r="AS740" s="513"/>
      <c r="AT740" s="514"/>
      <c r="AU740" s="513"/>
      <c r="AV740" s="514"/>
      <c r="AW740" s="515"/>
      <c r="AX740" s="514"/>
      <c r="AY740" s="507"/>
      <c r="AZ740" s="408"/>
      <c r="BA740" s="410" t="str">
        <f>IF(A740="","",IF(AY740+AZ740=ข้อมูลพื้นฐาน!$F$33+ข้อมูลพื้นฐาน!$G$33,"/",""))</f>
        <v/>
      </c>
      <c r="BB740" s="410" t="str">
        <f t="shared" si="54"/>
        <v/>
      </c>
      <c r="BC740" s="390" t="str">
        <f>สรุปเวลาเรียน!X15</f>
        <v/>
      </c>
      <c r="BD740" s="415"/>
    </row>
    <row r="741" spans="1:56" ht="15" customHeight="1">
      <c r="A741" s="875" t="str">
        <f>เวลาเรียน1!A18</f>
        <v/>
      </c>
      <c r="B741" s="876"/>
      <c r="C741" s="519" t="str">
        <f>น้ำหนักส่วนสูง!B14</f>
        <v/>
      </c>
      <c r="D741" s="507"/>
      <c r="E741" s="507"/>
      <c r="F741" s="507"/>
      <c r="G741" s="507"/>
      <c r="H741" s="507"/>
      <c r="I741" s="507"/>
      <c r="J741" s="507"/>
      <c r="K741" s="507"/>
      <c r="L741" s="507"/>
      <c r="M741" s="507"/>
      <c r="N741" s="507"/>
      <c r="O741" s="507"/>
      <c r="P741" s="507"/>
      <c r="Q741" s="507"/>
      <c r="R741" s="507"/>
      <c r="S741" s="507"/>
      <c r="T741" s="507"/>
      <c r="U741" s="507"/>
      <c r="V741" s="507"/>
      <c r="W741" s="507"/>
      <c r="X741" s="507"/>
      <c r="Y741" s="507"/>
      <c r="Z741" s="521" t="str">
        <f t="shared" si="53"/>
        <v/>
      </c>
      <c r="AA741" s="507"/>
      <c r="AB741" s="507"/>
      <c r="AC741" s="507"/>
      <c r="AD741" s="507"/>
      <c r="AE741" s="507"/>
      <c r="AF741" s="507"/>
      <c r="AG741" s="507"/>
      <c r="AH741" s="507"/>
      <c r="AI741" s="507"/>
      <c r="AJ741" s="507"/>
      <c r="AK741" s="507"/>
      <c r="AL741" s="507"/>
      <c r="AM741" s="507"/>
      <c r="AN741" s="507"/>
      <c r="AO741" s="507"/>
      <c r="AP741" s="507"/>
      <c r="AQ741" s="507"/>
      <c r="AR741" s="507"/>
      <c r="AS741" s="513"/>
      <c r="AT741" s="514"/>
      <c r="AU741" s="513"/>
      <c r="AV741" s="514"/>
      <c r="AW741" s="515"/>
      <c r="AX741" s="514"/>
      <c r="AY741" s="507"/>
      <c r="AZ741" s="408"/>
      <c r="BA741" s="410" t="str">
        <f>IF(A741="","",IF(AY741+AZ741=ข้อมูลพื้นฐาน!$F$33+ข้อมูลพื้นฐาน!$G$33,"/",""))</f>
        <v/>
      </c>
      <c r="BB741" s="410" t="str">
        <f t="shared" si="54"/>
        <v/>
      </c>
      <c r="BC741" s="390" t="str">
        <f>สรุปเวลาเรียน!X16</f>
        <v/>
      </c>
      <c r="BD741" s="415"/>
    </row>
    <row r="742" spans="1:56" ht="15" customHeight="1">
      <c r="A742" s="875" t="str">
        <f>เวลาเรียน1!A19</f>
        <v/>
      </c>
      <c r="B742" s="876"/>
      <c r="C742" s="519" t="str">
        <f>น้ำหนักส่วนสูง!B15</f>
        <v/>
      </c>
      <c r="D742" s="507"/>
      <c r="E742" s="507"/>
      <c r="F742" s="507"/>
      <c r="G742" s="507"/>
      <c r="H742" s="507"/>
      <c r="I742" s="507"/>
      <c r="J742" s="507"/>
      <c r="K742" s="507"/>
      <c r="L742" s="507"/>
      <c r="M742" s="507"/>
      <c r="N742" s="507"/>
      <c r="O742" s="507"/>
      <c r="P742" s="507"/>
      <c r="Q742" s="507"/>
      <c r="R742" s="507"/>
      <c r="S742" s="507"/>
      <c r="T742" s="507"/>
      <c r="U742" s="507"/>
      <c r="V742" s="507"/>
      <c r="W742" s="507"/>
      <c r="X742" s="507"/>
      <c r="Y742" s="507"/>
      <c r="Z742" s="521" t="str">
        <f t="shared" si="53"/>
        <v/>
      </c>
      <c r="AA742" s="507"/>
      <c r="AB742" s="507"/>
      <c r="AC742" s="507"/>
      <c r="AD742" s="507"/>
      <c r="AE742" s="507"/>
      <c r="AF742" s="507"/>
      <c r="AG742" s="507"/>
      <c r="AH742" s="507"/>
      <c r="AI742" s="507"/>
      <c r="AJ742" s="507"/>
      <c r="AK742" s="507"/>
      <c r="AL742" s="507"/>
      <c r="AM742" s="507"/>
      <c r="AN742" s="507"/>
      <c r="AO742" s="507"/>
      <c r="AP742" s="507"/>
      <c r="AQ742" s="507"/>
      <c r="AR742" s="507"/>
      <c r="AS742" s="513"/>
      <c r="AT742" s="514"/>
      <c r="AU742" s="513"/>
      <c r="AV742" s="514"/>
      <c r="AW742" s="515"/>
      <c r="AX742" s="514"/>
      <c r="AY742" s="507"/>
      <c r="AZ742" s="408"/>
      <c r="BA742" s="410" t="str">
        <f>IF(A742="","",IF(AY742+AZ742=ข้อมูลพื้นฐาน!$F$33+ข้อมูลพื้นฐาน!$G$33,"/",""))</f>
        <v/>
      </c>
      <c r="BB742" s="410" t="str">
        <f t="shared" si="54"/>
        <v/>
      </c>
      <c r="BC742" s="390" t="str">
        <f>สรุปเวลาเรียน!X17</f>
        <v/>
      </c>
      <c r="BD742" s="415"/>
    </row>
    <row r="743" spans="1:56" ht="15" customHeight="1">
      <c r="A743" s="875" t="str">
        <f>เวลาเรียน1!A20</f>
        <v/>
      </c>
      <c r="B743" s="876"/>
      <c r="C743" s="519" t="str">
        <f>น้ำหนักส่วนสูง!B16</f>
        <v/>
      </c>
      <c r="D743" s="507"/>
      <c r="E743" s="507"/>
      <c r="F743" s="507"/>
      <c r="G743" s="507"/>
      <c r="H743" s="507"/>
      <c r="I743" s="507"/>
      <c r="J743" s="507"/>
      <c r="K743" s="507"/>
      <c r="L743" s="507"/>
      <c r="M743" s="507"/>
      <c r="N743" s="507"/>
      <c r="O743" s="507"/>
      <c r="P743" s="507"/>
      <c r="Q743" s="507"/>
      <c r="R743" s="507"/>
      <c r="S743" s="507"/>
      <c r="T743" s="507"/>
      <c r="U743" s="507"/>
      <c r="V743" s="507"/>
      <c r="W743" s="507"/>
      <c r="X743" s="507"/>
      <c r="Y743" s="507"/>
      <c r="Z743" s="521" t="str">
        <f t="shared" si="53"/>
        <v/>
      </c>
      <c r="AA743" s="507"/>
      <c r="AB743" s="507"/>
      <c r="AC743" s="507"/>
      <c r="AD743" s="507"/>
      <c r="AE743" s="507"/>
      <c r="AF743" s="507"/>
      <c r="AG743" s="507"/>
      <c r="AH743" s="507"/>
      <c r="AI743" s="507"/>
      <c r="AJ743" s="507"/>
      <c r="AK743" s="507"/>
      <c r="AL743" s="507"/>
      <c r="AM743" s="507"/>
      <c r="AN743" s="507"/>
      <c r="AO743" s="507"/>
      <c r="AP743" s="507"/>
      <c r="AQ743" s="507"/>
      <c r="AR743" s="507"/>
      <c r="AS743" s="513"/>
      <c r="AT743" s="514"/>
      <c r="AU743" s="513"/>
      <c r="AV743" s="514"/>
      <c r="AW743" s="515"/>
      <c r="AX743" s="514"/>
      <c r="AY743" s="507"/>
      <c r="AZ743" s="408"/>
      <c r="BA743" s="410" t="str">
        <f>IF(A743="","",IF(AY743+AZ743=ข้อมูลพื้นฐาน!$F$33+ข้อมูลพื้นฐาน!$G$33,"/",""))</f>
        <v/>
      </c>
      <c r="BB743" s="410" t="str">
        <f t="shared" si="54"/>
        <v/>
      </c>
      <c r="BC743" s="390" t="str">
        <f>สรุปเวลาเรียน!X18</f>
        <v/>
      </c>
      <c r="BD743" s="415"/>
    </row>
    <row r="744" spans="1:56" ht="15" customHeight="1">
      <c r="A744" s="875" t="str">
        <f>เวลาเรียน1!A21</f>
        <v/>
      </c>
      <c r="B744" s="876"/>
      <c r="C744" s="519" t="str">
        <f>น้ำหนักส่วนสูง!B17</f>
        <v/>
      </c>
      <c r="D744" s="507"/>
      <c r="E744" s="507"/>
      <c r="F744" s="507"/>
      <c r="G744" s="507"/>
      <c r="H744" s="507"/>
      <c r="I744" s="507"/>
      <c r="J744" s="507"/>
      <c r="K744" s="507"/>
      <c r="L744" s="507"/>
      <c r="M744" s="507"/>
      <c r="N744" s="507"/>
      <c r="O744" s="507"/>
      <c r="P744" s="507"/>
      <c r="Q744" s="507"/>
      <c r="R744" s="507"/>
      <c r="S744" s="507"/>
      <c r="T744" s="507"/>
      <c r="U744" s="507"/>
      <c r="V744" s="507"/>
      <c r="W744" s="507"/>
      <c r="X744" s="507"/>
      <c r="Y744" s="507"/>
      <c r="Z744" s="521" t="str">
        <f t="shared" si="53"/>
        <v/>
      </c>
      <c r="AA744" s="507"/>
      <c r="AB744" s="507"/>
      <c r="AC744" s="507"/>
      <c r="AD744" s="507"/>
      <c r="AE744" s="507"/>
      <c r="AF744" s="507"/>
      <c r="AG744" s="507"/>
      <c r="AH744" s="507"/>
      <c r="AI744" s="507"/>
      <c r="AJ744" s="507"/>
      <c r="AK744" s="507"/>
      <c r="AL744" s="507"/>
      <c r="AM744" s="507"/>
      <c r="AN744" s="507"/>
      <c r="AO744" s="507"/>
      <c r="AP744" s="507"/>
      <c r="AQ744" s="507"/>
      <c r="AR744" s="507"/>
      <c r="AS744" s="513"/>
      <c r="AT744" s="514"/>
      <c r="AU744" s="513"/>
      <c r="AV744" s="514"/>
      <c r="AW744" s="515"/>
      <c r="AX744" s="514"/>
      <c r="AY744" s="507"/>
      <c r="AZ744" s="408"/>
      <c r="BA744" s="410" t="str">
        <f>IF(A744="","",IF(AY744+AZ744=ข้อมูลพื้นฐาน!$F$33+ข้อมูลพื้นฐาน!$G$33,"/",""))</f>
        <v/>
      </c>
      <c r="BB744" s="410" t="str">
        <f t="shared" si="54"/>
        <v/>
      </c>
      <c r="BC744" s="390" t="str">
        <f>สรุปเวลาเรียน!X19</f>
        <v/>
      </c>
      <c r="BD744" s="415"/>
    </row>
    <row r="745" spans="1:56" ht="15" customHeight="1">
      <c r="A745" s="875" t="str">
        <f>เวลาเรียน1!A22</f>
        <v/>
      </c>
      <c r="B745" s="876"/>
      <c r="C745" s="519" t="str">
        <f>น้ำหนักส่วนสูง!B18</f>
        <v/>
      </c>
      <c r="D745" s="507"/>
      <c r="E745" s="507"/>
      <c r="F745" s="507"/>
      <c r="G745" s="507"/>
      <c r="H745" s="507"/>
      <c r="I745" s="507"/>
      <c r="J745" s="507"/>
      <c r="K745" s="507"/>
      <c r="L745" s="507"/>
      <c r="M745" s="507"/>
      <c r="N745" s="507"/>
      <c r="O745" s="507"/>
      <c r="P745" s="507"/>
      <c r="Q745" s="507"/>
      <c r="R745" s="507"/>
      <c r="S745" s="507"/>
      <c r="T745" s="507"/>
      <c r="U745" s="507"/>
      <c r="V745" s="507"/>
      <c r="W745" s="507"/>
      <c r="X745" s="507"/>
      <c r="Y745" s="507"/>
      <c r="Z745" s="521" t="str">
        <f t="shared" si="53"/>
        <v/>
      </c>
      <c r="AA745" s="507"/>
      <c r="AB745" s="507"/>
      <c r="AC745" s="507"/>
      <c r="AD745" s="507"/>
      <c r="AE745" s="507"/>
      <c r="AF745" s="507"/>
      <c r="AG745" s="507"/>
      <c r="AH745" s="507"/>
      <c r="AI745" s="507"/>
      <c r="AJ745" s="507"/>
      <c r="AK745" s="507"/>
      <c r="AL745" s="507"/>
      <c r="AM745" s="507"/>
      <c r="AN745" s="507"/>
      <c r="AO745" s="507"/>
      <c r="AP745" s="507"/>
      <c r="AQ745" s="507"/>
      <c r="AR745" s="507"/>
      <c r="AS745" s="513"/>
      <c r="AT745" s="514"/>
      <c r="AU745" s="513"/>
      <c r="AV745" s="514"/>
      <c r="AW745" s="515"/>
      <c r="AX745" s="514"/>
      <c r="AY745" s="507"/>
      <c r="AZ745" s="408"/>
      <c r="BA745" s="410" t="str">
        <f>IF(A745="","",IF(AY745+AZ745=ข้อมูลพื้นฐาน!$F$33+ข้อมูลพื้นฐาน!$G$33,"/",""))</f>
        <v/>
      </c>
      <c r="BB745" s="410" t="str">
        <f t="shared" si="54"/>
        <v/>
      </c>
      <c r="BC745" s="390" t="str">
        <f>สรุปเวลาเรียน!X20</f>
        <v/>
      </c>
      <c r="BD745" s="415"/>
    </row>
    <row r="746" spans="1:56" ht="15" customHeight="1">
      <c r="A746" s="875" t="str">
        <f>เวลาเรียน1!A23</f>
        <v/>
      </c>
      <c r="B746" s="876"/>
      <c r="C746" s="519" t="str">
        <f>น้ำหนักส่วนสูง!B19</f>
        <v/>
      </c>
      <c r="D746" s="507"/>
      <c r="E746" s="507"/>
      <c r="F746" s="507"/>
      <c r="G746" s="507"/>
      <c r="H746" s="507"/>
      <c r="I746" s="507"/>
      <c r="J746" s="507"/>
      <c r="K746" s="507"/>
      <c r="L746" s="507"/>
      <c r="M746" s="507"/>
      <c r="N746" s="507"/>
      <c r="O746" s="507"/>
      <c r="P746" s="507"/>
      <c r="Q746" s="507"/>
      <c r="R746" s="507"/>
      <c r="S746" s="507"/>
      <c r="T746" s="507"/>
      <c r="U746" s="507"/>
      <c r="V746" s="507"/>
      <c r="W746" s="507"/>
      <c r="X746" s="507"/>
      <c r="Y746" s="507"/>
      <c r="Z746" s="521" t="str">
        <f t="shared" si="53"/>
        <v/>
      </c>
      <c r="AA746" s="507"/>
      <c r="AB746" s="507"/>
      <c r="AC746" s="507"/>
      <c r="AD746" s="507"/>
      <c r="AE746" s="507"/>
      <c r="AF746" s="507"/>
      <c r="AG746" s="507"/>
      <c r="AH746" s="507"/>
      <c r="AI746" s="507"/>
      <c r="AJ746" s="507"/>
      <c r="AK746" s="507"/>
      <c r="AL746" s="507"/>
      <c r="AM746" s="507"/>
      <c r="AN746" s="507"/>
      <c r="AO746" s="507"/>
      <c r="AP746" s="507"/>
      <c r="AQ746" s="507"/>
      <c r="AR746" s="507"/>
      <c r="AS746" s="513"/>
      <c r="AT746" s="514"/>
      <c r="AU746" s="513"/>
      <c r="AV746" s="514"/>
      <c r="AW746" s="515"/>
      <c r="AX746" s="514"/>
      <c r="AY746" s="507"/>
      <c r="AZ746" s="408"/>
      <c r="BA746" s="410" t="str">
        <f>IF(A746="","",IF(AY746+AZ746=ข้อมูลพื้นฐาน!$F$33+ข้อมูลพื้นฐาน!$G$33,"/",""))</f>
        <v/>
      </c>
      <c r="BB746" s="410" t="str">
        <f t="shared" si="54"/>
        <v/>
      </c>
      <c r="BC746" s="390" t="str">
        <f>สรุปเวลาเรียน!X21</f>
        <v/>
      </c>
      <c r="BD746" s="415"/>
    </row>
    <row r="747" spans="1:56" ht="15" customHeight="1">
      <c r="A747" s="875" t="str">
        <f>เวลาเรียน1!A24</f>
        <v/>
      </c>
      <c r="B747" s="876"/>
      <c r="C747" s="519" t="str">
        <f>น้ำหนักส่วนสูง!B20</f>
        <v/>
      </c>
      <c r="D747" s="507"/>
      <c r="E747" s="507"/>
      <c r="F747" s="507"/>
      <c r="G747" s="507"/>
      <c r="H747" s="507"/>
      <c r="I747" s="507"/>
      <c r="J747" s="507"/>
      <c r="K747" s="507"/>
      <c r="L747" s="507"/>
      <c r="M747" s="507"/>
      <c r="N747" s="507"/>
      <c r="O747" s="507"/>
      <c r="P747" s="507"/>
      <c r="Q747" s="507"/>
      <c r="R747" s="507"/>
      <c r="S747" s="507"/>
      <c r="T747" s="507"/>
      <c r="U747" s="507"/>
      <c r="V747" s="507"/>
      <c r="W747" s="507"/>
      <c r="X747" s="507"/>
      <c r="Y747" s="507"/>
      <c r="Z747" s="521" t="str">
        <f t="shared" si="53"/>
        <v/>
      </c>
      <c r="AA747" s="507"/>
      <c r="AB747" s="507"/>
      <c r="AC747" s="507"/>
      <c r="AD747" s="507"/>
      <c r="AE747" s="507"/>
      <c r="AF747" s="507"/>
      <c r="AG747" s="507"/>
      <c r="AH747" s="507"/>
      <c r="AI747" s="507"/>
      <c r="AJ747" s="507"/>
      <c r="AK747" s="507"/>
      <c r="AL747" s="507"/>
      <c r="AM747" s="507"/>
      <c r="AN747" s="507"/>
      <c r="AO747" s="507"/>
      <c r="AP747" s="507"/>
      <c r="AQ747" s="507"/>
      <c r="AR747" s="507"/>
      <c r="AS747" s="513"/>
      <c r="AT747" s="514"/>
      <c r="AU747" s="513"/>
      <c r="AV747" s="514"/>
      <c r="AW747" s="515"/>
      <c r="AX747" s="514"/>
      <c r="AY747" s="507"/>
      <c r="AZ747" s="408"/>
      <c r="BA747" s="410" t="str">
        <f>IF(A747="","",IF(AY747+AZ747=ข้อมูลพื้นฐาน!$F$33+ข้อมูลพื้นฐาน!$G$33,"/",""))</f>
        <v/>
      </c>
      <c r="BB747" s="410" t="str">
        <f t="shared" si="54"/>
        <v/>
      </c>
      <c r="BC747" s="390" t="str">
        <f>สรุปเวลาเรียน!X22</f>
        <v/>
      </c>
      <c r="BD747" s="415"/>
    </row>
    <row r="748" spans="1:56" ht="15" customHeight="1">
      <c r="A748" s="875" t="str">
        <f>เวลาเรียน1!A25</f>
        <v/>
      </c>
      <c r="B748" s="876"/>
      <c r="C748" s="519" t="str">
        <f>น้ำหนักส่วนสูง!B21</f>
        <v/>
      </c>
      <c r="D748" s="507"/>
      <c r="E748" s="507"/>
      <c r="F748" s="507"/>
      <c r="G748" s="507"/>
      <c r="H748" s="507"/>
      <c r="I748" s="507"/>
      <c r="J748" s="507"/>
      <c r="K748" s="507"/>
      <c r="L748" s="507"/>
      <c r="M748" s="507"/>
      <c r="N748" s="507"/>
      <c r="O748" s="507"/>
      <c r="P748" s="507"/>
      <c r="Q748" s="507"/>
      <c r="R748" s="507"/>
      <c r="S748" s="507"/>
      <c r="T748" s="507"/>
      <c r="U748" s="507"/>
      <c r="V748" s="507"/>
      <c r="W748" s="507"/>
      <c r="X748" s="507"/>
      <c r="Y748" s="507"/>
      <c r="Z748" s="521" t="str">
        <f t="shared" si="53"/>
        <v/>
      </c>
      <c r="AA748" s="507"/>
      <c r="AB748" s="507"/>
      <c r="AC748" s="507"/>
      <c r="AD748" s="507"/>
      <c r="AE748" s="507"/>
      <c r="AF748" s="507"/>
      <c r="AG748" s="507"/>
      <c r="AH748" s="507"/>
      <c r="AI748" s="507"/>
      <c r="AJ748" s="507"/>
      <c r="AK748" s="507"/>
      <c r="AL748" s="507"/>
      <c r="AM748" s="507"/>
      <c r="AN748" s="507"/>
      <c r="AO748" s="507"/>
      <c r="AP748" s="507"/>
      <c r="AQ748" s="507"/>
      <c r="AR748" s="507"/>
      <c r="AS748" s="513"/>
      <c r="AT748" s="514"/>
      <c r="AU748" s="513"/>
      <c r="AV748" s="514"/>
      <c r="AW748" s="515"/>
      <c r="AX748" s="514"/>
      <c r="AY748" s="507"/>
      <c r="AZ748" s="408"/>
      <c r="BA748" s="410" t="str">
        <f>IF(A748="","",IF(AY748+AZ748=ข้อมูลพื้นฐาน!$F$33+ข้อมูลพื้นฐาน!$G$33,"/",""))</f>
        <v/>
      </c>
      <c r="BB748" s="410" t="str">
        <f t="shared" si="54"/>
        <v/>
      </c>
      <c r="BC748" s="390" t="str">
        <f>สรุปเวลาเรียน!X23</f>
        <v/>
      </c>
      <c r="BD748" s="415"/>
    </row>
    <row r="749" spans="1:56" ht="15" customHeight="1">
      <c r="A749" s="875" t="str">
        <f>เวลาเรียน1!A26</f>
        <v/>
      </c>
      <c r="B749" s="876"/>
      <c r="C749" s="519" t="str">
        <f>น้ำหนักส่วนสูง!B22</f>
        <v/>
      </c>
      <c r="D749" s="507"/>
      <c r="E749" s="507"/>
      <c r="F749" s="507"/>
      <c r="G749" s="507"/>
      <c r="H749" s="507"/>
      <c r="I749" s="507"/>
      <c r="J749" s="507"/>
      <c r="K749" s="507"/>
      <c r="L749" s="507"/>
      <c r="M749" s="507"/>
      <c r="N749" s="507"/>
      <c r="O749" s="507"/>
      <c r="P749" s="507"/>
      <c r="Q749" s="507"/>
      <c r="R749" s="507"/>
      <c r="S749" s="507"/>
      <c r="T749" s="507"/>
      <c r="U749" s="507"/>
      <c r="V749" s="507"/>
      <c r="W749" s="507"/>
      <c r="X749" s="507"/>
      <c r="Y749" s="507"/>
      <c r="Z749" s="521" t="str">
        <f t="shared" si="53"/>
        <v/>
      </c>
      <c r="AA749" s="507"/>
      <c r="AB749" s="507"/>
      <c r="AC749" s="507"/>
      <c r="AD749" s="507"/>
      <c r="AE749" s="507"/>
      <c r="AF749" s="507"/>
      <c r="AG749" s="507"/>
      <c r="AH749" s="507"/>
      <c r="AI749" s="507"/>
      <c r="AJ749" s="507"/>
      <c r="AK749" s="507"/>
      <c r="AL749" s="507"/>
      <c r="AM749" s="507"/>
      <c r="AN749" s="507"/>
      <c r="AO749" s="507"/>
      <c r="AP749" s="507"/>
      <c r="AQ749" s="507"/>
      <c r="AR749" s="507"/>
      <c r="AS749" s="513"/>
      <c r="AT749" s="514"/>
      <c r="AU749" s="513"/>
      <c r="AV749" s="514"/>
      <c r="AW749" s="515"/>
      <c r="AX749" s="514"/>
      <c r="AY749" s="507"/>
      <c r="AZ749" s="408"/>
      <c r="BA749" s="410" t="str">
        <f>IF(A749="","",IF(AY749+AZ749=ข้อมูลพื้นฐาน!$F$33+ข้อมูลพื้นฐาน!$G$33,"/",""))</f>
        <v/>
      </c>
      <c r="BB749" s="410" t="str">
        <f t="shared" si="54"/>
        <v/>
      </c>
      <c r="BC749" s="390" t="str">
        <f>สรุปเวลาเรียน!X24</f>
        <v/>
      </c>
      <c r="BD749" s="415"/>
    </row>
    <row r="750" spans="1:56" ht="15" customHeight="1">
      <c r="A750" s="875" t="str">
        <f>เวลาเรียน1!A27</f>
        <v/>
      </c>
      <c r="B750" s="876"/>
      <c r="C750" s="519" t="str">
        <f>น้ำหนักส่วนสูง!B23</f>
        <v/>
      </c>
      <c r="D750" s="507"/>
      <c r="E750" s="507"/>
      <c r="F750" s="507"/>
      <c r="G750" s="507"/>
      <c r="H750" s="507"/>
      <c r="I750" s="507"/>
      <c r="J750" s="507"/>
      <c r="K750" s="507"/>
      <c r="L750" s="507"/>
      <c r="M750" s="507"/>
      <c r="N750" s="507"/>
      <c r="O750" s="507"/>
      <c r="P750" s="507"/>
      <c r="Q750" s="507"/>
      <c r="R750" s="507"/>
      <c r="S750" s="507"/>
      <c r="T750" s="507"/>
      <c r="U750" s="507"/>
      <c r="V750" s="507"/>
      <c r="W750" s="507"/>
      <c r="X750" s="507"/>
      <c r="Y750" s="507"/>
      <c r="Z750" s="521" t="str">
        <f t="shared" si="53"/>
        <v/>
      </c>
      <c r="AA750" s="507"/>
      <c r="AB750" s="507"/>
      <c r="AC750" s="507"/>
      <c r="AD750" s="507"/>
      <c r="AE750" s="507"/>
      <c r="AF750" s="507"/>
      <c r="AG750" s="507"/>
      <c r="AH750" s="507"/>
      <c r="AI750" s="507"/>
      <c r="AJ750" s="507"/>
      <c r="AK750" s="507"/>
      <c r="AL750" s="507"/>
      <c r="AM750" s="507"/>
      <c r="AN750" s="507"/>
      <c r="AO750" s="507"/>
      <c r="AP750" s="507"/>
      <c r="AQ750" s="507"/>
      <c r="AR750" s="507"/>
      <c r="AS750" s="513"/>
      <c r="AT750" s="514"/>
      <c r="AU750" s="513"/>
      <c r="AV750" s="514"/>
      <c r="AW750" s="515"/>
      <c r="AX750" s="514"/>
      <c r="AY750" s="507"/>
      <c r="AZ750" s="408"/>
      <c r="BA750" s="410" t="str">
        <f>IF(A750="","",IF(AY750+AZ750=ข้อมูลพื้นฐาน!$F$33+ข้อมูลพื้นฐาน!$G$33,"/",""))</f>
        <v/>
      </c>
      <c r="BB750" s="410" t="str">
        <f t="shared" si="54"/>
        <v/>
      </c>
      <c r="BC750" s="390" t="str">
        <f>สรุปเวลาเรียน!X25</f>
        <v/>
      </c>
      <c r="BD750" s="415"/>
    </row>
    <row r="751" spans="1:56" ht="15" customHeight="1">
      <c r="A751" s="875" t="str">
        <f>เวลาเรียน1!A28</f>
        <v/>
      </c>
      <c r="B751" s="876"/>
      <c r="C751" s="519" t="str">
        <f>น้ำหนักส่วนสูง!B24</f>
        <v/>
      </c>
      <c r="D751" s="507"/>
      <c r="E751" s="507"/>
      <c r="F751" s="507"/>
      <c r="G751" s="507"/>
      <c r="H751" s="507"/>
      <c r="I751" s="507"/>
      <c r="J751" s="507"/>
      <c r="K751" s="507"/>
      <c r="L751" s="507"/>
      <c r="M751" s="507"/>
      <c r="N751" s="507"/>
      <c r="O751" s="507"/>
      <c r="P751" s="507"/>
      <c r="Q751" s="507"/>
      <c r="R751" s="507"/>
      <c r="S751" s="507"/>
      <c r="T751" s="507"/>
      <c r="U751" s="507"/>
      <c r="V751" s="507"/>
      <c r="W751" s="507"/>
      <c r="X751" s="507"/>
      <c r="Y751" s="507"/>
      <c r="Z751" s="521" t="str">
        <f t="shared" si="53"/>
        <v/>
      </c>
      <c r="AA751" s="507"/>
      <c r="AB751" s="507"/>
      <c r="AC751" s="507"/>
      <c r="AD751" s="507"/>
      <c r="AE751" s="507"/>
      <c r="AF751" s="507"/>
      <c r="AG751" s="507"/>
      <c r="AH751" s="507"/>
      <c r="AI751" s="507"/>
      <c r="AJ751" s="507"/>
      <c r="AK751" s="507"/>
      <c r="AL751" s="507"/>
      <c r="AM751" s="507"/>
      <c r="AN751" s="507"/>
      <c r="AO751" s="507"/>
      <c r="AP751" s="507"/>
      <c r="AQ751" s="507"/>
      <c r="AR751" s="507"/>
      <c r="AS751" s="513"/>
      <c r="AT751" s="514"/>
      <c r="AU751" s="513"/>
      <c r="AV751" s="514"/>
      <c r="AW751" s="515"/>
      <c r="AX751" s="514"/>
      <c r="AY751" s="507"/>
      <c r="AZ751" s="408"/>
      <c r="BA751" s="410" t="str">
        <f>IF(A751="","",IF(AY751+AZ751=ข้อมูลพื้นฐาน!$F$33+ข้อมูลพื้นฐาน!$G$33,"/",""))</f>
        <v/>
      </c>
      <c r="BB751" s="410" t="str">
        <f t="shared" si="54"/>
        <v/>
      </c>
      <c r="BC751" s="390" t="str">
        <f>สรุปเวลาเรียน!X26</f>
        <v/>
      </c>
      <c r="BD751" s="415"/>
    </row>
    <row r="752" spans="1:56" ht="15" customHeight="1">
      <c r="A752" s="875" t="str">
        <f>เวลาเรียน1!A29</f>
        <v/>
      </c>
      <c r="B752" s="876"/>
      <c r="C752" s="519" t="str">
        <f>น้ำหนักส่วนสูง!B25</f>
        <v/>
      </c>
      <c r="D752" s="507"/>
      <c r="E752" s="507"/>
      <c r="F752" s="507"/>
      <c r="G752" s="507"/>
      <c r="H752" s="507"/>
      <c r="I752" s="507"/>
      <c r="J752" s="507"/>
      <c r="K752" s="507"/>
      <c r="L752" s="507"/>
      <c r="M752" s="507"/>
      <c r="N752" s="507"/>
      <c r="O752" s="507"/>
      <c r="P752" s="507"/>
      <c r="Q752" s="507"/>
      <c r="R752" s="507"/>
      <c r="S752" s="507"/>
      <c r="T752" s="507"/>
      <c r="U752" s="507"/>
      <c r="V752" s="507"/>
      <c r="W752" s="507"/>
      <c r="X752" s="507"/>
      <c r="Y752" s="507"/>
      <c r="Z752" s="521" t="str">
        <f t="shared" si="53"/>
        <v/>
      </c>
      <c r="AA752" s="507"/>
      <c r="AB752" s="507"/>
      <c r="AC752" s="507"/>
      <c r="AD752" s="507"/>
      <c r="AE752" s="507"/>
      <c r="AF752" s="507"/>
      <c r="AG752" s="507"/>
      <c r="AH752" s="507"/>
      <c r="AI752" s="507"/>
      <c r="AJ752" s="507"/>
      <c r="AK752" s="507"/>
      <c r="AL752" s="507"/>
      <c r="AM752" s="507"/>
      <c r="AN752" s="507"/>
      <c r="AO752" s="507"/>
      <c r="AP752" s="507"/>
      <c r="AQ752" s="507"/>
      <c r="AR752" s="507"/>
      <c r="AS752" s="513"/>
      <c r="AT752" s="514"/>
      <c r="AU752" s="513"/>
      <c r="AV752" s="514"/>
      <c r="AW752" s="515"/>
      <c r="AX752" s="514"/>
      <c r="AY752" s="507"/>
      <c r="AZ752" s="408"/>
      <c r="BA752" s="410" t="str">
        <f>IF(A752="","",IF(AY752+AZ752=ข้อมูลพื้นฐาน!$F$33+ข้อมูลพื้นฐาน!$G$33,"/",""))</f>
        <v/>
      </c>
      <c r="BB752" s="410" t="str">
        <f t="shared" si="54"/>
        <v/>
      </c>
      <c r="BC752" s="390" t="str">
        <f>สรุปเวลาเรียน!X27</f>
        <v/>
      </c>
      <c r="BD752" s="415"/>
    </row>
    <row r="753" spans="1:56" ht="15" customHeight="1">
      <c r="A753" s="875" t="str">
        <f>เวลาเรียน1!A30</f>
        <v/>
      </c>
      <c r="B753" s="876"/>
      <c r="C753" s="519" t="str">
        <f>น้ำหนักส่วนสูง!B26</f>
        <v/>
      </c>
      <c r="D753" s="507"/>
      <c r="E753" s="507"/>
      <c r="F753" s="507"/>
      <c r="G753" s="507"/>
      <c r="H753" s="507"/>
      <c r="I753" s="507"/>
      <c r="J753" s="507"/>
      <c r="K753" s="507"/>
      <c r="L753" s="507"/>
      <c r="M753" s="507"/>
      <c r="N753" s="507"/>
      <c r="O753" s="507"/>
      <c r="P753" s="507"/>
      <c r="Q753" s="507"/>
      <c r="R753" s="507"/>
      <c r="S753" s="507"/>
      <c r="T753" s="507"/>
      <c r="U753" s="507"/>
      <c r="V753" s="507"/>
      <c r="W753" s="507"/>
      <c r="X753" s="507"/>
      <c r="Y753" s="507"/>
      <c r="Z753" s="521" t="str">
        <f t="shared" si="53"/>
        <v/>
      </c>
      <c r="AA753" s="507"/>
      <c r="AB753" s="507"/>
      <c r="AC753" s="507"/>
      <c r="AD753" s="507"/>
      <c r="AE753" s="507"/>
      <c r="AF753" s="507"/>
      <c r="AG753" s="507"/>
      <c r="AH753" s="507"/>
      <c r="AI753" s="507"/>
      <c r="AJ753" s="507"/>
      <c r="AK753" s="507"/>
      <c r="AL753" s="507"/>
      <c r="AM753" s="507"/>
      <c r="AN753" s="507"/>
      <c r="AO753" s="507"/>
      <c r="AP753" s="507"/>
      <c r="AQ753" s="507"/>
      <c r="AR753" s="507"/>
      <c r="AS753" s="513"/>
      <c r="AT753" s="514"/>
      <c r="AU753" s="513"/>
      <c r="AV753" s="514"/>
      <c r="AW753" s="515"/>
      <c r="AX753" s="514"/>
      <c r="AY753" s="507"/>
      <c r="AZ753" s="408"/>
      <c r="BA753" s="410" t="str">
        <f>IF(A753="","",IF(AY753+AZ753=ข้อมูลพื้นฐาน!$F$33+ข้อมูลพื้นฐาน!$G$33,"/",""))</f>
        <v/>
      </c>
      <c r="BB753" s="410" t="str">
        <f t="shared" si="54"/>
        <v/>
      </c>
      <c r="BC753" s="390" t="str">
        <f>สรุปเวลาเรียน!X28</f>
        <v/>
      </c>
      <c r="BD753" s="415"/>
    </row>
    <row r="754" spans="1:56" ht="15" customHeight="1">
      <c r="A754" s="875" t="str">
        <f>เวลาเรียน1!A31</f>
        <v/>
      </c>
      <c r="B754" s="876"/>
      <c r="C754" s="519" t="str">
        <f>น้ำหนักส่วนสูง!B27</f>
        <v/>
      </c>
      <c r="D754" s="507"/>
      <c r="E754" s="507"/>
      <c r="F754" s="507"/>
      <c r="G754" s="507"/>
      <c r="H754" s="507"/>
      <c r="I754" s="507"/>
      <c r="J754" s="507"/>
      <c r="K754" s="507"/>
      <c r="L754" s="507"/>
      <c r="M754" s="507"/>
      <c r="N754" s="507"/>
      <c r="O754" s="507"/>
      <c r="P754" s="507"/>
      <c r="Q754" s="507"/>
      <c r="R754" s="507"/>
      <c r="S754" s="507"/>
      <c r="T754" s="507"/>
      <c r="U754" s="507"/>
      <c r="V754" s="507"/>
      <c r="W754" s="507"/>
      <c r="X754" s="507"/>
      <c r="Y754" s="507"/>
      <c r="Z754" s="521" t="str">
        <f t="shared" si="53"/>
        <v/>
      </c>
      <c r="AA754" s="507"/>
      <c r="AB754" s="507"/>
      <c r="AC754" s="507"/>
      <c r="AD754" s="507"/>
      <c r="AE754" s="507"/>
      <c r="AF754" s="507"/>
      <c r="AG754" s="507"/>
      <c r="AH754" s="507"/>
      <c r="AI754" s="507"/>
      <c r="AJ754" s="507"/>
      <c r="AK754" s="507"/>
      <c r="AL754" s="507"/>
      <c r="AM754" s="507"/>
      <c r="AN754" s="507"/>
      <c r="AO754" s="507"/>
      <c r="AP754" s="507"/>
      <c r="AQ754" s="507"/>
      <c r="AR754" s="507"/>
      <c r="AS754" s="513"/>
      <c r="AT754" s="514"/>
      <c r="AU754" s="513"/>
      <c r="AV754" s="514"/>
      <c r="AW754" s="515"/>
      <c r="AX754" s="514"/>
      <c r="AY754" s="507"/>
      <c r="AZ754" s="408"/>
      <c r="BA754" s="410" t="str">
        <f>IF(A754="","",IF(AY754+AZ754=ข้อมูลพื้นฐาน!$F$33+ข้อมูลพื้นฐาน!$G$33,"/",""))</f>
        <v/>
      </c>
      <c r="BB754" s="410" t="str">
        <f t="shared" si="54"/>
        <v/>
      </c>
      <c r="BC754" s="390" t="str">
        <f>สรุปเวลาเรียน!X29</f>
        <v/>
      </c>
      <c r="BD754" s="415"/>
    </row>
    <row r="755" spans="1:56" ht="15" customHeight="1">
      <c r="A755" s="875" t="str">
        <f>เวลาเรียน1!A32</f>
        <v/>
      </c>
      <c r="B755" s="876"/>
      <c r="C755" s="519" t="str">
        <f>น้ำหนักส่วนสูง!B28</f>
        <v/>
      </c>
      <c r="D755" s="507"/>
      <c r="E755" s="507"/>
      <c r="F755" s="507"/>
      <c r="G755" s="507"/>
      <c r="H755" s="507"/>
      <c r="I755" s="507"/>
      <c r="J755" s="507"/>
      <c r="K755" s="507"/>
      <c r="L755" s="507"/>
      <c r="M755" s="507"/>
      <c r="N755" s="507"/>
      <c r="O755" s="507"/>
      <c r="P755" s="507"/>
      <c r="Q755" s="507"/>
      <c r="R755" s="507"/>
      <c r="S755" s="507"/>
      <c r="T755" s="507"/>
      <c r="U755" s="507"/>
      <c r="V755" s="507"/>
      <c r="W755" s="507"/>
      <c r="X755" s="507"/>
      <c r="Y755" s="507"/>
      <c r="Z755" s="521" t="str">
        <f t="shared" si="53"/>
        <v/>
      </c>
      <c r="AA755" s="507"/>
      <c r="AB755" s="507"/>
      <c r="AC755" s="507"/>
      <c r="AD755" s="507"/>
      <c r="AE755" s="507"/>
      <c r="AF755" s="507"/>
      <c r="AG755" s="507"/>
      <c r="AH755" s="507"/>
      <c r="AI755" s="507"/>
      <c r="AJ755" s="507"/>
      <c r="AK755" s="507"/>
      <c r="AL755" s="507"/>
      <c r="AM755" s="507"/>
      <c r="AN755" s="507"/>
      <c r="AO755" s="507"/>
      <c r="AP755" s="507"/>
      <c r="AQ755" s="507"/>
      <c r="AR755" s="507"/>
      <c r="AS755" s="513"/>
      <c r="AT755" s="514"/>
      <c r="AU755" s="513"/>
      <c r="AV755" s="514"/>
      <c r="AW755" s="515"/>
      <c r="AX755" s="514"/>
      <c r="AY755" s="507"/>
      <c r="AZ755" s="408"/>
      <c r="BA755" s="410" t="str">
        <f>IF(A755="","",IF(AY755+AZ755=ข้อมูลพื้นฐาน!$F$33+ข้อมูลพื้นฐาน!$G$33,"/",""))</f>
        <v/>
      </c>
      <c r="BB755" s="410" t="str">
        <f t="shared" si="54"/>
        <v/>
      </c>
      <c r="BC755" s="390" t="str">
        <f>สรุปเวลาเรียน!X30</f>
        <v/>
      </c>
      <c r="BD755" s="415"/>
    </row>
    <row r="756" spans="1:56" ht="15" customHeight="1">
      <c r="A756" s="875" t="str">
        <f>เวลาเรียน1!A33</f>
        <v/>
      </c>
      <c r="B756" s="876"/>
      <c r="C756" s="519" t="str">
        <f>น้ำหนักส่วนสูง!B29</f>
        <v/>
      </c>
      <c r="D756" s="507"/>
      <c r="E756" s="507"/>
      <c r="F756" s="507"/>
      <c r="G756" s="507"/>
      <c r="H756" s="507"/>
      <c r="I756" s="507"/>
      <c r="J756" s="507"/>
      <c r="K756" s="507"/>
      <c r="L756" s="507"/>
      <c r="M756" s="507"/>
      <c r="N756" s="507"/>
      <c r="O756" s="507"/>
      <c r="P756" s="507"/>
      <c r="Q756" s="507"/>
      <c r="R756" s="507"/>
      <c r="S756" s="507"/>
      <c r="T756" s="507"/>
      <c r="U756" s="507"/>
      <c r="V756" s="507"/>
      <c r="W756" s="507"/>
      <c r="X756" s="507"/>
      <c r="Y756" s="507"/>
      <c r="Z756" s="521" t="str">
        <f t="shared" si="53"/>
        <v/>
      </c>
      <c r="AA756" s="507"/>
      <c r="AB756" s="507"/>
      <c r="AC756" s="507"/>
      <c r="AD756" s="507"/>
      <c r="AE756" s="507"/>
      <c r="AF756" s="507"/>
      <c r="AG756" s="507"/>
      <c r="AH756" s="507"/>
      <c r="AI756" s="507"/>
      <c r="AJ756" s="507"/>
      <c r="AK756" s="507"/>
      <c r="AL756" s="507"/>
      <c r="AM756" s="507"/>
      <c r="AN756" s="507"/>
      <c r="AO756" s="507"/>
      <c r="AP756" s="507"/>
      <c r="AQ756" s="507"/>
      <c r="AR756" s="507"/>
      <c r="AS756" s="513"/>
      <c r="AT756" s="514"/>
      <c r="AU756" s="513"/>
      <c r="AV756" s="514"/>
      <c r="AW756" s="515"/>
      <c r="AX756" s="514"/>
      <c r="AY756" s="507"/>
      <c r="AZ756" s="408"/>
      <c r="BA756" s="410" t="str">
        <f>IF(A756="","",IF(AY756+AZ756=ข้อมูลพื้นฐาน!$F$33+ข้อมูลพื้นฐาน!$G$33,"/",""))</f>
        <v/>
      </c>
      <c r="BB756" s="410" t="str">
        <f t="shared" si="54"/>
        <v/>
      </c>
      <c r="BC756" s="390" t="str">
        <f>สรุปเวลาเรียน!X31</f>
        <v/>
      </c>
      <c r="BD756" s="415"/>
    </row>
    <row r="757" spans="1:56" ht="15" customHeight="1">
      <c r="A757" s="875" t="str">
        <f>เวลาเรียน1!A34</f>
        <v/>
      </c>
      <c r="B757" s="876"/>
      <c r="C757" s="519" t="str">
        <f>น้ำหนักส่วนสูง!B30</f>
        <v/>
      </c>
      <c r="D757" s="507"/>
      <c r="E757" s="507"/>
      <c r="F757" s="507"/>
      <c r="G757" s="507"/>
      <c r="H757" s="507"/>
      <c r="I757" s="507"/>
      <c r="J757" s="507"/>
      <c r="K757" s="507"/>
      <c r="L757" s="507"/>
      <c r="M757" s="507"/>
      <c r="N757" s="507"/>
      <c r="O757" s="507"/>
      <c r="P757" s="507"/>
      <c r="Q757" s="507"/>
      <c r="R757" s="507"/>
      <c r="S757" s="507"/>
      <c r="T757" s="507"/>
      <c r="U757" s="507"/>
      <c r="V757" s="507"/>
      <c r="W757" s="507"/>
      <c r="X757" s="507"/>
      <c r="Y757" s="507"/>
      <c r="Z757" s="521" t="str">
        <f t="shared" si="53"/>
        <v/>
      </c>
      <c r="AA757" s="507"/>
      <c r="AB757" s="507"/>
      <c r="AC757" s="507"/>
      <c r="AD757" s="507"/>
      <c r="AE757" s="507"/>
      <c r="AF757" s="507"/>
      <c r="AG757" s="507"/>
      <c r="AH757" s="507"/>
      <c r="AI757" s="507"/>
      <c r="AJ757" s="507"/>
      <c r="AK757" s="507"/>
      <c r="AL757" s="507"/>
      <c r="AM757" s="507"/>
      <c r="AN757" s="507"/>
      <c r="AO757" s="507"/>
      <c r="AP757" s="507"/>
      <c r="AQ757" s="507"/>
      <c r="AR757" s="507"/>
      <c r="AS757" s="513"/>
      <c r="AT757" s="514"/>
      <c r="AU757" s="513"/>
      <c r="AV757" s="514"/>
      <c r="AW757" s="515"/>
      <c r="AX757" s="514"/>
      <c r="AY757" s="507"/>
      <c r="AZ757" s="408"/>
      <c r="BA757" s="410" t="str">
        <f>IF(A757="","",IF(AY757+AZ757=ข้อมูลพื้นฐาน!$F$33+ข้อมูลพื้นฐาน!$G$33,"/",""))</f>
        <v/>
      </c>
      <c r="BB757" s="410" t="str">
        <f t="shared" si="54"/>
        <v/>
      </c>
      <c r="BC757" s="390" t="str">
        <f>สรุปเวลาเรียน!X32</f>
        <v/>
      </c>
      <c r="BD757" s="415"/>
    </row>
    <row r="758" spans="1:56" ht="15" customHeight="1">
      <c r="A758" s="875" t="str">
        <f>เวลาเรียน1!A35</f>
        <v/>
      </c>
      <c r="B758" s="876"/>
      <c r="C758" s="519" t="str">
        <f>น้ำหนักส่วนสูง!B31</f>
        <v/>
      </c>
      <c r="D758" s="507"/>
      <c r="E758" s="507"/>
      <c r="F758" s="507"/>
      <c r="G758" s="507"/>
      <c r="H758" s="507"/>
      <c r="I758" s="507"/>
      <c r="J758" s="507"/>
      <c r="K758" s="507"/>
      <c r="L758" s="507"/>
      <c r="M758" s="507"/>
      <c r="N758" s="507"/>
      <c r="O758" s="507"/>
      <c r="P758" s="507"/>
      <c r="Q758" s="507"/>
      <c r="R758" s="507"/>
      <c r="S758" s="507"/>
      <c r="T758" s="507"/>
      <c r="U758" s="507"/>
      <c r="V758" s="507"/>
      <c r="W758" s="507"/>
      <c r="X758" s="507"/>
      <c r="Y758" s="507"/>
      <c r="Z758" s="521" t="str">
        <f t="shared" si="53"/>
        <v/>
      </c>
      <c r="AA758" s="507"/>
      <c r="AB758" s="507"/>
      <c r="AC758" s="507"/>
      <c r="AD758" s="507"/>
      <c r="AE758" s="507"/>
      <c r="AF758" s="507"/>
      <c r="AG758" s="507"/>
      <c r="AH758" s="507"/>
      <c r="AI758" s="507"/>
      <c r="AJ758" s="507"/>
      <c r="AK758" s="507"/>
      <c r="AL758" s="507"/>
      <c r="AM758" s="507"/>
      <c r="AN758" s="507"/>
      <c r="AO758" s="507"/>
      <c r="AP758" s="507"/>
      <c r="AQ758" s="507"/>
      <c r="AR758" s="507"/>
      <c r="AS758" s="513"/>
      <c r="AT758" s="514"/>
      <c r="AU758" s="513"/>
      <c r="AV758" s="514"/>
      <c r="AW758" s="515"/>
      <c r="AX758" s="514"/>
      <c r="AY758" s="507"/>
      <c r="AZ758" s="408"/>
      <c r="BA758" s="410" t="str">
        <f>IF(A758="","",IF(AY758+AZ758=ข้อมูลพื้นฐาน!$F$33+ข้อมูลพื้นฐาน!$G$33,"/",""))</f>
        <v/>
      </c>
      <c r="BB758" s="410" t="str">
        <f t="shared" si="54"/>
        <v/>
      </c>
      <c r="BC758" s="390" t="str">
        <f>สรุปเวลาเรียน!X33</f>
        <v/>
      </c>
      <c r="BD758" s="415"/>
    </row>
    <row r="759" spans="1:56" ht="15" customHeight="1">
      <c r="A759" s="875" t="str">
        <f>เวลาเรียน1!A36</f>
        <v/>
      </c>
      <c r="B759" s="876"/>
      <c r="C759" s="519" t="str">
        <f>น้ำหนักส่วนสูง!B32</f>
        <v/>
      </c>
      <c r="D759" s="507"/>
      <c r="E759" s="507"/>
      <c r="F759" s="507"/>
      <c r="G759" s="507"/>
      <c r="H759" s="507"/>
      <c r="I759" s="507"/>
      <c r="J759" s="507"/>
      <c r="K759" s="507"/>
      <c r="L759" s="507"/>
      <c r="M759" s="507"/>
      <c r="N759" s="507"/>
      <c r="O759" s="507"/>
      <c r="P759" s="507"/>
      <c r="Q759" s="507"/>
      <c r="R759" s="507"/>
      <c r="S759" s="507"/>
      <c r="T759" s="507"/>
      <c r="U759" s="507"/>
      <c r="V759" s="507"/>
      <c r="W759" s="507"/>
      <c r="X759" s="507"/>
      <c r="Y759" s="507"/>
      <c r="Z759" s="521" t="str">
        <f t="shared" si="53"/>
        <v/>
      </c>
      <c r="AA759" s="507"/>
      <c r="AB759" s="507"/>
      <c r="AC759" s="507"/>
      <c r="AD759" s="507"/>
      <c r="AE759" s="507"/>
      <c r="AF759" s="507"/>
      <c r="AG759" s="507"/>
      <c r="AH759" s="507"/>
      <c r="AI759" s="507"/>
      <c r="AJ759" s="507"/>
      <c r="AK759" s="507"/>
      <c r="AL759" s="507"/>
      <c r="AM759" s="507"/>
      <c r="AN759" s="507"/>
      <c r="AO759" s="507"/>
      <c r="AP759" s="507"/>
      <c r="AQ759" s="507"/>
      <c r="AR759" s="507"/>
      <c r="AS759" s="513"/>
      <c r="AT759" s="514"/>
      <c r="AU759" s="513"/>
      <c r="AV759" s="514"/>
      <c r="AW759" s="515"/>
      <c r="AX759" s="514"/>
      <c r="AY759" s="507"/>
      <c r="AZ759" s="408"/>
      <c r="BA759" s="410" t="str">
        <f>IF(A759="","",IF(AY759+AZ759=ข้อมูลพื้นฐาน!$F$33+ข้อมูลพื้นฐาน!$G$33,"/",""))</f>
        <v/>
      </c>
      <c r="BB759" s="410" t="str">
        <f t="shared" si="54"/>
        <v/>
      </c>
      <c r="BC759" s="390" t="str">
        <f>สรุปเวลาเรียน!X34</f>
        <v/>
      </c>
      <c r="BD759" s="415"/>
    </row>
    <row r="760" spans="1:56" ht="15" customHeight="1">
      <c r="A760" s="875" t="str">
        <f>เวลาเรียน1!A37</f>
        <v/>
      </c>
      <c r="B760" s="876"/>
      <c r="C760" s="519" t="str">
        <f>น้ำหนักส่วนสูง!B33</f>
        <v/>
      </c>
      <c r="D760" s="507"/>
      <c r="E760" s="507"/>
      <c r="F760" s="507"/>
      <c r="G760" s="507"/>
      <c r="H760" s="507"/>
      <c r="I760" s="507"/>
      <c r="J760" s="507"/>
      <c r="K760" s="507"/>
      <c r="L760" s="507"/>
      <c r="M760" s="507"/>
      <c r="N760" s="507"/>
      <c r="O760" s="507"/>
      <c r="P760" s="507"/>
      <c r="Q760" s="507"/>
      <c r="R760" s="507"/>
      <c r="S760" s="507"/>
      <c r="T760" s="507"/>
      <c r="U760" s="507"/>
      <c r="V760" s="507"/>
      <c r="W760" s="507"/>
      <c r="X760" s="507"/>
      <c r="Y760" s="507"/>
      <c r="Z760" s="521" t="str">
        <f t="shared" si="53"/>
        <v/>
      </c>
      <c r="AA760" s="507"/>
      <c r="AB760" s="507"/>
      <c r="AC760" s="507"/>
      <c r="AD760" s="507"/>
      <c r="AE760" s="507"/>
      <c r="AF760" s="507"/>
      <c r="AG760" s="507"/>
      <c r="AH760" s="507"/>
      <c r="AI760" s="507"/>
      <c r="AJ760" s="507"/>
      <c r="AK760" s="507"/>
      <c r="AL760" s="507"/>
      <c r="AM760" s="507"/>
      <c r="AN760" s="507"/>
      <c r="AO760" s="507"/>
      <c r="AP760" s="507"/>
      <c r="AQ760" s="507"/>
      <c r="AR760" s="507"/>
      <c r="AS760" s="513"/>
      <c r="AT760" s="514"/>
      <c r="AU760" s="513"/>
      <c r="AV760" s="514"/>
      <c r="AW760" s="515"/>
      <c r="AX760" s="514"/>
      <c r="AY760" s="507"/>
      <c r="AZ760" s="408"/>
      <c r="BA760" s="410" t="str">
        <f>IF(A760="","",IF(AY760+AZ760=ข้อมูลพื้นฐาน!$F$33+ข้อมูลพื้นฐาน!$G$33,"/",""))</f>
        <v/>
      </c>
      <c r="BB760" s="410" t="str">
        <f t="shared" si="54"/>
        <v/>
      </c>
      <c r="BC760" s="390" t="str">
        <f>สรุปเวลาเรียน!X35</f>
        <v/>
      </c>
      <c r="BD760" s="415"/>
    </row>
    <row r="761" spans="1:56" ht="15" customHeight="1">
      <c r="A761" s="875" t="str">
        <f>เวลาเรียน1!A38</f>
        <v/>
      </c>
      <c r="B761" s="876"/>
      <c r="C761" s="519" t="str">
        <f>น้ำหนักส่วนสูง!B34</f>
        <v/>
      </c>
      <c r="D761" s="507"/>
      <c r="E761" s="507"/>
      <c r="F761" s="507"/>
      <c r="G761" s="507"/>
      <c r="H761" s="507"/>
      <c r="I761" s="507"/>
      <c r="J761" s="507"/>
      <c r="K761" s="507"/>
      <c r="L761" s="507"/>
      <c r="M761" s="507"/>
      <c r="N761" s="507"/>
      <c r="O761" s="507"/>
      <c r="P761" s="507"/>
      <c r="Q761" s="507"/>
      <c r="R761" s="507"/>
      <c r="S761" s="507"/>
      <c r="T761" s="507"/>
      <c r="U761" s="507"/>
      <c r="V761" s="507"/>
      <c r="W761" s="507"/>
      <c r="X761" s="507"/>
      <c r="Y761" s="507"/>
      <c r="Z761" s="521" t="str">
        <f t="shared" si="53"/>
        <v/>
      </c>
      <c r="AA761" s="507"/>
      <c r="AB761" s="507"/>
      <c r="AC761" s="507"/>
      <c r="AD761" s="507"/>
      <c r="AE761" s="507"/>
      <c r="AF761" s="507"/>
      <c r="AG761" s="507"/>
      <c r="AH761" s="507"/>
      <c r="AI761" s="507"/>
      <c r="AJ761" s="507"/>
      <c r="AK761" s="507"/>
      <c r="AL761" s="507"/>
      <c r="AM761" s="507"/>
      <c r="AN761" s="507"/>
      <c r="AO761" s="507"/>
      <c r="AP761" s="507"/>
      <c r="AQ761" s="507"/>
      <c r="AR761" s="507"/>
      <c r="AS761" s="513"/>
      <c r="AT761" s="514"/>
      <c r="AU761" s="513"/>
      <c r="AV761" s="514"/>
      <c r="AW761" s="515"/>
      <c r="AX761" s="514"/>
      <c r="AY761" s="507"/>
      <c r="AZ761" s="408"/>
      <c r="BA761" s="410" t="str">
        <f>IF(A761="","",IF(AY761+AZ761=ข้อมูลพื้นฐาน!$F$33+ข้อมูลพื้นฐาน!$G$33,"/",""))</f>
        <v/>
      </c>
      <c r="BB761" s="410" t="str">
        <f t="shared" si="54"/>
        <v/>
      </c>
      <c r="BC761" s="390" t="str">
        <f>สรุปเวลาเรียน!X36</f>
        <v/>
      </c>
      <c r="BD761" s="415"/>
    </row>
    <row r="762" spans="1:56" ht="15" customHeight="1">
      <c r="A762" s="875" t="str">
        <f>เวลาเรียน1!A39</f>
        <v/>
      </c>
      <c r="B762" s="876"/>
      <c r="C762" s="519" t="str">
        <f>น้ำหนักส่วนสูง!B35</f>
        <v/>
      </c>
      <c r="D762" s="507"/>
      <c r="E762" s="507"/>
      <c r="F762" s="507"/>
      <c r="G762" s="507"/>
      <c r="H762" s="507"/>
      <c r="I762" s="507"/>
      <c r="J762" s="507"/>
      <c r="K762" s="507"/>
      <c r="L762" s="507"/>
      <c r="M762" s="507"/>
      <c r="N762" s="507"/>
      <c r="O762" s="507"/>
      <c r="P762" s="507"/>
      <c r="Q762" s="507"/>
      <c r="R762" s="507"/>
      <c r="S762" s="507"/>
      <c r="T762" s="507"/>
      <c r="U762" s="507"/>
      <c r="V762" s="507"/>
      <c r="W762" s="507"/>
      <c r="X762" s="507"/>
      <c r="Y762" s="507"/>
      <c r="Z762" s="521" t="str">
        <f t="shared" si="53"/>
        <v/>
      </c>
      <c r="AA762" s="507"/>
      <c r="AB762" s="507"/>
      <c r="AC762" s="507"/>
      <c r="AD762" s="507"/>
      <c r="AE762" s="507"/>
      <c r="AF762" s="507"/>
      <c r="AG762" s="507"/>
      <c r="AH762" s="507"/>
      <c r="AI762" s="507"/>
      <c r="AJ762" s="507"/>
      <c r="AK762" s="507"/>
      <c r="AL762" s="507"/>
      <c r="AM762" s="507"/>
      <c r="AN762" s="507"/>
      <c r="AO762" s="507"/>
      <c r="AP762" s="507"/>
      <c r="AQ762" s="507"/>
      <c r="AR762" s="507"/>
      <c r="AS762" s="513"/>
      <c r="AT762" s="514"/>
      <c r="AU762" s="513"/>
      <c r="AV762" s="514"/>
      <c r="AW762" s="515"/>
      <c r="AX762" s="514"/>
      <c r="AY762" s="507"/>
      <c r="AZ762" s="408"/>
      <c r="BA762" s="410" t="str">
        <f>IF(A762="","",IF(AY762+AZ762=ข้อมูลพื้นฐาน!$F$33+ข้อมูลพื้นฐาน!$G$33,"/",""))</f>
        <v/>
      </c>
      <c r="BB762" s="410" t="str">
        <f t="shared" si="54"/>
        <v/>
      </c>
      <c r="BC762" s="390" t="str">
        <f>สรุปเวลาเรียน!X37</f>
        <v/>
      </c>
      <c r="BD762" s="415"/>
    </row>
    <row r="763" spans="1:56" ht="15" customHeight="1">
      <c r="A763" s="875" t="str">
        <f>เวลาเรียน1!A40</f>
        <v/>
      </c>
      <c r="B763" s="876"/>
      <c r="C763" s="519" t="str">
        <f>น้ำหนักส่วนสูง!B36</f>
        <v/>
      </c>
      <c r="D763" s="507"/>
      <c r="E763" s="507"/>
      <c r="F763" s="507"/>
      <c r="G763" s="507"/>
      <c r="H763" s="507"/>
      <c r="I763" s="507"/>
      <c r="J763" s="507"/>
      <c r="K763" s="507"/>
      <c r="L763" s="507"/>
      <c r="M763" s="507"/>
      <c r="N763" s="507"/>
      <c r="O763" s="507"/>
      <c r="P763" s="507"/>
      <c r="Q763" s="507"/>
      <c r="R763" s="507"/>
      <c r="S763" s="507"/>
      <c r="T763" s="507"/>
      <c r="U763" s="507"/>
      <c r="V763" s="507"/>
      <c r="W763" s="507"/>
      <c r="X763" s="507"/>
      <c r="Y763" s="507"/>
      <c r="Z763" s="521" t="str">
        <f t="shared" si="53"/>
        <v/>
      </c>
      <c r="AA763" s="507"/>
      <c r="AB763" s="507"/>
      <c r="AC763" s="507"/>
      <c r="AD763" s="507"/>
      <c r="AE763" s="507"/>
      <c r="AF763" s="507"/>
      <c r="AG763" s="507"/>
      <c r="AH763" s="507"/>
      <c r="AI763" s="507"/>
      <c r="AJ763" s="507"/>
      <c r="AK763" s="507"/>
      <c r="AL763" s="507"/>
      <c r="AM763" s="507"/>
      <c r="AN763" s="507"/>
      <c r="AO763" s="507"/>
      <c r="AP763" s="507"/>
      <c r="AQ763" s="507"/>
      <c r="AR763" s="507"/>
      <c r="AS763" s="513"/>
      <c r="AT763" s="514"/>
      <c r="AU763" s="513"/>
      <c r="AV763" s="514"/>
      <c r="AW763" s="515"/>
      <c r="AX763" s="514"/>
      <c r="AY763" s="507"/>
      <c r="AZ763" s="408"/>
      <c r="BA763" s="410" t="str">
        <f>IF(A763="","",IF(AY763+AZ763=ข้อมูลพื้นฐาน!$F$33+ข้อมูลพื้นฐาน!$G$33,"/",""))</f>
        <v/>
      </c>
      <c r="BB763" s="410" t="str">
        <f t="shared" si="54"/>
        <v/>
      </c>
      <c r="BC763" s="390" t="str">
        <f>สรุปเวลาเรียน!X38</f>
        <v/>
      </c>
      <c r="BD763" s="415"/>
    </row>
    <row r="764" spans="1:56" ht="15" customHeight="1">
      <c r="A764" s="875" t="str">
        <f>เวลาเรียน1!A41</f>
        <v/>
      </c>
      <c r="B764" s="876"/>
      <c r="C764" s="519" t="str">
        <f>น้ำหนักส่วนสูง!B37</f>
        <v/>
      </c>
      <c r="D764" s="507"/>
      <c r="E764" s="507"/>
      <c r="F764" s="507"/>
      <c r="G764" s="507"/>
      <c r="H764" s="507"/>
      <c r="I764" s="507"/>
      <c r="J764" s="507"/>
      <c r="K764" s="507"/>
      <c r="L764" s="507"/>
      <c r="M764" s="507"/>
      <c r="N764" s="507"/>
      <c r="O764" s="507"/>
      <c r="P764" s="507"/>
      <c r="Q764" s="507"/>
      <c r="R764" s="507"/>
      <c r="S764" s="507"/>
      <c r="T764" s="507"/>
      <c r="U764" s="507"/>
      <c r="V764" s="507"/>
      <c r="W764" s="507"/>
      <c r="X764" s="507"/>
      <c r="Y764" s="507"/>
      <c r="Z764" s="521" t="str">
        <f t="shared" si="53"/>
        <v/>
      </c>
      <c r="AA764" s="507"/>
      <c r="AB764" s="507"/>
      <c r="AC764" s="507"/>
      <c r="AD764" s="507"/>
      <c r="AE764" s="507"/>
      <c r="AF764" s="507"/>
      <c r="AG764" s="507"/>
      <c r="AH764" s="507"/>
      <c r="AI764" s="507"/>
      <c r="AJ764" s="507"/>
      <c r="AK764" s="507"/>
      <c r="AL764" s="507"/>
      <c r="AM764" s="507"/>
      <c r="AN764" s="507"/>
      <c r="AO764" s="507"/>
      <c r="AP764" s="507"/>
      <c r="AQ764" s="507"/>
      <c r="AR764" s="507"/>
      <c r="AS764" s="513"/>
      <c r="AT764" s="514"/>
      <c r="AU764" s="513"/>
      <c r="AV764" s="514"/>
      <c r="AW764" s="515"/>
      <c r="AX764" s="514"/>
      <c r="AY764" s="507"/>
      <c r="AZ764" s="408"/>
      <c r="BA764" s="410" t="str">
        <f>IF(A764="","",IF(AY764+AZ764=ข้อมูลพื้นฐาน!$F$33+ข้อมูลพื้นฐาน!$G$33,"/",""))</f>
        <v/>
      </c>
      <c r="BB764" s="410" t="str">
        <f t="shared" si="54"/>
        <v/>
      </c>
      <c r="BC764" s="390" t="str">
        <f>สรุปเวลาเรียน!X39</f>
        <v/>
      </c>
      <c r="BD764" s="415"/>
    </row>
    <row r="765" spans="1:56" ht="15" customHeight="1">
      <c r="A765" s="875" t="str">
        <f>เวลาเรียน1!A42</f>
        <v/>
      </c>
      <c r="B765" s="876"/>
      <c r="C765" s="519" t="str">
        <f>น้ำหนักส่วนสูง!B38</f>
        <v/>
      </c>
      <c r="D765" s="507"/>
      <c r="E765" s="507"/>
      <c r="F765" s="507"/>
      <c r="G765" s="507"/>
      <c r="H765" s="507"/>
      <c r="I765" s="507"/>
      <c r="J765" s="507"/>
      <c r="K765" s="507"/>
      <c r="L765" s="507"/>
      <c r="M765" s="507"/>
      <c r="N765" s="507"/>
      <c r="O765" s="507"/>
      <c r="P765" s="507"/>
      <c r="Q765" s="507"/>
      <c r="R765" s="507"/>
      <c r="S765" s="507"/>
      <c r="T765" s="507"/>
      <c r="U765" s="507"/>
      <c r="V765" s="507"/>
      <c r="W765" s="507"/>
      <c r="X765" s="507"/>
      <c r="Y765" s="507"/>
      <c r="Z765" s="521" t="str">
        <f t="shared" si="53"/>
        <v/>
      </c>
      <c r="AA765" s="507"/>
      <c r="AB765" s="507"/>
      <c r="AC765" s="507"/>
      <c r="AD765" s="507"/>
      <c r="AE765" s="507"/>
      <c r="AF765" s="507"/>
      <c r="AG765" s="507"/>
      <c r="AH765" s="507"/>
      <c r="AI765" s="507"/>
      <c r="AJ765" s="507"/>
      <c r="AK765" s="507"/>
      <c r="AL765" s="507"/>
      <c r="AM765" s="507"/>
      <c r="AN765" s="507"/>
      <c r="AO765" s="507"/>
      <c r="AP765" s="507"/>
      <c r="AQ765" s="507"/>
      <c r="AR765" s="507"/>
      <c r="AS765" s="513"/>
      <c r="AT765" s="514"/>
      <c r="AU765" s="513"/>
      <c r="AV765" s="514"/>
      <c r="AW765" s="515"/>
      <c r="AX765" s="514"/>
      <c r="AY765" s="507"/>
      <c r="AZ765" s="408"/>
      <c r="BA765" s="410" t="str">
        <f>IF(A765="","",IF(AY765+AZ765=ข้อมูลพื้นฐาน!$F$33+ข้อมูลพื้นฐาน!$G$33,"/",""))</f>
        <v/>
      </c>
      <c r="BB765" s="410" t="str">
        <f t="shared" si="54"/>
        <v/>
      </c>
      <c r="BC765" s="390" t="str">
        <f>สรุปเวลาเรียน!X40</f>
        <v/>
      </c>
      <c r="BD765" s="415"/>
    </row>
    <row r="766" spans="1:56" ht="15" customHeight="1">
      <c r="A766" s="875" t="str">
        <f>เวลาเรียน1!A43</f>
        <v/>
      </c>
      <c r="B766" s="876"/>
      <c r="C766" s="519" t="str">
        <f>น้ำหนักส่วนสูง!B39</f>
        <v/>
      </c>
      <c r="D766" s="507"/>
      <c r="E766" s="507"/>
      <c r="F766" s="507"/>
      <c r="G766" s="507"/>
      <c r="H766" s="507"/>
      <c r="I766" s="507"/>
      <c r="J766" s="507"/>
      <c r="K766" s="507"/>
      <c r="L766" s="507"/>
      <c r="M766" s="507"/>
      <c r="N766" s="507"/>
      <c r="O766" s="507"/>
      <c r="P766" s="507"/>
      <c r="Q766" s="507"/>
      <c r="R766" s="507"/>
      <c r="S766" s="507"/>
      <c r="T766" s="507"/>
      <c r="U766" s="507"/>
      <c r="V766" s="507"/>
      <c r="W766" s="507"/>
      <c r="X766" s="507"/>
      <c r="Y766" s="507"/>
      <c r="Z766" s="521" t="str">
        <f t="shared" si="53"/>
        <v/>
      </c>
      <c r="AA766" s="507"/>
      <c r="AB766" s="507"/>
      <c r="AC766" s="507"/>
      <c r="AD766" s="507"/>
      <c r="AE766" s="507"/>
      <c r="AF766" s="507"/>
      <c r="AG766" s="507"/>
      <c r="AH766" s="507"/>
      <c r="AI766" s="507"/>
      <c r="AJ766" s="507"/>
      <c r="AK766" s="507"/>
      <c r="AL766" s="507"/>
      <c r="AM766" s="507"/>
      <c r="AN766" s="507"/>
      <c r="AO766" s="507"/>
      <c r="AP766" s="507"/>
      <c r="AQ766" s="507"/>
      <c r="AR766" s="507"/>
      <c r="AS766" s="513"/>
      <c r="AT766" s="514"/>
      <c r="AU766" s="513"/>
      <c r="AV766" s="514"/>
      <c r="AW766" s="515"/>
      <c r="AX766" s="514"/>
      <c r="AY766" s="507"/>
      <c r="AZ766" s="408"/>
      <c r="BA766" s="410" t="str">
        <f>IF(A766="","",IF(AY766+AZ766=ข้อมูลพื้นฐาน!$F$33+ข้อมูลพื้นฐาน!$G$33,"/",""))</f>
        <v/>
      </c>
      <c r="BB766" s="410" t="str">
        <f t="shared" si="54"/>
        <v/>
      </c>
      <c r="BC766" s="390" t="str">
        <f>สรุปเวลาเรียน!X41</f>
        <v/>
      </c>
      <c r="BD766" s="415"/>
    </row>
    <row r="767" spans="1:56" ht="15" customHeight="1">
      <c r="A767" s="875" t="str">
        <f>เวลาเรียน1!A44</f>
        <v/>
      </c>
      <c r="B767" s="876"/>
      <c r="C767" s="519" t="str">
        <f>น้ำหนักส่วนสูง!B40</f>
        <v/>
      </c>
      <c r="D767" s="507"/>
      <c r="E767" s="507"/>
      <c r="F767" s="507"/>
      <c r="G767" s="507"/>
      <c r="H767" s="507"/>
      <c r="I767" s="507"/>
      <c r="J767" s="507"/>
      <c r="K767" s="507"/>
      <c r="L767" s="507"/>
      <c r="M767" s="507"/>
      <c r="N767" s="507"/>
      <c r="O767" s="507"/>
      <c r="P767" s="507"/>
      <c r="Q767" s="507"/>
      <c r="R767" s="507"/>
      <c r="S767" s="507"/>
      <c r="T767" s="507"/>
      <c r="U767" s="507"/>
      <c r="V767" s="507"/>
      <c r="W767" s="507"/>
      <c r="X767" s="507"/>
      <c r="Y767" s="507"/>
      <c r="Z767" s="521" t="str">
        <f t="shared" si="53"/>
        <v/>
      </c>
      <c r="AA767" s="507"/>
      <c r="AB767" s="507"/>
      <c r="AC767" s="507"/>
      <c r="AD767" s="507"/>
      <c r="AE767" s="507"/>
      <c r="AF767" s="507"/>
      <c r="AG767" s="507"/>
      <c r="AH767" s="507"/>
      <c r="AI767" s="507"/>
      <c r="AJ767" s="507"/>
      <c r="AK767" s="507"/>
      <c r="AL767" s="507"/>
      <c r="AM767" s="507"/>
      <c r="AN767" s="507"/>
      <c r="AO767" s="507"/>
      <c r="AP767" s="507"/>
      <c r="AQ767" s="507"/>
      <c r="AR767" s="507"/>
      <c r="AS767" s="513"/>
      <c r="AT767" s="514"/>
      <c r="AU767" s="513"/>
      <c r="AV767" s="514"/>
      <c r="AW767" s="515"/>
      <c r="AX767" s="514"/>
      <c r="AY767" s="507"/>
      <c r="AZ767" s="408"/>
      <c r="BA767" s="410" t="str">
        <f>IF(A767="","",IF(AY767+AZ767=ข้อมูลพื้นฐาน!$F$33+ข้อมูลพื้นฐาน!$G$33,"/",""))</f>
        <v/>
      </c>
      <c r="BB767" s="410" t="str">
        <f t="shared" si="54"/>
        <v/>
      </c>
      <c r="BC767" s="390" t="str">
        <f>สรุปเวลาเรียน!X42</f>
        <v/>
      </c>
      <c r="BD767" s="415"/>
    </row>
    <row r="768" spans="1:56" ht="15" customHeight="1">
      <c r="A768" s="875" t="str">
        <f>เวลาเรียน1!A45</f>
        <v/>
      </c>
      <c r="B768" s="876"/>
      <c r="C768" s="519" t="str">
        <f>น้ำหนักส่วนสูง!B41</f>
        <v/>
      </c>
      <c r="D768" s="507"/>
      <c r="E768" s="507"/>
      <c r="F768" s="507"/>
      <c r="G768" s="507"/>
      <c r="H768" s="507"/>
      <c r="I768" s="507"/>
      <c r="J768" s="507"/>
      <c r="K768" s="507"/>
      <c r="L768" s="507"/>
      <c r="M768" s="507"/>
      <c r="N768" s="507"/>
      <c r="O768" s="507"/>
      <c r="P768" s="507"/>
      <c r="Q768" s="507"/>
      <c r="R768" s="507"/>
      <c r="S768" s="507"/>
      <c r="T768" s="507"/>
      <c r="U768" s="507"/>
      <c r="V768" s="507"/>
      <c r="W768" s="507"/>
      <c r="X768" s="507"/>
      <c r="Y768" s="507"/>
      <c r="Z768" s="521" t="str">
        <f t="shared" si="53"/>
        <v/>
      </c>
      <c r="AA768" s="507"/>
      <c r="AB768" s="507"/>
      <c r="AC768" s="507"/>
      <c r="AD768" s="507"/>
      <c r="AE768" s="507"/>
      <c r="AF768" s="507"/>
      <c r="AG768" s="507"/>
      <c r="AH768" s="507"/>
      <c r="AI768" s="507"/>
      <c r="AJ768" s="507"/>
      <c r="AK768" s="507"/>
      <c r="AL768" s="507"/>
      <c r="AM768" s="507"/>
      <c r="AN768" s="507"/>
      <c r="AO768" s="507"/>
      <c r="AP768" s="507"/>
      <c r="AQ768" s="507"/>
      <c r="AR768" s="507"/>
      <c r="AS768" s="513"/>
      <c r="AT768" s="514"/>
      <c r="AU768" s="513"/>
      <c r="AV768" s="514"/>
      <c r="AW768" s="515"/>
      <c r="AX768" s="514"/>
      <c r="AY768" s="507"/>
      <c r="AZ768" s="408"/>
      <c r="BA768" s="410" t="str">
        <f>IF(A768="","",IF(AY768+AZ768=ข้อมูลพื้นฐาน!$F$33+ข้อมูลพื้นฐาน!$G$33,"/",""))</f>
        <v/>
      </c>
      <c r="BB768" s="410" t="str">
        <f t="shared" si="54"/>
        <v/>
      </c>
      <c r="BC768" s="390" t="str">
        <f>สรุปเวลาเรียน!X43</f>
        <v/>
      </c>
      <c r="BD768" s="415"/>
    </row>
    <row r="769" spans="1:56" ht="15" customHeight="1">
      <c r="A769" s="875" t="str">
        <f>เวลาเรียน1!A46</f>
        <v/>
      </c>
      <c r="B769" s="876"/>
      <c r="C769" s="519" t="str">
        <f>น้ำหนักส่วนสูง!B42</f>
        <v/>
      </c>
      <c r="D769" s="507"/>
      <c r="E769" s="507"/>
      <c r="F769" s="507"/>
      <c r="G769" s="507"/>
      <c r="H769" s="507"/>
      <c r="I769" s="507"/>
      <c r="J769" s="507"/>
      <c r="K769" s="507"/>
      <c r="L769" s="507"/>
      <c r="M769" s="507"/>
      <c r="N769" s="507"/>
      <c r="O769" s="507"/>
      <c r="P769" s="507"/>
      <c r="Q769" s="507"/>
      <c r="R769" s="507"/>
      <c r="S769" s="507"/>
      <c r="T769" s="507"/>
      <c r="U769" s="507"/>
      <c r="V769" s="507"/>
      <c r="W769" s="507"/>
      <c r="X769" s="507"/>
      <c r="Y769" s="507"/>
      <c r="Z769" s="521" t="str">
        <f t="shared" si="53"/>
        <v/>
      </c>
      <c r="AA769" s="507"/>
      <c r="AB769" s="507"/>
      <c r="AC769" s="507"/>
      <c r="AD769" s="507"/>
      <c r="AE769" s="507"/>
      <c r="AF769" s="507"/>
      <c r="AG769" s="507"/>
      <c r="AH769" s="507"/>
      <c r="AI769" s="507"/>
      <c r="AJ769" s="507"/>
      <c r="AK769" s="507"/>
      <c r="AL769" s="507"/>
      <c r="AM769" s="507"/>
      <c r="AN769" s="507"/>
      <c r="AO769" s="507"/>
      <c r="AP769" s="507"/>
      <c r="AQ769" s="507"/>
      <c r="AR769" s="507"/>
      <c r="AS769" s="516"/>
      <c r="AT769" s="517"/>
      <c r="AU769" s="516"/>
      <c r="AV769" s="517"/>
      <c r="AW769" s="518"/>
      <c r="AX769" s="517"/>
      <c r="AY769" s="507"/>
      <c r="AZ769" s="408"/>
      <c r="BA769" s="410" t="str">
        <f>IF(A769="","",IF(AY769+AZ769=ข้อมูลพื้นฐาน!$F$33+ข้อมูลพื้นฐาน!$G$33,"/",""))</f>
        <v/>
      </c>
      <c r="BB769" s="410" t="str">
        <f t="shared" si="54"/>
        <v/>
      </c>
      <c r="BC769" s="390" t="str">
        <f>สรุปเวลาเรียน!X44</f>
        <v/>
      </c>
      <c r="BD769" s="415"/>
    </row>
    <row r="770" spans="1:56" ht="15" customHeight="1">
      <c r="A770" s="875" t="str">
        <f>เวลาเรียน1!A47</f>
        <v/>
      </c>
      <c r="B770" s="876"/>
      <c r="C770" s="519" t="str">
        <f>น้ำหนักส่วนสูง!B43</f>
        <v/>
      </c>
      <c r="D770" s="507"/>
      <c r="E770" s="507"/>
      <c r="F770" s="507"/>
      <c r="G770" s="507"/>
      <c r="H770" s="507"/>
      <c r="I770" s="507"/>
      <c r="J770" s="507"/>
      <c r="K770" s="507"/>
      <c r="L770" s="507"/>
      <c r="M770" s="507"/>
      <c r="N770" s="507"/>
      <c r="O770" s="507"/>
      <c r="P770" s="507"/>
      <c r="Q770" s="507"/>
      <c r="R770" s="507"/>
      <c r="S770" s="507"/>
      <c r="T770" s="507"/>
      <c r="U770" s="507"/>
      <c r="V770" s="507"/>
      <c r="W770" s="507"/>
      <c r="X770" s="507"/>
      <c r="Y770" s="507"/>
      <c r="Z770" s="521" t="str">
        <f t="shared" ref="Z770:Z775" si="55">A770</f>
        <v/>
      </c>
      <c r="AA770" s="507"/>
      <c r="AB770" s="507"/>
      <c r="AC770" s="507"/>
      <c r="AD770" s="507"/>
      <c r="AE770" s="507"/>
      <c r="AF770" s="507"/>
      <c r="AG770" s="507"/>
      <c r="AH770" s="507"/>
      <c r="AI770" s="507"/>
      <c r="AJ770" s="507"/>
      <c r="AK770" s="507"/>
      <c r="AL770" s="507"/>
      <c r="AM770" s="507"/>
      <c r="AN770" s="507"/>
      <c r="AO770" s="507"/>
      <c r="AP770" s="507"/>
      <c r="AQ770" s="507"/>
      <c r="AR770" s="507"/>
      <c r="AS770" s="513"/>
      <c r="AT770" s="514"/>
      <c r="AU770" s="513"/>
      <c r="AV770" s="514"/>
      <c r="AW770" s="515"/>
      <c r="AX770" s="514"/>
      <c r="AY770" s="507"/>
      <c r="AZ770" s="408"/>
      <c r="BA770" s="410" t="str">
        <f>IF(A770="","",IF(AY770+AZ770=ข้อมูลพื้นฐาน!$F$33+ข้อมูลพื้นฐาน!$G$33,"/",""))</f>
        <v/>
      </c>
      <c r="BB770" s="410" t="str">
        <f t="shared" si="54"/>
        <v/>
      </c>
      <c r="BC770" s="390" t="str">
        <f>สรุปเวลาเรียน!X45</f>
        <v/>
      </c>
      <c r="BD770" s="415"/>
    </row>
    <row r="771" spans="1:56" ht="15" customHeight="1">
      <c r="A771" s="875" t="str">
        <f>เวลาเรียน1!A48</f>
        <v/>
      </c>
      <c r="B771" s="876"/>
      <c r="C771" s="519" t="str">
        <f>น้ำหนักส่วนสูง!B44</f>
        <v/>
      </c>
      <c r="D771" s="507"/>
      <c r="E771" s="507"/>
      <c r="F771" s="507"/>
      <c r="G771" s="507"/>
      <c r="H771" s="507"/>
      <c r="I771" s="507"/>
      <c r="J771" s="507"/>
      <c r="K771" s="507"/>
      <c r="L771" s="507"/>
      <c r="M771" s="507"/>
      <c r="N771" s="507"/>
      <c r="O771" s="507"/>
      <c r="P771" s="507"/>
      <c r="Q771" s="507"/>
      <c r="R771" s="507"/>
      <c r="S771" s="507"/>
      <c r="T771" s="507"/>
      <c r="U771" s="507"/>
      <c r="V771" s="507"/>
      <c r="W771" s="507"/>
      <c r="X771" s="507"/>
      <c r="Y771" s="507"/>
      <c r="Z771" s="521" t="str">
        <f t="shared" si="55"/>
        <v/>
      </c>
      <c r="AA771" s="507"/>
      <c r="AB771" s="507"/>
      <c r="AC771" s="507"/>
      <c r="AD771" s="507"/>
      <c r="AE771" s="507"/>
      <c r="AF771" s="507"/>
      <c r="AG771" s="507"/>
      <c r="AH771" s="507"/>
      <c r="AI771" s="507"/>
      <c r="AJ771" s="507"/>
      <c r="AK771" s="507"/>
      <c r="AL771" s="507"/>
      <c r="AM771" s="507"/>
      <c r="AN771" s="507"/>
      <c r="AO771" s="507"/>
      <c r="AP771" s="507"/>
      <c r="AQ771" s="507"/>
      <c r="AR771" s="507"/>
      <c r="AS771" s="513"/>
      <c r="AT771" s="514"/>
      <c r="AU771" s="513"/>
      <c r="AV771" s="514"/>
      <c r="AW771" s="515"/>
      <c r="AX771" s="514"/>
      <c r="AY771" s="507"/>
      <c r="AZ771" s="408"/>
      <c r="BA771" s="410" t="str">
        <f>IF(A771="","",IF(AY771+AZ771=ข้อมูลพื้นฐาน!$F$33+ข้อมูลพื้นฐาน!$G$33,"/",""))</f>
        <v/>
      </c>
      <c r="BB771" s="410" t="str">
        <f t="shared" si="54"/>
        <v/>
      </c>
      <c r="BC771" s="390" t="str">
        <f>สรุปเวลาเรียน!X46</f>
        <v/>
      </c>
      <c r="BD771" s="415"/>
    </row>
    <row r="772" spans="1:56" ht="15" customHeight="1">
      <c r="A772" s="875" t="str">
        <f>เวลาเรียน1!A49</f>
        <v/>
      </c>
      <c r="B772" s="876"/>
      <c r="C772" s="519" t="str">
        <f>น้ำหนักส่วนสูง!B45</f>
        <v/>
      </c>
      <c r="D772" s="507"/>
      <c r="E772" s="507"/>
      <c r="F772" s="507"/>
      <c r="G772" s="507"/>
      <c r="H772" s="507"/>
      <c r="I772" s="507"/>
      <c r="J772" s="507"/>
      <c r="K772" s="507"/>
      <c r="L772" s="507"/>
      <c r="M772" s="507"/>
      <c r="N772" s="507"/>
      <c r="O772" s="507"/>
      <c r="P772" s="507"/>
      <c r="Q772" s="507"/>
      <c r="R772" s="507"/>
      <c r="S772" s="507"/>
      <c r="T772" s="507"/>
      <c r="U772" s="507"/>
      <c r="V772" s="507"/>
      <c r="W772" s="507"/>
      <c r="X772" s="507"/>
      <c r="Y772" s="507"/>
      <c r="Z772" s="521" t="str">
        <f t="shared" si="55"/>
        <v/>
      </c>
      <c r="AA772" s="507"/>
      <c r="AB772" s="507"/>
      <c r="AC772" s="507"/>
      <c r="AD772" s="507"/>
      <c r="AE772" s="507"/>
      <c r="AF772" s="507"/>
      <c r="AG772" s="507"/>
      <c r="AH772" s="507"/>
      <c r="AI772" s="507"/>
      <c r="AJ772" s="507"/>
      <c r="AK772" s="507"/>
      <c r="AL772" s="507"/>
      <c r="AM772" s="507"/>
      <c r="AN772" s="507"/>
      <c r="AO772" s="507"/>
      <c r="AP772" s="507"/>
      <c r="AQ772" s="507"/>
      <c r="AR772" s="507"/>
      <c r="AS772" s="513"/>
      <c r="AT772" s="514"/>
      <c r="AU772" s="513"/>
      <c r="AV772" s="514"/>
      <c r="AW772" s="515"/>
      <c r="AX772" s="514"/>
      <c r="AY772" s="507"/>
      <c r="AZ772" s="408"/>
      <c r="BA772" s="410" t="str">
        <f>IF(A772="","",IF(AY772+AZ772=ข้อมูลพื้นฐาน!$F$33+ข้อมูลพื้นฐาน!$G$33,"/",""))</f>
        <v/>
      </c>
      <c r="BB772" s="410" t="str">
        <f t="shared" si="54"/>
        <v/>
      </c>
      <c r="BC772" s="390" t="str">
        <f>สรุปเวลาเรียน!X47</f>
        <v/>
      </c>
      <c r="BD772" s="415"/>
    </row>
    <row r="773" spans="1:56" ht="15" customHeight="1">
      <c r="A773" s="875" t="str">
        <f>เวลาเรียน1!A50</f>
        <v/>
      </c>
      <c r="B773" s="876"/>
      <c r="C773" s="519" t="str">
        <f>น้ำหนักส่วนสูง!B46</f>
        <v/>
      </c>
      <c r="D773" s="507"/>
      <c r="E773" s="507"/>
      <c r="F773" s="507"/>
      <c r="G773" s="507"/>
      <c r="H773" s="507"/>
      <c r="I773" s="507"/>
      <c r="J773" s="507"/>
      <c r="K773" s="507"/>
      <c r="L773" s="507"/>
      <c r="M773" s="507"/>
      <c r="N773" s="507"/>
      <c r="O773" s="507"/>
      <c r="P773" s="507"/>
      <c r="Q773" s="507"/>
      <c r="R773" s="507"/>
      <c r="S773" s="507"/>
      <c r="T773" s="507"/>
      <c r="U773" s="507"/>
      <c r="V773" s="507"/>
      <c r="W773" s="507"/>
      <c r="X773" s="507"/>
      <c r="Y773" s="507"/>
      <c r="Z773" s="521" t="str">
        <f t="shared" si="55"/>
        <v/>
      </c>
      <c r="AA773" s="507"/>
      <c r="AB773" s="507"/>
      <c r="AC773" s="507"/>
      <c r="AD773" s="507"/>
      <c r="AE773" s="507"/>
      <c r="AF773" s="507"/>
      <c r="AG773" s="507"/>
      <c r="AH773" s="507"/>
      <c r="AI773" s="507"/>
      <c r="AJ773" s="507"/>
      <c r="AK773" s="507"/>
      <c r="AL773" s="507"/>
      <c r="AM773" s="507"/>
      <c r="AN773" s="507"/>
      <c r="AO773" s="507"/>
      <c r="AP773" s="507"/>
      <c r="AQ773" s="507"/>
      <c r="AR773" s="507"/>
      <c r="AS773" s="513"/>
      <c r="AT773" s="514"/>
      <c r="AU773" s="513"/>
      <c r="AV773" s="514"/>
      <c r="AW773" s="515"/>
      <c r="AX773" s="514"/>
      <c r="AY773" s="507"/>
      <c r="AZ773" s="408"/>
      <c r="BA773" s="410" t="str">
        <f>IF(A773="","",IF(AY773+AZ773=ข้อมูลพื้นฐาน!$F$33+ข้อมูลพื้นฐาน!$G$33,"/",""))</f>
        <v/>
      </c>
      <c r="BB773" s="410" t="str">
        <f t="shared" si="54"/>
        <v/>
      </c>
      <c r="BC773" s="390" t="str">
        <f>สรุปเวลาเรียน!X48</f>
        <v/>
      </c>
      <c r="BD773" s="415"/>
    </row>
    <row r="774" spans="1:56" ht="15" customHeight="1">
      <c r="A774" s="875" t="str">
        <f>เวลาเรียน1!A51</f>
        <v/>
      </c>
      <c r="B774" s="876"/>
      <c r="C774" s="519" t="str">
        <f>น้ำหนักส่วนสูง!B47</f>
        <v/>
      </c>
      <c r="D774" s="507"/>
      <c r="E774" s="507"/>
      <c r="F774" s="507"/>
      <c r="G774" s="507"/>
      <c r="H774" s="507"/>
      <c r="I774" s="507"/>
      <c r="J774" s="507"/>
      <c r="K774" s="507"/>
      <c r="L774" s="507"/>
      <c r="M774" s="507"/>
      <c r="N774" s="507"/>
      <c r="O774" s="507"/>
      <c r="P774" s="507"/>
      <c r="Q774" s="507"/>
      <c r="R774" s="507"/>
      <c r="S774" s="507"/>
      <c r="T774" s="507"/>
      <c r="U774" s="507"/>
      <c r="V774" s="507"/>
      <c r="W774" s="507"/>
      <c r="X774" s="507"/>
      <c r="Y774" s="507"/>
      <c r="Z774" s="521" t="str">
        <f t="shared" si="55"/>
        <v/>
      </c>
      <c r="AA774" s="507"/>
      <c r="AB774" s="507"/>
      <c r="AC774" s="507"/>
      <c r="AD774" s="507"/>
      <c r="AE774" s="507"/>
      <c r="AF774" s="507"/>
      <c r="AG774" s="507"/>
      <c r="AH774" s="507"/>
      <c r="AI774" s="507"/>
      <c r="AJ774" s="507"/>
      <c r="AK774" s="507"/>
      <c r="AL774" s="507"/>
      <c r="AM774" s="507"/>
      <c r="AN774" s="507"/>
      <c r="AO774" s="507"/>
      <c r="AP774" s="507"/>
      <c r="AQ774" s="507"/>
      <c r="AR774" s="507"/>
      <c r="AS774" s="513"/>
      <c r="AT774" s="514"/>
      <c r="AU774" s="513"/>
      <c r="AV774" s="514"/>
      <c r="AW774" s="515"/>
      <c r="AX774" s="514"/>
      <c r="AY774" s="507"/>
      <c r="AZ774" s="408"/>
      <c r="BA774" s="410" t="str">
        <f>IF(A774="","",IF(AY774+AZ774=ข้อมูลพื้นฐาน!$F$33+ข้อมูลพื้นฐาน!$G$33,"/",""))</f>
        <v/>
      </c>
      <c r="BB774" s="410" t="str">
        <f t="shared" si="54"/>
        <v/>
      </c>
      <c r="BC774" s="390" t="str">
        <f>สรุปเวลาเรียน!X49</f>
        <v/>
      </c>
      <c r="BD774" s="415"/>
    </row>
    <row r="775" spans="1:56" ht="15" customHeight="1">
      <c r="A775" s="875" t="str">
        <f>เวลาเรียน1!A52</f>
        <v/>
      </c>
      <c r="B775" s="876"/>
      <c r="C775" s="519" t="str">
        <f>น้ำหนักส่วนสูง!B48</f>
        <v/>
      </c>
      <c r="D775" s="507"/>
      <c r="E775" s="507"/>
      <c r="F775" s="507"/>
      <c r="G775" s="507"/>
      <c r="H775" s="507"/>
      <c r="I775" s="507"/>
      <c r="J775" s="507"/>
      <c r="K775" s="507"/>
      <c r="L775" s="507"/>
      <c r="M775" s="507"/>
      <c r="N775" s="507"/>
      <c r="O775" s="507"/>
      <c r="P775" s="507"/>
      <c r="Q775" s="507"/>
      <c r="R775" s="507"/>
      <c r="S775" s="507"/>
      <c r="T775" s="507"/>
      <c r="U775" s="507"/>
      <c r="V775" s="507"/>
      <c r="W775" s="507"/>
      <c r="X775" s="507"/>
      <c r="Y775" s="507"/>
      <c r="Z775" s="521" t="str">
        <f t="shared" si="55"/>
        <v/>
      </c>
      <c r="AA775" s="507"/>
      <c r="AB775" s="507"/>
      <c r="AC775" s="507"/>
      <c r="AD775" s="507"/>
      <c r="AE775" s="507"/>
      <c r="AF775" s="507"/>
      <c r="AG775" s="507"/>
      <c r="AH775" s="507"/>
      <c r="AI775" s="507"/>
      <c r="AJ775" s="507"/>
      <c r="AK775" s="507"/>
      <c r="AL775" s="507"/>
      <c r="AM775" s="507"/>
      <c r="AN775" s="507"/>
      <c r="AO775" s="507"/>
      <c r="AP775" s="507"/>
      <c r="AQ775" s="507"/>
      <c r="AR775" s="507"/>
      <c r="AS775" s="516"/>
      <c r="AT775" s="517"/>
      <c r="AU775" s="516"/>
      <c r="AV775" s="517"/>
      <c r="AW775" s="518"/>
      <c r="AX775" s="517"/>
      <c r="AY775" s="507"/>
      <c r="AZ775" s="408"/>
      <c r="BA775" s="410" t="str">
        <f>IF(A775="","",IF(AY775+AZ775=ข้อมูลพื้นฐาน!$F$33+ข้อมูลพื้นฐาน!$G$33,"/",""))</f>
        <v/>
      </c>
      <c r="BB775" s="410" t="str">
        <f t="shared" si="54"/>
        <v/>
      </c>
      <c r="BC775" s="390" t="str">
        <f>สรุปเวลาเรียน!X50</f>
        <v/>
      </c>
      <c r="BD775" s="415"/>
    </row>
    <row r="776" spans="1:56" ht="15" customHeight="1">
      <c r="A776" s="875" t="str">
        <f>เวลาเรียน1!A53</f>
        <v/>
      </c>
      <c r="B776" s="876"/>
      <c r="C776" s="519" t="str">
        <f>น้ำหนักส่วนสูง!B49</f>
        <v/>
      </c>
      <c r="D776" s="507"/>
      <c r="E776" s="507"/>
      <c r="F776" s="507"/>
      <c r="G776" s="507"/>
      <c r="H776" s="507"/>
      <c r="I776" s="507"/>
      <c r="J776" s="507"/>
      <c r="K776" s="507"/>
      <c r="L776" s="507"/>
      <c r="M776" s="507"/>
      <c r="N776" s="507"/>
      <c r="O776" s="507"/>
      <c r="P776" s="507"/>
      <c r="Q776" s="507"/>
      <c r="R776" s="507"/>
      <c r="S776" s="507"/>
      <c r="T776" s="507"/>
      <c r="U776" s="507"/>
      <c r="V776" s="507"/>
      <c r="W776" s="507"/>
      <c r="X776" s="507"/>
      <c r="Y776" s="507"/>
      <c r="Z776" s="521" t="str">
        <f t="shared" ref="Z776:Z779" si="56">A776</f>
        <v/>
      </c>
      <c r="AA776" s="507"/>
      <c r="AB776" s="507"/>
      <c r="AC776" s="507"/>
      <c r="AD776" s="507"/>
      <c r="AE776" s="507"/>
      <c r="AF776" s="507"/>
      <c r="AG776" s="507"/>
      <c r="AH776" s="507"/>
      <c r="AI776" s="507"/>
      <c r="AJ776" s="507"/>
      <c r="AK776" s="507"/>
      <c r="AL776" s="507"/>
      <c r="AM776" s="507"/>
      <c r="AN776" s="507"/>
      <c r="AO776" s="507"/>
      <c r="AP776" s="507"/>
      <c r="AQ776" s="507"/>
      <c r="AR776" s="507"/>
      <c r="AS776" s="513"/>
      <c r="AT776" s="514"/>
      <c r="AU776" s="513"/>
      <c r="AV776" s="514"/>
      <c r="AW776" s="515"/>
      <c r="AX776" s="514"/>
      <c r="AY776" s="507"/>
      <c r="AZ776" s="408"/>
      <c r="BA776" s="410" t="str">
        <f>IF(A776="","",IF(AY776+AZ776=ข้อมูลพื้นฐาน!$F$33+ข้อมูลพื้นฐาน!$G$33,"/",""))</f>
        <v/>
      </c>
      <c r="BB776" s="410" t="str">
        <f t="shared" si="54"/>
        <v/>
      </c>
      <c r="BC776" s="390" t="str">
        <f>สรุปเวลาเรียน!X51</f>
        <v/>
      </c>
      <c r="BD776" s="415"/>
    </row>
    <row r="777" spans="1:56" ht="15" customHeight="1">
      <c r="A777" s="875" t="str">
        <f>เวลาเรียน1!A54</f>
        <v/>
      </c>
      <c r="B777" s="876"/>
      <c r="C777" s="519" t="str">
        <f>น้ำหนักส่วนสูง!B50</f>
        <v/>
      </c>
      <c r="D777" s="507"/>
      <c r="E777" s="507"/>
      <c r="F777" s="507"/>
      <c r="G777" s="507"/>
      <c r="H777" s="507"/>
      <c r="I777" s="507"/>
      <c r="J777" s="507"/>
      <c r="K777" s="507"/>
      <c r="L777" s="507"/>
      <c r="M777" s="507"/>
      <c r="N777" s="507"/>
      <c r="O777" s="507"/>
      <c r="P777" s="507"/>
      <c r="Q777" s="507"/>
      <c r="R777" s="507"/>
      <c r="S777" s="507"/>
      <c r="T777" s="507"/>
      <c r="U777" s="507"/>
      <c r="V777" s="507"/>
      <c r="W777" s="507"/>
      <c r="X777" s="507"/>
      <c r="Y777" s="507"/>
      <c r="Z777" s="521" t="str">
        <f t="shared" si="56"/>
        <v/>
      </c>
      <c r="AA777" s="507"/>
      <c r="AB777" s="507"/>
      <c r="AC777" s="507"/>
      <c r="AD777" s="507"/>
      <c r="AE777" s="507"/>
      <c r="AF777" s="507"/>
      <c r="AG777" s="507"/>
      <c r="AH777" s="507"/>
      <c r="AI777" s="507"/>
      <c r="AJ777" s="507"/>
      <c r="AK777" s="507"/>
      <c r="AL777" s="507"/>
      <c r="AM777" s="507"/>
      <c r="AN777" s="507"/>
      <c r="AO777" s="507"/>
      <c r="AP777" s="507"/>
      <c r="AQ777" s="507"/>
      <c r="AR777" s="507"/>
      <c r="AS777" s="513"/>
      <c r="AT777" s="514"/>
      <c r="AU777" s="513"/>
      <c r="AV777" s="514"/>
      <c r="AW777" s="515"/>
      <c r="AX777" s="514"/>
      <c r="AY777" s="507"/>
      <c r="AZ777" s="408"/>
      <c r="BA777" s="410" t="str">
        <f>IF(A777="","",IF(AY777+AZ777=ข้อมูลพื้นฐาน!$F$33+ข้อมูลพื้นฐาน!$G$33,"/",""))</f>
        <v/>
      </c>
      <c r="BB777" s="410" t="str">
        <f t="shared" si="54"/>
        <v/>
      </c>
      <c r="BC777" s="390" t="str">
        <f>สรุปเวลาเรียน!X52</f>
        <v/>
      </c>
      <c r="BD777" s="415"/>
    </row>
    <row r="778" spans="1:56" ht="15" customHeight="1">
      <c r="A778" s="875" t="str">
        <f>เวลาเรียน1!A55</f>
        <v/>
      </c>
      <c r="B778" s="876"/>
      <c r="C778" s="519" t="str">
        <f>น้ำหนักส่วนสูง!B51</f>
        <v/>
      </c>
      <c r="D778" s="507"/>
      <c r="E778" s="507"/>
      <c r="F778" s="507"/>
      <c r="G778" s="507"/>
      <c r="H778" s="507"/>
      <c r="I778" s="507"/>
      <c r="J778" s="507"/>
      <c r="K778" s="507"/>
      <c r="L778" s="507"/>
      <c r="M778" s="507"/>
      <c r="N778" s="507"/>
      <c r="O778" s="507"/>
      <c r="P778" s="507"/>
      <c r="Q778" s="507"/>
      <c r="R778" s="507"/>
      <c r="S778" s="507"/>
      <c r="T778" s="507"/>
      <c r="U778" s="507"/>
      <c r="V778" s="507"/>
      <c r="W778" s="507"/>
      <c r="X778" s="507"/>
      <c r="Y778" s="507"/>
      <c r="Z778" s="521" t="str">
        <f t="shared" si="56"/>
        <v/>
      </c>
      <c r="AA778" s="507"/>
      <c r="AB778" s="507"/>
      <c r="AC778" s="507"/>
      <c r="AD778" s="507"/>
      <c r="AE778" s="507"/>
      <c r="AF778" s="507"/>
      <c r="AG778" s="507"/>
      <c r="AH778" s="507"/>
      <c r="AI778" s="507"/>
      <c r="AJ778" s="507"/>
      <c r="AK778" s="507"/>
      <c r="AL778" s="507"/>
      <c r="AM778" s="507"/>
      <c r="AN778" s="507"/>
      <c r="AO778" s="507"/>
      <c r="AP778" s="507"/>
      <c r="AQ778" s="507"/>
      <c r="AR778" s="507"/>
      <c r="AS778" s="513"/>
      <c r="AT778" s="514"/>
      <c r="AU778" s="513"/>
      <c r="AV778" s="514"/>
      <c r="AW778" s="515"/>
      <c r="AX778" s="514"/>
      <c r="AY778" s="507"/>
      <c r="AZ778" s="408"/>
      <c r="BA778" s="410" t="str">
        <f>IF(A778="","",IF(AY778+AZ778=ข้อมูลพื้นฐาน!$F$33+ข้อมูลพื้นฐาน!$G$33,"/",""))</f>
        <v/>
      </c>
      <c r="BB778" s="410" t="str">
        <f t="shared" si="54"/>
        <v/>
      </c>
      <c r="BC778" s="390" t="str">
        <f>สรุปเวลาเรียน!X53</f>
        <v/>
      </c>
      <c r="BD778" s="415"/>
    </row>
    <row r="779" spans="1:56" ht="11.1" customHeight="1">
      <c r="A779" s="875" t="str">
        <f>เวลาเรียน1!A56</f>
        <v/>
      </c>
      <c r="B779" s="876"/>
      <c r="C779" s="519" t="str">
        <f>น้ำหนักส่วนสูง!B52</f>
        <v/>
      </c>
      <c r="D779" s="507"/>
      <c r="E779" s="507"/>
      <c r="F779" s="507"/>
      <c r="G779" s="507"/>
      <c r="H779" s="507"/>
      <c r="I779" s="507"/>
      <c r="J779" s="507"/>
      <c r="K779" s="507"/>
      <c r="L779" s="507"/>
      <c r="M779" s="507"/>
      <c r="N779" s="507"/>
      <c r="O779" s="507"/>
      <c r="P779" s="507"/>
      <c r="Q779" s="507"/>
      <c r="R779" s="507"/>
      <c r="S779" s="507"/>
      <c r="T779" s="507"/>
      <c r="U779" s="507"/>
      <c r="V779" s="507"/>
      <c r="W779" s="507"/>
      <c r="X779" s="507"/>
      <c r="Y779" s="507"/>
      <c r="Z779" s="521" t="str">
        <f t="shared" si="56"/>
        <v/>
      </c>
      <c r="AA779" s="507"/>
      <c r="AB779" s="507"/>
      <c r="AC779" s="507"/>
      <c r="AD779" s="507"/>
      <c r="AE779" s="507"/>
      <c r="AF779" s="507"/>
      <c r="AG779" s="507"/>
      <c r="AH779" s="507"/>
      <c r="AI779" s="507"/>
      <c r="AJ779" s="507"/>
      <c r="AK779" s="507"/>
      <c r="AL779" s="507"/>
      <c r="AM779" s="507"/>
      <c r="AN779" s="507"/>
      <c r="AO779" s="507"/>
      <c r="AP779" s="507"/>
      <c r="AQ779" s="507"/>
      <c r="AR779" s="507"/>
      <c r="AS779" s="516"/>
      <c r="AT779" s="517"/>
      <c r="AU779" s="516"/>
      <c r="AV779" s="517"/>
      <c r="AW779" s="518"/>
      <c r="AX779" s="517"/>
      <c r="AY779" s="507"/>
      <c r="AZ779" s="408"/>
      <c r="BA779" s="410" t="str">
        <f>IF(A779="","",IF(AY779+AZ779=ข้อมูลพื้นฐาน!$F$33+ข้อมูลพื้นฐาน!$G$33,"/",""))</f>
        <v/>
      </c>
      <c r="BB779" s="410" t="str">
        <f>IF(A779="","",IF(BA779="/","","/"))</f>
        <v/>
      </c>
      <c r="BC779" s="390" t="str">
        <f>สรุปเวลาเรียน!X54</f>
        <v/>
      </c>
      <c r="BD779" s="415"/>
    </row>
    <row r="780" spans="1:56" ht="15.6" hidden="1" customHeight="1">
      <c r="A780" s="522"/>
      <c r="B780" s="522"/>
      <c r="C780" s="415"/>
      <c r="D780" s="415"/>
      <c r="E780" s="415"/>
      <c r="F780" s="415"/>
      <c r="G780" s="415"/>
      <c r="H780" s="415"/>
      <c r="I780" s="415"/>
      <c r="J780" s="415"/>
      <c r="K780" s="415"/>
      <c r="L780" s="415"/>
      <c r="M780" s="415"/>
      <c r="N780" s="415"/>
      <c r="O780" s="415"/>
      <c r="P780" s="415"/>
      <c r="Q780" s="415"/>
      <c r="R780" s="415"/>
      <c r="S780" s="415"/>
      <c r="T780" s="415"/>
      <c r="U780" s="415"/>
      <c r="V780" s="415"/>
      <c r="W780" s="415"/>
      <c r="X780" s="415"/>
      <c r="Y780" s="415"/>
      <c r="Z780" s="522"/>
      <c r="AA780" s="415"/>
      <c r="AB780" s="415"/>
      <c r="AC780" s="415"/>
      <c r="AD780" s="415"/>
      <c r="AE780" s="415"/>
      <c r="AF780" s="415"/>
      <c r="AG780" s="415"/>
      <c r="AH780" s="415"/>
      <c r="AI780" s="415"/>
      <c r="AJ780" s="415"/>
      <c r="AK780" s="415"/>
      <c r="AL780" s="415"/>
      <c r="AM780" s="415"/>
      <c r="AN780" s="415"/>
      <c r="AO780" s="415"/>
      <c r="AP780" s="415"/>
      <c r="AQ780" s="415"/>
      <c r="AR780" s="415"/>
      <c r="AS780" s="415"/>
      <c r="AT780" s="415"/>
      <c r="AU780" s="415"/>
      <c r="AV780" s="415"/>
      <c r="AW780" s="415"/>
      <c r="AX780" s="415"/>
      <c r="AY780" s="415"/>
      <c r="AZ780" s="453"/>
      <c r="BA780" s="453"/>
      <c r="BB780" s="453"/>
      <c r="BC780" s="415"/>
      <c r="BD780" s="415"/>
    </row>
    <row r="781" spans="1:56" ht="18.75" hidden="1">
      <c r="A781" s="522"/>
      <c r="B781" s="522"/>
      <c r="C781" s="415"/>
      <c r="D781" s="415"/>
      <c r="E781" s="415"/>
      <c r="F781" s="415"/>
      <c r="G781" s="415"/>
      <c r="H781" s="415"/>
      <c r="I781" s="415"/>
      <c r="J781" s="415"/>
      <c r="K781" s="415"/>
      <c r="L781" s="415"/>
      <c r="M781" s="415"/>
      <c r="N781" s="415"/>
      <c r="O781" s="415"/>
      <c r="P781" s="415"/>
      <c r="Q781" s="415"/>
      <c r="R781" s="415"/>
      <c r="S781" s="415"/>
      <c r="T781" s="415"/>
      <c r="U781" s="415"/>
      <c r="V781" s="415"/>
      <c r="W781" s="415"/>
      <c r="X781" s="415"/>
      <c r="Y781" s="415"/>
      <c r="Z781" s="522"/>
      <c r="AA781" s="415"/>
      <c r="AB781" s="415"/>
      <c r="AC781" s="415"/>
      <c r="AD781" s="415"/>
      <c r="AE781" s="415"/>
      <c r="AF781" s="415"/>
      <c r="AG781" s="415"/>
      <c r="AH781" s="415"/>
      <c r="AI781" s="415"/>
      <c r="AJ781" s="415"/>
      <c r="AK781" s="415"/>
      <c r="AL781" s="415"/>
      <c r="AM781" s="415"/>
      <c r="AN781" s="415"/>
      <c r="AO781" s="415"/>
      <c r="AP781" s="415"/>
      <c r="AQ781" s="415"/>
      <c r="AR781" s="415"/>
      <c r="AS781" s="415"/>
      <c r="AT781" s="415"/>
      <c r="AU781" s="415"/>
      <c r="AV781" s="415"/>
      <c r="AW781" s="415"/>
      <c r="AX781" s="415"/>
      <c r="AY781" s="415"/>
      <c r="AZ781" s="453"/>
      <c r="BA781" s="453"/>
      <c r="BB781" s="453"/>
      <c r="BC781" s="415"/>
      <c r="BD781" s="415"/>
    </row>
    <row r="782" spans="1:56" ht="24.75" customHeight="1">
      <c r="A782" s="878" t="str">
        <f>"ผลการประเมินตัวชี้วัด รายวิชา"&amp;ข้อมูลพื้นฐาน!A30&amp;"    รหัสวิชา    "&amp;ข้อมูลพื้นฐาน!C30</f>
        <v xml:space="preserve">ผลการประเมินตัวชี้วัด รายวิชา    รหัสวิชา    </v>
      </c>
      <c r="B782" s="878"/>
      <c r="C782" s="878"/>
      <c r="D782" s="878"/>
      <c r="E782" s="878"/>
      <c r="F782" s="878"/>
      <c r="G782" s="878"/>
      <c r="H782" s="878"/>
      <c r="I782" s="878"/>
      <c r="J782" s="878"/>
      <c r="K782" s="878"/>
      <c r="L782" s="878"/>
      <c r="M782" s="878"/>
      <c r="N782" s="878"/>
      <c r="O782" s="878"/>
      <c r="P782" s="878"/>
      <c r="Q782" s="878"/>
      <c r="R782" s="878"/>
      <c r="S782" s="878"/>
      <c r="T782" s="878"/>
      <c r="U782" s="878"/>
      <c r="V782" s="878"/>
      <c r="W782" s="878"/>
      <c r="X782" s="878"/>
      <c r="Y782" s="878"/>
      <c r="Z782" s="878" t="str">
        <f>A782</f>
        <v xml:space="preserve">ผลการประเมินตัวชี้วัด รายวิชา    รหัสวิชา    </v>
      </c>
      <c r="AA782" s="878"/>
      <c r="AB782" s="878"/>
      <c r="AC782" s="878"/>
      <c r="AD782" s="878"/>
      <c r="AE782" s="878"/>
      <c r="AF782" s="878"/>
      <c r="AG782" s="878"/>
      <c r="AH782" s="878"/>
      <c r="AI782" s="878"/>
      <c r="AJ782" s="878"/>
      <c r="AK782" s="878"/>
      <c r="AL782" s="878"/>
      <c r="AM782" s="878"/>
      <c r="AN782" s="878"/>
      <c r="AO782" s="878"/>
      <c r="AP782" s="878"/>
      <c r="AQ782" s="878"/>
      <c r="AR782" s="878"/>
      <c r="AS782" s="878"/>
      <c r="AT782" s="878"/>
      <c r="AU782" s="878"/>
      <c r="AV782" s="878"/>
      <c r="AW782" s="878"/>
      <c r="AX782" s="878"/>
      <c r="AY782" s="878"/>
      <c r="AZ782" s="878"/>
      <c r="BA782" s="878"/>
      <c r="BB782" s="878"/>
      <c r="BC782" s="878"/>
      <c r="BD782" s="415">
        <v>15</v>
      </c>
    </row>
    <row r="783" spans="1:56" ht="62.25" customHeight="1">
      <c r="A783" s="879" t="s">
        <v>594</v>
      </c>
      <c r="B783" s="880"/>
      <c r="C783" s="881"/>
      <c r="D783" s="458"/>
      <c r="E783" s="458"/>
      <c r="F783" s="458"/>
      <c r="G783" s="458"/>
      <c r="H783" s="458"/>
      <c r="I783" s="458"/>
      <c r="J783" s="458"/>
      <c r="K783" s="458"/>
      <c r="L783" s="458"/>
      <c r="M783" s="458"/>
      <c r="N783" s="458"/>
      <c r="O783" s="458"/>
      <c r="P783" s="458"/>
      <c r="Q783" s="458"/>
      <c r="R783" s="458"/>
      <c r="S783" s="458"/>
      <c r="T783" s="458"/>
      <c r="U783" s="458"/>
      <c r="V783" s="458"/>
      <c r="W783" s="458"/>
      <c r="X783" s="458"/>
      <c r="Y783" s="458"/>
      <c r="Z783" s="540"/>
      <c r="AA783" s="458"/>
      <c r="AB783" s="458"/>
      <c r="AC783" s="458"/>
      <c r="AD783" s="458"/>
      <c r="AE783" s="458"/>
      <c r="AF783" s="458"/>
      <c r="AG783" s="458"/>
      <c r="AH783" s="458"/>
      <c r="AI783" s="458"/>
      <c r="AJ783" s="458"/>
      <c r="AK783" s="458"/>
      <c r="AL783" s="458"/>
      <c r="AM783" s="458"/>
      <c r="AN783" s="458"/>
      <c r="AO783" s="458"/>
      <c r="AP783" s="458"/>
      <c r="AQ783" s="458"/>
      <c r="AR783" s="458"/>
      <c r="AS783" s="882" t="s">
        <v>787</v>
      </c>
      <c r="AT783" s="882" t="s">
        <v>788</v>
      </c>
      <c r="AU783" s="902" t="s">
        <v>1714</v>
      </c>
      <c r="AV783" s="903" t="s">
        <v>1716</v>
      </c>
      <c r="AW783" s="902" t="s">
        <v>1714</v>
      </c>
      <c r="AX783" s="904" t="s">
        <v>1715</v>
      </c>
      <c r="AY783" s="886" t="s">
        <v>1487</v>
      </c>
      <c r="AZ783" s="886" t="s">
        <v>1488</v>
      </c>
      <c r="BA783" s="887" t="s">
        <v>595</v>
      </c>
      <c r="BB783" s="888"/>
      <c r="BC783" s="889" t="s">
        <v>61</v>
      </c>
      <c r="BD783" s="415"/>
    </row>
    <row r="784" spans="1:56" ht="15" customHeight="1">
      <c r="A784" s="892" t="s">
        <v>38</v>
      </c>
      <c r="B784" s="893"/>
      <c r="C784" s="424" t="s">
        <v>586</v>
      </c>
      <c r="D784" s="457">
        <v>1</v>
      </c>
      <c r="E784" s="457">
        <v>2</v>
      </c>
      <c r="F784" s="457">
        <v>3</v>
      </c>
      <c r="G784" s="457">
        <v>4</v>
      </c>
      <c r="H784" s="457">
        <v>5</v>
      </c>
      <c r="I784" s="457">
        <v>6</v>
      </c>
      <c r="J784" s="457">
        <v>7</v>
      </c>
      <c r="K784" s="457">
        <v>8</v>
      </c>
      <c r="L784" s="457">
        <v>9</v>
      </c>
      <c r="M784" s="457">
        <v>10</v>
      </c>
      <c r="N784" s="457">
        <v>11</v>
      </c>
      <c r="O784" s="457">
        <v>12</v>
      </c>
      <c r="P784" s="457">
        <v>13</v>
      </c>
      <c r="Q784" s="457">
        <v>14</v>
      </c>
      <c r="R784" s="457">
        <v>15</v>
      </c>
      <c r="S784" s="457">
        <v>16</v>
      </c>
      <c r="T784" s="457">
        <v>17</v>
      </c>
      <c r="U784" s="457">
        <v>18</v>
      </c>
      <c r="V784" s="457">
        <v>19</v>
      </c>
      <c r="W784" s="457">
        <v>20</v>
      </c>
      <c r="X784" s="457">
        <v>21</v>
      </c>
      <c r="Y784" s="457">
        <v>22</v>
      </c>
      <c r="Z784" s="896" t="s">
        <v>38</v>
      </c>
      <c r="AA784" s="457">
        <v>23</v>
      </c>
      <c r="AB784" s="457">
        <v>24</v>
      </c>
      <c r="AC784" s="457">
        <v>25</v>
      </c>
      <c r="AD784" s="457">
        <v>26</v>
      </c>
      <c r="AE784" s="457">
        <v>27</v>
      </c>
      <c r="AF784" s="457">
        <v>28</v>
      </c>
      <c r="AG784" s="457">
        <v>29</v>
      </c>
      <c r="AH784" s="457">
        <v>30</v>
      </c>
      <c r="AI784" s="457">
        <v>31</v>
      </c>
      <c r="AJ784" s="457">
        <v>32</v>
      </c>
      <c r="AK784" s="457">
        <v>33</v>
      </c>
      <c r="AL784" s="457">
        <v>34</v>
      </c>
      <c r="AM784" s="457">
        <v>35</v>
      </c>
      <c r="AN784" s="457">
        <v>36</v>
      </c>
      <c r="AO784" s="457">
        <v>37</v>
      </c>
      <c r="AP784" s="457">
        <v>38</v>
      </c>
      <c r="AQ784" s="457">
        <v>39</v>
      </c>
      <c r="AR784" s="457">
        <v>40</v>
      </c>
      <c r="AS784" s="883"/>
      <c r="AT784" s="883"/>
      <c r="AU784" s="902"/>
      <c r="AV784" s="903"/>
      <c r="AW784" s="902"/>
      <c r="AX784" s="904"/>
      <c r="AY784" s="886"/>
      <c r="AZ784" s="886"/>
      <c r="BA784" s="898" t="s">
        <v>52</v>
      </c>
      <c r="BB784" s="898" t="s">
        <v>53</v>
      </c>
      <c r="BC784" s="890"/>
      <c r="BD784" s="415"/>
    </row>
    <row r="785" spans="1:56" ht="15" customHeight="1">
      <c r="A785" s="894"/>
      <c r="B785" s="895"/>
      <c r="C785" s="424" t="s">
        <v>677</v>
      </c>
      <c r="D785" s="425"/>
      <c r="E785" s="425"/>
      <c r="F785" s="425"/>
      <c r="G785" s="425"/>
      <c r="H785" s="425"/>
      <c r="I785" s="425"/>
      <c r="J785" s="425"/>
      <c r="K785" s="425"/>
      <c r="L785" s="425"/>
      <c r="M785" s="425"/>
      <c r="N785" s="425"/>
      <c r="O785" s="425"/>
      <c r="P785" s="425"/>
      <c r="Q785" s="425"/>
      <c r="R785" s="425"/>
      <c r="S785" s="425"/>
      <c r="T785" s="425"/>
      <c r="U785" s="425"/>
      <c r="V785" s="425"/>
      <c r="W785" s="425"/>
      <c r="X785" s="425"/>
      <c r="Y785" s="425"/>
      <c r="Z785" s="897"/>
      <c r="AA785" s="425"/>
      <c r="AB785" s="425"/>
      <c r="AC785" s="425"/>
      <c r="AD785" s="425"/>
      <c r="AE785" s="425"/>
      <c r="AF785" s="425"/>
      <c r="AG785" s="425"/>
      <c r="AH785" s="425"/>
      <c r="AI785" s="425"/>
      <c r="AJ785" s="425"/>
      <c r="AK785" s="425"/>
      <c r="AL785" s="425"/>
      <c r="AM785" s="425"/>
      <c r="AN785" s="425"/>
      <c r="AO785" s="425"/>
      <c r="AP785" s="425"/>
      <c r="AQ785" s="425"/>
      <c r="AR785" s="431"/>
      <c r="AS785" s="438"/>
      <c r="AT785" s="438"/>
      <c r="AU785" s="900" t="s">
        <v>679</v>
      </c>
      <c r="AV785" s="901"/>
      <c r="AW785" s="900" t="s">
        <v>680</v>
      </c>
      <c r="AX785" s="901"/>
      <c r="AY785" s="459">
        <f>ข้อมูลพื้นฐาน!F30</f>
        <v>0</v>
      </c>
      <c r="AZ785" s="459">
        <f>ข้อมูลพื้นฐาน!G30</f>
        <v>0</v>
      </c>
      <c r="BA785" s="899"/>
      <c r="BB785" s="899"/>
      <c r="BC785" s="891"/>
      <c r="BD785" s="415"/>
    </row>
    <row r="786" spans="1:56" ht="15" customHeight="1">
      <c r="A786" s="875">
        <f>เวลาเรียน1!A7</f>
        <v>1</v>
      </c>
      <c r="B786" s="876"/>
      <c r="C786" s="519" t="str">
        <f>เวลาเรียน1!D7</f>
        <v/>
      </c>
      <c r="D786" s="406"/>
      <c r="E786" s="406"/>
      <c r="F786" s="407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521">
        <f>A786</f>
        <v>1</v>
      </c>
      <c r="AA786" s="406"/>
      <c r="AB786" s="406"/>
      <c r="AC786" s="406"/>
      <c r="AD786" s="406"/>
      <c r="AE786" s="406"/>
      <c r="AF786" s="406"/>
      <c r="AG786" s="406"/>
      <c r="AH786" s="406"/>
      <c r="AI786" s="406"/>
      <c r="AJ786" s="406"/>
      <c r="AK786" s="406"/>
      <c r="AL786" s="406"/>
      <c r="AM786" s="406"/>
      <c r="AN786" s="406"/>
      <c r="AO786" s="406"/>
      <c r="AP786" s="406"/>
      <c r="AQ786" s="406"/>
      <c r="AR786" s="406"/>
      <c r="AS786" s="437"/>
      <c r="AT786" s="432"/>
      <c r="AU786" s="437"/>
      <c r="AV786" s="432"/>
      <c r="AW786" s="434"/>
      <c r="AX786" s="432"/>
      <c r="AY786" s="406"/>
      <c r="AZ786" s="408"/>
      <c r="BA786" s="410" t="str">
        <f>IF(A786="","",IF(AY786+AZ786=ข้อมูลพื้นฐาน!$F$34+ข้อมูลพื้นฐาน!$G$34,"/",""))</f>
        <v>/</v>
      </c>
      <c r="BB786" s="410" t="str">
        <f t="shared" ref="BB786:BB825" si="57">IF(A786="","",IF(BA786="/","","/"))</f>
        <v/>
      </c>
      <c r="BC786" s="389" t="str">
        <f>สรุปเวลาเรียน!X5</f>
        <v/>
      </c>
      <c r="BD786" s="415"/>
    </row>
    <row r="787" spans="1:56" ht="15" customHeight="1">
      <c r="A787" s="875" t="str">
        <f>เวลาเรียน1!A8</f>
        <v/>
      </c>
      <c r="B787" s="876"/>
      <c r="C787" s="519" t="str">
        <f>เวลาเรียน1!D8</f>
        <v/>
      </c>
      <c r="D787" s="406"/>
      <c r="E787" s="406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521" t="str">
        <f t="shared" ref="Z787:Z825" si="58">A787</f>
        <v/>
      </c>
      <c r="AA787" s="406"/>
      <c r="AB787" s="406"/>
      <c r="AC787" s="406"/>
      <c r="AD787" s="406"/>
      <c r="AE787" s="406"/>
      <c r="AF787" s="406"/>
      <c r="AG787" s="406"/>
      <c r="AH787" s="406"/>
      <c r="AI787" s="406"/>
      <c r="AJ787" s="406"/>
      <c r="AK787" s="406"/>
      <c r="AL787" s="406"/>
      <c r="AM787" s="406"/>
      <c r="AN787" s="406"/>
      <c r="AO787" s="406"/>
      <c r="AP787" s="406"/>
      <c r="AQ787" s="406"/>
      <c r="AR787" s="406"/>
      <c r="AS787" s="427"/>
      <c r="AT787" s="428"/>
      <c r="AU787" s="427"/>
      <c r="AV787" s="428"/>
      <c r="AW787" s="435"/>
      <c r="AX787" s="428"/>
      <c r="AY787" s="406"/>
      <c r="AZ787" s="408"/>
      <c r="BA787" s="410" t="str">
        <f>IF(A787="","",IF(AY787+AZ787=ข้อมูลพื้นฐาน!$F$34+ข้อมูลพื้นฐาน!$G$34,"/",""))</f>
        <v/>
      </c>
      <c r="BB787" s="410" t="str">
        <f t="shared" si="57"/>
        <v/>
      </c>
      <c r="BC787" s="389" t="str">
        <f>สรุปเวลาเรียน!X6</f>
        <v/>
      </c>
      <c r="BD787" s="415"/>
    </row>
    <row r="788" spans="1:56" ht="15" customHeight="1">
      <c r="A788" s="875" t="str">
        <f>เวลาเรียน1!A9</f>
        <v/>
      </c>
      <c r="B788" s="876"/>
      <c r="C788" s="519" t="str">
        <f>เวลาเรียน1!D9</f>
        <v/>
      </c>
      <c r="D788" s="406"/>
      <c r="E788" s="406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521" t="str">
        <f t="shared" si="58"/>
        <v/>
      </c>
      <c r="AA788" s="406"/>
      <c r="AB788" s="406"/>
      <c r="AC788" s="406"/>
      <c r="AD788" s="406"/>
      <c r="AE788" s="406"/>
      <c r="AF788" s="406"/>
      <c r="AG788" s="406"/>
      <c r="AH788" s="406"/>
      <c r="AI788" s="406"/>
      <c r="AJ788" s="406"/>
      <c r="AK788" s="406"/>
      <c r="AL788" s="406"/>
      <c r="AM788" s="406"/>
      <c r="AN788" s="406"/>
      <c r="AO788" s="406"/>
      <c r="AP788" s="406"/>
      <c r="AQ788" s="406"/>
      <c r="AR788" s="406"/>
      <c r="AS788" s="427"/>
      <c r="AT788" s="428"/>
      <c r="AU788" s="427"/>
      <c r="AV788" s="428"/>
      <c r="AW788" s="435"/>
      <c r="AX788" s="428"/>
      <c r="AY788" s="406"/>
      <c r="AZ788" s="408"/>
      <c r="BA788" s="410" t="str">
        <f>IF(A788="","",IF(AY788+AZ788=ข้อมูลพื้นฐาน!$F$34+ข้อมูลพื้นฐาน!$G$34,"/",""))</f>
        <v/>
      </c>
      <c r="BB788" s="410" t="str">
        <f t="shared" si="57"/>
        <v/>
      </c>
      <c r="BC788" s="389" t="str">
        <f>สรุปเวลาเรียน!X7</f>
        <v/>
      </c>
      <c r="BD788" s="415"/>
    </row>
    <row r="789" spans="1:56" ht="15" customHeight="1">
      <c r="A789" s="875" t="str">
        <f>เวลาเรียน1!A10</f>
        <v/>
      </c>
      <c r="B789" s="876"/>
      <c r="C789" s="519" t="str">
        <f>เวลาเรียน1!D10</f>
        <v/>
      </c>
      <c r="D789" s="406"/>
      <c r="E789" s="406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521" t="str">
        <f t="shared" si="58"/>
        <v/>
      </c>
      <c r="AA789" s="406"/>
      <c r="AB789" s="406"/>
      <c r="AC789" s="406"/>
      <c r="AD789" s="406"/>
      <c r="AE789" s="406"/>
      <c r="AF789" s="406"/>
      <c r="AG789" s="406"/>
      <c r="AH789" s="406"/>
      <c r="AI789" s="406"/>
      <c r="AJ789" s="406"/>
      <c r="AK789" s="406"/>
      <c r="AL789" s="406"/>
      <c r="AM789" s="406"/>
      <c r="AN789" s="406"/>
      <c r="AO789" s="406"/>
      <c r="AP789" s="406"/>
      <c r="AQ789" s="406"/>
      <c r="AR789" s="406"/>
      <c r="AS789" s="427"/>
      <c r="AT789" s="428"/>
      <c r="AU789" s="427"/>
      <c r="AV789" s="428"/>
      <c r="AW789" s="435"/>
      <c r="AX789" s="428"/>
      <c r="AY789" s="406"/>
      <c r="AZ789" s="408"/>
      <c r="BA789" s="410" t="str">
        <f>IF(A789="","",IF(AY789+AZ789=ข้อมูลพื้นฐาน!$F$34+ข้อมูลพื้นฐาน!$G$34,"/",""))</f>
        <v/>
      </c>
      <c r="BB789" s="410" t="str">
        <f t="shared" si="57"/>
        <v/>
      </c>
      <c r="BC789" s="389" t="str">
        <f>สรุปเวลาเรียน!X8</f>
        <v/>
      </c>
      <c r="BD789" s="415"/>
    </row>
    <row r="790" spans="1:56" ht="15" customHeight="1">
      <c r="A790" s="875" t="str">
        <f>เวลาเรียน1!A11</f>
        <v/>
      </c>
      <c r="B790" s="876"/>
      <c r="C790" s="519" t="str">
        <f>เวลาเรียน1!D11</f>
        <v/>
      </c>
      <c r="D790" s="406"/>
      <c r="E790" s="406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521" t="str">
        <f t="shared" si="58"/>
        <v/>
      </c>
      <c r="AA790" s="406"/>
      <c r="AB790" s="406"/>
      <c r="AC790" s="406"/>
      <c r="AD790" s="406"/>
      <c r="AE790" s="406"/>
      <c r="AF790" s="406"/>
      <c r="AG790" s="406"/>
      <c r="AH790" s="406"/>
      <c r="AI790" s="406"/>
      <c r="AJ790" s="406"/>
      <c r="AK790" s="406"/>
      <c r="AL790" s="406"/>
      <c r="AM790" s="406"/>
      <c r="AN790" s="406"/>
      <c r="AO790" s="406"/>
      <c r="AP790" s="406"/>
      <c r="AQ790" s="406"/>
      <c r="AR790" s="406"/>
      <c r="AS790" s="427"/>
      <c r="AT790" s="428"/>
      <c r="AU790" s="427"/>
      <c r="AV790" s="428"/>
      <c r="AW790" s="435"/>
      <c r="AX790" s="428"/>
      <c r="AY790" s="406"/>
      <c r="AZ790" s="408"/>
      <c r="BA790" s="410" t="str">
        <f>IF(A790="","",IF(AY790+AZ790=ข้อมูลพื้นฐาน!$F$34+ข้อมูลพื้นฐาน!$G$34,"/",""))</f>
        <v/>
      </c>
      <c r="BB790" s="410" t="str">
        <f t="shared" si="57"/>
        <v/>
      </c>
      <c r="BC790" s="389" t="str">
        <f>สรุปเวลาเรียน!X9</f>
        <v/>
      </c>
      <c r="BD790" s="415"/>
    </row>
    <row r="791" spans="1:56" ht="15" customHeight="1">
      <c r="A791" s="875" t="str">
        <f>เวลาเรียน1!A12</f>
        <v/>
      </c>
      <c r="B791" s="876"/>
      <c r="C791" s="519" t="str">
        <f>เวลาเรียน1!D12</f>
        <v/>
      </c>
      <c r="D791" s="406"/>
      <c r="E791" s="406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521" t="str">
        <f t="shared" si="58"/>
        <v/>
      </c>
      <c r="AA791" s="406"/>
      <c r="AB791" s="406"/>
      <c r="AC791" s="406"/>
      <c r="AD791" s="406"/>
      <c r="AE791" s="406"/>
      <c r="AF791" s="406"/>
      <c r="AG791" s="406"/>
      <c r="AH791" s="406"/>
      <c r="AI791" s="406"/>
      <c r="AJ791" s="406"/>
      <c r="AK791" s="406"/>
      <c r="AL791" s="406"/>
      <c r="AM791" s="406"/>
      <c r="AN791" s="406"/>
      <c r="AO791" s="406"/>
      <c r="AP791" s="406"/>
      <c r="AQ791" s="406"/>
      <c r="AR791" s="406"/>
      <c r="AS791" s="427"/>
      <c r="AT791" s="428"/>
      <c r="AU791" s="427"/>
      <c r="AV791" s="428"/>
      <c r="AW791" s="435"/>
      <c r="AX791" s="428"/>
      <c r="AY791" s="406"/>
      <c r="AZ791" s="408"/>
      <c r="BA791" s="410" t="str">
        <f>IF(A791="","",IF(AY791+AZ791=ข้อมูลพื้นฐาน!$F$34+ข้อมูลพื้นฐาน!$G$34,"/",""))</f>
        <v/>
      </c>
      <c r="BB791" s="410" t="str">
        <f t="shared" si="57"/>
        <v/>
      </c>
      <c r="BC791" s="389" t="str">
        <f>สรุปเวลาเรียน!X10</f>
        <v/>
      </c>
      <c r="BD791" s="415"/>
    </row>
    <row r="792" spans="1:56" ht="15" customHeight="1">
      <c r="A792" s="875" t="str">
        <f>เวลาเรียน1!A13</f>
        <v/>
      </c>
      <c r="B792" s="876"/>
      <c r="C792" s="519" t="str">
        <f>เวลาเรียน1!D13</f>
        <v/>
      </c>
      <c r="D792" s="406"/>
      <c r="E792" s="406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521" t="str">
        <f t="shared" si="58"/>
        <v/>
      </c>
      <c r="AA792" s="406"/>
      <c r="AB792" s="406"/>
      <c r="AC792" s="406"/>
      <c r="AD792" s="406"/>
      <c r="AE792" s="406"/>
      <c r="AF792" s="406"/>
      <c r="AG792" s="406"/>
      <c r="AH792" s="406"/>
      <c r="AI792" s="406"/>
      <c r="AJ792" s="406"/>
      <c r="AK792" s="406"/>
      <c r="AL792" s="406"/>
      <c r="AM792" s="406"/>
      <c r="AN792" s="406"/>
      <c r="AO792" s="406"/>
      <c r="AP792" s="406"/>
      <c r="AQ792" s="406"/>
      <c r="AR792" s="406"/>
      <c r="AS792" s="427"/>
      <c r="AT792" s="428"/>
      <c r="AU792" s="427"/>
      <c r="AV792" s="428"/>
      <c r="AW792" s="435"/>
      <c r="AX792" s="428"/>
      <c r="AY792" s="406"/>
      <c r="AZ792" s="408"/>
      <c r="BA792" s="410" t="str">
        <f>IF(A792="","",IF(AY792+AZ792=ข้อมูลพื้นฐาน!$F$34+ข้อมูลพื้นฐาน!$G$34,"/",""))</f>
        <v/>
      </c>
      <c r="BB792" s="410" t="str">
        <f t="shared" si="57"/>
        <v/>
      </c>
      <c r="BC792" s="389" t="str">
        <f>สรุปเวลาเรียน!X11</f>
        <v/>
      </c>
      <c r="BD792" s="415"/>
    </row>
    <row r="793" spans="1:56" ht="15" customHeight="1">
      <c r="A793" s="875" t="str">
        <f>เวลาเรียน1!A14</f>
        <v/>
      </c>
      <c r="B793" s="876"/>
      <c r="C793" s="519" t="str">
        <f>เวลาเรียน1!D14</f>
        <v/>
      </c>
      <c r="D793" s="406"/>
      <c r="E793" s="406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521" t="str">
        <f t="shared" si="58"/>
        <v/>
      </c>
      <c r="AA793" s="406"/>
      <c r="AB793" s="406"/>
      <c r="AC793" s="406"/>
      <c r="AD793" s="406"/>
      <c r="AE793" s="406"/>
      <c r="AF793" s="406"/>
      <c r="AG793" s="406"/>
      <c r="AH793" s="406"/>
      <c r="AI793" s="406"/>
      <c r="AJ793" s="406"/>
      <c r="AK793" s="406"/>
      <c r="AL793" s="406"/>
      <c r="AM793" s="406"/>
      <c r="AN793" s="406"/>
      <c r="AO793" s="406"/>
      <c r="AP793" s="406"/>
      <c r="AQ793" s="406"/>
      <c r="AR793" s="406"/>
      <c r="AS793" s="427"/>
      <c r="AT793" s="428"/>
      <c r="AU793" s="427"/>
      <c r="AV793" s="428"/>
      <c r="AW793" s="435"/>
      <c r="AX793" s="428"/>
      <c r="AY793" s="406"/>
      <c r="AZ793" s="408"/>
      <c r="BA793" s="410" t="str">
        <f>IF(A793="","",IF(AY793+AZ793=ข้อมูลพื้นฐาน!$F$34+ข้อมูลพื้นฐาน!$G$34,"/",""))</f>
        <v/>
      </c>
      <c r="BB793" s="410" t="str">
        <f t="shared" si="57"/>
        <v/>
      </c>
      <c r="BC793" s="389" t="str">
        <f>สรุปเวลาเรียน!X12</f>
        <v/>
      </c>
      <c r="BD793" s="415"/>
    </row>
    <row r="794" spans="1:56" ht="15" customHeight="1">
      <c r="A794" s="875" t="str">
        <f>เวลาเรียน1!A15</f>
        <v/>
      </c>
      <c r="B794" s="876"/>
      <c r="C794" s="519" t="str">
        <f>เวลาเรียน1!D15</f>
        <v/>
      </c>
      <c r="D794" s="406"/>
      <c r="E794" s="406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521" t="str">
        <f t="shared" si="58"/>
        <v/>
      </c>
      <c r="AA794" s="406"/>
      <c r="AB794" s="406"/>
      <c r="AC794" s="406"/>
      <c r="AD794" s="406"/>
      <c r="AE794" s="406"/>
      <c r="AF794" s="406"/>
      <c r="AG794" s="406"/>
      <c r="AH794" s="406"/>
      <c r="AI794" s="406"/>
      <c r="AJ794" s="406"/>
      <c r="AK794" s="406"/>
      <c r="AL794" s="406"/>
      <c r="AM794" s="406"/>
      <c r="AN794" s="406"/>
      <c r="AO794" s="406"/>
      <c r="AP794" s="406"/>
      <c r="AQ794" s="406"/>
      <c r="AR794" s="406"/>
      <c r="AS794" s="427"/>
      <c r="AT794" s="428"/>
      <c r="AU794" s="427"/>
      <c r="AV794" s="428"/>
      <c r="AW794" s="435"/>
      <c r="AX794" s="428"/>
      <c r="AY794" s="406"/>
      <c r="AZ794" s="408"/>
      <c r="BA794" s="410" t="str">
        <f>IF(A794="","",IF(AY794+AZ794=ข้อมูลพื้นฐาน!$F$34+ข้อมูลพื้นฐาน!$G$34,"/",""))</f>
        <v/>
      </c>
      <c r="BB794" s="410" t="str">
        <f t="shared" si="57"/>
        <v/>
      </c>
      <c r="BC794" s="389" t="str">
        <f>สรุปเวลาเรียน!X13</f>
        <v/>
      </c>
      <c r="BD794" s="415"/>
    </row>
    <row r="795" spans="1:56" ht="15" customHeight="1">
      <c r="A795" s="875" t="str">
        <f>เวลาเรียน1!A16</f>
        <v/>
      </c>
      <c r="B795" s="876"/>
      <c r="C795" s="519" t="str">
        <f>เวลาเรียน1!D16</f>
        <v/>
      </c>
      <c r="D795" s="406"/>
      <c r="E795" s="406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521" t="str">
        <f t="shared" si="58"/>
        <v/>
      </c>
      <c r="AA795" s="406"/>
      <c r="AB795" s="406"/>
      <c r="AC795" s="406"/>
      <c r="AD795" s="406"/>
      <c r="AE795" s="406"/>
      <c r="AF795" s="406"/>
      <c r="AG795" s="406"/>
      <c r="AH795" s="406"/>
      <c r="AI795" s="406"/>
      <c r="AJ795" s="406"/>
      <c r="AK795" s="406"/>
      <c r="AL795" s="406"/>
      <c r="AM795" s="406"/>
      <c r="AN795" s="406"/>
      <c r="AO795" s="406"/>
      <c r="AP795" s="406"/>
      <c r="AQ795" s="406"/>
      <c r="AR795" s="406"/>
      <c r="AS795" s="427"/>
      <c r="AT795" s="428"/>
      <c r="AU795" s="427"/>
      <c r="AV795" s="428"/>
      <c r="AW795" s="435"/>
      <c r="AX795" s="428"/>
      <c r="AY795" s="406"/>
      <c r="AZ795" s="408"/>
      <c r="BA795" s="410" t="str">
        <f>IF(A795="","",IF(AY795+AZ795=ข้อมูลพื้นฐาน!$F$34+ข้อมูลพื้นฐาน!$G$34,"/",""))</f>
        <v/>
      </c>
      <c r="BB795" s="410" t="str">
        <f t="shared" si="57"/>
        <v/>
      </c>
      <c r="BC795" s="389" t="str">
        <f>สรุปเวลาเรียน!X14</f>
        <v/>
      </c>
      <c r="BD795" s="415"/>
    </row>
    <row r="796" spans="1:56" ht="15" customHeight="1">
      <c r="A796" s="875" t="str">
        <f>เวลาเรียน1!A17</f>
        <v/>
      </c>
      <c r="B796" s="876"/>
      <c r="C796" s="519" t="str">
        <f>เวลาเรียน1!D17</f>
        <v/>
      </c>
      <c r="D796" s="406"/>
      <c r="E796" s="406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521" t="str">
        <f t="shared" si="58"/>
        <v/>
      </c>
      <c r="AA796" s="406"/>
      <c r="AB796" s="406"/>
      <c r="AC796" s="406"/>
      <c r="AD796" s="406"/>
      <c r="AE796" s="406"/>
      <c r="AF796" s="406"/>
      <c r="AG796" s="406"/>
      <c r="AH796" s="406"/>
      <c r="AI796" s="406"/>
      <c r="AJ796" s="406"/>
      <c r="AK796" s="406"/>
      <c r="AL796" s="406"/>
      <c r="AM796" s="406"/>
      <c r="AN796" s="406"/>
      <c r="AO796" s="406"/>
      <c r="AP796" s="406"/>
      <c r="AQ796" s="406"/>
      <c r="AR796" s="406"/>
      <c r="AS796" s="427"/>
      <c r="AT796" s="428"/>
      <c r="AU796" s="427"/>
      <c r="AV796" s="428"/>
      <c r="AW796" s="435"/>
      <c r="AX796" s="428"/>
      <c r="AY796" s="406"/>
      <c r="AZ796" s="408"/>
      <c r="BA796" s="410" t="str">
        <f>IF(A796="","",IF(AY796+AZ796=ข้อมูลพื้นฐาน!$F$34+ข้อมูลพื้นฐาน!$G$34,"/",""))</f>
        <v/>
      </c>
      <c r="BB796" s="410" t="str">
        <f t="shared" si="57"/>
        <v/>
      </c>
      <c r="BC796" s="389" t="str">
        <f>สรุปเวลาเรียน!X15</f>
        <v/>
      </c>
      <c r="BD796" s="415"/>
    </row>
    <row r="797" spans="1:56" ht="15" customHeight="1">
      <c r="A797" s="875" t="str">
        <f>เวลาเรียน1!A18</f>
        <v/>
      </c>
      <c r="B797" s="876"/>
      <c r="C797" s="519" t="str">
        <f>เวลาเรียน1!D18</f>
        <v/>
      </c>
      <c r="D797" s="406"/>
      <c r="E797" s="406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521" t="str">
        <f t="shared" si="58"/>
        <v/>
      </c>
      <c r="AA797" s="406"/>
      <c r="AB797" s="406"/>
      <c r="AC797" s="406"/>
      <c r="AD797" s="406"/>
      <c r="AE797" s="406"/>
      <c r="AF797" s="406"/>
      <c r="AG797" s="406"/>
      <c r="AH797" s="406"/>
      <c r="AI797" s="406"/>
      <c r="AJ797" s="406"/>
      <c r="AK797" s="406"/>
      <c r="AL797" s="406"/>
      <c r="AM797" s="406"/>
      <c r="AN797" s="406"/>
      <c r="AO797" s="406"/>
      <c r="AP797" s="406"/>
      <c r="AQ797" s="406"/>
      <c r="AR797" s="406"/>
      <c r="AS797" s="427"/>
      <c r="AT797" s="428"/>
      <c r="AU797" s="427"/>
      <c r="AV797" s="428"/>
      <c r="AW797" s="435"/>
      <c r="AX797" s="428"/>
      <c r="AY797" s="406"/>
      <c r="AZ797" s="408"/>
      <c r="BA797" s="410" t="str">
        <f>IF(A797="","",IF(AY797+AZ797=ข้อมูลพื้นฐาน!$F$34+ข้อมูลพื้นฐาน!$G$34,"/",""))</f>
        <v/>
      </c>
      <c r="BB797" s="410" t="str">
        <f t="shared" si="57"/>
        <v/>
      </c>
      <c r="BC797" s="389" t="str">
        <f>สรุปเวลาเรียน!X16</f>
        <v/>
      </c>
      <c r="BD797" s="415"/>
    </row>
    <row r="798" spans="1:56" ht="15" customHeight="1">
      <c r="A798" s="875" t="str">
        <f>เวลาเรียน1!A19</f>
        <v/>
      </c>
      <c r="B798" s="876"/>
      <c r="C798" s="519" t="str">
        <f>เวลาเรียน1!D19</f>
        <v/>
      </c>
      <c r="D798" s="406"/>
      <c r="E798" s="406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521" t="str">
        <f t="shared" si="58"/>
        <v/>
      </c>
      <c r="AA798" s="406"/>
      <c r="AB798" s="406"/>
      <c r="AC798" s="406"/>
      <c r="AD798" s="406"/>
      <c r="AE798" s="406"/>
      <c r="AF798" s="406"/>
      <c r="AG798" s="406"/>
      <c r="AH798" s="406"/>
      <c r="AI798" s="406"/>
      <c r="AJ798" s="406"/>
      <c r="AK798" s="406"/>
      <c r="AL798" s="406"/>
      <c r="AM798" s="406"/>
      <c r="AN798" s="406"/>
      <c r="AO798" s="406"/>
      <c r="AP798" s="406"/>
      <c r="AQ798" s="406"/>
      <c r="AR798" s="406"/>
      <c r="AS798" s="427"/>
      <c r="AT798" s="428"/>
      <c r="AU798" s="427"/>
      <c r="AV798" s="428"/>
      <c r="AW798" s="435"/>
      <c r="AX798" s="428"/>
      <c r="AY798" s="406"/>
      <c r="AZ798" s="408"/>
      <c r="BA798" s="410" t="str">
        <f>IF(A798="","",IF(AY798+AZ798=ข้อมูลพื้นฐาน!$F$34+ข้อมูลพื้นฐาน!$G$34,"/",""))</f>
        <v/>
      </c>
      <c r="BB798" s="410" t="str">
        <f t="shared" si="57"/>
        <v/>
      </c>
      <c r="BC798" s="389" t="str">
        <f>สรุปเวลาเรียน!X17</f>
        <v/>
      </c>
      <c r="BD798" s="415"/>
    </row>
    <row r="799" spans="1:56" ht="15" customHeight="1">
      <c r="A799" s="875" t="str">
        <f>เวลาเรียน1!A20</f>
        <v/>
      </c>
      <c r="B799" s="876"/>
      <c r="C799" s="519" t="str">
        <f>เวลาเรียน1!D20</f>
        <v/>
      </c>
      <c r="D799" s="406"/>
      <c r="E799" s="406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521" t="str">
        <f t="shared" si="58"/>
        <v/>
      </c>
      <c r="AA799" s="406"/>
      <c r="AB799" s="406"/>
      <c r="AC799" s="406"/>
      <c r="AD799" s="406"/>
      <c r="AE799" s="406"/>
      <c r="AF799" s="406"/>
      <c r="AG799" s="406"/>
      <c r="AH799" s="406"/>
      <c r="AI799" s="406"/>
      <c r="AJ799" s="406"/>
      <c r="AK799" s="406"/>
      <c r="AL799" s="406"/>
      <c r="AM799" s="406"/>
      <c r="AN799" s="406"/>
      <c r="AO799" s="406"/>
      <c r="AP799" s="406"/>
      <c r="AQ799" s="406"/>
      <c r="AR799" s="406"/>
      <c r="AS799" s="427"/>
      <c r="AT799" s="428"/>
      <c r="AU799" s="427"/>
      <c r="AV799" s="428"/>
      <c r="AW799" s="435"/>
      <c r="AX799" s="428"/>
      <c r="AY799" s="406"/>
      <c r="AZ799" s="408"/>
      <c r="BA799" s="410" t="str">
        <f>IF(A799="","",IF(AY799+AZ799=ข้อมูลพื้นฐาน!$F$34+ข้อมูลพื้นฐาน!$G$34,"/",""))</f>
        <v/>
      </c>
      <c r="BB799" s="410" t="str">
        <f t="shared" si="57"/>
        <v/>
      </c>
      <c r="BC799" s="389" t="str">
        <f>สรุปเวลาเรียน!X18</f>
        <v/>
      </c>
      <c r="BD799" s="415"/>
    </row>
    <row r="800" spans="1:56" ht="15" customHeight="1">
      <c r="A800" s="875" t="str">
        <f>เวลาเรียน1!A21</f>
        <v/>
      </c>
      <c r="B800" s="876"/>
      <c r="C800" s="519" t="str">
        <f>เวลาเรียน1!D21</f>
        <v/>
      </c>
      <c r="D800" s="406"/>
      <c r="E800" s="406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521" t="str">
        <f t="shared" si="58"/>
        <v/>
      </c>
      <c r="AA800" s="406"/>
      <c r="AB800" s="406"/>
      <c r="AC800" s="406"/>
      <c r="AD800" s="406"/>
      <c r="AE800" s="406"/>
      <c r="AF800" s="406"/>
      <c r="AG800" s="406"/>
      <c r="AH800" s="406"/>
      <c r="AI800" s="406"/>
      <c r="AJ800" s="406"/>
      <c r="AK800" s="406"/>
      <c r="AL800" s="406"/>
      <c r="AM800" s="406"/>
      <c r="AN800" s="406"/>
      <c r="AO800" s="406"/>
      <c r="AP800" s="406"/>
      <c r="AQ800" s="406"/>
      <c r="AR800" s="406"/>
      <c r="AS800" s="427"/>
      <c r="AT800" s="428"/>
      <c r="AU800" s="427"/>
      <c r="AV800" s="428"/>
      <c r="AW800" s="435"/>
      <c r="AX800" s="428"/>
      <c r="AY800" s="406"/>
      <c r="AZ800" s="408"/>
      <c r="BA800" s="410" t="str">
        <f>IF(A800="","",IF(AY800+AZ800=ข้อมูลพื้นฐาน!$F$34+ข้อมูลพื้นฐาน!$G$34,"/",""))</f>
        <v/>
      </c>
      <c r="BB800" s="410" t="str">
        <f t="shared" si="57"/>
        <v/>
      </c>
      <c r="BC800" s="389" t="str">
        <f>สรุปเวลาเรียน!X19</f>
        <v/>
      </c>
      <c r="BD800" s="415"/>
    </row>
    <row r="801" spans="1:56" ht="15" customHeight="1">
      <c r="A801" s="875" t="str">
        <f>เวลาเรียน1!A22</f>
        <v/>
      </c>
      <c r="B801" s="876"/>
      <c r="C801" s="519" t="str">
        <f>เวลาเรียน1!D22</f>
        <v/>
      </c>
      <c r="D801" s="406"/>
      <c r="E801" s="406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521" t="str">
        <f t="shared" si="58"/>
        <v/>
      </c>
      <c r="AA801" s="406"/>
      <c r="AB801" s="406"/>
      <c r="AC801" s="406"/>
      <c r="AD801" s="406"/>
      <c r="AE801" s="406"/>
      <c r="AF801" s="406"/>
      <c r="AG801" s="406"/>
      <c r="AH801" s="406"/>
      <c r="AI801" s="406"/>
      <c r="AJ801" s="406"/>
      <c r="AK801" s="406"/>
      <c r="AL801" s="406"/>
      <c r="AM801" s="406"/>
      <c r="AN801" s="406"/>
      <c r="AO801" s="406"/>
      <c r="AP801" s="406"/>
      <c r="AQ801" s="406"/>
      <c r="AR801" s="406"/>
      <c r="AS801" s="427"/>
      <c r="AT801" s="428"/>
      <c r="AU801" s="427"/>
      <c r="AV801" s="428"/>
      <c r="AW801" s="435"/>
      <c r="AX801" s="428"/>
      <c r="AY801" s="406"/>
      <c r="AZ801" s="408"/>
      <c r="BA801" s="410" t="str">
        <f>IF(A801="","",IF(AY801+AZ801=ข้อมูลพื้นฐาน!$F$34+ข้อมูลพื้นฐาน!$G$34,"/",""))</f>
        <v/>
      </c>
      <c r="BB801" s="410" t="str">
        <f t="shared" si="57"/>
        <v/>
      </c>
      <c r="BC801" s="389" t="str">
        <f>สรุปเวลาเรียน!X20</f>
        <v/>
      </c>
      <c r="BD801" s="415"/>
    </row>
    <row r="802" spans="1:56" ht="15" customHeight="1">
      <c r="A802" s="875" t="str">
        <f>เวลาเรียน1!A23</f>
        <v/>
      </c>
      <c r="B802" s="876"/>
      <c r="C802" s="519" t="str">
        <f>เวลาเรียน1!D23</f>
        <v/>
      </c>
      <c r="D802" s="406"/>
      <c r="E802" s="406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521" t="str">
        <f t="shared" si="58"/>
        <v/>
      </c>
      <c r="AA802" s="406"/>
      <c r="AB802" s="406"/>
      <c r="AC802" s="406"/>
      <c r="AD802" s="406"/>
      <c r="AE802" s="406"/>
      <c r="AF802" s="406"/>
      <c r="AG802" s="406"/>
      <c r="AH802" s="406"/>
      <c r="AI802" s="406"/>
      <c r="AJ802" s="406"/>
      <c r="AK802" s="406"/>
      <c r="AL802" s="406"/>
      <c r="AM802" s="406"/>
      <c r="AN802" s="406"/>
      <c r="AO802" s="406"/>
      <c r="AP802" s="406"/>
      <c r="AQ802" s="406"/>
      <c r="AR802" s="406"/>
      <c r="AS802" s="427"/>
      <c r="AT802" s="428"/>
      <c r="AU802" s="427"/>
      <c r="AV802" s="428"/>
      <c r="AW802" s="435"/>
      <c r="AX802" s="428"/>
      <c r="AY802" s="406"/>
      <c r="AZ802" s="408"/>
      <c r="BA802" s="410" t="str">
        <f>IF(A802="","",IF(AY802+AZ802=ข้อมูลพื้นฐาน!$F$34+ข้อมูลพื้นฐาน!$G$34,"/",""))</f>
        <v/>
      </c>
      <c r="BB802" s="410" t="str">
        <f t="shared" si="57"/>
        <v/>
      </c>
      <c r="BC802" s="389" t="str">
        <f>สรุปเวลาเรียน!X21</f>
        <v/>
      </c>
      <c r="BD802" s="415"/>
    </row>
    <row r="803" spans="1:56" ht="15" customHeight="1">
      <c r="A803" s="875" t="str">
        <f>เวลาเรียน1!A24</f>
        <v/>
      </c>
      <c r="B803" s="876"/>
      <c r="C803" s="519" t="str">
        <f>เวลาเรียน1!D24</f>
        <v/>
      </c>
      <c r="D803" s="406"/>
      <c r="E803" s="406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521" t="str">
        <f t="shared" si="58"/>
        <v/>
      </c>
      <c r="AA803" s="406"/>
      <c r="AB803" s="406"/>
      <c r="AC803" s="406"/>
      <c r="AD803" s="406"/>
      <c r="AE803" s="406"/>
      <c r="AF803" s="406"/>
      <c r="AG803" s="406"/>
      <c r="AH803" s="406"/>
      <c r="AI803" s="406"/>
      <c r="AJ803" s="406"/>
      <c r="AK803" s="406"/>
      <c r="AL803" s="406"/>
      <c r="AM803" s="406"/>
      <c r="AN803" s="406"/>
      <c r="AO803" s="406"/>
      <c r="AP803" s="406"/>
      <c r="AQ803" s="406"/>
      <c r="AR803" s="406"/>
      <c r="AS803" s="427"/>
      <c r="AT803" s="428"/>
      <c r="AU803" s="427"/>
      <c r="AV803" s="428"/>
      <c r="AW803" s="435"/>
      <c r="AX803" s="428"/>
      <c r="AY803" s="406"/>
      <c r="AZ803" s="408"/>
      <c r="BA803" s="410" t="str">
        <f>IF(A803="","",IF(AY803+AZ803=ข้อมูลพื้นฐาน!$F$34+ข้อมูลพื้นฐาน!$G$34,"/",""))</f>
        <v/>
      </c>
      <c r="BB803" s="410" t="str">
        <f t="shared" si="57"/>
        <v/>
      </c>
      <c r="BC803" s="389" t="str">
        <f>สรุปเวลาเรียน!X22</f>
        <v/>
      </c>
      <c r="BD803" s="415"/>
    </row>
    <row r="804" spans="1:56" ht="15" customHeight="1">
      <c r="A804" s="875" t="str">
        <f>เวลาเรียน1!A25</f>
        <v/>
      </c>
      <c r="B804" s="876"/>
      <c r="C804" s="519" t="str">
        <f>เวลาเรียน1!D25</f>
        <v/>
      </c>
      <c r="D804" s="406"/>
      <c r="E804" s="406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521" t="str">
        <f t="shared" si="58"/>
        <v/>
      </c>
      <c r="AA804" s="406"/>
      <c r="AB804" s="406"/>
      <c r="AC804" s="406"/>
      <c r="AD804" s="406"/>
      <c r="AE804" s="406"/>
      <c r="AF804" s="406"/>
      <c r="AG804" s="406"/>
      <c r="AH804" s="406"/>
      <c r="AI804" s="406"/>
      <c r="AJ804" s="406"/>
      <c r="AK804" s="406"/>
      <c r="AL804" s="406"/>
      <c r="AM804" s="406"/>
      <c r="AN804" s="406"/>
      <c r="AO804" s="406"/>
      <c r="AP804" s="406"/>
      <c r="AQ804" s="406"/>
      <c r="AR804" s="406"/>
      <c r="AS804" s="427"/>
      <c r="AT804" s="428"/>
      <c r="AU804" s="427"/>
      <c r="AV804" s="428"/>
      <c r="AW804" s="435"/>
      <c r="AX804" s="428"/>
      <c r="AY804" s="406"/>
      <c r="AZ804" s="408"/>
      <c r="BA804" s="410" t="str">
        <f>IF(A804="","",IF(AY804+AZ804=ข้อมูลพื้นฐาน!$F$34+ข้อมูลพื้นฐาน!$G$34,"/",""))</f>
        <v/>
      </c>
      <c r="BB804" s="410" t="str">
        <f t="shared" si="57"/>
        <v/>
      </c>
      <c r="BC804" s="389" t="str">
        <f>สรุปเวลาเรียน!X23</f>
        <v/>
      </c>
      <c r="BD804" s="415"/>
    </row>
    <row r="805" spans="1:56" ht="15" customHeight="1">
      <c r="A805" s="875" t="str">
        <f>เวลาเรียน1!A26</f>
        <v/>
      </c>
      <c r="B805" s="876"/>
      <c r="C805" s="519" t="str">
        <f>เวลาเรียน1!D26</f>
        <v/>
      </c>
      <c r="D805" s="406"/>
      <c r="E805" s="406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521" t="str">
        <f t="shared" si="58"/>
        <v/>
      </c>
      <c r="AA805" s="406"/>
      <c r="AB805" s="406"/>
      <c r="AC805" s="406"/>
      <c r="AD805" s="406"/>
      <c r="AE805" s="406"/>
      <c r="AF805" s="406"/>
      <c r="AG805" s="406"/>
      <c r="AH805" s="406"/>
      <c r="AI805" s="406"/>
      <c r="AJ805" s="406"/>
      <c r="AK805" s="406"/>
      <c r="AL805" s="406"/>
      <c r="AM805" s="406"/>
      <c r="AN805" s="406"/>
      <c r="AO805" s="406"/>
      <c r="AP805" s="406"/>
      <c r="AQ805" s="406"/>
      <c r="AR805" s="406"/>
      <c r="AS805" s="427"/>
      <c r="AT805" s="428"/>
      <c r="AU805" s="427"/>
      <c r="AV805" s="428"/>
      <c r="AW805" s="435"/>
      <c r="AX805" s="428"/>
      <c r="AY805" s="406"/>
      <c r="AZ805" s="408"/>
      <c r="BA805" s="410" t="str">
        <f>IF(A805="","",IF(AY805+AZ805=ข้อมูลพื้นฐาน!$F$34+ข้อมูลพื้นฐาน!$G$34,"/",""))</f>
        <v/>
      </c>
      <c r="BB805" s="410" t="str">
        <f t="shared" si="57"/>
        <v/>
      </c>
      <c r="BC805" s="389" t="str">
        <f>สรุปเวลาเรียน!X24</f>
        <v/>
      </c>
      <c r="BD805" s="415"/>
    </row>
    <row r="806" spans="1:56" ht="15" customHeight="1">
      <c r="A806" s="875" t="str">
        <f>เวลาเรียน1!A27</f>
        <v/>
      </c>
      <c r="B806" s="876"/>
      <c r="C806" s="519" t="str">
        <f>เวลาเรียน1!D27</f>
        <v/>
      </c>
      <c r="D806" s="406"/>
      <c r="E806" s="406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521" t="str">
        <f t="shared" si="58"/>
        <v/>
      </c>
      <c r="AA806" s="406"/>
      <c r="AB806" s="406"/>
      <c r="AC806" s="406"/>
      <c r="AD806" s="406"/>
      <c r="AE806" s="406"/>
      <c r="AF806" s="406"/>
      <c r="AG806" s="406"/>
      <c r="AH806" s="406"/>
      <c r="AI806" s="406"/>
      <c r="AJ806" s="406"/>
      <c r="AK806" s="406"/>
      <c r="AL806" s="406"/>
      <c r="AM806" s="406"/>
      <c r="AN806" s="406"/>
      <c r="AO806" s="406"/>
      <c r="AP806" s="406"/>
      <c r="AQ806" s="406"/>
      <c r="AR806" s="406"/>
      <c r="AS806" s="427"/>
      <c r="AT806" s="428"/>
      <c r="AU806" s="427"/>
      <c r="AV806" s="428"/>
      <c r="AW806" s="435"/>
      <c r="AX806" s="428"/>
      <c r="AY806" s="406"/>
      <c r="AZ806" s="408"/>
      <c r="BA806" s="410" t="str">
        <f>IF(A806="","",IF(AY806+AZ806=ข้อมูลพื้นฐาน!$F$34+ข้อมูลพื้นฐาน!$G$34,"/",""))</f>
        <v/>
      </c>
      <c r="BB806" s="410" t="str">
        <f t="shared" si="57"/>
        <v/>
      </c>
      <c r="BC806" s="389" t="str">
        <f>สรุปเวลาเรียน!X25</f>
        <v/>
      </c>
      <c r="BD806" s="415"/>
    </row>
    <row r="807" spans="1:56" ht="15" customHeight="1">
      <c r="A807" s="875" t="str">
        <f>เวลาเรียน1!A28</f>
        <v/>
      </c>
      <c r="B807" s="876"/>
      <c r="C807" s="519" t="str">
        <f>เวลาเรียน1!D28</f>
        <v/>
      </c>
      <c r="D807" s="406"/>
      <c r="E807" s="406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521" t="str">
        <f t="shared" si="58"/>
        <v/>
      </c>
      <c r="AA807" s="406"/>
      <c r="AB807" s="406"/>
      <c r="AC807" s="406"/>
      <c r="AD807" s="406"/>
      <c r="AE807" s="406"/>
      <c r="AF807" s="406"/>
      <c r="AG807" s="406"/>
      <c r="AH807" s="406"/>
      <c r="AI807" s="406"/>
      <c r="AJ807" s="406"/>
      <c r="AK807" s="406"/>
      <c r="AL807" s="406"/>
      <c r="AM807" s="406"/>
      <c r="AN807" s="406"/>
      <c r="AO807" s="406"/>
      <c r="AP807" s="406"/>
      <c r="AQ807" s="406"/>
      <c r="AR807" s="406"/>
      <c r="AS807" s="427"/>
      <c r="AT807" s="428"/>
      <c r="AU807" s="427"/>
      <c r="AV807" s="428"/>
      <c r="AW807" s="435"/>
      <c r="AX807" s="428"/>
      <c r="AY807" s="406"/>
      <c r="AZ807" s="408"/>
      <c r="BA807" s="410" t="str">
        <f>IF(A807="","",IF(AY807+AZ807=ข้อมูลพื้นฐาน!$F$34+ข้อมูลพื้นฐาน!$G$34,"/",""))</f>
        <v/>
      </c>
      <c r="BB807" s="410" t="str">
        <f t="shared" si="57"/>
        <v/>
      </c>
      <c r="BC807" s="389" t="str">
        <f>สรุปเวลาเรียน!X26</f>
        <v/>
      </c>
      <c r="BD807" s="415"/>
    </row>
    <row r="808" spans="1:56" ht="15" customHeight="1">
      <c r="A808" s="875" t="str">
        <f>เวลาเรียน1!A29</f>
        <v/>
      </c>
      <c r="B808" s="876"/>
      <c r="C808" s="519" t="str">
        <f>เวลาเรียน1!D29</f>
        <v/>
      </c>
      <c r="D808" s="406"/>
      <c r="E808" s="406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521" t="str">
        <f t="shared" si="58"/>
        <v/>
      </c>
      <c r="AA808" s="406"/>
      <c r="AB808" s="406"/>
      <c r="AC808" s="406"/>
      <c r="AD808" s="406"/>
      <c r="AE808" s="406"/>
      <c r="AF808" s="406"/>
      <c r="AG808" s="406"/>
      <c r="AH808" s="406"/>
      <c r="AI808" s="406"/>
      <c r="AJ808" s="406"/>
      <c r="AK808" s="406"/>
      <c r="AL808" s="406"/>
      <c r="AM808" s="406"/>
      <c r="AN808" s="406"/>
      <c r="AO808" s="406"/>
      <c r="AP808" s="406"/>
      <c r="AQ808" s="406"/>
      <c r="AR808" s="406"/>
      <c r="AS808" s="427"/>
      <c r="AT808" s="428"/>
      <c r="AU808" s="427"/>
      <c r="AV808" s="428"/>
      <c r="AW808" s="435"/>
      <c r="AX808" s="428"/>
      <c r="AY808" s="406"/>
      <c r="AZ808" s="408"/>
      <c r="BA808" s="410" t="str">
        <f>IF(A808="","",IF(AY808+AZ808=ข้อมูลพื้นฐาน!$F$34+ข้อมูลพื้นฐาน!$G$34,"/",""))</f>
        <v/>
      </c>
      <c r="BB808" s="410" t="str">
        <f t="shared" si="57"/>
        <v/>
      </c>
      <c r="BC808" s="389" t="str">
        <f>สรุปเวลาเรียน!X27</f>
        <v/>
      </c>
      <c r="BD808" s="415"/>
    </row>
    <row r="809" spans="1:56" ht="15" customHeight="1">
      <c r="A809" s="875" t="str">
        <f>เวลาเรียน1!A30</f>
        <v/>
      </c>
      <c r="B809" s="876"/>
      <c r="C809" s="519" t="str">
        <f>เวลาเรียน1!D30</f>
        <v/>
      </c>
      <c r="D809" s="406"/>
      <c r="E809" s="406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521" t="str">
        <f t="shared" si="58"/>
        <v/>
      </c>
      <c r="AA809" s="406"/>
      <c r="AB809" s="406"/>
      <c r="AC809" s="406"/>
      <c r="AD809" s="406"/>
      <c r="AE809" s="406"/>
      <c r="AF809" s="406"/>
      <c r="AG809" s="406"/>
      <c r="AH809" s="406"/>
      <c r="AI809" s="406"/>
      <c r="AJ809" s="406"/>
      <c r="AK809" s="406"/>
      <c r="AL809" s="406"/>
      <c r="AM809" s="406"/>
      <c r="AN809" s="406"/>
      <c r="AO809" s="406"/>
      <c r="AP809" s="406"/>
      <c r="AQ809" s="406"/>
      <c r="AR809" s="406"/>
      <c r="AS809" s="427"/>
      <c r="AT809" s="428"/>
      <c r="AU809" s="427"/>
      <c r="AV809" s="428"/>
      <c r="AW809" s="435"/>
      <c r="AX809" s="428"/>
      <c r="AY809" s="406"/>
      <c r="AZ809" s="408"/>
      <c r="BA809" s="410" t="str">
        <f>IF(A809="","",IF(AY809+AZ809=ข้อมูลพื้นฐาน!$F$34+ข้อมูลพื้นฐาน!$G$34,"/",""))</f>
        <v/>
      </c>
      <c r="BB809" s="410" t="str">
        <f t="shared" si="57"/>
        <v/>
      </c>
      <c r="BC809" s="389" t="str">
        <f>สรุปเวลาเรียน!X28</f>
        <v/>
      </c>
      <c r="BD809" s="415"/>
    </row>
    <row r="810" spans="1:56" ht="15" customHeight="1">
      <c r="A810" s="875" t="str">
        <f>เวลาเรียน1!A31</f>
        <v/>
      </c>
      <c r="B810" s="876"/>
      <c r="C810" s="519" t="str">
        <f>เวลาเรียน1!D31</f>
        <v/>
      </c>
      <c r="D810" s="406"/>
      <c r="E810" s="406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521" t="str">
        <f t="shared" si="58"/>
        <v/>
      </c>
      <c r="AA810" s="406"/>
      <c r="AB810" s="406"/>
      <c r="AC810" s="406"/>
      <c r="AD810" s="406"/>
      <c r="AE810" s="406"/>
      <c r="AF810" s="406"/>
      <c r="AG810" s="406"/>
      <c r="AH810" s="406"/>
      <c r="AI810" s="406"/>
      <c r="AJ810" s="406"/>
      <c r="AK810" s="406"/>
      <c r="AL810" s="406"/>
      <c r="AM810" s="406"/>
      <c r="AN810" s="406"/>
      <c r="AO810" s="406"/>
      <c r="AP810" s="406"/>
      <c r="AQ810" s="406"/>
      <c r="AR810" s="406"/>
      <c r="AS810" s="427"/>
      <c r="AT810" s="428"/>
      <c r="AU810" s="427"/>
      <c r="AV810" s="428"/>
      <c r="AW810" s="435"/>
      <c r="AX810" s="428"/>
      <c r="AY810" s="406"/>
      <c r="AZ810" s="408"/>
      <c r="BA810" s="410" t="str">
        <f>IF(A810="","",IF(AY810+AZ810=ข้อมูลพื้นฐาน!$F$34+ข้อมูลพื้นฐาน!$G$34,"/",""))</f>
        <v/>
      </c>
      <c r="BB810" s="410" t="str">
        <f t="shared" si="57"/>
        <v/>
      </c>
      <c r="BC810" s="389" t="str">
        <f>สรุปเวลาเรียน!X29</f>
        <v/>
      </c>
      <c r="BD810" s="415"/>
    </row>
    <row r="811" spans="1:56" ht="15" customHeight="1">
      <c r="A811" s="875" t="str">
        <f>เวลาเรียน1!A32</f>
        <v/>
      </c>
      <c r="B811" s="876"/>
      <c r="C811" s="519" t="str">
        <f>เวลาเรียน1!D32</f>
        <v/>
      </c>
      <c r="D811" s="406"/>
      <c r="E811" s="406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521" t="str">
        <f t="shared" si="58"/>
        <v/>
      </c>
      <c r="AA811" s="406"/>
      <c r="AB811" s="406"/>
      <c r="AC811" s="406"/>
      <c r="AD811" s="406"/>
      <c r="AE811" s="406"/>
      <c r="AF811" s="406"/>
      <c r="AG811" s="406"/>
      <c r="AH811" s="406"/>
      <c r="AI811" s="406"/>
      <c r="AJ811" s="406"/>
      <c r="AK811" s="406"/>
      <c r="AL811" s="406"/>
      <c r="AM811" s="406"/>
      <c r="AN811" s="406"/>
      <c r="AO811" s="406"/>
      <c r="AP811" s="406"/>
      <c r="AQ811" s="406"/>
      <c r="AR811" s="406"/>
      <c r="AS811" s="427"/>
      <c r="AT811" s="428"/>
      <c r="AU811" s="427"/>
      <c r="AV811" s="428"/>
      <c r="AW811" s="435"/>
      <c r="AX811" s="428"/>
      <c r="AY811" s="406"/>
      <c r="AZ811" s="408"/>
      <c r="BA811" s="410" t="str">
        <f>IF(A811="","",IF(AY811+AZ811=ข้อมูลพื้นฐาน!$F$34+ข้อมูลพื้นฐาน!$G$34,"/",""))</f>
        <v/>
      </c>
      <c r="BB811" s="410" t="str">
        <f t="shared" si="57"/>
        <v/>
      </c>
      <c r="BC811" s="389" t="str">
        <f>สรุปเวลาเรียน!X30</f>
        <v/>
      </c>
      <c r="BD811" s="415"/>
    </row>
    <row r="812" spans="1:56" ht="15" customHeight="1">
      <c r="A812" s="875" t="str">
        <f>เวลาเรียน1!A33</f>
        <v/>
      </c>
      <c r="B812" s="876"/>
      <c r="C812" s="519" t="str">
        <f>เวลาเรียน1!D33</f>
        <v/>
      </c>
      <c r="D812" s="406"/>
      <c r="E812" s="406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521" t="str">
        <f t="shared" si="58"/>
        <v/>
      </c>
      <c r="AA812" s="406"/>
      <c r="AB812" s="406"/>
      <c r="AC812" s="406"/>
      <c r="AD812" s="406"/>
      <c r="AE812" s="406"/>
      <c r="AF812" s="406"/>
      <c r="AG812" s="406"/>
      <c r="AH812" s="406"/>
      <c r="AI812" s="406"/>
      <c r="AJ812" s="406"/>
      <c r="AK812" s="406"/>
      <c r="AL812" s="406"/>
      <c r="AM812" s="406"/>
      <c r="AN812" s="406"/>
      <c r="AO812" s="406"/>
      <c r="AP812" s="406"/>
      <c r="AQ812" s="406"/>
      <c r="AR812" s="406"/>
      <c r="AS812" s="427"/>
      <c r="AT812" s="428"/>
      <c r="AU812" s="427"/>
      <c r="AV812" s="428"/>
      <c r="AW812" s="435"/>
      <c r="AX812" s="428"/>
      <c r="AY812" s="406"/>
      <c r="AZ812" s="408"/>
      <c r="BA812" s="410" t="str">
        <f>IF(A812="","",IF(AY812+AZ812=ข้อมูลพื้นฐาน!$F$34+ข้อมูลพื้นฐาน!$G$34,"/",""))</f>
        <v/>
      </c>
      <c r="BB812" s="410" t="str">
        <f t="shared" si="57"/>
        <v/>
      </c>
      <c r="BC812" s="389" t="str">
        <f>สรุปเวลาเรียน!X31</f>
        <v/>
      </c>
      <c r="BD812" s="415"/>
    </row>
    <row r="813" spans="1:56" ht="15" customHeight="1">
      <c r="A813" s="875" t="str">
        <f>เวลาเรียน1!A34</f>
        <v/>
      </c>
      <c r="B813" s="876"/>
      <c r="C813" s="519" t="str">
        <f>เวลาเรียน1!D34</f>
        <v/>
      </c>
      <c r="D813" s="406"/>
      <c r="E813" s="406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521" t="str">
        <f t="shared" si="58"/>
        <v/>
      </c>
      <c r="AA813" s="406"/>
      <c r="AB813" s="406"/>
      <c r="AC813" s="406"/>
      <c r="AD813" s="406"/>
      <c r="AE813" s="406"/>
      <c r="AF813" s="406"/>
      <c r="AG813" s="406"/>
      <c r="AH813" s="406"/>
      <c r="AI813" s="406"/>
      <c r="AJ813" s="406"/>
      <c r="AK813" s="406"/>
      <c r="AL813" s="406"/>
      <c r="AM813" s="406"/>
      <c r="AN813" s="406"/>
      <c r="AO813" s="406"/>
      <c r="AP813" s="406"/>
      <c r="AQ813" s="406"/>
      <c r="AR813" s="406"/>
      <c r="AS813" s="427"/>
      <c r="AT813" s="428"/>
      <c r="AU813" s="427"/>
      <c r="AV813" s="428"/>
      <c r="AW813" s="435"/>
      <c r="AX813" s="428"/>
      <c r="AY813" s="406"/>
      <c r="AZ813" s="408"/>
      <c r="BA813" s="410" t="str">
        <f>IF(A813="","",IF(AY813+AZ813=ข้อมูลพื้นฐาน!$F$34+ข้อมูลพื้นฐาน!$G$34,"/",""))</f>
        <v/>
      </c>
      <c r="BB813" s="410" t="str">
        <f t="shared" si="57"/>
        <v/>
      </c>
      <c r="BC813" s="389" t="str">
        <f>สรุปเวลาเรียน!X32</f>
        <v/>
      </c>
      <c r="BD813" s="415"/>
    </row>
    <row r="814" spans="1:56" ht="15" customHeight="1">
      <c r="A814" s="875" t="str">
        <f>เวลาเรียน1!A35</f>
        <v/>
      </c>
      <c r="B814" s="876"/>
      <c r="C814" s="519" t="str">
        <f>เวลาเรียน1!D35</f>
        <v/>
      </c>
      <c r="D814" s="406"/>
      <c r="E814" s="406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521" t="str">
        <f t="shared" si="58"/>
        <v/>
      </c>
      <c r="AA814" s="406"/>
      <c r="AB814" s="406"/>
      <c r="AC814" s="406"/>
      <c r="AD814" s="406"/>
      <c r="AE814" s="406"/>
      <c r="AF814" s="406"/>
      <c r="AG814" s="406"/>
      <c r="AH814" s="406"/>
      <c r="AI814" s="406"/>
      <c r="AJ814" s="406"/>
      <c r="AK814" s="406"/>
      <c r="AL814" s="406"/>
      <c r="AM814" s="406"/>
      <c r="AN814" s="406"/>
      <c r="AO814" s="406"/>
      <c r="AP814" s="406"/>
      <c r="AQ814" s="406"/>
      <c r="AR814" s="406"/>
      <c r="AS814" s="427"/>
      <c r="AT814" s="428"/>
      <c r="AU814" s="427"/>
      <c r="AV814" s="428"/>
      <c r="AW814" s="435"/>
      <c r="AX814" s="428"/>
      <c r="AY814" s="406"/>
      <c r="AZ814" s="408"/>
      <c r="BA814" s="410" t="str">
        <f>IF(A814="","",IF(AY814+AZ814=ข้อมูลพื้นฐาน!$F$34+ข้อมูลพื้นฐาน!$G$34,"/",""))</f>
        <v/>
      </c>
      <c r="BB814" s="410" t="str">
        <f t="shared" si="57"/>
        <v/>
      </c>
      <c r="BC814" s="389" t="str">
        <f>สรุปเวลาเรียน!X33</f>
        <v/>
      </c>
      <c r="BD814" s="415"/>
    </row>
    <row r="815" spans="1:56" ht="15" customHeight="1">
      <c r="A815" s="875" t="str">
        <f>เวลาเรียน1!A36</f>
        <v/>
      </c>
      <c r="B815" s="876"/>
      <c r="C815" s="519" t="str">
        <f>เวลาเรียน1!D36</f>
        <v/>
      </c>
      <c r="D815" s="406"/>
      <c r="E815" s="406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521" t="str">
        <f t="shared" si="58"/>
        <v/>
      </c>
      <c r="AA815" s="406"/>
      <c r="AB815" s="406"/>
      <c r="AC815" s="406"/>
      <c r="AD815" s="406"/>
      <c r="AE815" s="406"/>
      <c r="AF815" s="406"/>
      <c r="AG815" s="406"/>
      <c r="AH815" s="406"/>
      <c r="AI815" s="406"/>
      <c r="AJ815" s="406"/>
      <c r="AK815" s="406"/>
      <c r="AL815" s="406"/>
      <c r="AM815" s="406"/>
      <c r="AN815" s="406"/>
      <c r="AO815" s="406"/>
      <c r="AP815" s="406"/>
      <c r="AQ815" s="406"/>
      <c r="AR815" s="406"/>
      <c r="AS815" s="427"/>
      <c r="AT815" s="428"/>
      <c r="AU815" s="427"/>
      <c r="AV815" s="428"/>
      <c r="AW815" s="435"/>
      <c r="AX815" s="428"/>
      <c r="AY815" s="406"/>
      <c r="AZ815" s="408"/>
      <c r="BA815" s="410" t="str">
        <f>IF(A815="","",IF(AY815+AZ815=ข้อมูลพื้นฐาน!$F$34+ข้อมูลพื้นฐาน!$G$34,"/",""))</f>
        <v/>
      </c>
      <c r="BB815" s="410" t="str">
        <f t="shared" si="57"/>
        <v/>
      </c>
      <c r="BC815" s="389" t="str">
        <f>สรุปเวลาเรียน!X34</f>
        <v/>
      </c>
      <c r="BD815" s="415"/>
    </row>
    <row r="816" spans="1:56" ht="15" customHeight="1">
      <c r="A816" s="875" t="str">
        <f>เวลาเรียน1!A37</f>
        <v/>
      </c>
      <c r="B816" s="876"/>
      <c r="C816" s="519" t="str">
        <f>เวลาเรียน1!D37</f>
        <v/>
      </c>
      <c r="D816" s="406"/>
      <c r="E816" s="406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521" t="str">
        <f t="shared" si="58"/>
        <v/>
      </c>
      <c r="AA816" s="406"/>
      <c r="AB816" s="406"/>
      <c r="AC816" s="406"/>
      <c r="AD816" s="406"/>
      <c r="AE816" s="406"/>
      <c r="AF816" s="406"/>
      <c r="AG816" s="406"/>
      <c r="AH816" s="406"/>
      <c r="AI816" s="406"/>
      <c r="AJ816" s="406"/>
      <c r="AK816" s="406"/>
      <c r="AL816" s="406"/>
      <c r="AM816" s="406"/>
      <c r="AN816" s="406"/>
      <c r="AO816" s="406"/>
      <c r="AP816" s="406"/>
      <c r="AQ816" s="406"/>
      <c r="AR816" s="406"/>
      <c r="AS816" s="427"/>
      <c r="AT816" s="428"/>
      <c r="AU816" s="427"/>
      <c r="AV816" s="428"/>
      <c r="AW816" s="435"/>
      <c r="AX816" s="428"/>
      <c r="AY816" s="406"/>
      <c r="AZ816" s="408"/>
      <c r="BA816" s="410" t="str">
        <f>IF(A816="","",IF(AY816+AZ816=ข้อมูลพื้นฐาน!$F$34+ข้อมูลพื้นฐาน!$G$34,"/",""))</f>
        <v/>
      </c>
      <c r="BB816" s="410" t="str">
        <f t="shared" si="57"/>
        <v/>
      </c>
      <c r="BC816" s="389" t="str">
        <f>สรุปเวลาเรียน!X35</f>
        <v/>
      </c>
      <c r="BD816" s="415"/>
    </row>
    <row r="817" spans="1:56" ht="15" customHeight="1">
      <c r="A817" s="875" t="str">
        <f>เวลาเรียน1!A38</f>
        <v/>
      </c>
      <c r="B817" s="876"/>
      <c r="C817" s="519" t="str">
        <f>เวลาเรียน1!D38</f>
        <v/>
      </c>
      <c r="D817" s="406"/>
      <c r="E817" s="406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521" t="str">
        <f t="shared" si="58"/>
        <v/>
      </c>
      <c r="AA817" s="406"/>
      <c r="AB817" s="406"/>
      <c r="AC817" s="406"/>
      <c r="AD817" s="406"/>
      <c r="AE817" s="406"/>
      <c r="AF817" s="406"/>
      <c r="AG817" s="406"/>
      <c r="AH817" s="406"/>
      <c r="AI817" s="406"/>
      <c r="AJ817" s="406"/>
      <c r="AK817" s="406"/>
      <c r="AL817" s="406"/>
      <c r="AM817" s="406"/>
      <c r="AN817" s="406"/>
      <c r="AO817" s="406"/>
      <c r="AP817" s="406"/>
      <c r="AQ817" s="406"/>
      <c r="AR817" s="406"/>
      <c r="AS817" s="427"/>
      <c r="AT817" s="428"/>
      <c r="AU817" s="427"/>
      <c r="AV817" s="428"/>
      <c r="AW817" s="435"/>
      <c r="AX817" s="428"/>
      <c r="AY817" s="406"/>
      <c r="AZ817" s="408"/>
      <c r="BA817" s="410" t="str">
        <f>IF(A817="","",IF(AY817+AZ817=ข้อมูลพื้นฐาน!$F$34+ข้อมูลพื้นฐาน!$G$34,"/",""))</f>
        <v/>
      </c>
      <c r="BB817" s="410" t="str">
        <f t="shared" si="57"/>
        <v/>
      </c>
      <c r="BC817" s="389" t="str">
        <f>สรุปเวลาเรียน!X36</f>
        <v/>
      </c>
      <c r="BD817" s="415"/>
    </row>
    <row r="818" spans="1:56" ht="15" customHeight="1">
      <c r="A818" s="875" t="str">
        <f>เวลาเรียน1!A39</f>
        <v/>
      </c>
      <c r="B818" s="876"/>
      <c r="C818" s="519" t="str">
        <f>เวลาเรียน1!D39</f>
        <v/>
      </c>
      <c r="D818" s="406"/>
      <c r="E818" s="406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521" t="str">
        <f t="shared" si="58"/>
        <v/>
      </c>
      <c r="AA818" s="406"/>
      <c r="AB818" s="406"/>
      <c r="AC818" s="406"/>
      <c r="AD818" s="406"/>
      <c r="AE818" s="406"/>
      <c r="AF818" s="406"/>
      <c r="AG818" s="406"/>
      <c r="AH818" s="406"/>
      <c r="AI818" s="406"/>
      <c r="AJ818" s="406"/>
      <c r="AK818" s="406"/>
      <c r="AL818" s="406"/>
      <c r="AM818" s="406"/>
      <c r="AN818" s="406"/>
      <c r="AO818" s="406"/>
      <c r="AP818" s="406"/>
      <c r="AQ818" s="406"/>
      <c r="AR818" s="406"/>
      <c r="AS818" s="427"/>
      <c r="AT818" s="428"/>
      <c r="AU818" s="427"/>
      <c r="AV818" s="428"/>
      <c r="AW818" s="435"/>
      <c r="AX818" s="428"/>
      <c r="AY818" s="406"/>
      <c r="AZ818" s="408"/>
      <c r="BA818" s="410" t="str">
        <f>IF(A818="","",IF(AY818+AZ818=ข้อมูลพื้นฐาน!$F$34+ข้อมูลพื้นฐาน!$G$34,"/",""))</f>
        <v/>
      </c>
      <c r="BB818" s="410" t="str">
        <f t="shared" si="57"/>
        <v/>
      </c>
      <c r="BC818" s="389" t="str">
        <f>สรุปเวลาเรียน!X37</f>
        <v/>
      </c>
      <c r="BD818" s="415"/>
    </row>
    <row r="819" spans="1:56" ht="15" customHeight="1">
      <c r="A819" s="875" t="str">
        <f>เวลาเรียน1!A40</f>
        <v/>
      </c>
      <c r="B819" s="876"/>
      <c r="C819" s="519" t="str">
        <f>เวลาเรียน1!D40</f>
        <v/>
      </c>
      <c r="D819" s="406"/>
      <c r="E819" s="406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521" t="str">
        <f t="shared" si="58"/>
        <v/>
      </c>
      <c r="AA819" s="406"/>
      <c r="AB819" s="406"/>
      <c r="AC819" s="406"/>
      <c r="AD819" s="406"/>
      <c r="AE819" s="406"/>
      <c r="AF819" s="406"/>
      <c r="AG819" s="406"/>
      <c r="AH819" s="406"/>
      <c r="AI819" s="406"/>
      <c r="AJ819" s="406"/>
      <c r="AK819" s="406"/>
      <c r="AL819" s="406"/>
      <c r="AM819" s="406"/>
      <c r="AN819" s="406"/>
      <c r="AO819" s="406"/>
      <c r="AP819" s="406"/>
      <c r="AQ819" s="406"/>
      <c r="AR819" s="406"/>
      <c r="AS819" s="427"/>
      <c r="AT819" s="428"/>
      <c r="AU819" s="427"/>
      <c r="AV819" s="428"/>
      <c r="AW819" s="435"/>
      <c r="AX819" s="428"/>
      <c r="AY819" s="406"/>
      <c r="AZ819" s="408"/>
      <c r="BA819" s="410" t="str">
        <f>IF(A819="","",IF(AY819+AZ819=ข้อมูลพื้นฐาน!$F$34+ข้อมูลพื้นฐาน!$G$34,"/",""))</f>
        <v/>
      </c>
      <c r="BB819" s="410" t="str">
        <f t="shared" si="57"/>
        <v/>
      </c>
      <c r="BC819" s="389" t="str">
        <f>สรุปเวลาเรียน!X38</f>
        <v/>
      </c>
      <c r="BD819" s="415"/>
    </row>
    <row r="820" spans="1:56" ht="15" customHeight="1">
      <c r="A820" s="875" t="str">
        <f>เวลาเรียน1!A41</f>
        <v/>
      </c>
      <c r="B820" s="876"/>
      <c r="C820" s="519" t="str">
        <f>เวลาเรียน1!D41</f>
        <v/>
      </c>
      <c r="D820" s="406"/>
      <c r="E820" s="406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521" t="str">
        <f t="shared" si="58"/>
        <v/>
      </c>
      <c r="AA820" s="406"/>
      <c r="AB820" s="406"/>
      <c r="AC820" s="406"/>
      <c r="AD820" s="406"/>
      <c r="AE820" s="406"/>
      <c r="AF820" s="406"/>
      <c r="AG820" s="406"/>
      <c r="AH820" s="406"/>
      <c r="AI820" s="406"/>
      <c r="AJ820" s="406"/>
      <c r="AK820" s="406"/>
      <c r="AL820" s="406"/>
      <c r="AM820" s="406"/>
      <c r="AN820" s="406"/>
      <c r="AO820" s="406"/>
      <c r="AP820" s="406"/>
      <c r="AQ820" s="406"/>
      <c r="AR820" s="406"/>
      <c r="AS820" s="427"/>
      <c r="AT820" s="428"/>
      <c r="AU820" s="427"/>
      <c r="AV820" s="428"/>
      <c r="AW820" s="435"/>
      <c r="AX820" s="428"/>
      <c r="AY820" s="406"/>
      <c r="AZ820" s="408"/>
      <c r="BA820" s="410" t="str">
        <f>IF(A820="","",IF(AY820+AZ820=ข้อมูลพื้นฐาน!$F$34+ข้อมูลพื้นฐาน!$G$34,"/",""))</f>
        <v/>
      </c>
      <c r="BB820" s="410" t="str">
        <f t="shared" si="57"/>
        <v/>
      </c>
      <c r="BC820" s="389" t="str">
        <f>สรุปเวลาเรียน!X39</f>
        <v/>
      </c>
      <c r="BD820" s="415"/>
    </row>
    <row r="821" spans="1:56" ht="15" customHeight="1">
      <c r="A821" s="875" t="str">
        <f>เวลาเรียน1!A42</f>
        <v/>
      </c>
      <c r="B821" s="876"/>
      <c r="C821" s="519" t="str">
        <f>เวลาเรียน1!D42</f>
        <v/>
      </c>
      <c r="D821" s="406"/>
      <c r="E821" s="406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521" t="str">
        <f t="shared" si="58"/>
        <v/>
      </c>
      <c r="AA821" s="406"/>
      <c r="AB821" s="406"/>
      <c r="AC821" s="406"/>
      <c r="AD821" s="406"/>
      <c r="AE821" s="406"/>
      <c r="AF821" s="406"/>
      <c r="AG821" s="406"/>
      <c r="AH821" s="406"/>
      <c r="AI821" s="406"/>
      <c r="AJ821" s="406"/>
      <c r="AK821" s="406"/>
      <c r="AL821" s="406"/>
      <c r="AM821" s="406"/>
      <c r="AN821" s="406"/>
      <c r="AO821" s="406"/>
      <c r="AP821" s="406"/>
      <c r="AQ821" s="406"/>
      <c r="AR821" s="406"/>
      <c r="AS821" s="427"/>
      <c r="AT821" s="428"/>
      <c r="AU821" s="427"/>
      <c r="AV821" s="428"/>
      <c r="AW821" s="435"/>
      <c r="AX821" s="428"/>
      <c r="AY821" s="406"/>
      <c r="AZ821" s="408"/>
      <c r="BA821" s="410" t="str">
        <f>IF(A821="","",IF(AY821+AZ821=ข้อมูลพื้นฐาน!$F$34+ข้อมูลพื้นฐาน!$G$34,"/",""))</f>
        <v/>
      </c>
      <c r="BB821" s="410" t="str">
        <f t="shared" si="57"/>
        <v/>
      </c>
      <c r="BC821" s="389" t="str">
        <f>สรุปเวลาเรียน!X40</f>
        <v/>
      </c>
      <c r="BD821" s="415"/>
    </row>
    <row r="822" spans="1:56" ht="15" customHeight="1">
      <c r="A822" s="875" t="str">
        <f>เวลาเรียน1!A43</f>
        <v/>
      </c>
      <c r="B822" s="876"/>
      <c r="C822" s="519" t="str">
        <f>เวลาเรียน1!D43</f>
        <v/>
      </c>
      <c r="D822" s="406"/>
      <c r="E822" s="406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521" t="str">
        <f t="shared" si="58"/>
        <v/>
      </c>
      <c r="AA822" s="406"/>
      <c r="AB822" s="406"/>
      <c r="AC822" s="406"/>
      <c r="AD822" s="406"/>
      <c r="AE822" s="406"/>
      <c r="AF822" s="406"/>
      <c r="AG822" s="406"/>
      <c r="AH822" s="406"/>
      <c r="AI822" s="406"/>
      <c r="AJ822" s="406"/>
      <c r="AK822" s="406"/>
      <c r="AL822" s="406"/>
      <c r="AM822" s="406"/>
      <c r="AN822" s="406"/>
      <c r="AO822" s="406"/>
      <c r="AP822" s="406"/>
      <c r="AQ822" s="406"/>
      <c r="AR822" s="406"/>
      <c r="AS822" s="427"/>
      <c r="AT822" s="428"/>
      <c r="AU822" s="427"/>
      <c r="AV822" s="428"/>
      <c r="AW822" s="435"/>
      <c r="AX822" s="428"/>
      <c r="AY822" s="406"/>
      <c r="AZ822" s="408"/>
      <c r="BA822" s="410" t="str">
        <f>IF(A822="","",IF(AY822+AZ822=ข้อมูลพื้นฐาน!$F$34+ข้อมูลพื้นฐาน!$G$34,"/",""))</f>
        <v/>
      </c>
      <c r="BB822" s="410" t="str">
        <f t="shared" si="57"/>
        <v/>
      </c>
      <c r="BC822" s="389" t="str">
        <f>สรุปเวลาเรียน!X41</f>
        <v/>
      </c>
      <c r="BD822" s="415"/>
    </row>
    <row r="823" spans="1:56" ht="15" customHeight="1">
      <c r="A823" s="875" t="str">
        <f>เวลาเรียน1!A44</f>
        <v/>
      </c>
      <c r="B823" s="876"/>
      <c r="C823" s="519" t="str">
        <f>เวลาเรียน1!D44</f>
        <v/>
      </c>
      <c r="D823" s="406"/>
      <c r="E823" s="406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521" t="str">
        <f t="shared" si="58"/>
        <v/>
      </c>
      <c r="AA823" s="406"/>
      <c r="AB823" s="406"/>
      <c r="AC823" s="406"/>
      <c r="AD823" s="406"/>
      <c r="AE823" s="406"/>
      <c r="AF823" s="406"/>
      <c r="AG823" s="406"/>
      <c r="AH823" s="406"/>
      <c r="AI823" s="406"/>
      <c r="AJ823" s="406"/>
      <c r="AK823" s="406"/>
      <c r="AL823" s="406"/>
      <c r="AM823" s="406"/>
      <c r="AN823" s="406"/>
      <c r="AO823" s="406"/>
      <c r="AP823" s="406"/>
      <c r="AQ823" s="406"/>
      <c r="AR823" s="406"/>
      <c r="AS823" s="427"/>
      <c r="AT823" s="428"/>
      <c r="AU823" s="427"/>
      <c r="AV823" s="428"/>
      <c r="AW823" s="435"/>
      <c r="AX823" s="428"/>
      <c r="AY823" s="406"/>
      <c r="AZ823" s="408"/>
      <c r="BA823" s="410" t="str">
        <f>IF(A823="","",IF(AY823+AZ823=ข้อมูลพื้นฐาน!$F$34+ข้อมูลพื้นฐาน!$G$34,"/",""))</f>
        <v/>
      </c>
      <c r="BB823" s="410" t="str">
        <f t="shared" si="57"/>
        <v/>
      </c>
      <c r="BC823" s="389" t="str">
        <f>สรุปเวลาเรียน!X42</f>
        <v/>
      </c>
      <c r="BD823" s="415"/>
    </row>
    <row r="824" spans="1:56" ht="15" customHeight="1">
      <c r="A824" s="875" t="str">
        <f>เวลาเรียน1!A45</f>
        <v/>
      </c>
      <c r="B824" s="876"/>
      <c r="C824" s="519" t="str">
        <f>เวลาเรียน1!D45</f>
        <v/>
      </c>
      <c r="D824" s="406"/>
      <c r="E824" s="406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521" t="str">
        <f t="shared" si="58"/>
        <v/>
      </c>
      <c r="AA824" s="406"/>
      <c r="AB824" s="406"/>
      <c r="AC824" s="406"/>
      <c r="AD824" s="406"/>
      <c r="AE824" s="406"/>
      <c r="AF824" s="406"/>
      <c r="AG824" s="406"/>
      <c r="AH824" s="406"/>
      <c r="AI824" s="406"/>
      <c r="AJ824" s="406"/>
      <c r="AK824" s="406"/>
      <c r="AL824" s="406"/>
      <c r="AM824" s="406"/>
      <c r="AN824" s="406"/>
      <c r="AO824" s="406"/>
      <c r="AP824" s="406"/>
      <c r="AQ824" s="406"/>
      <c r="AR824" s="406"/>
      <c r="AS824" s="427"/>
      <c r="AT824" s="428"/>
      <c r="AU824" s="427"/>
      <c r="AV824" s="428"/>
      <c r="AW824" s="435"/>
      <c r="AX824" s="428"/>
      <c r="AY824" s="406"/>
      <c r="AZ824" s="408"/>
      <c r="BA824" s="410" t="str">
        <f>IF(A824="","",IF(AY824+AZ824=ข้อมูลพื้นฐาน!$F$34+ข้อมูลพื้นฐาน!$G$34,"/",""))</f>
        <v/>
      </c>
      <c r="BB824" s="410" t="str">
        <f t="shared" si="57"/>
        <v/>
      </c>
      <c r="BC824" s="389" t="str">
        <f>สรุปเวลาเรียน!X43</f>
        <v/>
      </c>
      <c r="BD824" s="415"/>
    </row>
    <row r="825" spans="1:56" ht="15" customHeight="1">
      <c r="A825" s="875" t="str">
        <f>เวลาเรียน1!A46</f>
        <v/>
      </c>
      <c r="B825" s="876"/>
      <c r="C825" s="519" t="str">
        <f>เวลาเรียน1!D46</f>
        <v/>
      </c>
      <c r="D825" s="406"/>
      <c r="E825" s="406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521" t="str">
        <f t="shared" si="58"/>
        <v/>
      </c>
      <c r="AA825" s="406"/>
      <c r="AB825" s="406"/>
      <c r="AC825" s="406"/>
      <c r="AD825" s="406"/>
      <c r="AE825" s="406"/>
      <c r="AF825" s="406"/>
      <c r="AG825" s="406"/>
      <c r="AH825" s="406"/>
      <c r="AI825" s="406"/>
      <c r="AJ825" s="406"/>
      <c r="AK825" s="406"/>
      <c r="AL825" s="406"/>
      <c r="AM825" s="406"/>
      <c r="AN825" s="406"/>
      <c r="AO825" s="406"/>
      <c r="AP825" s="406"/>
      <c r="AQ825" s="406"/>
      <c r="AR825" s="406"/>
      <c r="AS825" s="429"/>
      <c r="AT825" s="430"/>
      <c r="AU825" s="429"/>
      <c r="AV825" s="430"/>
      <c r="AW825" s="436"/>
      <c r="AX825" s="430"/>
      <c r="AY825" s="406"/>
      <c r="AZ825" s="408"/>
      <c r="BA825" s="410" t="str">
        <f>IF(A825="","",IF(AY825+AZ825=ข้อมูลพื้นฐาน!$F$34+ข้อมูลพื้นฐาน!$G$34,"/",""))</f>
        <v/>
      </c>
      <c r="BB825" s="410" t="str">
        <f t="shared" si="57"/>
        <v/>
      </c>
      <c r="BC825" s="389" t="str">
        <f>สรุปเวลาเรียน!X44</f>
        <v/>
      </c>
      <c r="BD825" s="415"/>
    </row>
    <row r="826" spans="1:56" ht="15" customHeight="1">
      <c r="A826" s="875" t="str">
        <f>เวลาเรียน1!A47</f>
        <v/>
      </c>
      <c r="B826" s="876"/>
      <c r="C826" s="519" t="str">
        <f>เวลาเรียน1!D47</f>
        <v/>
      </c>
      <c r="D826" s="406"/>
      <c r="E826" s="406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521" t="str">
        <f t="shared" ref="Z826:Z835" si="59">A826</f>
        <v/>
      </c>
      <c r="AA826" s="406"/>
      <c r="AB826" s="406"/>
      <c r="AC826" s="406"/>
      <c r="AD826" s="406"/>
      <c r="AE826" s="406"/>
      <c r="AF826" s="406"/>
      <c r="AG826" s="406"/>
      <c r="AH826" s="406"/>
      <c r="AI826" s="406"/>
      <c r="AJ826" s="406"/>
      <c r="AK826" s="406"/>
      <c r="AL826" s="406"/>
      <c r="AM826" s="406"/>
      <c r="AN826" s="406"/>
      <c r="AO826" s="406"/>
      <c r="AP826" s="406"/>
      <c r="AQ826" s="406"/>
      <c r="AR826" s="406"/>
      <c r="AS826" s="427"/>
      <c r="AT826" s="428"/>
      <c r="AU826" s="427"/>
      <c r="AV826" s="428"/>
      <c r="AW826" s="435"/>
      <c r="AX826" s="428"/>
      <c r="AY826" s="406"/>
      <c r="AZ826" s="408"/>
      <c r="BA826" s="410" t="str">
        <f>IF(A826="","",IF(AY826+AZ826=ข้อมูลพื้นฐาน!$F$34+ข้อมูลพื้นฐาน!$G$34,"/",""))</f>
        <v/>
      </c>
      <c r="BB826" s="410" t="str">
        <f t="shared" ref="BB826:BB835" si="60">IF(A826="","",IF(BA826="/","","/"))</f>
        <v/>
      </c>
      <c r="BC826" s="389" t="str">
        <f>สรุปเวลาเรียน!X45</f>
        <v/>
      </c>
      <c r="BD826" s="415"/>
    </row>
    <row r="827" spans="1:56" ht="15" customHeight="1">
      <c r="A827" s="875" t="str">
        <f>เวลาเรียน1!A48</f>
        <v/>
      </c>
      <c r="B827" s="876"/>
      <c r="C827" s="519" t="str">
        <f>เวลาเรียน1!D48</f>
        <v/>
      </c>
      <c r="D827" s="406"/>
      <c r="E827" s="406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521" t="str">
        <f t="shared" si="59"/>
        <v/>
      </c>
      <c r="AA827" s="406"/>
      <c r="AB827" s="406"/>
      <c r="AC827" s="406"/>
      <c r="AD827" s="406"/>
      <c r="AE827" s="406"/>
      <c r="AF827" s="406"/>
      <c r="AG827" s="406"/>
      <c r="AH827" s="406"/>
      <c r="AI827" s="406"/>
      <c r="AJ827" s="406"/>
      <c r="AK827" s="406"/>
      <c r="AL827" s="406"/>
      <c r="AM827" s="406"/>
      <c r="AN827" s="406"/>
      <c r="AO827" s="406"/>
      <c r="AP827" s="406"/>
      <c r="AQ827" s="406"/>
      <c r="AR827" s="406"/>
      <c r="AS827" s="427"/>
      <c r="AT827" s="428"/>
      <c r="AU827" s="427"/>
      <c r="AV827" s="428"/>
      <c r="AW827" s="435"/>
      <c r="AX827" s="428"/>
      <c r="AY827" s="406"/>
      <c r="AZ827" s="408"/>
      <c r="BA827" s="410" t="str">
        <f>IF(A827="","",IF(AY827+AZ827=ข้อมูลพื้นฐาน!$F$34+ข้อมูลพื้นฐาน!$G$34,"/",""))</f>
        <v/>
      </c>
      <c r="BB827" s="410" t="str">
        <f t="shared" si="60"/>
        <v/>
      </c>
      <c r="BC827" s="389" t="str">
        <f>สรุปเวลาเรียน!X46</f>
        <v/>
      </c>
      <c r="BD827" s="415"/>
    </row>
    <row r="828" spans="1:56" ht="15" customHeight="1">
      <c r="A828" s="875" t="str">
        <f>เวลาเรียน1!A49</f>
        <v/>
      </c>
      <c r="B828" s="876"/>
      <c r="C828" s="519" t="str">
        <f>เวลาเรียน1!D49</f>
        <v/>
      </c>
      <c r="D828" s="406"/>
      <c r="E828" s="406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521" t="str">
        <f t="shared" si="59"/>
        <v/>
      </c>
      <c r="AA828" s="406"/>
      <c r="AB828" s="406"/>
      <c r="AC828" s="406"/>
      <c r="AD828" s="406"/>
      <c r="AE828" s="406"/>
      <c r="AF828" s="406"/>
      <c r="AG828" s="406"/>
      <c r="AH828" s="406"/>
      <c r="AI828" s="406"/>
      <c r="AJ828" s="406"/>
      <c r="AK828" s="406"/>
      <c r="AL828" s="406"/>
      <c r="AM828" s="406"/>
      <c r="AN828" s="406"/>
      <c r="AO828" s="406"/>
      <c r="AP828" s="406"/>
      <c r="AQ828" s="406"/>
      <c r="AR828" s="406"/>
      <c r="AS828" s="427"/>
      <c r="AT828" s="428"/>
      <c r="AU828" s="427"/>
      <c r="AV828" s="428"/>
      <c r="AW828" s="435"/>
      <c r="AX828" s="428"/>
      <c r="AY828" s="406"/>
      <c r="AZ828" s="408"/>
      <c r="BA828" s="410" t="str">
        <f>IF(A828="","",IF(AY828+AZ828=ข้อมูลพื้นฐาน!$F$34+ข้อมูลพื้นฐาน!$G$34,"/",""))</f>
        <v/>
      </c>
      <c r="BB828" s="410" t="str">
        <f t="shared" si="60"/>
        <v/>
      </c>
      <c r="BC828" s="389" t="str">
        <f>สรุปเวลาเรียน!X47</f>
        <v/>
      </c>
      <c r="BD828" s="415"/>
    </row>
    <row r="829" spans="1:56" ht="15" customHeight="1">
      <c r="A829" s="875" t="str">
        <f>เวลาเรียน1!A50</f>
        <v/>
      </c>
      <c r="B829" s="876"/>
      <c r="C829" s="519" t="str">
        <f>เวลาเรียน1!D50</f>
        <v/>
      </c>
      <c r="D829" s="406"/>
      <c r="E829" s="406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521" t="str">
        <f t="shared" si="59"/>
        <v/>
      </c>
      <c r="AA829" s="406"/>
      <c r="AB829" s="406"/>
      <c r="AC829" s="406"/>
      <c r="AD829" s="406"/>
      <c r="AE829" s="406"/>
      <c r="AF829" s="406"/>
      <c r="AG829" s="406"/>
      <c r="AH829" s="406"/>
      <c r="AI829" s="406"/>
      <c r="AJ829" s="406"/>
      <c r="AK829" s="406"/>
      <c r="AL829" s="406"/>
      <c r="AM829" s="406"/>
      <c r="AN829" s="406"/>
      <c r="AO829" s="406"/>
      <c r="AP829" s="406"/>
      <c r="AQ829" s="406"/>
      <c r="AR829" s="406"/>
      <c r="AS829" s="427"/>
      <c r="AT829" s="428"/>
      <c r="AU829" s="427"/>
      <c r="AV829" s="428"/>
      <c r="AW829" s="435"/>
      <c r="AX829" s="428"/>
      <c r="AY829" s="406"/>
      <c r="AZ829" s="408"/>
      <c r="BA829" s="410" t="str">
        <f>IF(A829="","",IF(AY829+AZ829=ข้อมูลพื้นฐาน!$F$34+ข้อมูลพื้นฐาน!$G$34,"/",""))</f>
        <v/>
      </c>
      <c r="BB829" s="410" t="str">
        <f t="shared" si="60"/>
        <v/>
      </c>
      <c r="BC829" s="389" t="str">
        <f>สรุปเวลาเรียน!X48</f>
        <v/>
      </c>
      <c r="BD829" s="415"/>
    </row>
    <row r="830" spans="1:56" ht="15" customHeight="1">
      <c r="A830" s="875" t="str">
        <f>เวลาเรียน1!A51</f>
        <v/>
      </c>
      <c r="B830" s="876"/>
      <c r="C830" s="519" t="str">
        <f>เวลาเรียน1!D51</f>
        <v/>
      </c>
      <c r="D830" s="406"/>
      <c r="E830" s="406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521" t="str">
        <f t="shared" si="59"/>
        <v/>
      </c>
      <c r="AA830" s="406"/>
      <c r="AB830" s="406"/>
      <c r="AC830" s="406"/>
      <c r="AD830" s="406"/>
      <c r="AE830" s="406"/>
      <c r="AF830" s="406"/>
      <c r="AG830" s="406"/>
      <c r="AH830" s="406"/>
      <c r="AI830" s="406"/>
      <c r="AJ830" s="406"/>
      <c r="AK830" s="406"/>
      <c r="AL830" s="406"/>
      <c r="AM830" s="406"/>
      <c r="AN830" s="406"/>
      <c r="AO830" s="406"/>
      <c r="AP830" s="406"/>
      <c r="AQ830" s="406"/>
      <c r="AR830" s="406"/>
      <c r="AS830" s="427"/>
      <c r="AT830" s="428"/>
      <c r="AU830" s="427"/>
      <c r="AV830" s="428"/>
      <c r="AW830" s="435"/>
      <c r="AX830" s="428"/>
      <c r="AY830" s="406"/>
      <c r="AZ830" s="408"/>
      <c r="BA830" s="410" t="str">
        <f>IF(A830="","",IF(AY830+AZ830=ข้อมูลพื้นฐาน!$F$34+ข้อมูลพื้นฐาน!$G$34,"/",""))</f>
        <v/>
      </c>
      <c r="BB830" s="410" t="str">
        <f t="shared" si="60"/>
        <v/>
      </c>
      <c r="BC830" s="389" t="str">
        <f>สรุปเวลาเรียน!X49</f>
        <v/>
      </c>
      <c r="BD830" s="415"/>
    </row>
    <row r="831" spans="1:56" ht="15" customHeight="1">
      <c r="A831" s="875" t="str">
        <f>เวลาเรียน1!A52</f>
        <v/>
      </c>
      <c r="B831" s="876"/>
      <c r="C831" s="519" t="str">
        <f>เวลาเรียน1!D52</f>
        <v/>
      </c>
      <c r="D831" s="406"/>
      <c r="E831" s="406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521" t="str">
        <f t="shared" si="59"/>
        <v/>
      </c>
      <c r="AA831" s="406"/>
      <c r="AB831" s="406"/>
      <c r="AC831" s="406"/>
      <c r="AD831" s="406"/>
      <c r="AE831" s="406"/>
      <c r="AF831" s="406"/>
      <c r="AG831" s="406"/>
      <c r="AH831" s="406"/>
      <c r="AI831" s="406"/>
      <c r="AJ831" s="406"/>
      <c r="AK831" s="406"/>
      <c r="AL831" s="406"/>
      <c r="AM831" s="406"/>
      <c r="AN831" s="406"/>
      <c r="AO831" s="406"/>
      <c r="AP831" s="406"/>
      <c r="AQ831" s="406"/>
      <c r="AR831" s="406"/>
      <c r="AS831" s="427"/>
      <c r="AT831" s="428"/>
      <c r="AU831" s="427"/>
      <c r="AV831" s="428"/>
      <c r="AW831" s="435"/>
      <c r="AX831" s="428"/>
      <c r="AY831" s="406"/>
      <c r="AZ831" s="408"/>
      <c r="BA831" s="410" t="str">
        <f>IF(A831="","",IF(AY831+AZ831=ข้อมูลพื้นฐาน!$F$34+ข้อมูลพื้นฐาน!$G$34,"/",""))</f>
        <v/>
      </c>
      <c r="BB831" s="410" t="str">
        <f t="shared" si="60"/>
        <v/>
      </c>
      <c r="BC831" s="389" t="str">
        <f>สรุปเวลาเรียน!X50</f>
        <v/>
      </c>
      <c r="BD831" s="415"/>
    </row>
    <row r="832" spans="1:56" ht="15" customHeight="1">
      <c r="A832" s="875" t="str">
        <f>เวลาเรียน1!A53</f>
        <v/>
      </c>
      <c r="B832" s="876"/>
      <c r="C832" s="519" t="str">
        <f>เวลาเรียน1!D53</f>
        <v/>
      </c>
      <c r="D832" s="406"/>
      <c r="E832" s="406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521" t="str">
        <f t="shared" si="59"/>
        <v/>
      </c>
      <c r="AA832" s="406"/>
      <c r="AB832" s="406"/>
      <c r="AC832" s="406"/>
      <c r="AD832" s="406"/>
      <c r="AE832" s="406"/>
      <c r="AF832" s="406"/>
      <c r="AG832" s="406"/>
      <c r="AH832" s="406"/>
      <c r="AI832" s="406"/>
      <c r="AJ832" s="406"/>
      <c r="AK832" s="406"/>
      <c r="AL832" s="406"/>
      <c r="AM832" s="406"/>
      <c r="AN832" s="406"/>
      <c r="AO832" s="406"/>
      <c r="AP832" s="406"/>
      <c r="AQ832" s="406"/>
      <c r="AR832" s="406"/>
      <c r="AS832" s="427"/>
      <c r="AT832" s="428"/>
      <c r="AU832" s="427"/>
      <c r="AV832" s="428"/>
      <c r="AW832" s="435"/>
      <c r="AX832" s="428"/>
      <c r="AY832" s="406"/>
      <c r="AZ832" s="408"/>
      <c r="BA832" s="410" t="str">
        <f>IF(A832="","",IF(AY832+AZ832=ข้อมูลพื้นฐาน!$F$34+ข้อมูลพื้นฐาน!$G$34,"/",""))</f>
        <v/>
      </c>
      <c r="BB832" s="410" t="str">
        <f t="shared" si="60"/>
        <v/>
      </c>
      <c r="BC832" s="389" t="str">
        <f>สรุปเวลาเรียน!X51</f>
        <v/>
      </c>
      <c r="BD832" s="415"/>
    </row>
    <row r="833" spans="1:56" ht="15" customHeight="1">
      <c r="A833" s="875" t="str">
        <f>เวลาเรียน1!A54</f>
        <v/>
      </c>
      <c r="B833" s="876"/>
      <c r="C833" s="519" t="str">
        <f>เวลาเรียน1!D54</f>
        <v/>
      </c>
      <c r="D833" s="406"/>
      <c r="E833" s="406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521" t="str">
        <f t="shared" si="59"/>
        <v/>
      </c>
      <c r="AA833" s="406"/>
      <c r="AB833" s="406"/>
      <c r="AC833" s="406"/>
      <c r="AD833" s="406"/>
      <c r="AE833" s="406"/>
      <c r="AF833" s="406"/>
      <c r="AG833" s="406"/>
      <c r="AH833" s="406"/>
      <c r="AI833" s="406"/>
      <c r="AJ833" s="406"/>
      <c r="AK833" s="406"/>
      <c r="AL833" s="406"/>
      <c r="AM833" s="406"/>
      <c r="AN833" s="406"/>
      <c r="AO833" s="406"/>
      <c r="AP833" s="406"/>
      <c r="AQ833" s="406"/>
      <c r="AR833" s="406"/>
      <c r="AS833" s="427"/>
      <c r="AT833" s="428"/>
      <c r="AU833" s="427"/>
      <c r="AV833" s="428"/>
      <c r="AW833" s="435"/>
      <c r="AX833" s="428"/>
      <c r="AY833" s="406"/>
      <c r="AZ833" s="408"/>
      <c r="BA833" s="410" t="str">
        <f>IF(A833="","",IF(AY833+AZ833=ข้อมูลพื้นฐาน!$F$34+ข้อมูลพื้นฐาน!$G$34,"/",""))</f>
        <v/>
      </c>
      <c r="BB833" s="410" t="str">
        <f t="shared" si="60"/>
        <v/>
      </c>
      <c r="BC833" s="389" t="str">
        <f>สรุปเวลาเรียน!X52</f>
        <v/>
      </c>
      <c r="BD833" s="415"/>
    </row>
    <row r="834" spans="1:56" ht="15" customHeight="1">
      <c r="A834" s="875" t="str">
        <f>เวลาเรียน1!A55</f>
        <v/>
      </c>
      <c r="B834" s="876"/>
      <c r="C834" s="519" t="str">
        <f>เวลาเรียน1!D55</f>
        <v/>
      </c>
      <c r="D834" s="406"/>
      <c r="E834" s="406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521" t="str">
        <f t="shared" si="59"/>
        <v/>
      </c>
      <c r="AA834" s="406"/>
      <c r="AB834" s="406"/>
      <c r="AC834" s="406"/>
      <c r="AD834" s="406"/>
      <c r="AE834" s="406"/>
      <c r="AF834" s="406"/>
      <c r="AG834" s="406"/>
      <c r="AH834" s="406"/>
      <c r="AI834" s="406"/>
      <c r="AJ834" s="406"/>
      <c r="AK834" s="406"/>
      <c r="AL834" s="406"/>
      <c r="AM834" s="406"/>
      <c r="AN834" s="406"/>
      <c r="AO834" s="406"/>
      <c r="AP834" s="406"/>
      <c r="AQ834" s="406"/>
      <c r="AR834" s="406"/>
      <c r="AS834" s="427"/>
      <c r="AT834" s="428"/>
      <c r="AU834" s="427"/>
      <c r="AV834" s="428"/>
      <c r="AW834" s="435"/>
      <c r="AX834" s="428"/>
      <c r="AY834" s="406"/>
      <c r="AZ834" s="408"/>
      <c r="BA834" s="410" t="str">
        <f>IF(A834="","",IF(AY834+AZ834=ข้อมูลพื้นฐาน!$F$34+ข้อมูลพื้นฐาน!$G$34,"/",""))</f>
        <v/>
      </c>
      <c r="BB834" s="410" t="str">
        <f t="shared" si="60"/>
        <v/>
      </c>
      <c r="BC834" s="389" t="str">
        <f>สรุปเวลาเรียน!X53</f>
        <v/>
      </c>
      <c r="BD834" s="415"/>
    </row>
    <row r="835" spans="1:56" ht="12" customHeight="1">
      <c r="A835" s="875" t="str">
        <f>เวลาเรียน1!A56</f>
        <v/>
      </c>
      <c r="B835" s="876"/>
      <c r="C835" s="519" t="str">
        <f>เวลาเรียน1!D56</f>
        <v/>
      </c>
      <c r="D835" s="406"/>
      <c r="E835" s="406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521" t="str">
        <f t="shared" si="59"/>
        <v/>
      </c>
      <c r="AA835" s="406"/>
      <c r="AB835" s="406"/>
      <c r="AC835" s="406"/>
      <c r="AD835" s="406"/>
      <c r="AE835" s="406"/>
      <c r="AF835" s="406"/>
      <c r="AG835" s="406"/>
      <c r="AH835" s="406"/>
      <c r="AI835" s="406"/>
      <c r="AJ835" s="406"/>
      <c r="AK835" s="406"/>
      <c r="AL835" s="406"/>
      <c r="AM835" s="406"/>
      <c r="AN835" s="406"/>
      <c r="AO835" s="406"/>
      <c r="AP835" s="406"/>
      <c r="AQ835" s="406"/>
      <c r="AR835" s="406"/>
      <c r="AS835" s="429"/>
      <c r="AT835" s="430"/>
      <c r="AU835" s="429"/>
      <c r="AV835" s="430"/>
      <c r="AW835" s="436"/>
      <c r="AX835" s="430"/>
      <c r="AY835" s="406"/>
      <c r="AZ835" s="408"/>
      <c r="BA835" s="410" t="str">
        <f>IF(A835="","",IF(AY835+AZ835=ข้อมูลพื้นฐาน!$F$34+ข้อมูลพื้นฐาน!$G$34,"/",""))</f>
        <v/>
      </c>
      <c r="BB835" s="410" t="str">
        <f t="shared" si="60"/>
        <v/>
      </c>
      <c r="BC835" s="389" t="str">
        <f>สรุปเวลาเรียน!X54</f>
        <v/>
      </c>
      <c r="BD835" s="415"/>
    </row>
    <row r="836" spans="1:56" ht="15" hidden="1" customHeight="1">
      <c r="A836" s="522"/>
      <c r="B836" s="522"/>
      <c r="C836" s="415"/>
      <c r="D836" s="415"/>
      <c r="E836" s="415"/>
      <c r="F836" s="415"/>
      <c r="G836" s="415"/>
      <c r="H836" s="415"/>
      <c r="I836" s="415"/>
      <c r="J836" s="415"/>
      <c r="K836" s="415"/>
      <c r="L836" s="415"/>
      <c r="M836" s="415"/>
      <c r="N836" s="415"/>
      <c r="O836" s="415"/>
      <c r="P836" s="415"/>
      <c r="Q836" s="415"/>
      <c r="R836" s="415"/>
      <c r="S836" s="415"/>
      <c r="T836" s="415"/>
      <c r="U836" s="415"/>
      <c r="V836" s="415"/>
      <c r="W836" s="415"/>
      <c r="X836" s="415"/>
      <c r="Y836" s="415"/>
      <c r="Z836" s="522"/>
      <c r="AA836" s="415"/>
      <c r="AB836" s="415"/>
      <c r="AC836" s="415"/>
      <c r="AD836" s="415"/>
      <c r="AE836" s="415"/>
      <c r="AF836" s="415"/>
      <c r="AG836" s="415"/>
      <c r="AH836" s="415"/>
      <c r="AI836" s="415"/>
      <c r="AJ836" s="415"/>
      <c r="AK836" s="415"/>
      <c r="AL836" s="415"/>
      <c r="AM836" s="415"/>
      <c r="AN836" s="415"/>
      <c r="AO836" s="415"/>
      <c r="AP836" s="415"/>
      <c r="AQ836" s="415"/>
      <c r="AR836" s="415"/>
      <c r="AS836" s="415"/>
      <c r="AT836" s="415"/>
      <c r="AU836" s="415"/>
      <c r="AV836" s="415"/>
      <c r="AW836" s="415"/>
      <c r="AX836" s="415"/>
      <c r="AY836" s="415"/>
      <c r="AZ836" s="453"/>
      <c r="BA836" s="453"/>
      <c r="BB836" s="453"/>
      <c r="BC836" s="415"/>
      <c r="BD836" s="415"/>
    </row>
    <row r="837" spans="1:56" ht="18.75" hidden="1">
      <c r="A837" s="522"/>
      <c r="B837" s="522"/>
      <c r="C837" s="415"/>
      <c r="D837" s="415"/>
      <c r="E837" s="415"/>
      <c r="F837" s="415"/>
      <c r="G837" s="415"/>
      <c r="H837" s="415"/>
      <c r="I837" s="415"/>
      <c r="J837" s="415"/>
      <c r="K837" s="415"/>
      <c r="L837" s="415"/>
      <c r="M837" s="415"/>
      <c r="N837" s="415"/>
      <c r="O837" s="415"/>
      <c r="P837" s="415"/>
      <c r="Q837" s="415"/>
      <c r="R837" s="415"/>
      <c r="S837" s="415"/>
      <c r="T837" s="415"/>
      <c r="U837" s="415"/>
      <c r="V837" s="415"/>
      <c r="W837" s="415"/>
      <c r="X837" s="415"/>
      <c r="Y837" s="415"/>
      <c r="Z837" s="522"/>
      <c r="AA837" s="415"/>
      <c r="AB837" s="415"/>
      <c r="AC837" s="415"/>
      <c r="AD837" s="415"/>
      <c r="AE837" s="415"/>
      <c r="AF837" s="415"/>
      <c r="AG837" s="415"/>
      <c r="AH837" s="415"/>
      <c r="AI837" s="415"/>
      <c r="AJ837" s="415"/>
      <c r="AK837" s="415"/>
      <c r="AL837" s="415"/>
      <c r="AM837" s="415"/>
      <c r="AN837" s="415"/>
      <c r="AO837" s="415"/>
      <c r="AP837" s="415"/>
      <c r="AQ837" s="415"/>
      <c r="AR837" s="415"/>
      <c r="AS837" s="415"/>
      <c r="AT837" s="415"/>
      <c r="AU837" s="415"/>
      <c r="AV837" s="415"/>
      <c r="AW837" s="415"/>
      <c r="AX837" s="415"/>
      <c r="AY837" s="415"/>
      <c r="AZ837" s="453"/>
      <c r="BA837" s="453"/>
      <c r="BB837" s="453"/>
      <c r="BC837" s="415"/>
      <c r="BD837" s="415"/>
    </row>
    <row r="838" spans="1:56" ht="24" customHeight="1">
      <c r="A838" s="878" t="str">
        <f>"ผลการประเมินตัวชี้วัด รายวิชา"&amp;ข้อมูลพื้นฐาน!A31&amp;"    รหัสวิชา    "&amp;ข้อมูลพื้นฐาน!C31</f>
        <v xml:space="preserve">ผลการประเมินตัวชี้วัด รายวิชา    รหัสวิชา    </v>
      </c>
      <c r="B838" s="878"/>
      <c r="C838" s="878"/>
      <c r="D838" s="878"/>
      <c r="E838" s="878"/>
      <c r="F838" s="878"/>
      <c r="G838" s="878"/>
      <c r="H838" s="878"/>
      <c r="I838" s="878"/>
      <c r="J838" s="878"/>
      <c r="K838" s="878"/>
      <c r="L838" s="878"/>
      <c r="M838" s="878"/>
      <c r="N838" s="878"/>
      <c r="O838" s="878"/>
      <c r="P838" s="878"/>
      <c r="Q838" s="878"/>
      <c r="R838" s="878"/>
      <c r="S838" s="878"/>
      <c r="T838" s="878"/>
      <c r="U838" s="878"/>
      <c r="V838" s="878"/>
      <c r="W838" s="878"/>
      <c r="X838" s="878"/>
      <c r="Y838" s="878"/>
      <c r="Z838" s="878" t="str">
        <f>A838</f>
        <v xml:space="preserve">ผลการประเมินตัวชี้วัด รายวิชา    รหัสวิชา    </v>
      </c>
      <c r="AA838" s="878"/>
      <c r="AB838" s="878"/>
      <c r="AC838" s="878"/>
      <c r="AD838" s="878"/>
      <c r="AE838" s="878"/>
      <c r="AF838" s="878"/>
      <c r="AG838" s="878"/>
      <c r="AH838" s="878"/>
      <c r="AI838" s="878"/>
      <c r="AJ838" s="878"/>
      <c r="AK838" s="878"/>
      <c r="AL838" s="878"/>
      <c r="AM838" s="878"/>
      <c r="AN838" s="878"/>
      <c r="AO838" s="878"/>
      <c r="AP838" s="878"/>
      <c r="AQ838" s="878"/>
      <c r="AR838" s="878"/>
      <c r="AS838" s="878"/>
      <c r="AT838" s="878"/>
      <c r="AU838" s="878"/>
      <c r="AV838" s="878"/>
      <c r="AW838" s="878"/>
      <c r="AX838" s="878"/>
      <c r="AY838" s="878"/>
      <c r="AZ838" s="878"/>
      <c r="BA838" s="878"/>
      <c r="BB838" s="878"/>
      <c r="BC838" s="878"/>
      <c r="BD838" s="415">
        <v>16</v>
      </c>
    </row>
    <row r="839" spans="1:56" ht="62.25" customHeight="1">
      <c r="A839" s="879" t="s">
        <v>594</v>
      </c>
      <c r="B839" s="880"/>
      <c r="C839" s="881"/>
      <c r="D839" s="458"/>
      <c r="E839" s="458"/>
      <c r="F839" s="458"/>
      <c r="G839" s="458"/>
      <c r="H839" s="458"/>
      <c r="I839" s="458"/>
      <c r="J839" s="458"/>
      <c r="K839" s="458"/>
      <c r="L839" s="458"/>
      <c r="M839" s="458"/>
      <c r="N839" s="458"/>
      <c r="O839" s="458"/>
      <c r="P839" s="458"/>
      <c r="Q839" s="458"/>
      <c r="R839" s="458"/>
      <c r="S839" s="458"/>
      <c r="T839" s="458"/>
      <c r="U839" s="458"/>
      <c r="V839" s="458"/>
      <c r="W839" s="458"/>
      <c r="X839" s="458"/>
      <c r="Y839" s="458"/>
      <c r="Z839" s="540"/>
      <c r="AA839" s="458"/>
      <c r="AB839" s="458"/>
      <c r="AC839" s="458"/>
      <c r="AD839" s="458"/>
      <c r="AE839" s="458"/>
      <c r="AF839" s="458"/>
      <c r="AG839" s="458"/>
      <c r="AH839" s="458"/>
      <c r="AI839" s="458"/>
      <c r="AJ839" s="458"/>
      <c r="AK839" s="458"/>
      <c r="AL839" s="458"/>
      <c r="AM839" s="458"/>
      <c r="AN839" s="458"/>
      <c r="AO839" s="458"/>
      <c r="AP839" s="458"/>
      <c r="AQ839" s="458"/>
      <c r="AR839" s="458"/>
      <c r="AS839" s="882" t="s">
        <v>787</v>
      </c>
      <c r="AT839" s="882" t="s">
        <v>788</v>
      </c>
      <c r="AU839" s="902" t="s">
        <v>1714</v>
      </c>
      <c r="AV839" s="903" t="s">
        <v>1716</v>
      </c>
      <c r="AW839" s="902" t="s">
        <v>1714</v>
      </c>
      <c r="AX839" s="904" t="s">
        <v>1715</v>
      </c>
      <c r="AY839" s="886" t="s">
        <v>1487</v>
      </c>
      <c r="AZ839" s="886" t="s">
        <v>1488</v>
      </c>
      <c r="BA839" s="887" t="s">
        <v>595</v>
      </c>
      <c r="BB839" s="888"/>
      <c r="BC839" s="889" t="s">
        <v>61</v>
      </c>
      <c r="BD839" s="415"/>
    </row>
    <row r="840" spans="1:56" ht="15" customHeight="1">
      <c r="A840" s="892" t="s">
        <v>38</v>
      </c>
      <c r="B840" s="893"/>
      <c r="C840" s="424" t="s">
        <v>586</v>
      </c>
      <c r="D840" s="457">
        <v>1</v>
      </c>
      <c r="E840" s="457">
        <v>2</v>
      </c>
      <c r="F840" s="457">
        <v>3</v>
      </c>
      <c r="G840" s="457">
        <v>4</v>
      </c>
      <c r="H840" s="457">
        <v>5</v>
      </c>
      <c r="I840" s="457">
        <v>6</v>
      </c>
      <c r="J840" s="457">
        <v>7</v>
      </c>
      <c r="K840" s="457">
        <v>8</v>
      </c>
      <c r="L840" s="457">
        <v>9</v>
      </c>
      <c r="M840" s="457">
        <v>10</v>
      </c>
      <c r="N840" s="457">
        <v>11</v>
      </c>
      <c r="O840" s="457">
        <v>12</v>
      </c>
      <c r="P840" s="457">
        <v>13</v>
      </c>
      <c r="Q840" s="457">
        <v>14</v>
      </c>
      <c r="R840" s="457">
        <v>15</v>
      </c>
      <c r="S840" s="457">
        <v>16</v>
      </c>
      <c r="T840" s="457">
        <v>17</v>
      </c>
      <c r="U840" s="457">
        <v>18</v>
      </c>
      <c r="V840" s="457">
        <v>19</v>
      </c>
      <c r="W840" s="457">
        <v>20</v>
      </c>
      <c r="X840" s="457">
        <v>21</v>
      </c>
      <c r="Y840" s="457">
        <v>22</v>
      </c>
      <c r="Z840" s="896" t="s">
        <v>38</v>
      </c>
      <c r="AA840" s="457">
        <v>23</v>
      </c>
      <c r="AB840" s="457">
        <v>24</v>
      </c>
      <c r="AC840" s="457">
        <v>25</v>
      </c>
      <c r="AD840" s="457">
        <v>26</v>
      </c>
      <c r="AE840" s="457">
        <v>27</v>
      </c>
      <c r="AF840" s="457">
        <v>28</v>
      </c>
      <c r="AG840" s="457">
        <v>29</v>
      </c>
      <c r="AH840" s="457">
        <v>30</v>
      </c>
      <c r="AI840" s="457">
        <v>31</v>
      </c>
      <c r="AJ840" s="457">
        <v>32</v>
      </c>
      <c r="AK840" s="457">
        <v>33</v>
      </c>
      <c r="AL840" s="457">
        <v>34</v>
      </c>
      <c r="AM840" s="457">
        <v>35</v>
      </c>
      <c r="AN840" s="457">
        <v>36</v>
      </c>
      <c r="AO840" s="457">
        <v>37</v>
      </c>
      <c r="AP840" s="457">
        <v>38</v>
      </c>
      <c r="AQ840" s="457">
        <v>39</v>
      </c>
      <c r="AR840" s="457">
        <v>40</v>
      </c>
      <c r="AS840" s="883"/>
      <c r="AT840" s="883"/>
      <c r="AU840" s="902"/>
      <c r="AV840" s="903"/>
      <c r="AW840" s="902"/>
      <c r="AX840" s="904"/>
      <c r="AY840" s="886"/>
      <c r="AZ840" s="886"/>
      <c r="BA840" s="898" t="s">
        <v>52</v>
      </c>
      <c r="BB840" s="898" t="s">
        <v>53</v>
      </c>
      <c r="BC840" s="890"/>
      <c r="BD840" s="415"/>
    </row>
    <row r="841" spans="1:56" ht="15" customHeight="1">
      <c r="A841" s="894"/>
      <c r="B841" s="895"/>
      <c r="C841" s="424" t="s">
        <v>677</v>
      </c>
      <c r="D841" s="425"/>
      <c r="E841" s="425"/>
      <c r="F841" s="425"/>
      <c r="G841" s="425"/>
      <c r="H841" s="425"/>
      <c r="I841" s="425"/>
      <c r="J841" s="425"/>
      <c r="K841" s="425"/>
      <c r="L841" s="425"/>
      <c r="M841" s="425"/>
      <c r="N841" s="425"/>
      <c r="O841" s="425"/>
      <c r="P841" s="425"/>
      <c r="Q841" s="425"/>
      <c r="R841" s="425"/>
      <c r="S841" s="425"/>
      <c r="T841" s="425"/>
      <c r="U841" s="425"/>
      <c r="V841" s="425"/>
      <c r="W841" s="425"/>
      <c r="X841" s="425"/>
      <c r="Y841" s="425"/>
      <c r="Z841" s="897"/>
      <c r="AA841" s="425"/>
      <c r="AB841" s="425"/>
      <c r="AC841" s="425"/>
      <c r="AD841" s="425"/>
      <c r="AE841" s="425"/>
      <c r="AF841" s="425"/>
      <c r="AG841" s="425"/>
      <c r="AH841" s="425"/>
      <c r="AI841" s="425"/>
      <c r="AJ841" s="425"/>
      <c r="AK841" s="425"/>
      <c r="AL841" s="425"/>
      <c r="AM841" s="425"/>
      <c r="AN841" s="425"/>
      <c r="AO841" s="425"/>
      <c r="AP841" s="425"/>
      <c r="AQ841" s="425"/>
      <c r="AR841" s="431"/>
      <c r="AS841" s="438"/>
      <c r="AT841" s="438"/>
      <c r="AU841" s="900" t="s">
        <v>679</v>
      </c>
      <c r="AV841" s="901"/>
      <c r="AW841" s="900" t="s">
        <v>680</v>
      </c>
      <c r="AX841" s="901"/>
      <c r="AY841" s="459">
        <f>ข้อมูลพื้นฐาน!F31</f>
        <v>0</v>
      </c>
      <c r="AZ841" s="459">
        <f>ข้อมูลพื้นฐาน!G31</f>
        <v>0</v>
      </c>
      <c r="BA841" s="899"/>
      <c r="BB841" s="899"/>
      <c r="BC841" s="891"/>
      <c r="BD841" s="415"/>
    </row>
    <row r="842" spans="1:56" ht="15" customHeight="1">
      <c r="A842" s="875">
        <f>เวลาเรียน1!A7</f>
        <v>1</v>
      </c>
      <c r="B842" s="876"/>
      <c r="C842" s="519" t="str">
        <f>เวลาเรียน1!D7</f>
        <v/>
      </c>
      <c r="D842" s="406"/>
      <c r="E842" s="406"/>
      <c r="F842" s="407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521">
        <f>A842</f>
        <v>1</v>
      </c>
      <c r="AA842" s="406"/>
      <c r="AB842" s="406"/>
      <c r="AC842" s="406"/>
      <c r="AD842" s="406"/>
      <c r="AE842" s="406"/>
      <c r="AF842" s="406"/>
      <c r="AG842" s="406"/>
      <c r="AH842" s="406"/>
      <c r="AI842" s="406"/>
      <c r="AJ842" s="406"/>
      <c r="AK842" s="406"/>
      <c r="AL842" s="406"/>
      <c r="AM842" s="406"/>
      <c r="AN842" s="406"/>
      <c r="AO842" s="406"/>
      <c r="AP842" s="406"/>
      <c r="AQ842" s="406"/>
      <c r="AR842" s="406"/>
      <c r="AS842" s="437"/>
      <c r="AT842" s="432"/>
      <c r="AU842" s="437"/>
      <c r="AV842" s="432"/>
      <c r="AW842" s="434"/>
      <c r="AX842" s="432"/>
      <c r="AY842" s="406"/>
      <c r="AZ842" s="408"/>
      <c r="BA842" s="410" t="str">
        <f>IF(A842="","",IF(AY842+AZ842=ข้อมูลพื้นฐาน!$F$36+ข้อมูลพื้นฐาน!$G$36,"/",""))</f>
        <v>/</v>
      </c>
      <c r="BB842" s="410" t="str">
        <f t="shared" ref="BB842:BB881" si="61">IF(A842="","",IF(BA842="/","","/"))</f>
        <v/>
      </c>
      <c r="BC842" s="389" t="str">
        <f>สรุปเวลาเรียน!X5</f>
        <v/>
      </c>
      <c r="BD842" s="415"/>
    </row>
    <row r="843" spans="1:56" ht="15" customHeight="1">
      <c r="A843" s="875" t="str">
        <f>เวลาเรียน1!A8</f>
        <v/>
      </c>
      <c r="B843" s="876"/>
      <c r="C843" s="519" t="str">
        <f>เวลาเรียน1!D8</f>
        <v/>
      </c>
      <c r="D843" s="406"/>
      <c r="E843" s="406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521" t="str">
        <f t="shared" ref="Z843:Z881" si="62">A843</f>
        <v/>
      </c>
      <c r="AA843" s="406"/>
      <c r="AB843" s="406"/>
      <c r="AC843" s="406"/>
      <c r="AD843" s="406"/>
      <c r="AE843" s="406"/>
      <c r="AF843" s="406"/>
      <c r="AG843" s="406"/>
      <c r="AH843" s="406"/>
      <c r="AI843" s="406"/>
      <c r="AJ843" s="406"/>
      <c r="AK843" s="406"/>
      <c r="AL843" s="406"/>
      <c r="AM843" s="406"/>
      <c r="AN843" s="406"/>
      <c r="AO843" s="406"/>
      <c r="AP843" s="406"/>
      <c r="AQ843" s="406"/>
      <c r="AR843" s="406"/>
      <c r="AS843" s="427"/>
      <c r="AT843" s="428"/>
      <c r="AU843" s="427"/>
      <c r="AV843" s="428"/>
      <c r="AW843" s="435"/>
      <c r="AX843" s="428"/>
      <c r="AY843" s="406"/>
      <c r="AZ843" s="408"/>
      <c r="BA843" s="410" t="str">
        <f>IF(A843="","",IF(AY843+AZ843=ข้อมูลพื้นฐาน!$F$36+ข้อมูลพื้นฐาน!$G$36,"/",""))</f>
        <v/>
      </c>
      <c r="BB843" s="410" t="str">
        <f t="shared" si="61"/>
        <v/>
      </c>
      <c r="BC843" s="389" t="str">
        <f>สรุปเวลาเรียน!X6</f>
        <v/>
      </c>
      <c r="BD843" s="415"/>
    </row>
    <row r="844" spans="1:56" ht="15" customHeight="1">
      <c r="A844" s="875" t="str">
        <f>เวลาเรียน1!A9</f>
        <v/>
      </c>
      <c r="B844" s="876"/>
      <c r="C844" s="519" t="str">
        <f>เวลาเรียน1!D9</f>
        <v/>
      </c>
      <c r="D844" s="406"/>
      <c r="E844" s="406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521" t="str">
        <f t="shared" si="62"/>
        <v/>
      </c>
      <c r="AA844" s="406"/>
      <c r="AB844" s="406"/>
      <c r="AC844" s="406"/>
      <c r="AD844" s="406"/>
      <c r="AE844" s="406"/>
      <c r="AF844" s="406"/>
      <c r="AG844" s="406"/>
      <c r="AH844" s="406"/>
      <c r="AI844" s="406"/>
      <c r="AJ844" s="406"/>
      <c r="AK844" s="406"/>
      <c r="AL844" s="406"/>
      <c r="AM844" s="406"/>
      <c r="AN844" s="406"/>
      <c r="AO844" s="406"/>
      <c r="AP844" s="406"/>
      <c r="AQ844" s="406"/>
      <c r="AR844" s="406"/>
      <c r="AS844" s="427"/>
      <c r="AT844" s="428"/>
      <c r="AU844" s="427"/>
      <c r="AV844" s="428"/>
      <c r="AW844" s="435"/>
      <c r="AX844" s="428"/>
      <c r="AY844" s="406"/>
      <c r="AZ844" s="408"/>
      <c r="BA844" s="410" t="str">
        <f>IF(A844="","",IF(AY844+AZ844=ข้อมูลพื้นฐาน!$F$36+ข้อมูลพื้นฐาน!$G$36,"/",""))</f>
        <v/>
      </c>
      <c r="BB844" s="410" t="str">
        <f t="shared" si="61"/>
        <v/>
      </c>
      <c r="BC844" s="389" t="str">
        <f>สรุปเวลาเรียน!X7</f>
        <v/>
      </c>
      <c r="BD844" s="415"/>
    </row>
    <row r="845" spans="1:56" ht="15" customHeight="1">
      <c r="A845" s="875" t="str">
        <f>เวลาเรียน1!A10</f>
        <v/>
      </c>
      <c r="B845" s="876"/>
      <c r="C845" s="519" t="str">
        <f>เวลาเรียน1!D10</f>
        <v/>
      </c>
      <c r="D845" s="406"/>
      <c r="E845" s="406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521" t="str">
        <f t="shared" si="62"/>
        <v/>
      </c>
      <c r="AA845" s="406"/>
      <c r="AB845" s="406"/>
      <c r="AC845" s="406"/>
      <c r="AD845" s="406"/>
      <c r="AE845" s="406"/>
      <c r="AF845" s="406"/>
      <c r="AG845" s="406"/>
      <c r="AH845" s="406"/>
      <c r="AI845" s="406"/>
      <c r="AJ845" s="406"/>
      <c r="AK845" s="406"/>
      <c r="AL845" s="406"/>
      <c r="AM845" s="406"/>
      <c r="AN845" s="406"/>
      <c r="AO845" s="406"/>
      <c r="AP845" s="406"/>
      <c r="AQ845" s="406"/>
      <c r="AR845" s="406"/>
      <c r="AS845" s="427"/>
      <c r="AT845" s="428"/>
      <c r="AU845" s="427"/>
      <c r="AV845" s="428"/>
      <c r="AW845" s="435"/>
      <c r="AX845" s="428"/>
      <c r="AY845" s="406"/>
      <c r="AZ845" s="408"/>
      <c r="BA845" s="410" t="str">
        <f>IF(A845="","",IF(AY845+AZ845=ข้อมูลพื้นฐาน!$F$36+ข้อมูลพื้นฐาน!$G$36,"/",""))</f>
        <v/>
      </c>
      <c r="BB845" s="410" t="str">
        <f t="shared" si="61"/>
        <v/>
      </c>
      <c r="BC845" s="389" t="str">
        <f>สรุปเวลาเรียน!X8</f>
        <v/>
      </c>
      <c r="BD845" s="415"/>
    </row>
    <row r="846" spans="1:56" ht="15" customHeight="1">
      <c r="A846" s="875" t="str">
        <f>เวลาเรียน1!A11</f>
        <v/>
      </c>
      <c r="B846" s="876"/>
      <c r="C846" s="519" t="str">
        <f>เวลาเรียน1!D11</f>
        <v/>
      </c>
      <c r="D846" s="406"/>
      <c r="E846" s="406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521" t="str">
        <f t="shared" si="62"/>
        <v/>
      </c>
      <c r="AA846" s="406"/>
      <c r="AB846" s="406"/>
      <c r="AC846" s="406"/>
      <c r="AD846" s="406"/>
      <c r="AE846" s="406"/>
      <c r="AF846" s="406"/>
      <c r="AG846" s="406"/>
      <c r="AH846" s="406"/>
      <c r="AI846" s="406"/>
      <c r="AJ846" s="406"/>
      <c r="AK846" s="406"/>
      <c r="AL846" s="406"/>
      <c r="AM846" s="406"/>
      <c r="AN846" s="406"/>
      <c r="AO846" s="406"/>
      <c r="AP846" s="406"/>
      <c r="AQ846" s="406"/>
      <c r="AR846" s="406"/>
      <c r="AS846" s="427"/>
      <c r="AT846" s="428"/>
      <c r="AU846" s="427"/>
      <c r="AV846" s="428"/>
      <c r="AW846" s="435"/>
      <c r="AX846" s="428"/>
      <c r="AY846" s="406"/>
      <c r="AZ846" s="408"/>
      <c r="BA846" s="410" t="str">
        <f>IF(A846="","",IF(AY846+AZ846=ข้อมูลพื้นฐาน!$F$36+ข้อมูลพื้นฐาน!$G$36,"/",""))</f>
        <v/>
      </c>
      <c r="BB846" s="410" t="str">
        <f t="shared" si="61"/>
        <v/>
      </c>
      <c r="BC846" s="389" t="str">
        <f>สรุปเวลาเรียน!X9</f>
        <v/>
      </c>
      <c r="BD846" s="415"/>
    </row>
    <row r="847" spans="1:56" ht="15" customHeight="1">
      <c r="A847" s="875" t="str">
        <f>เวลาเรียน1!A12</f>
        <v/>
      </c>
      <c r="B847" s="876"/>
      <c r="C847" s="519" t="str">
        <f>เวลาเรียน1!D12</f>
        <v/>
      </c>
      <c r="D847" s="406"/>
      <c r="E847" s="406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521" t="str">
        <f t="shared" si="62"/>
        <v/>
      </c>
      <c r="AA847" s="406"/>
      <c r="AB847" s="406"/>
      <c r="AC847" s="406"/>
      <c r="AD847" s="406"/>
      <c r="AE847" s="406"/>
      <c r="AF847" s="406"/>
      <c r="AG847" s="406"/>
      <c r="AH847" s="406"/>
      <c r="AI847" s="406"/>
      <c r="AJ847" s="406"/>
      <c r="AK847" s="406"/>
      <c r="AL847" s="406"/>
      <c r="AM847" s="406"/>
      <c r="AN847" s="406"/>
      <c r="AO847" s="406"/>
      <c r="AP847" s="406"/>
      <c r="AQ847" s="406"/>
      <c r="AR847" s="406"/>
      <c r="AS847" s="427"/>
      <c r="AT847" s="428"/>
      <c r="AU847" s="427"/>
      <c r="AV847" s="428"/>
      <c r="AW847" s="435"/>
      <c r="AX847" s="428"/>
      <c r="AY847" s="406"/>
      <c r="AZ847" s="408"/>
      <c r="BA847" s="410" t="str">
        <f>IF(A847="","",IF(AY847+AZ847=ข้อมูลพื้นฐาน!$F$36+ข้อมูลพื้นฐาน!$G$36,"/",""))</f>
        <v/>
      </c>
      <c r="BB847" s="410" t="str">
        <f t="shared" si="61"/>
        <v/>
      </c>
      <c r="BC847" s="389" t="str">
        <f>สรุปเวลาเรียน!X10</f>
        <v/>
      </c>
      <c r="BD847" s="415"/>
    </row>
    <row r="848" spans="1:56" ht="15" customHeight="1">
      <c r="A848" s="875" t="str">
        <f>เวลาเรียน1!A13</f>
        <v/>
      </c>
      <c r="B848" s="876"/>
      <c r="C848" s="519" t="str">
        <f>เวลาเรียน1!D13</f>
        <v/>
      </c>
      <c r="D848" s="406"/>
      <c r="E848" s="406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521" t="str">
        <f t="shared" si="62"/>
        <v/>
      </c>
      <c r="AA848" s="406"/>
      <c r="AB848" s="406"/>
      <c r="AC848" s="406"/>
      <c r="AD848" s="406"/>
      <c r="AE848" s="406"/>
      <c r="AF848" s="406"/>
      <c r="AG848" s="406"/>
      <c r="AH848" s="406"/>
      <c r="AI848" s="406"/>
      <c r="AJ848" s="406"/>
      <c r="AK848" s="406"/>
      <c r="AL848" s="406"/>
      <c r="AM848" s="406"/>
      <c r="AN848" s="406"/>
      <c r="AO848" s="406"/>
      <c r="AP848" s="406"/>
      <c r="AQ848" s="406"/>
      <c r="AR848" s="406"/>
      <c r="AS848" s="427"/>
      <c r="AT848" s="428"/>
      <c r="AU848" s="427"/>
      <c r="AV848" s="428"/>
      <c r="AW848" s="435"/>
      <c r="AX848" s="428"/>
      <c r="AY848" s="406"/>
      <c r="AZ848" s="408"/>
      <c r="BA848" s="410" t="str">
        <f>IF(A848="","",IF(AY848+AZ848=ข้อมูลพื้นฐาน!$F$36+ข้อมูลพื้นฐาน!$G$36,"/",""))</f>
        <v/>
      </c>
      <c r="BB848" s="410" t="str">
        <f t="shared" si="61"/>
        <v/>
      </c>
      <c r="BC848" s="389" t="str">
        <f>สรุปเวลาเรียน!X11</f>
        <v/>
      </c>
      <c r="BD848" s="415"/>
    </row>
    <row r="849" spans="1:56" ht="15" customHeight="1">
      <c r="A849" s="875" t="str">
        <f>เวลาเรียน1!A14</f>
        <v/>
      </c>
      <c r="B849" s="876"/>
      <c r="C849" s="519" t="str">
        <f>เวลาเรียน1!D14</f>
        <v/>
      </c>
      <c r="D849" s="406"/>
      <c r="E849" s="406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521" t="str">
        <f t="shared" si="62"/>
        <v/>
      </c>
      <c r="AA849" s="406"/>
      <c r="AB849" s="406"/>
      <c r="AC849" s="406"/>
      <c r="AD849" s="406"/>
      <c r="AE849" s="406"/>
      <c r="AF849" s="406"/>
      <c r="AG849" s="406"/>
      <c r="AH849" s="406"/>
      <c r="AI849" s="406"/>
      <c r="AJ849" s="406"/>
      <c r="AK849" s="406"/>
      <c r="AL849" s="406"/>
      <c r="AM849" s="406"/>
      <c r="AN849" s="406"/>
      <c r="AO849" s="406"/>
      <c r="AP849" s="406"/>
      <c r="AQ849" s="406"/>
      <c r="AR849" s="406"/>
      <c r="AS849" s="427"/>
      <c r="AT849" s="428"/>
      <c r="AU849" s="427"/>
      <c r="AV849" s="428"/>
      <c r="AW849" s="435"/>
      <c r="AX849" s="428"/>
      <c r="AY849" s="406"/>
      <c r="AZ849" s="408"/>
      <c r="BA849" s="410" t="str">
        <f>IF(A849="","",IF(AY849+AZ849=ข้อมูลพื้นฐาน!$F$36+ข้อมูลพื้นฐาน!$G$36,"/",""))</f>
        <v/>
      </c>
      <c r="BB849" s="410" t="str">
        <f t="shared" si="61"/>
        <v/>
      </c>
      <c r="BC849" s="389" t="str">
        <f>สรุปเวลาเรียน!X12</f>
        <v/>
      </c>
      <c r="BD849" s="415"/>
    </row>
    <row r="850" spans="1:56" ht="15" customHeight="1">
      <c r="A850" s="875" t="str">
        <f>เวลาเรียน1!A15</f>
        <v/>
      </c>
      <c r="B850" s="876"/>
      <c r="C850" s="519" t="str">
        <f>เวลาเรียน1!D15</f>
        <v/>
      </c>
      <c r="D850" s="406"/>
      <c r="E850" s="406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521" t="str">
        <f t="shared" si="62"/>
        <v/>
      </c>
      <c r="AA850" s="406"/>
      <c r="AB850" s="406"/>
      <c r="AC850" s="406"/>
      <c r="AD850" s="406"/>
      <c r="AE850" s="406"/>
      <c r="AF850" s="406"/>
      <c r="AG850" s="406"/>
      <c r="AH850" s="406"/>
      <c r="AI850" s="406"/>
      <c r="AJ850" s="406"/>
      <c r="AK850" s="406"/>
      <c r="AL850" s="406"/>
      <c r="AM850" s="406"/>
      <c r="AN850" s="406"/>
      <c r="AO850" s="406"/>
      <c r="AP850" s="406"/>
      <c r="AQ850" s="406"/>
      <c r="AR850" s="406"/>
      <c r="AS850" s="427"/>
      <c r="AT850" s="428"/>
      <c r="AU850" s="427"/>
      <c r="AV850" s="428"/>
      <c r="AW850" s="435"/>
      <c r="AX850" s="428"/>
      <c r="AY850" s="406"/>
      <c r="AZ850" s="408"/>
      <c r="BA850" s="410" t="str">
        <f>IF(A850="","",IF(AY850+AZ850=ข้อมูลพื้นฐาน!$F$36+ข้อมูลพื้นฐาน!$G$36,"/",""))</f>
        <v/>
      </c>
      <c r="BB850" s="410" t="str">
        <f t="shared" si="61"/>
        <v/>
      </c>
      <c r="BC850" s="389" t="str">
        <f>สรุปเวลาเรียน!X13</f>
        <v/>
      </c>
      <c r="BD850" s="415"/>
    </row>
    <row r="851" spans="1:56" ht="15" customHeight="1">
      <c r="A851" s="875" t="str">
        <f>เวลาเรียน1!A16</f>
        <v/>
      </c>
      <c r="B851" s="876"/>
      <c r="C851" s="519" t="str">
        <f>เวลาเรียน1!D16</f>
        <v/>
      </c>
      <c r="D851" s="406"/>
      <c r="E851" s="406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521" t="str">
        <f t="shared" si="62"/>
        <v/>
      </c>
      <c r="AA851" s="406"/>
      <c r="AB851" s="406"/>
      <c r="AC851" s="406"/>
      <c r="AD851" s="406"/>
      <c r="AE851" s="406"/>
      <c r="AF851" s="406"/>
      <c r="AG851" s="406"/>
      <c r="AH851" s="406"/>
      <c r="AI851" s="406"/>
      <c r="AJ851" s="406"/>
      <c r="AK851" s="406"/>
      <c r="AL851" s="406"/>
      <c r="AM851" s="406"/>
      <c r="AN851" s="406"/>
      <c r="AO851" s="406"/>
      <c r="AP851" s="406"/>
      <c r="AQ851" s="406"/>
      <c r="AR851" s="406"/>
      <c r="AS851" s="427"/>
      <c r="AT851" s="428"/>
      <c r="AU851" s="427"/>
      <c r="AV851" s="428"/>
      <c r="AW851" s="435"/>
      <c r="AX851" s="428"/>
      <c r="AY851" s="406"/>
      <c r="AZ851" s="408"/>
      <c r="BA851" s="410" t="str">
        <f>IF(A851="","",IF(AY851+AZ851=ข้อมูลพื้นฐาน!$F$36+ข้อมูลพื้นฐาน!$G$36,"/",""))</f>
        <v/>
      </c>
      <c r="BB851" s="410" t="str">
        <f t="shared" si="61"/>
        <v/>
      </c>
      <c r="BC851" s="389" t="str">
        <f>สรุปเวลาเรียน!X14</f>
        <v/>
      </c>
      <c r="BD851" s="415"/>
    </row>
    <row r="852" spans="1:56" ht="15" customHeight="1">
      <c r="A852" s="875" t="str">
        <f>เวลาเรียน1!A17</f>
        <v/>
      </c>
      <c r="B852" s="876"/>
      <c r="C852" s="519" t="str">
        <f>เวลาเรียน1!D17</f>
        <v/>
      </c>
      <c r="D852" s="406"/>
      <c r="E852" s="406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521" t="str">
        <f t="shared" si="62"/>
        <v/>
      </c>
      <c r="AA852" s="406"/>
      <c r="AB852" s="406"/>
      <c r="AC852" s="406"/>
      <c r="AD852" s="406"/>
      <c r="AE852" s="406"/>
      <c r="AF852" s="406"/>
      <c r="AG852" s="406"/>
      <c r="AH852" s="406"/>
      <c r="AI852" s="406"/>
      <c r="AJ852" s="406"/>
      <c r="AK852" s="406"/>
      <c r="AL852" s="406"/>
      <c r="AM852" s="406"/>
      <c r="AN852" s="406"/>
      <c r="AO852" s="406"/>
      <c r="AP852" s="406"/>
      <c r="AQ852" s="406"/>
      <c r="AR852" s="406"/>
      <c r="AS852" s="427"/>
      <c r="AT852" s="428"/>
      <c r="AU852" s="427"/>
      <c r="AV852" s="428"/>
      <c r="AW852" s="435"/>
      <c r="AX852" s="428"/>
      <c r="AY852" s="406"/>
      <c r="AZ852" s="408"/>
      <c r="BA852" s="410" t="str">
        <f>IF(A852="","",IF(AY852+AZ852=ข้อมูลพื้นฐาน!$F$36+ข้อมูลพื้นฐาน!$G$36,"/",""))</f>
        <v/>
      </c>
      <c r="BB852" s="410" t="str">
        <f t="shared" si="61"/>
        <v/>
      </c>
      <c r="BC852" s="389" t="str">
        <f>สรุปเวลาเรียน!X15</f>
        <v/>
      </c>
      <c r="BD852" s="415"/>
    </row>
    <row r="853" spans="1:56" ht="15" customHeight="1">
      <c r="A853" s="875" t="str">
        <f>เวลาเรียน1!A18</f>
        <v/>
      </c>
      <c r="B853" s="876"/>
      <c r="C853" s="519" t="str">
        <f>เวลาเรียน1!D18</f>
        <v/>
      </c>
      <c r="D853" s="406"/>
      <c r="E853" s="406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521" t="str">
        <f t="shared" si="62"/>
        <v/>
      </c>
      <c r="AA853" s="406"/>
      <c r="AB853" s="406"/>
      <c r="AC853" s="406"/>
      <c r="AD853" s="406"/>
      <c r="AE853" s="406"/>
      <c r="AF853" s="406"/>
      <c r="AG853" s="406"/>
      <c r="AH853" s="406"/>
      <c r="AI853" s="406"/>
      <c r="AJ853" s="406"/>
      <c r="AK853" s="406"/>
      <c r="AL853" s="406"/>
      <c r="AM853" s="406"/>
      <c r="AN853" s="406"/>
      <c r="AO853" s="406"/>
      <c r="AP853" s="406"/>
      <c r="AQ853" s="406"/>
      <c r="AR853" s="406"/>
      <c r="AS853" s="427"/>
      <c r="AT853" s="428"/>
      <c r="AU853" s="427"/>
      <c r="AV853" s="428"/>
      <c r="AW853" s="435"/>
      <c r="AX853" s="428"/>
      <c r="AY853" s="406"/>
      <c r="AZ853" s="408"/>
      <c r="BA853" s="410" t="str">
        <f>IF(A853="","",IF(AY853+AZ853=ข้อมูลพื้นฐาน!$F$36+ข้อมูลพื้นฐาน!$G$36,"/",""))</f>
        <v/>
      </c>
      <c r="BB853" s="410" t="str">
        <f t="shared" si="61"/>
        <v/>
      </c>
      <c r="BC853" s="389" t="str">
        <f>สรุปเวลาเรียน!X16</f>
        <v/>
      </c>
      <c r="BD853" s="415"/>
    </row>
    <row r="854" spans="1:56" ht="15" customHeight="1">
      <c r="A854" s="875" t="str">
        <f>เวลาเรียน1!A19</f>
        <v/>
      </c>
      <c r="B854" s="876"/>
      <c r="C854" s="519" t="str">
        <f>เวลาเรียน1!D19</f>
        <v/>
      </c>
      <c r="D854" s="406"/>
      <c r="E854" s="406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521" t="str">
        <f t="shared" si="62"/>
        <v/>
      </c>
      <c r="AA854" s="406"/>
      <c r="AB854" s="406"/>
      <c r="AC854" s="406"/>
      <c r="AD854" s="406"/>
      <c r="AE854" s="406"/>
      <c r="AF854" s="406"/>
      <c r="AG854" s="406"/>
      <c r="AH854" s="406"/>
      <c r="AI854" s="406"/>
      <c r="AJ854" s="406"/>
      <c r="AK854" s="406"/>
      <c r="AL854" s="406"/>
      <c r="AM854" s="406"/>
      <c r="AN854" s="406"/>
      <c r="AO854" s="406"/>
      <c r="AP854" s="406"/>
      <c r="AQ854" s="406"/>
      <c r="AR854" s="406"/>
      <c r="AS854" s="427"/>
      <c r="AT854" s="428"/>
      <c r="AU854" s="427"/>
      <c r="AV854" s="428"/>
      <c r="AW854" s="435"/>
      <c r="AX854" s="428"/>
      <c r="AY854" s="406"/>
      <c r="AZ854" s="408"/>
      <c r="BA854" s="410" t="str">
        <f>IF(A854="","",IF(AY854+AZ854=ข้อมูลพื้นฐาน!$F$36+ข้อมูลพื้นฐาน!$G$36,"/",""))</f>
        <v/>
      </c>
      <c r="BB854" s="410" t="str">
        <f t="shared" si="61"/>
        <v/>
      </c>
      <c r="BC854" s="389" t="str">
        <f>สรุปเวลาเรียน!X17</f>
        <v/>
      </c>
      <c r="BD854" s="415"/>
    </row>
    <row r="855" spans="1:56" ht="15" customHeight="1">
      <c r="A855" s="875" t="str">
        <f>เวลาเรียน1!A20</f>
        <v/>
      </c>
      <c r="B855" s="876"/>
      <c r="C855" s="519" t="str">
        <f>เวลาเรียน1!D20</f>
        <v/>
      </c>
      <c r="D855" s="406"/>
      <c r="E855" s="406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521" t="str">
        <f t="shared" si="62"/>
        <v/>
      </c>
      <c r="AA855" s="406"/>
      <c r="AB855" s="406"/>
      <c r="AC855" s="406"/>
      <c r="AD855" s="406"/>
      <c r="AE855" s="406"/>
      <c r="AF855" s="406"/>
      <c r="AG855" s="406"/>
      <c r="AH855" s="406"/>
      <c r="AI855" s="406"/>
      <c r="AJ855" s="406"/>
      <c r="AK855" s="406"/>
      <c r="AL855" s="406"/>
      <c r="AM855" s="406"/>
      <c r="AN855" s="406"/>
      <c r="AO855" s="406"/>
      <c r="AP855" s="406"/>
      <c r="AQ855" s="406"/>
      <c r="AR855" s="406"/>
      <c r="AS855" s="427"/>
      <c r="AT855" s="428"/>
      <c r="AU855" s="427"/>
      <c r="AV855" s="428"/>
      <c r="AW855" s="435"/>
      <c r="AX855" s="428"/>
      <c r="AY855" s="406"/>
      <c r="AZ855" s="408"/>
      <c r="BA855" s="410" t="str">
        <f>IF(A855="","",IF(AY855+AZ855=ข้อมูลพื้นฐาน!$F$36+ข้อมูลพื้นฐาน!$G$36,"/",""))</f>
        <v/>
      </c>
      <c r="BB855" s="410" t="str">
        <f t="shared" si="61"/>
        <v/>
      </c>
      <c r="BC855" s="389" t="str">
        <f>สรุปเวลาเรียน!X18</f>
        <v/>
      </c>
      <c r="BD855" s="415"/>
    </row>
    <row r="856" spans="1:56" ht="15" customHeight="1">
      <c r="A856" s="875" t="str">
        <f>เวลาเรียน1!A21</f>
        <v/>
      </c>
      <c r="B856" s="876"/>
      <c r="C856" s="519" t="str">
        <f>เวลาเรียน1!D21</f>
        <v/>
      </c>
      <c r="D856" s="406"/>
      <c r="E856" s="406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521" t="str">
        <f t="shared" si="62"/>
        <v/>
      </c>
      <c r="AA856" s="406"/>
      <c r="AB856" s="406"/>
      <c r="AC856" s="406"/>
      <c r="AD856" s="406"/>
      <c r="AE856" s="406"/>
      <c r="AF856" s="406"/>
      <c r="AG856" s="406"/>
      <c r="AH856" s="406"/>
      <c r="AI856" s="406"/>
      <c r="AJ856" s="406"/>
      <c r="AK856" s="406"/>
      <c r="AL856" s="406"/>
      <c r="AM856" s="406"/>
      <c r="AN856" s="406"/>
      <c r="AO856" s="406"/>
      <c r="AP856" s="406"/>
      <c r="AQ856" s="406"/>
      <c r="AR856" s="406"/>
      <c r="AS856" s="427"/>
      <c r="AT856" s="428"/>
      <c r="AU856" s="427"/>
      <c r="AV856" s="428"/>
      <c r="AW856" s="435"/>
      <c r="AX856" s="428"/>
      <c r="AY856" s="406"/>
      <c r="AZ856" s="408"/>
      <c r="BA856" s="410" t="str">
        <f>IF(A856="","",IF(AY856+AZ856=ข้อมูลพื้นฐาน!$F$36+ข้อมูลพื้นฐาน!$G$36,"/",""))</f>
        <v/>
      </c>
      <c r="BB856" s="410" t="str">
        <f t="shared" si="61"/>
        <v/>
      </c>
      <c r="BC856" s="389" t="str">
        <f>สรุปเวลาเรียน!X19</f>
        <v/>
      </c>
      <c r="BD856" s="415"/>
    </row>
    <row r="857" spans="1:56" ht="15" customHeight="1">
      <c r="A857" s="875" t="str">
        <f>เวลาเรียน1!A22</f>
        <v/>
      </c>
      <c r="B857" s="876"/>
      <c r="C857" s="519" t="str">
        <f>เวลาเรียน1!D22</f>
        <v/>
      </c>
      <c r="D857" s="406"/>
      <c r="E857" s="406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521" t="str">
        <f t="shared" si="62"/>
        <v/>
      </c>
      <c r="AA857" s="406"/>
      <c r="AB857" s="406"/>
      <c r="AC857" s="406"/>
      <c r="AD857" s="406"/>
      <c r="AE857" s="406"/>
      <c r="AF857" s="406"/>
      <c r="AG857" s="406"/>
      <c r="AH857" s="406"/>
      <c r="AI857" s="406"/>
      <c r="AJ857" s="406"/>
      <c r="AK857" s="406"/>
      <c r="AL857" s="406"/>
      <c r="AM857" s="406"/>
      <c r="AN857" s="406"/>
      <c r="AO857" s="406"/>
      <c r="AP857" s="406"/>
      <c r="AQ857" s="406"/>
      <c r="AR857" s="406"/>
      <c r="AS857" s="427"/>
      <c r="AT857" s="428"/>
      <c r="AU857" s="427"/>
      <c r="AV857" s="428"/>
      <c r="AW857" s="435"/>
      <c r="AX857" s="428"/>
      <c r="AY857" s="406"/>
      <c r="AZ857" s="408"/>
      <c r="BA857" s="410" t="str">
        <f>IF(A857="","",IF(AY857+AZ857=ข้อมูลพื้นฐาน!$F$36+ข้อมูลพื้นฐาน!$G$36,"/",""))</f>
        <v/>
      </c>
      <c r="BB857" s="410" t="str">
        <f t="shared" si="61"/>
        <v/>
      </c>
      <c r="BC857" s="389" t="str">
        <f>สรุปเวลาเรียน!X20</f>
        <v/>
      </c>
      <c r="BD857" s="415"/>
    </row>
    <row r="858" spans="1:56" ht="15" customHeight="1">
      <c r="A858" s="875" t="str">
        <f>เวลาเรียน1!A23</f>
        <v/>
      </c>
      <c r="B858" s="876"/>
      <c r="C858" s="519" t="str">
        <f>เวลาเรียน1!D23</f>
        <v/>
      </c>
      <c r="D858" s="406"/>
      <c r="E858" s="406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521" t="str">
        <f t="shared" si="62"/>
        <v/>
      </c>
      <c r="AA858" s="406"/>
      <c r="AB858" s="406"/>
      <c r="AC858" s="406"/>
      <c r="AD858" s="406"/>
      <c r="AE858" s="406"/>
      <c r="AF858" s="406"/>
      <c r="AG858" s="406"/>
      <c r="AH858" s="406"/>
      <c r="AI858" s="406"/>
      <c r="AJ858" s="406"/>
      <c r="AK858" s="406"/>
      <c r="AL858" s="406"/>
      <c r="AM858" s="406"/>
      <c r="AN858" s="406"/>
      <c r="AO858" s="406"/>
      <c r="AP858" s="406"/>
      <c r="AQ858" s="406"/>
      <c r="AR858" s="406"/>
      <c r="AS858" s="427"/>
      <c r="AT858" s="428"/>
      <c r="AU858" s="427"/>
      <c r="AV858" s="428"/>
      <c r="AW858" s="435"/>
      <c r="AX858" s="428"/>
      <c r="AY858" s="406"/>
      <c r="AZ858" s="408"/>
      <c r="BA858" s="410" t="str">
        <f>IF(A858="","",IF(AY858+AZ858=ข้อมูลพื้นฐาน!$F$36+ข้อมูลพื้นฐาน!$G$36,"/",""))</f>
        <v/>
      </c>
      <c r="BB858" s="410" t="str">
        <f t="shared" si="61"/>
        <v/>
      </c>
      <c r="BC858" s="389" t="str">
        <f>สรุปเวลาเรียน!X21</f>
        <v/>
      </c>
      <c r="BD858" s="415"/>
    </row>
    <row r="859" spans="1:56" ht="15" customHeight="1">
      <c r="A859" s="875" t="str">
        <f>เวลาเรียน1!A24</f>
        <v/>
      </c>
      <c r="B859" s="876"/>
      <c r="C859" s="519" t="str">
        <f>เวลาเรียน1!D24</f>
        <v/>
      </c>
      <c r="D859" s="406"/>
      <c r="E859" s="406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521" t="str">
        <f t="shared" si="62"/>
        <v/>
      </c>
      <c r="AA859" s="406"/>
      <c r="AB859" s="406"/>
      <c r="AC859" s="406"/>
      <c r="AD859" s="406"/>
      <c r="AE859" s="406"/>
      <c r="AF859" s="406"/>
      <c r="AG859" s="406"/>
      <c r="AH859" s="406"/>
      <c r="AI859" s="406"/>
      <c r="AJ859" s="406"/>
      <c r="AK859" s="406"/>
      <c r="AL859" s="406"/>
      <c r="AM859" s="406"/>
      <c r="AN859" s="406"/>
      <c r="AO859" s="406"/>
      <c r="AP859" s="406"/>
      <c r="AQ859" s="406"/>
      <c r="AR859" s="406"/>
      <c r="AS859" s="427"/>
      <c r="AT859" s="428"/>
      <c r="AU859" s="427"/>
      <c r="AV859" s="428"/>
      <c r="AW859" s="435"/>
      <c r="AX859" s="428"/>
      <c r="AY859" s="406"/>
      <c r="AZ859" s="408"/>
      <c r="BA859" s="410" t="str">
        <f>IF(A859="","",IF(AY859+AZ859=ข้อมูลพื้นฐาน!$F$36+ข้อมูลพื้นฐาน!$G$36,"/",""))</f>
        <v/>
      </c>
      <c r="BB859" s="410" t="str">
        <f t="shared" si="61"/>
        <v/>
      </c>
      <c r="BC859" s="389" t="str">
        <f>สรุปเวลาเรียน!X22</f>
        <v/>
      </c>
      <c r="BD859" s="415"/>
    </row>
    <row r="860" spans="1:56" ht="15" customHeight="1">
      <c r="A860" s="875" t="str">
        <f>เวลาเรียน1!A25</f>
        <v/>
      </c>
      <c r="B860" s="876"/>
      <c r="C860" s="519" t="str">
        <f>เวลาเรียน1!D25</f>
        <v/>
      </c>
      <c r="D860" s="406"/>
      <c r="E860" s="406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521" t="str">
        <f t="shared" si="62"/>
        <v/>
      </c>
      <c r="AA860" s="406"/>
      <c r="AB860" s="406"/>
      <c r="AC860" s="406"/>
      <c r="AD860" s="406"/>
      <c r="AE860" s="406"/>
      <c r="AF860" s="406"/>
      <c r="AG860" s="406"/>
      <c r="AH860" s="406"/>
      <c r="AI860" s="406"/>
      <c r="AJ860" s="406"/>
      <c r="AK860" s="406"/>
      <c r="AL860" s="406"/>
      <c r="AM860" s="406"/>
      <c r="AN860" s="406"/>
      <c r="AO860" s="406"/>
      <c r="AP860" s="406"/>
      <c r="AQ860" s="406"/>
      <c r="AR860" s="406"/>
      <c r="AS860" s="427"/>
      <c r="AT860" s="428"/>
      <c r="AU860" s="427"/>
      <c r="AV860" s="428"/>
      <c r="AW860" s="435"/>
      <c r="AX860" s="428"/>
      <c r="AY860" s="406"/>
      <c r="AZ860" s="408"/>
      <c r="BA860" s="410" t="str">
        <f>IF(A860="","",IF(AY860+AZ860=ข้อมูลพื้นฐาน!$F$36+ข้อมูลพื้นฐาน!$G$36,"/",""))</f>
        <v/>
      </c>
      <c r="BB860" s="410" t="str">
        <f t="shared" si="61"/>
        <v/>
      </c>
      <c r="BC860" s="389" t="str">
        <f>สรุปเวลาเรียน!X23</f>
        <v/>
      </c>
      <c r="BD860" s="415"/>
    </row>
    <row r="861" spans="1:56" ht="15" customHeight="1">
      <c r="A861" s="875" t="str">
        <f>เวลาเรียน1!A26</f>
        <v/>
      </c>
      <c r="B861" s="876"/>
      <c r="C861" s="519" t="str">
        <f>เวลาเรียน1!D26</f>
        <v/>
      </c>
      <c r="D861" s="406"/>
      <c r="E861" s="406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521" t="str">
        <f t="shared" si="62"/>
        <v/>
      </c>
      <c r="AA861" s="406"/>
      <c r="AB861" s="406"/>
      <c r="AC861" s="406"/>
      <c r="AD861" s="406"/>
      <c r="AE861" s="406"/>
      <c r="AF861" s="406"/>
      <c r="AG861" s="406"/>
      <c r="AH861" s="406"/>
      <c r="AI861" s="406"/>
      <c r="AJ861" s="406"/>
      <c r="AK861" s="406"/>
      <c r="AL861" s="406"/>
      <c r="AM861" s="406"/>
      <c r="AN861" s="406"/>
      <c r="AO861" s="406"/>
      <c r="AP861" s="406"/>
      <c r="AQ861" s="406"/>
      <c r="AR861" s="406"/>
      <c r="AS861" s="427"/>
      <c r="AT861" s="428"/>
      <c r="AU861" s="427"/>
      <c r="AV861" s="428"/>
      <c r="AW861" s="435"/>
      <c r="AX861" s="428"/>
      <c r="AY861" s="406"/>
      <c r="AZ861" s="408"/>
      <c r="BA861" s="410" t="str">
        <f>IF(A861="","",IF(AY861+AZ861=ข้อมูลพื้นฐาน!$F$36+ข้อมูลพื้นฐาน!$G$36,"/",""))</f>
        <v/>
      </c>
      <c r="BB861" s="410" t="str">
        <f t="shared" si="61"/>
        <v/>
      </c>
      <c r="BC861" s="389" t="str">
        <f>สรุปเวลาเรียน!X24</f>
        <v/>
      </c>
      <c r="BD861" s="415"/>
    </row>
    <row r="862" spans="1:56" ht="15" customHeight="1">
      <c r="A862" s="875" t="str">
        <f>เวลาเรียน1!A27</f>
        <v/>
      </c>
      <c r="B862" s="876"/>
      <c r="C862" s="519" t="str">
        <f>เวลาเรียน1!D27</f>
        <v/>
      </c>
      <c r="D862" s="406"/>
      <c r="E862" s="406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521" t="str">
        <f t="shared" si="62"/>
        <v/>
      </c>
      <c r="AA862" s="406"/>
      <c r="AB862" s="406"/>
      <c r="AC862" s="406"/>
      <c r="AD862" s="406"/>
      <c r="AE862" s="406"/>
      <c r="AF862" s="406"/>
      <c r="AG862" s="406"/>
      <c r="AH862" s="406"/>
      <c r="AI862" s="406"/>
      <c r="AJ862" s="406"/>
      <c r="AK862" s="406"/>
      <c r="AL862" s="406"/>
      <c r="AM862" s="406"/>
      <c r="AN862" s="406"/>
      <c r="AO862" s="406"/>
      <c r="AP862" s="406"/>
      <c r="AQ862" s="406"/>
      <c r="AR862" s="406"/>
      <c r="AS862" s="427"/>
      <c r="AT862" s="428"/>
      <c r="AU862" s="427"/>
      <c r="AV862" s="428"/>
      <c r="AW862" s="435"/>
      <c r="AX862" s="428"/>
      <c r="AY862" s="406"/>
      <c r="AZ862" s="408"/>
      <c r="BA862" s="410" t="str">
        <f>IF(A862="","",IF(AY862+AZ862=ข้อมูลพื้นฐาน!$F$36+ข้อมูลพื้นฐาน!$G$36,"/",""))</f>
        <v/>
      </c>
      <c r="BB862" s="410" t="str">
        <f t="shared" si="61"/>
        <v/>
      </c>
      <c r="BC862" s="389" t="str">
        <f>สรุปเวลาเรียน!X25</f>
        <v/>
      </c>
      <c r="BD862" s="415"/>
    </row>
    <row r="863" spans="1:56" ht="15" customHeight="1">
      <c r="A863" s="875" t="str">
        <f>เวลาเรียน1!A28</f>
        <v/>
      </c>
      <c r="B863" s="876"/>
      <c r="C863" s="519" t="str">
        <f>เวลาเรียน1!D28</f>
        <v/>
      </c>
      <c r="D863" s="406"/>
      <c r="E863" s="406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521" t="str">
        <f t="shared" si="62"/>
        <v/>
      </c>
      <c r="AA863" s="406"/>
      <c r="AB863" s="406"/>
      <c r="AC863" s="406"/>
      <c r="AD863" s="406"/>
      <c r="AE863" s="406"/>
      <c r="AF863" s="406"/>
      <c r="AG863" s="406"/>
      <c r="AH863" s="406"/>
      <c r="AI863" s="406"/>
      <c r="AJ863" s="406"/>
      <c r="AK863" s="406"/>
      <c r="AL863" s="406"/>
      <c r="AM863" s="406"/>
      <c r="AN863" s="406"/>
      <c r="AO863" s="406"/>
      <c r="AP863" s="406"/>
      <c r="AQ863" s="406"/>
      <c r="AR863" s="406"/>
      <c r="AS863" s="427"/>
      <c r="AT863" s="428"/>
      <c r="AU863" s="427"/>
      <c r="AV863" s="428"/>
      <c r="AW863" s="435"/>
      <c r="AX863" s="428"/>
      <c r="AY863" s="406"/>
      <c r="AZ863" s="408"/>
      <c r="BA863" s="410" t="str">
        <f>IF(A863="","",IF(AY863+AZ863=ข้อมูลพื้นฐาน!$F$36+ข้อมูลพื้นฐาน!$G$36,"/",""))</f>
        <v/>
      </c>
      <c r="BB863" s="410" t="str">
        <f t="shared" si="61"/>
        <v/>
      </c>
      <c r="BC863" s="389" t="str">
        <f>สรุปเวลาเรียน!X26</f>
        <v/>
      </c>
      <c r="BD863" s="415"/>
    </row>
    <row r="864" spans="1:56" ht="15" customHeight="1">
      <c r="A864" s="875" t="str">
        <f>เวลาเรียน1!A29</f>
        <v/>
      </c>
      <c r="B864" s="876"/>
      <c r="C864" s="519" t="str">
        <f>เวลาเรียน1!D29</f>
        <v/>
      </c>
      <c r="D864" s="406"/>
      <c r="E864" s="406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521" t="str">
        <f t="shared" si="62"/>
        <v/>
      </c>
      <c r="AA864" s="406"/>
      <c r="AB864" s="406"/>
      <c r="AC864" s="406"/>
      <c r="AD864" s="406"/>
      <c r="AE864" s="406"/>
      <c r="AF864" s="406"/>
      <c r="AG864" s="406"/>
      <c r="AH864" s="406"/>
      <c r="AI864" s="406"/>
      <c r="AJ864" s="406"/>
      <c r="AK864" s="406"/>
      <c r="AL864" s="406"/>
      <c r="AM864" s="406"/>
      <c r="AN864" s="406"/>
      <c r="AO864" s="406"/>
      <c r="AP864" s="406"/>
      <c r="AQ864" s="406"/>
      <c r="AR864" s="406"/>
      <c r="AS864" s="427"/>
      <c r="AT864" s="428"/>
      <c r="AU864" s="427"/>
      <c r="AV864" s="428"/>
      <c r="AW864" s="435"/>
      <c r="AX864" s="428"/>
      <c r="AY864" s="406"/>
      <c r="AZ864" s="408"/>
      <c r="BA864" s="410" t="str">
        <f>IF(A864="","",IF(AY864+AZ864=ข้อมูลพื้นฐาน!$F$36+ข้อมูลพื้นฐาน!$G$36,"/",""))</f>
        <v/>
      </c>
      <c r="BB864" s="410" t="str">
        <f t="shared" si="61"/>
        <v/>
      </c>
      <c r="BC864" s="389" t="str">
        <f>สรุปเวลาเรียน!X27</f>
        <v/>
      </c>
      <c r="BD864" s="415"/>
    </row>
    <row r="865" spans="1:56" ht="15" customHeight="1">
      <c r="A865" s="875" t="str">
        <f>เวลาเรียน1!A30</f>
        <v/>
      </c>
      <c r="B865" s="876"/>
      <c r="C865" s="519" t="str">
        <f>เวลาเรียน1!D30</f>
        <v/>
      </c>
      <c r="D865" s="406"/>
      <c r="E865" s="406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521" t="str">
        <f t="shared" si="62"/>
        <v/>
      </c>
      <c r="AA865" s="406"/>
      <c r="AB865" s="406"/>
      <c r="AC865" s="406"/>
      <c r="AD865" s="406"/>
      <c r="AE865" s="406"/>
      <c r="AF865" s="406"/>
      <c r="AG865" s="406"/>
      <c r="AH865" s="406"/>
      <c r="AI865" s="406"/>
      <c r="AJ865" s="406"/>
      <c r="AK865" s="406"/>
      <c r="AL865" s="406"/>
      <c r="AM865" s="406"/>
      <c r="AN865" s="406"/>
      <c r="AO865" s="406"/>
      <c r="AP865" s="406"/>
      <c r="AQ865" s="406"/>
      <c r="AR865" s="406"/>
      <c r="AS865" s="427"/>
      <c r="AT865" s="428"/>
      <c r="AU865" s="427"/>
      <c r="AV865" s="428"/>
      <c r="AW865" s="435"/>
      <c r="AX865" s="428"/>
      <c r="AY865" s="406"/>
      <c r="AZ865" s="408"/>
      <c r="BA865" s="410" t="str">
        <f>IF(A865="","",IF(AY865+AZ865=ข้อมูลพื้นฐาน!$F$36+ข้อมูลพื้นฐาน!$G$36,"/",""))</f>
        <v/>
      </c>
      <c r="BB865" s="410" t="str">
        <f t="shared" si="61"/>
        <v/>
      </c>
      <c r="BC865" s="389" t="str">
        <f>สรุปเวลาเรียน!X28</f>
        <v/>
      </c>
      <c r="BD865" s="415"/>
    </row>
    <row r="866" spans="1:56" ht="15" customHeight="1">
      <c r="A866" s="875" t="str">
        <f>เวลาเรียน1!A31</f>
        <v/>
      </c>
      <c r="B866" s="876"/>
      <c r="C866" s="519" t="str">
        <f>เวลาเรียน1!D31</f>
        <v/>
      </c>
      <c r="D866" s="406"/>
      <c r="E866" s="406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521" t="str">
        <f t="shared" si="62"/>
        <v/>
      </c>
      <c r="AA866" s="406"/>
      <c r="AB866" s="406"/>
      <c r="AC866" s="406"/>
      <c r="AD866" s="406"/>
      <c r="AE866" s="406"/>
      <c r="AF866" s="406"/>
      <c r="AG866" s="406"/>
      <c r="AH866" s="406"/>
      <c r="AI866" s="406"/>
      <c r="AJ866" s="406"/>
      <c r="AK866" s="406"/>
      <c r="AL866" s="406"/>
      <c r="AM866" s="406"/>
      <c r="AN866" s="406"/>
      <c r="AO866" s="406"/>
      <c r="AP866" s="406"/>
      <c r="AQ866" s="406"/>
      <c r="AR866" s="406"/>
      <c r="AS866" s="427"/>
      <c r="AT866" s="428"/>
      <c r="AU866" s="427"/>
      <c r="AV866" s="428"/>
      <c r="AW866" s="435"/>
      <c r="AX866" s="428"/>
      <c r="AY866" s="406"/>
      <c r="AZ866" s="408"/>
      <c r="BA866" s="410" t="str">
        <f>IF(A866="","",IF(AY866+AZ866=ข้อมูลพื้นฐาน!$F$36+ข้อมูลพื้นฐาน!$G$36,"/",""))</f>
        <v/>
      </c>
      <c r="BB866" s="410" t="str">
        <f t="shared" si="61"/>
        <v/>
      </c>
      <c r="BC866" s="389" t="str">
        <f>สรุปเวลาเรียน!X29</f>
        <v/>
      </c>
      <c r="BD866" s="415"/>
    </row>
    <row r="867" spans="1:56" ht="15" customHeight="1">
      <c r="A867" s="875" t="str">
        <f>เวลาเรียน1!A32</f>
        <v/>
      </c>
      <c r="B867" s="876"/>
      <c r="C867" s="519" t="str">
        <f>เวลาเรียน1!D32</f>
        <v/>
      </c>
      <c r="D867" s="406"/>
      <c r="E867" s="406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521" t="str">
        <f t="shared" si="62"/>
        <v/>
      </c>
      <c r="AA867" s="406"/>
      <c r="AB867" s="406"/>
      <c r="AC867" s="406"/>
      <c r="AD867" s="406"/>
      <c r="AE867" s="406"/>
      <c r="AF867" s="406"/>
      <c r="AG867" s="406"/>
      <c r="AH867" s="406"/>
      <c r="AI867" s="406"/>
      <c r="AJ867" s="406"/>
      <c r="AK867" s="406"/>
      <c r="AL867" s="406"/>
      <c r="AM867" s="406"/>
      <c r="AN867" s="406"/>
      <c r="AO867" s="406"/>
      <c r="AP867" s="406"/>
      <c r="AQ867" s="406"/>
      <c r="AR867" s="406"/>
      <c r="AS867" s="427"/>
      <c r="AT867" s="428"/>
      <c r="AU867" s="427"/>
      <c r="AV867" s="428"/>
      <c r="AW867" s="435"/>
      <c r="AX867" s="428"/>
      <c r="AY867" s="406"/>
      <c r="AZ867" s="408"/>
      <c r="BA867" s="410" t="str">
        <f>IF(A867="","",IF(AY867+AZ867=ข้อมูลพื้นฐาน!$F$36+ข้อมูลพื้นฐาน!$G$36,"/",""))</f>
        <v/>
      </c>
      <c r="BB867" s="410" t="str">
        <f t="shared" si="61"/>
        <v/>
      </c>
      <c r="BC867" s="389" t="str">
        <f>สรุปเวลาเรียน!X30</f>
        <v/>
      </c>
      <c r="BD867" s="415"/>
    </row>
    <row r="868" spans="1:56" ht="15" customHeight="1">
      <c r="A868" s="875" t="str">
        <f>เวลาเรียน1!A33</f>
        <v/>
      </c>
      <c r="B868" s="876"/>
      <c r="C868" s="519" t="str">
        <f>เวลาเรียน1!D33</f>
        <v/>
      </c>
      <c r="D868" s="406"/>
      <c r="E868" s="406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521" t="str">
        <f t="shared" si="62"/>
        <v/>
      </c>
      <c r="AA868" s="406"/>
      <c r="AB868" s="406"/>
      <c r="AC868" s="406"/>
      <c r="AD868" s="406"/>
      <c r="AE868" s="406"/>
      <c r="AF868" s="406"/>
      <c r="AG868" s="406"/>
      <c r="AH868" s="406"/>
      <c r="AI868" s="406"/>
      <c r="AJ868" s="406"/>
      <c r="AK868" s="406"/>
      <c r="AL868" s="406"/>
      <c r="AM868" s="406"/>
      <c r="AN868" s="406"/>
      <c r="AO868" s="406"/>
      <c r="AP868" s="406"/>
      <c r="AQ868" s="406"/>
      <c r="AR868" s="406"/>
      <c r="AS868" s="427"/>
      <c r="AT868" s="428"/>
      <c r="AU868" s="427"/>
      <c r="AV868" s="428"/>
      <c r="AW868" s="435"/>
      <c r="AX868" s="428"/>
      <c r="AY868" s="406"/>
      <c r="AZ868" s="408"/>
      <c r="BA868" s="410" t="str">
        <f>IF(A868="","",IF(AY868+AZ868=ข้อมูลพื้นฐาน!$F$36+ข้อมูลพื้นฐาน!$G$36,"/",""))</f>
        <v/>
      </c>
      <c r="BB868" s="410" t="str">
        <f t="shared" si="61"/>
        <v/>
      </c>
      <c r="BC868" s="389" t="str">
        <f>สรุปเวลาเรียน!X31</f>
        <v/>
      </c>
      <c r="BD868" s="415"/>
    </row>
    <row r="869" spans="1:56" ht="15" customHeight="1">
      <c r="A869" s="875" t="str">
        <f>เวลาเรียน1!A34</f>
        <v/>
      </c>
      <c r="B869" s="876"/>
      <c r="C869" s="519" t="str">
        <f>เวลาเรียน1!D34</f>
        <v/>
      </c>
      <c r="D869" s="406"/>
      <c r="E869" s="406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521" t="str">
        <f t="shared" si="62"/>
        <v/>
      </c>
      <c r="AA869" s="406"/>
      <c r="AB869" s="406"/>
      <c r="AC869" s="406"/>
      <c r="AD869" s="406"/>
      <c r="AE869" s="406"/>
      <c r="AF869" s="406"/>
      <c r="AG869" s="406"/>
      <c r="AH869" s="406"/>
      <c r="AI869" s="406"/>
      <c r="AJ869" s="406"/>
      <c r="AK869" s="406"/>
      <c r="AL869" s="406"/>
      <c r="AM869" s="406"/>
      <c r="AN869" s="406"/>
      <c r="AO869" s="406"/>
      <c r="AP869" s="406"/>
      <c r="AQ869" s="406"/>
      <c r="AR869" s="406"/>
      <c r="AS869" s="427"/>
      <c r="AT869" s="428"/>
      <c r="AU869" s="427"/>
      <c r="AV869" s="428"/>
      <c r="AW869" s="435"/>
      <c r="AX869" s="428"/>
      <c r="AY869" s="406"/>
      <c r="AZ869" s="408"/>
      <c r="BA869" s="410" t="str">
        <f>IF(A869="","",IF(AY869+AZ869=ข้อมูลพื้นฐาน!$F$36+ข้อมูลพื้นฐาน!$G$36,"/",""))</f>
        <v/>
      </c>
      <c r="BB869" s="410" t="str">
        <f t="shared" si="61"/>
        <v/>
      </c>
      <c r="BC869" s="389" t="str">
        <f>สรุปเวลาเรียน!X32</f>
        <v/>
      </c>
      <c r="BD869" s="415"/>
    </row>
    <row r="870" spans="1:56" ht="15" customHeight="1">
      <c r="A870" s="875" t="str">
        <f>เวลาเรียน1!A35</f>
        <v/>
      </c>
      <c r="B870" s="876"/>
      <c r="C870" s="519" t="str">
        <f>เวลาเรียน1!D35</f>
        <v/>
      </c>
      <c r="D870" s="406"/>
      <c r="E870" s="406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521" t="str">
        <f t="shared" si="62"/>
        <v/>
      </c>
      <c r="AA870" s="406"/>
      <c r="AB870" s="406"/>
      <c r="AC870" s="406"/>
      <c r="AD870" s="406"/>
      <c r="AE870" s="406"/>
      <c r="AF870" s="406"/>
      <c r="AG870" s="406"/>
      <c r="AH870" s="406"/>
      <c r="AI870" s="406"/>
      <c r="AJ870" s="406"/>
      <c r="AK870" s="406"/>
      <c r="AL870" s="406"/>
      <c r="AM870" s="406"/>
      <c r="AN870" s="406"/>
      <c r="AO870" s="406"/>
      <c r="AP870" s="406"/>
      <c r="AQ870" s="406"/>
      <c r="AR870" s="406"/>
      <c r="AS870" s="427"/>
      <c r="AT870" s="428"/>
      <c r="AU870" s="427"/>
      <c r="AV870" s="428"/>
      <c r="AW870" s="435"/>
      <c r="AX870" s="428"/>
      <c r="AY870" s="406"/>
      <c r="AZ870" s="408"/>
      <c r="BA870" s="410" t="str">
        <f>IF(A870="","",IF(AY870+AZ870=ข้อมูลพื้นฐาน!$F$36+ข้อมูลพื้นฐาน!$G$36,"/",""))</f>
        <v/>
      </c>
      <c r="BB870" s="410" t="str">
        <f t="shared" si="61"/>
        <v/>
      </c>
      <c r="BC870" s="389" t="str">
        <f>สรุปเวลาเรียน!X33</f>
        <v/>
      </c>
      <c r="BD870" s="415"/>
    </row>
    <row r="871" spans="1:56" ht="15" customHeight="1">
      <c r="A871" s="875" t="str">
        <f>เวลาเรียน1!A36</f>
        <v/>
      </c>
      <c r="B871" s="876"/>
      <c r="C871" s="519" t="str">
        <f>เวลาเรียน1!D36</f>
        <v/>
      </c>
      <c r="D871" s="406"/>
      <c r="E871" s="406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521" t="str">
        <f t="shared" si="62"/>
        <v/>
      </c>
      <c r="AA871" s="406"/>
      <c r="AB871" s="406"/>
      <c r="AC871" s="406"/>
      <c r="AD871" s="406"/>
      <c r="AE871" s="406"/>
      <c r="AF871" s="406"/>
      <c r="AG871" s="406"/>
      <c r="AH871" s="406"/>
      <c r="AI871" s="406"/>
      <c r="AJ871" s="406"/>
      <c r="AK871" s="406"/>
      <c r="AL871" s="406"/>
      <c r="AM871" s="406"/>
      <c r="AN871" s="406"/>
      <c r="AO871" s="406"/>
      <c r="AP871" s="406"/>
      <c r="AQ871" s="406"/>
      <c r="AR871" s="406"/>
      <c r="AS871" s="427"/>
      <c r="AT871" s="428"/>
      <c r="AU871" s="427"/>
      <c r="AV871" s="428"/>
      <c r="AW871" s="435"/>
      <c r="AX871" s="428"/>
      <c r="AY871" s="406"/>
      <c r="AZ871" s="408"/>
      <c r="BA871" s="410" t="str">
        <f>IF(A871="","",IF(AY871+AZ871=ข้อมูลพื้นฐาน!$F$36+ข้อมูลพื้นฐาน!$G$36,"/",""))</f>
        <v/>
      </c>
      <c r="BB871" s="410" t="str">
        <f t="shared" si="61"/>
        <v/>
      </c>
      <c r="BC871" s="389" t="str">
        <f>สรุปเวลาเรียน!X34</f>
        <v/>
      </c>
      <c r="BD871" s="415"/>
    </row>
    <row r="872" spans="1:56" ht="15" customHeight="1">
      <c r="A872" s="875" t="str">
        <f>เวลาเรียน1!A37</f>
        <v/>
      </c>
      <c r="B872" s="876"/>
      <c r="C872" s="519" t="str">
        <f>เวลาเรียน1!D37</f>
        <v/>
      </c>
      <c r="D872" s="406"/>
      <c r="E872" s="406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521" t="str">
        <f t="shared" si="62"/>
        <v/>
      </c>
      <c r="AA872" s="406"/>
      <c r="AB872" s="406"/>
      <c r="AC872" s="406"/>
      <c r="AD872" s="406"/>
      <c r="AE872" s="406"/>
      <c r="AF872" s="406"/>
      <c r="AG872" s="406"/>
      <c r="AH872" s="406"/>
      <c r="AI872" s="406"/>
      <c r="AJ872" s="406"/>
      <c r="AK872" s="406"/>
      <c r="AL872" s="406"/>
      <c r="AM872" s="406"/>
      <c r="AN872" s="406"/>
      <c r="AO872" s="406"/>
      <c r="AP872" s="406"/>
      <c r="AQ872" s="406"/>
      <c r="AR872" s="406"/>
      <c r="AS872" s="427"/>
      <c r="AT872" s="428"/>
      <c r="AU872" s="427"/>
      <c r="AV872" s="428"/>
      <c r="AW872" s="435"/>
      <c r="AX872" s="428"/>
      <c r="AY872" s="406"/>
      <c r="AZ872" s="408"/>
      <c r="BA872" s="410" t="str">
        <f>IF(A872="","",IF(AY872+AZ872=ข้อมูลพื้นฐาน!$F$36+ข้อมูลพื้นฐาน!$G$36,"/",""))</f>
        <v/>
      </c>
      <c r="BB872" s="410" t="str">
        <f t="shared" si="61"/>
        <v/>
      </c>
      <c r="BC872" s="389" t="str">
        <f>สรุปเวลาเรียน!X35</f>
        <v/>
      </c>
      <c r="BD872" s="415"/>
    </row>
    <row r="873" spans="1:56" ht="15" customHeight="1">
      <c r="A873" s="875" t="str">
        <f>เวลาเรียน1!A38</f>
        <v/>
      </c>
      <c r="B873" s="876"/>
      <c r="C873" s="519" t="str">
        <f>เวลาเรียน1!D38</f>
        <v/>
      </c>
      <c r="D873" s="406"/>
      <c r="E873" s="406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521" t="str">
        <f t="shared" si="62"/>
        <v/>
      </c>
      <c r="AA873" s="406"/>
      <c r="AB873" s="406"/>
      <c r="AC873" s="406"/>
      <c r="AD873" s="406"/>
      <c r="AE873" s="406"/>
      <c r="AF873" s="406"/>
      <c r="AG873" s="406"/>
      <c r="AH873" s="406"/>
      <c r="AI873" s="406"/>
      <c r="AJ873" s="406"/>
      <c r="AK873" s="406"/>
      <c r="AL873" s="406"/>
      <c r="AM873" s="406"/>
      <c r="AN873" s="406"/>
      <c r="AO873" s="406"/>
      <c r="AP873" s="406"/>
      <c r="AQ873" s="406"/>
      <c r="AR873" s="406"/>
      <c r="AS873" s="427"/>
      <c r="AT873" s="428"/>
      <c r="AU873" s="427"/>
      <c r="AV873" s="428"/>
      <c r="AW873" s="435"/>
      <c r="AX873" s="428"/>
      <c r="AY873" s="406"/>
      <c r="AZ873" s="408"/>
      <c r="BA873" s="410" t="str">
        <f>IF(A873="","",IF(AY873+AZ873=ข้อมูลพื้นฐาน!$F$36+ข้อมูลพื้นฐาน!$G$36,"/",""))</f>
        <v/>
      </c>
      <c r="BB873" s="410" t="str">
        <f t="shared" si="61"/>
        <v/>
      </c>
      <c r="BC873" s="389" t="str">
        <f>สรุปเวลาเรียน!X36</f>
        <v/>
      </c>
      <c r="BD873" s="415"/>
    </row>
    <row r="874" spans="1:56" ht="15" customHeight="1">
      <c r="A874" s="875" t="str">
        <f>เวลาเรียน1!A39</f>
        <v/>
      </c>
      <c r="B874" s="876"/>
      <c r="C874" s="519" t="str">
        <f>เวลาเรียน1!D39</f>
        <v/>
      </c>
      <c r="D874" s="406"/>
      <c r="E874" s="406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521" t="str">
        <f t="shared" si="62"/>
        <v/>
      </c>
      <c r="AA874" s="406"/>
      <c r="AB874" s="406"/>
      <c r="AC874" s="406"/>
      <c r="AD874" s="406"/>
      <c r="AE874" s="406"/>
      <c r="AF874" s="406"/>
      <c r="AG874" s="406"/>
      <c r="AH874" s="406"/>
      <c r="AI874" s="406"/>
      <c r="AJ874" s="406"/>
      <c r="AK874" s="406"/>
      <c r="AL874" s="406"/>
      <c r="AM874" s="406"/>
      <c r="AN874" s="406"/>
      <c r="AO874" s="406"/>
      <c r="AP874" s="406"/>
      <c r="AQ874" s="406"/>
      <c r="AR874" s="406"/>
      <c r="AS874" s="427"/>
      <c r="AT874" s="428"/>
      <c r="AU874" s="427"/>
      <c r="AV874" s="428"/>
      <c r="AW874" s="435"/>
      <c r="AX874" s="428"/>
      <c r="AY874" s="406"/>
      <c r="AZ874" s="408"/>
      <c r="BA874" s="410" t="str">
        <f>IF(A874="","",IF(AY874+AZ874=ข้อมูลพื้นฐาน!$F$36+ข้อมูลพื้นฐาน!$G$36,"/",""))</f>
        <v/>
      </c>
      <c r="BB874" s="410" t="str">
        <f t="shared" si="61"/>
        <v/>
      </c>
      <c r="BC874" s="389" t="str">
        <f>สรุปเวลาเรียน!X37</f>
        <v/>
      </c>
      <c r="BD874" s="415"/>
    </row>
    <row r="875" spans="1:56" ht="15" customHeight="1">
      <c r="A875" s="875" t="str">
        <f>เวลาเรียน1!A40</f>
        <v/>
      </c>
      <c r="B875" s="876"/>
      <c r="C875" s="519" t="str">
        <f>เวลาเรียน1!D40</f>
        <v/>
      </c>
      <c r="D875" s="406"/>
      <c r="E875" s="406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521" t="str">
        <f t="shared" si="62"/>
        <v/>
      </c>
      <c r="AA875" s="406"/>
      <c r="AB875" s="406"/>
      <c r="AC875" s="406"/>
      <c r="AD875" s="406"/>
      <c r="AE875" s="406"/>
      <c r="AF875" s="406"/>
      <c r="AG875" s="406"/>
      <c r="AH875" s="406"/>
      <c r="AI875" s="406"/>
      <c r="AJ875" s="406"/>
      <c r="AK875" s="406"/>
      <c r="AL875" s="406"/>
      <c r="AM875" s="406"/>
      <c r="AN875" s="406"/>
      <c r="AO875" s="406"/>
      <c r="AP875" s="406"/>
      <c r="AQ875" s="406"/>
      <c r="AR875" s="406"/>
      <c r="AS875" s="427"/>
      <c r="AT875" s="428"/>
      <c r="AU875" s="427"/>
      <c r="AV875" s="428"/>
      <c r="AW875" s="435"/>
      <c r="AX875" s="428"/>
      <c r="AY875" s="406"/>
      <c r="AZ875" s="408"/>
      <c r="BA875" s="410" t="str">
        <f>IF(A875="","",IF(AY875+AZ875=ข้อมูลพื้นฐาน!$F$36+ข้อมูลพื้นฐาน!$G$36,"/",""))</f>
        <v/>
      </c>
      <c r="BB875" s="410" t="str">
        <f t="shared" si="61"/>
        <v/>
      </c>
      <c r="BC875" s="389" t="str">
        <f>สรุปเวลาเรียน!X38</f>
        <v/>
      </c>
      <c r="BD875" s="415"/>
    </row>
    <row r="876" spans="1:56" ht="15" customHeight="1">
      <c r="A876" s="875" t="str">
        <f>เวลาเรียน1!A41</f>
        <v/>
      </c>
      <c r="B876" s="876"/>
      <c r="C876" s="519" t="str">
        <f>เวลาเรียน1!D41</f>
        <v/>
      </c>
      <c r="D876" s="406"/>
      <c r="E876" s="406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521" t="str">
        <f t="shared" si="62"/>
        <v/>
      </c>
      <c r="AA876" s="406"/>
      <c r="AB876" s="406"/>
      <c r="AC876" s="406"/>
      <c r="AD876" s="406"/>
      <c r="AE876" s="406"/>
      <c r="AF876" s="406"/>
      <c r="AG876" s="406"/>
      <c r="AH876" s="406"/>
      <c r="AI876" s="406"/>
      <c r="AJ876" s="406"/>
      <c r="AK876" s="406"/>
      <c r="AL876" s="406"/>
      <c r="AM876" s="406"/>
      <c r="AN876" s="406"/>
      <c r="AO876" s="406"/>
      <c r="AP876" s="406"/>
      <c r="AQ876" s="406"/>
      <c r="AR876" s="406"/>
      <c r="AS876" s="427"/>
      <c r="AT876" s="428"/>
      <c r="AU876" s="427"/>
      <c r="AV876" s="428"/>
      <c r="AW876" s="435"/>
      <c r="AX876" s="428"/>
      <c r="AY876" s="406"/>
      <c r="AZ876" s="408"/>
      <c r="BA876" s="410" t="str">
        <f>IF(A876="","",IF(AY876+AZ876=ข้อมูลพื้นฐาน!$F$36+ข้อมูลพื้นฐาน!$G$36,"/",""))</f>
        <v/>
      </c>
      <c r="BB876" s="410" t="str">
        <f t="shared" si="61"/>
        <v/>
      </c>
      <c r="BC876" s="389" t="str">
        <f>สรุปเวลาเรียน!X39</f>
        <v/>
      </c>
      <c r="BD876" s="415"/>
    </row>
    <row r="877" spans="1:56" ht="15" customHeight="1">
      <c r="A877" s="875" t="str">
        <f>เวลาเรียน1!A42</f>
        <v/>
      </c>
      <c r="B877" s="876"/>
      <c r="C877" s="519" t="str">
        <f>เวลาเรียน1!D42</f>
        <v/>
      </c>
      <c r="D877" s="406"/>
      <c r="E877" s="406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521" t="str">
        <f t="shared" si="62"/>
        <v/>
      </c>
      <c r="AA877" s="406"/>
      <c r="AB877" s="406"/>
      <c r="AC877" s="406"/>
      <c r="AD877" s="406"/>
      <c r="AE877" s="406"/>
      <c r="AF877" s="406"/>
      <c r="AG877" s="406"/>
      <c r="AH877" s="406"/>
      <c r="AI877" s="406"/>
      <c r="AJ877" s="406"/>
      <c r="AK877" s="406"/>
      <c r="AL877" s="406"/>
      <c r="AM877" s="406"/>
      <c r="AN877" s="406"/>
      <c r="AO877" s="406"/>
      <c r="AP877" s="406"/>
      <c r="AQ877" s="406"/>
      <c r="AR877" s="406"/>
      <c r="AS877" s="427"/>
      <c r="AT877" s="428"/>
      <c r="AU877" s="427"/>
      <c r="AV877" s="428"/>
      <c r="AW877" s="435"/>
      <c r="AX877" s="428"/>
      <c r="AY877" s="406"/>
      <c r="AZ877" s="408"/>
      <c r="BA877" s="410" t="str">
        <f>IF(A877="","",IF(AY877+AZ877=ข้อมูลพื้นฐาน!$F$36+ข้อมูลพื้นฐาน!$G$36,"/",""))</f>
        <v/>
      </c>
      <c r="BB877" s="410" t="str">
        <f t="shared" si="61"/>
        <v/>
      </c>
      <c r="BC877" s="389" t="str">
        <f>สรุปเวลาเรียน!X40</f>
        <v/>
      </c>
      <c r="BD877" s="415"/>
    </row>
    <row r="878" spans="1:56" ht="15" customHeight="1">
      <c r="A878" s="875" t="str">
        <f>เวลาเรียน1!A43</f>
        <v/>
      </c>
      <c r="B878" s="876"/>
      <c r="C878" s="519" t="str">
        <f>เวลาเรียน1!D43</f>
        <v/>
      </c>
      <c r="D878" s="406"/>
      <c r="E878" s="406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521" t="str">
        <f t="shared" si="62"/>
        <v/>
      </c>
      <c r="AA878" s="406"/>
      <c r="AB878" s="406"/>
      <c r="AC878" s="406"/>
      <c r="AD878" s="406"/>
      <c r="AE878" s="406"/>
      <c r="AF878" s="406"/>
      <c r="AG878" s="406"/>
      <c r="AH878" s="406"/>
      <c r="AI878" s="406"/>
      <c r="AJ878" s="406"/>
      <c r="AK878" s="406"/>
      <c r="AL878" s="406"/>
      <c r="AM878" s="406"/>
      <c r="AN878" s="406"/>
      <c r="AO878" s="406"/>
      <c r="AP878" s="406"/>
      <c r="AQ878" s="406"/>
      <c r="AR878" s="406"/>
      <c r="AS878" s="427"/>
      <c r="AT878" s="428"/>
      <c r="AU878" s="427"/>
      <c r="AV878" s="428"/>
      <c r="AW878" s="435"/>
      <c r="AX878" s="428"/>
      <c r="AY878" s="406"/>
      <c r="AZ878" s="408"/>
      <c r="BA878" s="410" t="str">
        <f>IF(A878="","",IF(AY878+AZ878=ข้อมูลพื้นฐาน!$F$36+ข้อมูลพื้นฐาน!$G$36,"/",""))</f>
        <v/>
      </c>
      <c r="BB878" s="410" t="str">
        <f t="shared" si="61"/>
        <v/>
      </c>
      <c r="BC878" s="389" t="str">
        <f>สรุปเวลาเรียน!X41</f>
        <v/>
      </c>
      <c r="BD878" s="415"/>
    </row>
    <row r="879" spans="1:56" ht="15" customHeight="1">
      <c r="A879" s="875" t="str">
        <f>เวลาเรียน1!A44</f>
        <v/>
      </c>
      <c r="B879" s="876"/>
      <c r="C879" s="519" t="str">
        <f>เวลาเรียน1!D44</f>
        <v/>
      </c>
      <c r="D879" s="406"/>
      <c r="E879" s="406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521" t="str">
        <f t="shared" si="62"/>
        <v/>
      </c>
      <c r="AA879" s="406"/>
      <c r="AB879" s="406"/>
      <c r="AC879" s="406"/>
      <c r="AD879" s="406"/>
      <c r="AE879" s="406"/>
      <c r="AF879" s="406"/>
      <c r="AG879" s="406"/>
      <c r="AH879" s="406"/>
      <c r="AI879" s="406"/>
      <c r="AJ879" s="406"/>
      <c r="AK879" s="406"/>
      <c r="AL879" s="406"/>
      <c r="AM879" s="406"/>
      <c r="AN879" s="406"/>
      <c r="AO879" s="406"/>
      <c r="AP879" s="406"/>
      <c r="AQ879" s="406"/>
      <c r="AR879" s="406"/>
      <c r="AS879" s="427"/>
      <c r="AT879" s="428"/>
      <c r="AU879" s="427"/>
      <c r="AV879" s="428"/>
      <c r="AW879" s="435"/>
      <c r="AX879" s="428"/>
      <c r="AY879" s="406"/>
      <c r="AZ879" s="408"/>
      <c r="BA879" s="410" t="str">
        <f>IF(A879="","",IF(AY879+AZ879=ข้อมูลพื้นฐาน!$F$36+ข้อมูลพื้นฐาน!$G$36,"/",""))</f>
        <v/>
      </c>
      <c r="BB879" s="410" t="str">
        <f t="shared" si="61"/>
        <v/>
      </c>
      <c r="BC879" s="389" t="str">
        <f>สรุปเวลาเรียน!X42</f>
        <v/>
      </c>
      <c r="BD879" s="415"/>
    </row>
    <row r="880" spans="1:56" ht="15" customHeight="1">
      <c r="A880" s="875" t="str">
        <f>เวลาเรียน1!A45</f>
        <v/>
      </c>
      <c r="B880" s="876"/>
      <c r="C880" s="519" t="str">
        <f>เวลาเรียน1!D45</f>
        <v/>
      </c>
      <c r="D880" s="406"/>
      <c r="E880" s="406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521" t="str">
        <f t="shared" si="62"/>
        <v/>
      </c>
      <c r="AA880" s="406"/>
      <c r="AB880" s="406"/>
      <c r="AC880" s="406"/>
      <c r="AD880" s="406"/>
      <c r="AE880" s="406"/>
      <c r="AF880" s="406"/>
      <c r="AG880" s="406"/>
      <c r="AH880" s="406"/>
      <c r="AI880" s="406"/>
      <c r="AJ880" s="406"/>
      <c r="AK880" s="406"/>
      <c r="AL880" s="406"/>
      <c r="AM880" s="406"/>
      <c r="AN880" s="406"/>
      <c r="AO880" s="406"/>
      <c r="AP880" s="406"/>
      <c r="AQ880" s="406"/>
      <c r="AR880" s="406"/>
      <c r="AS880" s="427"/>
      <c r="AT880" s="428"/>
      <c r="AU880" s="427"/>
      <c r="AV880" s="428"/>
      <c r="AW880" s="435"/>
      <c r="AX880" s="428"/>
      <c r="AY880" s="406"/>
      <c r="AZ880" s="408"/>
      <c r="BA880" s="410" t="str">
        <f>IF(A880="","",IF(AY880+AZ880=ข้อมูลพื้นฐาน!$F$36+ข้อมูลพื้นฐาน!$G$36,"/",""))</f>
        <v/>
      </c>
      <c r="BB880" s="410" t="str">
        <f t="shared" si="61"/>
        <v/>
      </c>
      <c r="BC880" s="389" t="str">
        <f>สรุปเวลาเรียน!X43</f>
        <v/>
      </c>
      <c r="BD880" s="415"/>
    </row>
    <row r="881" spans="1:56" ht="15" customHeight="1">
      <c r="A881" s="875" t="str">
        <f>เวลาเรียน1!A46</f>
        <v/>
      </c>
      <c r="B881" s="876"/>
      <c r="C881" s="519" t="str">
        <f>เวลาเรียน1!D46</f>
        <v/>
      </c>
      <c r="D881" s="406"/>
      <c r="E881" s="406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521" t="str">
        <f t="shared" si="62"/>
        <v/>
      </c>
      <c r="AA881" s="406"/>
      <c r="AB881" s="406"/>
      <c r="AC881" s="406"/>
      <c r="AD881" s="406"/>
      <c r="AE881" s="406"/>
      <c r="AF881" s="406"/>
      <c r="AG881" s="406"/>
      <c r="AH881" s="406"/>
      <c r="AI881" s="406"/>
      <c r="AJ881" s="406"/>
      <c r="AK881" s="406"/>
      <c r="AL881" s="406"/>
      <c r="AM881" s="406"/>
      <c r="AN881" s="406"/>
      <c r="AO881" s="406"/>
      <c r="AP881" s="406"/>
      <c r="AQ881" s="406"/>
      <c r="AR881" s="406"/>
      <c r="AS881" s="429"/>
      <c r="AT881" s="430"/>
      <c r="AU881" s="429"/>
      <c r="AV881" s="430"/>
      <c r="AW881" s="436"/>
      <c r="AX881" s="430"/>
      <c r="AY881" s="406"/>
      <c r="AZ881" s="408"/>
      <c r="BA881" s="410" t="str">
        <f>IF(A881="","",IF(AY881+AZ881=ข้อมูลพื้นฐาน!$F$36+ข้อมูลพื้นฐาน!$G$36,"/",""))</f>
        <v/>
      </c>
      <c r="BB881" s="410" t="str">
        <f t="shared" si="61"/>
        <v/>
      </c>
      <c r="BC881" s="389" t="str">
        <f>สรุปเวลาเรียน!X44</f>
        <v/>
      </c>
      <c r="BD881" s="415"/>
    </row>
    <row r="882" spans="1:56" ht="15" customHeight="1">
      <c r="A882" s="875" t="str">
        <f>เวลาเรียน1!A47</f>
        <v/>
      </c>
      <c r="B882" s="876"/>
      <c r="C882" s="519" t="str">
        <f>เวลาเรียน1!D47</f>
        <v/>
      </c>
      <c r="D882" s="406"/>
      <c r="E882" s="406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521" t="str">
        <f t="shared" ref="Z882:Z891" si="63">A882</f>
        <v/>
      </c>
      <c r="AA882" s="406"/>
      <c r="AB882" s="406"/>
      <c r="AC882" s="406"/>
      <c r="AD882" s="406"/>
      <c r="AE882" s="406"/>
      <c r="AF882" s="406"/>
      <c r="AG882" s="406"/>
      <c r="AH882" s="406"/>
      <c r="AI882" s="406"/>
      <c r="AJ882" s="406"/>
      <c r="AK882" s="406"/>
      <c r="AL882" s="406"/>
      <c r="AM882" s="406"/>
      <c r="AN882" s="406"/>
      <c r="AO882" s="406"/>
      <c r="AP882" s="406"/>
      <c r="AQ882" s="406"/>
      <c r="AR882" s="406"/>
      <c r="AS882" s="427"/>
      <c r="AT882" s="428"/>
      <c r="AU882" s="427"/>
      <c r="AV882" s="428"/>
      <c r="AW882" s="435"/>
      <c r="AX882" s="428"/>
      <c r="AY882" s="406"/>
      <c r="AZ882" s="408"/>
      <c r="BA882" s="410" t="str">
        <f>IF(A882="","",IF(AY882+AZ882=ข้อมูลพื้นฐาน!$F$36+ข้อมูลพื้นฐาน!$G$36,"/",""))</f>
        <v/>
      </c>
      <c r="BB882" s="410" t="str">
        <f t="shared" ref="BB882:BB891" si="64">IF(A882="","",IF(BA882="/","","/"))</f>
        <v/>
      </c>
      <c r="BC882" s="389" t="str">
        <f>สรุปเวลาเรียน!X45</f>
        <v/>
      </c>
      <c r="BD882" s="415"/>
    </row>
    <row r="883" spans="1:56" ht="15" customHeight="1">
      <c r="A883" s="875" t="str">
        <f>เวลาเรียน1!A48</f>
        <v/>
      </c>
      <c r="B883" s="876"/>
      <c r="C883" s="519" t="str">
        <f>เวลาเรียน1!D48</f>
        <v/>
      </c>
      <c r="D883" s="406"/>
      <c r="E883" s="406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521" t="str">
        <f t="shared" si="63"/>
        <v/>
      </c>
      <c r="AA883" s="406"/>
      <c r="AB883" s="406"/>
      <c r="AC883" s="406"/>
      <c r="AD883" s="406"/>
      <c r="AE883" s="406"/>
      <c r="AF883" s="406"/>
      <c r="AG883" s="406"/>
      <c r="AH883" s="406"/>
      <c r="AI883" s="406"/>
      <c r="AJ883" s="406"/>
      <c r="AK883" s="406"/>
      <c r="AL883" s="406"/>
      <c r="AM883" s="406"/>
      <c r="AN883" s="406"/>
      <c r="AO883" s="406"/>
      <c r="AP883" s="406"/>
      <c r="AQ883" s="406"/>
      <c r="AR883" s="406"/>
      <c r="AS883" s="427"/>
      <c r="AT883" s="428"/>
      <c r="AU883" s="427"/>
      <c r="AV883" s="428"/>
      <c r="AW883" s="435"/>
      <c r="AX883" s="428"/>
      <c r="AY883" s="406"/>
      <c r="AZ883" s="408"/>
      <c r="BA883" s="410" t="str">
        <f>IF(A883="","",IF(AY883+AZ883=ข้อมูลพื้นฐาน!$F$36+ข้อมูลพื้นฐาน!$G$36,"/",""))</f>
        <v/>
      </c>
      <c r="BB883" s="410" t="str">
        <f t="shared" si="64"/>
        <v/>
      </c>
      <c r="BC883" s="389" t="str">
        <f>สรุปเวลาเรียน!X46</f>
        <v/>
      </c>
      <c r="BD883" s="415"/>
    </row>
    <row r="884" spans="1:56" ht="15" customHeight="1">
      <c r="A884" s="875" t="str">
        <f>เวลาเรียน1!A49</f>
        <v/>
      </c>
      <c r="B884" s="876"/>
      <c r="C884" s="519" t="str">
        <f>เวลาเรียน1!D49</f>
        <v/>
      </c>
      <c r="D884" s="406"/>
      <c r="E884" s="406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521" t="str">
        <f t="shared" si="63"/>
        <v/>
      </c>
      <c r="AA884" s="406"/>
      <c r="AB884" s="406"/>
      <c r="AC884" s="406"/>
      <c r="AD884" s="406"/>
      <c r="AE884" s="406"/>
      <c r="AF884" s="406"/>
      <c r="AG884" s="406"/>
      <c r="AH884" s="406"/>
      <c r="AI884" s="406"/>
      <c r="AJ884" s="406"/>
      <c r="AK884" s="406"/>
      <c r="AL884" s="406"/>
      <c r="AM884" s="406"/>
      <c r="AN884" s="406"/>
      <c r="AO884" s="406"/>
      <c r="AP884" s="406"/>
      <c r="AQ884" s="406"/>
      <c r="AR884" s="406"/>
      <c r="AS884" s="427"/>
      <c r="AT884" s="428"/>
      <c r="AU884" s="427"/>
      <c r="AV884" s="428"/>
      <c r="AW884" s="435"/>
      <c r="AX884" s="428"/>
      <c r="AY884" s="406"/>
      <c r="AZ884" s="408"/>
      <c r="BA884" s="410" t="str">
        <f>IF(A884="","",IF(AY884+AZ884=ข้อมูลพื้นฐาน!$F$36+ข้อมูลพื้นฐาน!$G$36,"/",""))</f>
        <v/>
      </c>
      <c r="BB884" s="410" t="str">
        <f t="shared" si="64"/>
        <v/>
      </c>
      <c r="BC884" s="389" t="str">
        <f>สรุปเวลาเรียน!X47</f>
        <v/>
      </c>
      <c r="BD884" s="415"/>
    </row>
    <row r="885" spans="1:56" ht="15" customHeight="1">
      <c r="A885" s="875" t="str">
        <f>เวลาเรียน1!A50</f>
        <v/>
      </c>
      <c r="B885" s="876"/>
      <c r="C885" s="519" t="str">
        <f>เวลาเรียน1!D50</f>
        <v/>
      </c>
      <c r="D885" s="406"/>
      <c r="E885" s="406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521" t="str">
        <f t="shared" si="63"/>
        <v/>
      </c>
      <c r="AA885" s="406"/>
      <c r="AB885" s="406"/>
      <c r="AC885" s="406"/>
      <c r="AD885" s="406"/>
      <c r="AE885" s="406"/>
      <c r="AF885" s="406"/>
      <c r="AG885" s="406"/>
      <c r="AH885" s="406"/>
      <c r="AI885" s="406"/>
      <c r="AJ885" s="406"/>
      <c r="AK885" s="406"/>
      <c r="AL885" s="406"/>
      <c r="AM885" s="406"/>
      <c r="AN885" s="406"/>
      <c r="AO885" s="406"/>
      <c r="AP885" s="406"/>
      <c r="AQ885" s="406"/>
      <c r="AR885" s="406"/>
      <c r="AS885" s="427"/>
      <c r="AT885" s="428"/>
      <c r="AU885" s="427"/>
      <c r="AV885" s="428"/>
      <c r="AW885" s="435"/>
      <c r="AX885" s="428"/>
      <c r="AY885" s="406"/>
      <c r="AZ885" s="408"/>
      <c r="BA885" s="410" t="str">
        <f>IF(A885="","",IF(AY885+AZ885=ข้อมูลพื้นฐาน!$F$36+ข้อมูลพื้นฐาน!$G$36,"/",""))</f>
        <v/>
      </c>
      <c r="BB885" s="410" t="str">
        <f t="shared" si="64"/>
        <v/>
      </c>
      <c r="BC885" s="389" t="str">
        <f>สรุปเวลาเรียน!X48</f>
        <v/>
      </c>
      <c r="BD885" s="415"/>
    </row>
    <row r="886" spans="1:56" ht="15" customHeight="1">
      <c r="A886" s="875" t="str">
        <f>เวลาเรียน1!A51</f>
        <v/>
      </c>
      <c r="B886" s="876"/>
      <c r="C886" s="519" t="str">
        <f>เวลาเรียน1!D51</f>
        <v/>
      </c>
      <c r="D886" s="406"/>
      <c r="E886" s="406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521" t="str">
        <f t="shared" si="63"/>
        <v/>
      </c>
      <c r="AA886" s="406"/>
      <c r="AB886" s="406"/>
      <c r="AC886" s="406"/>
      <c r="AD886" s="406"/>
      <c r="AE886" s="406"/>
      <c r="AF886" s="406"/>
      <c r="AG886" s="406"/>
      <c r="AH886" s="406"/>
      <c r="AI886" s="406"/>
      <c r="AJ886" s="406"/>
      <c r="AK886" s="406"/>
      <c r="AL886" s="406"/>
      <c r="AM886" s="406"/>
      <c r="AN886" s="406"/>
      <c r="AO886" s="406"/>
      <c r="AP886" s="406"/>
      <c r="AQ886" s="406"/>
      <c r="AR886" s="406"/>
      <c r="AS886" s="427"/>
      <c r="AT886" s="428"/>
      <c r="AU886" s="427"/>
      <c r="AV886" s="428"/>
      <c r="AW886" s="435"/>
      <c r="AX886" s="428"/>
      <c r="AY886" s="406"/>
      <c r="AZ886" s="408"/>
      <c r="BA886" s="410" t="str">
        <f>IF(A886="","",IF(AY886+AZ886=ข้อมูลพื้นฐาน!$F$36+ข้อมูลพื้นฐาน!$G$36,"/",""))</f>
        <v/>
      </c>
      <c r="BB886" s="410" t="str">
        <f t="shared" si="64"/>
        <v/>
      </c>
      <c r="BC886" s="389" t="str">
        <f>สรุปเวลาเรียน!X49</f>
        <v/>
      </c>
      <c r="BD886" s="415"/>
    </row>
    <row r="887" spans="1:56" ht="15" customHeight="1">
      <c r="A887" s="875" t="str">
        <f>เวลาเรียน1!A52</f>
        <v/>
      </c>
      <c r="B887" s="876"/>
      <c r="C887" s="519" t="str">
        <f>เวลาเรียน1!D52</f>
        <v/>
      </c>
      <c r="D887" s="406"/>
      <c r="E887" s="406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521" t="str">
        <f t="shared" si="63"/>
        <v/>
      </c>
      <c r="AA887" s="406"/>
      <c r="AB887" s="406"/>
      <c r="AC887" s="406"/>
      <c r="AD887" s="406"/>
      <c r="AE887" s="406"/>
      <c r="AF887" s="406"/>
      <c r="AG887" s="406"/>
      <c r="AH887" s="406"/>
      <c r="AI887" s="406"/>
      <c r="AJ887" s="406"/>
      <c r="AK887" s="406"/>
      <c r="AL887" s="406"/>
      <c r="AM887" s="406"/>
      <c r="AN887" s="406"/>
      <c r="AO887" s="406"/>
      <c r="AP887" s="406"/>
      <c r="AQ887" s="406"/>
      <c r="AR887" s="406"/>
      <c r="AS887" s="427"/>
      <c r="AT887" s="428"/>
      <c r="AU887" s="427"/>
      <c r="AV887" s="428"/>
      <c r="AW887" s="435"/>
      <c r="AX887" s="428"/>
      <c r="AY887" s="406"/>
      <c r="AZ887" s="408"/>
      <c r="BA887" s="410" t="str">
        <f>IF(A887="","",IF(AY887+AZ887=ข้อมูลพื้นฐาน!$F$36+ข้อมูลพื้นฐาน!$G$36,"/",""))</f>
        <v/>
      </c>
      <c r="BB887" s="410" t="str">
        <f t="shared" si="64"/>
        <v/>
      </c>
      <c r="BC887" s="389" t="str">
        <f>สรุปเวลาเรียน!X50</f>
        <v/>
      </c>
      <c r="BD887" s="415"/>
    </row>
    <row r="888" spans="1:56" ht="15" customHeight="1">
      <c r="A888" s="875" t="str">
        <f>เวลาเรียน1!A53</f>
        <v/>
      </c>
      <c r="B888" s="876"/>
      <c r="C888" s="519" t="str">
        <f>เวลาเรียน1!D53</f>
        <v/>
      </c>
      <c r="D888" s="406"/>
      <c r="E888" s="406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521" t="str">
        <f t="shared" si="63"/>
        <v/>
      </c>
      <c r="AA888" s="406"/>
      <c r="AB888" s="406"/>
      <c r="AC888" s="406"/>
      <c r="AD888" s="406"/>
      <c r="AE888" s="406"/>
      <c r="AF888" s="406"/>
      <c r="AG888" s="406"/>
      <c r="AH888" s="406"/>
      <c r="AI888" s="406"/>
      <c r="AJ888" s="406"/>
      <c r="AK888" s="406"/>
      <c r="AL888" s="406"/>
      <c r="AM888" s="406"/>
      <c r="AN888" s="406"/>
      <c r="AO888" s="406"/>
      <c r="AP888" s="406"/>
      <c r="AQ888" s="406"/>
      <c r="AR888" s="406"/>
      <c r="AS888" s="427"/>
      <c r="AT888" s="428"/>
      <c r="AU888" s="427"/>
      <c r="AV888" s="428"/>
      <c r="AW888" s="435"/>
      <c r="AX888" s="428"/>
      <c r="AY888" s="406"/>
      <c r="AZ888" s="408"/>
      <c r="BA888" s="410" t="str">
        <f>IF(A888="","",IF(AY888+AZ888=ข้อมูลพื้นฐาน!$F$36+ข้อมูลพื้นฐาน!$G$36,"/",""))</f>
        <v/>
      </c>
      <c r="BB888" s="410" t="str">
        <f t="shared" si="64"/>
        <v/>
      </c>
      <c r="BC888" s="389" t="str">
        <f>สรุปเวลาเรียน!X51</f>
        <v/>
      </c>
      <c r="BD888" s="415"/>
    </row>
    <row r="889" spans="1:56" ht="18.600000000000001" customHeight="1">
      <c r="A889" s="875" t="str">
        <f>เวลาเรียน1!A54</f>
        <v/>
      </c>
      <c r="B889" s="876"/>
      <c r="C889" s="519" t="str">
        <f>เวลาเรียน1!D54</f>
        <v/>
      </c>
      <c r="D889" s="406"/>
      <c r="E889" s="406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521" t="str">
        <f t="shared" si="63"/>
        <v/>
      </c>
      <c r="AA889" s="406"/>
      <c r="AB889" s="406"/>
      <c r="AC889" s="406"/>
      <c r="AD889" s="406"/>
      <c r="AE889" s="406"/>
      <c r="AF889" s="406"/>
      <c r="AG889" s="406"/>
      <c r="AH889" s="406"/>
      <c r="AI889" s="406"/>
      <c r="AJ889" s="406"/>
      <c r="AK889" s="406"/>
      <c r="AL889" s="406"/>
      <c r="AM889" s="406"/>
      <c r="AN889" s="406"/>
      <c r="AO889" s="406"/>
      <c r="AP889" s="406"/>
      <c r="AQ889" s="406"/>
      <c r="AR889" s="406"/>
      <c r="AS889" s="427"/>
      <c r="AT889" s="428"/>
      <c r="AU889" s="427"/>
      <c r="AV889" s="428"/>
      <c r="AW889" s="435"/>
      <c r="AX889" s="428"/>
      <c r="AY889" s="406"/>
      <c r="AZ889" s="408"/>
      <c r="BA889" s="410" t="str">
        <f>IF(A889="","",IF(AY889+AZ889=ข้อมูลพื้นฐาน!$F$36+ข้อมูลพื้นฐาน!$G$36,"/",""))</f>
        <v/>
      </c>
      <c r="BB889" s="410" t="str">
        <f t="shared" si="64"/>
        <v/>
      </c>
      <c r="BC889" s="389" t="str">
        <f>สรุปเวลาเรียน!X52</f>
        <v/>
      </c>
      <c r="BD889" s="415"/>
    </row>
    <row r="890" spans="1:56" ht="18.600000000000001" customHeight="1">
      <c r="A890" s="875" t="str">
        <f>เวลาเรียน1!A55</f>
        <v/>
      </c>
      <c r="B890" s="876"/>
      <c r="C890" s="519" t="str">
        <f>เวลาเรียน1!D55</f>
        <v/>
      </c>
      <c r="D890" s="406"/>
      <c r="E890" s="406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521" t="str">
        <f t="shared" si="63"/>
        <v/>
      </c>
      <c r="AA890" s="406"/>
      <c r="AB890" s="406"/>
      <c r="AC890" s="406"/>
      <c r="AD890" s="406"/>
      <c r="AE890" s="406"/>
      <c r="AF890" s="406"/>
      <c r="AG890" s="406"/>
      <c r="AH890" s="406"/>
      <c r="AI890" s="406"/>
      <c r="AJ890" s="406"/>
      <c r="AK890" s="406"/>
      <c r="AL890" s="406"/>
      <c r="AM890" s="406"/>
      <c r="AN890" s="406"/>
      <c r="AO890" s="406"/>
      <c r="AP890" s="406"/>
      <c r="AQ890" s="406"/>
      <c r="AR890" s="406"/>
      <c r="AS890" s="427"/>
      <c r="AT890" s="428"/>
      <c r="AU890" s="427"/>
      <c r="AV890" s="428"/>
      <c r="AW890" s="435"/>
      <c r="AX890" s="428"/>
      <c r="AY890" s="406"/>
      <c r="AZ890" s="408"/>
      <c r="BA890" s="410" t="str">
        <f>IF(A890="","",IF(AY890+AZ890=ข้อมูลพื้นฐาน!$F$36+ข้อมูลพื้นฐาน!$G$36,"/",""))</f>
        <v/>
      </c>
      <c r="BB890" s="410" t="str">
        <f t="shared" si="64"/>
        <v/>
      </c>
      <c r="BC890" s="389" t="str">
        <f>สรุปเวลาเรียน!X53</f>
        <v/>
      </c>
      <c r="BD890" s="415"/>
    </row>
    <row r="891" spans="1:56" ht="15" customHeight="1">
      <c r="A891" s="875" t="str">
        <f>เวลาเรียน1!A56</f>
        <v/>
      </c>
      <c r="B891" s="876"/>
      <c r="C891" s="536" t="str">
        <f>เวลาเรียน1!D56</f>
        <v/>
      </c>
      <c r="D891" s="406"/>
      <c r="E891" s="406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521" t="str">
        <f t="shared" si="63"/>
        <v/>
      </c>
      <c r="AA891" s="406"/>
      <c r="AB891" s="406"/>
      <c r="AC891" s="406"/>
      <c r="AD891" s="406"/>
      <c r="AE891" s="406"/>
      <c r="AF891" s="406"/>
      <c r="AG891" s="406"/>
      <c r="AH891" s="406"/>
      <c r="AI891" s="406"/>
      <c r="AJ891" s="406"/>
      <c r="AK891" s="406"/>
      <c r="AL891" s="406"/>
      <c r="AM891" s="406"/>
      <c r="AN891" s="406"/>
      <c r="AO891" s="406"/>
      <c r="AP891" s="406"/>
      <c r="AQ891" s="406"/>
      <c r="AR891" s="406"/>
      <c r="AS891" s="429"/>
      <c r="AT891" s="430"/>
      <c r="AU891" s="429"/>
      <c r="AV891" s="430"/>
      <c r="AW891" s="436"/>
      <c r="AX891" s="430"/>
      <c r="AY891" s="406"/>
      <c r="AZ891" s="408"/>
      <c r="BA891" s="410" t="str">
        <f>IF(A891="","",IF(AY891+AZ891=ข้อมูลพื้นฐาน!$F$36+ข้อมูลพื้นฐาน!$G$36,"/",""))</f>
        <v/>
      </c>
      <c r="BB891" s="410" t="str">
        <f t="shared" si="64"/>
        <v/>
      </c>
      <c r="BC891" s="389" t="str">
        <f>สรุปเวลาเรียน!X54</f>
        <v/>
      </c>
      <c r="BD891" s="415"/>
    </row>
    <row r="892" spans="1:56" ht="12" hidden="1" customHeight="1">
      <c r="A892" s="522"/>
      <c r="B892" s="522"/>
      <c r="C892" s="535"/>
      <c r="D892" s="415"/>
      <c r="E892" s="415"/>
      <c r="F892" s="415"/>
      <c r="G892" s="415"/>
      <c r="H892" s="415"/>
      <c r="I892" s="415"/>
      <c r="J892" s="415"/>
      <c r="K892" s="415"/>
      <c r="L892" s="415"/>
      <c r="M892" s="415"/>
      <c r="N892" s="415"/>
      <c r="O892" s="415"/>
      <c r="P892" s="415"/>
      <c r="Q892" s="415"/>
      <c r="R892" s="415"/>
      <c r="S892" s="415"/>
      <c r="T892" s="415"/>
      <c r="U892" s="415"/>
      <c r="V892" s="415"/>
      <c r="W892" s="415"/>
      <c r="X892" s="415"/>
      <c r="Y892" s="415"/>
      <c r="Z892" s="522"/>
      <c r="AA892" s="415"/>
      <c r="AB892" s="415"/>
      <c r="AC892" s="415"/>
      <c r="AD892" s="415"/>
      <c r="AE892" s="415"/>
      <c r="AF892" s="415"/>
      <c r="AG892" s="415"/>
      <c r="AH892" s="415"/>
      <c r="AI892" s="415"/>
      <c r="AJ892" s="415"/>
      <c r="AK892" s="415"/>
      <c r="AL892" s="415"/>
      <c r="AM892" s="415"/>
      <c r="AN892" s="415"/>
      <c r="AO892" s="415"/>
      <c r="AP892" s="415"/>
      <c r="AQ892" s="415"/>
      <c r="AR892" s="415"/>
      <c r="AS892" s="415"/>
      <c r="AT892" s="415"/>
      <c r="AU892" s="415"/>
      <c r="AV892" s="415"/>
      <c r="AW892" s="415"/>
      <c r="AX892" s="415"/>
      <c r="AY892" s="415"/>
      <c r="AZ892" s="453"/>
      <c r="BA892" s="453"/>
      <c r="BB892" s="453"/>
      <c r="BC892" s="415"/>
      <c r="BD892" s="415"/>
    </row>
    <row r="893" spans="1:56" ht="14.1" hidden="1" customHeight="1">
      <c r="A893" s="522"/>
      <c r="B893" s="522"/>
      <c r="C893" s="415"/>
      <c r="D893" s="415"/>
      <c r="E893" s="415"/>
      <c r="F893" s="415"/>
      <c r="G893" s="415"/>
      <c r="H893" s="415"/>
      <c r="I893" s="415"/>
      <c r="J893" s="415"/>
      <c r="K893" s="415"/>
      <c r="L893" s="415"/>
      <c r="M893" s="415"/>
      <c r="N893" s="415"/>
      <c r="O893" s="415"/>
      <c r="P893" s="415"/>
      <c r="Q893" s="415"/>
      <c r="R893" s="415"/>
      <c r="S893" s="415"/>
      <c r="T893" s="415"/>
      <c r="U893" s="415"/>
      <c r="V893" s="415"/>
      <c r="W893" s="415"/>
      <c r="X893" s="415"/>
      <c r="Y893" s="415"/>
      <c r="Z893" s="522"/>
      <c r="AA893" s="415"/>
      <c r="AB893" s="415"/>
      <c r="AC893" s="415"/>
      <c r="AD893" s="415"/>
      <c r="AE893" s="415"/>
      <c r="AF893" s="415"/>
      <c r="AG893" s="415"/>
      <c r="AH893" s="415"/>
      <c r="AI893" s="415"/>
      <c r="AJ893" s="415"/>
      <c r="AK893" s="415"/>
      <c r="AL893" s="415"/>
      <c r="AM893" s="415"/>
      <c r="AN893" s="415"/>
      <c r="AO893" s="415"/>
      <c r="AP893" s="415"/>
      <c r="AQ893" s="415"/>
      <c r="AR893" s="415"/>
      <c r="AS893" s="415"/>
      <c r="AT893" s="415"/>
      <c r="AU893" s="415"/>
      <c r="AV893" s="415"/>
      <c r="AW893" s="415"/>
      <c r="AX893" s="415"/>
      <c r="AY893" s="415"/>
      <c r="AZ893" s="453"/>
      <c r="BA893" s="453"/>
      <c r="BB893" s="453"/>
      <c r="BC893" s="415"/>
      <c r="BD893" s="415"/>
    </row>
    <row r="894" spans="1:56" ht="21">
      <c r="A894" s="878" t="str">
        <f>"ผลการประเมินตัวชี้วัด รายวิชา"&amp;ข้อมูลพื้นฐาน!A32&amp;"    รหัสวิชา    "&amp;ข้อมูลพื้นฐาน!C32</f>
        <v xml:space="preserve">ผลการประเมินตัวชี้วัด รายวิชา    รหัสวิชา    </v>
      </c>
      <c r="B894" s="878"/>
      <c r="C894" s="878"/>
      <c r="D894" s="878"/>
      <c r="E894" s="878"/>
      <c r="F894" s="878"/>
      <c r="G894" s="878"/>
      <c r="H894" s="878"/>
      <c r="I894" s="878"/>
      <c r="J894" s="878"/>
      <c r="K894" s="878"/>
      <c r="L894" s="878"/>
      <c r="M894" s="878"/>
      <c r="N894" s="878"/>
      <c r="O894" s="878"/>
      <c r="P894" s="878"/>
      <c r="Q894" s="878"/>
      <c r="R894" s="878"/>
      <c r="S894" s="878"/>
      <c r="T894" s="878"/>
      <c r="U894" s="878"/>
      <c r="V894" s="878"/>
      <c r="W894" s="878"/>
      <c r="X894" s="878"/>
      <c r="Y894" s="878"/>
      <c r="Z894" s="878" t="str">
        <f>A894</f>
        <v xml:space="preserve">ผลการประเมินตัวชี้วัด รายวิชา    รหัสวิชา    </v>
      </c>
      <c r="AA894" s="878"/>
      <c r="AB894" s="878"/>
      <c r="AC894" s="878"/>
      <c r="AD894" s="878"/>
      <c r="AE894" s="878"/>
      <c r="AF894" s="878"/>
      <c r="AG894" s="878"/>
      <c r="AH894" s="878"/>
      <c r="AI894" s="878"/>
      <c r="AJ894" s="878"/>
      <c r="AK894" s="878"/>
      <c r="AL894" s="878"/>
      <c r="AM894" s="878"/>
      <c r="AN894" s="878"/>
      <c r="AO894" s="878"/>
      <c r="AP894" s="878"/>
      <c r="AQ894" s="878"/>
      <c r="AR894" s="878"/>
      <c r="AS894" s="878"/>
      <c r="AT894" s="878"/>
      <c r="AU894" s="878"/>
      <c r="AV894" s="878"/>
      <c r="AW894" s="878"/>
      <c r="AX894" s="878"/>
      <c r="AY894" s="878"/>
      <c r="AZ894" s="878"/>
      <c r="BA894" s="878"/>
      <c r="BB894" s="878"/>
      <c r="BC894" s="878"/>
      <c r="BD894" s="415">
        <v>17</v>
      </c>
    </row>
    <row r="895" spans="1:56" ht="62.25" customHeight="1">
      <c r="A895" s="879" t="s">
        <v>594</v>
      </c>
      <c r="B895" s="880"/>
      <c r="C895" s="881"/>
      <c r="D895" s="458"/>
      <c r="E895" s="458"/>
      <c r="F895" s="458"/>
      <c r="G895" s="458"/>
      <c r="H895" s="458"/>
      <c r="I895" s="458"/>
      <c r="J895" s="458"/>
      <c r="K895" s="458"/>
      <c r="L895" s="458"/>
      <c r="M895" s="458"/>
      <c r="N895" s="458"/>
      <c r="O895" s="458"/>
      <c r="P895" s="458"/>
      <c r="Q895" s="458"/>
      <c r="R895" s="458"/>
      <c r="S895" s="458"/>
      <c r="T895" s="458"/>
      <c r="U895" s="458"/>
      <c r="V895" s="458"/>
      <c r="W895" s="458"/>
      <c r="X895" s="458"/>
      <c r="Y895" s="458"/>
      <c r="Z895" s="540"/>
      <c r="AA895" s="458"/>
      <c r="AB895" s="458"/>
      <c r="AC895" s="458"/>
      <c r="AD895" s="458"/>
      <c r="AE895" s="458"/>
      <c r="AF895" s="458"/>
      <c r="AG895" s="458"/>
      <c r="AH895" s="458"/>
      <c r="AI895" s="458"/>
      <c r="AJ895" s="458"/>
      <c r="AK895" s="458"/>
      <c r="AL895" s="458"/>
      <c r="AM895" s="458"/>
      <c r="AN895" s="458"/>
      <c r="AO895" s="458"/>
      <c r="AP895" s="458"/>
      <c r="AQ895" s="458"/>
      <c r="AR895" s="458"/>
      <c r="AS895" s="882" t="s">
        <v>787</v>
      </c>
      <c r="AT895" s="882" t="s">
        <v>788</v>
      </c>
      <c r="AU895" s="902" t="s">
        <v>1714</v>
      </c>
      <c r="AV895" s="903" t="s">
        <v>1716</v>
      </c>
      <c r="AW895" s="902" t="s">
        <v>1714</v>
      </c>
      <c r="AX895" s="904" t="s">
        <v>1715</v>
      </c>
      <c r="AY895" s="886" t="s">
        <v>1487</v>
      </c>
      <c r="AZ895" s="886" t="s">
        <v>1488</v>
      </c>
      <c r="BA895" s="887" t="s">
        <v>595</v>
      </c>
      <c r="BB895" s="888"/>
      <c r="BC895" s="889" t="s">
        <v>61</v>
      </c>
      <c r="BD895" s="415"/>
    </row>
    <row r="896" spans="1:56" ht="15" customHeight="1">
      <c r="A896" s="892" t="s">
        <v>38</v>
      </c>
      <c r="B896" s="893"/>
      <c r="C896" s="424" t="s">
        <v>586</v>
      </c>
      <c r="D896" s="457">
        <v>1</v>
      </c>
      <c r="E896" s="457">
        <v>2</v>
      </c>
      <c r="F896" s="457">
        <v>3</v>
      </c>
      <c r="G896" s="457">
        <v>4</v>
      </c>
      <c r="H896" s="457">
        <v>5</v>
      </c>
      <c r="I896" s="457">
        <v>6</v>
      </c>
      <c r="J896" s="457">
        <v>7</v>
      </c>
      <c r="K896" s="457">
        <v>8</v>
      </c>
      <c r="L896" s="457">
        <v>9</v>
      </c>
      <c r="M896" s="457">
        <v>10</v>
      </c>
      <c r="N896" s="457">
        <v>11</v>
      </c>
      <c r="O896" s="457">
        <v>12</v>
      </c>
      <c r="P896" s="457">
        <v>13</v>
      </c>
      <c r="Q896" s="457">
        <v>14</v>
      </c>
      <c r="R896" s="457">
        <v>15</v>
      </c>
      <c r="S896" s="457">
        <v>16</v>
      </c>
      <c r="T896" s="457">
        <v>17</v>
      </c>
      <c r="U896" s="457">
        <v>18</v>
      </c>
      <c r="V896" s="457">
        <v>19</v>
      </c>
      <c r="W896" s="457">
        <v>20</v>
      </c>
      <c r="X896" s="457">
        <v>21</v>
      </c>
      <c r="Y896" s="457">
        <v>22</v>
      </c>
      <c r="Z896" s="896" t="s">
        <v>38</v>
      </c>
      <c r="AA896" s="457">
        <v>23</v>
      </c>
      <c r="AB896" s="457">
        <v>24</v>
      </c>
      <c r="AC896" s="457">
        <v>25</v>
      </c>
      <c r="AD896" s="457">
        <v>26</v>
      </c>
      <c r="AE896" s="457">
        <v>27</v>
      </c>
      <c r="AF896" s="457">
        <v>28</v>
      </c>
      <c r="AG896" s="457">
        <v>29</v>
      </c>
      <c r="AH896" s="457">
        <v>30</v>
      </c>
      <c r="AI896" s="457">
        <v>31</v>
      </c>
      <c r="AJ896" s="457">
        <v>32</v>
      </c>
      <c r="AK896" s="457">
        <v>33</v>
      </c>
      <c r="AL896" s="457">
        <v>34</v>
      </c>
      <c r="AM896" s="457">
        <v>35</v>
      </c>
      <c r="AN896" s="457">
        <v>36</v>
      </c>
      <c r="AO896" s="457">
        <v>37</v>
      </c>
      <c r="AP896" s="457">
        <v>38</v>
      </c>
      <c r="AQ896" s="457">
        <v>39</v>
      </c>
      <c r="AR896" s="457">
        <v>40</v>
      </c>
      <c r="AS896" s="883"/>
      <c r="AT896" s="883"/>
      <c r="AU896" s="902"/>
      <c r="AV896" s="903"/>
      <c r="AW896" s="902"/>
      <c r="AX896" s="904"/>
      <c r="AY896" s="886"/>
      <c r="AZ896" s="886"/>
      <c r="BA896" s="898" t="s">
        <v>52</v>
      </c>
      <c r="BB896" s="898" t="s">
        <v>53</v>
      </c>
      <c r="BC896" s="890"/>
      <c r="BD896" s="415"/>
    </row>
    <row r="897" spans="1:56" ht="15" customHeight="1">
      <c r="A897" s="894"/>
      <c r="B897" s="895"/>
      <c r="C897" s="424" t="s">
        <v>677</v>
      </c>
      <c r="D897" s="425"/>
      <c r="E897" s="425"/>
      <c r="F897" s="425"/>
      <c r="G897" s="425"/>
      <c r="H897" s="425"/>
      <c r="I897" s="425"/>
      <c r="J897" s="425"/>
      <c r="K897" s="425"/>
      <c r="L897" s="425"/>
      <c r="M897" s="425"/>
      <c r="N897" s="425"/>
      <c r="O897" s="425"/>
      <c r="P897" s="425"/>
      <c r="Q897" s="425"/>
      <c r="R897" s="425"/>
      <c r="S897" s="425"/>
      <c r="T897" s="425"/>
      <c r="U897" s="425"/>
      <c r="V897" s="425"/>
      <c r="W897" s="425"/>
      <c r="X897" s="425"/>
      <c r="Y897" s="425"/>
      <c r="Z897" s="897"/>
      <c r="AA897" s="425"/>
      <c r="AB897" s="425"/>
      <c r="AC897" s="425"/>
      <c r="AD897" s="425"/>
      <c r="AE897" s="425"/>
      <c r="AF897" s="425"/>
      <c r="AG897" s="425"/>
      <c r="AH897" s="425"/>
      <c r="AI897" s="425"/>
      <c r="AJ897" s="425"/>
      <c r="AK897" s="425"/>
      <c r="AL897" s="425"/>
      <c r="AM897" s="425"/>
      <c r="AN897" s="425"/>
      <c r="AO897" s="425"/>
      <c r="AP897" s="425"/>
      <c r="AQ897" s="425"/>
      <c r="AR897" s="431"/>
      <c r="AS897" s="438"/>
      <c r="AT897" s="438"/>
      <c r="AU897" s="900" t="s">
        <v>679</v>
      </c>
      <c r="AV897" s="901"/>
      <c r="AW897" s="900" t="s">
        <v>680</v>
      </c>
      <c r="AX897" s="901"/>
      <c r="AY897" s="459">
        <f>ข้อมูลพื้นฐาน!F32</f>
        <v>0</v>
      </c>
      <c r="AZ897" s="459">
        <f>ข้อมูลพื้นฐาน!G32</f>
        <v>0</v>
      </c>
      <c r="BA897" s="899"/>
      <c r="BB897" s="899"/>
      <c r="BC897" s="891"/>
      <c r="BD897" s="415"/>
    </row>
    <row r="898" spans="1:56" ht="15" customHeight="1">
      <c r="A898" s="875">
        <f>เวลาเรียน1!A7</f>
        <v>1</v>
      </c>
      <c r="B898" s="876"/>
      <c r="C898" s="536" t="str">
        <f>เวลาเรียน1!D7</f>
        <v/>
      </c>
      <c r="D898" s="406"/>
      <c r="E898" s="406"/>
      <c r="F898" s="407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521">
        <f>A898</f>
        <v>1</v>
      </c>
      <c r="AA898" s="406"/>
      <c r="AB898" s="406"/>
      <c r="AC898" s="406"/>
      <c r="AD898" s="406"/>
      <c r="AE898" s="406"/>
      <c r="AF898" s="406"/>
      <c r="AG898" s="406"/>
      <c r="AH898" s="406"/>
      <c r="AI898" s="406"/>
      <c r="AJ898" s="406"/>
      <c r="AK898" s="406"/>
      <c r="AL898" s="406"/>
      <c r="AM898" s="406"/>
      <c r="AN898" s="406"/>
      <c r="AO898" s="406"/>
      <c r="AP898" s="406"/>
      <c r="AQ898" s="406"/>
      <c r="AR898" s="406"/>
      <c r="AS898" s="437"/>
      <c r="AT898" s="432"/>
      <c r="AU898" s="437"/>
      <c r="AV898" s="432"/>
      <c r="AW898" s="434"/>
      <c r="AX898" s="432"/>
      <c r="AY898" s="406"/>
      <c r="AZ898" s="408"/>
      <c r="BA898" s="410" t="str">
        <f>IF(A898="","",IF(AY898+AZ898=ข้อมูลพื้นฐาน!$F$33+ข้อมูลพื้นฐาน!$G$33,"/",""))</f>
        <v>/</v>
      </c>
      <c r="BB898" s="410" t="str">
        <f t="shared" ref="BB898:BB937" si="65">IF(A898="","",IF(BA898="/","","/"))</f>
        <v/>
      </c>
      <c r="BC898" s="389" t="str">
        <f>สรุปเวลาเรียน!X5</f>
        <v/>
      </c>
      <c r="BD898" s="415"/>
    </row>
    <row r="899" spans="1:56" ht="15" customHeight="1">
      <c r="A899" s="875" t="str">
        <f>เวลาเรียน1!A8</f>
        <v/>
      </c>
      <c r="B899" s="876"/>
      <c r="C899" s="536" t="str">
        <f>เวลาเรียน1!D8</f>
        <v/>
      </c>
      <c r="D899" s="406"/>
      <c r="E899" s="406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521" t="str">
        <f t="shared" ref="Z899:Z937" si="66">A899</f>
        <v/>
      </c>
      <c r="AA899" s="406"/>
      <c r="AB899" s="406"/>
      <c r="AC899" s="406"/>
      <c r="AD899" s="406"/>
      <c r="AE899" s="406"/>
      <c r="AF899" s="406"/>
      <c r="AG899" s="406"/>
      <c r="AH899" s="406"/>
      <c r="AI899" s="406"/>
      <c r="AJ899" s="406"/>
      <c r="AK899" s="406"/>
      <c r="AL899" s="406"/>
      <c r="AM899" s="406"/>
      <c r="AN899" s="406"/>
      <c r="AO899" s="406"/>
      <c r="AP899" s="406"/>
      <c r="AQ899" s="406"/>
      <c r="AR899" s="406"/>
      <c r="AS899" s="427"/>
      <c r="AT899" s="428"/>
      <c r="AU899" s="427"/>
      <c r="AV899" s="428"/>
      <c r="AW899" s="435"/>
      <c r="AX899" s="428"/>
      <c r="AY899" s="406"/>
      <c r="AZ899" s="408"/>
      <c r="BA899" s="410" t="str">
        <f>IF(A899="","",IF(AY899+AZ899=ข้อมูลพื้นฐาน!$F$33+ข้อมูลพื้นฐาน!$G$33,"/",""))</f>
        <v/>
      </c>
      <c r="BB899" s="410" t="str">
        <f t="shared" si="65"/>
        <v/>
      </c>
      <c r="BC899" s="389" t="str">
        <f>สรุปเวลาเรียน!X6</f>
        <v/>
      </c>
      <c r="BD899" s="415"/>
    </row>
    <row r="900" spans="1:56" ht="15" customHeight="1">
      <c r="A900" s="875" t="str">
        <f>เวลาเรียน1!A9</f>
        <v/>
      </c>
      <c r="B900" s="876"/>
      <c r="C900" s="536" t="str">
        <f>เวลาเรียน1!D9</f>
        <v/>
      </c>
      <c r="D900" s="406"/>
      <c r="E900" s="406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521" t="str">
        <f t="shared" si="66"/>
        <v/>
      </c>
      <c r="AA900" s="406"/>
      <c r="AB900" s="406"/>
      <c r="AC900" s="406"/>
      <c r="AD900" s="406"/>
      <c r="AE900" s="406"/>
      <c r="AF900" s="406"/>
      <c r="AG900" s="406"/>
      <c r="AH900" s="406"/>
      <c r="AI900" s="406"/>
      <c r="AJ900" s="406"/>
      <c r="AK900" s="406"/>
      <c r="AL900" s="406"/>
      <c r="AM900" s="406"/>
      <c r="AN900" s="406"/>
      <c r="AO900" s="406"/>
      <c r="AP900" s="406"/>
      <c r="AQ900" s="406"/>
      <c r="AR900" s="406"/>
      <c r="AS900" s="427"/>
      <c r="AT900" s="428"/>
      <c r="AU900" s="427"/>
      <c r="AV900" s="428"/>
      <c r="AW900" s="435"/>
      <c r="AX900" s="428"/>
      <c r="AY900" s="406"/>
      <c r="AZ900" s="408"/>
      <c r="BA900" s="410" t="str">
        <f>IF(A900="","",IF(AY900+AZ900=ข้อมูลพื้นฐาน!$F$33+ข้อมูลพื้นฐาน!$G$33,"/",""))</f>
        <v/>
      </c>
      <c r="BB900" s="410" t="str">
        <f t="shared" si="65"/>
        <v/>
      </c>
      <c r="BC900" s="389" t="str">
        <f>สรุปเวลาเรียน!X7</f>
        <v/>
      </c>
      <c r="BD900" s="415"/>
    </row>
    <row r="901" spans="1:56" ht="15" customHeight="1">
      <c r="A901" s="875" t="str">
        <f>เวลาเรียน1!A10</f>
        <v/>
      </c>
      <c r="B901" s="876"/>
      <c r="C901" s="536" t="str">
        <f>เวลาเรียน1!D10</f>
        <v/>
      </c>
      <c r="D901" s="406"/>
      <c r="E901" s="406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521" t="str">
        <f t="shared" si="66"/>
        <v/>
      </c>
      <c r="AA901" s="406"/>
      <c r="AB901" s="406"/>
      <c r="AC901" s="406"/>
      <c r="AD901" s="406"/>
      <c r="AE901" s="406"/>
      <c r="AF901" s="406"/>
      <c r="AG901" s="406"/>
      <c r="AH901" s="406"/>
      <c r="AI901" s="406"/>
      <c r="AJ901" s="406"/>
      <c r="AK901" s="406"/>
      <c r="AL901" s="406"/>
      <c r="AM901" s="406"/>
      <c r="AN901" s="406"/>
      <c r="AO901" s="406"/>
      <c r="AP901" s="406"/>
      <c r="AQ901" s="406"/>
      <c r="AR901" s="406"/>
      <c r="AS901" s="427"/>
      <c r="AT901" s="428"/>
      <c r="AU901" s="427"/>
      <c r="AV901" s="428"/>
      <c r="AW901" s="435"/>
      <c r="AX901" s="428"/>
      <c r="AY901" s="406"/>
      <c r="AZ901" s="408"/>
      <c r="BA901" s="410" t="str">
        <f>IF(A901="","",IF(AY901+AZ901=ข้อมูลพื้นฐาน!$F$33+ข้อมูลพื้นฐาน!$G$33,"/",""))</f>
        <v/>
      </c>
      <c r="BB901" s="410" t="str">
        <f t="shared" si="65"/>
        <v/>
      </c>
      <c r="BC901" s="389" t="str">
        <f>สรุปเวลาเรียน!X8</f>
        <v/>
      </c>
      <c r="BD901" s="415"/>
    </row>
    <row r="902" spans="1:56" ht="15" customHeight="1">
      <c r="A902" s="875" t="str">
        <f>เวลาเรียน1!A11</f>
        <v/>
      </c>
      <c r="B902" s="876"/>
      <c r="C902" s="536" t="str">
        <f>เวลาเรียน1!D11</f>
        <v/>
      </c>
      <c r="D902" s="406"/>
      <c r="E902" s="406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521" t="str">
        <f t="shared" si="66"/>
        <v/>
      </c>
      <c r="AA902" s="406"/>
      <c r="AB902" s="406"/>
      <c r="AC902" s="406"/>
      <c r="AD902" s="406"/>
      <c r="AE902" s="406"/>
      <c r="AF902" s="406"/>
      <c r="AG902" s="406"/>
      <c r="AH902" s="406"/>
      <c r="AI902" s="406"/>
      <c r="AJ902" s="406"/>
      <c r="AK902" s="406"/>
      <c r="AL902" s="406"/>
      <c r="AM902" s="406"/>
      <c r="AN902" s="406"/>
      <c r="AO902" s="406"/>
      <c r="AP902" s="406"/>
      <c r="AQ902" s="406"/>
      <c r="AR902" s="406"/>
      <c r="AS902" s="427"/>
      <c r="AT902" s="428"/>
      <c r="AU902" s="427"/>
      <c r="AV902" s="428"/>
      <c r="AW902" s="435"/>
      <c r="AX902" s="428"/>
      <c r="AY902" s="406"/>
      <c r="AZ902" s="408"/>
      <c r="BA902" s="410" t="str">
        <f>IF(A902="","",IF(AY902+AZ902=ข้อมูลพื้นฐาน!$F$33+ข้อมูลพื้นฐาน!$G$33,"/",""))</f>
        <v/>
      </c>
      <c r="BB902" s="410" t="str">
        <f t="shared" si="65"/>
        <v/>
      </c>
      <c r="BC902" s="389" t="str">
        <f>สรุปเวลาเรียน!X9</f>
        <v/>
      </c>
      <c r="BD902" s="415"/>
    </row>
    <row r="903" spans="1:56" ht="15" customHeight="1">
      <c r="A903" s="875" t="str">
        <f>เวลาเรียน1!A12</f>
        <v/>
      </c>
      <c r="B903" s="876"/>
      <c r="C903" s="536" t="str">
        <f>เวลาเรียน1!D12</f>
        <v/>
      </c>
      <c r="D903" s="406"/>
      <c r="E903" s="406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521" t="str">
        <f t="shared" si="66"/>
        <v/>
      </c>
      <c r="AA903" s="406"/>
      <c r="AB903" s="406"/>
      <c r="AC903" s="406"/>
      <c r="AD903" s="406"/>
      <c r="AE903" s="406"/>
      <c r="AF903" s="406"/>
      <c r="AG903" s="406"/>
      <c r="AH903" s="406"/>
      <c r="AI903" s="406"/>
      <c r="AJ903" s="406"/>
      <c r="AK903" s="406"/>
      <c r="AL903" s="406"/>
      <c r="AM903" s="406"/>
      <c r="AN903" s="406"/>
      <c r="AO903" s="406"/>
      <c r="AP903" s="406"/>
      <c r="AQ903" s="406"/>
      <c r="AR903" s="406"/>
      <c r="AS903" s="427"/>
      <c r="AT903" s="428"/>
      <c r="AU903" s="427"/>
      <c r="AV903" s="428"/>
      <c r="AW903" s="435"/>
      <c r="AX903" s="428"/>
      <c r="AY903" s="406"/>
      <c r="AZ903" s="408"/>
      <c r="BA903" s="410" t="str">
        <f>IF(A903="","",IF(AY903+AZ903=ข้อมูลพื้นฐาน!$F$33+ข้อมูลพื้นฐาน!$G$33,"/",""))</f>
        <v/>
      </c>
      <c r="BB903" s="410" t="str">
        <f t="shared" si="65"/>
        <v/>
      </c>
      <c r="BC903" s="389" t="str">
        <f>สรุปเวลาเรียน!X10</f>
        <v/>
      </c>
      <c r="BD903" s="415"/>
    </row>
    <row r="904" spans="1:56" ht="15" customHeight="1">
      <c r="A904" s="875" t="str">
        <f>เวลาเรียน1!A13</f>
        <v/>
      </c>
      <c r="B904" s="876"/>
      <c r="C904" s="536" t="str">
        <f>เวลาเรียน1!D13</f>
        <v/>
      </c>
      <c r="D904" s="406"/>
      <c r="E904" s="406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521" t="str">
        <f t="shared" si="66"/>
        <v/>
      </c>
      <c r="AA904" s="406"/>
      <c r="AB904" s="406"/>
      <c r="AC904" s="406"/>
      <c r="AD904" s="406"/>
      <c r="AE904" s="406"/>
      <c r="AF904" s="406"/>
      <c r="AG904" s="406"/>
      <c r="AH904" s="406"/>
      <c r="AI904" s="406"/>
      <c r="AJ904" s="406"/>
      <c r="AK904" s="406"/>
      <c r="AL904" s="406"/>
      <c r="AM904" s="406"/>
      <c r="AN904" s="406"/>
      <c r="AO904" s="406"/>
      <c r="AP904" s="406"/>
      <c r="AQ904" s="406"/>
      <c r="AR904" s="406"/>
      <c r="AS904" s="427"/>
      <c r="AT904" s="428"/>
      <c r="AU904" s="427"/>
      <c r="AV904" s="428"/>
      <c r="AW904" s="435"/>
      <c r="AX904" s="428"/>
      <c r="AY904" s="406"/>
      <c r="AZ904" s="408"/>
      <c r="BA904" s="410" t="str">
        <f>IF(A904="","",IF(AY904+AZ904=ข้อมูลพื้นฐาน!$F$33+ข้อมูลพื้นฐาน!$G$33,"/",""))</f>
        <v/>
      </c>
      <c r="BB904" s="410" t="str">
        <f t="shared" si="65"/>
        <v/>
      </c>
      <c r="BC904" s="389" t="str">
        <f>สรุปเวลาเรียน!X11</f>
        <v/>
      </c>
      <c r="BD904" s="415"/>
    </row>
    <row r="905" spans="1:56" ht="15" customHeight="1">
      <c r="A905" s="875" t="str">
        <f>เวลาเรียน1!A14</f>
        <v/>
      </c>
      <c r="B905" s="876"/>
      <c r="C905" s="536" t="str">
        <f>เวลาเรียน1!D14</f>
        <v/>
      </c>
      <c r="D905" s="406"/>
      <c r="E905" s="406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521" t="str">
        <f t="shared" si="66"/>
        <v/>
      </c>
      <c r="AA905" s="406"/>
      <c r="AB905" s="406"/>
      <c r="AC905" s="406"/>
      <c r="AD905" s="406"/>
      <c r="AE905" s="406"/>
      <c r="AF905" s="406"/>
      <c r="AG905" s="406"/>
      <c r="AH905" s="406"/>
      <c r="AI905" s="406"/>
      <c r="AJ905" s="406"/>
      <c r="AK905" s="406"/>
      <c r="AL905" s="406"/>
      <c r="AM905" s="406"/>
      <c r="AN905" s="406"/>
      <c r="AO905" s="406"/>
      <c r="AP905" s="406"/>
      <c r="AQ905" s="406"/>
      <c r="AR905" s="406"/>
      <c r="AS905" s="427"/>
      <c r="AT905" s="428"/>
      <c r="AU905" s="427"/>
      <c r="AV905" s="428"/>
      <c r="AW905" s="435"/>
      <c r="AX905" s="428"/>
      <c r="AY905" s="406"/>
      <c r="AZ905" s="408"/>
      <c r="BA905" s="410" t="str">
        <f>IF(A905="","",IF(AY905+AZ905=ข้อมูลพื้นฐาน!$F$33+ข้อมูลพื้นฐาน!$G$33,"/",""))</f>
        <v/>
      </c>
      <c r="BB905" s="410" t="str">
        <f t="shared" si="65"/>
        <v/>
      </c>
      <c r="BC905" s="389" t="str">
        <f>สรุปเวลาเรียน!X12</f>
        <v/>
      </c>
      <c r="BD905" s="415"/>
    </row>
    <row r="906" spans="1:56" ht="15" customHeight="1">
      <c r="A906" s="875" t="str">
        <f>เวลาเรียน1!A15</f>
        <v/>
      </c>
      <c r="B906" s="876"/>
      <c r="C906" s="536" t="str">
        <f>เวลาเรียน1!D15</f>
        <v/>
      </c>
      <c r="D906" s="406"/>
      <c r="E906" s="406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521" t="str">
        <f t="shared" si="66"/>
        <v/>
      </c>
      <c r="AA906" s="406"/>
      <c r="AB906" s="406"/>
      <c r="AC906" s="406"/>
      <c r="AD906" s="406"/>
      <c r="AE906" s="406"/>
      <c r="AF906" s="406"/>
      <c r="AG906" s="406"/>
      <c r="AH906" s="406"/>
      <c r="AI906" s="406"/>
      <c r="AJ906" s="406"/>
      <c r="AK906" s="406"/>
      <c r="AL906" s="406"/>
      <c r="AM906" s="406"/>
      <c r="AN906" s="406"/>
      <c r="AO906" s="406"/>
      <c r="AP906" s="406"/>
      <c r="AQ906" s="406"/>
      <c r="AR906" s="406"/>
      <c r="AS906" s="427"/>
      <c r="AT906" s="428"/>
      <c r="AU906" s="427"/>
      <c r="AV906" s="428"/>
      <c r="AW906" s="435"/>
      <c r="AX906" s="428"/>
      <c r="AY906" s="406"/>
      <c r="AZ906" s="408"/>
      <c r="BA906" s="410" t="str">
        <f>IF(A906="","",IF(AY906+AZ906=ข้อมูลพื้นฐาน!$F$33+ข้อมูลพื้นฐาน!$G$33,"/",""))</f>
        <v/>
      </c>
      <c r="BB906" s="410" t="str">
        <f t="shared" si="65"/>
        <v/>
      </c>
      <c r="BC906" s="389" t="str">
        <f>สรุปเวลาเรียน!X13</f>
        <v/>
      </c>
      <c r="BD906" s="415"/>
    </row>
    <row r="907" spans="1:56" ht="15" customHeight="1">
      <c r="A907" s="875" t="str">
        <f>เวลาเรียน1!A16</f>
        <v/>
      </c>
      <c r="B907" s="876"/>
      <c r="C907" s="536" t="str">
        <f>เวลาเรียน1!D16</f>
        <v/>
      </c>
      <c r="D907" s="406"/>
      <c r="E907" s="406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521" t="str">
        <f t="shared" si="66"/>
        <v/>
      </c>
      <c r="AA907" s="406"/>
      <c r="AB907" s="406"/>
      <c r="AC907" s="406"/>
      <c r="AD907" s="406"/>
      <c r="AE907" s="406"/>
      <c r="AF907" s="406"/>
      <c r="AG907" s="406"/>
      <c r="AH907" s="406"/>
      <c r="AI907" s="406"/>
      <c r="AJ907" s="406"/>
      <c r="AK907" s="406"/>
      <c r="AL907" s="406"/>
      <c r="AM907" s="406"/>
      <c r="AN907" s="406"/>
      <c r="AO907" s="406"/>
      <c r="AP907" s="406"/>
      <c r="AQ907" s="406"/>
      <c r="AR907" s="406"/>
      <c r="AS907" s="427"/>
      <c r="AT907" s="428"/>
      <c r="AU907" s="427"/>
      <c r="AV907" s="428"/>
      <c r="AW907" s="435"/>
      <c r="AX907" s="428"/>
      <c r="AY907" s="406"/>
      <c r="AZ907" s="408"/>
      <c r="BA907" s="410" t="str">
        <f>IF(A907="","",IF(AY907+AZ907=ข้อมูลพื้นฐาน!$F$33+ข้อมูลพื้นฐาน!$G$33,"/",""))</f>
        <v/>
      </c>
      <c r="BB907" s="410" t="str">
        <f t="shared" si="65"/>
        <v/>
      </c>
      <c r="BC907" s="389" t="str">
        <f>สรุปเวลาเรียน!X14</f>
        <v/>
      </c>
      <c r="BD907" s="415"/>
    </row>
    <row r="908" spans="1:56" ht="15" customHeight="1">
      <c r="A908" s="875" t="str">
        <f>เวลาเรียน1!A17</f>
        <v/>
      </c>
      <c r="B908" s="876"/>
      <c r="C908" s="536" t="str">
        <f>เวลาเรียน1!D17</f>
        <v/>
      </c>
      <c r="D908" s="406"/>
      <c r="E908" s="406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521" t="str">
        <f t="shared" si="66"/>
        <v/>
      </c>
      <c r="AA908" s="406"/>
      <c r="AB908" s="406"/>
      <c r="AC908" s="406"/>
      <c r="AD908" s="406"/>
      <c r="AE908" s="406"/>
      <c r="AF908" s="406"/>
      <c r="AG908" s="406"/>
      <c r="AH908" s="406"/>
      <c r="AI908" s="406"/>
      <c r="AJ908" s="406"/>
      <c r="AK908" s="406"/>
      <c r="AL908" s="406"/>
      <c r="AM908" s="406"/>
      <c r="AN908" s="406"/>
      <c r="AO908" s="406"/>
      <c r="AP908" s="406"/>
      <c r="AQ908" s="406"/>
      <c r="AR908" s="406"/>
      <c r="AS908" s="427"/>
      <c r="AT908" s="428"/>
      <c r="AU908" s="427"/>
      <c r="AV908" s="428"/>
      <c r="AW908" s="435"/>
      <c r="AX908" s="428"/>
      <c r="AY908" s="406"/>
      <c r="AZ908" s="408"/>
      <c r="BA908" s="410" t="str">
        <f>IF(A908="","",IF(AY908+AZ908=ข้อมูลพื้นฐาน!$F$33+ข้อมูลพื้นฐาน!$G$33,"/",""))</f>
        <v/>
      </c>
      <c r="BB908" s="410" t="str">
        <f t="shared" si="65"/>
        <v/>
      </c>
      <c r="BC908" s="389" t="str">
        <f>สรุปเวลาเรียน!X15</f>
        <v/>
      </c>
      <c r="BD908" s="415"/>
    </row>
    <row r="909" spans="1:56" ht="15" customHeight="1">
      <c r="A909" s="875" t="str">
        <f>เวลาเรียน1!A18</f>
        <v/>
      </c>
      <c r="B909" s="876"/>
      <c r="C909" s="536" t="str">
        <f>เวลาเรียน1!D18</f>
        <v/>
      </c>
      <c r="D909" s="406"/>
      <c r="E909" s="406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521" t="str">
        <f t="shared" si="66"/>
        <v/>
      </c>
      <c r="AA909" s="406"/>
      <c r="AB909" s="406"/>
      <c r="AC909" s="406"/>
      <c r="AD909" s="406"/>
      <c r="AE909" s="406"/>
      <c r="AF909" s="406"/>
      <c r="AG909" s="406"/>
      <c r="AH909" s="406"/>
      <c r="AI909" s="406"/>
      <c r="AJ909" s="406"/>
      <c r="AK909" s="406"/>
      <c r="AL909" s="406"/>
      <c r="AM909" s="406"/>
      <c r="AN909" s="406"/>
      <c r="AO909" s="406"/>
      <c r="AP909" s="406"/>
      <c r="AQ909" s="406"/>
      <c r="AR909" s="406"/>
      <c r="AS909" s="427"/>
      <c r="AT909" s="428"/>
      <c r="AU909" s="427"/>
      <c r="AV909" s="428"/>
      <c r="AW909" s="435"/>
      <c r="AX909" s="428"/>
      <c r="AY909" s="406"/>
      <c r="AZ909" s="408"/>
      <c r="BA909" s="410" t="str">
        <f>IF(A909="","",IF(AY909+AZ909=ข้อมูลพื้นฐาน!$F$33+ข้อมูลพื้นฐาน!$G$33,"/",""))</f>
        <v/>
      </c>
      <c r="BB909" s="410" t="str">
        <f t="shared" si="65"/>
        <v/>
      </c>
      <c r="BC909" s="389" t="str">
        <f>สรุปเวลาเรียน!X16</f>
        <v/>
      </c>
      <c r="BD909" s="415"/>
    </row>
    <row r="910" spans="1:56" ht="15" customHeight="1">
      <c r="A910" s="875" t="str">
        <f>เวลาเรียน1!A19</f>
        <v/>
      </c>
      <c r="B910" s="876"/>
      <c r="C910" s="536" t="str">
        <f>เวลาเรียน1!D19</f>
        <v/>
      </c>
      <c r="D910" s="406"/>
      <c r="E910" s="406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521" t="str">
        <f t="shared" si="66"/>
        <v/>
      </c>
      <c r="AA910" s="406"/>
      <c r="AB910" s="406"/>
      <c r="AC910" s="406"/>
      <c r="AD910" s="406"/>
      <c r="AE910" s="406"/>
      <c r="AF910" s="406"/>
      <c r="AG910" s="406"/>
      <c r="AH910" s="406"/>
      <c r="AI910" s="406"/>
      <c r="AJ910" s="406"/>
      <c r="AK910" s="406"/>
      <c r="AL910" s="406"/>
      <c r="AM910" s="406"/>
      <c r="AN910" s="406"/>
      <c r="AO910" s="406"/>
      <c r="AP910" s="406"/>
      <c r="AQ910" s="406"/>
      <c r="AR910" s="406"/>
      <c r="AS910" s="427"/>
      <c r="AT910" s="428"/>
      <c r="AU910" s="427"/>
      <c r="AV910" s="428"/>
      <c r="AW910" s="435"/>
      <c r="AX910" s="428"/>
      <c r="AY910" s="406"/>
      <c r="AZ910" s="408"/>
      <c r="BA910" s="410" t="str">
        <f>IF(A910="","",IF(AY910+AZ910=ข้อมูลพื้นฐาน!$F$33+ข้อมูลพื้นฐาน!$G$33,"/",""))</f>
        <v/>
      </c>
      <c r="BB910" s="410" t="str">
        <f t="shared" si="65"/>
        <v/>
      </c>
      <c r="BC910" s="389" t="str">
        <f>สรุปเวลาเรียน!X17</f>
        <v/>
      </c>
      <c r="BD910" s="415"/>
    </row>
    <row r="911" spans="1:56" ht="15" customHeight="1">
      <c r="A911" s="875" t="str">
        <f>เวลาเรียน1!A20</f>
        <v/>
      </c>
      <c r="B911" s="876"/>
      <c r="C911" s="536" t="str">
        <f>เวลาเรียน1!D20</f>
        <v/>
      </c>
      <c r="D911" s="406"/>
      <c r="E911" s="406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521" t="str">
        <f t="shared" si="66"/>
        <v/>
      </c>
      <c r="AA911" s="406"/>
      <c r="AB911" s="406"/>
      <c r="AC911" s="406"/>
      <c r="AD911" s="406"/>
      <c r="AE911" s="406"/>
      <c r="AF911" s="406"/>
      <c r="AG911" s="406"/>
      <c r="AH911" s="406"/>
      <c r="AI911" s="406"/>
      <c r="AJ911" s="406"/>
      <c r="AK911" s="406"/>
      <c r="AL911" s="406"/>
      <c r="AM911" s="406"/>
      <c r="AN911" s="406"/>
      <c r="AO911" s="406"/>
      <c r="AP911" s="406"/>
      <c r="AQ911" s="406"/>
      <c r="AR911" s="406"/>
      <c r="AS911" s="427"/>
      <c r="AT911" s="428"/>
      <c r="AU911" s="427"/>
      <c r="AV911" s="428"/>
      <c r="AW911" s="435"/>
      <c r="AX911" s="428"/>
      <c r="AY911" s="406"/>
      <c r="AZ911" s="408"/>
      <c r="BA911" s="410" t="str">
        <f>IF(A911="","",IF(AY911+AZ911=ข้อมูลพื้นฐาน!$F$33+ข้อมูลพื้นฐาน!$G$33,"/",""))</f>
        <v/>
      </c>
      <c r="BB911" s="410" t="str">
        <f t="shared" si="65"/>
        <v/>
      </c>
      <c r="BC911" s="389" t="str">
        <f>สรุปเวลาเรียน!X18</f>
        <v/>
      </c>
      <c r="BD911" s="415"/>
    </row>
    <row r="912" spans="1:56" ht="15" customHeight="1">
      <c r="A912" s="875" t="str">
        <f>เวลาเรียน1!A21</f>
        <v/>
      </c>
      <c r="B912" s="876"/>
      <c r="C912" s="536" t="str">
        <f>เวลาเรียน1!D21</f>
        <v/>
      </c>
      <c r="D912" s="406"/>
      <c r="E912" s="406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521" t="str">
        <f t="shared" si="66"/>
        <v/>
      </c>
      <c r="AA912" s="406"/>
      <c r="AB912" s="406"/>
      <c r="AC912" s="406"/>
      <c r="AD912" s="406"/>
      <c r="AE912" s="406"/>
      <c r="AF912" s="406"/>
      <c r="AG912" s="406"/>
      <c r="AH912" s="406"/>
      <c r="AI912" s="406"/>
      <c r="AJ912" s="406"/>
      <c r="AK912" s="406"/>
      <c r="AL912" s="406"/>
      <c r="AM912" s="406"/>
      <c r="AN912" s="406"/>
      <c r="AO912" s="406"/>
      <c r="AP912" s="406"/>
      <c r="AQ912" s="406"/>
      <c r="AR912" s="406"/>
      <c r="AS912" s="427"/>
      <c r="AT912" s="428"/>
      <c r="AU912" s="427"/>
      <c r="AV912" s="428"/>
      <c r="AW912" s="435"/>
      <c r="AX912" s="428"/>
      <c r="AY912" s="406"/>
      <c r="AZ912" s="408"/>
      <c r="BA912" s="410" t="str">
        <f>IF(A912="","",IF(AY912+AZ912=ข้อมูลพื้นฐาน!$F$33+ข้อมูลพื้นฐาน!$G$33,"/",""))</f>
        <v/>
      </c>
      <c r="BB912" s="410" t="str">
        <f t="shared" si="65"/>
        <v/>
      </c>
      <c r="BC912" s="389" t="str">
        <f>สรุปเวลาเรียน!X19</f>
        <v/>
      </c>
      <c r="BD912" s="415"/>
    </row>
    <row r="913" spans="1:56" ht="15" customHeight="1">
      <c r="A913" s="875" t="str">
        <f>เวลาเรียน1!A22</f>
        <v/>
      </c>
      <c r="B913" s="876"/>
      <c r="C913" s="536" t="str">
        <f>เวลาเรียน1!D22</f>
        <v/>
      </c>
      <c r="D913" s="406"/>
      <c r="E913" s="406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521" t="str">
        <f t="shared" si="66"/>
        <v/>
      </c>
      <c r="AA913" s="406"/>
      <c r="AB913" s="406"/>
      <c r="AC913" s="406"/>
      <c r="AD913" s="406"/>
      <c r="AE913" s="406"/>
      <c r="AF913" s="406"/>
      <c r="AG913" s="406"/>
      <c r="AH913" s="406"/>
      <c r="AI913" s="406"/>
      <c r="AJ913" s="406"/>
      <c r="AK913" s="406"/>
      <c r="AL913" s="406"/>
      <c r="AM913" s="406"/>
      <c r="AN913" s="406"/>
      <c r="AO913" s="406"/>
      <c r="AP913" s="406"/>
      <c r="AQ913" s="406"/>
      <c r="AR913" s="406"/>
      <c r="AS913" s="427"/>
      <c r="AT913" s="428"/>
      <c r="AU913" s="427"/>
      <c r="AV913" s="428"/>
      <c r="AW913" s="435"/>
      <c r="AX913" s="428"/>
      <c r="AY913" s="406"/>
      <c r="AZ913" s="408"/>
      <c r="BA913" s="410" t="str">
        <f>IF(A913="","",IF(AY913+AZ913=ข้อมูลพื้นฐาน!$F$33+ข้อมูลพื้นฐาน!$G$33,"/",""))</f>
        <v/>
      </c>
      <c r="BB913" s="410" t="str">
        <f t="shared" si="65"/>
        <v/>
      </c>
      <c r="BC913" s="389" t="str">
        <f>สรุปเวลาเรียน!X20</f>
        <v/>
      </c>
      <c r="BD913" s="415"/>
    </row>
    <row r="914" spans="1:56" ht="15" customHeight="1">
      <c r="A914" s="875" t="str">
        <f>เวลาเรียน1!A23</f>
        <v/>
      </c>
      <c r="B914" s="876"/>
      <c r="C914" s="536" t="str">
        <f>เวลาเรียน1!D23</f>
        <v/>
      </c>
      <c r="D914" s="406"/>
      <c r="E914" s="406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521" t="str">
        <f t="shared" si="66"/>
        <v/>
      </c>
      <c r="AA914" s="406"/>
      <c r="AB914" s="406"/>
      <c r="AC914" s="406"/>
      <c r="AD914" s="406"/>
      <c r="AE914" s="406"/>
      <c r="AF914" s="406"/>
      <c r="AG914" s="406"/>
      <c r="AH914" s="406"/>
      <c r="AI914" s="406"/>
      <c r="AJ914" s="406"/>
      <c r="AK914" s="406"/>
      <c r="AL914" s="406"/>
      <c r="AM914" s="406"/>
      <c r="AN914" s="406"/>
      <c r="AO914" s="406"/>
      <c r="AP914" s="406"/>
      <c r="AQ914" s="406"/>
      <c r="AR914" s="406"/>
      <c r="AS914" s="427"/>
      <c r="AT914" s="428"/>
      <c r="AU914" s="427"/>
      <c r="AV914" s="428"/>
      <c r="AW914" s="435"/>
      <c r="AX914" s="428"/>
      <c r="AY914" s="406"/>
      <c r="AZ914" s="408"/>
      <c r="BA914" s="410" t="str">
        <f>IF(A914="","",IF(AY914+AZ914=ข้อมูลพื้นฐาน!$F$33+ข้อมูลพื้นฐาน!$G$33,"/",""))</f>
        <v/>
      </c>
      <c r="BB914" s="410" t="str">
        <f t="shared" si="65"/>
        <v/>
      </c>
      <c r="BC914" s="389" t="str">
        <f>สรุปเวลาเรียน!X21</f>
        <v/>
      </c>
      <c r="BD914" s="415"/>
    </row>
    <row r="915" spans="1:56" ht="15" customHeight="1">
      <c r="A915" s="875" t="str">
        <f>เวลาเรียน1!A24</f>
        <v/>
      </c>
      <c r="B915" s="876"/>
      <c r="C915" s="536" t="str">
        <f>เวลาเรียน1!D24</f>
        <v/>
      </c>
      <c r="D915" s="406"/>
      <c r="E915" s="406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521" t="str">
        <f t="shared" si="66"/>
        <v/>
      </c>
      <c r="AA915" s="406"/>
      <c r="AB915" s="406"/>
      <c r="AC915" s="406"/>
      <c r="AD915" s="406"/>
      <c r="AE915" s="406"/>
      <c r="AF915" s="406"/>
      <c r="AG915" s="406"/>
      <c r="AH915" s="406"/>
      <c r="AI915" s="406"/>
      <c r="AJ915" s="406"/>
      <c r="AK915" s="406"/>
      <c r="AL915" s="406"/>
      <c r="AM915" s="406"/>
      <c r="AN915" s="406"/>
      <c r="AO915" s="406"/>
      <c r="AP915" s="406"/>
      <c r="AQ915" s="406"/>
      <c r="AR915" s="406"/>
      <c r="AS915" s="427"/>
      <c r="AT915" s="428"/>
      <c r="AU915" s="427"/>
      <c r="AV915" s="428"/>
      <c r="AW915" s="435"/>
      <c r="AX915" s="428"/>
      <c r="AY915" s="406"/>
      <c r="AZ915" s="408"/>
      <c r="BA915" s="410" t="str">
        <f>IF(A915="","",IF(AY915+AZ915=ข้อมูลพื้นฐาน!$F$33+ข้อมูลพื้นฐาน!$G$33,"/",""))</f>
        <v/>
      </c>
      <c r="BB915" s="410" t="str">
        <f t="shared" si="65"/>
        <v/>
      </c>
      <c r="BC915" s="389" t="str">
        <f>สรุปเวลาเรียน!X22</f>
        <v/>
      </c>
      <c r="BD915" s="415"/>
    </row>
    <row r="916" spans="1:56" ht="15" customHeight="1">
      <c r="A916" s="875" t="str">
        <f>เวลาเรียน1!A25</f>
        <v/>
      </c>
      <c r="B916" s="876"/>
      <c r="C916" s="536" t="str">
        <f>เวลาเรียน1!D25</f>
        <v/>
      </c>
      <c r="D916" s="406"/>
      <c r="E916" s="406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521" t="str">
        <f t="shared" si="66"/>
        <v/>
      </c>
      <c r="AA916" s="406"/>
      <c r="AB916" s="406"/>
      <c r="AC916" s="406"/>
      <c r="AD916" s="406"/>
      <c r="AE916" s="406"/>
      <c r="AF916" s="406"/>
      <c r="AG916" s="406"/>
      <c r="AH916" s="406"/>
      <c r="AI916" s="406"/>
      <c r="AJ916" s="406"/>
      <c r="AK916" s="406"/>
      <c r="AL916" s="406"/>
      <c r="AM916" s="406"/>
      <c r="AN916" s="406"/>
      <c r="AO916" s="406"/>
      <c r="AP916" s="406"/>
      <c r="AQ916" s="406"/>
      <c r="AR916" s="406"/>
      <c r="AS916" s="427"/>
      <c r="AT916" s="428"/>
      <c r="AU916" s="427"/>
      <c r="AV916" s="428"/>
      <c r="AW916" s="435"/>
      <c r="AX916" s="428"/>
      <c r="AY916" s="406"/>
      <c r="AZ916" s="408"/>
      <c r="BA916" s="410" t="str">
        <f>IF(A916="","",IF(AY916+AZ916=ข้อมูลพื้นฐาน!$F$33+ข้อมูลพื้นฐาน!$G$33,"/",""))</f>
        <v/>
      </c>
      <c r="BB916" s="410" t="str">
        <f t="shared" si="65"/>
        <v/>
      </c>
      <c r="BC916" s="389" t="str">
        <f>สรุปเวลาเรียน!X23</f>
        <v/>
      </c>
      <c r="BD916" s="415"/>
    </row>
    <row r="917" spans="1:56" ht="15" customHeight="1">
      <c r="A917" s="875" t="str">
        <f>เวลาเรียน1!A26</f>
        <v/>
      </c>
      <c r="B917" s="876"/>
      <c r="C917" s="536" t="str">
        <f>เวลาเรียน1!D26</f>
        <v/>
      </c>
      <c r="D917" s="406"/>
      <c r="E917" s="406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521" t="str">
        <f t="shared" si="66"/>
        <v/>
      </c>
      <c r="AA917" s="406"/>
      <c r="AB917" s="406"/>
      <c r="AC917" s="406"/>
      <c r="AD917" s="406"/>
      <c r="AE917" s="406"/>
      <c r="AF917" s="406"/>
      <c r="AG917" s="406"/>
      <c r="AH917" s="406"/>
      <c r="AI917" s="406"/>
      <c r="AJ917" s="406"/>
      <c r="AK917" s="406"/>
      <c r="AL917" s="406"/>
      <c r="AM917" s="406"/>
      <c r="AN917" s="406"/>
      <c r="AO917" s="406"/>
      <c r="AP917" s="406"/>
      <c r="AQ917" s="406"/>
      <c r="AR917" s="406"/>
      <c r="AS917" s="427"/>
      <c r="AT917" s="428"/>
      <c r="AU917" s="427"/>
      <c r="AV917" s="428"/>
      <c r="AW917" s="435"/>
      <c r="AX917" s="428"/>
      <c r="AY917" s="406"/>
      <c r="AZ917" s="408"/>
      <c r="BA917" s="410" t="str">
        <f>IF(A917="","",IF(AY917+AZ917=ข้อมูลพื้นฐาน!$F$33+ข้อมูลพื้นฐาน!$G$33,"/",""))</f>
        <v/>
      </c>
      <c r="BB917" s="410" t="str">
        <f t="shared" si="65"/>
        <v/>
      </c>
      <c r="BC917" s="389" t="str">
        <f>สรุปเวลาเรียน!X24</f>
        <v/>
      </c>
      <c r="BD917" s="415"/>
    </row>
    <row r="918" spans="1:56" ht="15" customHeight="1">
      <c r="A918" s="875" t="str">
        <f>เวลาเรียน1!A27</f>
        <v/>
      </c>
      <c r="B918" s="876"/>
      <c r="C918" s="536" t="str">
        <f>เวลาเรียน1!D27</f>
        <v/>
      </c>
      <c r="D918" s="406"/>
      <c r="E918" s="406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521" t="str">
        <f t="shared" si="66"/>
        <v/>
      </c>
      <c r="AA918" s="406"/>
      <c r="AB918" s="406"/>
      <c r="AC918" s="406"/>
      <c r="AD918" s="406"/>
      <c r="AE918" s="406"/>
      <c r="AF918" s="406"/>
      <c r="AG918" s="406"/>
      <c r="AH918" s="406"/>
      <c r="AI918" s="406"/>
      <c r="AJ918" s="406"/>
      <c r="AK918" s="406"/>
      <c r="AL918" s="406"/>
      <c r="AM918" s="406"/>
      <c r="AN918" s="406"/>
      <c r="AO918" s="406"/>
      <c r="AP918" s="406"/>
      <c r="AQ918" s="406"/>
      <c r="AR918" s="406"/>
      <c r="AS918" s="427"/>
      <c r="AT918" s="428"/>
      <c r="AU918" s="427"/>
      <c r="AV918" s="428"/>
      <c r="AW918" s="435"/>
      <c r="AX918" s="428"/>
      <c r="AY918" s="406"/>
      <c r="AZ918" s="408"/>
      <c r="BA918" s="410" t="str">
        <f>IF(A918="","",IF(AY918+AZ918=ข้อมูลพื้นฐาน!$F$33+ข้อมูลพื้นฐาน!$G$33,"/",""))</f>
        <v/>
      </c>
      <c r="BB918" s="410" t="str">
        <f t="shared" si="65"/>
        <v/>
      </c>
      <c r="BC918" s="389" t="str">
        <f>สรุปเวลาเรียน!X25</f>
        <v/>
      </c>
      <c r="BD918" s="415"/>
    </row>
    <row r="919" spans="1:56" ht="15" customHeight="1">
      <c r="A919" s="875" t="str">
        <f>เวลาเรียน1!A28</f>
        <v/>
      </c>
      <c r="B919" s="876"/>
      <c r="C919" s="536" t="str">
        <f>เวลาเรียน1!D28</f>
        <v/>
      </c>
      <c r="D919" s="406"/>
      <c r="E919" s="406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521" t="str">
        <f t="shared" si="66"/>
        <v/>
      </c>
      <c r="AA919" s="406"/>
      <c r="AB919" s="406"/>
      <c r="AC919" s="406"/>
      <c r="AD919" s="406"/>
      <c r="AE919" s="406"/>
      <c r="AF919" s="406"/>
      <c r="AG919" s="406"/>
      <c r="AH919" s="406"/>
      <c r="AI919" s="406"/>
      <c r="AJ919" s="406"/>
      <c r="AK919" s="406"/>
      <c r="AL919" s="406"/>
      <c r="AM919" s="406"/>
      <c r="AN919" s="406"/>
      <c r="AO919" s="406"/>
      <c r="AP919" s="406"/>
      <c r="AQ919" s="406"/>
      <c r="AR919" s="406"/>
      <c r="AS919" s="427"/>
      <c r="AT919" s="428"/>
      <c r="AU919" s="427"/>
      <c r="AV919" s="428"/>
      <c r="AW919" s="435"/>
      <c r="AX919" s="428"/>
      <c r="AY919" s="406"/>
      <c r="AZ919" s="408"/>
      <c r="BA919" s="410" t="str">
        <f>IF(A919="","",IF(AY919+AZ919=ข้อมูลพื้นฐาน!$F$33+ข้อมูลพื้นฐาน!$G$33,"/",""))</f>
        <v/>
      </c>
      <c r="BB919" s="410" t="str">
        <f t="shared" si="65"/>
        <v/>
      </c>
      <c r="BC919" s="389" t="str">
        <f>สรุปเวลาเรียน!X26</f>
        <v/>
      </c>
      <c r="BD919" s="415"/>
    </row>
    <row r="920" spans="1:56" ht="15" customHeight="1">
      <c r="A920" s="875" t="str">
        <f>เวลาเรียน1!A29</f>
        <v/>
      </c>
      <c r="B920" s="876"/>
      <c r="C920" s="536" t="str">
        <f>เวลาเรียน1!D29</f>
        <v/>
      </c>
      <c r="D920" s="406"/>
      <c r="E920" s="406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521" t="str">
        <f t="shared" si="66"/>
        <v/>
      </c>
      <c r="AA920" s="406"/>
      <c r="AB920" s="406"/>
      <c r="AC920" s="406"/>
      <c r="AD920" s="406"/>
      <c r="AE920" s="406"/>
      <c r="AF920" s="406"/>
      <c r="AG920" s="406"/>
      <c r="AH920" s="406"/>
      <c r="AI920" s="406"/>
      <c r="AJ920" s="406"/>
      <c r="AK920" s="406"/>
      <c r="AL920" s="406"/>
      <c r="AM920" s="406"/>
      <c r="AN920" s="406"/>
      <c r="AO920" s="406"/>
      <c r="AP920" s="406"/>
      <c r="AQ920" s="406"/>
      <c r="AR920" s="406"/>
      <c r="AS920" s="427"/>
      <c r="AT920" s="428"/>
      <c r="AU920" s="427"/>
      <c r="AV920" s="428"/>
      <c r="AW920" s="435"/>
      <c r="AX920" s="428"/>
      <c r="AY920" s="406"/>
      <c r="AZ920" s="408"/>
      <c r="BA920" s="410" t="str">
        <f>IF(A920="","",IF(AY920+AZ920=ข้อมูลพื้นฐาน!$F$33+ข้อมูลพื้นฐาน!$G$33,"/",""))</f>
        <v/>
      </c>
      <c r="BB920" s="410" t="str">
        <f t="shared" si="65"/>
        <v/>
      </c>
      <c r="BC920" s="389" t="str">
        <f>สรุปเวลาเรียน!X27</f>
        <v/>
      </c>
      <c r="BD920" s="415"/>
    </row>
    <row r="921" spans="1:56" ht="15" customHeight="1">
      <c r="A921" s="875" t="str">
        <f>เวลาเรียน1!A30</f>
        <v/>
      </c>
      <c r="B921" s="876"/>
      <c r="C921" s="536" t="str">
        <f>เวลาเรียน1!D30</f>
        <v/>
      </c>
      <c r="D921" s="406"/>
      <c r="E921" s="406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521" t="str">
        <f t="shared" si="66"/>
        <v/>
      </c>
      <c r="AA921" s="406"/>
      <c r="AB921" s="406"/>
      <c r="AC921" s="406"/>
      <c r="AD921" s="406"/>
      <c r="AE921" s="406"/>
      <c r="AF921" s="406"/>
      <c r="AG921" s="406"/>
      <c r="AH921" s="406"/>
      <c r="AI921" s="406"/>
      <c r="AJ921" s="406"/>
      <c r="AK921" s="406"/>
      <c r="AL921" s="406"/>
      <c r="AM921" s="406"/>
      <c r="AN921" s="406"/>
      <c r="AO921" s="406"/>
      <c r="AP921" s="406"/>
      <c r="AQ921" s="406"/>
      <c r="AR921" s="406"/>
      <c r="AS921" s="427"/>
      <c r="AT921" s="428"/>
      <c r="AU921" s="427"/>
      <c r="AV921" s="428"/>
      <c r="AW921" s="435"/>
      <c r="AX921" s="428"/>
      <c r="AY921" s="406"/>
      <c r="AZ921" s="408"/>
      <c r="BA921" s="410" t="str">
        <f>IF(A921="","",IF(AY921+AZ921=ข้อมูลพื้นฐาน!$F$33+ข้อมูลพื้นฐาน!$G$33,"/",""))</f>
        <v/>
      </c>
      <c r="BB921" s="410" t="str">
        <f t="shared" si="65"/>
        <v/>
      </c>
      <c r="BC921" s="389" t="str">
        <f>สรุปเวลาเรียน!X28</f>
        <v/>
      </c>
      <c r="BD921" s="415"/>
    </row>
    <row r="922" spans="1:56" ht="15" customHeight="1">
      <c r="A922" s="875" t="str">
        <f>เวลาเรียน1!A31</f>
        <v/>
      </c>
      <c r="B922" s="876"/>
      <c r="C922" s="536" t="str">
        <f>เวลาเรียน1!D31</f>
        <v/>
      </c>
      <c r="D922" s="406"/>
      <c r="E922" s="406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521" t="str">
        <f t="shared" si="66"/>
        <v/>
      </c>
      <c r="AA922" s="406"/>
      <c r="AB922" s="406"/>
      <c r="AC922" s="406"/>
      <c r="AD922" s="406"/>
      <c r="AE922" s="406"/>
      <c r="AF922" s="406"/>
      <c r="AG922" s="406"/>
      <c r="AH922" s="406"/>
      <c r="AI922" s="406"/>
      <c r="AJ922" s="406"/>
      <c r="AK922" s="406"/>
      <c r="AL922" s="406"/>
      <c r="AM922" s="406"/>
      <c r="AN922" s="406"/>
      <c r="AO922" s="406"/>
      <c r="AP922" s="406"/>
      <c r="AQ922" s="406"/>
      <c r="AR922" s="406"/>
      <c r="AS922" s="427"/>
      <c r="AT922" s="428"/>
      <c r="AU922" s="427"/>
      <c r="AV922" s="428"/>
      <c r="AW922" s="435"/>
      <c r="AX922" s="428"/>
      <c r="AY922" s="406"/>
      <c r="AZ922" s="408"/>
      <c r="BA922" s="410" t="str">
        <f>IF(A922="","",IF(AY922+AZ922=ข้อมูลพื้นฐาน!$F$33+ข้อมูลพื้นฐาน!$G$33,"/",""))</f>
        <v/>
      </c>
      <c r="BB922" s="410" t="str">
        <f t="shared" si="65"/>
        <v/>
      </c>
      <c r="BC922" s="389" t="str">
        <f>สรุปเวลาเรียน!X29</f>
        <v/>
      </c>
      <c r="BD922" s="415"/>
    </row>
    <row r="923" spans="1:56" ht="15" customHeight="1">
      <c r="A923" s="875" t="str">
        <f>เวลาเรียน1!A32</f>
        <v/>
      </c>
      <c r="B923" s="876"/>
      <c r="C923" s="536" t="str">
        <f>เวลาเรียน1!D32</f>
        <v/>
      </c>
      <c r="D923" s="406"/>
      <c r="E923" s="406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521" t="str">
        <f t="shared" si="66"/>
        <v/>
      </c>
      <c r="AA923" s="406"/>
      <c r="AB923" s="406"/>
      <c r="AC923" s="406"/>
      <c r="AD923" s="406"/>
      <c r="AE923" s="406"/>
      <c r="AF923" s="406"/>
      <c r="AG923" s="406"/>
      <c r="AH923" s="406"/>
      <c r="AI923" s="406"/>
      <c r="AJ923" s="406"/>
      <c r="AK923" s="406"/>
      <c r="AL923" s="406"/>
      <c r="AM923" s="406"/>
      <c r="AN923" s="406"/>
      <c r="AO923" s="406"/>
      <c r="AP923" s="406"/>
      <c r="AQ923" s="406"/>
      <c r="AR923" s="406"/>
      <c r="AS923" s="427"/>
      <c r="AT923" s="428"/>
      <c r="AU923" s="427"/>
      <c r="AV923" s="428"/>
      <c r="AW923" s="435"/>
      <c r="AX923" s="428"/>
      <c r="AY923" s="406"/>
      <c r="AZ923" s="408"/>
      <c r="BA923" s="410" t="str">
        <f>IF(A923="","",IF(AY923+AZ923=ข้อมูลพื้นฐาน!$F$33+ข้อมูลพื้นฐาน!$G$33,"/",""))</f>
        <v/>
      </c>
      <c r="BB923" s="410" t="str">
        <f t="shared" si="65"/>
        <v/>
      </c>
      <c r="BC923" s="389" t="str">
        <f>สรุปเวลาเรียน!X30</f>
        <v/>
      </c>
      <c r="BD923" s="415"/>
    </row>
    <row r="924" spans="1:56" ht="15" customHeight="1">
      <c r="A924" s="875" t="str">
        <f>เวลาเรียน1!A33</f>
        <v/>
      </c>
      <c r="B924" s="876"/>
      <c r="C924" s="536" t="str">
        <f>เวลาเรียน1!D33</f>
        <v/>
      </c>
      <c r="D924" s="406"/>
      <c r="E924" s="406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521" t="str">
        <f t="shared" si="66"/>
        <v/>
      </c>
      <c r="AA924" s="406"/>
      <c r="AB924" s="406"/>
      <c r="AC924" s="406"/>
      <c r="AD924" s="406"/>
      <c r="AE924" s="406"/>
      <c r="AF924" s="406"/>
      <c r="AG924" s="406"/>
      <c r="AH924" s="406"/>
      <c r="AI924" s="406"/>
      <c r="AJ924" s="406"/>
      <c r="AK924" s="406"/>
      <c r="AL924" s="406"/>
      <c r="AM924" s="406"/>
      <c r="AN924" s="406"/>
      <c r="AO924" s="406"/>
      <c r="AP924" s="406"/>
      <c r="AQ924" s="406"/>
      <c r="AR924" s="406"/>
      <c r="AS924" s="427"/>
      <c r="AT924" s="428"/>
      <c r="AU924" s="427"/>
      <c r="AV924" s="428"/>
      <c r="AW924" s="435"/>
      <c r="AX924" s="428"/>
      <c r="AY924" s="406"/>
      <c r="AZ924" s="408"/>
      <c r="BA924" s="410" t="str">
        <f>IF(A924="","",IF(AY924+AZ924=ข้อมูลพื้นฐาน!$F$33+ข้อมูลพื้นฐาน!$G$33,"/",""))</f>
        <v/>
      </c>
      <c r="BB924" s="410" t="str">
        <f t="shared" si="65"/>
        <v/>
      </c>
      <c r="BC924" s="389" t="str">
        <f>สรุปเวลาเรียน!X31</f>
        <v/>
      </c>
      <c r="BD924" s="415"/>
    </row>
    <row r="925" spans="1:56" ht="15" customHeight="1">
      <c r="A925" s="875" t="str">
        <f>เวลาเรียน1!A34</f>
        <v/>
      </c>
      <c r="B925" s="876"/>
      <c r="C925" s="536" t="str">
        <f>เวลาเรียน1!D34</f>
        <v/>
      </c>
      <c r="D925" s="406"/>
      <c r="E925" s="406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521" t="str">
        <f t="shared" si="66"/>
        <v/>
      </c>
      <c r="AA925" s="406"/>
      <c r="AB925" s="406"/>
      <c r="AC925" s="406"/>
      <c r="AD925" s="406"/>
      <c r="AE925" s="406"/>
      <c r="AF925" s="406"/>
      <c r="AG925" s="406"/>
      <c r="AH925" s="406"/>
      <c r="AI925" s="406"/>
      <c r="AJ925" s="406"/>
      <c r="AK925" s="406"/>
      <c r="AL925" s="406"/>
      <c r="AM925" s="406"/>
      <c r="AN925" s="406"/>
      <c r="AO925" s="406"/>
      <c r="AP925" s="406"/>
      <c r="AQ925" s="406"/>
      <c r="AR925" s="406"/>
      <c r="AS925" s="427"/>
      <c r="AT925" s="428"/>
      <c r="AU925" s="427"/>
      <c r="AV925" s="428"/>
      <c r="AW925" s="435"/>
      <c r="AX925" s="428"/>
      <c r="AY925" s="406"/>
      <c r="AZ925" s="408"/>
      <c r="BA925" s="410" t="str">
        <f>IF(A925="","",IF(AY925+AZ925=ข้อมูลพื้นฐาน!$F$33+ข้อมูลพื้นฐาน!$G$33,"/",""))</f>
        <v/>
      </c>
      <c r="BB925" s="410" t="str">
        <f t="shared" si="65"/>
        <v/>
      </c>
      <c r="BC925" s="389" t="str">
        <f>สรุปเวลาเรียน!X32</f>
        <v/>
      </c>
      <c r="BD925" s="415"/>
    </row>
    <row r="926" spans="1:56" ht="15" customHeight="1">
      <c r="A926" s="875" t="str">
        <f>เวลาเรียน1!A35</f>
        <v/>
      </c>
      <c r="B926" s="876"/>
      <c r="C926" s="536" t="str">
        <f>เวลาเรียน1!D35</f>
        <v/>
      </c>
      <c r="D926" s="406"/>
      <c r="E926" s="406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521" t="str">
        <f t="shared" si="66"/>
        <v/>
      </c>
      <c r="AA926" s="406"/>
      <c r="AB926" s="406"/>
      <c r="AC926" s="406"/>
      <c r="AD926" s="406"/>
      <c r="AE926" s="406"/>
      <c r="AF926" s="406"/>
      <c r="AG926" s="406"/>
      <c r="AH926" s="406"/>
      <c r="AI926" s="406"/>
      <c r="AJ926" s="406"/>
      <c r="AK926" s="406"/>
      <c r="AL926" s="406"/>
      <c r="AM926" s="406"/>
      <c r="AN926" s="406"/>
      <c r="AO926" s="406"/>
      <c r="AP926" s="406"/>
      <c r="AQ926" s="406"/>
      <c r="AR926" s="406"/>
      <c r="AS926" s="427"/>
      <c r="AT926" s="428"/>
      <c r="AU926" s="427"/>
      <c r="AV926" s="428"/>
      <c r="AW926" s="435"/>
      <c r="AX926" s="428"/>
      <c r="AY926" s="406"/>
      <c r="AZ926" s="408"/>
      <c r="BA926" s="410" t="str">
        <f>IF(A926="","",IF(AY926+AZ926=ข้อมูลพื้นฐาน!$F$33+ข้อมูลพื้นฐาน!$G$33,"/",""))</f>
        <v/>
      </c>
      <c r="BB926" s="410" t="str">
        <f t="shared" si="65"/>
        <v/>
      </c>
      <c r="BC926" s="389" t="str">
        <f>สรุปเวลาเรียน!X33</f>
        <v/>
      </c>
      <c r="BD926" s="415"/>
    </row>
    <row r="927" spans="1:56" ht="15" customHeight="1">
      <c r="A927" s="875" t="str">
        <f>เวลาเรียน1!A36</f>
        <v/>
      </c>
      <c r="B927" s="876"/>
      <c r="C927" s="536" t="str">
        <f>เวลาเรียน1!D36</f>
        <v/>
      </c>
      <c r="D927" s="406"/>
      <c r="E927" s="406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521" t="str">
        <f t="shared" si="66"/>
        <v/>
      </c>
      <c r="AA927" s="406"/>
      <c r="AB927" s="406"/>
      <c r="AC927" s="406"/>
      <c r="AD927" s="406"/>
      <c r="AE927" s="406"/>
      <c r="AF927" s="406"/>
      <c r="AG927" s="406"/>
      <c r="AH927" s="406"/>
      <c r="AI927" s="406"/>
      <c r="AJ927" s="406"/>
      <c r="AK927" s="406"/>
      <c r="AL927" s="406"/>
      <c r="AM927" s="406"/>
      <c r="AN927" s="406"/>
      <c r="AO927" s="406"/>
      <c r="AP927" s="406"/>
      <c r="AQ927" s="406"/>
      <c r="AR927" s="406"/>
      <c r="AS927" s="427"/>
      <c r="AT927" s="428"/>
      <c r="AU927" s="427"/>
      <c r="AV927" s="428"/>
      <c r="AW927" s="435"/>
      <c r="AX927" s="428"/>
      <c r="AY927" s="406"/>
      <c r="AZ927" s="408"/>
      <c r="BA927" s="410" t="str">
        <f>IF(A927="","",IF(AY927+AZ927=ข้อมูลพื้นฐาน!$F$33+ข้อมูลพื้นฐาน!$G$33,"/",""))</f>
        <v/>
      </c>
      <c r="BB927" s="410" t="str">
        <f t="shared" si="65"/>
        <v/>
      </c>
      <c r="BC927" s="389" t="str">
        <f>สรุปเวลาเรียน!X34</f>
        <v/>
      </c>
      <c r="BD927" s="415"/>
    </row>
    <row r="928" spans="1:56" ht="15" customHeight="1">
      <c r="A928" s="875" t="str">
        <f>เวลาเรียน1!A37</f>
        <v/>
      </c>
      <c r="B928" s="876"/>
      <c r="C928" s="536" t="str">
        <f>เวลาเรียน1!D37</f>
        <v/>
      </c>
      <c r="D928" s="406"/>
      <c r="E928" s="406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521" t="str">
        <f t="shared" si="66"/>
        <v/>
      </c>
      <c r="AA928" s="406"/>
      <c r="AB928" s="406"/>
      <c r="AC928" s="406"/>
      <c r="AD928" s="406"/>
      <c r="AE928" s="406"/>
      <c r="AF928" s="406"/>
      <c r="AG928" s="406"/>
      <c r="AH928" s="406"/>
      <c r="AI928" s="406"/>
      <c r="AJ928" s="406"/>
      <c r="AK928" s="406"/>
      <c r="AL928" s="406"/>
      <c r="AM928" s="406"/>
      <c r="AN928" s="406"/>
      <c r="AO928" s="406"/>
      <c r="AP928" s="406"/>
      <c r="AQ928" s="406"/>
      <c r="AR928" s="406"/>
      <c r="AS928" s="427"/>
      <c r="AT928" s="428"/>
      <c r="AU928" s="427"/>
      <c r="AV928" s="428"/>
      <c r="AW928" s="435"/>
      <c r="AX928" s="428"/>
      <c r="AY928" s="406"/>
      <c r="AZ928" s="408"/>
      <c r="BA928" s="410" t="str">
        <f>IF(A928="","",IF(AY928+AZ928=ข้อมูลพื้นฐาน!$F$33+ข้อมูลพื้นฐาน!$G$33,"/",""))</f>
        <v/>
      </c>
      <c r="BB928" s="410" t="str">
        <f t="shared" si="65"/>
        <v/>
      </c>
      <c r="BC928" s="389" t="str">
        <f>สรุปเวลาเรียน!X35</f>
        <v/>
      </c>
      <c r="BD928" s="415"/>
    </row>
    <row r="929" spans="1:56" ht="15" customHeight="1">
      <c r="A929" s="875" t="str">
        <f>เวลาเรียน1!A38</f>
        <v/>
      </c>
      <c r="B929" s="876"/>
      <c r="C929" s="536" t="str">
        <f>เวลาเรียน1!D38</f>
        <v/>
      </c>
      <c r="D929" s="406"/>
      <c r="E929" s="406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521" t="str">
        <f t="shared" si="66"/>
        <v/>
      </c>
      <c r="AA929" s="406"/>
      <c r="AB929" s="406"/>
      <c r="AC929" s="406"/>
      <c r="AD929" s="406"/>
      <c r="AE929" s="406"/>
      <c r="AF929" s="406"/>
      <c r="AG929" s="406"/>
      <c r="AH929" s="406"/>
      <c r="AI929" s="406"/>
      <c r="AJ929" s="406"/>
      <c r="AK929" s="406"/>
      <c r="AL929" s="406"/>
      <c r="AM929" s="406"/>
      <c r="AN929" s="406"/>
      <c r="AO929" s="406"/>
      <c r="AP929" s="406"/>
      <c r="AQ929" s="406"/>
      <c r="AR929" s="406"/>
      <c r="AS929" s="427"/>
      <c r="AT929" s="428"/>
      <c r="AU929" s="427"/>
      <c r="AV929" s="428"/>
      <c r="AW929" s="435"/>
      <c r="AX929" s="428"/>
      <c r="AY929" s="406"/>
      <c r="AZ929" s="408"/>
      <c r="BA929" s="410" t="str">
        <f>IF(A929="","",IF(AY929+AZ929=ข้อมูลพื้นฐาน!$F$33+ข้อมูลพื้นฐาน!$G$33,"/",""))</f>
        <v/>
      </c>
      <c r="BB929" s="410" t="str">
        <f t="shared" si="65"/>
        <v/>
      </c>
      <c r="BC929" s="389" t="str">
        <f>สรุปเวลาเรียน!X36</f>
        <v/>
      </c>
      <c r="BD929" s="415"/>
    </row>
    <row r="930" spans="1:56" ht="15" customHeight="1">
      <c r="A930" s="875" t="str">
        <f>เวลาเรียน1!A39</f>
        <v/>
      </c>
      <c r="B930" s="876"/>
      <c r="C930" s="536" t="str">
        <f>เวลาเรียน1!D39</f>
        <v/>
      </c>
      <c r="D930" s="406"/>
      <c r="E930" s="406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521" t="str">
        <f t="shared" si="66"/>
        <v/>
      </c>
      <c r="AA930" s="406"/>
      <c r="AB930" s="406"/>
      <c r="AC930" s="406"/>
      <c r="AD930" s="406"/>
      <c r="AE930" s="406"/>
      <c r="AF930" s="406"/>
      <c r="AG930" s="406"/>
      <c r="AH930" s="406"/>
      <c r="AI930" s="406"/>
      <c r="AJ930" s="406"/>
      <c r="AK930" s="406"/>
      <c r="AL930" s="406"/>
      <c r="AM930" s="406"/>
      <c r="AN930" s="406"/>
      <c r="AO930" s="406"/>
      <c r="AP930" s="406"/>
      <c r="AQ930" s="406"/>
      <c r="AR930" s="406"/>
      <c r="AS930" s="427"/>
      <c r="AT930" s="428"/>
      <c r="AU930" s="427"/>
      <c r="AV930" s="428"/>
      <c r="AW930" s="435"/>
      <c r="AX930" s="428"/>
      <c r="AY930" s="406"/>
      <c r="AZ930" s="408"/>
      <c r="BA930" s="410" t="str">
        <f>IF(A930="","",IF(AY930+AZ930=ข้อมูลพื้นฐาน!$F$33+ข้อมูลพื้นฐาน!$G$33,"/",""))</f>
        <v/>
      </c>
      <c r="BB930" s="410" t="str">
        <f t="shared" si="65"/>
        <v/>
      </c>
      <c r="BC930" s="389" t="str">
        <f>สรุปเวลาเรียน!X37</f>
        <v/>
      </c>
      <c r="BD930" s="415"/>
    </row>
    <row r="931" spans="1:56" ht="15" customHeight="1">
      <c r="A931" s="875" t="str">
        <f>เวลาเรียน1!A40</f>
        <v/>
      </c>
      <c r="B931" s="876"/>
      <c r="C931" s="536" t="str">
        <f>เวลาเรียน1!D40</f>
        <v/>
      </c>
      <c r="D931" s="406"/>
      <c r="E931" s="406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521" t="str">
        <f t="shared" si="66"/>
        <v/>
      </c>
      <c r="AA931" s="406"/>
      <c r="AB931" s="406"/>
      <c r="AC931" s="406"/>
      <c r="AD931" s="406"/>
      <c r="AE931" s="406"/>
      <c r="AF931" s="406"/>
      <c r="AG931" s="406"/>
      <c r="AH931" s="406"/>
      <c r="AI931" s="406"/>
      <c r="AJ931" s="406"/>
      <c r="AK931" s="406"/>
      <c r="AL931" s="406"/>
      <c r="AM931" s="406"/>
      <c r="AN931" s="406"/>
      <c r="AO931" s="406"/>
      <c r="AP931" s="406"/>
      <c r="AQ931" s="406"/>
      <c r="AR931" s="406"/>
      <c r="AS931" s="427"/>
      <c r="AT931" s="428"/>
      <c r="AU931" s="427"/>
      <c r="AV931" s="428"/>
      <c r="AW931" s="435"/>
      <c r="AX931" s="428"/>
      <c r="AY931" s="406"/>
      <c r="AZ931" s="408"/>
      <c r="BA931" s="410" t="str">
        <f>IF(A931="","",IF(AY931+AZ931=ข้อมูลพื้นฐาน!$F$33+ข้อมูลพื้นฐาน!$G$33,"/",""))</f>
        <v/>
      </c>
      <c r="BB931" s="410" t="str">
        <f t="shared" si="65"/>
        <v/>
      </c>
      <c r="BC931" s="389" t="str">
        <f>สรุปเวลาเรียน!X38</f>
        <v/>
      </c>
      <c r="BD931" s="415"/>
    </row>
    <row r="932" spans="1:56" ht="15" customHeight="1">
      <c r="A932" s="875" t="str">
        <f>เวลาเรียน1!A41</f>
        <v/>
      </c>
      <c r="B932" s="876"/>
      <c r="C932" s="536" t="str">
        <f>เวลาเรียน1!D41</f>
        <v/>
      </c>
      <c r="D932" s="406"/>
      <c r="E932" s="406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521" t="str">
        <f t="shared" si="66"/>
        <v/>
      </c>
      <c r="AA932" s="406"/>
      <c r="AB932" s="406"/>
      <c r="AC932" s="406"/>
      <c r="AD932" s="406"/>
      <c r="AE932" s="406"/>
      <c r="AF932" s="406"/>
      <c r="AG932" s="406"/>
      <c r="AH932" s="406"/>
      <c r="AI932" s="406"/>
      <c r="AJ932" s="406"/>
      <c r="AK932" s="406"/>
      <c r="AL932" s="406"/>
      <c r="AM932" s="406"/>
      <c r="AN932" s="406"/>
      <c r="AO932" s="406"/>
      <c r="AP932" s="406"/>
      <c r="AQ932" s="406"/>
      <c r="AR932" s="406"/>
      <c r="AS932" s="427"/>
      <c r="AT932" s="428"/>
      <c r="AU932" s="427"/>
      <c r="AV932" s="428"/>
      <c r="AW932" s="435"/>
      <c r="AX932" s="428"/>
      <c r="AY932" s="406"/>
      <c r="AZ932" s="408"/>
      <c r="BA932" s="410" t="str">
        <f>IF(A932="","",IF(AY932+AZ932=ข้อมูลพื้นฐาน!$F$33+ข้อมูลพื้นฐาน!$G$33,"/",""))</f>
        <v/>
      </c>
      <c r="BB932" s="410" t="str">
        <f t="shared" si="65"/>
        <v/>
      </c>
      <c r="BC932" s="389" t="str">
        <f>สรุปเวลาเรียน!X39</f>
        <v/>
      </c>
      <c r="BD932" s="415"/>
    </row>
    <row r="933" spans="1:56" ht="15" customHeight="1">
      <c r="A933" s="875" t="str">
        <f>เวลาเรียน1!A42</f>
        <v/>
      </c>
      <c r="B933" s="876"/>
      <c r="C933" s="536" t="str">
        <f>เวลาเรียน1!D42</f>
        <v/>
      </c>
      <c r="D933" s="406"/>
      <c r="E933" s="406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521" t="str">
        <f t="shared" si="66"/>
        <v/>
      </c>
      <c r="AA933" s="406"/>
      <c r="AB933" s="406"/>
      <c r="AC933" s="406"/>
      <c r="AD933" s="406"/>
      <c r="AE933" s="406"/>
      <c r="AF933" s="406"/>
      <c r="AG933" s="406"/>
      <c r="AH933" s="406"/>
      <c r="AI933" s="406"/>
      <c r="AJ933" s="406"/>
      <c r="AK933" s="406"/>
      <c r="AL933" s="406"/>
      <c r="AM933" s="406"/>
      <c r="AN933" s="406"/>
      <c r="AO933" s="406"/>
      <c r="AP933" s="406"/>
      <c r="AQ933" s="406"/>
      <c r="AR933" s="406"/>
      <c r="AS933" s="427"/>
      <c r="AT933" s="428"/>
      <c r="AU933" s="427"/>
      <c r="AV933" s="428"/>
      <c r="AW933" s="435"/>
      <c r="AX933" s="428"/>
      <c r="AY933" s="406"/>
      <c r="AZ933" s="408"/>
      <c r="BA933" s="410" t="str">
        <f>IF(A933="","",IF(AY933+AZ933=ข้อมูลพื้นฐาน!$F$33+ข้อมูลพื้นฐาน!$G$33,"/",""))</f>
        <v/>
      </c>
      <c r="BB933" s="410" t="str">
        <f t="shared" si="65"/>
        <v/>
      </c>
      <c r="BC933" s="389" t="str">
        <f>สรุปเวลาเรียน!X40</f>
        <v/>
      </c>
      <c r="BD933" s="415"/>
    </row>
    <row r="934" spans="1:56" ht="15" customHeight="1">
      <c r="A934" s="875" t="str">
        <f>เวลาเรียน1!A43</f>
        <v/>
      </c>
      <c r="B934" s="876"/>
      <c r="C934" s="536" t="str">
        <f>เวลาเรียน1!D43</f>
        <v/>
      </c>
      <c r="D934" s="406"/>
      <c r="E934" s="406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521" t="str">
        <f t="shared" si="66"/>
        <v/>
      </c>
      <c r="AA934" s="406"/>
      <c r="AB934" s="406"/>
      <c r="AC934" s="406"/>
      <c r="AD934" s="406"/>
      <c r="AE934" s="406"/>
      <c r="AF934" s="406"/>
      <c r="AG934" s="406"/>
      <c r="AH934" s="406"/>
      <c r="AI934" s="406"/>
      <c r="AJ934" s="406"/>
      <c r="AK934" s="406"/>
      <c r="AL934" s="406"/>
      <c r="AM934" s="406"/>
      <c r="AN934" s="406"/>
      <c r="AO934" s="406"/>
      <c r="AP934" s="406"/>
      <c r="AQ934" s="406"/>
      <c r="AR934" s="406"/>
      <c r="AS934" s="427"/>
      <c r="AT934" s="428"/>
      <c r="AU934" s="427"/>
      <c r="AV934" s="428"/>
      <c r="AW934" s="435"/>
      <c r="AX934" s="428"/>
      <c r="AY934" s="406"/>
      <c r="AZ934" s="408"/>
      <c r="BA934" s="410" t="str">
        <f>IF(A934="","",IF(AY934+AZ934=ข้อมูลพื้นฐาน!$F$33+ข้อมูลพื้นฐาน!$G$33,"/",""))</f>
        <v/>
      </c>
      <c r="BB934" s="410" t="str">
        <f t="shared" si="65"/>
        <v/>
      </c>
      <c r="BC934" s="389" t="str">
        <f>สรุปเวลาเรียน!X41</f>
        <v/>
      </c>
      <c r="BD934" s="415"/>
    </row>
    <row r="935" spans="1:56" ht="15" customHeight="1">
      <c r="A935" s="875" t="str">
        <f>เวลาเรียน1!A44</f>
        <v/>
      </c>
      <c r="B935" s="876"/>
      <c r="C935" s="536" t="str">
        <f>เวลาเรียน1!D44</f>
        <v/>
      </c>
      <c r="D935" s="406"/>
      <c r="E935" s="406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521" t="str">
        <f t="shared" si="66"/>
        <v/>
      </c>
      <c r="AA935" s="406"/>
      <c r="AB935" s="406"/>
      <c r="AC935" s="406"/>
      <c r="AD935" s="406"/>
      <c r="AE935" s="406"/>
      <c r="AF935" s="406"/>
      <c r="AG935" s="406"/>
      <c r="AH935" s="406"/>
      <c r="AI935" s="406"/>
      <c r="AJ935" s="406"/>
      <c r="AK935" s="406"/>
      <c r="AL935" s="406"/>
      <c r="AM935" s="406"/>
      <c r="AN935" s="406"/>
      <c r="AO935" s="406"/>
      <c r="AP935" s="406"/>
      <c r="AQ935" s="406"/>
      <c r="AR935" s="406"/>
      <c r="AS935" s="427"/>
      <c r="AT935" s="428"/>
      <c r="AU935" s="427"/>
      <c r="AV935" s="428"/>
      <c r="AW935" s="435"/>
      <c r="AX935" s="428"/>
      <c r="AY935" s="406"/>
      <c r="AZ935" s="408"/>
      <c r="BA935" s="410" t="str">
        <f>IF(A935="","",IF(AY935+AZ935=ข้อมูลพื้นฐาน!$F$33+ข้อมูลพื้นฐาน!$G$33,"/",""))</f>
        <v/>
      </c>
      <c r="BB935" s="410" t="str">
        <f t="shared" si="65"/>
        <v/>
      </c>
      <c r="BC935" s="389" t="str">
        <f>สรุปเวลาเรียน!X42</f>
        <v/>
      </c>
      <c r="BD935" s="415"/>
    </row>
    <row r="936" spans="1:56" ht="15" customHeight="1">
      <c r="A936" s="875" t="str">
        <f>เวลาเรียน1!A45</f>
        <v/>
      </c>
      <c r="B936" s="876"/>
      <c r="C936" s="536" t="str">
        <f>เวลาเรียน1!D45</f>
        <v/>
      </c>
      <c r="D936" s="406"/>
      <c r="E936" s="406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521" t="str">
        <f t="shared" si="66"/>
        <v/>
      </c>
      <c r="AA936" s="406"/>
      <c r="AB936" s="406"/>
      <c r="AC936" s="406"/>
      <c r="AD936" s="406"/>
      <c r="AE936" s="406"/>
      <c r="AF936" s="406"/>
      <c r="AG936" s="406"/>
      <c r="AH936" s="406"/>
      <c r="AI936" s="406"/>
      <c r="AJ936" s="406"/>
      <c r="AK936" s="406"/>
      <c r="AL936" s="406"/>
      <c r="AM936" s="406"/>
      <c r="AN936" s="406"/>
      <c r="AO936" s="406"/>
      <c r="AP936" s="406"/>
      <c r="AQ936" s="406"/>
      <c r="AR936" s="406"/>
      <c r="AS936" s="427"/>
      <c r="AT936" s="428"/>
      <c r="AU936" s="427"/>
      <c r="AV936" s="428"/>
      <c r="AW936" s="435"/>
      <c r="AX936" s="428"/>
      <c r="AY936" s="406"/>
      <c r="AZ936" s="408"/>
      <c r="BA936" s="410" t="str">
        <f>IF(A936="","",IF(AY936+AZ936=ข้อมูลพื้นฐาน!$F$33+ข้อมูลพื้นฐาน!$G$33,"/",""))</f>
        <v/>
      </c>
      <c r="BB936" s="410" t="str">
        <f t="shared" si="65"/>
        <v/>
      </c>
      <c r="BC936" s="389" t="str">
        <f>สรุปเวลาเรียน!X43</f>
        <v/>
      </c>
      <c r="BD936" s="415"/>
    </row>
    <row r="937" spans="1:56" ht="15" customHeight="1">
      <c r="A937" s="875" t="str">
        <f>เวลาเรียน1!A46</f>
        <v/>
      </c>
      <c r="B937" s="876"/>
      <c r="C937" s="536" t="str">
        <f>เวลาเรียน1!D46</f>
        <v/>
      </c>
      <c r="D937" s="406"/>
      <c r="E937" s="406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521" t="str">
        <f t="shared" si="66"/>
        <v/>
      </c>
      <c r="AA937" s="406"/>
      <c r="AB937" s="406"/>
      <c r="AC937" s="406"/>
      <c r="AD937" s="406"/>
      <c r="AE937" s="406"/>
      <c r="AF937" s="406"/>
      <c r="AG937" s="406"/>
      <c r="AH937" s="406"/>
      <c r="AI937" s="406"/>
      <c r="AJ937" s="406"/>
      <c r="AK937" s="406"/>
      <c r="AL937" s="406"/>
      <c r="AM937" s="406"/>
      <c r="AN937" s="406"/>
      <c r="AO937" s="406"/>
      <c r="AP937" s="406"/>
      <c r="AQ937" s="406"/>
      <c r="AR937" s="406"/>
      <c r="AS937" s="429"/>
      <c r="AT937" s="430"/>
      <c r="AU937" s="429"/>
      <c r="AV937" s="430"/>
      <c r="AW937" s="436"/>
      <c r="AX937" s="430"/>
      <c r="AY937" s="406"/>
      <c r="AZ937" s="408"/>
      <c r="BA937" s="410" t="str">
        <f>IF(A937="","",IF(AY937+AZ937=ข้อมูลพื้นฐาน!$F$33+ข้อมูลพื้นฐาน!$G$33,"/",""))</f>
        <v/>
      </c>
      <c r="BB937" s="410" t="str">
        <f t="shared" si="65"/>
        <v/>
      </c>
      <c r="BC937" s="389" t="str">
        <f>สรุปเวลาเรียน!X44</f>
        <v/>
      </c>
      <c r="BD937" s="415"/>
    </row>
    <row r="938" spans="1:56" ht="15" customHeight="1">
      <c r="A938" s="875" t="str">
        <f>เวลาเรียน1!A47</f>
        <v/>
      </c>
      <c r="B938" s="876"/>
      <c r="C938" s="536" t="str">
        <f>เวลาเรียน1!D47</f>
        <v/>
      </c>
      <c r="D938" s="406"/>
      <c r="E938" s="406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521" t="str">
        <f t="shared" ref="Z938:Z947" si="67">A938</f>
        <v/>
      </c>
      <c r="AA938" s="406"/>
      <c r="AB938" s="406"/>
      <c r="AC938" s="406"/>
      <c r="AD938" s="406"/>
      <c r="AE938" s="406"/>
      <c r="AF938" s="406"/>
      <c r="AG938" s="406"/>
      <c r="AH938" s="406"/>
      <c r="AI938" s="406"/>
      <c r="AJ938" s="406"/>
      <c r="AK938" s="406"/>
      <c r="AL938" s="406"/>
      <c r="AM938" s="406"/>
      <c r="AN938" s="406"/>
      <c r="AO938" s="406"/>
      <c r="AP938" s="406"/>
      <c r="AQ938" s="406"/>
      <c r="AR938" s="406"/>
      <c r="AS938" s="427"/>
      <c r="AT938" s="428"/>
      <c r="AU938" s="427"/>
      <c r="AV938" s="428"/>
      <c r="AW938" s="435"/>
      <c r="AX938" s="428"/>
      <c r="AY938" s="406"/>
      <c r="AZ938" s="408"/>
      <c r="BA938" s="410" t="str">
        <f>IF(A938="","",IF(AY938+AZ938=ข้อมูลพื้นฐาน!$F$33+ข้อมูลพื้นฐาน!$G$33,"/",""))</f>
        <v/>
      </c>
      <c r="BB938" s="410" t="str">
        <f t="shared" ref="BB938:BB947" si="68">IF(A938="","",IF(BA938="/","","/"))</f>
        <v/>
      </c>
      <c r="BC938" s="389" t="str">
        <f>สรุปเวลาเรียน!X45</f>
        <v/>
      </c>
      <c r="BD938" s="415"/>
    </row>
    <row r="939" spans="1:56" ht="15" customHeight="1">
      <c r="A939" s="875" t="str">
        <f>เวลาเรียน1!A48</f>
        <v/>
      </c>
      <c r="B939" s="876"/>
      <c r="C939" s="536" t="str">
        <f>เวลาเรียน1!D48</f>
        <v/>
      </c>
      <c r="D939" s="406"/>
      <c r="E939" s="406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521" t="str">
        <f t="shared" si="67"/>
        <v/>
      </c>
      <c r="AA939" s="406"/>
      <c r="AB939" s="406"/>
      <c r="AC939" s="406"/>
      <c r="AD939" s="406"/>
      <c r="AE939" s="406"/>
      <c r="AF939" s="406"/>
      <c r="AG939" s="406"/>
      <c r="AH939" s="406"/>
      <c r="AI939" s="406"/>
      <c r="AJ939" s="406"/>
      <c r="AK939" s="406"/>
      <c r="AL939" s="406"/>
      <c r="AM939" s="406"/>
      <c r="AN939" s="406"/>
      <c r="AO939" s="406"/>
      <c r="AP939" s="406"/>
      <c r="AQ939" s="406"/>
      <c r="AR939" s="406"/>
      <c r="AS939" s="427"/>
      <c r="AT939" s="428"/>
      <c r="AU939" s="427"/>
      <c r="AV939" s="428"/>
      <c r="AW939" s="435"/>
      <c r="AX939" s="428"/>
      <c r="AY939" s="406"/>
      <c r="AZ939" s="408"/>
      <c r="BA939" s="410" t="str">
        <f>IF(A939="","",IF(AY939+AZ939=ข้อมูลพื้นฐาน!$F$33+ข้อมูลพื้นฐาน!$G$33,"/",""))</f>
        <v/>
      </c>
      <c r="BB939" s="410" t="str">
        <f t="shared" si="68"/>
        <v/>
      </c>
      <c r="BC939" s="389" t="str">
        <f>สรุปเวลาเรียน!X46</f>
        <v/>
      </c>
      <c r="BD939" s="415"/>
    </row>
    <row r="940" spans="1:56" ht="15" customHeight="1">
      <c r="A940" s="875" t="str">
        <f>เวลาเรียน1!A49</f>
        <v/>
      </c>
      <c r="B940" s="876"/>
      <c r="C940" s="536" t="str">
        <f>เวลาเรียน1!D49</f>
        <v/>
      </c>
      <c r="D940" s="406"/>
      <c r="E940" s="406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521" t="str">
        <f t="shared" si="67"/>
        <v/>
      </c>
      <c r="AA940" s="406"/>
      <c r="AB940" s="406"/>
      <c r="AC940" s="406"/>
      <c r="AD940" s="406"/>
      <c r="AE940" s="406"/>
      <c r="AF940" s="406"/>
      <c r="AG940" s="406"/>
      <c r="AH940" s="406"/>
      <c r="AI940" s="406"/>
      <c r="AJ940" s="406"/>
      <c r="AK940" s="406"/>
      <c r="AL940" s="406"/>
      <c r="AM940" s="406"/>
      <c r="AN940" s="406"/>
      <c r="AO940" s="406"/>
      <c r="AP940" s="406"/>
      <c r="AQ940" s="406"/>
      <c r="AR940" s="406"/>
      <c r="AS940" s="427"/>
      <c r="AT940" s="428"/>
      <c r="AU940" s="427"/>
      <c r="AV940" s="428"/>
      <c r="AW940" s="435"/>
      <c r="AX940" s="428"/>
      <c r="AY940" s="406"/>
      <c r="AZ940" s="408"/>
      <c r="BA940" s="410" t="str">
        <f>IF(A940="","",IF(AY940+AZ940=ข้อมูลพื้นฐาน!$F$33+ข้อมูลพื้นฐาน!$G$33,"/",""))</f>
        <v/>
      </c>
      <c r="BB940" s="410" t="str">
        <f t="shared" si="68"/>
        <v/>
      </c>
      <c r="BC940" s="389" t="str">
        <f>สรุปเวลาเรียน!X47</f>
        <v/>
      </c>
      <c r="BD940" s="415"/>
    </row>
    <row r="941" spans="1:56" ht="15" customHeight="1">
      <c r="A941" s="875" t="str">
        <f>เวลาเรียน1!A50</f>
        <v/>
      </c>
      <c r="B941" s="876"/>
      <c r="C941" s="536" t="str">
        <f>เวลาเรียน1!D50</f>
        <v/>
      </c>
      <c r="D941" s="406"/>
      <c r="E941" s="406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521" t="str">
        <f t="shared" si="67"/>
        <v/>
      </c>
      <c r="AA941" s="406"/>
      <c r="AB941" s="406"/>
      <c r="AC941" s="406"/>
      <c r="AD941" s="406"/>
      <c r="AE941" s="406"/>
      <c r="AF941" s="406"/>
      <c r="AG941" s="406"/>
      <c r="AH941" s="406"/>
      <c r="AI941" s="406"/>
      <c r="AJ941" s="406"/>
      <c r="AK941" s="406"/>
      <c r="AL941" s="406"/>
      <c r="AM941" s="406"/>
      <c r="AN941" s="406"/>
      <c r="AO941" s="406"/>
      <c r="AP941" s="406"/>
      <c r="AQ941" s="406"/>
      <c r="AR941" s="406"/>
      <c r="AS941" s="427"/>
      <c r="AT941" s="428"/>
      <c r="AU941" s="427"/>
      <c r="AV941" s="428"/>
      <c r="AW941" s="435"/>
      <c r="AX941" s="428"/>
      <c r="AY941" s="406"/>
      <c r="AZ941" s="408"/>
      <c r="BA941" s="410" t="str">
        <f>IF(A941="","",IF(AY941+AZ941=ข้อมูลพื้นฐาน!$F$33+ข้อมูลพื้นฐาน!$G$33,"/",""))</f>
        <v/>
      </c>
      <c r="BB941" s="410" t="str">
        <f t="shared" si="68"/>
        <v/>
      </c>
      <c r="BC941" s="389" t="str">
        <f>สรุปเวลาเรียน!X48</f>
        <v/>
      </c>
      <c r="BD941" s="415"/>
    </row>
    <row r="942" spans="1:56" ht="15" customHeight="1">
      <c r="A942" s="875" t="str">
        <f>เวลาเรียน1!A51</f>
        <v/>
      </c>
      <c r="B942" s="876"/>
      <c r="C942" s="536" t="str">
        <f>เวลาเรียน1!D51</f>
        <v/>
      </c>
      <c r="D942" s="406"/>
      <c r="E942" s="406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521" t="str">
        <f t="shared" si="67"/>
        <v/>
      </c>
      <c r="AA942" s="406"/>
      <c r="AB942" s="406"/>
      <c r="AC942" s="406"/>
      <c r="AD942" s="406"/>
      <c r="AE942" s="406"/>
      <c r="AF942" s="406"/>
      <c r="AG942" s="406"/>
      <c r="AH942" s="406"/>
      <c r="AI942" s="406"/>
      <c r="AJ942" s="406"/>
      <c r="AK942" s="406"/>
      <c r="AL942" s="406"/>
      <c r="AM942" s="406"/>
      <c r="AN942" s="406"/>
      <c r="AO942" s="406"/>
      <c r="AP942" s="406"/>
      <c r="AQ942" s="406"/>
      <c r="AR942" s="406"/>
      <c r="AS942" s="427"/>
      <c r="AT942" s="428"/>
      <c r="AU942" s="427"/>
      <c r="AV942" s="428"/>
      <c r="AW942" s="435"/>
      <c r="AX942" s="428"/>
      <c r="AY942" s="406"/>
      <c r="AZ942" s="408"/>
      <c r="BA942" s="410" t="str">
        <f>IF(A942="","",IF(AY942+AZ942=ข้อมูลพื้นฐาน!$F$33+ข้อมูลพื้นฐาน!$G$33,"/",""))</f>
        <v/>
      </c>
      <c r="BB942" s="410" t="str">
        <f t="shared" si="68"/>
        <v/>
      </c>
      <c r="BC942" s="389" t="str">
        <f>สรุปเวลาเรียน!X49</f>
        <v/>
      </c>
      <c r="BD942" s="415"/>
    </row>
    <row r="943" spans="1:56" ht="15" customHeight="1">
      <c r="A943" s="875" t="str">
        <f>เวลาเรียน1!A52</f>
        <v/>
      </c>
      <c r="B943" s="876"/>
      <c r="C943" s="536" t="str">
        <f>เวลาเรียน1!D52</f>
        <v/>
      </c>
      <c r="D943" s="406"/>
      <c r="E943" s="406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521" t="str">
        <f t="shared" si="67"/>
        <v/>
      </c>
      <c r="AA943" s="406"/>
      <c r="AB943" s="406"/>
      <c r="AC943" s="406"/>
      <c r="AD943" s="406"/>
      <c r="AE943" s="406"/>
      <c r="AF943" s="406"/>
      <c r="AG943" s="406"/>
      <c r="AH943" s="406"/>
      <c r="AI943" s="406"/>
      <c r="AJ943" s="406"/>
      <c r="AK943" s="406"/>
      <c r="AL943" s="406"/>
      <c r="AM943" s="406"/>
      <c r="AN943" s="406"/>
      <c r="AO943" s="406"/>
      <c r="AP943" s="406"/>
      <c r="AQ943" s="406"/>
      <c r="AR943" s="406"/>
      <c r="AS943" s="427"/>
      <c r="AT943" s="428"/>
      <c r="AU943" s="427"/>
      <c r="AV943" s="428"/>
      <c r="AW943" s="435"/>
      <c r="AX943" s="428"/>
      <c r="AY943" s="406"/>
      <c r="AZ943" s="408"/>
      <c r="BA943" s="410" t="str">
        <f>IF(A943="","",IF(AY943+AZ943=ข้อมูลพื้นฐาน!$F$33+ข้อมูลพื้นฐาน!$G$33,"/",""))</f>
        <v/>
      </c>
      <c r="BB943" s="410" t="str">
        <f t="shared" si="68"/>
        <v/>
      </c>
      <c r="BC943" s="389" t="str">
        <f>สรุปเวลาเรียน!X50</f>
        <v/>
      </c>
      <c r="BD943" s="415"/>
    </row>
    <row r="944" spans="1:56" ht="15" customHeight="1">
      <c r="A944" s="875" t="str">
        <f>เวลาเรียน1!A53</f>
        <v/>
      </c>
      <c r="B944" s="876"/>
      <c r="C944" s="536" t="str">
        <f>เวลาเรียน1!D53</f>
        <v/>
      </c>
      <c r="D944" s="406"/>
      <c r="E944" s="406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521" t="str">
        <f t="shared" si="67"/>
        <v/>
      </c>
      <c r="AA944" s="406"/>
      <c r="AB944" s="406"/>
      <c r="AC944" s="406"/>
      <c r="AD944" s="406"/>
      <c r="AE944" s="406"/>
      <c r="AF944" s="406"/>
      <c r="AG944" s="406"/>
      <c r="AH944" s="406"/>
      <c r="AI944" s="406"/>
      <c r="AJ944" s="406"/>
      <c r="AK944" s="406"/>
      <c r="AL944" s="406"/>
      <c r="AM944" s="406"/>
      <c r="AN944" s="406"/>
      <c r="AO944" s="406"/>
      <c r="AP944" s="406"/>
      <c r="AQ944" s="406"/>
      <c r="AR944" s="406"/>
      <c r="AS944" s="427"/>
      <c r="AT944" s="428"/>
      <c r="AU944" s="427"/>
      <c r="AV944" s="428"/>
      <c r="AW944" s="435"/>
      <c r="AX944" s="428"/>
      <c r="AY944" s="406"/>
      <c r="AZ944" s="408"/>
      <c r="BA944" s="410" t="str">
        <f>IF(A944="","",IF(AY944+AZ944=ข้อมูลพื้นฐาน!$F$33+ข้อมูลพื้นฐาน!$G$33,"/",""))</f>
        <v/>
      </c>
      <c r="BB944" s="410" t="str">
        <f t="shared" si="68"/>
        <v/>
      </c>
      <c r="BC944" s="389" t="str">
        <f>สรุปเวลาเรียน!X51</f>
        <v/>
      </c>
      <c r="BD944" s="415"/>
    </row>
    <row r="945" spans="1:56" ht="15" customHeight="1">
      <c r="A945" s="875" t="str">
        <f>เวลาเรียน1!A54</f>
        <v/>
      </c>
      <c r="B945" s="876"/>
      <c r="C945" s="536" t="str">
        <f>เวลาเรียน1!D54</f>
        <v/>
      </c>
      <c r="D945" s="406"/>
      <c r="E945" s="406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521" t="str">
        <f t="shared" si="67"/>
        <v/>
      </c>
      <c r="AA945" s="406"/>
      <c r="AB945" s="406"/>
      <c r="AC945" s="406"/>
      <c r="AD945" s="406"/>
      <c r="AE945" s="406"/>
      <c r="AF945" s="406"/>
      <c r="AG945" s="406"/>
      <c r="AH945" s="406"/>
      <c r="AI945" s="406"/>
      <c r="AJ945" s="406"/>
      <c r="AK945" s="406"/>
      <c r="AL945" s="406"/>
      <c r="AM945" s="406"/>
      <c r="AN945" s="406"/>
      <c r="AO945" s="406"/>
      <c r="AP945" s="406"/>
      <c r="AQ945" s="406"/>
      <c r="AR945" s="406"/>
      <c r="AS945" s="427"/>
      <c r="AT945" s="428"/>
      <c r="AU945" s="427"/>
      <c r="AV945" s="428"/>
      <c r="AW945" s="435"/>
      <c r="AX945" s="428"/>
      <c r="AY945" s="406"/>
      <c r="AZ945" s="408"/>
      <c r="BA945" s="410" t="str">
        <f>IF(A945="","",IF(AY945+AZ945=ข้อมูลพื้นฐาน!$F$33+ข้อมูลพื้นฐาน!$G$33,"/",""))</f>
        <v/>
      </c>
      <c r="BB945" s="410" t="str">
        <f t="shared" si="68"/>
        <v/>
      </c>
      <c r="BC945" s="389" t="str">
        <f>สรุปเวลาเรียน!X52</f>
        <v/>
      </c>
      <c r="BD945" s="415"/>
    </row>
    <row r="946" spans="1:56" ht="15" customHeight="1">
      <c r="A946" s="875" t="str">
        <f>เวลาเรียน1!A55</f>
        <v/>
      </c>
      <c r="B946" s="876"/>
      <c r="C946" s="536" t="str">
        <f>เวลาเรียน1!D55</f>
        <v/>
      </c>
      <c r="D946" s="406"/>
      <c r="E946" s="406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521" t="str">
        <f t="shared" si="67"/>
        <v/>
      </c>
      <c r="AA946" s="406"/>
      <c r="AB946" s="406"/>
      <c r="AC946" s="406"/>
      <c r="AD946" s="406"/>
      <c r="AE946" s="406"/>
      <c r="AF946" s="406"/>
      <c r="AG946" s="406"/>
      <c r="AH946" s="406"/>
      <c r="AI946" s="406"/>
      <c r="AJ946" s="406"/>
      <c r="AK946" s="406"/>
      <c r="AL946" s="406"/>
      <c r="AM946" s="406"/>
      <c r="AN946" s="406"/>
      <c r="AO946" s="406"/>
      <c r="AP946" s="406"/>
      <c r="AQ946" s="406"/>
      <c r="AR946" s="406"/>
      <c r="AS946" s="427"/>
      <c r="AT946" s="428"/>
      <c r="AU946" s="427"/>
      <c r="AV946" s="428"/>
      <c r="AW946" s="435"/>
      <c r="AX946" s="428"/>
      <c r="AY946" s="406"/>
      <c r="AZ946" s="408"/>
      <c r="BA946" s="410" t="str">
        <f>IF(A946="","",IF(AY946+AZ946=ข้อมูลพื้นฐาน!$F$33+ข้อมูลพื้นฐาน!$G$33,"/",""))</f>
        <v/>
      </c>
      <c r="BB946" s="410" t="str">
        <f t="shared" si="68"/>
        <v/>
      </c>
      <c r="BC946" s="389" t="str">
        <f>สรุปเวลาเรียน!X53</f>
        <v/>
      </c>
      <c r="BD946" s="415"/>
    </row>
    <row r="947" spans="1:56" ht="12" customHeight="1">
      <c r="A947" s="875" t="str">
        <f>เวลาเรียน1!A56</f>
        <v/>
      </c>
      <c r="B947" s="876"/>
      <c r="C947" s="536" t="str">
        <f>เวลาเรียน1!D56</f>
        <v/>
      </c>
      <c r="D947" s="406"/>
      <c r="E947" s="406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521" t="str">
        <f t="shared" si="67"/>
        <v/>
      </c>
      <c r="AA947" s="406"/>
      <c r="AB947" s="406"/>
      <c r="AC947" s="406"/>
      <c r="AD947" s="406"/>
      <c r="AE947" s="406"/>
      <c r="AF947" s="406"/>
      <c r="AG947" s="406"/>
      <c r="AH947" s="406"/>
      <c r="AI947" s="406"/>
      <c r="AJ947" s="406"/>
      <c r="AK947" s="406"/>
      <c r="AL947" s="406"/>
      <c r="AM947" s="406"/>
      <c r="AN947" s="406"/>
      <c r="AO947" s="406"/>
      <c r="AP947" s="406"/>
      <c r="AQ947" s="406"/>
      <c r="AR947" s="406"/>
      <c r="AS947" s="429"/>
      <c r="AT947" s="430"/>
      <c r="AU947" s="429"/>
      <c r="AV947" s="430"/>
      <c r="AW947" s="436"/>
      <c r="AX947" s="430"/>
      <c r="AY947" s="406"/>
      <c r="AZ947" s="408"/>
      <c r="BA947" s="410" t="str">
        <f>IF(A947="","",IF(AY947+AZ947=ข้อมูลพื้นฐาน!$F$33+ข้อมูลพื้นฐาน!$G$33,"/",""))</f>
        <v/>
      </c>
      <c r="BB947" s="410" t="str">
        <f t="shared" si="68"/>
        <v/>
      </c>
      <c r="BC947" s="389" t="str">
        <f>สรุปเวลาเรียน!X54</f>
        <v/>
      </c>
      <c r="BD947" s="415"/>
    </row>
    <row r="948" spans="1:56" ht="15.6" hidden="1" customHeight="1">
      <c r="A948" s="522"/>
      <c r="B948" s="522"/>
      <c r="C948" s="415"/>
      <c r="D948" s="415"/>
      <c r="E948" s="415"/>
      <c r="F948" s="415"/>
      <c r="G948" s="415"/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  <c r="Z948" s="522"/>
      <c r="AA948" s="415"/>
      <c r="AB948" s="415"/>
      <c r="AC948" s="415"/>
      <c r="AD948" s="415"/>
      <c r="AE948" s="415"/>
      <c r="AF948" s="415"/>
      <c r="AG948" s="415"/>
      <c r="AH948" s="415"/>
      <c r="AI948" s="415"/>
      <c r="AJ948" s="415"/>
      <c r="AK948" s="415"/>
      <c r="AL948" s="415"/>
      <c r="AM948" s="415"/>
      <c r="AN948" s="415"/>
      <c r="AO948" s="415"/>
      <c r="AP948" s="415"/>
      <c r="AQ948" s="415"/>
      <c r="AR948" s="415"/>
      <c r="AS948" s="415"/>
      <c r="AT948" s="415"/>
      <c r="AU948" s="415"/>
      <c r="AV948" s="415"/>
      <c r="AW948" s="415"/>
      <c r="AX948" s="415"/>
      <c r="AY948" s="415"/>
      <c r="AZ948" s="453"/>
      <c r="BA948" s="453"/>
      <c r="BB948" s="453"/>
      <c r="BC948" s="415"/>
      <c r="BD948" s="415"/>
    </row>
    <row r="949" spans="1:56" ht="18.75" hidden="1">
      <c r="A949" s="522"/>
      <c r="B949" s="522"/>
      <c r="C949" s="415"/>
      <c r="D949" s="415"/>
      <c r="E949" s="415"/>
      <c r="F949" s="415"/>
      <c r="G949" s="415"/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  <c r="Z949" s="522"/>
      <c r="AA949" s="415"/>
      <c r="AB949" s="415"/>
      <c r="AC949" s="415"/>
      <c r="AD949" s="415"/>
      <c r="AE949" s="415"/>
      <c r="AF949" s="415"/>
      <c r="AG949" s="415"/>
      <c r="AH949" s="415"/>
      <c r="AI949" s="415"/>
      <c r="AJ949" s="415"/>
      <c r="AK949" s="415"/>
      <c r="AL949" s="415"/>
      <c r="AM949" s="415"/>
      <c r="AN949" s="415"/>
      <c r="AO949" s="415"/>
      <c r="AP949" s="415"/>
      <c r="AQ949" s="415"/>
      <c r="AR949" s="415"/>
      <c r="AS949" s="415"/>
      <c r="AT949" s="415"/>
      <c r="AU949" s="415"/>
      <c r="AV949" s="415"/>
      <c r="AW949" s="415"/>
      <c r="AX949" s="415"/>
      <c r="AY949" s="415"/>
      <c r="AZ949" s="453"/>
      <c r="BA949" s="453"/>
      <c r="BB949" s="453"/>
      <c r="BC949" s="415"/>
      <c r="BD949" s="415"/>
    </row>
    <row r="950" spans="1:56" ht="24.75" customHeight="1">
      <c r="A950" s="878" t="str">
        <f>"ผลการประเมินตัวชี้วัด รายวิชา"&amp;ข้อมูลพื้นฐาน!A33&amp;"    รหัสวิชา    "&amp;ข้อมูลพื้นฐาน!C33</f>
        <v xml:space="preserve">ผลการประเมินตัวชี้วัด รายวิชา    รหัสวิชา    </v>
      </c>
      <c r="B950" s="878"/>
      <c r="C950" s="878"/>
      <c r="D950" s="878"/>
      <c r="E950" s="878"/>
      <c r="F950" s="878"/>
      <c r="G950" s="878"/>
      <c r="H950" s="878"/>
      <c r="I950" s="878"/>
      <c r="J950" s="878"/>
      <c r="K950" s="878"/>
      <c r="L950" s="878"/>
      <c r="M950" s="878"/>
      <c r="N950" s="878"/>
      <c r="O950" s="878"/>
      <c r="P950" s="878"/>
      <c r="Q950" s="878"/>
      <c r="R950" s="878"/>
      <c r="S950" s="878"/>
      <c r="T950" s="878"/>
      <c r="U950" s="878"/>
      <c r="V950" s="878"/>
      <c r="W950" s="878"/>
      <c r="X950" s="878"/>
      <c r="Y950" s="878"/>
      <c r="Z950" s="878" t="str">
        <f>A950</f>
        <v xml:space="preserve">ผลการประเมินตัวชี้วัด รายวิชา    รหัสวิชา    </v>
      </c>
      <c r="AA950" s="878"/>
      <c r="AB950" s="878"/>
      <c r="AC950" s="878"/>
      <c r="AD950" s="878"/>
      <c r="AE950" s="878"/>
      <c r="AF950" s="878"/>
      <c r="AG950" s="878"/>
      <c r="AH950" s="878"/>
      <c r="AI950" s="878"/>
      <c r="AJ950" s="878"/>
      <c r="AK950" s="878"/>
      <c r="AL950" s="878"/>
      <c r="AM950" s="878"/>
      <c r="AN950" s="878"/>
      <c r="AO950" s="878"/>
      <c r="AP950" s="878"/>
      <c r="AQ950" s="878"/>
      <c r="AR950" s="878"/>
      <c r="AS950" s="878"/>
      <c r="AT950" s="878"/>
      <c r="AU950" s="878"/>
      <c r="AV950" s="878"/>
      <c r="AW950" s="878"/>
      <c r="AX950" s="878"/>
      <c r="AY950" s="878"/>
      <c r="AZ950" s="878"/>
      <c r="BA950" s="878"/>
      <c r="BB950" s="878"/>
      <c r="BC950" s="878"/>
      <c r="BD950" s="415">
        <v>18</v>
      </c>
    </row>
    <row r="951" spans="1:56" ht="62.25" customHeight="1">
      <c r="A951" s="879" t="s">
        <v>594</v>
      </c>
      <c r="B951" s="880"/>
      <c r="C951" s="881"/>
      <c r="D951" s="458"/>
      <c r="E951" s="458"/>
      <c r="F951" s="458"/>
      <c r="G951" s="458"/>
      <c r="H951" s="458"/>
      <c r="I951" s="458"/>
      <c r="J951" s="458"/>
      <c r="K951" s="458"/>
      <c r="L951" s="458"/>
      <c r="M951" s="458"/>
      <c r="N951" s="458"/>
      <c r="O951" s="458"/>
      <c r="P951" s="458"/>
      <c r="Q951" s="458"/>
      <c r="R951" s="458"/>
      <c r="S951" s="458"/>
      <c r="T951" s="458"/>
      <c r="U951" s="458"/>
      <c r="V951" s="458"/>
      <c r="W951" s="458"/>
      <c r="X951" s="458"/>
      <c r="Y951" s="458"/>
      <c r="Z951" s="540"/>
      <c r="AA951" s="458"/>
      <c r="AB951" s="458"/>
      <c r="AC951" s="458"/>
      <c r="AD951" s="458"/>
      <c r="AE951" s="458"/>
      <c r="AF951" s="458"/>
      <c r="AG951" s="458"/>
      <c r="AH951" s="458"/>
      <c r="AI951" s="458"/>
      <c r="AJ951" s="458"/>
      <c r="AK951" s="458"/>
      <c r="AL951" s="458"/>
      <c r="AM951" s="458"/>
      <c r="AN951" s="458"/>
      <c r="AO951" s="458"/>
      <c r="AP951" s="458"/>
      <c r="AQ951" s="458"/>
      <c r="AR951" s="458"/>
      <c r="AS951" s="882" t="s">
        <v>787</v>
      </c>
      <c r="AT951" s="882" t="s">
        <v>788</v>
      </c>
      <c r="AU951" s="902" t="s">
        <v>1714</v>
      </c>
      <c r="AV951" s="903" t="s">
        <v>1716</v>
      </c>
      <c r="AW951" s="902" t="s">
        <v>1714</v>
      </c>
      <c r="AX951" s="904" t="s">
        <v>1715</v>
      </c>
      <c r="AY951" s="886" t="s">
        <v>1487</v>
      </c>
      <c r="AZ951" s="886" t="s">
        <v>1488</v>
      </c>
      <c r="BA951" s="887" t="s">
        <v>595</v>
      </c>
      <c r="BB951" s="888"/>
      <c r="BC951" s="889" t="s">
        <v>61</v>
      </c>
      <c r="BD951" s="415"/>
    </row>
    <row r="952" spans="1:56" ht="15" customHeight="1">
      <c r="A952" s="892" t="s">
        <v>38</v>
      </c>
      <c r="B952" s="893"/>
      <c r="C952" s="424" t="s">
        <v>586</v>
      </c>
      <c r="D952" s="457">
        <v>1</v>
      </c>
      <c r="E952" s="457">
        <v>2</v>
      </c>
      <c r="F952" s="457">
        <v>3</v>
      </c>
      <c r="G952" s="457">
        <v>4</v>
      </c>
      <c r="H952" s="457">
        <v>5</v>
      </c>
      <c r="I952" s="457">
        <v>6</v>
      </c>
      <c r="J952" s="457">
        <v>7</v>
      </c>
      <c r="K952" s="457">
        <v>8</v>
      </c>
      <c r="L952" s="457">
        <v>9</v>
      </c>
      <c r="M952" s="457">
        <v>10</v>
      </c>
      <c r="N952" s="457">
        <v>11</v>
      </c>
      <c r="O952" s="457">
        <v>12</v>
      </c>
      <c r="P952" s="457">
        <v>13</v>
      </c>
      <c r="Q952" s="457">
        <v>14</v>
      </c>
      <c r="R952" s="457">
        <v>15</v>
      </c>
      <c r="S952" s="457">
        <v>16</v>
      </c>
      <c r="T952" s="457">
        <v>17</v>
      </c>
      <c r="U952" s="457">
        <v>18</v>
      </c>
      <c r="V952" s="457">
        <v>19</v>
      </c>
      <c r="W952" s="457">
        <v>20</v>
      </c>
      <c r="X952" s="457">
        <v>21</v>
      </c>
      <c r="Y952" s="457">
        <v>22</v>
      </c>
      <c r="Z952" s="896" t="s">
        <v>38</v>
      </c>
      <c r="AA952" s="457">
        <v>23</v>
      </c>
      <c r="AB952" s="457">
        <v>24</v>
      </c>
      <c r="AC952" s="457">
        <v>25</v>
      </c>
      <c r="AD952" s="457">
        <v>26</v>
      </c>
      <c r="AE952" s="457">
        <v>27</v>
      </c>
      <c r="AF952" s="457">
        <v>28</v>
      </c>
      <c r="AG952" s="457">
        <v>29</v>
      </c>
      <c r="AH952" s="457">
        <v>30</v>
      </c>
      <c r="AI952" s="457">
        <v>31</v>
      </c>
      <c r="AJ952" s="457">
        <v>32</v>
      </c>
      <c r="AK952" s="457">
        <v>33</v>
      </c>
      <c r="AL952" s="457">
        <v>34</v>
      </c>
      <c r="AM952" s="457">
        <v>35</v>
      </c>
      <c r="AN952" s="457">
        <v>36</v>
      </c>
      <c r="AO952" s="457">
        <v>37</v>
      </c>
      <c r="AP952" s="457">
        <v>38</v>
      </c>
      <c r="AQ952" s="457">
        <v>39</v>
      </c>
      <c r="AR952" s="457">
        <v>40</v>
      </c>
      <c r="AS952" s="883"/>
      <c r="AT952" s="883"/>
      <c r="AU952" s="902"/>
      <c r="AV952" s="903"/>
      <c r="AW952" s="902"/>
      <c r="AX952" s="904"/>
      <c r="AY952" s="886"/>
      <c r="AZ952" s="886"/>
      <c r="BA952" s="898" t="s">
        <v>52</v>
      </c>
      <c r="BB952" s="898" t="s">
        <v>53</v>
      </c>
      <c r="BC952" s="890"/>
      <c r="BD952" s="415"/>
    </row>
    <row r="953" spans="1:56" ht="15" customHeight="1">
      <c r="A953" s="894"/>
      <c r="B953" s="895"/>
      <c r="C953" s="424" t="s">
        <v>677</v>
      </c>
      <c r="D953" s="425"/>
      <c r="E953" s="425"/>
      <c r="F953" s="425"/>
      <c r="G953" s="425"/>
      <c r="H953" s="425"/>
      <c r="I953" s="425"/>
      <c r="J953" s="425"/>
      <c r="K953" s="425"/>
      <c r="L953" s="425"/>
      <c r="M953" s="425"/>
      <c r="N953" s="425"/>
      <c r="O953" s="425"/>
      <c r="P953" s="425"/>
      <c r="Q953" s="425"/>
      <c r="R953" s="425"/>
      <c r="S953" s="425"/>
      <c r="T953" s="425"/>
      <c r="U953" s="425"/>
      <c r="V953" s="425"/>
      <c r="W953" s="425"/>
      <c r="X953" s="425"/>
      <c r="Y953" s="425"/>
      <c r="Z953" s="897"/>
      <c r="AA953" s="425"/>
      <c r="AB953" s="425"/>
      <c r="AC953" s="425"/>
      <c r="AD953" s="425"/>
      <c r="AE953" s="425"/>
      <c r="AF953" s="425"/>
      <c r="AG953" s="425"/>
      <c r="AH953" s="425"/>
      <c r="AI953" s="425"/>
      <c r="AJ953" s="425"/>
      <c r="AK953" s="425"/>
      <c r="AL953" s="425"/>
      <c r="AM953" s="425"/>
      <c r="AN953" s="425"/>
      <c r="AO953" s="425"/>
      <c r="AP953" s="425"/>
      <c r="AQ953" s="425"/>
      <c r="AR953" s="431"/>
      <c r="AS953" s="438"/>
      <c r="AT953" s="438"/>
      <c r="AU953" s="900" t="s">
        <v>679</v>
      </c>
      <c r="AV953" s="901"/>
      <c r="AW953" s="900" t="s">
        <v>680</v>
      </c>
      <c r="AX953" s="901"/>
      <c r="AY953" s="459">
        <f>ข้อมูลพื้นฐาน!F33</f>
        <v>0</v>
      </c>
      <c r="AZ953" s="459">
        <f>ข้อมูลพื้นฐาน!G33</f>
        <v>0</v>
      </c>
      <c r="BA953" s="899"/>
      <c r="BB953" s="899"/>
      <c r="BC953" s="891"/>
      <c r="BD953" s="415"/>
    </row>
    <row r="954" spans="1:56" ht="15" customHeight="1">
      <c r="A954" s="875">
        <f>เวลาเรียน1!A7</f>
        <v>1</v>
      </c>
      <c r="B954" s="876"/>
      <c r="C954" s="519" t="str">
        <f>เวลาเรียน1!D7</f>
        <v/>
      </c>
      <c r="D954" s="406"/>
      <c r="E954" s="406"/>
      <c r="F954" s="407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521">
        <f>A954</f>
        <v>1</v>
      </c>
      <c r="AA954" s="406"/>
      <c r="AB954" s="406"/>
      <c r="AC954" s="406"/>
      <c r="AD954" s="406"/>
      <c r="AE954" s="406"/>
      <c r="AF954" s="406"/>
      <c r="AG954" s="406"/>
      <c r="AH954" s="406"/>
      <c r="AI954" s="406"/>
      <c r="AJ954" s="406"/>
      <c r="AK954" s="406"/>
      <c r="AL954" s="406"/>
      <c r="AM954" s="406"/>
      <c r="AN954" s="406"/>
      <c r="AO954" s="406"/>
      <c r="AP954" s="406"/>
      <c r="AQ954" s="406"/>
      <c r="AR954" s="406"/>
      <c r="AS954" s="437"/>
      <c r="AT954" s="432"/>
      <c r="AU954" s="437"/>
      <c r="AV954" s="432"/>
      <c r="AW954" s="434"/>
      <c r="AX954" s="432"/>
      <c r="AY954" s="406"/>
      <c r="AZ954" s="408"/>
      <c r="BA954" s="410" t="str">
        <f>IF(A954="","",IF(AY954+AZ954=ข้อมูลพื้นฐาน!$F$34+ข้อมูลพื้นฐาน!$G$34,"/",""))</f>
        <v>/</v>
      </c>
      <c r="BB954" s="410" t="str">
        <f t="shared" ref="BB954:BB993" si="69">IF(A954="","",IF(BA954="/","","/"))</f>
        <v/>
      </c>
      <c r="BC954" s="389" t="str">
        <f>สรุปเวลาเรียน!X5</f>
        <v/>
      </c>
      <c r="BD954" s="415"/>
    </row>
    <row r="955" spans="1:56" ht="15" customHeight="1">
      <c r="A955" s="875" t="str">
        <f>เวลาเรียน1!A8</f>
        <v/>
      </c>
      <c r="B955" s="876"/>
      <c r="C955" s="519" t="str">
        <f>เวลาเรียน1!D8</f>
        <v/>
      </c>
      <c r="D955" s="406"/>
      <c r="E955" s="406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521" t="str">
        <f t="shared" ref="Z955:Z993" si="70">A955</f>
        <v/>
      </c>
      <c r="AA955" s="406"/>
      <c r="AB955" s="406"/>
      <c r="AC955" s="406"/>
      <c r="AD955" s="406"/>
      <c r="AE955" s="406"/>
      <c r="AF955" s="406"/>
      <c r="AG955" s="406"/>
      <c r="AH955" s="406"/>
      <c r="AI955" s="406"/>
      <c r="AJ955" s="406"/>
      <c r="AK955" s="406"/>
      <c r="AL955" s="406"/>
      <c r="AM955" s="406"/>
      <c r="AN955" s="406"/>
      <c r="AO955" s="406"/>
      <c r="AP955" s="406"/>
      <c r="AQ955" s="406"/>
      <c r="AR955" s="406"/>
      <c r="AS955" s="427"/>
      <c r="AT955" s="428"/>
      <c r="AU955" s="427"/>
      <c r="AV955" s="428"/>
      <c r="AW955" s="435"/>
      <c r="AX955" s="428"/>
      <c r="AY955" s="406"/>
      <c r="AZ955" s="408"/>
      <c r="BA955" s="410" t="str">
        <f>IF(A955="","",IF(AY955+AZ955=ข้อมูลพื้นฐาน!$F$34+ข้อมูลพื้นฐาน!$G$34,"/",""))</f>
        <v/>
      </c>
      <c r="BB955" s="410" t="str">
        <f t="shared" si="69"/>
        <v/>
      </c>
      <c r="BC955" s="389" t="str">
        <f>สรุปเวลาเรียน!X6</f>
        <v/>
      </c>
      <c r="BD955" s="415"/>
    </row>
    <row r="956" spans="1:56" ht="15" customHeight="1">
      <c r="A956" s="875" t="str">
        <f>เวลาเรียน1!A9</f>
        <v/>
      </c>
      <c r="B956" s="876"/>
      <c r="C956" s="519" t="str">
        <f>เวลาเรียน1!D9</f>
        <v/>
      </c>
      <c r="D956" s="406"/>
      <c r="E956" s="406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521" t="str">
        <f t="shared" si="70"/>
        <v/>
      </c>
      <c r="AA956" s="406"/>
      <c r="AB956" s="406"/>
      <c r="AC956" s="406"/>
      <c r="AD956" s="406"/>
      <c r="AE956" s="406"/>
      <c r="AF956" s="406"/>
      <c r="AG956" s="406"/>
      <c r="AH956" s="406"/>
      <c r="AI956" s="406"/>
      <c r="AJ956" s="406"/>
      <c r="AK956" s="406"/>
      <c r="AL956" s="406"/>
      <c r="AM956" s="406"/>
      <c r="AN956" s="406"/>
      <c r="AO956" s="406"/>
      <c r="AP956" s="406"/>
      <c r="AQ956" s="406"/>
      <c r="AR956" s="406"/>
      <c r="AS956" s="427"/>
      <c r="AT956" s="428"/>
      <c r="AU956" s="427"/>
      <c r="AV956" s="428"/>
      <c r="AW956" s="435"/>
      <c r="AX956" s="428"/>
      <c r="AY956" s="406"/>
      <c r="AZ956" s="408"/>
      <c r="BA956" s="410" t="str">
        <f>IF(A956="","",IF(AY956+AZ956=ข้อมูลพื้นฐาน!$F$34+ข้อมูลพื้นฐาน!$G$34,"/",""))</f>
        <v/>
      </c>
      <c r="BB956" s="410" t="str">
        <f t="shared" si="69"/>
        <v/>
      </c>
      <c r="BC956" s="389" t="str">
        <f>สรุปเวลาเรียน!X7</f>
        <v/>
      </c>
      <c r="BD956" s="415"/>
    </row>
    <row r="957" spans="1:56" ht="15" customHeight="1">
      <c r="A957" s="875" t="str">
        <f>เวลาเรียน1!A10</f>
        <v/>
      </c>
      <c r="B957" s="876"/>
      <c r="C957" s="519" t="str">
        <f>เวลาเรียน1!D10</f>
        <v/>
      </c>
      <c r="D957" s="406"/>
      <c r="E957" s="406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521" t="str">
        <f t="shared" si="70"/>
        <v/>
      </c>
      <c r="AA957" s="406"/>
      <c r="AB957" s="406"/>
      <c r="AC957" s="406"/>
      <c r="AD957" s="406"/>
      <c r="AE957" s="406"/>
      <c r="AF957" s="406"/>
      <c r="AG957" s="406"/>
      <c r="AH957" s="406"/>
      <c r="AI957" s="406"/>
      <c r="AJ957" s="406"/>
      <c r="AK957" s="406"/>
      <c r="AL957" s="406"/>
      <c r="AM957" s="406"/>
      <c r="AN957" s="406"/>
      <c r="AO957" s="406"/>
      <c r="AP957" s="406"/>
      <c r="AQ957" s="406"/>
      <c r="AR957" s="406"/>
      <c r="AS957" s="427"/>
      <c r="AT957" s="428"/>
      <c r="AU957" s="427"/>
      <c r="AV957" s="428"/>
      <c r="AW957" s="435"/>
      <c r="AX957" s="428"/>
      <c r="AY957" s="406"/>
      <c r="AZ957" s="408"/>
      <c r="BA957" s="410" t="str">
        <f>IF(A957="","",IF(AY957+AZ957=ข้อมูลพื้นฐาน!$F$34+ข้อมูลพื้นฐาน!$G$34,"/",""))</f>
        <v/>
      </c>
      <c r="BB957" s="410" t="str">
        <f t="shared" si="69"/>
        <v/>
      </c>
      <c r="BC957" s="389" t="str">
        <f>สรุปเวลาเรียน!X8</f>
        <v/>
      </c>
      <c r="BD957" s="415"/>
    </row>
    <row r="958" spans="1:56" ht="15" customHeight="1">
      <c r="A958" s="875" t="str">
        <f>เวลาเรียน1!A11</f>
        <v/>
      </c>
      <c r="B958" s="876"/>
      <c r="C958" s="519" t="str">
        <f>เวลาเรียน1!D11</f>
        <v/>
      </c>
      <c r="D958" s="406"/>
      <c r="E958" s="406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521" t="str">
        <f t="shared" si="70"/>
        <v/>
      </c>
      <c r="AA958" s="406"/>
      <c r="AB958" s="406"/>
      <c r="AC958" s="406"/>
      <c r="AD958" s="406"/>
      <c r="AE958" s="406"/>
      <c r="AF958" s="406"/>
      <c r="AG958" s="406"/>
      <c r="AH958" s="406"/>
      <c r="AI958" s="406"/>
      <c r="AJ958" s="406"/>
      <c r="AK958" s="406"/>
      <c r="AL958" s="406"/>
      <c r="AM958" s="406"/>
      <c r="AN958" s="406"/>
      <c r="AO958" s="406"/>
      <c r="AP958" s="406"/>
      <c r="AQ958" s="406"/>
      <c r="AR958" s="406"/>
      <c r="AS958" s="427"/>
      <c r="AT958" s="428"/>
      <c r="AU958" s="427"/>
      <c r="AV958" s="428"/>
      <c r="AW958" s="435"/>
      <c r="AX958" s="428"/>
      <c r="AY958" s="406"/>
      <c r="AZ958" s="408"/>
      <c r="BA958" s="410" t="str">
        <f>IF(A958="","",IF(AY958+AZ958=ข้อมูลพื้นฐาน!$F$34+ข้อมูลพื้นฐาน!$G$34,"/",""))</f>
        <v/>
      </c>
      <c r="BB958" s="410" t="str">
        <f t="shared" si="69"/>
        <v/>
      </c>
      <c r="BC958" s="389" t="str">
        <f>สรุปเวลาเรียน!X9</f>
        <v/>
      </c>
      <c r="BD958" s="415"/>
    </row>
    <row r="959" spans="1:56" ht="15" customHeight="1">
      <c r="A959" s="875" t="str">
        <f>เวลาเรียน1!A12</f>
        <v/>
      </c>
      <c r="B959" s="876"/>
      <c r="C959" s="519" t="str">
        <f>เวลาเรียน1!D12</f>
        <v/>
      </c>
      <c r="D959" s="406"/>
      <c r="E959" s="406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521" t="str">
        <f t="shared" si="70"/>
        <v/>
      </c>
      <c r="AA959" s="406"/>
      <c r="AB959" s="406"/>
      <c r="AC959" s="406"/>
      <c r="AD959" s="406"/>
      <c r="AE959" s="406"/>
      <c r="AF959" s="406"/>
      <c r="AG959" s="406"/>
      <c r="AH959" s="406"/>
      <c r="AI959" s="406"/>
      <c r="AJ959" s="406"/>
      <c r="AK959" s="406"/>
      <c r="AL959" s="406"/>
      <c r="AM959" s="406"/>
      <c r="AN959" s="406"/>
      <c r="AO959" s="406"/>
      <c r="AP959" s="406"/>
      <c r="AQ959" s="406"/>
      <c r="AR959" s="406"/>
      <c r="AS959" s="427"/>
      <c r="AT959" s="428"/>
      <c r="AU959" s="427"/>
      <c r="AV959" s="428"/>
      <c r="AW959" s="435"/>
      <c r="AX959" s="428"/>
      <c r="AY959" s="406"/>
      <c r="AZ959" s="408"/>
      <c r="BA959" s="410" t="str">
        <f>IF(A959="","",IF(AY959+AZ959=ข้อมูลพื้นฐาน!$F$34+ข้อมูลพื้นฐาน!$G$34,"/",""))</f>
        <v/>
      </c>
      <c r="BB959" s="410" t="str">
        <f t="shared" si="69"/>
        <v/>
      </c>
      <c r="BC959" s="389" t="str">
        <f>สรุปเวลาเรียน!X10</f>
        <v/>
      </c>
      <c r="BD959" s="415"/>
    </row>
    <row r="960" spans="1:56" ht="15" customHeight="1">
      <c r="A960" s="875" t="str">
        <f>เวลาเรียน1!A13</f>
        <v/>
      </c>
      <c r="B960" s="876"/>
      <c r="C960" s="519" t="str">
        <f>เวลาเรียน1!D13</f>
        <v/>
      </c>
      <c r="D960" s="406"/>
      <c r="E960" s="406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521" t="str">
        <f t="shared" si="70"/>
        <v/>
      </c>
      <c r="AA960" s="406"/>
      <c r="AB960" s="406"/>
      <c r="AC960" s="406"/>
      <c r="AD960" s="406"/>
      <c r="AE960" s="406"/>
      <c r="AF960" s="406"/>
      <c r="AG960" s="406"/>
      <c r="AH960" s="406"/>
      <c r="AI960" s="406"/>
      <c r="AJ960" s="406"/>
      <c r="AK960" s="406"/>
      <c r="AL960" s="406"/>
      <c r="AM960" s="406"/>
      <c r="AN960" s="406"/>
      <c r="AO960" s="406"/>
      <c r="AP960" s="406"/>
      <c r="AQ960" s="406"/>
      <c r="AR960" s="406"/>
      <c r="AS960" s="427"/>
      <c r="AT960" s="428"/>
      <c r="AU960" s="427"/>
      <c r="AV960" s="428"/>
      <c r="AW960" s="435"/>
      <c r="AX960" s="428"/>
      <c r="AY960" s="406"/>
      <c r="AZ960" s="408"/>
      <c r="BA960" s="410" t="str">
        <f>IF(A960="","",IF(AY960+AZ960=ข้อมูลพื้นฐาน!$F$34+ข้อมูลพื้นฐาน!$G$34,"/",""))</f>
        <v/>
      </c>
      <c r="BB960" s="410" t="str">
        <f t="shared" si="69"/>
        <v/>
      </c>
      <c r="BC960" s="389" t="str">
        <f>สรุปเวลาเรียน!X11</f>
        <v/>
      </c>
      <c r="BD960" s="415"/>
    </row>
    <row r="961" spans="1:56" ht="15" customHeight="1">
      <c r="A961" s="875" t="str">
        <f>เวลาเรียน1!A14</f>
        <v/>
      </c>
      <c r="B961" s="876"/>
      <c r="C961" s="519" t="str">
        <f>เวลาเรียน1!D14</f>
        <v/>
      </c>
      <c r="D961" s="406"/>
      <c r="E961" s="406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521" t="str">
        <f t="shared" si="70"/>
        <v/>
      </c>
      <c r="AA961" s="406"/>
      <c r="AB961" s="406"/>
      <c r="AC961" s="406"/>
      <c r="AD961" s="406"/>
      <c r="AE961" s="406"/>
      <c r="AF961" s="406"/>
      <c r="AG961" s="406"/>
      <c r="AH961" s="406"/>
      <c r="AI961" s="406"/>
      <c r="AJ961" s="406"/>
      <c r="AK961" s="406"/>
      <c r="AL961" s="406"/>
      <c r="AM961" s="406"/>
      <c r="AN961" s="406"/>
      <c r="AO961" s="406"/>
      <c r="AP961" s="406"/>
      <c r="AQ961" s="406"/>
      <c r="AR961" s="406"/>
      <c r="AS961" s="427"/>
      <c r="AT961" s="428"/>
      <c r="AU961" s="427"/>
      <c r="AV961" s="428"/>
      <c r="AW961" s="435"/>
      <c r="AX961" s="428"/>
      <c r="AY961" s="406"/>
      <c r="AZ961" s="408"/>
      <c r="BA961" s="410" t="str">
        <f>IF(A961="","",IF(AY961+AZ961=ข้อมูลพื้นฐาน!$F$34+ข้อมูลพื้นฐาน!$G$34,"/",""))</f>
        <v/>
      </c>
      <c r="BB961" s="410" t="str">
        <f t="shared" si="69"/>
        <v/>
      </c>
      <c r="BC961" s="389" t="str">
        <f>สรุปเวลาเรียน!X12</f>
        <v/>
      </c>
      <c r="BD961" s="415"/>
    </row>
    <row r="962" spans="1:56" ht="15" customHeight="1">
      <c r="A962" s="875" t="str">
        <f>เวลาเรียน1!A15</f>
        <v/>
      </c>
      <c r="B962" s="876"/>
      <c r="C962" s="519" t="str">
        <f>เวลาเรียน1!D15</f>
        <v/>
      </c>
      <c r="D962" s="406"/>
      <c r="E962" s="406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521" t="str">
        <f t="shared" si="70"/>
        <v/>
      </c>
      <c r="AA962" s="406"/>
      <c r="AB962" s="406"/>
      <c r="AC962" s="406"/>
      <c r="AD962" s="406"/>
      <c r="AE962" s="406"/>
      <c r="AF962" s="406"/>
      <c r="AG962" s="406"/>
      <c r="AH962" s="406"/>
      <c r="AI962" s="406"/>
      <c r="AJ962" s="406"/>
      <c r="AK962" s="406"/>
      <c r="AL962" s="406"/>
      <c r="AM962" s="406"/>
      <c r="AN962" s="406"/>
      <c r="AO962" s="406"/>
      <c r="AP962" s="406"/>
      <c r="AQ962" s="406"/>
      <c r="AR962" s="406"/>
      <c r="AS962" s="427"/>
      <c r="AT962" s="428"/>
      <c r="AU962" s="427"/>
      <c r="AV962" s="428"/>
      <c r="AW962" s="435"/>
      <c r="AX962" s="428"/>
      <c r="AY962" s="406"/>
      <c r="AZ962" s="408"/>
      <c r="BA962" s="410" t="str">
        <f>IF(A962="","",IF(AY962+AZ962=ข้อมูลพื้นฐาน!$F$34+ข้อมูลพื้นฐาน!$G$34,"/",""))</f>
        <v/>
      </c>
      <c r="BB962" s="410" t="str">
        <f t="shared" si="69"/>
        <v/>
      </c>
      <c r="BC962" s="389" t="str">
        <f>สรุปเวลาเรียน!X13</f>
        <v/>
      </c>
      <c r="BD962" s="415"/>
    </row>
    <row r="963" spans="1:56" ht="15" customHeight="1">
      <c r="A963" s="875" t="str">
        <f>เวลาเรียน1!A16</f>
        <v/>
      </c>
      <c r="B963" s="876"/>
      <c r="C963" s="519" t="str">
        <f>เวลาเรียน1!D16</f>
        <v/>
      </c>
      <c r="D963" s="406"/>
      <c r="E963" s="406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521" t="str">
        <f t="shared" si="70"/>
        <v/>
      </c>
      <c r="AA963" s="406"/>
      <c r="AB963" s="406"/>
      <c r="AC963" s="406"/>
      <c r="AD963" s="406"/>
      <c r="AE963" s="406"/>
      <c r="AF963" s="406"/>
      <c r="AG963" s="406"/>
      <c r="AH963" s="406"/>
      <c r="AI963" s="406"/>
      <c r="AJ963" s="406"/>
      <c r="AK963" s="406"/>
      <c r="AL963" s="406"/>
      <c r="AM963" s="406"/>
      <c r="AN963" s="406"/>
      <c r="AO963" s="406"/>
      <c r="AP963" s="406"/>
      <c r="AQ963" s="406"/>
      <c r="AR963" s="406"/>
      <c r="AS963" s="427"/>
      <c r="AT963" s="428"/>
      <c r="AU963" s="427"/>
      <c r="AV963" s="428"/>
      <c r="AW963" s="435"/>
      <c r="AX963" s="428"/>
      <c r="AY963" s="406"/>
      <c r="AZ963" s="408"/>
      <c r="BA963" s="410" t="str">
        <f>IF(A963="","",IF(AY963+AZ963=ข้อมูลพื้นฐาน!$F$34+ข้อมูลพื้นฐาน!$G$34,"/",""))</f>
        <v/>
      </c>
      <c r="BB963" s="410" t="str">
        <f t="shared" si="69"/>
        <v/>
      </c>
      <c r="BC963" s="389" t="str">
        <f>สรุปเวลาเรียน!X14</f>
        <v/>
      </c>
      <c r="BD963" s="415"/>
    </row>
    <row r="964" spans="1:56" ht="15" customHeight="1">
      <c r="A964" s="875" t="str">
        <f>เวลาเรียน1!A17</f>
        <v/>
      </c>
      <c r="B964" s="876"/>
      <c r="C964" s="519" t="str">
        <f>เวลาเรียน1!D17</f>
        <v/>
      </c>
      <c r="D964" s="406"/>
      <c r="E964" s="406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521" t="str">
        <f t="shared" si="70"/>
        <v/>
      </c>
      <c r="AA964" s="406"/>
      <c r="AB964" s="406"/>
      <c r="AC964" s="406"/>
      <c r="AD964" s="406"/>
      <c r="AE964" s="406"/>
      <c r="AF964" s="406"/>
      <c r="AG964" s="406"/>
      <c r="AH964" s="406"/>
      <c r="AI964" s="406"/>
      <c r="AJ964" s="406"/>
      <c r="AK964" s="406"/>
      <c r="AL964" s="406"/>
      <c r="AM964" s="406"/>
      <c r="AN964" s="406"/>
      <c r="AO964" s="406"/>
      <c r="AP964" s="406"/>
      <c r="AQ964" s="406"/>
      <c r="AR964" s="406"/>
      <c r="AS964" s="427"/>
      <c r="AT964" s="428"/>
      <c r="AU964" s="427"/>
      <c r="AV964" s="428"/>
      <c r="AW964" s="435"/>
      <c r="AX964" s="428"/>
      <c r="AY964" s="406"/>
      <c r="AZ964" s="408"/>
      <c r="BA964" s="410" t="str">
        <f>IF(A964="","",IF(AY964+AZ964=ข้อมูลพื้นฐาน!$F$34+ข้อมูลพื้นฐาน!$G$34,"/",""))</f>
        <v/>
      </c>
      <c r="BB964" s="410" t="str">
        <f t="shared" si="69"/>
        <v/>
      </c>
      <c r="BC964" s="389" t="str">
        <f>สรุปเวลาเรียน!X15</f>
        <v/>
      </c>
      <c r="BD964" s="415"/>
    </row>
    <row r="965" spans="1:56" ht="15" customHeight="1">
      <c r="A965" s="875" t="str">
        <f>เวลาเรียน1!A18</f>
        <v/>
      </c>
      <c r="B965" s="876"/>
      <c r="C965" s="519" t="str">
        <f>เวลาเรียน1!D18</f>
        <v/>
      </c>
      <c r="D965" s="406"/>
      <c r="E965" s="406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521" t="str">
        <f t="shared" si="70"/>
        <v/>
      </c>
      <c r="AA965" s="406"/>
      <c r="AB965" s="406"/>
      <c r="AC965" s="406"/>
      <c r="AD965" s="406"/>
      <c r="AE965" s="406"/>
      <c r="AF965" s="406"/>
      <c r="AG965" s="406"/>
      <c r="AH965" s="406"/>
      <c r="AI965" s="406"/>
      <c r="AJ965" s="406"/>
      <c r="AK965" s="406"/>
      <c r="AL965" s="406"/>
      <c r="AM965" s="406"/>
      <c r="AN965" s="406"/>
      <c r="AO965" s="406"/>
      <c r="AP965" s="406"/>
      <c r="AQ965" s="406"/>
      <c r="AR965" s="406"/>
      <c r="AS965" s="427"/>
      <c r="AT965" s="428"/>
      <c r="AU965" s="427"/>
      <c r="AV965" s="428"/>
      <c r="AW965" s="435"/>
      <c r="AX965" s="428"/>
      <c r="AY965" s="406"/>
      <c r="AZ965" s="408"/>
      <c r="BA965" s="410" t="str">
        <f>IF(A965="","",IF(AY965+AZ965=ข้อมูลพื้นฐาน!$F$34+ข้อมูลพื้นฐาน!$G$34,"/",""))</f>
        <v/>
      </c>
      <c r="BB965" s="410" t="str">
        <f t="shared" si="69"/>
        <v/>
      </c>
      <c r="BC965" s="389" t="str">
        <f>สรุปเวลาเรียน!X16</f>
        <v/>
      </c>
      <c r="BD965" s="415"/>
    </row>
    <row r="966" spans="1:56" ht="15" customHeight="1">
      <c r="A966" s="875" t="str">
        <f>เวลาเรียน1!A19</f>
        <v/>
      </c>
      <c r="B966" s="876"/>
      <c r="C966" s="519" t="str">
        <f>เวลาเรียน1!D19</f>
        <v/>
      </c>
      <c r="D966" s="406"/>
      <c r="E966" s="406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521" t="str">
        <f t="shared" si="70"/>
        <v/>
      </c>
      <c r="AA966" s="406"/>
      <c r="AB966" s="406"/>
      <c r="AC966" s="406"/>
      <c r="AD966" s="406"/>
      <c r="AE966" s="406"/>
      <c r="AF966" s="406"/>
      <c r="AG966" s="406"/>
      <c r="AH966" s="406"/>
      <c r="AI966" s="406"/>
      <c r="AJ966" s="406"/>
      <c r="AK966" s="406"/>
      <c r="AL966" s="406"/>
      <c r="AM966" s="406"/>
      <c r="AN966" s="406"/>
      <c r="AO966" s="406"/>
      <c r="AP966" s="406"/>
      <c r="AQ966" s="406"/>
      <c r="AR966" s="406"/>
      <c r="AS966" s="427"/>
      <c r="AT966" s="428"/>
      <c r="AU966" s="427"/>
      <c r="AV966" s="428"/>
      <c r="AW966" s="435"/>
      <c r="AX966" s="428"/>
      <c r="AY966" s="406"/>
      <c r="AZ966" s="408"/>
      <c r="BA966" s="410" t="str">
        <f>IF(A966="","",IF(AY966+AZ966=ข้อมูลพื้นฐาน!$F$34+ข้อมูลพื้นฐาน!$G$34,"/",""))</f>
        <v/>
      </c>
      <c r="BB966" s="410" t="str">
        <f t="shared" si="69"/>
        <v/>
      </c>
      <c r="BC966" s="389" t="str">
        <f>สรุปเวลาเรียน!X17</f>
        <v/>
      </c>
      <c r="BD966" s="415"/>
    </row>
    <row r="967" spans="1:56" ht="15" customHeight="1">
      <c r="A967" s="875" t="str">
        <f>เวลาเรียน1!A20</f>
        <v/>
      </c>
      <c r="B967" s="876"/>
      <c r="C967" s="519" t="str">
        <f>เวลาเรียน1!D20</f>
        <v/>
      </c>
      <c r="D967" s="406"/>
      <c r="E967" s="406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521" t="str">
        <f t="shared" si="70"/>
        <v/>
      </c>
      <c r="AA967" s="406"/>
      <c r="AB967" s="406"/>
      <c r="AC967" s="406"/>
      <c r="AD967" s="406"/>
      <c r="AE967" s="406"/>
      <c r="AF967" s="406"/>
      <c r="AG967" s="406"/>
      <c r="AH967" s="406"/>
      <c r="AI967" s="406"/>
      <c r="AJ967" s="406"/>
      <c r="AK967" s="406"/>
      <c r="AL967" s="406"/>
      <c r="AM967" s="406"/>
      <c r="AN967" s="406"/>
      <c r="AO967" s="406"/>
      <c r="AP967" s="406"/>
      <c r="AQ967" s="406"/>
      <c r="AR967" s="406"/>
      <c r="AS967" s="427"/>
      <c r="AT967" s="428"/>
      <c r="AU967" s="427"/>
      <c r="AV967" s="428"/>
      <c r="AW967" s="435"/>
      <c r="AX967" s="428"/>
      <c r="AY967" s="406"/>
      <c r="AZ967" s="408"/>
      <c r="BA967" s="410" t="str">
        <f>IF(A967="","",IF(AY967+AZ967=ข้อมูลพื้นฐาน!$F$34+ข้อมูลพื้นฐาน!$G$34,"/",""))</f>
        <v/>
      </c>
      <c r="BB967" s="410" t="str">
        <f t="shared" si="69"/>
        <v/>
      </c>
      <c r="BC967" s="389" t="str">
        <f>สรุปเวลาเรียน!X18</f>
        <v/>
      </c>
      <c r="BD967" s="415"/>
    </row>
    <row r="968" spans="1:56" ht="15" customHeight="1">
      <c r="A968" s="875" t="str">
        <f>เวลาเรียน1!A21</f>
        <v/>
      </c>
      <c r="B968" s="876"/>
      <c r="C968" s="519" t="str">
        <f>เวลาเรียน1!D21</f>
        <v/>
      </c>
      <c r="D968" s="406"/>
      <c r="E968" s="406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521" t="str">
        <f t="shared" si="70"/>
        <v/>
      </c>
      <c r="AA968" s="406"/>
      <c r="AB968" s="406"/>
      <c r="AC968" s="406"/>
      <c r="AD968" s="406"/>
      <c r="AE968" s="406"/>
      <c r="AF968" s="406"/>
      <c r="AG968" s="406"/>
      <c r="AH968" s="406"/>
      <c r="AI968" s="406"/>
      <c r="AJ968" s="406"/>
      <c r="AK968" s="406"/>
      <c r="AL968" s="406"/>
      <c r="AM968" s="406"/>
      <c r="AN968" s="406"/>
      <c r="AO968" s="406"/>
      <c r="AP968" s="406"/>
      <c r="AQ968" s="406"/>
      <c r="AR968" s="406"/>
      <c r="AS968" s="427"/>
      <c r="AT968" s="428"/>
      <c r="AU968" s="427"/>
      <c r="AV968" s="428"/>
      <c r="AW968" s="435"/>
      <c r="AX968" s="428"/>
      <c r="AY968" s="406"/>
      <c r="AZ968" s="408"/>
      <c r="BA968" s="410" t="str">
        <f>IF(A968="","",IF(AY968+AZ968=ข้อมูลพื้นฐาน!$F$34+ข้อมูลพื้นฐาน!$G$34,"/",""))</f>
        <v/>
      </c>
      <c r="BB968" s="410" t="str">
        <f t="shared" si="69"/>
        <v/>
      </c>
      <c r="BC968" s="389" t="str">
        <f>สรุปเวลาเรียน!X19</f>
        <v/>
      </c>
      <c r="BD968" s="415"/>
    </row>
    <row r="969" spans="1:56" ht="15" customHeight="1">
      <c r="A969" s="875" t="str">
        <f>เวลาเรียน1!A22</f>
        <v/>
      </c>
      <c r="B969" s="876"/>
      <c r="C969" s="519" t="str">
        <f>เวลาเรียน1!D22</f>
        <v/>
      </c>
      <c r="D969" s="406"/>
      <c r="E969" s="406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521" t="str">
        <f t="shared" si="70"/>
        <v/>
      </c>
      <c r="AA969" s="406"/>
      <c r="AB969" s="406"/>
      <c r="AC969" s="406"/>
      <c r="AD969" s="406"/>
      <c r="AE969" s="406"/>
      <c r="AF969" s="406"/>
      <c r="AG969" s="406"/>
      <c r="AH969" s="406"/>
      <c r="AI969" s="406"/>
      <c r="AJ969" s="406"/>
      <c r="AK969" s="406"/>
      <c r="AL969" s="406"/>
      <c r="AM969" s="406"/>
      <c r="AN969" s="406"/>
      <c r="AO969" s="406"/>
      <c r="AP969" s="406"/>
      <c r="AQ969" s="406"/>
      <c r="AR969" s="406"/>
      <c r="AS969" s="427"/>
      <c r="AT969" s="428"/>
      <c r="AU969" s="427"/>
      <c r="AV969" s="428"/>
      <c r="AW969" s="435"/>
      <c r="AX969" s="428"/>
      <c r="AY969" s="406"/>
      <c r="AZ969" s="408"/>
      <c r="BA969" s="410" t="str">
        <f>IF(A969="","",IF(AY969+AZ969=ข้อมูลพื้นฐาน!$F$34+ข้อมูลพื้นฐาน!$G$34,"/",""))</f>
        <v/>
      </c>
      <c r="BB969" s="410" t="str">
        <f t="shared" si="69"/>
        <v/>
      </c>
      <c r="BC969" s="389" t="str">
        <f>สรุปเวลาเรียน!X20</f>
        <v/>
      </c>
      <c r="BD969" s="415"/>
    </row>
    <row r="970" spans="1:56" ht="15" customHeight="1">
      <c r="A970" s="875" t="str">
        <f>เวลาเรียน1!A23</f>
        <v/>
      </c>
      <c r="B970" s="876"/>
      <c r="C970" s="519" t="str">
        <f>เวลาเรียน1!D23</f>
        <v/>
      </c>
      <c r="D970" s="406"/>
      <c r="E970" s="406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521" t="str">
        <f t="shared" si="70"/>
        <v/>
      </c>
      <c r="AA970" s="406"/>
      <c r="AB970" s="406"/>
      <c r="AC970" s="406"/>
      <c r="AD970" s="406"/>
      <c r="AE970" s="406"/>
      <c r="AF970" s="406"/>
      <c r="AG970" s="406"/>
      <c r="AH970" s="406"/>
      <c r="AI970" s="406"/>
      <c r="AJ970" s="406"/>
      <c r="AK970" s="406"/>
      <c r="AL970" s="406"/>
      <c r="AM970" s="406"/>
      <c r="AN970" s="406"/>
      <c r="AO970" s="406"/>
      <c r="AP970" s="406"/>
      <c r="AQ970" s="406"/>
      <c r="AR970" s="406"/>
      <c r="AS970" s="427"/>
      <c r="AT970" s="428"/>
      <c r="AU970" s="427"/>
      <c r="AV970" s="428"/>
      <c r="AW970" s="435"/>
      <c r="AX970" s="428"/>
      <c r="AY970" s="406"/>
      <c r="AZ970" s="408"/>
      <c r="BA970" s="410" t="str">
        <f>IF(A970="","",IF(AY970+AZ970=ข้อมูลพื้นฐาน!$F$34+ข้อมูลพื้นฐาน!$G$34,"/",""))</f>
        <v/>
      </c>
      <c r="BB970" s="410" t="str">
        <f t="shared" si="69"/>
        <v/>
      </c>
      <c r="BC970" s="389" t="str">
        <f>สรุปเวลาเรียน!X21</f>
        <v/>
      </c>
      <c r="BD970" s="415"/>
    </row>
    <row r="971" spans="1:56" ht="15" customHeight="1">
      <c r="A971" s="875" t="str">
        <f>เวลาเรียน1!A24</f>
        <v/>
      </c>
      <c r="B971" s="876"/>
      <c r="C971" s="519" t="str">
        <f>เวลาเรียน1!D24</f>
        <v/>
      </c>
      <c r="D971" s="406"/>
      <c r="E971" s="406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521" t="str">
        <f t="shared" si="70"/>
        <v/>
      </c>
      <c r="AA971" s="406"/>
      <c r="AB971" s="406"/>
      <c r="AC971" s="406"/>
      <c r="AD971" s="406"/>
      <c r="AE971" s="406"/>
      <c r="AF971" s="406"/>
      <c r="AG971" s="406"/>
      <c r="AH971" s="406"/>
      <c r="AI971" s="406"/>
      <c r="AJ971" s="406"/>
      <c r="AK971" s="406"/>
      <c r="AL971" s="406"/>
      <c r="AM971" s="406"/>
      <c r="AN971" s="406"/>
      <c r="AO971" s="406"/>
      <c r="AP971" s="406"/>
      <c r="AQ971" s="406"/>
      <c r="AR971" s="406"/>
      <c r="AS971" s="427"/>
      <c r="AT971" s="428"/>
      <c r="AU971" s="427"/>
      <c r="AV971" s="428"/>
      <c r="AW971" s="435"/>
      <c r="AX971" s="428"/>
      <c r="AY971" s="406"/>
      <c r="AZ971" s="408"/>
      <c r="BA971" s="410" t="str">
        <f>IF(A971="","",IF(AY971+AZ971=ข้อมูลพื้นฐาน!$F$34+ข้อมูลพื้นฐาน!$G$34,"/",""))</f>
        <v/>
      </c>
      <c r="BB971" s="410" t="str">
        <f t="shared" si="69"/>
        <v/>
      </c>
      <c r="BC971" s="389" t="str">
        <f>สรุปเวลาเรียน!X22</f>
        <v/>
      </c>
      <c r="BD971" s="415"/>
    </row>
    <row r="972" spans="1:56" ht="15" customHeight="1">
      <c r="A972" s="875" t="str">
        <f>เวลาเรียน1!A25</f>
        <v/>
      </c>
      <c r="B972" s="876"/>
      <c r="C972" s="519" t="str">
        <f>เวลาเรียน1!D25</f>
        <v/>
      </c>
      <c r="D972" s="406"/>
      <c r="E972" s="406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521" t="str">
        <f t="shared" si="70"/>
        <v/>
      </c>
      <c r="AA972" s="406"/>
      <c r="AB972" s="406"/>
      <c r="AC972" s="406"/>
      <c r="AD972" s="406"/>
      <c r="AE972" s="406"/>
      <c r="AF972" s="406"/>
      <c r="AG972" s="406"/>
      <c r="AH972" s="406"/>
      <c r="AI972" s="406"/>
      <c r="AJ972" s="406"/>
      <c r="AK972" s="406"/>
      <c r="AL972" s="406"/>
      <c r="AM972" s="406"/>
      <c r="AN972" s="406"/>
      <c r="AO972" s="406"/>
      <c r="AP972" s="406"/>
      <c r="AQ972" s="406"/>
      <c r="AR972" s="406"/>
      <c r="AS972" s="427"/>
      <c r="AT972" s="428"/>
      <c r="AU972" s="427"/>
      <c r="AV972" s="428"/>
      <c r="AW972" s="435"/>
      <c r="AX972" s="428"/>
      <c r="AY972" s="406"/>
      <c r="AZ972" s="408"/>
      <c r="BA972" s="410" t="str">
        <f>IF(A972="","",IF(AY972+AZ972=ข้อมูลพื้นฐาน!$F$34+ข้อมูลพื้นฐาน!$G$34,"/",""))</f>
        <v/>
      </c>
      <c r="BB972" s="410" t="str">
        <f t="shared" si="69"/>
        <v/>
      </c>
      <c r="BC972" s="389" t="str">
        <f>สรุปเวลาเรียน!X23</f>
        <v/>
      </c>
      <c r="BD972" s="415"/>
    </row>
    <row r="973" spans="1:56" ht="15" customHeight="1">
      <c r="A973" s="875" t="str">
        <f>เวลาเรียน1!A26</f>
        <v/>
      </c>
      <c r="B973" s="876"/>
      <c r="C973" s="519" t="str">
        <f>เวลาเรียน1!D26</f>
        <v/>
      </c>
      <c r="D973" s="406"/>
      <c r="E973" s="406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521" t="str">
        <f t="shared" si="70"/>
        <v/>
      </c>
      <c r="AA973" s="406"/>
      <c r="AB973" s="406"/>
      <c r="AC973" s="406"/>
      <c r="AD973" s="406"/>
      <c r="AE973" s="406"/>
      <c r="AF973" s="406"/>
      <c r="AG973" s="406"/>
      <c r="AH973" s="406"/>
      <c r="AI973" s="406"/>
      <c r="AJ973" s="406"/>
      <c r="AK973" s="406"/>
      <c r="AL973" s="406"/>
      <c r="AM973" s="406"/>
      <c r="AN973" s="406"/>
      <c r="AO973" s="406"/>
      <c r="AP973" s="406"/>
      <c r="AQ973" s="406"/>
      <c r="AR973" s="406"/>
      <c r="AS973" s="427"/>
      <c r="AT973" s="428"/>
      <c r="AU973" s="427"/>
      <c r="AV973" s="428"/>
      <c r="AW973" s="435"/>
      <c r="AX973" s="428"/>
      <c r="AY973" s="406"/>
      <c r="AZ973" s="408"/>
      <c r="BA973" s="410" t="str">
        <f>IF(A973="","",IF(AY973+AZ973=ข้อมูลพื้นฐาน!$F$34+ข้อมูลพื้นฐาน!$G$34,"/",""))</f>
        <v/>
      </c>
      <c r="BB973" s="410" t="str">
        <f t="shared" si="69"/>
        <v/>
      </c>
      <c r="BC973" s="389" t="str">
        <f>สรุปเวลาเรียน!X24</f>
        <v/>
      </c>
      <c r="BD973" s="415"/>
    </row>
    <row r="974" spans="1:56" ht="15" customHeight="1">
      <c r="A974" s="875" t="str">
        <f>เวลาเรียน1!A27</f>
        <v/>
      </c>
      <c r="B974" s="876"/>
      <c r="C974" s="519" t="str">
        <f>เวลาเรียน1!D27</f>
        <v/>
      </c>
      <c r="D974" s="406"/>
      <c r="E974" s="406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521" t="str">
        <f t="shared" si="70"/>
        <v/>
      </c>
      <c r="AA974" s="406"/>
      <c r="AB974" s="406"/>
      <c r="AC974" s="406"/>
      <c r="AD974" s="406"/>
      <c r="AE974" s="406"/>
      <c r="AF974" s="406"/>
      <c r="AG974" s="406"/>
      <c r="AH974" s="406"/>
      <c r="AI974" s="406"/>
      <c r="AJ974" s="406"/>
      <c r="AK974" s="406"/>
      <c r="AL974" s="406"/>
      <c r="AM974" s="406"/>
      <c r="AN974" s="406"/>
      <c r="AO974" s="406"/>
      <c r="AP974" s="406"/>
      <c r="AQ974" s="406"/>
      <c r="AR974" s="406"/>
      <c r="AS974" s="427"/>
      <c r="AT974" s="428"/>
      <c r="AU974" s="427"/>
      <c r="AV974" s="428"/>
      <c r="AW974" s="435"/>
      <c r="AX974" s="428"/>
      <c r="AY974" s="406"/>
      <c r="AZ974" s="408"/>
      <c r="BA974" s="410" t="str">
        <f>IF(A974="","",IF(AY974+AZ974=ข้อมูลพื้นฐาน!$F$34+ข้อมูลพื้นฐาน!$G$34,"/",""))</f>
        <v/>
      </c>
      <c r="BB974" s="410" t="str">
        <f t="shared" si="69"/>
        <v/>
      </c>
      <c r="BC974" s="389" t="str">
        <f>สรุปเวลาเรียน!X25</f>
        <v/>
      </c>
      <c r="BD974" s="415"/>
    </row>
    <row r="975" spans="1:56" ht="15" customHeight="1">
      <c r="A975" s="875" t="str">
        <f>เวลาเรียน1!A28</f>
        <v/>
      </c>
      <c r="B975" s="876"/>
      <c r="C975" s="519" t="str">
        <f>เวลาเรียน1!D28</f>
        <v/>
      </c>
      <c r="D975" s="406"/>
      <c r="E975" s="406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521" t="str">
        <f t="shared" si="70"/>
        <v/>
      </c>
      <c r="AA975" s="406"/>
      <c r="AB975" s="406"/>
      <c r="AC975" s="406"/>
      <c r="AD975" s="406"/>
      <c r="AE975" s="406"/>
      <c r="AF975" s="406"/>
      <c r="AG975" s="406"/>
      <c r="AH975" s="406"/>
      <c r="AI975" s="406"/>
      <c r="AJ975" s="406"/>
      <c r="AK975" s="406"/>
      <c r="AL975" s="406"/>
      <c r="AM975" s="406"/>
      <c r="AN975" s="406"/>
      <c r="AO975" s="406"/>
      <c r="AP975" s="406"/>
      <c r="AQ975" s="406"/>
      <c r="AR975" s="406"/>
      <c r="AS975" s="427"/>
      <c r="AT975" s="428"/>
      <c r="AU975" s="427"/>
      <c r="AV975" s="428"/>
      <c r="AW975" s="435"/>
      <c r="AX975" s="428"/>
      <c r="AY975" s="406"/>
      <c r="AZ975" s="408"/>
      <c r="BA975" s="410" t="str">
        <f>IF(A975="","",IF(AY975+AZ975=ข้อมูลพื้นฐาน!$F$34+ข้อมูลพื้นฐาน!$G$34,"/",""))</f>
        <v/>
      </c>
      <c r="BB975" s="410" t="str">
        <f t="shared" si="69"/>
        <v/>
      </c>
      <c r="BC975" s="389" t="str">
        <f>สรุปเวลาเรียน!X26</f>
        <v/>
      </c>
      <c r="BD975" s="415"/>
    </row>
    <row r="976" spans="1:56" ht="15" customHeight="1">
      <c r="A976" s="875" t="str">
        <f>เวลาเรียน1!A29</f>
        <v/>
      </c>
      <c r="B976" s="876"/>
      <c r="C976" s="519" t="str">
        <f>เวลาเรียน1!D29</f>
        <v/>
      </c>
      <c r="D976" s="406"/>
      <c r="E976" s="406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521" t="str">
        <f t="shared" si="70"/>
        <v/>
      </c>
      <c r="AA976" s="406"/>
      <c r="AB976" s="406"/>
      <c r="AC976" s="406"/>
      <c r="AD976" s="406"/>
      <c r="AE976" s="406"/>
      <c r="AF976" s="406"/>
      <c r="AG976" s="406"/>
      <c r="AH976" s="406"/>
      <c r="AI976" s="406"/>
      <c r="AJ976" s="406"/>
      <c r="AK976" s="406"/>
      <c r="AL976" s="406"/>
      <c r="AM976" s="406"/>
      <c r="AN976" s="406"/>
      <c r="AO976" s="406"/>
      <c r="AP976" s="406"/>
      <c r="AQ976" s="406"/>
      <c r="AR976" s="406"/>
      <c r="AS976" s="427"/>
      <c r="AT976" s="428"/>
      <c r="AU976" s="427"/>
      <c r="AV976" s="428"/>
      <c r="AW976" s="435"/>
      <c r="AX976" s="428"/>
      <c r="AY976" s="406"/>
      <c r="AZ976" s="408"/>
      <c r="BA976" s="410" t="str">
        <f>IF(A976="","",IF(AY976+AZ976=ข้อมูลพื้นฐาน!$F$34+ข้อมูลพื้นฐาน!$G$34,"/",""))</f>
        <v/>
      </c>
      <c r="BB976" s="410" t="str">
        <f t="shared" si="69"/>
        <v/>
      </c>
      <c r="BC976" s="389" t="str">
        <f>สรุปเวลาเรียน!X27</f>
        <v/>
      </c>
      <c r="BD976" s="415"/>
    </row>
    <row r="977" spans="1:56" ht="15" customHeight="1">
      <c r="A977" s="875" t="str">
        <f>เวลาเรียน1!A30</f>
        <v/>
      </c>
      <c r="B977" s="876"/>
      <c r="C977" s="519" t="str">
        <f>เวลาเรียน1!D30</f>
        <v/>
      </c>
      <c r="D977" s="406"/>
      <c r="E977" s="406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521" t="str">
        <f t="shared" si="70"/>
        <v/>
      </c>
      <c r="AA977" s="406"/>
      <c r="AB977" s="406"/>
      <c r="AC977" s="406"/>
      <c r="AD977" s="406"/>
      <c r="AE977" s="406"/>
      <c r="AF977" s="406"/>
      <c r="AG977" s="406"/>
      <c r="AH977" s="406"/>
      <c r="AI977" s="406"/>
      <c r="AJ977" s="406"/>
      <c r="AK977" s="406"/>
      <c r="AL977" s="406"/>
      <c r="AM977" s="406"/>
      <c r="AN977" s="406"/>
      <c r="AO977" s="406"/>
      <c r="AP977" s="406"/>
      <c r="AQ977" s="406"/>
      <c r="AR977" s="406"/>
      <c r="AS977" s="427"/>
      <c r="AT977" s="428"/>
      <c r="AU977" s="427"/>
      <c r="AV977" s="428"/>
      <c r="AW977" s="435"/>
      <c r="AX977" s="428"/>
      <c r="AY977" s="406"/>
      <c r="AZ977" s="408"/>
      <c r="BA977" s="410" t="str">
        <f>IF(A977="","",IF(AY977+AZ977=ข้อมูลพื้นฐาน!$F$34+ข้อมูลพื้นฐาน!$G$34,"/",""))</f>
        <v/>
      </c>
      <c r="BB977" s="410" t="str">
        <f t="shared" si="69"/>
        <v/>
      </c>
      <c r="BC977" s="389" t="str">
        <f>สรุปเวลาเรียน!X28</f>
        <v/>
      </c>
      <c r="BD977" s="415"/>
    </row>
    <row r="978" spans="1:56" ht="15" customHeight="1">
      <c r="A978" s="875" t="str">
        <f>เวลาเรียน1!A31</f>
        <v/>
      </c>
      <c r="B978" s="876"/>
      <c r="C978" s="519" t="str">
        <f>เวลาเรียน1!D31</f>
        <v/>
      </c>
      <c r="D978" s="406"/>
      <c r="E978" s="406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521" t="str">
        <f t="shared" si="70"/>
        <v/>
      </c>
      <c r="AA978" s="406"/>
      <c r="AB978" s="406"/>
      <c r="AC978" s="406"/>
      <c r="AD978" s="406"/>
      <c r="AE978" s="406"/>
      <c r="AF978" s="406"/>
      <c r="AG978" s="406"/>
      <c r="AH978" s="406"/>
      <c r="AI978" s="406"/>
      <c r="AJ978" s="406"/>
      <c r="AK978" s="406"/>
      <c r="AL978" s="406"/>
      <c r="AM978" s="406"/>
      <c r="AN978" s="406"/>
      <c r="AO978" s="406"/>
      <c r="AP978" s="406"/>
      <c r="AQ978" s="406"/>
      <c r="AR978" s="406"/>
      <c r="AS978" s="427"/>
      <c r="AT978" s="428"/>
      <c r="AU978" s="427"/>
      <c r="AV978" s="428"/>
      <c r="AW978" s="435"/>
      <c r="AX978" s="428"/>
      <c r="AY978" s="406"/>
      <c r="AZ978" s="408"/>
      <c r="BA978" s="410" t="str">
        <f>IF(A978="","",IF(AY978+AZ978=ข้อมูลพื้นฐาน!$F$34+ข้อมูลพื้นฐาน!$G$34,"/",""))</f>
        <v/>
      </c>
      <c r="BB978" s="410" t="str">
        <f t="shared" si="69"/>
        <v/>
      </c>
      <c r="BC978" s="389" t="str">
        <f>สรุปเวลาเรียน!X29</f>
        <v/>
      </c>
      <c r="BD978" s="415"/>
    </row>
    <row r="979" spans="1:56" ht="15" customHeight="1">
      <c r="A979" s="875" t="str">
        <f>เวลาเรียน1!A32</f>
        <v/>
      </c>
      <c r="B979" s="876"/>
      <c r="C979" s="519" t="str">
        <f>เวลาเรียน1!D32</f>
        <v/>
      </c>
      <c r="D979" s="406"/>
      <c r="E979" s="406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521" t="str">
        <f t="shared" si="70"/>
        <v/>
      </c>
      <c r="AA979" s="406"/>
      <c r="AB979" s="406"/>
      <c r="AC979" s="406"/>
      <c r="AD979" s="406"/>
      <c r="AE979" s="406"/>
      <c r="AF979" s="406"/>
      <c r="AG979" s="406"/>
      <c r="AH979" s="406"/>
      <c r="AI979" s="406"/>
      <c r="AJ979" s="406"/>
      <c r="AK979" s="406"/>
      <c r="AL979" s="406"/>
      <c r="AM979" s="406"/>
      <c r="AN979" s="406"/>
      <c r="AO979" s="406"/>
      <c r="AP979" s="406"/>
      <c r="AQ979" s="406"/>
      <c r="AR979" s="406"/>
      <c r="AS979" s="427"/>
      <c r="AT979" s="428"/>
      <c r="AU979" s="427"/>
      <c r="AV979" s="428"/>
      <c r="AW979" s="435"/>
      <c r="AX979" s="428"/>
      <c r="AY979" s="406"/>
      <c r="AZ979" s="408"/>
      <c r="BA979" s="410" t="str">
        <f>IF(A979="","",IF(AY979+AZ979=ข้อมูลพื้นฐาน!$F$34+ข้อมูลพื้นฐาน!$G$34,"/",""))</f>
        <v/>
      </c>
      <c r="BB979" s="410" t="str">
        <f t="shared" si="69"/>
        <v/>
      </c>
      <c r="BC979" s="389" t="str">
        <f>สรุปเวลาเรียน!X30</f>
        <v/>
      </c>
      <c r="BD979" s="415"/>
    </row>
    <row r="980" spans="1:56" ht="15" customHeight="1">
      <c r="A980" s="875" t="str">
        <f>เวลาเรียน1!A33</f>
        <v/>
      </c>
      <c r="B980" s="876"/>
      <c r="C980" s="519" t="str">
        <f>เวลาเรียน1!D33</f>
        <v/>
      </c>
      <c r="D980" s="406"/>
      <c r="E980" s="406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521" t="str">
        <f t="shared" si="70"/>
        <v/>
      </c>
      <c r="AA980" s="406"/>
      <c r="AB980" s="406"/>
      <c r="AC980" s="406"/>
      <c r="AD980" s="406"/>
      <c r="AE980" s="406"/>
      <c r="AF980" s="406"/>
      <c r="AG980" s="406"/>
      <c r="AH980" s="406"/>
      <c r="AI980" s="406"/>
      <c r="AJ980" s="406"/>
      <c r="AK980" s="406"/>
      <c r="AL980" s="406"/>
      <c r="AM980" s="406"/>
      <c r="AN980" s="406"/>
      <c r="AO980" s="406"/>
      <c r="AP980" s="406"/>
      <c r="AQ980" s="406"/>
      <c r="AR980" s="406"/>
      <c r="AS980" s="427"/>
      <c r="AT980" s="428"/>
      <c r="AU980" s="427"/>
      <c r="AV980" s="428"/>
      <c r="AW980" s="435"/>
      <c r="AX980" s="428"/>
      <c r="AY980" s="406"/>
      <c r="AZ980" s="408"/>
      <c r="BA980" s="410" t="str">
        <f>IF(A980="","",IF(AY980+AZ980=ข้อมูลพื้นฐาน!$F$34+ข้อมูลพื้นฐาน!$G$34,"/",""))</f>
        <v/>
      </c>
      <c r="BB980" s="410" t="str">
        <f t="shared" si="69"/>
        <v/>
      </c>
      <c r="BC980" s="389" t="str">
        <f>สรุปเวลาเรียน!X31</f>
        <v/>
      </c>
      <c r="BD980" s="415"/>
    </row>
    <row r="981" spans="1:56" ht="15" customHeight="1">
      <c r="A981" s="875" t="str">
        <f>เวลาเรียน1!A34</f>
        <v/>
      </c>
      <c r="B981" s="876"/>
      <c r="C981" s="519" t="str">
        <f>เวลาเรียน1!D34</f>
        <v/>
      </c>
      <c r="D981" s="406"/>
      <c r="E981" s="406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521" t="str">
        <f t="shared" si="70"/>
        <v/>
      </c>
      <c r="AA981" s="406"/>
      <c r="AB981" s="406"/>
      <c r="AC981" s="406"/>
      <c r="AD981" s="406"/>
      <c r="AE981" s="406"/>
      <c r="AF981" s="406"/>
      <c r="AG981" s="406"/>
      <c r="AH981" s="406"/>
      <c r="AI981" s="406"/>
      <c r="AJ981" s="406"/>
      <c r="AK981" s="406"/>
      <c r="AL981" s="406"/>
      <c r="AM981" s="406"/>
      <c r="AN981" s="406"/>
      <c r="AO981" s="406"/>
      <c r="AP981" s="406"/>
      <c r="AQ981" s="406"/>
      <c r="AR981" s="406"/>
      <c r="AS981" s="427"/>
      <c r="AT981" s="428"/>
      <c r="AU981" s="427"/>
      <c r="AV981" s="428"/>
      <c r="AW981" s="435"/>
      <c r="AX981" s="428"/>
      <c r="AY981" s="406"/>
      <c r="AZ981" s="408"/>
      <c r="BA981" s="410" t="str">
        <f>IF(A981="","",IF(AY981+AZ981=ข้อมูลพื้นฐาน!$F$34+ข้อมูลพื้นฐาน!$G$34,"/",""))</f>
        <v/>
      </c>
      <c r="BB981" s="410" t="str">
        <f t="shared" si="69"/>
        <v/>
      </c>
      <c r="BC981" s="389" t="str">
        <f>สรุปเวลาเรียน!X32</f>
        <v/>
      </c>
      <c r="BD981" s="415"/>
    </row>
    <row r="982" spans="1:56" ht="15" customHeight="1">
      <c r="A982" s="875" t="str">
        <f>เวลาเรียน1!A35</f>
        <v/>
      </c>
      <c r="B982" s="876"/>
      <c r="C982" s="519" t="str">
        <f>เวลาเรียน1!D35</f>
        <v/>
      </c>
      <c r="D982" s="406"/>
      <c r="E982" s="406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521" t="str">
        <f t="shared" si="70"/>
        <v/>
      </c>
      <c r="AA982" s="406"/>
      <c r="AB982" s="406"/>
      <c r="AC982" s="406"/>
      <c r="AD982" s="406"/>
      <c r="AE982" s="406"/>
      <c r="AF982" s="406"/>
      <c r="AG982" s="406"/>
      <c r="AH982" s="406"/>
      <c r="AI982" s="406"/>
      <c r="AJ982" s="406"/>
      <c r="AK982" s="406"/>
      <c r="AL982" s="406"/>
      <c r="AM982" s="406"/>
      <c r="AN982" s="406"/>
      <c r="AO982" s="406"/>
      <c r="AP982" s="406"/>
      <c r="AQ982" s="406"/>
      <c r="AR982" s="406"/>
      <c r="AS982" s="427"/>
      <c r="AT982" s="428"/>
      <c r="AU982" s="427"/>
      <c r="AV982" s="428"/>
      <c r="AW982" s="435"/>
      <c r="AX982" s="428"/>
      <c r="AY982" s="406"/>
      <c r="AZ982" s="408"/>
      <c r="BA982" s="410" t="str">
        <f>IF(A982="","",IF(AY982+AZ982=ข้อมูลพื้นฐาน!$F$34+ข้อมูลพื้นฐาน!$G$34,"/",""))</f>
        <v/>
      </c>
      <c r="BB982" s="410" t="str">
        <f t="shared" si="69"/>
        <v/>
      </c>
      <c r="BC982" s="389" t="str">
        <f>สรุปเวลาเรียน!X33</f>
        <v/>
      </c>
      <c r="BD982" s="415"/>
    </row>
    <row r="983" spans="1:56" ht="15" customHeight="1">
      <c r="A983" s="875" t="str">
        <f>เวลาเรียน1!A36</f>
        <v/>
      </c>
      <c r="B983" s="876"/>
      <c r="C983" s="519" t="str">
        <f>เวลาเรียน1!D36</f>
        <v/>
      </c>
      <c r="D983" s="406"/>
      <c r="E983" s="406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521" t="str">
        <f t="shared" si="70"/>
        <v/>
      </c>
      <c r="AA983" s="406"/>
      <c r="AB983" s="406"/>
      <c r="AC983" s="406"/>
      <c r="AD983" s="406"/>
      <c r="AE983" s="406"/>
      <c r="AF983" s="406"/>
      <c r="AG983" s="406"/>
      <c r="AH983" s="406"/>
      <c r="AI983" s="406"/>
      <c r="AJ983" s="406"/>
      <c r="AK983" s="406"/>
      <c r="AL983" s="406"/>
      <c r="AM983" s="406"/>
      <c r="AN983" s="406"/>
      <c r="AO983" s="406"/>
      <c r="AP983" s="406"/>
      <c r="AQ983" s="406"/>
      <c r="AR983" s="406"/>
      <c r="AS983" s="427"/>
      <c r="AT983" s="428"/>
      <c r="AU983" s="427"/>
      <c r="AV983" s="428"/>
      <c r="AW983" s="435"/>
      <c r="AX983" s="428"/>
      <c r="AY983" s="406"/>
      <c r="AZ983" s="408"/>
      <c r="BA983" s="410" t="str">
        <f>IF(A983="","",IF(AY983+AZ983=ข้อมูลพื้นฐาน!$F$34+ข้อมูลพื้นฐาน!$G$34,"/",""))</f>
        <v/>
      </c>
      <c r="BB983" s="410" t="str">
        <f t="shared" si="69"/>
        <v/>
      </c>
      <c r="BC983" s="389" t="str">
        <f>สรุปเวลาเรียน!X34</f>
        <v/>
      </c>
      <c r="BD983" s="415"/>
    </row>
    <row r="984" spans="1:56" ht="15" customHeight="1">
      <c r="A984" s="875" t="str">
        <f>เวลาเรียน1!A37</f>
        <v/>
      </c>
      <c r="B984" s="876"/>
      <c r="C984" s="519" t="str">
        <f>เวลาเรียน1!D37</f>
        <v/>
      </c>
      <c r="D984" s="406"/>
      <c r="E984" s="406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521" t="str">
        <f t="shared" si="70"/>
        <v/>
      </c>
      <c r="AA984" s="406"/>
      <c r="AB984" s="406"/>
      <c r="AC984" s="406"/>
      <c r="AD984" s="406"/>
      <c r="AE984" s="406"/>
      <c r="AF984" s="406"/>
      <c r="AG984" s="406"/>
      <c r="AH984" s="406"/>
      <c r="AI984" s="406"/>
      <c r="AJ984" s="406"/>
      <c r="AK984" s="406"/>
      <c r="AL984" s="406"/>
      <c r="AM984" s="406"/>
      <c r="AN984" s="406"/>
      <c r="AO984" s="406"/>
      <c r="AP984" s="406"/>
      <c r="AQ984" s="406"/>
      <c r="AR984" s="406"/>
      <c r="AS984" s="427"/>
      <c r="AT984" s="428"/>
      <c r="AU984" s="427"/>
      <c r="AV984" s="428"/>
      <c r="AW984" s="435"/>
      <c r="AX984" s="428"/>
      <c r="AY984" s="406"/>
      <c r="AZ984" s="408"/>
      <c r="BA984" s="410" t="str">
        <f>IF(A984="","",IF(AY984+AZ984=ข้อมูลพื้นฐาน!$F$34+ข้อมูลพื้นฐาน!$G$34,"/",""))</f>
        <v/>
      </c>
      <c r="BB984" s="410" t="str">
        <f t="shared" si="69"/>
        <v/>
      </c>
      <c r="BC984" s="389" t="str">
        <f>สรุปเวลาเรียน!X35</f>
        <v/>
      </c>
      <c r="BD984" s="415"/>
    </row>
    <row r="985" spans="1:56" ht="15" customHeight="1">
      <c r="A985" s="875" t="str">
        <f>เวลาเรียน1!A38</f>
        <v/>
      </c>
      <c r="B985" s="876"/>
      <c r="C985" s="519" t="str">
        <f>เวลาเรียน1!D38</f>
        <v/>
      </c>
      <c r="D985" s="406"/>
      <c r="E985" s="406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521" t="str">
        <f t="shared" si="70"/>
        <v/>
      </c>
      <c r="AA985" s="406"/>
      <c r="AB985" s="406"/>
      <c r="AC985" s="406"/>
      <c r="AD985" s="406"/>
      <c r="AE985" s="406"/>
      <c r="AF985" s="406"/>
      <c r="AG985" s="406"/>
      <c r="AH985" s="406"/>
      <c r="AI985" s="406"/>
      <c r="AJ985" s="406"/>
      <c r="AK985" s="406"/>
      <c r="AL985" s="406"/>
      <c r="AM985" s="406"/>
      <c r="AN985" s="406"/>
      <c r="AO985" s="406"/>
      <c r="AP985" s="406"/>
      <c r="AQ985" s="406"/>
      <c r="AR985" s="406"/>
      <c r="AS985" s="427"/>
      <c r="AT985" s="428"/>
      <c r="AU985" s="427"/>
      <c r="AV985" s="428"/>
      <c r="AW985" s="435"/>
      <c r="AX985" s="428"/>
      <c r="AY985" s="406"/>
      <c r="AZ985" s="408"/>
      <c r="BA985" s="410" t="str">
        <f>IF(A985="","",IF(AY985+AZ985=ข้อมูลพื้นฐาน!$F$34+ข้อมูลพื้นฐาน!$G$34,"/",""))</f>
        <v/>
      </c>
      <c r="BB985" s="410" t="str">
        <f t="shared" si="69"/>
        <v/>
      </c>
      <c r="BC985" s="389" t="str">
        <f>สรุปเวลาเรียน!X36</f>
        <v/>
      </c>
      <c r="BD985" s="415"/>
    </row>
    <row r="986" spans="1:56" ht="15" customHeight="1">
      <c r="A986" s="875" t="str">
        <f>เวลาเรียน1!A39</f>
        <v/>
      </c>
      <c r="B986" s="876"/>
      <c r="C986" s="519" t="str">
        <f>เวลาเรียน1!D39</f>
        <v/>
      </c>
      <c r="D986" s="406"/>
      <c r="E986" s="406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521" t="str">
        <f t="shared" si="70"/>
        <v/>
      </c>
      <c r="AA986" s="406"/>
      <c r="AB986" s="406"/>
      <c r="AC986" s="406"/>
      <c r="AD986" s="406"/>
      <c r="AE986" s="406"/>
      <c r="AF986" s="406"/>
      <c r="AG986" s="406"/>
      <c r="AH986" s="406"/>
      <c r="AI986" s="406"/>
      <c r="AJ986" s="406"/>
      <c r="AK986" s="406"/>
      <c r="AL986" s="406"/>
      <c r="AM986" s="406"/>
      <c r="AN986" s="406"/>
      <c r="AO986" s="406"/>
      <c r="AP986" s="406"/>
      <c r="AQ986" s="406"/>
      <c r="AR986" s="406"/>
      <c r="AS986" s="427"/>
      <c r="AT986" s="428"/>
      <c r="AU986" s="427"/>
      <c r="AV986" s="428"/>
      <c r="AW986" s="435"/>
      <c r="AX986" s="428"/>
      <c r="AY986" s="406"/>
      <c r="AZ986" s="408"/>
      <c r="BA986" s="410" t="str">
        <f>IF(A986="","",IF(AY986+AZ986=ข้อมูลพื้นฐาน!$F$34+ข้อมูลพื้นฐาน!$G$34,"/",""))</f>
        <v/>
      </c>
      <c r="BB986" s="410" t="str">
        <f t="shared" si="69"/>
        <v/>
      </c>
      <c r="BC986" s="389" t="str">
        <f>สรุปเวลาเรียน!X37</f>
        <v/>
      </c>
      <c r="BD986" s="415"/>
    </row>
    <row r="987" spans="1:56" ht="15" customHeight="1">
      <c r="A987" s="875" t="str">
        <f>เวลาเรียน1!A40</f>
        <v/>
      </c>
      <c r="B987" s="876"/>
      <c r="C987" s="519" t="str">
        <f>เวลาเรียน1!D40</f>
        <v/>
      </c>
      <c r="D987" s="406"/>
      <c r="E987" s="406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521" t="str">
        <f t="shared" si="70"/>
        <v/>
      </c>
      <c r="AA987" s="406"/>
      <c r="AB987" s="406"/>
      <c r="AC987" s="406"/>
      <c r="AD987" s="406"/>
      <c r="AE987" s="406"/>
      <c r="AF987" s="406"/>
      <c r="AG987" s="406"/>
      <c r="AH987" s="406"/>
      <c r="AI987" s="406"/>
      <c r="AJ987" s="406"/>
      <c r="AK987" s="406"/>
      <c r="AL987" s="406"/>
      <c r="AM987" s="406"/>
      <c r="AN987" s="406"/>
      <c r="AO987" s="406"/>
      <c r="AP987" s="406"/>
      <c r="AQ987" s="406"/>
      <c r="AR987" s="406"/>
      <c r="AS987" s="427"/>
      <c r="AT987" s="428"/>
      <c r="AU987" s="427"/>
      <c r="AV987" s="428"/>
      <c r="AW987" s="435"/>
      <c r="AX987" s="428"/>
      <c r="AY987" s="406"/>
      <c r="AZ987" s="408"/>
      <c r="BA987" s="410" t="str">
        <f>IF(A987="","",IF(AY987+AZ987=ข้อมูลพื้นฐาน!$F$34+ข้อมูลพื้นฐาน!$G$34,"/",""))</f>
        <v/>
      </c>
      <c r="BB987" s="410" t="str">
        <f t="shared" si="69"/>
        <v/>
      </c>
      <c r="BC987" s="389" t="str">
        <f>สรุปเวลาเรียน!X38</f>
        <v/>
      </c>
      <c r="BD987" s="415"/>
    </row>
    <row r="988" spans="1:56" ht="15" customHeight="1">
      <c r="A988" s="875" t="str">
        <f>เวลาเรียน1!A41</f>
        <v/>
      </c>
      <c r="B988" s="876"/>
      <c r="C988" s="519" t="str">
        <f>เวลาเรียน1!D41</f>
        <v/>
      </c>
      <c r="D988" s="406"/>
      <c r="E988" s="406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521" t="str">
        <f t="shared" si="70"/>
        <v/>
      </c>
      <c r="AA988" s="406"/>
      <c r="AB988" s="406"/>
      <c r="AC988" s="406"/>
      <c r="AD988" s="406"/>
      <c r="AE988" s="406"/>
      <c r="AF988" s="406"/>
      <c r="AG988" s="406"/>
      <c r="AH988" s="406"/>
      <c r="AI988" s="406"/>
      <c r="AJ988" s="406"/>
      <c r="AK988" s="406"/>
      <c r="AL988" s="406"/>
      <c r="AM988" s="406"/>
      <c r="AN988" s="406"/>
      <c r="AO988" s="406"/>
      <c r="AP988" s="406"/>
      <c r="AQ988" s="406"/>
      <c r="AR988" s="406"/>
      <c r="AS988" s="427"/>
      <c r="AT988" s="428"/>
      <c r="AU988" s="427"/>
      <c r="AV988" s="428"/>
      <c r="AW988" s="435"/>
      <c r="AX988" s="428"/>
      <c r="AY988" s="406"/>
      <c r="AZ988" s="408"/>
      <c r="BA988" s="410" t="str">
        <f>IF(A988="","",IF(AY988+AZ988=ข้อมูลพื้นฐาน!$F$34+ข้อมูลพื้นฐาน!$G$34,"/",""))</f>
        <v/>
      </c>
      <c r="BB988" s="410" t="str">
        <f t="shared" si="69"/>
        <v/>
      </c>
      <c r="BC988" s="389" t="str">
        <f>สรุปเวลาเรียน!X39</f>
        <v/>
      </c>
      <c r="BD988" s="415"/>
    </row>
    <row r="989" spans="1:56" ht="15" customHeight="1">
      <c r="A989" s="875" t="str">
        <f>เวลาเรียน1!A42</f>
        <v/>
      </c>
      <c r="B989" s="876"/>
      <c r="C989" s="519" t="str">
        <f>เวลาเรียน1!D42</f>
        <v/>
      </c>
      <c r="D989" s="406"/>
      <c r="E989" s="406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521" t="str">
        <f t="shared" si="70"/>
        <v/>
      </c>
      <c r="AA989" s="406"/>
      <c r="AB989" s="406"/>
      <c r="AC989" s="406"/>
      <c r="AD989" s="406"/>
      <c r="AE989" s="406"/>
      <c r="AF989" s="406"/>
      <c r="AG989" s="406"/>
      <c r="AH989" s="406"/>
      <c r="AI989" s="406"/>
      <c r="AJ989" s="406"/>
      <c r="AK989" s="406"/>
      <c r="AL989" s="406"/>
      <c r="AM989" s="406"/>
      <c r="AN989" s="406"/>
      <c r="AO989" s="406"/>
      <c r="AP989" s="406"/>
      <c r="AQ989" s="406"/>
      <c r="AR989" s="406"/>
      <c r="AS989" s="427"/>
      <c r="AT989" s="428"/>
      <c r="AU989" s="427"/>
      <c r="AV989" s="428"/>
      <c r="AW989" s="435"/>
      <c r="AX989" s="428"/>
      <c r="AY989" s="406"/>
      <c r="AZ989" s="408"/>
      <c r="BA989" s="410" t="str">
        <f>IF(A989="","",IF(AY989+AZ989=ข้อมูลพื้นฐาน!$F$34+ข้อมูลพื้นฐาน!$G$34,"/",""))</f>
        <v/>
      </c>
      <c r="BB989" s="410" t="str">
        <f t="shared" si="69"/>
        <v/>
      </c>
      <c r="BC989" s="389" t="str">
        <f>สรุปเวลาเรียน!X40</f>
        <v/>
      </c>
      <c r="BD989" s="415"/>
    </row>
    <row r="990" spans="1:56" ht="15" customHeight="1">
      <c r="A990" s="875" t="str">
        <f>เวลาเรียน1!A43</f>
        <v/>
      </c>
      <c r="B990" s="876"/>
      <c r="C990" s="519" t="str">
        <f>เวลาเรียน1!D43</f>
        <v/>
      </c>
      <c r="D990" s="406"/>
      <c r="E990" s="406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521" t="str">
        <f t="shared" si="70"/>
        <v/>
      </c>
      <c r="AA990" s="406"/>
      <c r="AB990" s="406"/>
      <c r="AC990" s="406"/>
      <c r="AD990" s="406"/>
      <c r="AE990" s="406"/>
      <c r="AF990" s="406"/>
      <c r="AG990" s="406"/>
      <c r="AH990" s="406"/>
      <c r="AI990" s="406"/>
      <c r="AJ990" s="406"/>
      <c r="AK990" s="406"/>
      <c r="AL990" s="406"/>
      <c r="AM990" s="406"/>
      <c r="AN990" s="406"/>
      <c r="AO990" s="406"/>
      <c r="AP990" s="406"/>
      <c r="AQ990" s="406"/>
      <c r="AR990" s="406"/>
      <c r="AS990" s="427"/>
      <c r="AT990" s="428"/>
      <c r="AU990" s="427"/>
      <c r="AV990" s="428"/>
      <c r="AW990" s="435"/>
      <c r="AX990" s="428"/>
      <c r="AY990" s="406"/>
      <c r="AZ990" s="408"/>
      <c r="BA990" s="410" t="str">
        <f>IF(A990="","",IF(AY990+AZ990=ข้อมูลพื้นฐาน!$F$34+ข้อมูลพื้นฐาน!$G$34,"/",""))</f>
        <v/>
      </c>
      <c r="BB990" s="410" t="str">
        <f t="shared" si="69"/>
        <v/>
      </c>
      <c r="BC990" s="389" t="str">
        <f>สรุปเวลาเรียน!X41</f>
        <v/>
      </c>
      <c r="BD990" s="415"/>
    </row>
    <row r="991" spans="1:56" ht="15" customHeight="1">
      <c r="A991" s="875" t="str">
        <f>เวลาเรียน1!A44</f>
        <v/>
      </c>
      <c r="B991" s="876"/>
      <c r="C991" s="519" t="str">
        <f>เวลาเรียน1!D44</f>
        <v/>
      </c>
      <c r="D991" s="406"/>
      <c r="E991" s="406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521" t="str">
        <f t="shared" si="70"/>
        <v/>
      </c>
      <c r="AA991" s="406"/>
      <c r="AB991" s="406"/>
      <c r="AC991" s="406"/>
      <c r="AD991" s="406"/>
      <c r="AE991" s="406"/>
      <c r="AF991" s="406"/>
      <c r="AG991" s="406"/>
      <c r="AH991" s="406"/>
      <c r="AI991" s="406"/>
      <c r="AJ991" s="406"/>
      <c r="AK991" s="406"/>
      <c r="AL991" s="406"/>
      <c r="AM991" s="406"/>
      <c r="AN991" s="406"/>
      <c r="AO991" s="406"/>
      <c r="AP991" s="406"/>
      <c r="AQ991" s="406"/>
      <c r="AR991" s="406"/>
      <c r="AS991" s="427"/>
      <c r="AT991" s="428"/>
      <c r="AU991" s="427"/>
      <c r="AV991" s="428"/>
      <c r="AW991" s="435"/>
      <c r="AX991" s="428"/>
      <c r="AY991" s="406"/>
      <c r="AZ991" s="408"/>
      <c r="BA991" s="410" t="str">
        <f>IF(A991="","",IF(AY991+AZ991=ข้อมูลพื้นฐาน!$F$34+ข้อมูลพื้นฐาน!$G$34,"/",""))</f>
        <v/>
      </c>
      <c r="BB991" s="410" t="str">
        <f t="shared" si="69"/>
        <v/>
      </c>
      <c r="BC991" s="389" t="str">
        <f>สรุปเวลาเรียน!X42</f>
        <v/>
      </c>
      <c r="BD991" s="415"/>
    </row>
    <row r="992" spans="1:56" ht="15" customHeight="1">
      <c r="A992" s="875" t="str">
        <f>เวลาเรียน1!A45</f>
        <v/>
      </c>
      <c r="B992" s="876"/>
      <c r="C992" s="519" t="str">
        <f>เวลาเรียน1!D45</f>
        <v/>
      </c>
      <c r="D992" s="406"/>
      <c r="E992" s="406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521" t="str">
        <f t="shared" si="70"/>
        <v/>
      </c>
      <c r="AA992" s="406"/>
      <c r="AB992" s="406"/>
      <c r="AC992" s="406"/>
      <c r="AD992" s="406"/>
      <c r="AE992" s="406"/>
      <c r="AF992" s="406"/>
      <c r="AG992" s="406"/>
      <c r="AH992" s="406"/>
      <c r="AI992" s="406"/>
      <c r="AJ992" s="406"/>
      <c r="AK992" s="406"/>
      <c r="AL992" s="406"/>
      <c r="AM992" s="406"/>
      <c r="AN992" s="406"/>
      <c r="AO992" s="406"/>
      <c r="AP992" s="406"/>
      <c r="AQ992" s="406"/>
      <c r="AR992" s="406"/>
      <c r="AS992" s="427"/>
      <c r="AT992" s="428"/>
      <c r="AU992" s="427"/>
      <c r="AV992" s="428"/>
      <c r="AW992" s="435"/>
      <c r="AX992" s="428"/>
      <c r="AY992" s="406"/>
      <c r="AZ992" s="408"/>
      <c r="BA992" s="410" t="str">
        <f>IF(A992="","",IF(AY992+AZ992=ข้อมูลพื้นฐาน!$F$34+ข้อมูลพื้นฐาน!$G$34,"/",""))</f>
        <v/>
      </c>
      <c r="BB992" s="410" t="str">
        <f t="shared" si="69"/>
        <v/>
      </c>
      <c r="BC992" s="389" t="str">
        <f>สรุปเวลาเรียน!X43</f>
        <v/>
      </c>
      <c r="BD992" s="415"/>
    </row>
    <row r="993" spans="1:56" ht="15" customHeight="1">
      <c r="A993" s="875" t="str">
        <f>เวลาเรียน1!A46</f>
        <v/>
      </c>
      <c r="B993" s="876"/>
      <c r="C993" s="519" t="str">
        <f>เวลาเรียน1!D46</f>
        <v/>
      </c>
      <c r="D993" s="406"/>
      <c r="E993" s="406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521" t="str">
        <f t="shared" si="70"/>
        <v/>
      </c>
      <c r="AA993" s="406"/>
      <c r="AB993" s="406"/>
      <c r="AC993" s="406"/>
      <c r="AD993" s="406"/>
      <c r="AE993" s="406"/>
      <c r="AF993" s="406"/>
      <c r="AG993" s="406"/>
      <c r="AH993" s="406"/>
      <c r="AI993" s="406"/>
      <c r="AJ993" s="406"/>
      <c r="AK993" s="406"/>
      <c r="AL993" s="406"/>
      <c r="AM993" s="406"/>
      <c r="AN993" s="406"/>
      <c r="AO993" s="406"/>
      <c r="AP993" s="406"/>
      <c r="AQ993" s="406"/>
      <c r="AR993" s="406"/>
      <c r="AS993" s="429"/>
      <c r="AT993" s="430"/>
      <c r="AU993" s="429"/>
      <c r="AV993" s="430"/>
      <c r="AW993" s="436"/>
      <c r="AX993" s="430"/>
      <c r="AY993" s="406"/>
      <c r="AZ993" s="408"/>
      <c r="BA993" s="410" t="str">
        <f>IF(A993="","",IF(AY993+AZ993=ข้อมูลพื้นฐาน!$F$34+ข้อมูลพื้นฐาน!$G$34,"/",""))</f>
        <v/>
      </c>
      <c r="BB993" s="410" t="str">
        <f t="shared" si="69"/>
        <v/>
      </c>
      <c r="BC993" s="389" t="str">
        <f>สรุปเวลาเรียน!X44</f>
        <v/>
      </c>
      <c r="BD993" s="415"/>
    </row>
    <row r="994" spans="1:56" ht="15" customHeight="1">
      <c r="A994" s="875" t="str">
        <f>เวลาเรียน1!A47</f>
        <v/>
      </c>
      <c r="B994" s="876"/>
      <c r="C994" s="519" t="str">
        <f>เวลาเรียน1!D47</f>
        <v/>
      </c>
      <c r="D994" s="406"/>
      <c r="E994" s="406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521" t="str">
        <f t="shared" ref="Z994:Z1003" si="71">A994</f>
        <v/>
      </c>
      <c r="AA994" s="406"/>
      <c r="AB994" s="406"/>
      <c r="AC994" s="406"/>
      <c r="AD994" s="406"/>
      <c r="AE994" s="406"/>
      <c r="AF994" s="406"/>
      <c r="AG994" s="406"/>
      <c r="AH994" s="406"/>
      <c r="AI994" s="406"/>
      <c r="AJ994" s="406"/>
      <c r="AK994" s="406"/>
      <c r="AL994" s="406"/>
      <c r="AM994" s="406"/>
      <c r="AN994" s="406"/>
      <c r="AO994" s="406"/>
      <c r="AP994" s="406"/>
      <c r="AQ994" s="406"/>
      <c r="AR994" s="406"/>
      <c r="AS994" s="427"/>
      <c r="AT994" s="428"/>
      <c r="AU994" s="427"/>
      <c r="AV994" s="428"/>
      <c r="AW994" s="435"/>
      <c r="AX994" s="428"/>
      <c r="AY994" s="406"/>
      <c r="AZ994" s="408"/>
      <c r="BA994" s="410" t="str">
        <f>IF(A994="","",IF(AY994+AZ994=ข้อมูลพื้นฐาน!$F$34+ข้อมูลพื้นฐาน!$G$34,"/",""))</f>
        <v/>
      </c>
      <c r="BB994" s="410" t="str">
        <f t="shared" ref="BB994:BB1003" si="72">IF(A994="","",IF(BA994="/","","/"))</f>
        <v/>
      </c>
      <c r="BC994" s="389" t="str">
        <f>สรุปเวลาเรียน!X45</f>
        <v/>
      </c>
      <c r="BD994" s="415"/>
    </row>
    <row r="995" spans="1:56" ht="15" customHeight="1">
      <c r="A995" s="875" t="str">
        <f>เวลาเรียน1!A48</f>
        <v/>
      </c>
      <c r="B995" s="876"/>
      <c r="C995" s="519" t="str">
        <f>เวลาเรียน1!D48</f>
        <v/>
      </c>
      <c r="D995" s="406"/>
      <c r="E995" s="406"/>
      <c r="F995" s="406"/>
      <c r="G995" s="406"/>
      <c r="H995" s="406"/>
      <c r="I995" s="406"/>
      <c r="J995" s="406"/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521" t="str">
        <f t="shared" si="71"/>
        <v/>
      </c>
      <c r="AA995" s="406"/>
      <c r="AB995" s="406"/>
      <c r="AC995" s="406"/>
      <c r="AD995" s="406"/>
      <c r="AE995" s="406"/>
      <c r="AF995" s="406"/>
      <c r="AG995" s="406"/>
      <c r="AH995" s="406"/>
      <c r="AI995" s="406"/>
      <c r="AJ995" s="406"/>
      <c r="AK995" s="406"/>
      <c r="AL995" s="406"/>
      <c r="AM995" s="406"/>
      <c r="AN995" s="406"/>
      <c r="AO995" s="406"/>
      <c r="AP995" s="406"/>
      <c r="AQ995" s="406"/>
      <c r="AR995" s="406"/>
      <c r="AS995" s="427"/>
      <c r="AT995" s="428"/>
      <c r="AU995" s="427"/>
      <c r="AV995" s="428"/>
      <c r="AW995" s="435"/>
      <c r="AX995" s="428"/>
      <c r="AY995" s="406"/>
      <c r="AZ995" s="408"/>
      <c r="BA995" s="410" t="str">
        <f>IF(A995="","",IF(AY995+AZ995=ข้อมูลพื้นฐาน!$F$34+ข้อมูลพื้นฐาน!$G$34,"/",""))</f>
        <v/>
      </c>
      <c r="BB995" s="410" t="str">
        <f t="shared" si="72"/>
        <v/>
      </c>
      <c r="BC995" s="389" t="str">
        <f>สรุปเวลาเรียน!X46</f>
        <v/>
      </c>
      <c r="BD995" s="415"/>
    </row>
    <row r="996" spans="1:56" ht="15" customHeight="1">
      <c r="A996" s="875" t="str">
        <f>เวลาเรียน1!A49</f>
        <v/>
      </c>
      <c r="B996" s="876"/>
      <c r="C996" s="519" t="str">
        <f>เวลาเรียน1!D49</f>
        <v/>
      </c>
      <c r="D996" s="406"/>
      <c r="E996" s="406"/>
      <c r="F996" s="406"/>
      <c r="G996" s="406"/>
      <c r="H996" s="406"/>
      <c r="I996" s="406"/>
      <c r="J996" s="406"/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521" t="str">
        <f t="shared" si="71"/>
        <v/>
      </c>
      <c r="AA996" s="406"/>
      <c r="AB996" s="406"/>
      <c r="AC996" s="406"/>
      <c r="AD996" s="406"/>
      <c r="AE996" s="406"/>
      <c r="AF996" s="406"/>
      <c r="AG996" s="406"/>
      <c r="AH996" s="406"/>
      <c r="AI996" s="406"/>
      <c r="AJ996" s="406"/>
      <c r="AK996" s="406"/>
      <c r="AL996" s="406"/>
      <c r="AM996" s="406"/>
      <c r="AN996" s="406"/>
      <c r="AO996" s="406"/>
      <c r="AP996" s="406"/>
      <c r="AQ996" s="406"/>
      <c r="AR996" s="406"/>
      <c r="AS996" s="427"/>
      <c r="AT996" s="428"/>
      <c r="AU996" s="427"/>
      <c r="AV996" s="428"/>
      <c r="AW996" s="435"/>
      <c r="AX996" s="428"/>
      <c r="AY996" s="406"/>
      <c r="AZ996" s="408"/>
      <c r="BA996" s="410" t="str">
        <f>IF(A996="","",IF(AY996+AZ996=ข้อมูลพื้นฐาน!$F$34+ข้อมูลพื้นฐาน!$G$34,"/",""))</f>
        <v/>
      </c>
      <c r="BB996" s="410" t="str">
        <f t="shared" si="72"/>
        <v/>
      </c>
      <c r="BC996" s="389" t="str">
        <f>สรุปเวลาเรียน!X47</f>
        <v/>
      </c>
      <c r="BD996" s="415"/>
    </row>
    <row r="997" spans="1:56" ht="15" customHeight="1">
      <c r="A997" s="875" t="str">
        <f>เวลาเรียน1!A50</f>
        <v/>
      </c>
      <c r="B997" s="876"/>
      <c r="C997" s="519" t="str">
        <f>เวลาเรียน1!D50</f>
        <v/>
      </c>
      <c r="D997" s="406"/>
      <c r="E997" s="406"/>
      <c r="F997" s="406"/>
      <c r="G997" s="406"/>
      <c r="H997" s="406"/>
      <c r="I997" s="406"/>
      <c r="J997" s="406"/>
      <c r="K997" s="406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521" t="str">
        <f t="shared" si="71"/>
        <v/>
      </c>
      <c r="AA997" s="406"/>
      <c r="AB997" s="406"/>
      <c r="AC997" s="406"/>
      <c r="AD997" s="406"/>
      <c r="AE997" s="406"/>
      <c r="AF997" s="406"/>
      <c r="AG997" s="406"/>
      <c r="AH997" s="406"/>
      <c r="AI997" s="406"/>
      <c r="AJ997" s="406"/>
      <c r="AK997" s="406"/>
      <c r="AL997" s="406"/>
      <c r="AM997" s="406"/>
      <c r="AN997" s="406"/>
      <c r="AO997" s="406"/>
      <c r="AP997" s="406"/>
      <c r="AQ997" s="406"/>
      <c r="AR997" s="406"/>
      <c r="AS997" s="427"/>
      <c r="AT997" s="428"/>
      <c r="AU997" s="427"/>
      <c r="AV997" s="428"/>
      <c r="AW997" s="435"/>
      <c r="AX997" s="428"/>
      <c r="AY997" s="406"/>
      <c r="AZ997" s="408"/>
      <c r="BA997" s="410" t="str">
        <f>IF(A997="","",IF(AY997+AZ997=ข้อมูลพื้นฐาน!$F$34+ข้อมูลพื้นฐาน!$G$34,"/",""))</f>
        <v/>
      </c>
      <c r="BB997" s="410" t="str">
        <f t="shared" si="72"/>
        <v/>
      </c>
      <c r="BC997" s="389" t="str">
        <f>สรุปเวลาเรียน!X48</f>
        <v/>
      </c>
      <c r="BD997" s="415"/>
    </row>
    <row r="998" spans="1:56" ht="15" customHeight="1">
      <c r="A998" s="875" t="str">
        <f>เวลาเรียน1!A51</f>
        <v/>
      </c>
      <c r="B998" s="876"/>
      <c r="C998" s="519" t="str">
        <f>เวลาเรียน1!D51</f>
        <v/>
      </c>
      <c r="D998" s="406"/>
      <c r="E998" s="406"/>
      <c r="F998" s="406"/>
      <c r="G998" s="406"/>
      <c r="H998" s="406"/>
      <c r="I998" s="406"/>
      <c r="J998" s="406"/>
      <c r="K998" s="406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521" t="str">
        <f t="shared" si="71"/>
        <v/>
      </c>
      <c r="AA998" s="406"/>
      <c r="AB998" s="406"/>
      <c r="AC998" s="406"/>
      <c r="AD998" s="406"/>
      <c r="AE998" s="406"/>
      <c r="AF998" s="406"/>
      <c r="AG998" s="406"/>
      <c r="AH998" s="406"/>
      <c r="AI998" s="406"/>
      <c r="AJ998" s="406"/>
      <c r="AK998" s="406"/>
      <c r="AL998" s="406"/>
      <c r="AM998" s="406"/>
      <c r="AN998" s="406"/>
      <c r="AO998" s="406"/>
      <c r="AP998" s="406"/>
      <c r="AQ998" s="406"/>
      <c r="AR998" s="406"/>
      <c r="AS998" s="427"/>
      <c r="AT998" s="428"/>
      <c r="AU998" s="427"/>
      <c r="AV998" s="428"/>
      <c r="AW998" s="435"/>
      <c r="AX998" s="428"/>
      <c r="AY998" s="406"/>
      <c r="AZ998" s="408"/>
      <c r="BA998" s="410" t="str">
        <f>IF(A998="","",IF(AY998+AZ998=ข้อมูลพื้นฐาน!$F$34+ข้อมูลพื้นฐาน!$G$34,"/",""))</f>
        <v/>
      </c>
      <c r="BB998" s="410" t="str">
        <f t="shared" si="72"/>
        <v/>
      </c>
      <c r="BC998" s="389" t="str">
        <f>สรุปเวลาเรียน!X49</f>
        <v/>
      </c>
      <c r="BD998" s="415"/>
    </row>
    <row r="999" spans="1:56" ht="15" customHeight="1">
      <c r="A999" s="875" t="str">
        <f>เวลาเรียน1!A52</f>
        <v/>
      </c>
      <c r="B999" s="876"/>
      <c r="C999" s="519" t="str">
        <f>เวลาเรียน1!D52</f>
        <v/>
      </c>
      <c r="D999" s="406"/>
      <c r="E999" s="406"/>
      <c r="F999" s="406"/>
      <c r="G999" s="406"/>
      <c r="H999" s="406"/>
      <c r="I999" s="406"/>
      <c r="J999" s="406"/>
      <c r="K999" s="406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521" t="str">
        <f t="shared" si="71"/>
        <v/>
      </c>
      <c r="AA999" s="406"/>
      <c r="AB999" s="406"/>
      <c r="AC999" s="406"/>
      <c r="AD999" s="406"/>
      <c r="AE999" s="406"/>
      <c r="AF999" s="406"/>
      <c r="AG999" s="406"/>
      <c r="AH999" s="406"/>
      <c r="AI999" s="406"/>
      <c r="AJ999" s="406"/>
      <c r="AK999" s="406"/>
      <c r="AL999" s="406"/>
      <c r="AM999" s="406"/>
      <c r="AN999" s="406"/>
      <c r="AO999" s="406"/>
      <c r="AP999" s="406"/>
      <c r="AQ999" s="406"/>
      <c r="AR999" s="406"/>
      <c r="AS999" s="427"/>
      <c r="AT999" s="428"/>
      <c r="AU999" s="427"/>
      <c r="AV999" s="428"/>
      <c r="AW999" s="435"/>
      <c r="AX999" s="428"/>
      <c r="AY999" s="406"/>
      <c r="AZ999" s="408"/>
      <c r="BA999" s="410" t="str">
        <f>IF(A999="","",IF(AY999+AZ999=ข้อมูลพื้นฐาน!$F$34+ข้อมูลพื้นฐาน!$G$34,"/",""))</f>
        <v/>
      </c>
      <c r="BB999" s="410" t="str">
        <f t="shared" si="72"/>
        <v/>
      </c>
      <c r="BC999" s="389" t="str">
        <f>สรุปเวลาเรียน!X50</f>
        <v/>
      </c>
      <c r="BD999" s="415"/>
    </row>
    <row r="1000" spans="1:56" ht="15" customHeight="1">
      <c r="A1000" s="875" t="str">
        <f>เวลาเรียน1!A53</f>
        <v/>
      </c>
      <c r="B1000" s="876"/>
      <c r="C1000" s="519" t="str">
        <f>เวลาเรียน1!D53</f>
        <v/>
      </c>
      <c r="D1000" s="406"/>
      <c r="E1000" s="406"/>
      <c r="F1000" s="406"/>
      <c r="G1000" s="406"/>
      <c r="H1000" s="406"/>
      <c r="I1000" s="406"/>
      <c r="J1000" s="406"/>
      <c r="K1000" s="406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521" t="str">
        <f t="shared" si="71"/>
        <v/>
      </c>
      <c r="AA1000" s="406"/>
      <c r="AB1000" s="406"/>
      <c r="AC1000" s="406"/>
      <c r="AD1000" s="406"/>
      <c r="AE1000" s="406"/>
      <c r="AF1000" s="406"/>
      <c r="AG1000" s="406"/>
      <c r="AH1000" s="406"/>
      <c r="AI1000" s="406"/>
      <c r="AJ1000" s="406"/>
      <c r="AK1000" s="406"/>
      <c r="AL1000" s="406"/>
      <c r="AM1000" s="406"/>
      <c r="AN1000" s="406"/>
      <c r="AO1000" s="406"/>
      <c r="AP1000" s="406"/>
      <c r="AQ1000" s="406"/>
      <c r="AR1000" s="406"/>
      <c r="AS1000" s="427"/>
      <c r="AT1000" s="428"/>
      <c r="AU1000" s="427"/>
      <c r="AV1000" s="428"/>
      <c r="AW1000" s="435"/>
      <c r="AX1000" s="428"/>
      <c r="AY1000" s="406"/>
      <c r="AZ1000" s="408"/>
      <c r="BA1000" s="410" t="str">
        <f>IF(A1000="","",IF(AY1000+AZ1000=ข้อมูลพื้นฐาน!$F$34+ข้อมูลพื้นฐาน!$G$34,"/",""))</f>
        <v/>
      </c>
      <c r="BB1000" s="410" t="str">
        <f t="shared" si="72"/>
        <v/>
      </c>
      <c r="BC1000" s="389" t="str">
        <f>สรุปเวลาเรียน!X51</f>
        <v/>
      </c>
      <c r="BD1000" s="415"/>
    </row>
    <row r="1001" spans="1:56" ht="15" customHeight="1">
      <c r="A1001" s="875" t="str">
        <f>เวลาเรียน1!A54</f>
        <v/>
      </c>
      <c r="B1001" s="876"/>
      <c r="C1001" s="519" t="str">
        <f>เวลาเรียน1!D54</f>
        <v/>
      </c>
      <c r="D1001" s="406"/>
      <c r="E1001" s="406"/>
      <c r="F1001" s="406"/>
      <c r="G1001" s="406"/>
      <c r="H1001" s="406"/>
      <c r="I1001" s="406"/>
      <c r="J1001" s="406"/>
      <c r="K1001" s="406"/>
      <c r="L1001" s="406"/>
      <c r="M1001" s="406"/>
      <c r="N1001" s="406"/>
      <c r="O1001" s="406"/>
      <c r="P1001" s="406"/>
      <c r="Q1001" s="406"/>
      <c r="R1001" s="406"/>
      <c r="S1001" s="406"/>
      <c r="T1001" s="406"/>
      <c r="U1001" s="406"/>
      <c r="V1001" s="406"/>
      <c r="W1001" s="406"/>
      <c r="X1001" s="406"/>
      <c r="Y1001" s="406"/>
      <c r="Z1001" s="521" t="str">
        <f t="shared" si="71"/>
        <v/>
      </c>
      <c r="AA1001" s="406"/>
      <c r="AB1001" s="406"/>
      <c r="AC1001" s="406"/>
      <c r="AD1001" s="406"/>
      <c r="AE1001" s="406"/>
      <c r="AF1001" s="406"/>
      <c r="AG1001" s="406"/>
      <c r="AH1001" s="406"/>
      <c r="AI1001" s="406"/>
      <c r="AJ1001" s="406"/>
      <c r="AK1001" s="406"/>
      <c r="AL1001" s="406"/>
      <c r="AM1001" s="406"/>
      <c r="AN1001" s="406"/>
      <c r="AO1001" s="406"/>
      <c r="AP1001" s="406"/>
      <c r="AQ1001" s="406"/>
      <c r="AR1001" s="406"/>
      <c r="AS1001" s="427"/>
      <c r="AT1001" s="428"/>
      <c r="AU1001" s="427"/>
      <c r="AV1001" s="428"/>
      <c r="AW1001" s="435"/>
      <c r="AX1001" s="428"/>
      <c r="AY1001" s="406"/>
      <c r="AZ1001" s="408"/>
      <c r="BA1001" s="410" t="str">
        <f>IF(A1001="","",IF(AY1001+AZ1001=ข้อมูลพื้นฐาน!$F$34+ข้อมูลพื้นฐาน!$G$34,"/",""))</f>
        <v/>
      </c>
      <c r="BB1001" s="410" t="str">
        <f t="shared" si="72"/>
        <v/>
      </c>
      <c r="BC1001" s="389" t="str">
        <f>สรุปเวลาเรียน!X52</f>
        <v/>
      </c>
      <c r="BD1001" s="415"/>
    </row>
    <row r="1002" spans="1:56" ht="15" customHeight="1">
      <c r="A1002" s="875" t="str">
        <f>เวลาเรียน1!A55</f>
        <v/>
      </c>
      <c r="B1002" s="876"/>
      <c r="C1002" s="519" t="str">
        <f>เวลาเรียน1!D55</f>
        <v/>
      </c>
      <c r="D1002" s="406"/>
      <c r="E1002" s="406"/>
      <c r="F1002" s="406"/>
      <c r="G1002" s="406"/>
      <c r="H1002" s="406"/>
      <c r="I1002" s="406"/>
      <c r="J1002" s="406"/>
      <c r="K1002" s="406"/>
      <c r="L1002" s="406"/>
      <c r="M1002" s="406"/>
      <c r="N1002" s="406"/>
      <c r="O1002" s="406"/>
      <c r="P1002" s="406"/>
      <c r="Q1002" s="406"/>
      <c r="R1002" s="406"/>
      <c r="S1002" s="406"/>
      <c r="T1002" s="406"/>
      <c r="U1002" s="406"/>
      <c r="V1002" s="406"/>
      <c r="W1002" s="406"/>
      <c r="X1002" s="406"/>
      <c r="Y1002" s="406"/>
      <c r="Z1002" s="521" t="str">
        <f t="shared" si="71"/>
        <v/>
      </c>
      <c r="AA1002" s="406"/>
      <c r="AB1002" s="406"/>
      <c r="AC1002" s="406"/>
      <c r="AD1002" s="406"/>
      <c r="AE1002" s="406"/>
      <c r="AF1002" s="406"/>
      <c r="AG1002" s="406"/>
      <c r="AH1002" s="406"/>
      <c r="AI1002" s="406"/>
      <c r="AJ1002" s="406"/>
      <c r="AK1002" s="406"/>
      <c r="AL1002" s="406"/>
      <c r="AM1002" s="406"/>
      <c r="AN1002" s="406"/>
      <c r="AO1002" s="406"/>
      <c r="AP1002" s="406"/>
      <c r="AQ1002" s="406"/>
      <c r="AR1002" s="406"/>
      <c r="AS1002" s="427"/>
      <c r="AT1002" s="428"/>
      <c r="AU1002" s="427"/>
      <c r="AV1002" s="428"/>
      <c r="AW1002" s="435"/>
      <c r="AX1002" s="428"/>
      <c r="AY1002" s="406"/>
      <c r="AZ1002" s="408"/>
      <c r="BA1002" s="410" t="str">
        <f>IF(A1002="","",IF(AY1002+AZ1002=ข้อมูลพื้นฐาน!$F$34+ข้อมูลพื้นฐาน!$G$34,"/",""))</f>
        <v/>
      </c>
      <c r="BB1002" s="410" t="str">
        <f t="shared" si="72"/>
        <v/>
      </c>
      <c r="BC1002" s="389" t="str">
        <f>สรุปเวลาเรียน!X53</f>
        <v/>
      </c>
      <c r="BD1002" s="415"/>
    </row>
    <row r="1003" spans="1:56" ht="15" customHeight="1">
      <c r="A1003" s="875" t="str">
        <f>เวลาเรียน1!A56</f>
        <v/>
      </c>
      <c r="B1003" s="876"/>
      <c r="C1003" s="519" t="str">
        <f>เวลาเรียน1!D56</f>
        <v/>
      </c>
      <c r="D1003" s="406"/>
      <c r="E1003" s="406"/>
      <c r="F1003" s="406"/>
      <c r="G1003" s="406"/>
      <c r="H1003" s="406"/>
      <c r="I1003" s="406"/>
      <c r="J1003" s="406"/>
      <c r="K1003" s="406"/>
      <c r="L1003" s="406"/>
      <c r="M1003" s="406"/>
      <c r="N1003" s="406"/>
      <c r="O1003" s="406"/>
      <c r="P1003" s="406"/>
      <c r="Q1003" s="406"/>
      <c r="R1003" s="406"/>
      <c r="S1003" s="406"/>
      <c r="T1003" s="406"/>
      <c r="U1003" s="406"/>
      <c r="V1003" s="406"/>
      <c r="W1003" s="406"/>
      <c r="X1003" s="406"/>
      <c r="Y1003" s="406"/>
      <c r="Z1003" s="521" t="str">
        <f t="shared" si="71"/>
        <v/>
      </c>
      <c r="AA1003" s="406"/>
      <c r="AB1003" s="406"/>
      <c r="AC1003" s="406"/>
      <c r="AD1003" s="406"/>
      <c r="AE1003" s="406"/>
      <c r="AF1003" s="406"/>
      <c r="AG1003" s="406"/>
      <c r="AH1003" s="406"/>
      <c r="AI1003" s="406"/>
      <c r="AJ1003" s="406"/>
      <c r="AK1003" s="406"/>
      <c r="AL1003" s="406"/>
      <c r="AM1003" s="406"/>
      <c r="AN1003" s="406"/>
      <c r="AO1003" s="406"/>
      <c r="AP1003" s="406"/>
      <c r="AQ1003" s="406"/>
      <c r="AR1003" s="406"/>
      <c r="AS1003" s="429"/>
      <c r="AT1003" s="430"/>
      <c r="AU1003" s="429"/>
      <c r="AV1003" s="430"/>
      <c r="AW1003" s="436"/>
      <c r="AX1003" s="430"/>
      <c r="AY1003" s="406"/>
      <c r="AZ1003" s="408"/>
      <c r="BA1003" s="410" t="str">
        <f>IF(A1003="","",IF(AY1003+AZ1003=ข้อมูลพื้นฐาน!$F$34+ข้อมูลพื้นฐาน!$G$34,"/",""))</f>
        <v/>
      </c>
      <c r="BB1003" s="410" t="str">
        <f t="shared" si="72"/>
        <v/>
      </c>
      <c r="BC1003" s="389" t="str">
        <f>สรุปเวลาเรียน!X54</f>
        <v/>
      </c>
      <c r="BD1003" s="415"/>
    </row>
    <row r="1004" spans="1:56" ht="3" customHeight="1">
      <c r="A1004" s="522"/>
      <c r="B1004" s="522"/>
      <c r="C1004" s="415"/>
      <c r="D1004" s="415"/>
      <c r="E1004" s="415"/>
      <c r="F1004" s="415"/>
      <c r="G1004" s="415"/>
      <c r="H1004" s="415"/>
      <c r="I1004" s="415"/>
      <c r="J1004" s="415"/>
      <c r="K1004" s="415"/>
      <c r="L1004" s="415"/>
      <c r="M1004" s="415"/>
      <c r="N1004" s="415"/>
      <c r="O1004" s="415"/>
      <c r="P1004" s="415"/>
      <c r="Q1004" s="415"/>
      <c r="R1004" s="415"/>
      <c r="S1004" s="415"/>
      <c r="T1004" s="415"/>
      <c r="U1004" s="415"/>
      <c r="V1004" s="415"/>
      <c r="W1004" s="415"/>
      <c r="X1004" s="415"/>
      <c r="Y1004" s="415"/>
      <c r="Z1004" s="522"/>
      <c r="AA1004" s="415"/>
      <c r="AB1004" s="415"/>
      <c r="AC1004" s="415"/>
      <c r="AD1004" s="415"/>
      <c r="AE1004" s="415"/>
      <c r="AF1004" s="415"/>
      <c r="AG1004" s="415"/>
      <c r="AH1004" s="415"/>
      <c r="AI1004" s="415"/>
      <c r="AJ1004" s="415"/>
      <c r="AK1004" s="415"/>
      <c r="AL1004" s="415"/>
      <c r="AM1004" s="415"/>
      <c r="AN1004" s="415"/>
      <c r="AO1004" s="415"/>
      <c r="AP1004" s="415"/>
      <c r="AQ1004" s="415"/>
      <c r="AR1004" s="415"/>
      <c r="AS1004" s="415"/>
      <c r="AT1004" s="415"/>
      <c r="AU1004" s="415"/>
      <c r="AV1004" s="415"/>
      <c r="AW1004" s="415"/>
      <c r="AX1004" s="415"/>
      <c r="AY1004" s="415"/>
      <c r="AZ1004" s="453"/>
      <c r="BA1004" s="453"/>
      <c r="BB1004" s="453"/>
      <c r="BC1004" s="415"/>
      <c r="BD1004" s="415"/>
    </row>
    <row r="1005" spans="1:56" ht="18.75" hidden="1">
      <c r="A1005" s="522"/>
      <c r="B1005" s="522"/>
      <c r="C1005" s="415"/>
      <c r="D1005" s="415"/>
      <c r="E1005" s="415"/>
      <c r="F1005" s="415"/>
      <c r="G1005" s="415"/>
      <c r="H1005" s="415"/>
      <c r="I1005" s="415"/>
      <c r="J1005" s="415"/>
      <c r="K1005" s="415"/>
      <c r="L1005" s="415"/>
      <c r="M1005" s="415"/>
      <c r="N1005" s="415"/>
      <c r="O1005" s="415"/>
      <c r="P1005" s="415"/>
      <c r="Q1005" s="415"/>
      <c r="R1005" s="415"/>
      <c r="S1005" s="415"/>
      <c r="T1005" s="415"/>
      <c r="U1005" s="415"/>
      <c r="V1005" s="415"/>
      <c r="W1005" s="415"/>
      <c r="X1005" s="415"/>
      <c r="Y1005" s="415"/>
      <c r="Z1005" s="522"/>
      <c r="AA1005" s="415"/>
      <c r="AB1005" s="415"/>
      <c r="AC1005" s="415"/>
      <c r="AD1005" s="415"/>
      <c r="AE1005" s="415"/>
      <c r="AF1005" s="415"/>
      <c r="AG1005" s="415"/>
      <c r="AH1005" s="415"/>
      <c r="AI1005" s="415"/>
      <c r="AJ1005" s="415"/>
      <c r="AK1005" s="415"/>
      <c r="AL1005" s="415"/>
      <c r="AM1005" s="415"/>
      <c r="AN1005" s="415"/>
      <c r="AO1005" s="415"/>
      <c r="AP1005" s="415"/>
      <c r="AQ1005" s="415"/>
      <c r="AR1005" s="415"/>
      <c r="AS1005" s="415"/>
      <c r="AT1005" s="415"/>
      <c r="AU1005" s="415"/>
      <c r="AV1005" s="415"/>
      <c r="AW1005" s="415"/>
      <c r="AX1005" s="415"/>
      <c r="AY1005" s="415"/>
      <c r="AZ1005" s="453"/>
      <c r="BA1005" s="453"/>
      <c r="BB1005" s="453"/>
      <c r="BC1005" s="415"/>
      <c r="BD1005" s="415"/>
    </row>
    <row r="1006" spans="1:56" ht="24" customHeight="1">
      <c r="A1006" s="878" t="str">
        <f>"ผลการประเมินตัวชี้วัด รายวิชา"&amp;ข้อมูลพื้นฐาน!A34&amp;"    รหัสวิชา    "&amp;ข้อมูลพื้นฐาน!C34</f>
        <v xml:space="preserve">ผลการประเมินตัวชี้วัด รายวิชา    รหัสวิชา    </v>
      </c>
      <c r="B1006" s="878"/>
      <c r="C1006" s="878"/>
      <c r="D1006" s="878"/>
      <c r="E1006" s="878"/>
      <c r="F1006" s="878"/>
      <c r="G1006" s="878"/>
      <c r="H1006" s="878"/>
      <c r="I1006" s="878"/>
      <c r="J1006" s="878"/>
      <c r="K1006" s="878"/>
      <c r="L1006" s="878"/>
      <c r="M1006" s="878"/>
      <c r="N1006" s="878"/>
      <c r="O1006" s="878"/>
      <c r="P1006" s="878"/>
      <c r="Q1006" s="878"/>
      <c r="R1006" s="878"/>
      <c r="S1006" s="878"/>
      <c r="T1006" s="878"/>
      <c r="U1006" s="878"/>
      <c r="V1006" s="878"/>
      <c r="W1006" s="878"/>
      <c r="X1006" s="878"/>
      <c r="Y1006" s="878"/>
      <c r="Z1006" s="878" t="str">
        <f>A1006</f>
        <v xml:space="preserve">ผลการประเมินตัวชี้วัด รายวิชา    รหัสวิชา    </v>
      </c>
      <c r="AA1006" s="878"/>
      <c r="AB1006" s="878"/>
      <c r="AC1006" s="878"/>
      <c r="AD1006" s="878"/>
      <c r="AE1006" s="878"/>
      <c r="AF1006" s="878"/>
      <c r="AG1006" s="878"/>
      <c r="AH1006" s="878"/>
      <c r="AI1006" s="878"/>
      <c r="AJ1006" s="878"/>
      <c r="AK1006" s="878"/>
      <c r="AL1006" s="878"/>
      <c r="AM1006" s="878"/>
      <c r="AN1006" s="878"/>
      <c r="AO1006" s="878"/>
      <c r="AP1006" s="878"/>
      <c r="AQ1006" s="878"/>
      <c r="AR1006" s="878"/>
      <c r="AS1006" s="878"/>
      <c r="AT1006" s="878"/>
      <c r="AU1006" s="878"/>
      <c r="AV1006" s="878"/>
      <c r="AW1006" s="878"/>
      <c r="AX1006" s="878"/>
      <c r="AY1006" s="878"/>
      <c r="AZ1006" s="878"/>
      <c r="BA1006" s="878"/>
      <c r="BB1006" s="878"/>
      <c r="BC1006" s="878"/>
      <c r="BD1006" s="415">
        <v>19</v>
      </c>
    </row>
    <row r="1007" spans="1:56" ht="62.25" customHeight="1">
      <c r="A1007" s="879" t="s">
        <v>594</v>
      </c>
      <c r="B1007" s="880"/>
      <c r="C1007" s="881"/>
      <c r="D1007" s="458"/>
      <c r="E1007" s="458"/>
      <c r="F1007" s="458"/>
      <c r="G1007" s="458"/>
      <c r="H1007" s="458"/>
      <c r="I1007" s="458"/>
      <c r="J1007" s="458"/>
      <c r="K1007" s="458"/>
      <c r="L1007" s="458"/>
      <c r="M1007" s="458"/>
      <c r="N1007" s="458"/>
      <c r="O1007" s="458"/>
      <c r="P1007" s="458"/>
      <c r="Q1007" s="458"/>
      <c r="R1007" s="458"/>
      <c r="S1007" s="458"/>
      <c r="T1007" s="458"/>
      <c r="U1007" s="458"/>
      <c r="V1007" s="458"/>
      <c r="W1007" s="458"/>
      <c r="X1007" s="458"/>
      <c r="Y1007" s="458"/>
      <c r="Z1007" s="540"/>
      <c r="AA1007" s="458"/>
      <c r="AB1007" s="458"/>
      <c r="AC1007" s="458"/>
      <c r="AD1007" s="458"/>
      <c r="AE1007" s="458"/>
      <c r="AF1007" s="458"/>
      <c r="AG1007" s="458"/>
      <c r="AH1007" s="458"/>
      <c r="AI1007" s="458"/>
      <c r="AJ1007" s="458"/>
      <c r="AK1007" s="458"/>
      <c r="AL1007" s="458"/>
      <c r="AM1007" s="458"/>
      <c r="AN1007" s="458"/>
      <c r="AO1007" s="458"/>
      <c r="AP1007" s="458"/>
      <c r="AQ1007" s="458"/>
      <c r="AR1007" s="458"/>
      <c r="AS1007" s="882" t="s">
        <v>787</v>
      </c>
      <c r="AT1007" s="882" t="s">
        <v>788</v>
      </c>
      <c r="AU1007" s="902" t="s">
        <v>1714</v>
      </c>
      <c r="AV1007" s="903" t="s">
        <v>1716</v>
      </c>
      <c r="AW1007" s="902" t="s">
        <v>1714</v>
      </c>
      <c r="AX1007" s="904" t="s">
        <v>1715</v>
      </c>
      <c r="AY1007" s="886" t="s">
        <v>1487</v>
      </c>
      <c r="AZ1007" s="886" t="s">
        <v>1488</v>
      </c>
      <c r="BA1007" s="887" t="s">
        <v>595</v>
      </c>
      <c r="BB1007" s="888"/>
      <c r="BC1007" s="889" t="s">
        <v>61</v>
      </c>
      <c r="BD1007" s="415"/>
    </row>
    <row r="1008" spans="1:56" ht="15" customHeight="1">
      <c r="A1008" s="892" t="s">
        <v>38</v>
      </c>
      <c r="B1008" s="893"/>
      <c r="C1008" s="424" t="s">
        <v>586</v>
      </c>
      <c r="D1008" s="457">
        <v>1</v>
      </c>
      <c r="E1008" s="457">
        <v>2</v>
      </c>
      <c r="F1008" s="457">
        <v>3</v>
      </c>
      <c r="G1008" s="457">
        <v>4</v>
      </c>
      <c r="H1008" s="457">
        <v>5</v>
      </c>
      <c r="I1008" s="457">
        <v>6</v>
      </c>
      <c r="J1008" s="457">
        <v>7</v>
      </c>
      <c r="K1008" s="457">
        <v>8</v>
      </c>
      <c r="L1008" s="457">
        <v>9</v>
      </c>
      <c r="M1008" s="457">
        <v>10</v>
      </c>
      <c r="N1008" s="457">
        <v>11</v>
      </c>
      <c r="O1008" s="457">
        <v>12</v>
      </c>
      <c r="P1008" s="457">
        <v>13</v>
      </c>
      <c r="Q1008" s="457">
        <v>14</v>
      </c>
      <c r="R1008" s="457">
        <v>15</v>
      </c>
      <c r="S1008" s="457">
        <v>16</v>
      </c>
      <c r="T1008" s="457">
        <v>17</v>
      </c>
      <c r="U1008" s="457">
        <v>18</v>
      </c>
      <c r="V1008" s="457">
        <v>19</v>
      </c>
      <c r="W1008" s="457">
        <v>20</v>
      </c>
      <c r="X1008" s="457">
        <v>21</v>
      </c>
      <c r="Y1008" s="457">
        <v>22</v>
      </c>
      <c r="Z1008" s="896" t="s">
        <v>38</v>
      </c>
      <c r="AA1008" s="457">
        <v>23</v>
      </c>
      <c r="AB1008" s="457">
        <v>24</v>
      </c>
      <c r="AC1008" s="457">
        <v>25</v>
      </c>
      <c r="AD1008" s="457">
        <v>26</v>
      </c>
      <c r="AE1008" s="457">
        <v>27</v>
      </c>
      <c r="AF1008" s="457">
        <v>28</v>
      </c>
      <c r="AG1008" s="457">
        <v>29</v>
      </c>
      <c r="AH1008" s="457">
        <v>30</v>
      </c>
      <c r="AI1008" s="457">
        <v>31</v>
      </c>
      <c r="AJ1008" s="457">
        <v>32</v>
      </c>
      <c r="AK1008" s="457">
        <v>33</v>
      </c>
      <c r="AL1008" s="457">
        <v>34</v>
      </c>
      <c r="AM1008" s="457">
        <v>35</v>
      </c>
      <c r="AN1008" s="457">
        <v>36</v>
      </c>
      <c r="AO1008" s="457">
        <v>37</v>
      </c>
      <c r="AP1008" s="457">
        <v>38</v>
      </c>
      <c r="AQ1008" s="457">
        <v>39</v>
      </c>
      <c r="AR1008" s="457">
        <v>40</v>
      </c>
      <c r="AS1008" s="883"/>
      <c r="AT1008" s="883"/>
      <c r="AU1008" s="902"/>
      <c r="AV1008" s="903"/>
      <c r="AW1008" s="902"/>
      <c r="AX1008" s="904"/>
      <c r="AY1008" s="886"/>
      <c r="AZ1008" s="886"/>
      <c r="BA1008" s="898" t="s">
        <v>52</v>
      </c>
      <c r="BB1008" s="898" t="s">
        <v>53</v>
      </c>
      <c r="BC1008" s="890"/>
      <c r="BD1008" s="415"/>
    </row>
    <row r="1009" spans="1:56" ht="15" customHeight="1">
      <c r="A1009" s="894"/>
      <c r="B1009" s="895"/>
      <c r="C1009" s="424" t="s">
        <v>677</v>
      </c>
      <c r="D1009" s="425"/>
      <c r="E1009" s="425"/>
      <c r="F1009" s="425"/>
      <c r="G1009" s="425"/>
      <c r="H1009" s="425"/>
      <c r="I1009" s="425"/>
      <c r="J1009" s="425"/>
      <c r="K1009" s="425"/>
      <c r="L1009" s="425"/>
      <c r="M1009" s="425"/>
      <c r="N1009" s="425"/>
      <c r="O1009" s="425"/>
      <c r="P1009" s="425"/>
      <c r="Q1009" s="425"/>
      <c r="R1009" s="425"/>
      <c r="S1009" s="425"/>
      <c r="T1009" s="425"/>
      <c r="U1009" s="425"/>
      <c r="V1009" s="425"/>
      <c r="W1009" s="425"/>
      <c r="X1009" s="425"/>
      <c r="Y1009" s="425"/>
      <c r="Z1009" s="897"/>
      <c r="AA1009" s="425"/>
      <c r="AB1009" s="425"/>
      <c r="AC1009" s="425"/>
      <c r="AD1009" s="425"/>
      <c r="AE1009" s="425"/>
      <c r="AF1009" s="425"/>
      <c r="AG1009" s="425"/>
      <c r="AH1009" s="425"/>
      <c r="AI1009" s="425"/>
      <c r="AJ1009" s="425"/>
      <c r="AK1009" s="425"/>
      <c r="AL1009" s="425"/>
      <c r="AM1009" s="425"/>
      <c r="AN1009" s="425"/>
      <c r="AO1009" s="425"/>
      <c r="AP1009" s="425"/>
      <c r="AQ1009" s="425"/>
      <c r="AR1009" s="431"/>
      <c r="AS1009" s="438"/>
      <c r="AT1009" s="438"/>
      <c r="AU1009" s="900" t="s">
        <v>679</v>
      </c>
      <c r="AV1009" s="901"/>
      <c r="AW1009" s="900" t="s">
        <v>680</v>
      </c>
      <c r="AX1009" s="901"/>
      <c r="AY1009" s="459">
        <f>ข้อมูลพื้นฐาน!F34</f>
        <v>0</v>
      </c>
      <c r="AZ1009" s="459">
        <f>ข้อมูลพื้นฐาน!G34</f>
        <v>0</v>
      </c>
      <c r="BA1009" s="899"/>
      <c r="BB1009" s="899"/>
      <c r="BC1009" s="891"/>
      <c r="BD1009" s="415"/>
    </row>
    <row r="1010" spans="1:56" ht="15" customHeight="1">
      <c r="A1010" s="875">
        <f>เวลาเรียน1!A7</f>
        <v>1</v>
      </c>
      <c r="B1010" s="876"/>
      <c r="C1010" s="519" t="str">
        <f>เวลาเรียน1!D7</f>
        <v/>
      </c>
      <c r="D1010" s="406"/>
      <c r="E1010" s="406"/>
      <c r="F1010" s="407"/>
      <c r="G1010" s="406"/>
      <c r="H1010" s="406"/>
      <c r="I1010" s="406"/>
      <c r="J1010" s="406"/>
      <c r="K1010" s="406"/>
      <c r="L1010" s="406"/>
      <c r="M1010" s="406"/>
      <c r="N1010" s="406"/>
      <c r="O1010" s="406"/>
      <c r="P1010" s="406"/>
      <c r="Q1010" s="406"/>
      <c r="R1010" s="406"/>
      <c r="S1010" s="406"/>
      <c r="T1010" s="406"/>
      <c r="U1010" s="406"/>
      <c r="V1010" s="406"/>
      <c r="W1010" s="406"/>
      <c r="X1010" s="406"/>
      <c r="Y1010" s="406"/>
      <c r="Z1010" s="521">
        <f>A1010</f>
        <v>1</v>
      </c>
      <c r="AA1010" s="406"/>
      <c r="AB1010" s="406"/>
      <c r="AC1010" s="406"/>
      <c r="AD1010" s="406"/>
      <c r="AE1010" s="406"/>
      <c r="AF1010" s="406"/>
      <c r="AG1010" s="406"/>
      <c r="AH1010" s="406"/>
      <c r="AI1010" s="406"/>
      <c r="AJ1010" s="406"/>
      <c r="AK1010" s="406"/>
      <c r="AL1010" s="406"/>
      <c r="AM1010" s="406"/>
      <c r="AN1010" s="406"/>
      <c r="AO1010" s="406"/>
      <c r="AP1010" s="406"/>
      <c r="AQ1010" s="406"/>
      <c r="AR1010" s="406"/>
      <c r="AS1010" s="437"/>
      <c r="AT1010" s="432"/>
      <c r="AU1010" s="437"/>
      <c r="AV1010" s="432"/>
      <c r="AW1010" s="434"/>
      <c r="AX1010" s="432"/>
      <c r="AY1010" s="406"/>
      <c r="AZ1010" s="408"/>
      <c r="BA1010" s="410" t="str">
        <f>IF(A1010="","",IF(AY1010+AZ1010=ข้อมูลพื้นฐาน!$F$36+ข้อมูลพื้นฐาน!$G$36,"/",""))</f>
        <v>/</v>
      </c>
      <c r="BB1010" s="410" t="str">
        <f t="shared" ref="BB1010:BB1049" si="73">IF(A1010="","",IF(BA1010="/","","/"))</f>
        <v/>
      </c>
      <c r="BC1010" s="389" t="str">
        <f>สรุปเวลาเรียน!X5</f>
        <v/>
      </c>
      <c r="BD1010" s="415"/>
    </row>
    <row r="1011" spans="1:56" ht="15" customHeight="1">
      <c r="A1011" s="875" t="str">
        <f>เวลาเรียน1!A8</f>
        <v/>
      </c>
      <c r="B1011" s="876"/>
      <c r="C1011" s="519" t="str">
        <f>เวลาเรียน1!D8</f>
        <v/>
      </c>
      <c r="D1011" s="406"/>
      <c r="E1011" s="406"/>
      <c r="F1011" s="406"/>
      <c r="G1011" s="406"/>
      <c r="H1011" s="406"/>
      <c r="I1011" s="406"/>
      <c r="J1011" s="406"/>
      <c r="K1011" s="406"/>
      <c r="L1011" s="406"/>
      <c r="M1011" s="406"/>
      <c r="N1011" s="406"/>
      <c r="O1011" s="406"/>
      <c r="P1011" s="406"/>
      <c r="Q1011" s="406"/>
      <c r="R1011" s="406"/>
      <c r="S1011" s="406"/>
      <c r="T1011" s="406"/>
      <c r="U1011" s="406"/>
      <c r="V1011" s="406"/>
      <c r="W1011" s="406"/>
      <c r="X1011" s="406"/>
      <c r="Y1011" s="406"/>
      <c r="Z1011" s="521" t="str">
        <f t="shared" ref="Z1011:Z1049" si="74">A1011</f>
        <v/>
      </c>
      <c r="AA1011" s="406"/>
      <c r="AB1011" s="406"/>
      <c r="AC1011" s="406"/>
      <c r="AD1011" s="406"/>
      <c r="AE1011" s="406"/>
      <c r="AF1011" s="406"/>
      <c r="AG1011" s="406"/>
      <c r="AH1011" s="406"/>
      <c r="AI1011" s="406"/>
      <c r="AJ1011" s="406"/>
      <c r="AK1011" s="406"/>
      <c r="AL1011" s="406"/>
      <c r="AM1011" s="406"/>
      <c r="AN1011" s="406"/>
      <c r="AO1011" s="406"/>
      <c r="AP1011" s="406"/>
      <c r="AQ1011" s="406"/>
      <c r="AR1011" s="406"/>
      <c r="AS1011" s="427"/>
      <c r="AT1011" s="428"/>
      <c r="AU1011" s="427"/>
      <c r="AV1011" s="428"/>
      <c r="AW1011" s="435"/>
      <c r="AX1011" s="428"/>
      <c r="AY1011" s="406"/>
      <c r="AZ1011" s="408"/>
      <c r="BA1011" s="410" t="str">
        <f>IF(A1011="","",IF(AY1011+AZ1011=ข้อมูลพื้นฐาน!$F$36+ข้อมูลพื้นฐาน!$G$36,"/",""))</f>
        <v/>
      </c>
      <c r="BB1011" s="410" t="str">
        <f t="shared" si="73"/>
        <v/>
      </c>
      <c r="BC1011" s="389" t="str">
        <f>สรุปเวลาเรียน!X6</f>
        <v/>
      </c>
      <c r="BD1011" s="415"/>
    </row>
    <row r="1012" spans="1:56" ht="15" customHeight="1">
      <c r="A1012" s="875" t="str">
        <f>เวลาเรียน1!A9</f>
        <v/>
      </c>
      <c r="B1012" s="876"/>
      <c r="C1012" s="519" t="str">
        <f>เวลาเรียน1!D9</f>
        <v/>
      </c>
      <c r="D1012" s="406"/>
      <c r="E1012" s="406"/>
      <c r="F1012" s="406"/>
      <c r="G1012" s="406"/>
      <c r="H1012" s="406"/>
      <c r="I1012" s="406"/>
      <c r="J1012" s="406"/>
      <c r="K1012" s="406"/>
      <c r="L1012" s="406"/>
      <c r="M1012" s="406"/>
      <c r="N1012" s="406"/>
      <c r="O1012" s="406"/>
      <c r="P1012" s="406"/>
      <c r="Q1012" s="406"/>
      <c r="R1012" s="406"/>
      <c r="S1012" s="406"/>
      <c r="T1012" s="406"/>
      <c r="U1012" s="406"/>
      <c r="V1012" s="406"/>
      <c r="W1012" s="406"/>
      <c r="X1012" s="406"/>
      <c r="Y1012" s="406"/>
      <c r="Z1012" s="521" t="str">
        <f t="shared" si="74"/>
        <v/>
      </c>
      <c r="AA1012" s="406"/>
      <c r="AB1012" s="406"/>
      <c r="AC1012" s="406"/>
      <c r="AD1012" s="406"/>
      <c r="AE1012" s="406"/>
      <c r="AF1012" s="406"/>
      <c r="AG1012" s="406"/>
      <c r="AH1012" s="406"/>
      <c r="AI1012" s="406"/>
      <c r="AJ1012" s="406"/>
      <c r="AK1012" s="406"/>
      <c r="AL1012" s="406"/>
      <c r="AM1012" s="406"/>
      <c r="AN1012" s="406"/>
      <c r="AO1012" s="406"/>
      <c r="AP1012" s="406"/>
      <c r="AQ1012" s="406"/>
      <c r="AR1012" s="406"/>
      <c r="AS1012" s="427"/>
      <c r="AT1012" s="428"/>
      <c r="AU1012" s="427"/>
      <c r="AV1012" s="428"/>
      <c r="AW1012" s="435"/>
      <c r="AX1012" s="428"/>
      <c r="AY1012" s="406"/>
      <c r="AZ1012" s="408"/>
      <c r="BA1012" s="410" t="str">
        <f>IF(A1012="","",IF(AY1012+AZ1012=ข้อมูลพื้นฐาน!$F$36+ข้อมูลพื้นฐาน!$G$36,"/",""))</f>
        <v/>
      </c>
      <c r="BB1012" s="410" t="str">
        <f t="shared" si="73"/>
        <v/>
      </c>
      <c r="BC1012" s="389" t="str">
        <f>สรุปเวลาเรียน!X7</f>
        <v/>
      </c>
      <c r="BD1012" s="415"/>
    </row>
    <row r="1013" spans="1:56" ht="15" customHeight="1">
      <c r="A1013" s="875" t="str">
        <f>เวลาเรียน1!A10</f>
        <v/>
      </c>
      <c r="B1013" s="876"/>
      <c r="C1013" s="519" t="str">
        <f>เวลาเรียน1!D10</f>
        <v/>
      </c>
      <c r="D1013" s="406"/>
      <c r="E1013" s="406"/>
      <c r="F1013" s="406"/>
      <c r="G1013" s="406"/>
      <c r="H1013" s="406"/>
      <c r="I1013" s="406"/>
      <c r="J1013" s="406"/>
      <c r="K1013" s="406"/>
      <c r="L1013" s="406"/>
      <c r="M1013" s="406"/>
      <c r="N1013" s="406"/>
      <c r="O1013" s="406"/>
      <c r="P1013" s="406"/>
      <c r="Q1013" s="406"/>
      <c r="R1013" s="406"/>
      <c r="S1013" s="406"/>
      <c r="T1013" s="406"/>
      <c r="U1013" s="406"/>
      <c r="V1013" s="406"/>
      <c r="W1013" s="406"/>
      <c r="X1013" s="406"/>
      <c r="Y1013" s="406"/>
      <c r="Z1013" s="521" t="str">
        <f t="shared" si="74"/>
        <v/>
      </c>
      <c r="AA1013" s="406"/>
      <c r="AB1013" s="406"/>
      <c r="AC1013" s="406"/>
      <c r="AD1013" s="406"/>
      <c r="AE1013" s="406"/>
      <c r="AF1013" s="406"/>
      <c r="AG1013" s="406"/>
      <c r="AH1013" s="406"/>
      <c r="AI1013" s="406"/>
      <c r="AJ1013" s="406"/>
      <c r="AK1013" s="406"/>
      <c r="AL1013" s="406"/>
      <c r="AM1013" s="406"/>
      <c r="AN1013" s="406"/>
      <c r="AO1013" s="406"/>
      <c r="AP1013" s="406"/>
      <c r="AQ1013" s="406"/>
      <c r="AR1013" s="406"/>
      <c r="AS1013" s="427"/>
      <c r="AT1013" s="428"/>
      <c r="AU1013" s="427"/>
      <c r="AV1013" s="428"/>
      <c r="AW1013" s="435"/>
      <c r="AX1013" s="428"/>
      <c r="AY1013" s="406"/>
      <c r="AZ1013" s="408"/>
      <c r="BA1013" s="410" t="str">
        <f>IF(A1013="","",IF(AY1013+AZ1013=ข้อมูลพื้นฐาน!$F$36+ข้อมูลพื้นฐาน!$G$36,"/",""))</f>
        <v/>
      </c>
      <c r="BB1013" s="410" t="str">
        <f t="shared" si="73"/>
        <v/>
      </c>
      <c r="BC1013" s="389" t="str">
        <f>สรุปเวลาเรียน!X8</f>
        <v/>
      </c>
      <c r="BD1013" s="415"/>
    </row>
    <row r="1014" spans="1:56" ht="15" customHeight="1">
      <c r="A1014" s="875" t="str">
        <f>เวลาเรียน1!A11</f>
        <v/>
      </c>
      <c r="B1014" s="876"/>
      <c r="C1014" s="519" t="str">
        <f>เวลาเรียน1!D11</f>
        <v/>
      </c>
      <c r="D1014" s="406"/>
      <c r="E1014" s="406"/>
      <c r="F1014" s="406"/>
      <c r="G1014" s="406"/>
      <c r="H1014" s="406"/>
      <c r="I1014" s="406"/>
      <c r="J1014" s="406"/>
      <c r="K1014" s="406"/>
      <c r="L1014" s="406"/>
      <c r="M1014" s="406"/>
      <c r="N1014" s="406"/>
      <c r="O1014" s="406"/>
      <c r="P1014" s="406"/>
      <c r="Q1014" s="406"/>
      <c r="R1014" s="406"/>
      <c r="S1014" s="406"/>
      <c r="T1014" s="406"/>
      <c r="U1014" s="406"/>
      <c r="V1014" s="406"/>
      <c r="W1014" s="406"/>
      <c r="X1014" s="406"/>
      <c r="Y1014" s="406"/>
      <c r="Z1014" s="521" t="str">
        <f t="shared" si="74"/>
        <v/>
      </c>
      <c r="AA1014" s="406"/>
      <c r="AB1014" s="406"/>
      <c r="AC1014" s="406"/>
      <c r="AD1014" s="406"/>
      <c r="AE1014" s="406"/>
      <c r="AF1014" s="406"/>
      <c r="AG1014" s="406"/>
      <c r="AH1014" s="406"/>
      <c r="AI1014" s="406"/>
      <c r="AJ1014" s="406"/>
      <c r="AK1014" s="406"/>
      <c r="AL1014" s="406"/>
      <c r="AM1014" s="406"/>
      <c r="AN1014" s="406"/>
      <c r="AO1014" s="406"/>
      <c r="AP1014" s="406"/>
      <c r="AQ1014" s="406"/>
      <c r="AR1014" s="406"/>
      <c r="AS1014" s="427"/>
      <c r="AT1014" s="428"/>
      <c r="AU1014" s="427"/>
      <c r="AV1014" s="428"/>
      <c r="AW1014" s="435"/>
      <c r="AX1014" s="428"/>
      <c r="AY1014" s="406"/>
      <c r="AZ1014" s="408"/>
      <c r="BA1014" s="410" t="str">
        <f>IF(A1014="","",IF(AY1014+AZ1014=ข้อมูลพื้นฐาน!$F$36+ข้อมูลพื้นฐาน!$G$36,"/",""))</f>
        <v/>
      </c>
      <c r="BB1014" s="410" t="str">
        <f t="shared" si="73"/>
        <v/>
      </c>
      <c r="BC1014" s="389" t="str">
        <f>สรุปเวลาเรียน!X9</f>
        <v/>
      </c>
      <c r="BD1014" s="415"/>
    </row>
    <row r="1015" spans="1:56" ht="15" customHeight="1">
      <c r="A1015" s="875" t="str">
        <f>เวลาเรียน1!A12</f>
        <v/>
      </c>
      <c r="B1015" s="876"/>
      <c r="C1015" s="519" t="str">
        <f>เวลาเรียน1!D12</f>
        <v/>
      </c>
      <c r="D1015" s="406"/>
      <c r="E1015" s="406"/>
      <c r="F1015" s="406"/>
      <c r="G1015" s="406"/>
      <c r="H1015" s="406"/>
      <c r="I1015" s="406"/>
      <c r="J1015" s="406"/>
      <c r="K1015" s="406"/>
      <c r="L1015" s="406"/>
      <c r="M1015" s="406"/>
      <c r="N1015" s="406"/>
      <c r="O1015" s="406"/>
      <c r="P1015" s="406"/>
      <c r="Q1015" s="406"/>
      <c r="R1015" s="406"/>
      <c r="S1015" s="406"/>
      <c r="T1015" s="406"/>
      <c r="U1015" s="406"/>
      <c r="V1015" s="406"/>
      <c r="W1015" s="406"/>
      <c r="X1015" s="406"/>
      <c r="Y1015" s="406"/>
      <c r="Z1015" s="521" t="str">
        <f t="shared" si="74"/>
        <v/>
      </c>
      <c r="AA1015" s="406"/>
      <c r="AB1015" s="406"/>
      <c r="AC1015" s="406"/>
      <c r="AD1015" s="406"/>
      <c r="AE1015" s="406"/>
      <c r="AF1015" s="406"/>
      <c r="AG1015" s="406"/>
      <c r="AH1015" s="406"/>
      <c r="AI1015" s="406"/>
      <c r="AJ1015" s="406"/>
      <c r="AK1015" s="406"/>
      <c r="AL1015" s="406"/>
      <c r="AM1015" s="406"/>
      <c r="AN1015" s="406"/>
      <c r="AO1015" s="406"/>
      <c r="AP1015" s="406"/>
      <c r="AQ1015" s="406"/>
      <c r="AR1015" s="406"/>
      <c r="AS1015" s="427"/>
      <c r="AT1015" s="428"/>
      <c r="AU1015" s="427"/>
      <c r="AV1015" s="428"/>
      <c r="AW1015" s="435"/>
      <c r="AX1015" s="428"/>
      <c r="AY1015" s="406"/>
      <c r="AZ1015" s="408"/>
      <c r="BA1015" s="410" t="str">
        <f>IF(A1015="","",IF(AY1015+AZ1015=ข้อมูลพื้นฐาน!$F$36+ข้อมูลพื้นฐาน!$G$36,"/",""))</f>
        <v/>
      </c>
      <c r="BB1015" s="410" t="str">
        <f t="shared" si="73"/>
        <v/>
      </c>
      <c r="BC1015" s="389" t="str">
        <f>สรุปเวลาเรียน!X10</f>
        <v/>
      </c>
      <c r="BD1015" s="415"/>
    </row>
    <row r="1016" spans="1:56" ht="15" customHeight="1">
      <c r="A1016" s="875" t="str">
        <f>เวลาเรียน1!A13</f>
        <v/>
      </c>
      <c r="B1016" s="876"/>
      <c r="C1016" s="519" t="str">
        <f>เวลาเรียน1!D13</f>
        <v/>
      </c>
      <c r="D1016" s="406"/>
      <c r="E1016" s="406"/>
      <c r="F1016" s="406"/>
      <c r="G1016" s="406"/>
      <c r="H1016" s="406"/>
      <c r="I1016" s="406"/>
      <c r="J1016" s="406"/>
      <c r="K1016" s="406"/>
      <c r="L1016" s="406"/>
      <c r="M1016" s="406"/>
      <c r="N1016" s="406"/>
      <c r="O1016" s="406"/>
      <c r="P1016" s="406"/>
      <c r="Q1016" s="406"/>
      <c r="R1016" s="406"/>
      <c r="S1016" s="406"/>
      <c r="T1016" s="406"/>
      <c r="U1016" s="406"/>
      <c r="V1016" s="406"/>
      <c r="W1016" s="406"/>
      <c r="X1016" s="406"/>
      <c r="Y1016" s="406"/>
      <c r="Z1016" s="521" t="str">
        <f t="shared" si="74"/>
        <v/>
      </c>
      <c r="AA1016" s="406"/>
      <c r="AB1016" s="406"/>
      <c r="AC1016" s="406"/>
      <c r="AD1016" s="406"/>
      <c r="AE1016" s="406"/>
      <c r="AF1016" s="406"/>
      <c r="AG1016" s="406"/>
      <c r="AH1016" s="406"/>
      <c r="AI1016" s="406"/>
      <c r="AJ1016" s="406"/>
      <c r="AK1016" s="406"/>
      <c r="AL1016" s="406"/>
      <c r="AM1016" s="406"/>
      <c r="AN1016" s="406"/>
      <c r="AO1016" s="406"/>
      <c r="AP1016" s="406"/>
      <c r="AQ1016" s="406"/>
      <c r="AR1016" s="406"/>
      <c r="AS1016" s="427"/>
      <c r="AT1016" s="428"/>
      <c r="AU1016" s="427"/>
      <c r="AV1016" s="428"/>
      <c r="AW1016" s="435"/>
      <c r="AX1016" s="428"/>
      <c r="AY1016" s="406"/>
      <c r="AZ1016" s="408"/>
      <c r="BA1016" s="410" t="str">
        <f>IF(A1016="","",IF(AY1016+AZ1016=ข้อมูลพื้นฐาน!$F$36+ข้อมูลพื้นฐาน!$G$36,"/",""))</f>
        <v/>
      </c>
      <c r="BB1016" s="410" t="str">
        <f t="shared" si="73"/>
        <v/>
      </c>
      <c r="BC1016" s="389" t="str">
        <f>สรุปเวลาเรียน!X11</f>
        <v/>
      </c>
      <c r="BD1016" s="415"/>
    </row>
    <row r="1017" spans="1:56" ht="15" customHeight="1">
      <c r="A1017" s="875" t="str">
        <f>เวลาเรียน1!A14</f>
        <v/>
      </c>
      <c r="B1017" s="876"/>
      <c r="C1017" s="519" t="str">
        <f>เวลาเรียน1!D14</f>
        <v/>
      </c>
      <c r="D1017" s="406"/>
      <c r="E1017" s="406"/>
      <c r="F1017" s="406"/>
      <c r="G1017" s="406"/>
      <c r="H1017" s="406"/>
      <c r="I1017" s="406"/>
      <c r="J1017" s="406"/>
      <c r="K1017" s="406"/>
      <c r="L1017" s="406"/>
      <c r="M1017" s="406"/>
      <c r="N1017" s="406"/>
      <c r="O1017" s="406"/>
      <c r="P1017" s="406"/>
      <c r="Q1017" s="406"/>
      <c r="R1017" s="406"/>
      <c r="S1017" s="406"/>
      <c r="T1017" s="406"/>
      <c r="U1017" s="406"/>
      <c r="V1017" s="406"/>
      <c r="W1017" s="406"/>
      <c r="X1017" s="406"/>
      <c r="Y1017" s="406"/>
      <c r="Z1017" s="521" t="str">
        <f t="shared" si="74"/>
        <v/>
      </c>
      <c r="AA1017" s="406"/>
      <c r="AB1017" s="406"/>
      <c r="AC1017" s="406"/>
      <c r="AD1017" s="406"/>
      <c r="AE1017" s="406"/>
      <c r="AF1017" s="406"/>
      <c r="AG1017" s="406"/>
      <c r="AH1017" s="406"/>
      <c r="AI1017" s="406"/>
      <c r="AJ1017" s="406"/>
      <c r="AK1017" s="406"/>
      <c r="AL1017" s="406"/>
      <c r="AM1017" s="406"/>
      <c r="AN1017" s="406"/>
      <c r="AO1017" s="406"/>
      <c r="AP1017" s="406"/>
      <c r="AQ1017" s="406"/>
      <c r="AR1017" s="406"/>
      <c r="AS1017" s="427"/>
      <c r="AT1017" s="428"/>
      <c r="AU1017" s="427"/>
      <c r="AV1017" s="428"/>
      <c r="AW1017" s="435"/>
      <c r="AX1017" s="428"/>
      <c r="AY1017" s="406"/>
      <c r="AZ1017" s="408"/>
      <c r="BA1017" s="410" t="str">
        <f>IF(A1017="","",IF(AY1017+AZ1017=ข้อมูลพื้นฐาน!$F$36+ข้อมูลพื้นฐาน!$G$36,"/",""))</f>
        <v/>
      </c>
      <c r="BB1017" s="410" t="str">
        <f t="shared" si="73"/>
        <v/>
      </c>
      <c r="BC1017" s="389" t="str">
        <f>สรุปเวลาเรียน!X12</f>
        <v/>
      </c>
      <c r="BD1017" s="415"/>
    </row>
    <row r="1018" spans="1:56" ht="15" customHeight="1">
      <c r="A1018" s="875" t="str">
        <f>เวลาเรียน1!A15</f>
        <v/>
      </c>
      <c r="B1018" s="876"/>
      <c r="C1018" s="519" t="str">
        <f>เวลาเรียน1!D15</f>
        <v/>
      </c>
      <c r="D1018" s="406"/>
      <c r="E1018" s="406"/>
      <c r="F1018" s="406"/>
      <c r="G1018" s="406"/>
      <c r="H1018" s="406"/>
      <c r="I1018" s="406"/>
      <c r="J1018" s="406"/>
      <c r="K1018" s="406"/>
      <c r="L1018" s="406"/>
      <c r="M1018" s="406"/>
      <c r="N1018" s="406"/>
      <c r="O1018" s="406"/>
      <c r="P1018" s="406"/>
      <c r="Q1018" s="406"/>
      <c r="R1018" s="406"/>
      <c r="S1018" s="406"/>
      <c r="T1018" s="406"/>
      <c r="U1018" s="406"/>
      <c r="V1018" s="406"/>
      <c r="W1018" s="406"/>
      <c r="X1018" s="406"/>
      <c r="Y1018" s="406"/>
      <c r="Z1018" s="521" t="str">
        <f t="shared" si="74"/>
        <v/>
      </c>
      <c r="AA1018" s="406"/>
      <c r="AB1018" s="406"/>
      <c r="AC1018" s="406"/>
      <c r="AD1018" s="406"/>
      <c r="AE1018" s="406"/>
      <c r="AF1018" s="406"/>
      <c r="AG1018" s="406"/>
      <c r="AH1018" s="406"/>
      <c r="AI1018" s="406"/>
      <c r="AJ1018" s="406"/>
      <c r="AK1018" s="406"/>
      <c r="AL1018" s="406"/>
      <c r="AM1018" s="406"/>
      <c r="AN1018" s="406"/>
      <c r="AO1018" s="406"/>
      <c r="AP1018" s="406"/>
      <c r="AQ1018" s="406"/>
      <c r="AR1018" s="406"/>
      <c r="AS1018" s="427"/>
      <c r="AT1018" s="428"/>
      <c r="AU1018" s="427"/>
      <c r="AV1018" s="428"/>
      <c r="AW1018" s="435"/>
      <c r="AX1018" s="428"/>
      <c r="AY1018" s="406"/>
      <c r="AZ1018" s="408"/>
      <c r="BA1018" s="410" t="str">
        <f>IF(A1018="","",IF(AY1018+AZ1018=ข้อมูลพื้นฐาน!$F$36+ข้อมูลพื้นฐาน!$G$36,"/",""))</f>
        <v/>
      </c>
      <c r="BB1018" s="410" t="str">
        <f t="shared" si="73"/>
        <v/>
      </c>
      <c r="BC1018" s="389" t="str">
        <f>สรุปเวลาเรียน!X13</f>
        <v/>
      </c>
      <c r="BD1018" s="415"/>
    </row>
    <row r="1019" spans="1:56" ht="15" customHeight="1">
      <c r="A1019" s="875" t="str">
        <f>เวลาเรียน1!A16</f>
        <v/>
      </c>
      <c r="B1019" s="876"/>
      <c r="C1019" s="519" t="str">
        <f>เวลาเรียน1!D16</f>
        <v/>
      </c>
      <c r="D1019" s="406"/>
      <c r="E1019" s="406"/>
      <c r="F1019" s="406"/>
      <c r="G1019" s="406"/>
      <c r="H1019" s="406"/>
      <c r="I1019" s="406"/>
      <c r="J1019" s="406"/>
      <c r="K1019" s="406"/>
      <c r="L1019" s="406"/>
      <c r="M1019" s="406"/>
      <c r="N1019" s="406"/>
      <c r="O1019" s="406"/>
      <c r="P1019" s="406"/>
      <c r="Q1019" s="406"/>
      <c r="R1019" s="406"/>
      <c r="S1019" s="406"/>
      <c r="T1019" s="406"/>
      <c r="U1019" s="406"/>
      <c r="V1019" s="406"/>
      <c r="W1019" s="406"/>
      <c r="X1019" s="406"/>
      <c r="Y1019" s="406"/>
      <c r="Z1019" s="521" t="str">
        <f t="shared" si="74"/>
        <v/>
      </c>
      <c r="AA1019" s="406"/>
      <c r="AB1019" s="406"/>
      <c r="AC1019" s="406"/>
      <c r="AD1019" s="406"/>
      <c r="AE1019" s="406"/>
      <c r="AF1019" s="406"/>
      <c r="AG1019" s="406"/>
      <c r="AH1019" s="406"/>
      <c r="AI1019" s="406"/>
      <c r="AJ1019" s="406"/>
      <c r="AK1019" s="406"/>
      <c r="AL1019" s="406"/>
      <c r="AM1019" s="406"/>
      <c r="AN1019" s="406"/>
      <c r="AO1019" s="406"/>
      <c r="AP1019" s="406"/>
      <c r="AQ1019" s="406"/>
      <c r="AR1019" s="406"/>
      <c r="AS1019" s="427"/>
      <c r="AT1019" s="428"/>
      <c r="AU1019" s="427"/>
      <c r="AV1019" s="428"/>
      <c r="AW1019" s="435"/>
      <c r="AX1019" s="428"/>
      <c r="AY1019" s="406"/>
      <c r="AZ1019" s="408"/>
      <c r="BA1019" s="410" t="str">
        <f>IF(A1019="","",IF(AY1019+AZ1019=ข้อมูลพื้นฐาน!$F$36+ข้อมูลพื้นฐาน!$G$36,"/",""))</f>
        <v/>
      </c>
      <c r="BB1019" s="410" t="str">
        <f t="shared" si="73"/>
        <v/>
      </c>
      <c r="BC1019" s="389" t="str">
        <f>สรุปเวลาเรียน!X14</f>
        <v/>
      </c>
      <c r="BD1019" s="415"/>
    </row>
    <row r="1020" spans="1:56" ht="15" customHeight="1">
      <c r="A1020" s="875" t="str">
        <f>เวลาเรียน1!A17</f>
        <v/>
      </c>
      <c r="B1020" s="876"/>
      <c r="C1020" s="519" t="str">
        <f>เวลาเรียน1!D17</f>
        <v/>
      </c>
      <c r="D1020" s="406"/>
      <c r="E1020" s="406"/>
      <c r="F1020" s="406"/>
      <c r="G1020" s="406"/>
      <c r="H1020" s="406"/>
      <c r="I1020" s="406"/>
      <c r="J1020" s="406"/>
      <c r="K1020" s="406"/>
      <c r="L1020" s="406"/>
      <c r="M1020" s="406"/>
      <c r="N1020" s="406"/>
      <c r="O1020" s="406"/>
      <c r="P1020" s="406"/>
      <c r="Q1020" s="406"/>
      <c r="R1020" s="406"/>
      <c r="S1020" s="406"/>
      <c r="T1020" s="406"/>
      <c r="U1020" s="406"/>
      <c r="V1020" s="406"/>
      <c r="W1020" s="406"/>
      <c r="X1020" s="406"/>
      <c r="Y1020" s="406"/>
      <c r="Z1020" s="521" t="str">
        <f t="shared" si="74"/>
        <v/>
      </c>
      <c r="AA1020" s="406"/>
      <c r="AB1020" s="406"/>
      <c r="AC1020" s="406"/>
      <c r="AD1020" s="406"/>
      <c r="AE1020" s="406"/>
      <c r="AF1020" s="406"/>
      <c r="AG1020" s="406"/>
      <c r="AH1020" s="406"/>
      <c r="AI1020" s="406"/>
      <c r="AJ1020" s="406"/>
      <c r="AK1020" s="406"/>
      <c r="AL1020" s="406"/>
      <c r="AM1020" s="406"/>
      <c r="AN1020" s="406"/>
      <c r="AO1020" s="406"/>
      <c r="AP1020" s="406"/>
      <c r="AQ1020" s="406"/>
      <c r="AR1020" s="406"/>
      <c r="AS1020" s="427"/>
      <c r="AT1020" s="428"/>
      <c r="AU1020" s="427"/>
      <c r="AV1020" s="428"/>
      <c r="AW1020" s="435"/>
      <c r="AX1020" s="428"/>
      <c r="AY1020" s="406"/>
      <c r="AZ1020" s="408"/>
      <c r="BA1020" s="410" t="str">
        <f>IF(A1020="","",IF(AY1020+AZ1020=ข้อมูลพื้นฐาน!$F$36+ข้อมูลพื้นฐาน!$G$36,"/",""))</f>
        <v/>
      </c>
      <c r="BB1020" s="410" t="str">
        <f t="shared" si="73"/>
        <v/>
      </c>
      <c r="BC1020" s="389" t="str">
        <f>สรุปเวลาเรียน!X15</f>
        <v/>
      </c>
      <c r="BD1020" s="415"/>
    </row>
    <row r="1021" spans="1:56" ht="15" customHeight="1">
      <c r="A1021" s="875" t="str">
        <f>เวลาเรียน1!A18</f>
        <v/>
      </c>
      <c r="B1021" s="876"/>
      <c r="C1021" s="519" t="str">
        <f>เวลาเรียน1!D18</f>
        <v/>
      </c>
      <c r="D1021" s="406"/>
      <c r="E1021" s="406"/>
      <c r="F1021" s="406"/>
      <c r="G1021" s="406"/>
      <c r="H1021" s="406"/>
      <c r="I1021" s="406"/>
      <c r="J1021" s="406"/>
      <c r="K1021" s="406"/>
      <c r="L1021" s="406"/>
      <c r="M1021" s="406"/>
      <c r="N1021" s="406"/>
      <c r="O1021" s="406"/>
      <c r="P1021" s="406"/>
      <c r="Q1021" s="406"/>
      <c r="R1021" s="406"/>
      <c r="S1021" s="406"/>
      <c r="T1021" s="406"/>
      <c r="U1021" s="406"/>
      <c r="V1021" s="406"/>
      <c r="W1021" s="406"/>
      <c r="X1021" s="406"/>
      <c r="Y1021" s="406"/>
      <c r="Z1021" s="521" t="str">
        <f t="shared" si="74"/>
        <v/>
      </c>
      <c r="AA1021" s="406"/>
      <c r="AB1021" s="406"/>
      <c r="AC1021" s="406"/>
      <c r="AD1021" s="406"/>
      <c r="AE1021" s="406"/>
      <c r="AF1021" s="406"/>
      <c r="AG1021" s="406"/>
      <c r="AH1021" s="406"/>
      <c r="AI1021" s="406"/>
      <c r="AJ1021" s="406"/>
      <c r="AK1021" s="406"/>
      <c r="AL1021" s="406"/>
      <c r="AM1021" s="406"/>
      <c r="AN1021" s="406"/>
      <c r="AO1021" s="406"/>
      <c r="AP1021" s="406"/>
      <c r="AQ1021" s="406"/>
      <c r="AR1021" s="406"/>
      <c r="AS1021" s="427"/>
      <c r="AT1021" s="428"/>
      <c r="AU1021" s="427"/>
      <c r="AV1021" s="428"/>
      <c r="AW1021" s="435"/>
      <c r="AX1021" s="428"/>
      <c r="AY1021" s="406"/>
      <c r="AZ1021" s="408"/>
      <c r="BA1021" s="410" t="str">
        <f>IF(A1021="","",IF(AY1021+AZ1021=ข้อมูลพื้นฐาน!$F$36+ข้อมูลพื้นฐาน!$G$36,"/",""))</f>
        <v/>
      </c>
      <c r="BB1021" s="410" t="str">
        <f t="shared" si="73"/>
        <v/>
      </c>
      <c r="BC1021" s="389" t="str">
        <f>สรุปเวลาเรียน!X16</f>
        <v/>
      </c>
      <c r="BD1021" s="415"/>
    </row>
    <row r="1022" spans="1:56" ht="15" customHeight="1">
      <c r="A1022" s="875" t="str">
        <f>เวลาเรียน1!A19</f>
        <v/>
      </c>
      <c r="B1022" s="876"/>
      <c r="C1022" s="519" t="str">
        <f>เวลาเรียน1!D19</f>
        <v/>
      </c>
      <c r="D1022" s="406"/>
      <c r="E1022" s="406"/>
      <c r="F1022" s="406"/>
      <c r="G1022" s="406"/>
      <c r="H1022" s="406"/>
      <c r="I1022" s="406"/>
      <c r="J1022" s="406"/>
      <c r="K1022" s="406"/>
      <c r="L1022" s="406"/>
      <c r="M1022" s="406"/>
      <c r="N1022" s="406"/>
      <c r="O1022" s="406"/>
      <c r="P1022" s="406"/>
      <c r="Q1022" s="406"/>
      <c r="R1022" s="406"/>
      <c r="S1022" s="406"/>
      <c r="T1022" s="406"/>
      <c r="U1022" s="406"/>
      <c r="V1022" s="406"/>
      <c r="W1022" s="406"/>
      <c r="X1022" s="406"/>
      <c r="Y1022" s="406"/>
      <c r="Z1022" s="521" t="str">
        <f t="shared" si="74"/>
        <v/>
      </c>
      <c r="AA1022" s="406"/>
      <c r="AB1022" s="406"/>
      <c r="AC1022" s="406"/>
      <c r="AD1022" s="406"/>
      <c r="AE1022" s="406"/>
      <c r="AF1022" s="406"/>
      <c r="AG1022" s="406"/>
      <c r="AH1022" s="406"/>
      <c r="AI1022" s="406"/>
      <c r="AJ1022" s="406"/>
      <c r="AK1022" s="406"/>
      <c r="AL1022" s="406"/>
      <c r="AM1022" s="406"/>
      <c r="AN1022" s="406"/>
      <c r="AO1022" s="406"/>
      <c r="AP1022" s="406"/>
      <c r="AQ1022" s="406"/>
      <c r="AR1022" s="406"/>
      <c r="AS1022" s="427"/>
      <c r="AT1022" s="428"/>
      <c r="AU1022" s="427"/>
      <c r="AV1022" s="428"/>
      <c r="AW1022" s="435"/>
      <c r="AX1022" s="428"/>
      <c r="AY1022" s="406"/>
      <c r="AZ1022" s="408"/>
      <c r="BA1022" s="410" t="str">
        <f>IF(A1022="","",IF(AY1022+AZ1022=ข้อมูลพื้นฐาน!$F$36+ข้อมูลพื้นฐาน!$G$36,"/",""))</f>
        <v/>
      </c>
      <c r="BB1022" s="410" t="str">
        <f t="shared" si="73"/>
        <v/>
      </c>
      <c r="BC1022" s="389" t="str">
        <f>สรุปเวลาเรียน!X17</f>
        <v/>
      </c>
      <c r="BD1022" s="415"/>
    </row>
    <row r="1023" spans="1:56" ht="15" customHeight="1">
      <c r="A1023" s="875" t="str">
        <f>เวลาเรียน1!A20</f>
        <v/>
      </c>
      <c r="B1023" s="876"/>
      <c r="C1023" s="519" t="str">
        <f>เวลาเรียน1!D20</f>
        <v/>
      </c>
      <c r="D1023" s="406"/>
      <c r="E1023" s="406"/>
      <c r="F1023" s="406"/>
      <c r="G1023" s="406"/>
      <c r="H1023" s="406"/>
      <c r="I1023" s="406"/>
      <c r="J1023" s="406"/>
      <c r="K1023" s="406"/>
      <c r="L1023" s="406"/>
      <c r="M1023" s="406"/>
      <c r="N1023" s="406"/>
      <c r="O1023" s="406"/>
      <c r="P1023" s="406"/>
      <c r="Q1023" s="406"/>
      <c r="R1023" s="406"/>
      <c r="S1023" s="406"/>
      <c r="T1023" s="406"/>
      <c r="U1023" s="406"/>
      <c r="V1023" s="406"/>
      <c r="W1023" s="406"/>
      <c r="X1023" s="406"/>
      <c r="Y1023" s="406"/>
      <c r="Z1023" s="521" t="str">
        <f t="shared" si="74"/>
        <v/>
      </c>
      <c r="AA1023" s="406"/>
      <c r="AB1023" s="406"/>
      <c r="AC1023" s="406"/>
      <c r="AD1023" s="406"/>
      <c r="AE1023" s="406"/>
      <c r="AF1023" s="406"/>
      <c r="AG1023" s="406"/>
      <c r="AH1023" s="406"/>
      <c r="AI1023" s="406"/>
      <c r="AJ1023" s="406"/>
      <c r="AK1023" s="406"/>
      <c r="AL1023" s="406"/>
      <c r="AM1023" s="406"/>
      <c r="AN1023" s="406"/>
      <c r="AO1023" s="406"/>
      <c r="AP1023" s="406"/>
      <c r="AQ1023" s="406"/>
      <c r="AR1023" s="406"/>
      <c r="AS1023" s="427"/>
      <c r="AT1023" s="428"/>
      <c r="AU1023" s="427"/>
      <c r="AV1023" s="428"/>
      <c r="AW1023" s="435"/>
      <c r="AX1023" s="428"/>
      <c r="AY1023" s="406"/>
      <c r="AZ1023" s="408"/>
      <c r="BA1023" s="410" t="str">
        <f>IF(A1023="","",IF(AY1023+AZ1023=ข้อมูลพื้นฐาน!$F$36+ข้อมูลพื้นฐาน!$G$36,"/",""))</f>
        <v/>
      </c>
      <c r="BB1023" s="410" t="str">
        <f t="shared" si="73"/>
        <v/>
      </c>
      <c r="BC1023" s="389" t="str">
        <f>สรุปเวลาเรียน!X18</f>
        <v/>
      </c>
      <c r="BD1023" s="415"/>
    </row>
    <row r="1024" spans="1:56" ht="15" customHeight="1">
      <c r="A1024" s="875" t="str">
        <f>เวลาเรียน1!A21</f>
        <v/>
      </c>
      <c r="B1024" s="876"/>
      <c r="C1024" s="519" t="str">
        <f>เวลาเรียน1!D21</f>
        <v/>
      </c>
      <c r="D1024" s="406"/>
      <c r="E1024" s="406"/>
      <c r="F1024" s="406"/>
      <c r="G1024" s="406"/>
      <c r="H1024" s="406"/>
      <c r="I1024" s="406"/>
      <c r="J1024" s="406"/>
      <c r="K1024" s="406"/>
      <c r="L1024" s="406"/>
      <c r="M1024" s="406"/>
      <c r="N1024" s="406"/>
      <c r="O1024" s="406"/>
      <c r="P1024" s="406"/>
      <c r="Q1024" s="406"/>
      <c r="R1024" s="406"/>
      <c r="S1024" s="406"/>
      <c r="T1024" s="406"/>
      <c r="U1024" s="406"/>
      <c r="V1024" s="406"/>
      <c r="W1024" s="406"/>
      <c r="X1024" s="406"/>
      <c r="Y1024" s="406"/>
      <c r="Z1024" s="521" t="str">
        <f t="shared" si="74"/>
        <v/>
      </c>
      <c r="AA1024" s="406"/>
      <c r="AB1024" s="406"/>
      <c r="AC1024" s="406"/>
      <c r="AD1024" s="406"/>
      <c r="AE1024" s="406"/>
      <c r="AF1024" s="406"/>
      <c r="AG1024" s="406"/>
      <c r="AH1024" s="406"/>
      <c r="AI1024" s="406"/>
      <c r="AJ1024" s="406"/>
      <c r="AK1024" s="406"/>
      <c r="AL1024" s="406"/>
      <c r="AM1024" s="406"/>
      <c r="AN1024" s="406"/>
      <c r="AO1024" s="406"/>
      <c r="AP1024" s="406"/>
      <c r="AQ1024" s="406"/>
      <c r="AR1024" s="406"/>
      <c r="AS1024" s="427"/>
      <c r="AT1024" s="428"/>
      <c r="AU1024" s="427"/>
      <c r="AV1024" s="428"/>
      <c r="AW1024" s="435"/>
      <c r="AX1024" s="428"/>
      <c r="AY1024" s="406"/>
      <c r="AZ1024" s="408"/>
      <c r="BA1024" s="410" t="str">
        <f>IF(A1024="","",IF(AY1024+AZ1024=ข้อมูลพื้นฐาน!$F$36+ข้อมูลพื้นฐาน!$G$36,"/",""))</f>
        <v/>
      </c>
      <c r="BB1024" s="410" t="str">
        <f t="shared" si="73"/>
        <v/>
      </c>
      <c r="BC1024" s="389" t="str">
        <f>สรุปเวลาเรียน!X19</f>
        <v/>
      </c>
      <c r="BD1024" s="415"/>
    </row>
    <row r="1025" spans="1:56" ht="15" customHeight="1">
      <c r="A1025" s="875" t="str">
        <f>เวลาเรียน1!A22</f>
        <v/>
      </c>
      <c r="B1025" s="876"/>
      <c r="C1025" s="519" t="str">
        <f>เวลาเรียน1!D22</f>
        <v/>
      </c>
      <c r="D1025" s="406"/>
      <c r="E1025" s="406"/>
      <c r="F1025" s="406"/>
      <c r="G1025" s="406"/>
      <c r="H1025" s="406"/>
      <c r="I1025" s="406"/>
      <c r="J1025" s="406"/>
      <c r="K1025" s="406"/>
      <c r="L1025" s="406"/>
      <c r="M1025" s="406"/>
      <c r="N1025" s="406"/>
      <c r="O1025" s="406"/>
      <c r="P1025" s="406"/>
      <c r="Q1025" s="406"/>
      <c r="R1025" s="406"/>
      <c r="S1025" s="406"/>
      <c r="T1025" s="406"/>
      <c r="U1025" s="406"/>
      <c r="V1025" s="406"/>
      <c r="W1025" s="406"/>
      <c r="X1025" s="406"/>
      <c r="Y1025" s="406"/>
      <c r="Z1025" s="521" t="str">
        <f t="shared" si="74"/>
        <v/>
      </c>
      <c r="AA1025" s="406"/>
      <c r="AB1025" s="406"/>
      <c r="AC1025" s="406"/>
      <c r="AD1025" s="406"/>
      <c r="AE1025" s="406"/>
      <c r="AF1025" s="406"/>
      <c r="AG1025" s="406"/>
      <c r="AH1025" s="406"/>
      <c r="AI1025" s="406"/>
      <c r="AJ1025" s="406"/>
      <c r="AK1025" s="406"/>
      <c r="AL1025" s="406"/>
      <c r="AM1025" s="406"/>
      <c r="AN1025" s="406"/>
      <c r="AO1025" s="406"/>
      <c r="AP1025" s="406"/>
      <c r="AQ1025" s="406"/>
      <c r="AR1025" s="406"/>
      <c r="AS1025" s="427"/>
      <c r="AT1025" s="428"/>
      <c r="AU1025" s="427"/>
      <c r="AV1025" s="428"/>
      <c r="AW1025" s="435"/>
      <c r="AX1025" s="428"/>
      <c r="AY1025" s="406"/>
      <c r="AZ1025" s="408"/>
      <c r="BA1025" s="410" t="str">
        <f>IF(A1025="","",IF(AY1025+AZ1025=ข้อมูลพื้นฐาน!$F$36+ข้อมูลพื้นฐาน!$G$36,"/",""))</f>
        <v/>
      </c>
      <c r="BB1025" s="410" t="str">
        <f t="shared" si="73"/>
        <v/>
      </c>
      <c r="BC1025" s="389" t="str">
        <f>สรุปเวลาเรียน!X20</f>
        <v/>
      </c>
      <c r="BD1025" s="415"/>
    </row>
    <row r="1026" spans="1:56" ht="15" customHeight="1">
      <c r="A1026" s="875" t="str">
        <f>เวลาเรียน1!A23</f>
        <v/>
      </c>
      <c r="B1026" s="876"/>
      <c r="C1026" s="519" t="str">
        <f>เวลาเรียน1!D23</f>
        <v/>
      </c>
      <c r="D1026" s="406"/>
      <c r="E1026" s="406"/>
      <c r="F1026" s="406"/>
      <c r="G1026" s="406"/>
      <c r="H1026" s="406"/>
      <c r="I1026" s="406"/>
      <c r="J1026" s="406"/>
      <c r="K1026" s="406"/>
      <c r="L1026" s="406"/>
      <c r="M1026" s="406"/>
      <c r="N1026" s="406"/>
      <c r="O1026" s="406"/>
      <c r="P1026" s="406"/>
      <c r="Q1026" s="406"/>
      <c r="R1026" s="406"/>
      <c r="S1026" s="406"/>
      <c r="T1026" s="406"/>
      <c r="U1026" s="406"/>
      <c r="V1026" s="406"/>
      <c r="W1026" s="406"/>
      <c r="X1026" s="406"/>
      <c r="Y1026" s="406"/>
      <c r="Z1026" s="521" t="str">
        <f t="shared" si="74"/>
        <v/>
      </c>
      <c r="AA1026" s="406"/>
      <c r="AB1026" s="406"/>
      <c r="AC1026" s="406"/>
      <c r="AD1026" s="406"/>
      <c r="AE1026" s="406"/>
      <c r="AF1026" s="406"/>
      <c r="AG1026" s="406"/>
      <c r="AH1026" s="406"/>
      <c r="AI1026" s="406"/>
      <c r="AJ1026" s="406"/>
      <c r="AK1026" s="406"/>
      <c r="AL1026" s="406"/>
      <c r="AM1026" s="406"/>
      <c r="AN1026" s="406"/>
      <c r="AO1026" s="406"/>
      <c r="AP1026" s="406"/>
      <c r="AQ1026" s="406"/>
      <c r="AR1026" s="406"/>
      <c r="AS1026" s="427"/>
      <c r="AT1026" s="428"/>
      <c r="AU1026" s="427"/>
      <c r="AV1026" s="428"/>
      <c r="AW1026" s="435"/>
      <c r="AX1026" s="428"/>
      <c r="AY1026" s="406"/>
      <c r="AZ1026" s="408"/>
      <c r="BA1026" s="410" t="str">
        <f>IF(A1026="","",IF(AY1026+AZ1026=ข้อมูลพื้นฐาน!$F$36+ข้อมูลพื้นฐาน!$G$36,"/",""))</f>
        <v/>
      </c>
      <c r="BB1026" s="410" t="str">
        <f t="shared" si="73"/>
        <v/>
      </c>
      <c r="BC1026" s="389" t="str">
        <f>สรุปเวลาเรียน!X21</f>
        <v/>
      </c>
      <c r="BD1026" s="415"/>
    </row>
    <row r="1027" spans="1:56" ht="15" customHeight="1">
      <c r="A1027" s="875" t="str">
        <f>เวลาเรียน1!A24</f>
        <v/>
      </c>
      <c r="B1027" s="876"/>
      <c r="C1027" s="519" t="str">
        <f>เวลาเรียน1!D24</f>
        <v/>
      </c>
      <c r="D1027" s="406"/>
      <c r="E1027" s="406"/>
      <c r="F1027" s="406"/>
      <c r="G1027" s="406"/>
      <c r="H1027" s="406"/>
      <c r="I1027" s="406"/>
      <c r="J1027" s="406"/>
      <c r="K1027" s="406"/>
      <c r="L1027" s="406"/>
      <c r="M1027" s="406"/>
      <c r="N1027" s="406"/>
      <c r="O1027" s="406"/>
      <c r="P1027" s="406"/>
      <c r="Q1027" s="406"/>
      <c r="R1027" s="406"/>
      <c r="S1027" s="406"/>
      <c r="T1027" s="406"/>
      <c r="U1027" s="406"/>
      <c r="V1027" s="406"/>
      <c r="W1027" s="406"/>
      <c r="X1027" s="406"/>
      <c r="Y1027" s="406"/>
      <c r="Z1027" s="521" t="str">
        <f t="shared" si="74"/>
        <v/>
      </c>
      <c r="AA1027" s="406"/>
      <c r="AB1027" s="406"/>
      <c r="AC1027" s="406"/>
      <c r="AD1027" s="406"/>
      <c r="AE1027" s="406"/>
      <c r="AF1027" s="406"/>
      <c r="AG1027" s="406"/>
      <c r="AH1027" s="406"/>
      <c r="AI1027" s="406"/>
      <c r="AJ1027" s="406"/>
      <c r="AK1027" s="406"/>
      <c r="AL1027" s="406"/>
      <c r="AM1027" s="406"/>
      <c r="AN1027" s="406"/>
      <c r="AO1027" s="406"/>
      <c r="AP1027" s="406"/>
      <c r="AQ1027" s="406"/>
      <c r="AR1027" s="406"/>
      <c r="AS1027" s="427"/>
      <c r="AT1027" s="428"/>
      <c r="AU1027" s="427"/>
      <c r="AV1027" s="428"/>
      <c r="AW1027" s="435"/>
      <c r="AX1027" s="428"/>
      <c r="AY1027" s="406"/>
      <c r="AZ1027" s="408"/>
      <c r="BA1027" s="410" t="str">
        <f>IF(A1027="","",IF(AY1027+AZ1027=ข้อมูลพื้นฐาน!$F$36+ข้อมูลพื้นฐาน!$G$36,"/",""))</f>
        <v/>
      </c>
      <c r="BB1027" s="410" t="str">
        <f t="shared" si="73"/>
        <v/>
      </c>
      <c r="BC1027" s="389" t="str">
        <f>สรุปเวลาเรียน!X22</f>
        <v/>
      </c>
      <c r="BD1027" s="415"/>
    </row>
    <row r="1028" spans="1:56" ht="15" customHeight="1">
      <c r="A1028" s="875" t="str">
        <f>เวลาเรียน1!A25</f>
        <v/>
      </c>
      <c r="B1028" s="876"/>
      <c r="C1028" s="519" t="str">
        <f>เวลาเรียน1!D25</f>
        <v/>
      </c>
      <c r="D1028" s="406"/>
      <c r="E1028" s="406"/>
      <c r="F1028" s="406"/>
      <c r="G1028" s="406"/>
      <c r="H1028" s="406"/>
      <c r="I1028" s="406"/>
      <c r="J1028" s="406"/>
      <c r="K1028" s="406"/>
      <c r="L1028" s="406"/>
      <c r="M1028" s="406"/>
      <c r="N1028" s="406"/>
      <c r="O1028" s="406"/>
      <c r="P1028" s="406"/>
      <c r="Q1028" s="406"/>
      <c r="R1028" s="406"/>
      <c r="S1028" s="406"/>
      <c r="T1028" s="406"/>
      <c r="U1028" s="406"/>
      <c r="V1028" s="406"/>
      <c r="W1028" s="406"/>
      <c r="X1028" s="406"/>
      <c r="Y1028" s="406"/>
      <c r="Z1028" s="521" t="str">
        <f t="shared" si="74"/>
        <v/>
      </c>
      <c r="AA1028" s="406"/>
      <c r="AB1028" s="406"/>
      <c r="AC1028" s="406"/>
      <c r="AD1028" s="406"/>
      <c r="AE1028" s="406"/>
      <c r="AF1028" s="406"/>
      <c r="AG1028" s="406"/>
      <c r="AH1028" s="406"/>
      <c r="AI1028" s="406"/>
      <c r="AJ1028" s="406"/>
      <c r="AK1028" s="406"/>
      <c r="AL1028" s="406"/>
      <c r="AM1028" s="406"/>
      <c r="AN1028" s="406"/>
      <c r="AO1028" s="406"/>
      <c r="AP1028" s="406"/>
      <c r="AQ1028" s="406"/>
      <c r="AR1028" s="406"/>
      <c r="AS1028" s="427"/>
      <c r="AT1028" s="428"/>
      <c r="AU1028" s="427"/>
      <c r="AV1028" s="428"/>
      <c r="AW1028" s="435"/>
      <c r="AX1028" s="428"/>
      <c r="AY1028" s="406"/>
      <c r="AZ1028" s="408"/>
      <c r="BA1028" s="410" t="str">
        <f>IF(A1028="","",IF(AY1028+AZ1028=ข้อมูลพื้นฐาน!$F$36+ข้อมูลพื้นฐาน!$G$36,"/",""))</f>
        <v/>
      </c>
      <c r="BB1028" s="410" t="str">
        <f t="shared" si="73"/>
        <v/>
      </c>
      <c r="BC1028" s="389" t="str">
        <f>สรุปเวลาเรียน!X23</f>
        <v/>
      </c>
      <c r="BD1028" s="415"/>
    </row>
    <row r="1029" spans="1:56" ht="15" customHeight="1">
      <c r="A1029" s="875" t="str">
        <f>เวลาเรียน1!A26</f>
        <v/>
      </c>
      <c r="B1029" s="876"/>
      <c r="C1029" s="519" t="str">
        <f>เวลาเรียน1!D26</f>
        <v/>
      </c>
      <c r="D1029" s="406"/>
      <c r="E1029" s="406"/>
      <c r="F1029" s="406"/>
      <c r="G1029" s="406"/>
      <c r="H1029" s="406"/>
      <c r="I1029" s="406"/>
      <c r="J1029" s="406"/>
      <c r="K1029" s="406"/>
      <c r="L1029" s="406"/>
      <c r="M1029" s="406"/>
      <c r="N1029" s="406"/>
      <c r="O1029" s="406"/>
      <c r="P1029" s="406"/>
      <c r="Q1029" s="406"/>
      <c r="R1029" s="406"/>
      <c r="S1029" s="406"/>
      <c r="T1029" s="406"/>
      <c r="U1029" s="406"/>
      <c r="V1029" s="406"/>
      <c r="W1029" s="406"/>
      <c r="X1029" s="406"/>
      <c r="Y1029" s="406"/>
      <c r="Z1029" s="521" t="str">
        <f t="shared" si="74"/>
        <v/>
      </c>
      <c r="AA1029" s="406"/>
      <c r="AB1029" s="406"/>
      <c r="AC1029" s="406"/>
      <c r="AD1029" s="406"/>
      <c r="AE1029" s="406"/>
      <c r="AF1029" s="406"/>
      <c r="AG1029" s="406"/>
      <c r="AH1029" s="406"/>
      <c r="AI1029" s="406"/>
      <c r="AJ1029" s="406"/>
      <c r="AK1029" s="406"/>
      <c r="AL1029" s="406"/>
      <c r="AM1029" s="406"/>
      <c r="AN1029" s="406"/>
      <c r="AO1029" s="406"/>
      <c r="AP1029" s="406"/>
      <c r="AQ1029" s="406"/>
      <c r="AR1029" s="406"/>
      <c r="AS1029" s="427"/>
      <c r="AT1029" s="428"/>
      <c r="AU1029" s="427"/>
      <c r="AV1029" s="428"/>
      <c r="AW1029" s="435"/>
      <c r="AX1029" s="428"/>
      <c r="AY1029" s="406"/>
      <c r="AZ1029" s="408"/>
      <c r="BA1029" s="410" t="str">
        <f>IF(A1029="","",IF(AY1029+AZ1029=ข้อมูลพื้นฐาน!$F$36+ข้อมูลพื้นฐาน!$G$36,"/",""))</f>
        <v/>
      </c>
      <c r="BB1029" s="410" t="str">
        <f t="shared" si="73"/>
        <v/>
      </c>
      <c r="BC1029" s="389" t="str">
        <f>สรุปเวลาเรียน!X24</f>
        <v/>
      </c>
      <c r="BD1029" s="415"/>
    </row>
    <row r="1030" spans="1:56" ht="15" customHeight="1">
      <c r="A1030" s="875" t="str">
        <f>เวลาเรียน1!A27</f>
        <v/>
      </c>
      <c r="B1030" s="876"/>
      <c r="C1030" s="519" t="str">
        <f>เวลาเรียน1!D27</f>
        <v/>
      </c>
      <c r="D1030" s="406"/>
      <c r="E1030" s="406"/>
      <c r="F1030" s="406"/>
      <c r="G1030" s="406"/>
      <c r="H1030" s="406"/>
      <c r="I1030" s="406"/>
      <c r="J1030" s="406"/>
      <c r="K1030" s="406"/>
      <c r="L1030" s="406"/>
      <c r="M1030" s="406"/>
      <c r="N1030" s="406"/>
      <c r="O1030" s="406"/>
      <c r="P1030" s="406"/>
      <c r="Q1030" s="406"/>
      <c r="R1030" s="406"/>
      <c r="S1030" s="406"/>
      <c r="T1030" s="406"/>
      <c r="U1030" s="406"/>
      <c r="V1030" s="406"/>
      <c r="W1030" s="406"/>
      <c r="X1030" s="406"/>
      <c r="Y1030" s="406"/>
      <c r="Z1030" s="521" t="str">
        <f t="shared" si="74"/>
        <v/>
      </c>
      <c r="AA1030" s="406"/>
      <c r="AB1030" s="406"/>
      <c r="AC1030" s="406"/>
      <c r="AD1030" s="406"/>
      <c r="AE1030" s="406"/>
      <c r="AF1030" s="406"/>
      <c r="AG1030" s="406"/>
      <c r="AH1030" s="406"/>
      <c r="AI1030" s="406"/>
      <c r="AJ1030" s="406"/>
      <c r="AK1030" s="406"/>
      <c r="AL1030" s="406"/>
      <c r="AM1030" s="406"/>
      <c r="AN1030" s="406"/>
      <c r="AO1030" s="406"/>
      <c r="AP1030" s="406"/>
      <c r="AQ1030" s="406"/>
      <c r="AR1030" s="406"/>
      <c r="AS1030" s="427"/>
      <c r="AT1030" s="428"/>
      <c r="AU1030" s="427"/>
      <c r="AV1030" s="428"/>
      <c r="AW1030" s="435"/>
      <c r="AX1030" s="428"/>
      <c r="AY1030" s="406"/>
      <c r="AZ1030" s="408"/>
      <c r="BA1030" s="410" t="str">
        <f>IF(A1030="","",IF(AY1030+AZ1030=ข้อมูลพื้นฐาน!$F$36+ข้อมูลพื้นฐาน!$G$36,"/",""))</f>
        <v/>
      </c>
      <c r="BB1030" s="410" t="str">
        <f t="shared" si="73"/>
        <v/>
      </c>
      <c r="BC1030" s="389" t="str">
        <f>สรุปเวลาเรียน!X25</f>
        <v/>
      </c>
      <c r="BD1030" s="415"/>
    </row>
    <row r="1031" spans="1:56" ht="15" customHeight="1">
      <c r="A1031" s="875" t="str">
        <f>เวลาเรียน1!A28</f>
        <v/>
      </c>
      <c r="B1031" s="876"/>
      <c r="C1031" s="519" t="str">
        <f>เวลาเรียน1!D28</f>
        <v/>
      </c>
      <c r="D1031" s="406"/>
      <c r="E1031" s="406"/>
      <c r="F1031" s="406"/>
      <c r="G1031" s="406"/>
      <c r="H1031" s="406"/>
      <c r="I1031" s="406"/>
      <c r="J1031" s="406"/>
      <c r="K1031" s="406"/>
      <c r="L1031" s="406"/>
      <c r="M1031" s="406"/>
      <c r="N1031" s="406"/>
      <c r="O1031" s="406"/>
      <c r="P1031" s="406"/>
      <c r="Q1031" s="406"/>
      <c r="R1031" s="406"/>
      <c r="S1031" s="406"/>
      <c r="T1031" s="406"/>
      <c r="U1031" s="406"/>
      <c r="V1031" s="406"/>
      <c r="W1031" s="406"/>
      <c r="X1031" s="406"/>
      <c r="Y1031" s="406"/>
      <c r="Z1031" s="521" t="str">
        <f t="shared" si="74"/>
        <v/>
      </c>
      <c r="AA1031" s="406"/>
      <c r="AB1031" s="406"/>
      <c r="AC1031" s="406"/>
      <c r="AD1031" s="406"/>
      <c r="AE1031" s="406"/>
      <c r="AF1031" s="406"/>
      <c r="AG1031" s="406"/>
      <c r="AH1031" s="406"/>
      <c r="AI1031" s="406"/>
      <c r="AJ1031" s="406"/>
      <c r="AK1031" s="406"/>
      <c r="AL1031" s="406"/>
      <c r="AM1031" s="406"/>
      <c r="AN1031" s="406"/>
      <c r="AO1031" s="406"/>
      <c r="AP1031" s="406"/>
      <c r="AQ1031" s="406"/>
      <c r="AR1031" s="406"/>
      <c r="AS1031" s="427"/>
      <c r="AT1031" s="428"/>
      <c r="AU1031" s="427"/>
      <c r="AV1031" s="428"/>
      <c r="AW1031" s="435"/>
      <c r="AX1031" s="428"/>
      <c r="AY1031" s="406"/>
      <c r="AZ1031" s="408"/>
      <c r="BA1031" s="410" t="str">
        <f>IF(A1031="","",IF(AY1031+AZ1031=ข้อมูลพื้นฐาน!$F$36+ข้อมูลพื้นฐาน!$G$36,"/",""))</f>
        <v/>
      </c>
      <c r="BB1031" s="410" t="str">
        <f t="shared" si="73"/>
        <v/>
      </c>
      <c r="BC1031" s="389" t="str">
        <f>สรุปเวลาเรียน!X26</f>
        <v/>
      </c>
      <c r="BD1031" s="415"/>
    </row>
    <row r="1032" spans="1:56" ht="15" customHeight="1">
      <c r="A1032" s="875" t="str">
        <f>เวลาเรียน1!A29</f>
        <v/>
      </c>
      <c r="B1032" s="876"/>
      <c r="C1032" s="519" t="str">
        <f>เวลาเรียน1!D29</f>
        <v/>
      </c>
      <c r="D1032" s="406"/>
      <c r="E1032" s="406"/>
      <c r="F1032" s="406"/>
      <c r="G1032" s="406"/>
      <c r="H1032" s="406"/>
      <c r="I1032" s="406"/>
      <c r="J1032" s="406"/>
      <c r="K1032" s="406"/>
      <c r="L1032" s="406"/>
      <c r="M1032" s="406"/>
      <c r="N1032" s="406"/>
      <c r="O1032" s="406"/>
      <c r="P1032" s="406"/>
      <c r="Q1032" s="406"/>
      <c r="R1032" s="406"/>
      <c r="S1032" s="406"/>
      <c r="T1032" s="406"/>
      <c r="U1032" s="406"/>
      <c r="V1032" s="406"/>
      <c r="W1032" s="406"/>
      <c r="X1032" s="406"/>
      <c r="Y1032" s="406"/>
      <c r="Z1032" s="521" t="str">
        <f t="shared" si="74"/>
        <v/>
      </c>
      <c r="AA1032" s="406"/>
      <c r="AB1032" s="406"/>
      <c r="AC1032" s="406"/>
      <c r="AD1032" s="406"/>
      <c r="AE1032" s="406"/>
      <c r="AF1032" s="406"/>
      <c r="AG1032" s="406"/>
      <c r="AH1032" s="406"/>
      <c r="AI1032" s="406"/>
      <c r="AJ1032" s="406"/>
      <c r="AK1032" s="406"/>
      <c r="AL1032" s="406"/>
      <c r="AM1032" s="406"/>
      <c r="AN1032" s="406"/>
      <c r="AO1032" s="406"/>
      <c r="AP1032" s="406"/>
      <c r="AQ1032" s="406"/>
      <c r="AR1032" s="406"/>
      <c r="AS1032" s="427"/>
      <c r="AT1032" s="428"/>
      <c r="AU1032" s="427"/>
      <c r="AV1032" s="428"/>
      <c r="AW1032" s="435"/>
      <c r="AX1032" s="428"/>
      <c r="AY1032" s="406"/>
      <c r="AZ1032" s="408"/>
      <c r="BA1032" s="410" t="str">
        <f>IF(A1032="","",IF(AY1032+AZ1032=ข้อมูลพื้นฐาน!$F$36+ข้อมูลพื้นฐาน!$G$36,"/",""))</f>
        <v/>
      </c>
      <c r="BB1032" s="410" t="str">
        <f t="shared" si="73"/>
        <v/>
      </c>
      <c r="BC1032" s="389" t="str">
        <f>สรุปเวลาเรียน!X27</f>
        <v/>
      </c>
      <c r="BD1032" s="415"/>
    </row>
    <row r="1033" spans="1:56" ht="15" customHeight="1">
      <c r="A1033" s="875" t="str">
        <f>เวลาเรียน1!A30</f>
        <v/>
      </c>
      <c r="B1033" s="876"/>
      <c r="C1033" s="519" t="str">
        <f>เวลาเรียน1!D30</f>
        <v/>
      </c>
      <c r="D1033" s="406"/>
      <c r="E1033" s="406"/>
      <c r="F1033" s="406"/>
      <c r="G1033" s="406"/>
      <c r="H1033" s="406"/>
      <c r="I1033" s="406"/>
      <c r="J1033" s="406"/>
      <c r="K1033" s="406"/>
      <c r="L1033" s="406"/>
      <c r="M1033" s="406"/>
      <c r="N1033" s="406"/>
      <c r="O1033" s="406"/>
      <c r="P1033" s="406"/>
      <c r="Q1033" s="406"/>
      <c r="R1033" s="406"/>
      <c r="S1033" s="406"/>
      <c r="T1033" s="406"/>
      <c r="U1033" s="406"/>
      <c r="V1033" s="406"/>
      <c r="W1033" s="406"/>
      <c r="X1033" s="406"/>
      <c r="Y1033" s="406"/>
      <c r="Z1033" s="521" t="str">
        <f t="shared" si="74"/>
        <v/>
      </c>
      <c r="AA1033" s="406"/>
      <c r="AB1033" s="406"/>
      <c r="AC1033" s="406"/>
      <c r="AD1033" s="406"/>
      <c r="AE1033" s="406"/>
      <c r="AF1033" s="406"/>
      <c r="AG1033" s="406"/>
      <c r="AH1033" s="406"/>
      <c r="AI1033" s="406"/>
      <c r="AJ1033" s="406"/>
      <c r="AK1033" s="406"/>
      <c r="AL1033" s="406"/>
      <c r="AM1033" s="406"/>
      <c r="AN1033" s="406"/>
      <c r="AO1033" s="406"/>
      <c r="AP1033" s="406"/>
      <c r="AQ1033" s="406"/>
      <c r="AR1033" s="406"/>
      <c r="AS1033" s="427"/>
      <c r="AT1033" s="428"/>
      <c r="AU1033" s="427"/>
      <c r="AV1033" s="428"/>
      <c r="AW1033" s="435"/>
      <c r="AX1033" s="428"/>
      <c r="AY1033" s="406"/>
      <c r="AZ1033" s="408"/>
      <c r="BA1033" s="410" t="str">
        <f>IF(A1033="","",IF(AY1033+AZ1033=ข้อมูลพื้นฐาน!$F$36+ข้อมูลพื้นฐาน!$G$36,"/",""))</f>
        <v/>
      </c>
      <c r="BB1033" s="410" t="str">
        <f t="shared" si="73"/>
        <v/>
      </c>
      <c r="BC1033" s="389" t="str">
        <f>สรุปเวลาเรียน!X28</f>
        <v/>
      </c>
      <c r="BD1033" s="415"/>
    </row>
    <row r="1034" spans="1:56" ht="15" customHeight="1">
      <c r="A1034" s="875" t="str">
        <f>เวลาเรียน1!A31</f>
        <v/>
      </c>
      <c r="B1034" s="876"/>
      <c r="C1034" s="519" t="str">
        <f>เวลาเรียน1!D31</f>
        <v/>
      </c>
      <c r="D1034" s="406"/>
      <c r="E1034" s="406"/>
      <c r="F1034" s="406"/>
      <c r="G1034" s="406"/>
      <c r="H1034" s="406"/>
      <c r="I1034" s="406"/>
      <c r="J1034" s="406"/>
      <c r="K1034" s="406"/>
      <c r="L1034" s="406"/>
      <c r="M1034" s="406"/>
      <c r="N1034" s="406"/>
      <c r="O1034" s="406"/>
      <c r="P1034" s="406"/>
      <c r="Q1034" s="406"/>
      <c r="R1034" s="406"/>
      <c r="S1034" s="406"/>
      <c r="T1034" s="406"/>
      <c r="U1034" s="406"/>
      <c r="V1034" s="406"/>
      <c r="W1034" s="406"/>
      <c r="X1034" s="406"/>
      <c r="Y1034" s="406"/>
      <c r="Z1034" s="521" t="str">
        <f t="shared" si="74"/>
        <v/>
      </c>
      <c r="AA1034" s="406"/>
      <c r="AB1034" s="406"/>
      <c r="AC1034" s="406"/>
      <c r="AD1034" s="406"/>
      <c r="AE1034" s="406"/>
      <c r="AF1034" s="406"/>
      <c r="AG1034" s="406"/>
      <c r="AH1034" s="406"/>
      <c r="AI1034" s="406"/>
      <c r="AJ1034" s="406"/>
      <c r="AK1034" s="406"/>
      <c r="AL1034" s="406"/>
      <c r="AM1034" s="406"/>
      <c r="AN1034" s="406"/>
      <c r="AO1034" s="406"/>
      <c r="AP1034" s="406"/>
      <c r="AQ1034" s="406"/>
      <c r="AR1034" s="406"/>
      <c r="AS1034" s="427"/>
      <c r="AT1034" s="428"/>
      <c r="AU1034" s="427"/>
      <c r="AV1034" s="428"/>
      <c r="AW1034" s="435"/>
      <c r="AX1034" s="428"/>
      <c r="AY1034" s="406"/>
      <c r="AZ1034" s="408"/>
      <c r="BA1034" s="410" t="str">
        <f>IF(A1034="","",IF(AY1034+AZ1034=ข้อมูลพื้นฐาน!$F$36+ข้อมูลพื้นฐาน!$G$36,"/",""))</f>
        <v/>
      </c>
      <c r="BB1034" s="410" t="str">
        <f t="shared" si="73"/>
        <v/>
      </c>
      <c r="BC1034" s="389" t="str">
        <f>สรุปเวลาเรียน!X29</f>
        <v/>
      </c>
      <c r="BD1034" s="415"/>
    </row>
    <row r="1035" spans="1:56" ht="15" customHeight="1">
      <c r="A1035" s="875" t="str">
        <f>เวลาเรียน1!A32</f>
        <v/>
      </c>
      <c r="B1035" s="876"/>
      <c r="C1035" s="519" t="str">
        <f>เวลาเรียน1!D32</f>
        <v/>
      </c>
      <c r="D1035" s="406"/>
      <c r="E1035" s="406"/>
      <c r="F1035" s="406"/>
      <c r="G1035" s="406"/>
      <c r="H1035" s="406"/>
      <c r="I1035" s="406"/>
      <c r="J1035" s="406"/>
      <c r="K1035" s="406"/>
      <c r="L1035" s="406"/>
      <c r="M1035" s="406"/>
      <c r="N1035" s="406"/>
      <c r="O1035" s="406"/>
      <c r="P1035" s="406"/>
      <c r="Q1035" s="406"/>
      <c r="R1035" s="406"/>
      <c r="S1035" s="406"/>
      <c r="T1035" s="406"/>
      <c r="U1035" s="406"/>
      <c r="V1035" s="406"/>
      <c r="W1035" s="406"/>
      <c r="X1035" s="406"/>
      <c r="Y1035" s="406"/>
      <c r="Z1035" s="521" t="str">
        <f t="shared" si="74"/>
        <v/>
      </c>
      <c r="AA1035" s="406"/>
      <c r="AB1035" s="406"/>
      <c r="AC1035" s="406"/>
      <c r="AD1035" s="406"/>
      <c r="AE1035" s="406"/>
      <c r="AF1035" s="406"/>
      <c r="AG1035" s="406"/>
      <c r="AH1035" s="406"/>
      <c r="AI1035" s="406"/>
      <c r="AJ1035" s="406"/>
      <c r="AK1035" s="406"/>
      <c r="AL1035" s="406"/>
      <c r="AM1035" s="406"/>
      <c r="AN1035" s="406"/>
      <c r="AO1035" s="406"/>
      <c r="AP1035" s="406"/>
      <c r="AQ1035" s="406"/>
      <c r="AR1035" s="406"/>
      <c r="AS1035" s="427"/>
      <c r="AT1035" s="428"/>
      <c r="AU1035" s="427"/>
      <c r="AV1035" s="428"/>
      <c r="AW1035" s="435"/>
      <c r="AX1035" s="428"/>
      <c r="AY1035" s="406"/>
      <c r="AZ1035" s="408"/>
      <c r="BA1035" s="410" t="str">
        <f>IF(A1035="","",IF(AY1035+AZ1035=ข้อมูลพื้นฐาน!$F$36+ข้อมูลพื้นฐาน!$G$36,"/",""))</f>
        <v/>
      </c>
      <c r="BB1035" s="410" t="str">
        <f t="shared" si="73"/>
        <v/>
      </c>
      <c r="BC1035" s="389" t="str">
        <f>สรุปเวลาเรียน!X30</f>
        <v/>
      </c>
      <c r="BD1035" s="415"/>
    </row>
    <row r="1036" spans="1:56" ht="15" customHeight="1">
      <c r="A1036" s="875" t="str">
        <f>เวลาเรียน1!A33</f>
        <v/>
      </c>
      <c r="B1036" s="876"/>
      <c r="C1036" s="519" t="str">
        <f>เวลาเรียน1!D33</f>
        <v/>
      </c>
      <c r="D1036" s="406"/>
      <c r="E1036" s="406"/>
      <c r="F1036" s="406"/>
      <c r="G1036" s="406"/>
      <c r="H1036" s="406"/>
      <c r="I1036" s="406"/>
      <c r="J1036" s="406"/>
      <c r="K1036" s="406"/>
      <c r="L1036" s="406"/>
      <c r="M1036" s="406"/>
      <c r="N1036" s="406"/>
      <c r="O1036" s="406"/>
      <c r="P1036" s="406"/>
      <c r="Q1036" s="406"/>
      <c r="R1036" s="406"/>
      <c r="S1036" s="406"/>
      <c r="T1036" s="406"/>
      <c r="U1036" s="406"/>
      <c r="V1036" s="406"/>
      <c r="W1036" s="406"/>
      <c r="X1036" s="406"/>
      <c r="Y1036" s="406"/>
      <c r="Z1036" s="521" t="str">
        <f t="shared" si="74"/>
        <v/>
      </c>
      <c r="AA1036" s="406"/>
      <c r="AB1036" s="406"/>
      <c r="AC1036" s="406"/>
      <c r="AD1036" s="406"/>
      <c r="AE1036" s="406"/>
      <c r="AF1036" s="406"/>
      <c r="AG1036" s="406"/>
      <c r="AH1036" s="406"/>
      <c r="AI1036" s="406"/>
      <c r="AJ1036" s="406"/>
      <c r="AK1036" s="406"/>
      <c r="AL1036" s="406"/>
      <c r="AM1036" s="406"/>
      <c r="AN1036" s="406"/>
      <c r="AO1036" s="406"/>
      <c r="AP1036" s="406"/>
      <c r="AQ1036" s="406"/>
      <c r="AR1036" s="406"/>
      <c r="AS1036" s="427"/>
      <c r="AT1036" s="428"/>
      <c r="AU1036" s="427"/>
      <c r="AV1036" s="428"/>
      <c r="AW1036" s="435"/>
      <c r="AX1036" s="428"/>
      <c r="AY1036" s="406"/>
      <c r="AZ1036" s="408"/>
      <c r="BA1036" s="410" t="str">
        <f>IF(A1036="","",IF(AY1036+AZ1036=ข้อมูลพื้นฐาน!$F$36+ข้อมูลพื้นฐาน!$G$36,"/",""))</f>
        <v/>
      </c>
      <c r="BB1036" s="410" t="str">
        <f t="shared" si="73"/>
        <v/>
      </c>
      <c r="BC1036" s="389" t="str">
        <f>สรุปเวลาเรียน!X31</f>
        <v/>
      </c>
      <c r="BD1036" s="415"/>
    </row>
    <row r="1037" spans="1:56" ht="15" customHeight="1">
      <c r="A1037" s="875" t="str">
        <f>เวลาเรียน1!A34</f>
        <v/>
      </c>
      <c r="B1037" s="876"/>
      <c r="C1037" s="519" t="str">
        <f>เวลาเรียน1!D34</f>
        <v/>
      </c>
      <c r="D1037" s="406"/>
      <c r="E1037" s="406"/>
      <c r="F1037" s="406"/>
      <c r="G1037" s="406"/>
      <c r="H1037" s="406"/>
      <c r="I1037" s="406"/>
      <c r="J1037" s="406"/>
      <c r="K1037" s="406"/>
      <c r="L1037" s="406"/>
      <c r="M1037" s="406"/>
      <c r="N1037" s="406"/>
      <c r="O1037" s="406"/>
      <c r="P1037" s="406"/>
      <c r="Q1037" s="406"/>
      <c r="R1037" s="406"/>
      <c r="S1037" s="406"/>
      <c r="T1037" s="406"/>
      <c r="U1037" s="406"/>
      <c r="V1037" s="406"/>
      <c r="W1037" s="406"/>
      <c r="X1037" s="406"/>
      <c r="Y1037" s="406"/>
      <c r="Z1037" s="521" t="str">
        <f t="shared" si="74"/>
        <v/>
      </c>
      <c r="AA1037" s="406"/>
      <c r="AB1037" s="406"/>
      <c r="AC1037" s="406"/>
      <c r="AD1037" s="406"/>
      <c r="AE1037" s="406"/>
      <c r="AF1037" s="406"/>
      <c r="AG1037" s="406"/>
      <c r="AH1037" s="406"/>
      <c r="AI1037" s="406"/>
      <c r="AJ1037" s="406"/>
      <c r="AK1037" s="406"/>
      <c r="AL1037" s="406"/>
      <c r="AM1037" s="406"/>
      <c r="AN1037" s="406"/>
      <c r="AO1037" s="406"/>
      <c r="AP1037" s="406"/>
      <c r="AQ1037" s="406"/>
      <c r="AR1037" s="406"/>
      <c r="AS1037" s="427"/>
      <c r="AT1037" s="428"/>
      <c r="AU1037" s="427"/>
      <c r="AV1037" s="428"/>
      <c r="AW1037" s="435"/>
      <c r="AX1037" s="428"/>
      <c r="AY1037" s="406"/>
      <c r="AZ1037" s="408"/>
      <c r="BA1037" s="410" t="str">
        <f>IF(A1037="","",IF(AY1037+AZ1037=ข้อมูลพื้นฐาน!$F$36+ข้อมูลพื้นฐาน!$G$36,"/",""))</f>
        <v/>
      </c>
      <c r="BB1037" s="410" t="str">
        <f t="shared" si="73"/>
        <v/>
      </c>
      <c r="BC1037" s="389" t="str">
        <f>สรุปเวลาเรียน!X32</f>
        <v/>
      </c>
      <c r="BD1037" s="415"/>
    </row>
    <row r="1038" spans="1:56" ht="15" customHeight="1">
      <c r="A1038" s="875" t="str">
        <f>เวลาเรียน1!A35</f>
        <v/>
      </c>
      <c r="B1038" s="876"/>
      <c r="C1038" s="519" t="str">
        <f>เวลาเรียน1!D35</f>
        <v/>
      </c>
      <c r="D1038" s="406"/>
      <c r="E1038" s="406"/>
      <c r="F1038" s="406"/>
      <c r="G1038" s="406"/>
      <c r="H1038" s="406"/>
      <c r="I1038" s="406"/>
      <c r="J1038" s="406"/>
      <c r="K1038" s="406"/>
      <c r="L1038" s="406"/>
      <c r="M1038" s="406"/>
      <c r="N1038" s="406"/>
      <c r="O1038" s="406"/>
      <c r="P1038" s="406"/>
      <c r="Q1038" s="406"/>
      <c r="R1038" s="406"/>
      <c r="S1038" s="406"/>
      <c r="T1038" s="406"/>
      <c r="U1038" s="406"/>
      <c r="V1038" s="406"/>
      <c r="W1038" s="406"/>
      <c r="X1038" s="406"/>
      <c r="Y1038" s="406"/>
      <c r="Z1038" s="521" t="str">
        <f t="shared" si="74"/>
        <v/>
      </c>
      <c r="AA1038" s="406"/>
      <c r="AB1038" s="406"/>
      <c r="AC1038" s="406"/>
      <c r="AD1038" s="406"/>
      <c r="AE1038" s="406"/>
      <c r="AF1038" s="406"/>
      <c r="AG1038" s="406"/>
      <c r="AH1038" s="406"/>
      <c r="AI1038" s="406"/>
      <c r="AJ1038" s="406"/>
      <c r="AK1038" s="406"/>
      <c r="AL1038" s="406"/>
      <c r="AM1038" s="406"/>
      <c r="AN1038" s="406"/>
      <c r="AO1038" s="406"/>
      <c r="AP1038" s="406"/>
      <c r="AQ1038" s="406"/>
      <c r="AR1038" s="406"/>
      <c r="AS1038" s="427"/>
      <c r="AT1038" s="428"/>
      <c r="AU1038" s="427"/>
      <c r="AV1038" s="428"/>
      <c r="AW1038" s="435"/>
      <c r="AX1038" s="428"/>
      <c r="AY1038" s="406"/>
      <c r="AZ1038" s="408"/>
      <c r="BA1038" s="410" t="str">
        <f>IF(A1038="","",IF(AY1038+AZ1038=ข้อมูลพื้นฐาน!$F$36+ข้อมูลพื้นฐาน!$G$36,"/",""))</f>
        <v/>
      </c>
      <c r="BB1038" s="410" t="str">
        <f t="shared" si="73"/>
        <v/>
      </c>
      <c r="BC1038" s="389" t="str">
        <f>สรุปเวลาเรียน!X33</f>
        <v/>
      </c>
      <c r="BD1038" s="415"/>
    </row>
    <row r="1039" spans="1:56" ht="15" customHeight="1">
      <c r="A1039" s="875" t="str">
        <f>เวลาเรียน1!A36</f>
        <v/>
      </c>
      <c r="B1039" s="876"/>
      <c r="C1039" s="519" t="str">
        <f>เวลาเรียน1!D36</f>
        <v/>
      </c>
      <c r="D1039" s="406"/>
      <c r="E1039" s="406"/>
      <c r="F1039" s="406"/>
      <c r="G1039" s="406"/>
      <c r="H1039" s="406"/>
      <c r="I1039" s="406"/>
      <c r="J1039" s="406"/>
      <c r="K1039" s="406"/>
      <c r="L1039" s="406"/>
      <c r="M1039" s="406"/>
      <c r="N1039" s="406"/>
      <c r="O1039" s="406"/>
      <c r="P1039" s="406"/>
      <c r="Q1039" s="406"/>
      <c r="R1039" s="406"/>
      <c r="S1039" s="406"/>
      <c r="T1039" s="406"/>
      <c r="U1039" s="406"/>
      <c r="V1039" s="406"/>
      <c r="W1039" s="406"/>
      <c r="X1039" s="406"/>
      <c r="Y1039" s="406"/>
      <c r="Z1039" s="521" t="str">
        <f t="shared" si="74"/>
        <v/>
      </c>
      <c r="AA1039" s="406"/>
      <c r="AB1039" s="406"/>
      <c r="AC1039" s="406"/>
      <c r="AD1039" s="406"/>
      <c r="AE1039" s="406"/>
      <c r="AF1039" s="406"/>
      <c r="AG1039" s="406"/>
      <c r="AH1039" s="406"/>
      <c r="AI1039" s="406"/>
      <c r="AJ1039" s="406"/>
      <c r="AK1039" s="406"/>
      <c r="AL1039" s="406"/>
      <c r="AM1039" s="406"/>
      <c r="AN1039" s="406"/>
      <c r="AO1039" s="406"/>
      <c r="AP1039" s="406"/>
      <c r="AQ1039" s="406"/>
      <c r="AR1039" s="406"/>
      <c r="AS1039" s="427"/>
      <c r="AT1039" s="428"/>
      <c r="AU1039" s="427"/>
      <c r="AV1039" s="428"/>
      <c r="AW1039" s="435"/>
      <c r="AX1039" s="428"/>
      <c r="AY1039" s="406"/>
      <c r="AZ1039" s="408"/>
      <c r="BA1039" s="410" t="str">
        <f>IF(A1039="","",IF(AY1039+AZ1039=ข้อมูลพื้นฐาน!$F$36+ข้อมูลพื้นฐาน!$G$36,"/",""))</f>
        <v/>
      </c>
      <c r="BB1039" s="410" t="str">
        <f t="shared" si="73"/>
        <v/>
      </c>
      <c r="BC1039" s="389" t="str">
        <f>สรุปเวลาเรียน!X34</f>
        <v/>
      </c>
      <c r="BD1039" s="415"/>
    </row>
    <row r="1040" spans="1:56" ht="15" customHeight="1">
      <c r="A1040" s="875" t="str">
        <f>เวลาเรียน1!A37</f>
        <v/>
      </c>
      <c r="B1040" s="876"/>
      <c r="C1040" s="519" t="str">
        <f>เวลาเรียน1!D37</f>
        <v/>
      </c>
      <c r="D1040" s="406"/>
      <c r="E1040" s="406"/>
      <c r="F1040" s="406"/>
      <c r="G1040" s="406"/>
      <c r="H1040" s="406"/>
      <c r="I1040" s="406"/>
      <c r="J1040" s="406"/>
      <c r="K1040" s="406"/>
      <c r="L1040" s="406"/>
      <c r="M1040" s="406"/>
      <c r="N1040" s="406"/>
      <c r="O1040" s="406"/>
      <c r="P1040" s="406"/>
      <c r="Q1040" s="406"/>
      <c r="R1040" s="406"/>
      <c r="S1040" s="406"/>
      <c r="T1040" s="406"/>
      <c r="U1040" s="406"/>
      <c r="V1040" s="406"/>
      <c r="W1040" s="406"/>
      <c r="X1040" s="406"/>
      <c r="Y1040" s="406"/>
      <c r="Z1040" s="521" t="str">
        <f t="shared" si="74"/>
        <v/>
      </c>
      <c r="AA1040" s="406"/>
      <c r="AB1040" s="406"/>
      <c r="AC1040" s="406"/>
      <c r="AD1040" s="406"/>
      <c r="AE1040" s="406"/>
      <c r="AF1040" s="406"/>
      <c r="AG1040" s="406"/>
      <c r="AH1040" s="406"/>
      <c r="AI1040" s="406"/>
      <c r="AJ1040" s="406"/>
      <c r="AK1040" s="406"/>
      <c r="AL1040" s="406"/>
      <c r="AM1040" s="406"/>
      <c r="AN1040" s="406"/>
      <c r="AO1040" s="406"/>
      <c r="AP1040" s="406"/>
      <c r="AQ1040" s="406"/>
      <c r="AR1040" s="406"/>
      <c r="AS1040" s="427"/>
      <c r="AT1040" s="428"/>
      <c r="AU1040" s="427"/>
      <c r="AV1040" s="428"/>
      <c r="AW1040" s="435"/>
      <c r="AX1040" s="428"/>
      <c r="AY1040" s="406"/>
      <c r="AZ1040" s="408"/>
      <c r="BA1040" s="410" t="str">
        <f>IF(A1040="","",IF(AY1040+AZ1040=ข้อมูลพื้นฐาน!$F$36+ข้อมูลพื้นฐาน!$G$36,"/",""))</f>
        <v/>
      </c>
      <c r="BB1040" s="410" t="str">
        <f t="shared" si="73"/>
        <v/>
      </c>
      <c r="BC1040" s="389" t="str">
        <f>สรุปเวลาเรียน!X35</f>
        <v/>
      </c>
      <c r="BD1040" s="415"/>
    </row>
    <row r="1041" spans="1:56" ht="15" customHeight="1">
      <c r="A1041" s="875" t="str">
        <f>เวลาเรียน1!A38</f>
        <v/>
      </c>
      <c r="B1041" s="876"/>
      <c r="C1041" s="519" t="str">
        <f>เวลาเรียน1!D38</f>
        <v/>
      </c>
      <c r="D1041" s="406"/>
      <c r="E1041" s="406"/>
      <c r="F1041" s="406"/>
      <c r="G1041" s="406"/>
      <c r="H1041" s="406"/>
      <c r="I1041" s="406"/>
      <c r="J1041" s="406"/>
      <c r="K1041" s="406"/>
      <c r="L1041" s="406"/>
      <c r="M1041" s="406"/>
      <c r="N1041" s="406"/>
      <c r="O1041" s="406"/>
      <c r="P1041" s="406"/>
      <c r="Q1041" s="406"/>
      <c r="R1041" s="406"/>
      <c r="S1041" s="406"/>
      <c r="T1041" s="406"/>
      <c r="U1041" s="406"/>
      <c r="V1041" s="406"/>
      <c r="W1041" s="406"/>
      <c r="X1041" s="406"/>
      <c r="Y1041" s="406"/>
      <c r="Z1041" s="521" t="str">
        <f t="shared" si="74"/>
        <v/>
      </c>
      <c r="AA1041" s="406"/>
      <c r="AB1041" s="406"/>
      <c r="AC1041" s="406"/>
      <c r="AD1041" s="406"/>
      <c r="AE1041" s="406"/>
      <c r="AF1041" s="406"/>
      <c r="AG1041" s="406"/>
      <c r="AH1041" s="406"/>
      <c r="AI1041" s="406"/>
      <c r="AJ1041" s="406"/>
      <c r="AK1041" s="406"/>
      <c r="AL1041" s="406"/>
      <c r="AM1041" s="406"/>
      <c r="AN1041" s="406"/>
      <c r="AO1041" s="406"/>
      <c r="AP1041" s="406"/>
      <c r="AQ1041" s="406"/>
      <c r="AR1041" s="406"/>
      <c r="AS1041" s="427"/>
      <c r="AT1041" s="428"/>
      <c r="AU1041" s="427"/>
      <c r="AV1041" s="428"/>
      <c r="AW1041" s="435"/>
      <c r="AX1041" s="428"/>
      <c r="AY1041" s="406"/>
      <c r="AZ1041" s="408"/>
      <c r="BA1041" s="410" t="str">
        <f>IF(A1041="","",IF(AY1041+AZ1041=ข้อมูลพื้นฐาน!$F$36+ข้อมูลพื้นฐาน!$G$36,"/",""))</f>
        <v/>
      </c>
      <c r="BB1041" s="410" t="str">
        <f t="shared" si="73"/>
        <v/>
      </c>
      <c r="BC1041" s="389" t="str">
        <f>สรุปเวลาเรียน!X36</f>
        <v/>
      </c>
      <c r="BD1041" s="415"/>
    </row>
    <row r="1042" spans="1:56" ht="15" customHeight="1">
      <c r="A1042" s="875" t="str">
        <f>เวลาเรียน1!A39</f>
        <v/>
      </c>
      <c r="B1042" s="876"/>
      <c r="C1042" s="519" t="str">
        <f>เวลาเรียน1!D39</f>
        <v/>
      </c>
      <c r="D1042" s="406"/>
      <c r="E1042" s="406"/>
      <c r="F1042" s="406"/>
      <c r="G1042" s="406"/>
      <c r="H1042" s="406"/>
      <c r="I1042" s="406"/>
      <c r="J1042" s="406"/>
      <c r="K1042" s="406"/>
      <c r="L1042" s="406"/>
      <c r="M1042" s="406"/>
      <c r="N1042" s="406"/>
      <c r="O1042" s="406"/>
      <c r="P1042" s="406"/>
      <c r="Q1042" s="406"/>
      <c r="R1042" s="406"/>
      <c r="S1042" s="406"/>
      <c r="T1042" s="406"/>
      <c r="U1042" s="406"/>
      <c r="V1042" s="406"/>
      <c r="W1042" s="406"/>
      <c r="X1042" s="406"/>
      <c r="Y1042" s="406"/>
      <c r="Z1042" s="521" t="str">
        <f t="shared" si="74"/>
        <v/>
      </c>
      <c r="AA1042" s="406"/>
      <c r="AB1042" s="406"/>
      <c r="AC1042" s="406"/>
      <c r="AD1042" s="406"/>
      <c r="AE1042" s="406"/>
      <c r="AF1042" s="406"/>
      <c r="AG1042" s="406"/>
      <c r="AH1042" s="406"/>
      <c r="AI1042" s="406"/>
      <c r="AJ1042" s="406"/>
      <c r="AK1042" s="406"/>
      <c r="AL1042" s="406"/>
      <c r="AM1042" s="406"/>
      <c r="AN1042" s="406"/>
      <c r="AO1042" s="406"/>
      <c r="AP1042" s="406"/>
      <c r="AQ1042" s="406"/>
      <c r="AR1042" s="406"/>
      <c r="AS1042" s="427"/>
      <c r="AT1042" s="428"/>
      <c r="AU1042" s="427"/>
      <c r="AV1042" s="428"/>
      <c r="AW1042" s="435"/>
      <c r="AX1042" s="428"/>
      <c r="AY1042" s="406"/>
      <c r="AZ1042" s="408"/>
      <c r="BA1042" s="410" t="str">
        <f>IF(A1042="","",IF(AY1042+AZ1042=ข้อมูลพื้นฐาน!$F$36+ข้อมูลพื้นฐาน!$G$36,"/",""))</f>
        <v/>
      </c>
      <c r="BB1042" s="410" t="str">
        <f t="shared" si="73"/>
        <v/>
      </c>
      <c r="BC1042" s="389" t="str">
        <f>สรุปเวลาเรียน!X37</f>
        <v/>
      </c>
      <c r="BD1042" s="415"/>
    </row>
    <row r="1043" spans="1:56" ht="15" customHeight="1">
      <c r="A1043" s="875" t="str">
        <f>เวลาเรียน1!A40</f>
        <v/>
      </c>
      <c r="B1043" s="876"/>
      <c r="C1043" s="519" t="str">
        <f>เวลาเรียน1!D40</f>
        <v/>
      </c>
      <c r="D1043" s="406"/>
      <c r="E1043" s="406"/>
      <c r="F1043" s="406"/>
      <c r="G1043" s="406"/>
      <c r="H1043" s="406"/>
      <c r="I1043" s="406"/>
      <c r="J1043" s="406"/>
      <c r="K1043" s="406"/>
      <c r="L1043" s="406"/>
      <c r="M1043" s="406"/>
      <c r="N1043" s="406"/>
      <c r="O1043" s="406"/>
      <c r="P1043" s="406"/>
      <c r="Q1043" s="406"/>
      <c r="R1043" s="406"/>
      <c r="S1043" s="406"/>
      <c r="T1043" s="406"/>
      <c r="U1043" s="406"/>
      <c r="V1043" s="406"/>
      <c r="W1043" s="406"/>
      <c r="X1043" s="406"/>
      <c r="Y1043" s="406"/>
      <c r="Z1043" s="521" t="str">
        <f t="shared" si="74"/>
        <v/>
      </c>
      <c r="AA1043" s="406"/>
      <c r="AB1043" s="406"/>
      <c r="AC1043" s="406"/>
      <c r="AD1043" s="406"/>
      <c r="AE1043" s="406"/>
      <c r="AF1043" s="406"/>
      <c r="AG1043" s="406"/>
      <c r="AH1043" s="406"/>
      <c r="AI1043" s="406"/>
      <c r="AJ1043" s="406"/>
      <c r="AK1043" s="406"/>
      <c r="AL1043" s="406"/>
      <c r="AM1043" s="406"/>
      <c r="AN1043" s="406"/>
      <c r="AO1043" s="406"/>
      <c r="AP1043" s="406"/>
      <c r="AQ1043" s="406"/>
      <c r="AR1043" s="406"/>
      <c r="AS1043" s="427"/>
      <c r="AT1043" s="428"/>
      <c r="AU1043" s="427"/>
      <c r="AV1043" s="428"/>
      <c r="AW1043" s="435"/>
      <c r="AX1043" s="428"/>
      <c r="AY1043" s="406"/>
      <c r="AZ1043" s="408"/>
      <c r="BA1043" s="410" t="str">
        <f>IF(A1043="","",IF(AY1043+AZ1043=ข้อมูลพื้นฐาน!$F$36+ข้อมูลพื้นฐาน!$G$36,"/",""))</f>
        <v/>
      </c>
      <c r="BB1043" s="410" t="str">
        <f t="shared" si="73"/>
        <v/>
      </c>
      <c r="BC1043" s="389" t="str">
        <f>สรุปเวลาเรียน!X38</f>
        <v/>
      </c>
      <c r="BD1043" s="415"/>
    </row>
    <row r="1044" spans="1:56" ht="15" customHeight="1">
      <c r="A1044" s="875" t="str">
        <f>เวลาเรียน1!A41</f>
        <v/>
      </c>
      <c r="B1044" s="876"/>
      <c r="C1044" s="519" t="str">
        <f>เวลาเรียน1!D41</f>
        <v/>
      </c>
      <c r="D1044" s="406"/>
      <c r="E1044" s="406"/>
      <c r="F1044" s="406"/>
      <c r="G1044" s="406"/>
      <c r="H1044" s="406"/>
      <c r="I1044" s="406"/>
      <c r="J1044" s="406"/>
      <c r="K1044" s="406"/>
      <c r="L1044" s="406"/>
      <c r="M1044" s="406"/>
      <c r="N1044" s="406"/>
      <c r="O1044" s="406"/>
      <c r="P1044" s="406"/>
      <c r="Q1044" s="406"/>
      <c r="R1044" s="406"/>
      <c r="S1044" s="406"/>
      <c r="T1044" s="406"/>
      <c r="U1044" s="406"/>
      <c r="V1044" s="406"/>
      <c r="W1044" s="406"/>
      <c r="X1044" s="406"/>
      <c r="Y1044" s="406"/>
      <c r="Z1044" s="521" t="str">
        <f t="shared" si="74"/>
        <v/>
      </c>
      <c r="AA1044" s="406"/>
      <c r="AB1044" s="406"/>
      <c r="AC1044" s="406"/>
      <c r="AD1044" s="406"/>
      <c r="AE1044" s="406"/>
      <c r="AF1044" s="406"/>
      <c r="AG1044" s="406"/>
      <c r="AH1044" s="406"/>
      <c r="AI1044" s="406"/>
      <c r="AJ1044" s="406"/>
      <c r="AK1044" s="406"/>
      <c r="AL1044" s="406"/>
      <c r="AM1044" s="406"/>
      <c r="AN1044" s="406"/>
      <c r="AO1044" s="406"/>
      <c r="AP1044" s="406"/>
      <c r="AQ1044" s="406"/>
      <c r="AR1044" s="406"/>
      <c r="AS1044" s="427"/>
      <c r="AT1044" s="428"/>
      <c r="AU1044" s="427"/>
      <c r="AV1044" s="428"/>
      <c r="AW1044" s="435"/>
      <c r="AX1044" s="428"/>
      <c r="AY1044" s="406"/>
      <c r="AZ1044" s="408"/>
      <c r="BA1044" s="410" t="str">
        <f>IF(A1044="","",IF(AY1044+AZ1044=ข้อมูลพื้นฐาน!$F$36+ข้อมูลพื้นฐาน!$G$36,"/",""))</f>
        <v/>
      </c>
      <c r="BB1044" s="410" t="str">
        <f t="shared" si="73"/>
        <v/>
      </c>
      <c r="BC1044" s="389" t="str">
        <f>สรุปเวลาเรียน!X39</f>
        <v/>
      </c>
      <c r="BD1044" s="415"/>
    </row>
    <row r="1045" spans="1:56" ht="15" customHeight="1">
      <c r="A1045" s="875" t="str">
        <f>เวลาเรียน1!A42</f>
        <v/>
      </c>
      <c r="B1045" s="876"/>
      <c r="C1045" s="519" t="str">
        <f>เวลาเรียน1!D42</f>
        <v/>
      </c>
      <c r="D1045" s="406"/>
      <c r="E1045" s="406"/>
      <c r="F1045" s="406"/>
      <c r="G1045" s="406"/>
      <c r="H1045" s="406"/>
      <c r="I1045" s="406"/>
      <c r="J1045" s="406"/>
      <c r="K1045" s="406"/>
      <c r="L1045" s="406"/>
      <c r="M1045" s="406"/>
      <c r="N1045" s="406"/>
      <c r="O1045" s="406"/>
      <c r="P1045" s="406"/>
      <c r="Q1045" s="406"/>
      <c r="R1045" s="406"/>
      <c r="S1045" s="406"/>
      <c r="T1045" s="406"/>
      <c r="U1045" s="406"/>
      <c r="V1045" s="406"/>
      <c r="W1045" s="406"/>
      <c r="X1045" s="406"/>
      <c r="Y1045" s="406"/>
      <c r="Z1045" s="521" t="str">
        <f t="shared" si="74"/>
        <v/>
      </c>
      <c r="AA1045" s="406"/>
      <c r="AB1045" s="406"/>
      <c r="AC1045" s="406"/>
      <c r="AD1045" s="406"/>
      <c r="AE1045" s="406"/>
      <c r="AF1045" s="406"/>
      <c r="AG1045" s="406"/>
      <c r="AH1045" s="406"/>
      <c r="AI1045" s="406"/>
      <c r="AJ1045" s="406"/>
      <c r="AK1045" s="406"/>
      <c r="AL1045" s="406"/>
      <c r="AM1045" s="406"/>
      <c r="AN1045" s="406"/>
      <c r="AO1045" s="406"/>
      <c r="AP1045" s="406"/>
      <c r="AQ1045" s="406"/>
      <c r="AR1045" s="406"/>
      <c r="AS1045" s="427"/>
      <c r="AT1045" s="428"/>
      <c r="AU1045" s="427"/>
      <c r="AV1045" s="428"/>
      <c r="AW1045" s="435"/>
      <c r="AX1045" s="428"/>
      <c r="AY1045" s="406"/>
      <c r="AZ1045" s="408"/>
      <c r="BA1045" s="410" t="str">
        <f>IF(A1045="","",IF(AY1045+AZ1045=ข้อมูลพื้นฐาน!$F$36+ข้อมูลพื้นฐาน!$G$36,"/",""))</f>
        <v/>
      </c>
      <c r="BB1045" s="410" t="str">
        <f t="shared" si="73"/>
        <v/>
      </c>
      <c r="BC1045" s="389" t="str">
        <f>สรุปเวลาเรียน!X40</f>
        <v/>
      </c>
      <c r="BD1045" s="415"/>
    </row>
    <row r="1046" spans="1:56" ht="15" customHeight="1">
      <c r="A1046" s="875" t="str">
        <f>เวลาเรียน1!A43</f>
        <v/>
      </c>
      <c r="B1046" s="876"/>
      <c r="C1046" s="519" t="str">
        <f>เวลาเรียน1!D43</f>
        <v/>
      </c>
      <c r="D1046" s="406"/>
      <c r="E1046" s="406"/>
      <c r="F1046" s="406"/>
      <c r="G1046" s="406"/>
      <c r="H1046" s="406"/>
      <c r="I1046" s="406"/>
      <c r="J1046" s="406"/>
      <c r="K1046" s="406"/>
      <c r="L1046" s="406"/>
      <c r="M1046" s="406"/>
      <c r="N1046" s="406"/>
      <c r="O1046" s="406"/>
      <c r="P1046" s="406"/>
      <c r="Q1046" s="406"/>
      <c r="R1046" s="406"/>
      <c r="S1046" s="406"/>
      <c r="T1046" s="406"/>
      <c r="U1046" s="406"/>
      <c r="V1046" s="406"/>
      <c r="W1046" s="406"/>
      <c r="X1046" s="406"/>
      <c r="Y1046" s="406"/>
      <c r="Z1046" s="521" t="str">
        <f t="shared" si="74"/>
        <v/>
      </c>
      <c r="AA1046" s="406"/>
      <c r="AB1046" s="406"/>
      <c r="AC1046" s="406"/>
      <c r="AD1046" s="406"/>
      <c r="AE1046" s="406"/>
      <c r="AF1046" s="406"/>
      <c r="AG1046" s="406"/>
      <c r="AH1046" s="406"/>
      <c r="AI1046" s="406"/>
      <c r="AJ1046" s="406"/>
      <c r="AK1046" s="406"/>
      <c r="AL1046" s="406"/>
      <c r="AM1046" s="406"/>
      <c r="AN1046" s="406"/>
      <c r="AO1046" s="406"/>
      <c r="AP1046" s="406"/>
      <c r="AQ1046" s="406"/>
      <c r="AR1046" s="406"/>
      <c r="AS1046" s="427"/>
      <c r="AT1046" s="428"/>
      <c r="AU1046" s="427"/>
      <c r="AV1046" s="428"/>
      <c r="AW1046" s="435"/>
      <c r="AX1046" s="428"/>
      <c r="AY1046" s="406"/>
      <c r="AZ1046" s="408"/>
      <c r="BA1046" s="410" t="str">
        <f>IF(A1046="","",IF(AY1046+AZ1046=ข้อมูลพื้นฐาน!$F$36+ข้อมูลพื้นฐาน!$G$36,"/",""))</f>
        <v/>
      </c>
      <c r="BB1046" s="410" t="str">
        <f t="shared" si="73"/>
        <v/>
      </c>
      <c r="BC1046" s="389" t="str">
        <f>สรุปเวลาเรียน!X41</f>
        <v/>
      </c>
      <c r="BD1046" s="415"/>
    </row>
    <row r="1047" spans="1:56" ht="15" customHeight="1">
      <c r="A1047" s="875" t="str">
        <f>เวลาเรียน1!A44</f>
        <v/>
      </c>
      <c r="B1047" s="876"/>
      <c r="C1047" s="519" t="str">
        <f>เวลาเรียน1!D44</f>
        <v/>
      </c>
      <c r="D1047" s="406"/>
      <c r="E1047" s="406"/>
      <c r="F1047" s="406"/>
      <c r="G1047" s="406"/>
      <c r="H1047" s="406"/>
      <c r="I1047" s="406"/>
      <c r="J1047" s="406"/>
      <c r="K1047" s="406"/>
      <c r="L1047" s="406"/>
      <c r="M1047" s="406"/>
      <c r="N1047" s="406"/>
      <c r="O1047" s="406"/>
      <c r="P1047" s="406"/>
      <c r="Q1047" s="406"/>
      <c r="R1047" s="406"/>
      <c r="S1047" s="406"/>
      <c r="T1047" s="406"/>
      <c r="U1047" s="406"/>
      <c r="V1047" s="406"/>
      <c r="W1047" s="406"/>
      <c r="X1047" s="406"/>
      <c r="Y1047" s="406"/>
      <c r="Z1047" s="521" t="str">
        <f t="shared" si="74"/>
        <v/>
      </c>
      <c r="AA1047" s="406"/>
      <c r="AB1047" s="406"/>
      <c r="AC1047" s="406"/>
      <c r="AD1047" s="406"/>
      <c r="AE1047" s="406"/>
      <c r="AF1047" s="406"/>
      <c r="AG1047" s="406"/>
      <c r="AH1047" s="406"/>
      <c r="AI1047" s="406"/>
      <c r="AJ1047" s="406"/>
      <c r="AK1047" s="406"/>
      <c r="AL1047" s="406"/>
      <c r="AM1047" s="406"/>
      <c r="AN1047" s="406"/>
      <c r="AO1047" s="406"/>
      <c r="AP1047" s="406"/>
      <c r="AQ1047" s="406"/>
      <c r="AR1047" s="406"/>
      <c r="AS1047" s="427"/>
      <c r="AT1047" s="428"/>
      <c r="AU1047" s="427"/>
      <c r="AV1047" s="428"/>
      <c r="AW1047" s="435"/>
      <c r="AX1047" s="428"/>
      <c r="AY1047" s="406"/>
      <c r="AZ1047" s="408"/>
      <c r="BA1047" s="410" t="str">
        <f>IF(A1047="","",IF(AY1047+AZ1047=ข้อมูลพื้นฐาน!$F$36+ข้อมูลพื้นฐาน!$G$36,"/",""))</f>
        <v/>
      </c>
      <c r="BB1047" s="410" t="str">
        <f t="shared" si="73"/>
        <v/>
      </c>
      <c r="BC1047" s="389" t="str">
        <f>สรุปเวลาเรียน!X42</f>
        <v/>
      </c>
      <c r="BD1047" s="415"/>
    </row>
    <row r="1048" spans="1:56" ht="15" customHeight="1">
      <c r="A1048" s="875" t="str">
        <f>เวลาเรียน1!A45</f>
        <v/>
      </c>
      <c r="B1048" s="876"/>
      <c r="C1048" s="519" t="str">
        <f>เวลาเรียน1!D45</f>
        <v/>
      </c>
      <c r="D1048" s="406"/>
      <c r="E1048" s="406"/>
      <c r="F1048" s="406"/>
      <c r="G1048" s="406"/>
      <c r="H1048" s="406"/>
      <c r="I1048" s="406"/>
      <c r="J1048" s="406"/>
      <c r="K1048" s="406"/>
      <c r="L1048" s="406"/>
      <c r="M1048" s="406"/>
      <c r="N1048" s="406"/>
      <c r="O1048" s="406"/>
      <c r="P1048" s="406"/>
      <c r="Q1048" s="406"/>
      <c r="R1048" s="406"/>
      <c r="S1048" s="406"/>
      <c r="T1048" s="406"/>
      <c r="U1048" s="406"/>
      <c r="V1048" s="406"/>
      <c r="W1048" s="406"/>
      <c r="X1048" s="406"/>
      <c r="Y1048" s="406"/>
      <c r="Z1048" s="521" t="str">
        <f t="shared" si="74"/>
        <v/>
      </c>
      <c r="AA1048" s="406"/>
      <c r="AB1048" s="406"/>
      <c r="AC1048" s="406"/>
      <c r="AD1048" s="406"/>
      <c r="AE1048" s="406"/>
      <c r="AF1048" s="406"/>
      <c r="AG1048" s="406"/>
      <c r="AH1048" s="406"/>
      <c r="AI1048" s="406"/>
      <c r="AJ1048" s="406"/>
      <c r="AK1048" s="406"/>
      <c r="AL1048" s="406"/>
      <c r="AM1048" s="406"/>
      <c r="AN1048" s="406"/>
      <c r="AO1048" s="406"/>
      <c r="AP1048" s="406"/>
      <c r="AQ1048" s="406"/>
      <c r="AR1048" s="406"/>
      <c r="AS1048" s="427"/>
      <c r="AT1048" s="428"/>
      <c r="AU1048" s="427"/>
      <c r="AV1048" s="428"/>
      <c r="AW1048" s="435"/>
      <c r="AX1048" s="428"/>
      <c r="AY1048" s="406"/>
      <c r="AZ1048" s="408"/>
      <c r="BA1048" s="410" t="str">
        <f>IF(A1048="","",IF(AY1048+AZ1048=ข้อมูลพื้นฐาน!$F$36+ข้อมูลพื้นฐาน!$G$36,"/",""))</f>
        <v/>
      </c>
      <c r="BB1048" s="410" t="str">
        <f t="shared" si="73"/>
        <v/>
      </c>
      <c r="BC1048" s="389" t="str">
        <f>สรุปเวลาเรียน!X43</f>
        <v/>
      </c>
      <c r="BD1048" s="415"/>
    </row>
    <row r="1049" spans="1:56" ht="15" customHeight="1">
      <c r="A1049" s="875" t="str">
        <f>เวลาเรียน1!A46</f>
        <v/>
      </c>
      <c r="B1049" s="876"/>
      <c r="C1049" s="519" t="str">
        <f>เวลาเรียน1!D46</f>
        <v/>
      </c>
      <c r="D1049" s="406"/>
      <c r="E1049" s="406"/>
      <c r="F1049" s="406"/>
      <c r="G1049" s="406"/>
      <c r="H1049" s="406"/>
      <c r="I1049" s="406"/>
      <c r="J1049" s="406"/>
      <c r="K1049" s="406"/>
      <c r="L1049" s="406"/>
      <c r="M1049" s="406"/>
      <c r="N1049" s="406"/>
      <c r="O1049" s="406"/>
      <c r="P1049" s="406"/>
      <c r="Q1049" s="406"/>
      <c r="R1049" s="406"/>
      <c r="S1049" s="406"/>
      <c r="T1049" s="406"/>
      <c r="U1049" s="406"/>
      <c r="V1049" s="406"/>
      <c r="W1049" s="406"/>
      <c r="X1049" s="406"/>
      <c r="Y1049" s="406"/>
      <c r="Z1049" s="521" t="str">
        <f t="shared" si="74"/>
        <v/>
      </c>
      <c r="AA1049" s="406"/>
      <c r="AB1049" s="406"/>
      <c r="AC1049" s="406"/>
      <c r="AD1049" s="406"/>
      <c r="AE1049" s="406"/>
      <c r="AF1049" s="406"/>
      <c r="AG1049" s="406"/>
      <c r="AH1049" s="406"/>
      <c r="AI1049" s="406"/>
      <c r="AJ1049" s="406"/>
      <c r="AK1049" s="406"/>
      <c r="AL1049" s="406"/>
      <c r="AM1049" s="406"/>
      <c r="AN1049" s="406"/>
      <c r="AO1049" s="406"/>
      <c r="AP1049" s="406"/>
      <c r="AQ1049" s="406"/>
      <c r="AR1049" s="406"/>
      <c r="AS1049" s="429"/>
      <c r="AT1049" s="430"/>
      <c r="AU1049" s="429"/>
      <c r="AV1049" s="430"/>
      <c r="AW1049" s="436"/>
      <c r="AX1049" s="430"/>
      <c r="AY1049" s="406"/>
      <c r="AZ1049" s="408"/>
      <c r="BA1049" s="410" t="str">
        <f>IF(A1049="","",IF(AY1049+AZ1049=ข้อมูลพื้นฐาน!$F$36+ข้อมูลพื้นฐาน!$G$36,"/",""))</f>
        <v/>
      </c>
      <c r="BB1049" s="410" t="str">
        <f t="shared" si="73"/>
        <v/>
      </c>
      <c r="BC1049" s="389" t="str">
        <f>สรุปเวลาเรียน!X44</f>
        <v/>
      </c>
      <c r="BD1049" s="415"/>
    </row>
    <row r="1050" spans="1:56" ht="15" customHeight="1">
      <c r="A1050" s="875" t="str">
        <f>เวลาเรียน1!A47</f>
        <v/>
      </c>
      <c r="B1050" s="876"/>
      <c r="C1050" s="519" t="str">
        <f>เวลาเรียน1!D47</f>
        <v/>
      </c>
      <c r="D1050" s="406"/>
      <c r="E1050" s="406"/>
      <c r="F1050" s="406"/>
      <c r="G1050" s="406"/>
      <c r="H1050" s="406"/>
      <c r="I1050" s="406"/>
      <c r="J1050" s="406"/>
      <c r="K1050" s="406"/>
      <c r="L1050" s="406"/>
      <c r="M1050" s="406"/>
      <c r="N1050" s="406"/>
      <c r="O1050" s="406"/>
      <c r="P1050" s="406"/>
      <c r="Q1050" s="406"/>
      <c r="R1050" s="406"/>
      <c r="S1050" s="406"/>
      <c r="T1050" s="406"/>
      <c r="U1050" s="406"/>
      <c r="V1050" s="406"/>
      <c r="W1050" s="406"/>
      <c r="X1050" s="406"/>
      <c r="Y1050" s="406"/>
      <c r="Z1050" s="521" t="str">
        <f t="shared" ref="Z1050:Z1059" si="75">A1050</f>
        <v/>
      </c>
      <c r="AA1050" s="406"/>
      <c r="AB1050" s="406"/>
      <c r="AC1050" s="406"/>
      <c r="AD1050" s="406"/>
      <c r="AE1050" s="406"/>
      <c r="AF1050" s="406"/>
      <c r="AG1050" s="406"/>
      <c r="AH1050" s="406"/>
      <c r="AI1050" s="406"/>
      <c r="AJ1050" s="406"/>
      <c r="AK1050" s="406"/>
      <c r="AL1050" s="406"/>
      <c r="AM1050" s="406"/>
      <c r="AN1050" s="406"/>
      <c r="AO1050" s="406"/>
      <c r="AP1050" s="406"/>
      <c r="AQ1050" s="406"/>
      <c r="AR1050" s="406"/>
      <c r="AS1050" s="427"/>
      <c r="AT1050" s="428"/>
      <c r="AU1050" s="427"/>
      <c r="AV1050" s="428"/>
      <c r="AW1050" s="435"/>
      <c r="AX1050" s="428"/>
      <c r="AY1050" s="406"/>
      <c r="AZ1050" s="408"/>
      <c r="BA1050" s="410" t="str">
        <f>IF(A1050="","",IF(AY1050+AZ1050=ข้อมูลพื้นฐาน!$F$36+ข้อมูลพื้นฐาน!$G$36,"/",""))</f>
        <v/>
      </c>
      <c r="BB1050" s="410" t="str">
        <f t="shared" ref="BB1050:BB1059" si="76">IF(A1050="","",IF(BA1050="/","","/"))</f>
        <v/>
      </c>
      <c r="BC1050" s="389" t="str">
        <f>สรุปเวลาเรียน!X45</f>
        <v/>
      </c>
      <c r="BD1050" s="415"/>
    </row>
    <row r="1051" spans="1:56" ht="15" customHeight="1">
      <c r="A1051" s="875" t="str">
        <f>เวลาเรียน1!A48</f>
        <v/>
      </c>
      <c r="B1051" s="876"/>
      <c r="C1051" s="519" t="str">
        <f>เวลาเรียน1!D48</f>
        <v/>
      </c>
      <c r="D1051" s="406"/>
      <c r="E1051" s="406"/>
      <c r="F1051" s="406"/>
      <c r="G1051" s="406"/>
      <c r="H1051" s="406"/>
      <c r="I1051" s="406"/>
      <c r="J1051" s="406"/>
      <c r="K1051" s="406"/>
      <c r="L1051" s="406"/>
      <c r="M1051" s="406"/>
      <c r="N1051" s="406"/>
      <c r="O1051" s="406"/>
      <c r="P1051" s="406"/>
      <c r="Q1051" s="406"/>
      <c r="R1051" s="406"/>
      <c r="S1051" s="406"/>
      <c r="T1051" s="406"/>
      <c r="U1051" s="406"/>
      <c r="V1051" s="406"/>
      <c r="W1051" s="406"/>
      <c r="X1051" s="406"/>
      <c r="Y1051" s="406"/>
      <c r="Z1051" s="521" t="str">
        <f t="shared" si="75"/>
        <v/>
      </c>
      <c r="AA1051" s="406"/>
      <c r="AB1051" s="406"/>
      <c r="AC1051" s="406"/>
      <c r="AD1051" s="406"/>
      <c r="AE1051" s="406"/>
      <c r="AF1051" s="406"/>
      <c r="AG1051" s="406"/>
      <c r="AH1051" s="406"/>
      <c r="AI1051" s="406"/>
      <c r="AJ1051" s="406"/>
      <c r="AK1051" s="406"/>
      <c r="AL1051" s="406"/>
      <c r="AM1051" s="406"/>
      <c r="AN1051" s="406"/>
      <c r="AO1051" s="406"/>
      <c r="AP1051" s="406"/>
      <c r="AQ1051" s="406"/>
      <c r="AR1051" s="406"/>
      <c r="AS1051" s="427"/>
      <c r="AT1051" s="428"/>
      <c r="AU1051" s="427"/>
      <c r="AV1051" s="428"/>
      <c r="AW1051" s="435"/>
      <c r="AX1051" s="428"/>
      <c r="AY1051" s="406"/>
      <c r="AZ1051" s="408"/>
      <c r="BA1051" s="410" t="str">
        <f>IF(A1051="","",IF(AY1051+AZ1051=ข้อมูลพื้นฐาน!$F$36+ข้อมูลพื้นฐาน!$G$36,"/",""))</f>
        <v/>
      </c>
      <c r="BB1051" s="410" t="str">
        <f t="shared" si="76"/>
        <v/>
      </c>
      <c r="BC1051" s="389" t="str">
        <f>สรุปเวลาเรียน!X46</f>
        <v/>
      </c>
      <c r="BD1051" s="415"/>
    </row>
    <row r="1052" spans="1:56" ht="15" customHeight="1">
      <c r="A1052" s="875" t="str">
        <f>เวลาเรียน1!A49</f>
        <v/>
      </c>
      <c r="B1052" s="876"/>
      <c r="C1052" s="519" t="str">
        <f>เวลาเรียน1!D49</f>
        <v/>
      </c>
      <c r="D1052" s="406"/>
      <c r="E1052" s="406"/>
      <c r="F1052" s="406"/>
      <c r="G1052" s="406"/>
      <c r="H1052" s="406"/>
      <c r="I1052" s="406"/>
      <c r="J1052" s="406"/>
      <c r="K1052" s="406"/>
      <c r="L1052" s="406"/>
      <c r="M1052" s="406"/>
      <c r="N1052" s="406"/>
      <c r="O1052" s="406"/>
      <c r="P1052" s="406"/>
      <c r="Q1052" s="406"/>
      <c r="R1052" s="406"/>
      <c r="S1052" s="406"/>
      <c r="T1052" s="406"/>
      <c r="U1052" s="406"/>
      <c r="V1052" s="406"/>
      <c r="W1052" s="406"/>
      <c r="X1052" s="406"/>
      <c r="Y1052" s="406"/>
      <c r="Z1052" s="521" t="str">
        <f t="shared" si="75"/>
        <v/>
      </c>
      <c r="AA1052" s="406"/>
      <c r="AB1052" s="406"/>
      <c r="AC1052" s="406"/>
      <c r="AD1052" s="406"/>
      <c r="AE1052" s="406"/>
      <c r="AF1052" s="406"/>
      <c r="AG1052" s="406"/>
      <c r="AH1052" s="406"/>
      <c r="AI1052" s="406"/>
      <c r="AJ1052" s="406"/>
      <c r="AK1052" s="406"/>
      <c r="AL1052" s="406"/>
      <c r="AM1052" s="406"/>
      <c r="AN1052" s="406"/>
      <c r="AO1052" s="406"/>
      <c r="AP1052" s="406"/>
      <c r="AQ1052" s="406"/>
      <c r="AR1052" s="406"/>
      <c r="AS1052" s="427"/>
      <c r="AT1052" s="428"/>
      <c r="AU1052" s="427"/>
      <c r="AV1052" s="428"/>
      <c r="AW1052" s="435"/>
      <c r="AX1052" s="428"/>
      <c r="AY1052" s="406"/>
      <c r="AZ1052" s="408"/>
      <c r="BA1052" s="410" t="str">
        <f>IF(A1052="","",IF(AY1052+AZ1052=ข้อมูลพื้นฐาน!$F$36+ข้อมูลพื้นฐาน!$G$36,"/",""))</f>
        <v/>
      </c>
      <c r="BB1052" s="410" t="str">
        <f t="shared" si="76"/>
        <v/>
      </c>
      <c r="BC1052" s="389" t="str">
        <f>สรุปเวลาเรียน!X47</f>
        <v/>
      </c>
      <c r="BD1052" s="415"/>
    </row>
    <row r="1053" spans="1:56" ht="15" customHeight="1">
      <c r="A1053" s="875" t="str">
        <f>เวลาเรียน1!A50</f>
        <v/>
      </c>
      <c r="B1053" s="876"/>
      <c r="C1053" s="519" t="str">
        <f>เวลาเรียน1!D50</f>
        <v/>
      </c>
      <c r="D1053" s="406"/>
      <c r="E1053" s="406"/>
      <c r="F1053" s="406"/>
      <c r="G1053" s="406"/>
      <c r="H1053" s="406"/>
      <c r="I1053" s="406"/>
      <c r="J1053" s="406"/>
      <c r="K1053" s="406"/>
      <c r="L1053" s="406"/>
      <c r="M1053" s="406"/>
      <c r="N1053" s="406"/>
      <c r="O1053" s="406"/>
      <c r="P1053" s="406"/>
      <c r="Q1053" s="406"/>
      <c r="R1053" s="406"/>
      <c r="S1053" s="406"/>
      <c r="T1053" s="406"/>
      <c r="U1053" s="406"/>
      <c r="V1053" s="406"/>
      <c r="W1053" s="406"/>
      <c r="X1053" s="406"/>
      <c r="Y1053" s="406"/>
      <c r="Z1053" s="521" t="str">
        <f t="shared" si="75"/>
        <v/>
      </c>
      <c r="AA1053" s="406"/>
      <c r="AB1053" s="406"/>
      <c r="AC1053" s="406"/>
      <c r="AD1053" s="406"/>
      <c r="AE1053" s="406"/>
      <c r="AF1053" s="406"/>
      <c r="AG1053" s="406"/>
      <c r="AH1053" s="406"/>
      <c r="AI1053" s="406"/>
      <c r="AJ1053" s="406"/>
      <c r="AK1053" s="406"/>
      <c r="AL1053" s="406"/>
      <c r="AM1053" s="406"/>
      <c r="AN1053" s="406"/>
      <c r="AO1053" s="406"/>
      <c r="AP1053" s="406"/>
      <c r="AQ1053" s="406"/>
      <c r="AR1053" s="406"/>
      <c r="AS1053" s="427"/>
      <c r="AT1053" s="428"/>
      <c r="AU1053" s="427"/>
      <c r="AV1053" s="428"/>
      <c r="AW1053" s="435"/>
      <c r="AX1053" s="428"/>
      <c r="AY1053" s="406"/>
      <c r="AZ1053" s="408"/>
      <c r="BA1053" s="410" t="str">
        <f>IF(A1053="","",IF(AY1053+AZ1053=ข้อมูลพื้นฐาน!$F$36+ข้อมูลพื้นฐาน!$G$36,"/",""))</f>
        <v/>
      </c>
      <c r="BB1053" s="410" t="str">
        <f t="shared" si="76"/>
        <v/>
      </c>
      <c r="BC1053" s="389" t="str">
        <f>สรุปเวลาเรียน!X48</f>
        <v/>
      </c>
      <c r="BD1053" s="415"/>
    </row>
    <row r="1054" spans="1:56" ht="15" customHeight="1">
      <c r="A1054" s="875" t="str">
        <f>เวลาเรียน1!A51</f>
        <v/>
      </c>
      <c r="B1054" s="876"/>
      <c r="C1054" s="519" t="str">
        <f>เวลาเรียน1!D51</f>
        <v/>
      </c>
      <c r="D1054" s="406"/>
      <c r="E1054" s="406"/>
      <c r="F1054" s="406"/>
      <c r="G1054" s="406"/>
      <c r="H1054" s="406"/>
      <c r="I1054" s="406"/>
      <c r="J1054" s="406"/>
      <c r="K1054" s="406"/>
      <c r="L1054" s="406"/>
      <c r="M1054" s="406"/>
      <c r="N1054" s="406"/>
      <c r="O1054" s="406"/>
      <c r="P1054" s="406"/>
      <c r="Q1054" s="406"/>
      <c r="R1054" s="406"/>
      <c r="S1054" s="406"/>
      <c r="T1054" s="406"/>
      <c r="U1054" s="406"/>
      <c r="V1054" s="406"/>
      <c r="W1054" s="406"/>
      <c r="X1054" s="406"/>
      <c r="Y1054" s="406"/>
      <c r="Z1054" s="521" t="str">
        <f t="shared" si="75"/>
        <v/>
      </c>
      <c r="AA1054" s="406"/>
      <c r="AB1054" s="406"/>
      <c r="AC1054" s="406"/>
      <c r="AD1054" s="406"/>
      <c r="AE1054" s="406"/>
      <c r="AF1054" s="406"/>
      <c r="AG1054" s="406"/>
      <c r="AH1054" s="406"/>
      <c r="AI1054" s="406"/>
      <c r="AJ1054" s="406"/>
      <c r="AK1054" s="406"/>
      <c r="AL1054" s="406"/>
      <c r="AM1054" s="406"/>
      <c r="AN1054" s="406"/>
      <c r="AO1054" s="406"/>
      <c r="AP1054" s="406"/>
      <c r="AQ1054" s="406"/>
      <c r="AR1054" s="406"/>
      <c r="AS1054" s="427"/>
      <c r="AT1054" s="428"/>
      <c r="AU1054" s="427"/>
      <c r="AV1054" s="428"/>
      <c r="AW1054" s="435"/>
      <c r="AX1054" s="428"/>
      <c r="AY1054" s="406"/>
      <c r="AZ1054" s="408"/>
      <c r="BA1054" s="410" t="str">
        <f>IF(A1054="","",IF(AY1054+AZ1054=ข้อมูลพื้นฐาน!$F$36+ข้อมูลพื้นฐาน!$G$36,"/",""))</f>
        <v/>
      </c>
      <c r="BB1054" s="410" t="str">
        <f t="shared" si="76"/>
        <v/>
      </c>
      <c r="BC1054" s="389" t="str">
        <f>สรุปเวลาเรียน!X49</f>
        <v/>
      </c>
      <c r="BD1054" s="415"/>
    </row>
    <row r="1055" spans="1:56" ht="15" customHeight="1">
      <c r="A1055" s="875" t="str">
        <f>เวลาเรียน1!A52</f>
        <v/>
      </c>
      <c r="B1055" s="876"/>
      <c r="C1055" s="519" t="str">
        <f>เวลาเรียน1!D52</f>
        <v/>
      </c>
      <c r="D1055" s="406"/>
      <c r="E1055" s="406"/>
      <c r="F1055" s="406"/>
      <c r="G1055" s="406"/>
      <c r="H1055" s="406"/>
      <c r="I1055" s="406"/>
      <c r="J1055" s="406"/>
      <c r="K1055" s="406"/>
      <c r="L1055" s="406"/>
      <c r="M1055" s="406"/>
      <c r="N1055" s="406"/>
      <c r="O1055" s="406"/>
      <c r="P1055" s="406"/>
      <c r="Q1055" s="406"/>
      <c r="R1055" s="406"/>
      <c r="S1055" s="406"/>
      <c r="T1055" s="406"/>
      <c r="U1055" s="406"/>
      <c r="V1055" s="406"/>
      <c r="W1055" s="406"/>
      <c r="X1055" s="406"/>
      <c r="Y1055" s="406"/>
      <c r="Z1055" s="521" t="str">
        <f t="shared" si="75"/>
        <v/>
      </c>
      <c r="AA1055" s="406"/>
      <c r="AB1055" s="406"/>
      <c r="AC1055" s="406"/>
      <c r="AD1055" s="406"/>
      <c r="AE1055" s="406"/>
      <c r="AF1055" s="406"/>
      <c r="AG1055" s="406"/>
      <c r="AH1055" s="406"/>
      <c r="AI1055" s="406"/>
      <c r="AJ1055" s="406"/>
      <c r="AK1055" s="406"/>
      <c r="AL1055" s="406"/>
      <c r="AM1055" s="406"/>
      <c r="AN1055" s="406"/>
      <c r="AO1055" s="406"/>
      <c r="AP1055" s="406"/>
      <c r="AQ1055" s="406"/>
      <c r="AR1055" s="406"/>
      <c r="AS1055" s="427"/>
      <c r="AT1055" s="428"/>
      <c r="AU1055" s="427"/>
      <c r="AV1055" s="428"/>
      <c r="AW1055" s="435"/>
      <c r="AX1055" s="428"/>
      <c r="AY1055" s="406"/>
      <c r="AZ1055" s="408"/>
      <c r="BA1055" s="410" t="str">
        <f>IF(A1055="","",IF(AY1055+AZ1055=ข้อมูลพื้นฐาน!$F$36+ข้อมูลพื้นฐาน!$G$36,"/",""))</f>
        <v/>
      </c>
      <c r="BB1055" s="410" t="str">
        <f t="shared" si="76"/>
        <v/>
      </c>
      <c r="BC1055" s="389" t="str">
        <f>สรุปเวลาเรียน!X50</f>
        <v/>
      </c>
      <c r="BD1055" s="415"/>
    </row>
    <row r="1056" spans="1:56" ht="15" customHeight="1">
      <c r="A1056" s="875" t="str">
        <f>เวลาเรียน1!A53</f>
        <v/>
      </c>
      <c r="B1056" s="876"/>
      <c r="C1056" s="519" t="str">
        <f>เวลาเรียน1!D53</f>
        <v/>
      </c>
      <c r="D1056" s="406"/>
      <c r="E1056" s="406"/>
      <c r="F1056" s="406"/>
      <c r="G1056" s="406"/>
      <c r="H1056" s="406"/>
      <c r="I1056" s="406"/>
      <c r="J1056" s="406"/>
      <c r="K1056" s="406"/>
      <c r="L1056" s="406"/>
      <c r="M1056" s="406"/>
      <c r="N1056" s="406"/>
      <c r="O1056" s="406"/>
      <c r="P1056" s="406"/>
      <c r="Q1056" s="406"/>
      <c r="R1056" s="406"/>
      <c r="S1056" s="406"/>
      <c r="T1056" s="406"/>
      <c r="U1056" s="406"/>
      <c r="V1056" s="406"/>
      <c r="W1056" s="406"/>
      <c r="X1056" s="406"/>
      <c r="Y1056" s="406"/>
      <c r="Z1056" s="521" t="str">
        <f t="shared" si="75"/>
        <v/>
      </c>
      <c r="AA1056" s="406"/>
      <c r="AB1056" s="406"/>
      <c r="AC1056" s="406"/>
      <c r="AD1056" s="406"/>
      <c r="AE1056" s="406"/>
      <c r="AF1056" s="406"/>
      <c r="AG1056" s="406"/>
      <c r="AH1056" s="406"/>
      <c r="AI1056" s="406"/>
      <c r="AJ1056" s="406"/>
      <c r="AK1056" s="406"/>
      <c r="AL1056" s="406"/>
      <c r="AM1056" s="406"/>
      <c r="AN1056" s="406"/>
      <c r="AO1056" s="406"/>
      <c r="AP1056" s="406"/>
      <c r="AQ1056" s="406"/>
      <c r="AR1056" s="406"/>
      <c r="AS1056" s="427"/>
      <c r="AT1056" s="428"/>
      <c r="AU1056" s="427"/>
      <c r="AV1056" s="428"/>
      <c r="AW1056" s="435"/>
      <c r="AX1056" s="428"/>
      <c r="AY1056" s="406"/>
      <c r="AZ1056" s="408"/>
      <c r="BA1056" s="410" t="str">
        <f>IF(A1056="","",IF(AY1056+AZ1056=ข้อมูลพื้นฐาน!$F$36+ข้อมูลพื้นฐาน!$G$36,"/",""))</f>
        <v/>
      </c>
      <c r="BB1056" s="410" t="str">
        <f t="shared" si="76"/>
        <v/>
      </c>
      <c r="BC1056" s="389" t="str">
        <f>สรุปเวลาเรียน!X51</f>
        <v/>
      </c>
      <c r="BD1056" s="415"/>
    </row>
    <row r="1057" spans="1:56" ht="15" customHeight="1">
      <c r="A1057" s="875" t="str">
        <f>เวลาเรียน1!A54</f>
        <v/>
      </c>
      <c r="B1057" s="876"/>
      <c r="C1057" s="519" t="str">
        <f>เวลาเรียน1!D54</f>
        <v/>
      </c>
      <c r="D1057" s="406"/>
      <c r="E1057" s="406"/>
      <c r="F1057" s="406"/>
      <c r="G1057" s="406"/>
      <c r="H1057" s="406"/>
      <c r="I1057" s="406"/>
      <c r="J1057" s="406"/>
      <c r="K1057" s="406"/>
      <c r="L1057" s="406"/>
      <c r="M1057" s="406"/>
      <c r="N1057" s="406"/>
      <c r="O1057" s="406"/>
      <c r="P1057" s="406"/>
      <c r="Q1057" s="406"/>
      <c r="R1057" s="406"/>
      <c r="S1057" s="406"/>
      <c r="T1057" s="406"/>
      <c r="U1057" s="406"/>
      <c r="V1057" s="406"/>
      <c r="W1057" s="406"/>
      <c r="X1057" s="406"/>
      <c r="Y1057" s="406"/>
      <c r="Z1057" s="521" t="str">
        <f t="shared" si="75"/>
        <v/>
      </c>
      <c r="AA1057" s="406"/>
      <c r="AB1057" s="406"/>
      <c r="AC1057" s="406"/>
      <c r="AD1057" s="406"/>
      <c r="AE1057" s="406"/>
      <c r="AF1057" s="406"/>
      <c r="AG1057" s="406"/>
      <c r="AH1057" s="406"/>
      <c r="AI1057" s="406"/>
      <c r="AJ1057" s="406"/>
      <c r="AK1057" s="406"/>
      <c r="AL1057" s="406"/>
      <c r="AM1057" s="406"/>
      <c r="AN1057" s="406"/>
      <c r="AO1057" s="406"/>
      <c r="AP1057" s="406"/>
      <c r="AQ1057" s="406"/>
      <c r="AR1057" s="406"/>
      <c r="AS1057" s="427"/>
      <c r="AT1057" s="428"/>
      <c r="AU1057" s="427"/>
      <c r="AV1057" s="428"/>
      <c r="AW1057" s="435"/>
      <c r="AX1057" s="428"/>
      <c r="AY1057" s="406"/>
      <c r="AZ1057" s="408"/>
      <c r="BA1057" s="410" t="str">
        <f>IF(A1057="","",IF(AY1057+AZ1057=ข้อมูลพื้นฐาน!$F$36+ข้อมูลพื้นฐาน!$G$36,"/",""))</f>
        <v/>
      </c>
      <c r="BB1057" s="410" t="str">
        <f t="shared" si="76"/>
        <v/>
      </c>
      <c r="BC1057" s="389" t="str">
        <f>สรุปเวลาเรียน!X52</f>
        <v/>
      </c>
      <c r="BD1057" s="415"/>
    </row>
    <row r="1058" spans="1:56" ht="15" customHeight="1">
      <c r="A1058" s="875" t="str">
        <f>เวลาเรียน1!A55</f>
        <v/>
      </c>
      <c r="B1058" s="876"/>
      <c r="C1058" s="519" t="str">
        <f>เวลาเรียน1!D55</f>
        <v/>
      </c>
      <c r="D1058" s="406"/>
      <c r="E1058" s="406"/>
      <c r="F1058" s="406"/>
      <c r="G1058" s="406"/>
      <c r="H1058" s="406"/>
      <c r="I1058" s="406"/>
      <c r="J1058" s="406"/>
      <c r="K1058" s="406"/>
      <c r="L1058" s="406"/>
      <c r="M1058" s="406"/>
      <c r="N1058" s="406"/>
      <c r="O1058" s="406"/>
      <c r="P1058" s="406"/>
      <c r="Q1058" s="406"/>
      <c r="R1058" s="406"/>
      <c r="S1058" s="406"/>
      <c r="T1058" s="406"/>
      <c r="U1058" s="406"/>
      <c r="V1058" s="406"/>
      <c r="W1058" s="406"/>
      <c r="X1058" s="406"/>
      <c r="Y1058" s="406"/>
      <c r="Z1058" s="521" t="str">
        <f t="shared" si="75"/>
        <v/>
      </c>
      <c r="AA1058" s="406"/>
      <c r="AB1058" s="406"/>
      <c r="AC1058" s="406"/>
      <c r="AD1058" s="406"/>
      <c r="AE1058" s="406"/>
      <c r="AF1058" s="406"/>
      <c r="AG1058" s="406"/>
      <c r="AH1058" s="406"/>
      <c r="AI1058" s="406"/>
      <c r="AJ1058" s="406"/>
      <c r="AK1058" s="406"/>
      <c r="AL1058" s="406"/>
      <c r="AM1058" s="406"/>
      <c r="AN1058" s="406"/>
      <c r="AO1058" s="406"/>
      <c r="AP1058" s="406"/>
      <c r="AQ1058" s="406"/>
      <c r="AR1058" s="406"/>
      <c r="AS1058" s="427"/>
      <c r="AT1058" s="428"/>
      <c r="AU1058" s="427"/>
      <c r="AV1058" s="428"/>
      <c r="AW1058" s="435"/>
      <c r="AX1058" s="428"/>
      <c r="AY1058" s="406"/>
      <c r="AZ1058" s="408"/>
      <c r="BA1058" s="410" t="str">
        <f>IF(A1058="","",IF(AY1058+AZ1058=ข้อมูลพื้นฐาน!$F$36+ข้อมูลพื้นฐาน!$G$36,"/",""))</f>
        <v/>
      </c>
      <c r="BB1058" s="410" t="str">
        <f t="shared" si="76"/>
        <v/>
      </c>
      <c r="BC1058" s="389" t="str">
        <f>สรุปเวลาเรียน!X53</f>
        <v/>
      </c>
      <c r="BD1058" s="415"/>
    </row>
    <row r="1059" spans="1:56" ht="15" customHeight="1">
      <c r="A1059" s="875" t="str">
        <f>เวลาเรียน1!A56</f>
        <v/>
      </c>
      <c r="B1059" s="876"/>
      <c r="C1059" s="519" t="str">
        <f>เวลาเรียน1!D56</f>
        <v/>
      </c>
      <c r="D1059" s="406"/>
      <c r="E1059" s="406"/>
      <c r="F1059" s="406"/>
      <c r="G1059" s="406"/>
      <c r="H1059" s="406"/>
      <c r="I1059" s="406"/>
      <c r="J1059" s="406"/>
      <c r="K1059" s="406"/>
      <c r="L1059" s="406"/>
      <c r="M1059" s="406"/>
      <c r="N1059" s="406"/>
      <c r="O1059" s="406"/>
      <c r="P1059" s="406"/>
      <c r="Q1059" s="406"/>
      <c r="R1059" s="406"/>
      <c r="S1059" s="406"/>
      <c r="T1059" s="406"/>
      <c r="U1059" s="406"/>
      <c r="V1059" s="406"/>
      <c r="W1059" s="406"/>
      <c r="X1059" s="406"/>
      <c r="Y1059" s="406"/>
      <c r="Z1059" s="521" t="str">
        <f t="shared" si="75"/>
        <v/>
      </c>
      <c r="AA1059" s="406"/>
      <c r="AB1059" s="406"/>
      <c r="AC1059" s="406"/>
      <c r="AD1059" s="406"/>
      <c r="AE1059" s="406"/>
      <c r="AF1059" s="406"/>
      <c r="AG1059" s="406"/>
      <c r="AH1059" s="406"/>
      <c r="AI1059" s="406"/>
      <c r="AJ1059" s="406"/>
      <c r="AK1059" s="406"/>
      <c r="AL1059" s="406"/>
      <c r="AM1059" s="406"/>
      <c r="AN1059" s="406"/>
      <c r="AO1059" s="406"/>
      <c r="AP1059" s="406"/>
      <c r="AQ1059" s="406"/>
      <c r="AR1059" s="406"/>
      <c r="AS1059" s="429"/>
      <c r="AT1059" s="430"/>
      <c r="AU1059" s="429"/>
      <c r="AV1059" s="430"/>
      <c r="AW1059" s="436"/>
      <c r="AX1059" s="430"/>
      <c r="AY1059" s="406"/>
      <c r="AZ1059" s="408"/>
      <c r="BA1059" s="410" t="str">
        <f>IF(A1059="","",IF(AY1059+AZ1059=ข้อมูลพื้นฐาน!$F$36+ข้อมูลพื้นฐาน!$G$36,"/",""))</f>
        <v/>
      </c>
      <c r="BB1059" s="410" t="str">
        <f t="shared" si="76"/>
        <v/>
      </c>
      <c r="BC1059" s="389" t="str">
        <f>สรุปเวลาเรียน!X54</f>
        <v/>
      </c>
      <c r="BD1059" s="415"/>
    </row>
    <row r="1060" spans="1:56" ht="3.6" customHeight="1">
      <c r="A1060" s="522"/>
      <c r="B1060" s="522"/>
      <c r="C1060" s="415"/>
      <c r="D1060" s="415"/>
      <c r="E1060" s="415"/>
      <c r="F1060" s="415"/>
      <c r="G1060" s="415"/>
      <c r="H1060" s="415"/>
      <c r="I1060" s="415"/>
      <c r="J1060" s="415"/>
      <c r="K1060" s="415"/>
      <c r="L1060" s="415"/>
      <c r="M1060" s="415"/>
      <c r="N1060" s="415"/>
      <c r="O1060" s="415"/>
      <c r="P1060" s="415"/>
      <c r="Q1060" s="415"/>
      <c r="R1060" s="415"/>
      <c r="S1060" s="415"/>
      <c r="T1060" s="415"/>
      <c r="U1060" s="415"/>
      <c r="V1060" s="415"/>
      <c r="W1060" s="415"/>
      <c r="X1060" s="415"/>
      <c r="Y1060" s="415"/>
      <c r="Z1060" s="522"/>
      <c r="AA1060" s="415"/>
      <c r="AB1060" s="415"/>
      <c r="AC1060" s="415"/>
      <c r="AD1060" s="415"/>
      <c r="AE1060" s="415"/>
      <c r="AF1060" s="415"/>
      <c r="AG1060" s="415"/>
      <c r="AH1060" s="415"/>
      <c r="AI1060" s="415"/>
      <c r="AJ1060" s="415"/>
      <c r="AK1060" s="415"/>
      <c r="AL1060" s="415"/>
      <c r="AM1060" s="415"/>
      <c r="AN1060" s="415"/>
      <c r="AO1060" s="415"/>
      <c r="AP1060" s="415"/>
      <c r="AQ1060" s="415"/>
      <c r="AR1060" s="415"/>
      <c r="AS1060" s="415"/>
      <c r="AT1060" s="415"/>
      <c r="AU1060" s="415"/>
      <c r="AV1060" s="415"/>
      <c r="AW1060" s="415"/>
      <c r="AX1060" s="415"/>
      <c r="AY1060" s="415"/>
      <c r="AZ1060" s="453"/>
      <c r="BA1060" s="453"/>
      <c r="BB1060" s="453"/>
      <c r="BC1060" s="415"/>
      <c r="BD1060" s="415"/>
    </row>
    <row r="1061" spans="1:56" ht="18.75" hidden="1">
      <c r="A1061" s="522"/>
      <c r="B1061" s="522"/>
      <c r="C1061" s="415"/>
      <c r="D1061" s="415"/>
      <c r="E1061" s="415"/>
      <c r="F1061" s="415"/>
      <c r="G1061" s="415"/>
      <c r="H1061" s="415"/>
      <c r="I1061" s="415"/>
      <c r="J1061" s="415"/>
      <c r="K1061" s="415"/>
      <c r="L1061" s="415"/>
      <c r="M1061" s="415"/>
      <c r="N1061" s="415"/>
      <c r="O1061" s="415"/>
      <c r="P1061" s="415"/>
      <c r="Q1061" s="415"/>
      <c r="R1061" s="415"/>
      <c r="S1061" s="415"/>
      <c r="T1061" s="415"/>
      <c r="U1061" s="415"/>
      <c r="V1061" s="415"/>
      <c r="W1061" s="415"/>
      <c r="X1061" s="415"/>
      <c r="Y1061" s="415"/>
      <c r="Z1061" s="522"/>
      <c r="AA1061" s="415"/>
      <c r="AB1061" s="415"/>
      <c r="AC1061" s="415"/>
      <c r="AD1061" s="415"/>
      <c r="AE1061" s="415"/>
      <c r="AF1061" s="415"/>
      <c r="AG1061" s="415"/>
      <c r="AH1061" s="415"/>
      <c r="AI1061" s="415"/>
      <c r="AJ1061" s="415"/>
      <c r="AK1061" s="415"/>
      <c r="AL1061" s="415"/>
      <c r="AM1061" s="415"/>
      <c r="AN1061" s="415"/>
      <c r="AO1061" s="415"/>
      <c r="AP1061" s="415"/>
      <c r="AQ1061" s="415"/>
      <c r="AR1061" s="415"/>
      <c r="AS1061" s="415"/>
      <c r="AT1061" s="415"/>
      <c r="AU1061" s="415"/>
      <c r="AV1061" s="415"/>
      <c r="AW1061" s="415"/>
      <c r="AX1061" s="415"/>
      <c r="AY1061" s="415"/>
      <c r="AZ1061" s="453"/>
      <c r="BA1061" s="453"/>
      <c r="BB1061" s="453"/>
      <c r="BC1061" s="415"/>
      <c r="BD1061" s="415"/>
    </row>
    <row r="1062" spans="1:56" ht="21">
      <c r="A1062" s="878" t="str">
        <f>"ผลการประเมินตัวชี้วัด รายวิชา"&amp;ข้อมูลพื้นฐาน!A35&amp;"    รหัสวิชา    "&amp;ข้อมูลพื้นฐาน!C447</f>
        <v xml:space="preserve">ผลการประเมินตัวชี้วัด รายวิชา    รหัสวิชา    </v>
      </c>
      <c r="B1062" s="878"/>
      <c r="C1062" s="878"/>
      <c r="D1062" s="878"/>
      <c r="E1062" s="878"/>
      <c r="F1062" s="878"/>
      <c r="G1062" s="878"/>
      <c r="H1062" s="878"/>
      <c r="I1062" s="878"/>
      <c r="J1062" s="878"/>
      <c r="K1062" s="878"/>
      <c r="L1062" s="878"/>
      <c r="M1062" s="878"/>
      <c r="N1062" s="878"/>
      <c r="O1062" s="878"/>
      <c r="P1062" s="878"/>
      <c r="Q1062" s="878"/>
      <c r="R1062" s="878"/>
      <c r="S1062" s="878"/>
      <c r="T1062" s="878"/>
      <c r="U1062" s="878"/>
      <c r="V1062" s="878"/>
      <c r="W1062" s="878"/>
      <c r="X1062" s="878"/>
      <c r="Y1062" s="878"/>
      <c r="Z1062" s="878" t="str">
        <f>A1062</f>
        <v xml:space="preserve">ผลการประเมินตัวชี้วัด รายวิชา    รหัสวิชา    </v>
      </c>
      <c r="AA1062" s="878"/>
      <c r="AB1062" s="878"/>
      <c r="AC1062" s="878"/>
      <c r="AD1062" s="878"/>
      <c r="AE1062" s="878"/>
      <c r="AF1062" s="878"/>
      <c r="AG1062" s="878"/>
      <c r="AH1062" s="878"/>
      <c r="AI1062" s="878"/>
      <c r="AJ1062" s="878"/>
      <c r="AK1062" s="878"/>
      <c r="AL1062" s="878"/>
      <c r="AM1062" s="878"/>
      <c r="AN1062" s="878"/>
      <c r="AO1062" s="878"/>
      <c r="AP1062" s="878"/>
      <c r="AQ1062" s="878"/>
      <c r="AR1062" s="878"/>
      <c r="AS1062" s="878"/>
      <c r="AT1062" s="878"/>
      <c r="AU1062" s="878"/>
      <c r="AV1062" s="878"/>
      <c r="AW1062" s="878"/>
      <c r="AX1062" s="878"/>
      <c r="AY1062" s="878"/>
      <c r="AZ1062" s="878"/>
      <c r="BA1062" s="878"/>
      <c r="BB1062" s="878"/>
      <c r="BC1062" s="878"/>
      <c r="BD1062" s="415">
        <v>20</v>
      </c>
    </row>
    <row r="1063" spans="1:56" ht="62.25" customHeight="1">
      <c r="A1063" s="879" t="s">
        <v>594</v>
      </c>
      <c r="B1063" s="880"/>
      <c r="C1063" s="881"/>
      <c r="D1063" s="458"/>
      <c r="E1063" s="458"/>
      <c r="F1063" s="458"/>
      <c r="G1063" s="458"/>
      <c r="H1063" s="458"/>
      <c r="I1063" s="458"/>
      <c r="J1063" s="458"/>
      <c r="K1063" s="458"/>
      <c r="L1063" s="458"/>
      <c r="M1063" s="458"/>
      <c r="N1063" s="458"/>
      <c r="O1063" s="458"/>
      <c r="P1063" s="458"/>
      <c r="Q1063" s="458"/>
      <c r="R1063" s="458"/>
      <c r="S1063" s="458"/>
      <c r="T1063" s="458"/>
      <c r="U1063" s="458"/>
      <c r="V1063" s="458"/>
      <c r="W1063" s="458"/>
      <c r="X1063" s="458"/>
      <c r="Y1063" s="458"/>
      <c r="Z1063" s="540"/>
      <c r="AA1063" s="458"/>
      <c r="AB1063" s="458"/>
      <c r="AC1063" s="458"/>
      <c r="AD1063" s="458"/>
      <c r="AE1063" s="458"/>
      <c r="AF1063" s="458"/>
      <c r="AG1063" s="458"/>
      <c r="AH1063" s="458"/>
      <c r="AI1063" s="458"/>
      <c r="AJ1063" s="458"/>
      <c r="AK1063" s="458"/>
      <c r="AL1063" s="458"/>
      <c r="AM1063" s="458"/>
      <c r="AN1063" s="458"/>
      <c r="AO1063" s="458"/>
      <c r="AP1063" s="458"/>
      <c r="AQ1063" s="458"/>
      <c r="AR1063" s="458"/>
      <c r="AS1063" s="882" t="s">
        <v>787</v>
      </c>
      <c r="AT1063" s="882" t="s">
        <v>788</v>
      </c>
      <c r="AU1063" s="902" t="s">
        <v>1714</v>
      </c>
      <c r="AV1063" s="903" t="s">
        <v>1716</v>
      </c>
      <c r="AW1063" s="902" t="s">
        <v>1714</v>
      </c>
      <c r="AX1063" s="904" t="s">
        <v>1715</v>
      </c>
      <c r="AY1063" s="886" t="s">
        <v>1487</v>
      </c>
      <c r="AZ1063" s="886" t="s">
        <v>1488</v>
      </c>
      <c r="BA1063" s="887" t="s">
        <v>595</v>
      </c>
      <c r="BB1063" s="888"/>
      <c r="BC1063" s="889" t="s">
        <v>61</v>
      </c>
      <c r="BD1063" s="415"/>
    </row>
    <row r="1064" spans="1:56" ht="15" customHeight="1">
      <c r="A1064" s="892" t="s">
        <v>38</v>
      </c>
      <c r="B1064" s="893"/>
      <c r="C1064" s="424" t="s">
        <v>586</v>
      </c>
      <c r="D1064" s="457">
        <v>1</v>
      </c>
      <c r="E1064" s="457">
        <v>2</v>
      </c>
      <c r="F1064" s="457">
        <v>3</v>
      </c>
      <c r="G1064" s="457">
        <v>4</v>
      </c>
      <c r="H1064" s="457">
        <v>5</v>
      </c>
      <c r="I1064" s="457">
        <v>6</v>
      </c>
      <c r="J1064" s="457">
        <v>7</v>
      </c>
      <c r="K1064" s="457">
        <v>8</v>
      </c>
      <c r="L1064" s="457">
        <v>9</v>
      </c>
      <c r="M1064" s="457">
        <v>10</v>
      </c>
      <c r="N1064" s="457">
        <v>11</v>
      </c>
      <c r="O1064" s="457">
        <v>12</v>
      </c>
      <c r="P1064" s="457">
        <v>13</v>
      </c>
      <c r="Q1064" s="457">
        <v>14</v>
      </c>
      <c r="R1064" s="457">
        <v>15</v>
      </c>
      <c r="S1064" s="457">
        <v>16</v>
      </c>
      <c r="T1064" s="457">
        <v>17</v>
      </c>
      <c r="U1064" s="457">
        <v>18</v>
      </c>
      <c r="V1064" s="457">
        <v>19</v>
      </c>
      <c r="W1064" s="457">
        <v>20</v>
      </c>
      <c r="X1064" s="457">
        <v>21</v>
      </c>
      <c r="Y1064" s="457">
        <v>22</v>
      </c>
      <c r="Z1064" s="896" t="s">
        <v>38</v>
      </c>
      <c r="AA1064" s="457">
        <v>23</v>
      </c>
      <c r="AB1064" s="457">
        <v>24</v>
      </c>
      <c r="AC1064" s="457">
        <v>25</v>
      </c>
      <c r="AD1064" s="457">
        <v>26</v>
      </c>
      <c r="AE1064" s="457">
        <v>27</v>
      </c>
      <c r="AF1064" s="457">
        <v>28</v>
      </c>
      <c r="AG1064" s="457">
        <v>29</v>
      </c>
      <c r="AH1064" s="457">
        <v>30</v>
      </c>
      <c r="AI1064" s="457">
        <v>31</v>
      </c>
      <c r="AJ1064" s="457">
        <v>32</v>
      </c>
      <c r="AK1064" s="457">
        <v>33</v>
      </c>
      <c r="AL1064" s="457">
        <v>34</v>
      </c>
      <c r="AM1064" s="457">
        <v>35</v>
      </c>
      <c r="AN1064" s="457">
        <v>36</v>
      </c>
      <c r="AO1064" s="457">
        <v>37</v>
      </c>
      <c r="AP1064" s="457">
        <v>38</v>
      </c>
      <c r="AQ1064" s="457">
        <v>39</v>
      </c>
      <c r="AR1064" s="457">
        <v>40</v>
      </c>
      <c r="AS1064" s="883"/>
      <c r="AT1064" s="883"/>
      <c r="AU1064" s="902"/>
      <c r="AV1064" s="903"/>
      <c r="AW1064" s="902"/>
      <c r="AX1064" s="904"/>
      <c r="AY1064" s="886"/>
      <c r="AZ1064" s="886"/>
      <c r="BA1064" s="898" t="s">
        <v>52</v>
      </c>
      <c r="BB1064" s="898" t="s">
        <v>53</v>
      </c>
      <c r="BC1064" s="890"/>
      <c r="BD1064" s="415"/>
    </row>
    <row r="1065" spans="1:56" ht="15" customHeight="1">
      <c r="A1065" s="894"/>
      <c r="B1065" s="895"/>
      <c r="C1065" s="424" t="s">
        <v>677</v>
      </c>
      <c r="D1065" s="425"/>
      <c r="E1065" s="425"/>
      <c r="F1065" s="425"/>
      <c r="G1065" s="425"/>
      <c r="H1065" s="425"/>
      <c r="I1065" s="425"/>
      <c r="J1065" s="425"/>
      <c r="K1065" s="425"/>
      <c r="L1065" s="425"/>
      <c r="M1065" s="425"/>
      <c r="N1065" s="425"/>
      <c r="O1065" s="425"/>
      <c r="P1065" s="425"/>
      <c r="Q1065" s="425"/>
      <c r="R1065" s="425"/>
      <c r="S1065" s="425"/>
      <c r="T1065" s="425"/>
      <c r="U1065" s="425"/>
      <c r="V1065" s="425"/>
      <c r="W1065" s="425"/>
      <c r="X1065" s="425"/>
      <c r="Y1065" s="425"/>
      <c r="Z1065" s="897"/>
      <c r="AA1065" s="425"/>
      <c r="AB1065" s="425"/>
      <c r="AC1065" s="425"/>
      <c r="AD1065" s="425"/>
      <c r="AE1065" s="425"/>
      <c r="AF1065" s="425"/>
      <c r="AG1065" s="425"/>
      <c r="AH1065" s="425"/>
      <c r="AI1065" s="425"/>
      <c r="AJ1065" s="425"/>
      <c r="AK1065" s="425"/>
      <c r="AL1065" s="425"/>
      <c r="AM1065" s="425"/>
      <c r="AN1065" s="425"/>
      <c r="AO1065" s="425"/>
      <c r="AP1065" s="425"/>
      <c r="AQ1065" s="425"/>
      <c r="AR1065" s="431"/>
      <c r="AS1065" s="438"/>
      <c r="AT1065" s="438"/>
      <c r="AU1065" s="900" t="s">
        <v>679</v>
      </c>
      <c r="AV1065" s="901"/>
      <c r="AW1065" s="900" t="s">
        <v>680</v>
      </c>
      <c r="AX1065" s="901"/>
      <c r="AY1065" s="459">
        <f>ข้อมูลพื้นฐาน!F35</f>
        <v>0</v>
      </c>
      <c r="AZ1065" s="459">
        <f>ข้อมูลพื้นฐาน!G35</f>
        <v>0</v>
      </c>
      <c r="BA1065" s="899"/>
      <c r="BB1065" s="899"/>
      <c r="BC1065" s="891"/>
      <c r="BD1065" s="415"/>
    </row>
    <row r="1066" spans="1:56" ht="15" customHeight="1">
      <c r="A1066" s="875">
        <f>เวลาเรียน1!A7</f>
        <v>1</v>
      </c>
      <c r="B1066" s="876"/>
      <c r="C1066" s="519" t="str">
        <f>เวลาเรียน1!D7</f>
        <v/>
      </c>
      <c r="D1066" s="406"/>
      <c r="E1066" s="406"/>
      <c r="F1066" s="407"/>
      <c r="G1066" s="406"/>
      <c r="H1066" s="406"/>
      <c r="I1066" s="406"/>
      <c r="J1066" s="406"/>
      <c r="K1066" s="406"/>
      <c r="L1066" s="406"/>
      <c r="M1066" s="406"/>
      <c r="N1066" s="406"/>
      <c r="O1066" s="406"/>
      <c r="P1066" s="406"/>
      <c r="Q1066" s="406"/>
      <c r="R1066" s="406"/>
      <c r="S1066" s="406"/>
      <c r="T1066" s="406"/>
      <c r="U1066" s="406"/>
      <c r="V1066" s="406"/>
      <c r="W1066" s="406"/>
      <c r="X1066" s="406"/>
      <c r="Y1066" s="406"/>
      <c r="Z1066" s="521">
        <f>A1066</f>
        <v>1</v>
      </c>
      <c r="AA1066" s="406"/>
      <c r="AB1066" s="406"/>
      <c r="AC1066" s="406"/>
      <c r="AD1066" s="406"/>
      <c r="AE1066" s="406"/>
      <c r="AF1066" s="406"/>
      <c r="AG1066" s="406"/>
      <c r="AH1066" s="406"/>
      <c r="AI1066" s="406"/>
      <c r="AJ1066" s="406"/>
      <c r="AK1066" s="406"/>
      <c r="AL1066" s="406"/>
      <c r="AM1066" s="406"/>
      <c r="AN1066" s="406"/>
      <c r="AO1066" s="406"/>
      <c r="AP1066" s="406"/>
      <c r="AQ1066" s="406"/>
      <c r="AR1066" s="406"/>
      <c r="AS1066" s="437"/>
      <c r="AT1066" s="432"/>
      <c r="AU1066" s="437"/>
      <c r="AV1066" s="432"/>
      <c r="AW1066" s="434"/>
      <c r="AX1066" s="432"/>
      <c r="AY1066" s="406"/>
      <c r="AZ1066" s="408"/>
      <c r="BA1066" s="410" t="str">
        <f>IF(A1066="","",IF(AY1066+AZ1066=ข้อมูลพื้นฐาน!$F$33+ข้อมูลพื้นฐาน!$G$33,"/",""))</f>
        <v>/</v>
      </c>
      <c r="BB1066" s="410" t="str">
        <f t="shared" ref="BB1066:BB1105" si="77">IF(A1066="","",IF(BA1066="/","","/"))</f>
        <v/>
      </c>
      <c r="BC1066" s="389" t="str">
        <f>สรุปเวลาเรียน!X5</f>
        <v/>
      </c>
      <c r="BD1066" s="415"/>
    </row>
    <row r="1067" spans="1:56" ht="15" customHeight="1">
      <c r="A1067" s="875" t="str">
        <f>เวลาเรียน1!A8</f>
        <v/>
      </c>
      <c r="B1067" s="876"/>
      <c r="C1067" s="519" t="str">
        <f>เวลาเรียน1!D8</f>
        <v/>
      </c>
      <c r="D1067" s="406"/>
      <c r="E1067" s="406"/>
      <c r="F1067" s="406"/>
      <c r="G1067" s="406"/>
      <c r="H1067" s="406"/>
      <c r="I1067" s="406"/>
      <c r="J1067" s="406"/>
      <c r="K1067" s="406"/>
      <c r="L1067" s="406"/>
      <c r="M1067" s="406"/>
      <c r="N1067" s="406"/>
      <c r="O1067" s="406"/>
      <c r="P1067" s="406"/>
      <c r="Q1067" s="406"/>
      <c r="R1067" s="406"/>
      <c r="S1067" s="406"/>
      <c r="T1067" s="406"/>
      <c r="U1067" s="406"/>
      <c r="V1067" s="406"/>
      <c r="W1067" s="406"/>
      <c r="X1067" s="406"/>
      <c r="Y1067" s="406"/>
      <c r="Z1067" s="521" t="str">
        <f t="shared" ref="Z1067:Z1105" si="78">A1067</f>
        <v/>
      </c>
      <c r="AA1067" s="406"/>
      <c r="AB1067" s="406"/>
      <c r="AC1067" s="406"/>
      <c r="AD1067" s="406"/>
      <c r="AE1067" s="406"/>
      <c r="AF1067" s="406"/>
      <c r="AG1067" s="406"/>
      <c r="AH1067" s="406"/>
      <c r="AI1067" s="406"/>
      <c r="AJ1067" s="406"/>
      <c r="AK1067" s="406"/>
      <c r="AL1067" s="406"/>
      <c r="AM1067" s="406"/>
      <c r="AN1067" s="406"/>
      <c r="AO1067" s="406"/>
      <c r="AP1067" s="406"/>
      <c r="AQ1067" s="406"/>
      <c r="AR1067" s="406"/>
      <c r="AS1067" s="427"/>
      <c r="AT1067" s="428"/>
      <c r="AU1067" s="427"/>
      <c r="AV1067" s="428"/>
      <c r="AW1067" s="435"/>
      <c r="AX1067" s="428"/>
      <c r="AY1067" s="406"/>
      <c r="AZ1067" s="408"/>
      <c r="BA1067" s="410" t="str">
        <f>IF(A1067="","",IF(AY1067+AZ1067=ข้อมูลพื้นฐาน!$F$33+ข้อมูลพื้นฐาน!$G$33,"/",""))</f>
        <v/>
      </c>
      <c r="BB1067" s="410" t="str">
        <f t="shared" si="77"/>
        <v/>
      </c>
      <c r="BC1067" s="389" t="str">
        <f>สรุปเวลาเรียน!X6</f>
        <v/>
      </c>
      <c r="BD1067" s="415"/>
    </row>
    <row r="1068" spans="1:56" ht="15" customHeight="1">
      <c r="A1068" s="875" t="str">
        <f>เวลาเรียน1!A9</f>
        <v/>
      </c>
      <c r="B1068" s="876"/>
      <c r="C1068" s="519" t="str">
        <f>เวลาเรียน1!D9</f>
        <v/>
      </c>
      <c r="D1068" s="406"/>
      <c r="E1068" s="406"/>
      <c r="F1068" s="406"/>
      <c r="G1068" s="406"/>
      <c r="H1068" s="406"/>
      <c r="I1068" s="406"/>
      <c r="J1068" s="406"/>
      <c r="K1068" s="406"/>
      <c r="L1068" s="406"/>
      <c r="M1068" s="406"/>
      <c r="N1068" s="406"/>
      <c r="O1068" s="406"/>
      <c r="P1068" s="406"/>
      <c r="Q1068" s="406"/>
      <c r="R1068" s="406"/>
      <c r="S1068" s="406"/>
      <c r="T1068" s="406"/>
      <c r="U1068" s="406"/>
      <c r="V1068" s="406"/>
      <c r="W1068" s="406"/>
      <c r="X1068" s="406"/>
      <c r="Y1068" s="406"/>
      <c r="Z1068" s="521" t="str">
        <f t="shared" si="78"/>
        <v/>
      </c>
      <c r="AA1068" s="406"/>
      <c r="AB1068" s="406"/>
      <c r="AC1068" s="406"/>
      <c r="AD1068" s="406"/>
      <c r="AE1068" s="406"/>
      <c r="AF1068" s="406"/>
      <c r="AG1068" s="406"/>
      <c r="AH1068" s="406"/>
      <c r="AI1068" s="406"/>
      <c r="AJ1068" s="406"/>
      <c r="AK1068" s="406"/>
      <c r="AL1068" s="406"/>
      <c r="AM1068" s="406"/>
      <c r="AN1068" s="406"/>
      <c r="AO1068" s="406"/>
      <c r="AP1068" s="406"/>
      <c r="AQ1068" s="406"/>
      <c r="AR1068" s="406"/>
      <c r="AS1068" s="427"/>
      <c r="AT1068" s="428"/>
      <c r="AU1068" s="427"/>
      <c r="AV1068" s="428"/>
      <c r="AW1068" s="435"/>
      <c r="AX1068" s="428"/>
      <c r="AY1068" s="406"/>
      <c r="AZ1068" s="408"/>
      <c r="BA1068" s="410" t="str">
        <f>IF(A1068="","",IF(AY1068+AZ1068=ข้อมูลพื้นฐาน!$F$33+ข้อมูลพื้นฐาน!$G$33,"/",""))</f>
        <v/>
      </c>
      <c r="BB1068" s="410" t="str">
        <f t="shared" si="77"/>
        <v/>
      </c>
      <c r="BC1068" s="389" t="str">
        <f>สรุปเวลาเรียน!X7</f>
        <v/>
      </c>
      <c r="BD1068" s="415"/>
    </row>
    <row r="1069" spans="1:56" ht="15" customHeight="1">
      <c r="A1069" s="875" t="str">
        <f>เวลาเรียน1!A10</f>
        <v/>
      </c>
      <c r="B1069" s="876"/>
      <c r="C1069" s="519" t="str">
        <f>เวลาเรียน1!D10</f>
        <v/>
      </c>
      <c r="D1069" s="406"/>
      <c r="E1069" s="406"/>
      <c r="F1069" s="406"/>
      <c r="G1069" s="406"/>
      <c r="H1069" s="406"/>
      <c r="I1069" s="406"/>
      <c r="J1069" s="406"/>
      <c r="K1069" s="406"/>
      <c r="L1069" s="406"/>
      <c r="M1069" s="406"/>
      <c r="N1069" s="406"/>
      <c r="O1069" s="406"/>
      <c r="P1069" s="406"/>
      <c r="Q1069" s="406"/>
      <c r="R1069" s="406"/>
      <c r="S1069" s="406"/>
      <c r="T1069" s="406"/>
      <c r="U1069" s="406"/>
      <c r="V1069" s="406"/>
      <c r="W1069" s="406"/>
      <c r="X1069" s="406"/>
      <c r="Y1069" s="406"/>
      <c r="Z1069" s="521" t="str">
        <f t="shared" si="78"/>
        <v/>
      </c>
      <c r="AA1069" s="406"/>
      <c r="AB1069" s="406"/>
      <c r="AC1069" s="406"/>
      <c r="AD1069" s="406"/>
      <c r="AE1069" s="406"/>
      <c r="AF1069" s="406"/>
      <c r="AG1069" s="406"/>
      <c r="AH1069" s="406"/>
      <c r="AI1069" s="406"/>
      <c r="AJ1069" s="406"/>
      <c r="AK1069" s="406"/>
      <c r="AL1069" s="406"/>
      <c r="AM1069" s="406"/>
      <c r="AN1069" s="406"/>
      <c r="AO1069" s="406"/>
      <c r="AP1069" s="406"/>
      <c r="AQ1069" s="406"/>
      <c r="AR1069" s="406"/>
      <c r="AS1069" s="427"/>
      <c r="AT1069" s="428"/>
      <c r="AU1069" s="427"/>
      <c r="AV1069" s="428"/>
      <c r="AW1069" s="435"/>
      <c r="AX1069" s="428"/>
      <c r="AY1069" s="406"/>
      <c r="AZ1069" s="408"/>
      <c r="BA1069" s="410" t="str">
        <f>IF(A1069="","",IF(AY1069+AZ1069=ข้อมูลพื้นฐาน!$F$33+ข้อมูลพื้นฐาน!$G$33,"/",""))</f>
        <v/>
      </c>
      <c r="BB1069" s="410" t="str">
        <f t="shared" si="77"/>
        <v/>
      </c>
      <c r="BC1069" s="389" t="str">
        <f>สรุปเวลาเรียน!X8</f>
        <v/>
      </c>
      <c r="BD1069" s="415"/>
    </row>
    <row r="1070" spans="1:56" ht="15" customHeight="1">
      <c r="A1070" s="875" t="str">
        <f>เวลาเรียน1!A11</f>
        <v/>
      </c>
      <c r="B1070" s="876"/>
      <c r="C1070" s="519" t="str">
        <f>เวลาเรียน1!D11</f>
        <v/>
      </c>
      <c r="D1070" s="406"/>
      <c r="E1070" s="406"/>
      <c r="F1070" s="406"/>
      <c r="G1070" s="406"/>
      <c r="H1070" s="406"/>
      <c r="I1070" s="406"/>
      <c r="J1070" s="406"/>
      <c r="K1070" s="406"/>
      <c r="L1070" s="406"/>
      <c r="M1070" s="406"/>
      <c r="N1070" s="406"/>
      <c r="O1070" s="406"/>
      <c r="P1070" s="406"/>
      <c r="Q1070" s="406"/>
      <c r="R1070" s="406"/>
      <c r="S1070" s="406"/>
      <c r="T1070" s="406"/>
      <c r="U1070" s="406"/>
      <c r="V1070" s="406"/>
      <c r="W1070" s="406"/>
      <c r="X1070" s="406"/>
      <c r="Y1070" s="406"/>
      <c r="Z1070" s="521" t="str">
        <f t="shared" si="78"/>
        <v/>
      </c>
      <c r="AA1070" s="406"/>
      <c r="AB1070" s="406"/>
      <c r="AC1070" s="406"/>
      <c r="AD1070" s="406"/>
      <c r="AE1070" s="406"/>
      <c r="AF1070" s="406"/>
      <c r="AG1070" s="406"/>
      <c r="AH1070" s="406"/>
      <c r="AI1070" s="406"/>
      <c r="AJ1070" s="406"/>
      <c r="AK1070" s="406"/>
      <c r="AL1070" s="406"/>
      <c r="AM1070" s="406"/>
      <c r="AN1070" s="406"/>
      <c r="AO1070" s="406"/>
      <c r="AP1070" s="406"/>
      <c r="AQ1070" s="406"/>
      <c r="AR1070" s="406"/>
      <c r="AS1070" s="427"/>
      <c r="AT1070" s="428"/>
      <c r="AU1070" s="427"/>
      <c r="AV1070" s="428"/>
      <c r="AW1070" s="435"/>
      <c r="AX1070" s="428"/>
      <c r="AY1070" s="406"/>
      <c r="AZ1070" s="408"/>
      <c r="BA1070" s="410" t="str">
        <f>IF(A1070="","",IF(AY1070+AZ1070=ข้อมูลพื้นฐาน!$F$33+ข้อมูลพื้นฐาน!$G$33,"/",""))</f>
        <v/>
      </c>
      <c r="BB1070" s="410" t="str">
        <f t="shared" si="77"/>
        <v/>
      </c>
      <c r="BC1070" s="389" t="str">
        <f>สรุปเวลาเรียน!X9</f>
        <v/>
      </c>
      <c r="BD1070" s="415"/>
    </row>
    <row r="1071" spans="1:56" ht="15" customHeight="1">
      <c r="A1071" s="875" t="str">
        <f>เวลาเรียน1!A12</f>
        <v/>
      </c>
      <c r="B1071" s="876"/>
      <c r="C1071" s="519" t="str">
        <f>เวลาเรียน1!D12</f>
        <v/>
      </c>
      <c r="D1071" s="406"/>
      <c r="E1071" s="406"/>
      <c r="F1071" s="406"/>
      <c r="G1071" s="406"/>
      <c r="H1071" s="406"/>
      <c r="I1071" s="406"/>
      <c r="J1071" s="406"/>
      <c r="K1071" s="406"/>
      <c r="L1071" s="406"/>
      <c r="M1071" s="406"/>
      <c r="N1071" s="406"/>
      <c r="O1071" s="406"/>
      <c r="P1071" s="406"/>
      <c r="Q1071" s="406"/>
      <c r="R1071" s="406"/>
      <c r="S1071" s="406"/>
      <c r="T1071" s="406"/>
      <c r="U1071" s="406"/>
      <c r="V1071" s="406"/>
      <c r="W1071" s="406"/>
      <c r="X1071" s="406"/>
      <c r="Y1071" s="406"/>
      <c r="Z1071" s="521" t="str">
        <f t="shared" si="78"/>
        <v/>
      </c>
      <c r="AA1071" s="406"/>
      <c r="AB1071" s="406"/>
      <c r="AC1071" s="406"/>
      <c r="AD1071" s="406"/>
      <c r="AE1071" s="406"/>
      <c r="AF1071" s="406"/>
      <c r="AG1071" s="406"/>
      <c r="AH1071" s="406"/>
      <c r="AI1071" s="406"/>
      <c r="AJ1071" s="406"/>
      <c r="AK1071" s="406"/>
      <c r="AL1071" s="406"/>
      <c r="AM1071" s="406"/>
      <c r="AN1071" s="406"/>
      <c r="AO1071" s="406"/>
      <c r="AP1071" s="406"/>
      <c r="AQ1071" s="406"/>
      <c r="AR1071" s="406"/>
      <c r="AS1071" s="427"/>
      <c r="AT1071" s="428"/>
      <c r="AU1071" s="427"/>
      <c r="AV1071" s="428"/>
      <c r="AW1071" s="435"/>
      <c r="AX1071" s="428"/>
      <c r="AY1071" s="406"/>
      <c r="AZ1071" s="408"/>
      <c r="BA1071" s="410" t="str">
        <f>IF(A1071="","",IF(AY1071+AZ1071=ข้อมูลพื้นฐาน!$F$33+ข้อมูลพื้นฐาน!$G$33,"/",""))</f>
        <v/>
      </c>
      <c r="BB1071" s="410" t="str">
        <f t="shared" si="77"/>
        <v/>
      </c>
      <c r="BC1071" s="389" t="str">
        <f>สรุปเวลาเรียน!X10</f>
        <v/>
      </c>
      <c r="BD1071" s="415"/>
    </row>
    <row r="1072" spans="1:56" ht="15" customHeight="1">
      <c r="A1072" s="875" t="str">
        <f>เวลาเรียน1!A13</f>
        <v/>
      </c>
      <c r="B1072" s="876"/>
      <c r="C1072" s="519" t="str">
        <f>เวลาเรียน1!D13</f>
        <v/>
      </c>
      <c r="D1072" s="406"/>
      <c r="E1072" s="406"/>
      <c r="F1072" s="406"/>
      <c r="G1072" s="406"/>
      <c r="H1072" s="406"/>
      <c r="I1072" s="406"/>
      <c r="J1072" s="406"/>
      <c r="K1072" s="406"/>
      <c r="L1072" s="406"/>
      <c r="M1072" s="406"/>
      <c r="N1072" s="406"/>
      <c r="O1072" s="406"/>
      <c r="P1072" s="406"/>
      <c r="Q1072" s="406"/>
      <c r="R1072" s="406"/>
      <c r="S1072" s="406"/>
      <c r="T1072" s="406"/>
      <c r="U1072" s="406"/>
      <c r="V1072" s="406"/>
      <c r="W1072" s="406"/>
      <c r="X1072" s="406"/>
      <c r="Y1072" s="406"/>
      <c r="Z1072" s="521" t="str">
        <f t="shared" si="78"/>
        <v/>
      </c>
      <c r="AA1072" s="406"/>
      <c r="AB1072" s="406"/>
      <c r="AC1072" s="406"/>
      <c r="AD1072" s="406"/>
      <c r="AE1072" s="406"/>
      <c r="AF1072" s="406"/>
      <c r="AG1072" s="406"/>
      <c r="AH1072" s="406"/>
      <c r="AI1072" s="406"/>
      <c r="AJ1072" s="406"/>
      <c r="AK1072" s="406"/>
      <c r="AL1072" s="406"/>
      <c r="AM1072" s="406"/>
      <c r="AN1072" s="406"/>
      <c r="AO1072" s="406"/>
      <c r="AP1072" s="406"/>
      <c r="AQ1072" s="406"/>
      <c r="AR1072" s="406"/>
      <c r="AS1072" s="427"/>
      <c r="AT1072" s="428"/>
      <c r="AU1072" s="427"/>
      <c r="AV1072" s="428"/>
      <c r="AW1072" s="435"/>
      <c r="AX1072" s="428"/>
      <c r="AY1072" s="406"/>
      <c r="AZ1072" s="408"/>
      <c r="BA1072" s="410" t="str">
        <f>IF(A1072="","",IF(AY1072+AZ1072=ข้อมูลพื้นฐาน!$F$33+ข้อมูลพื้นฐาน!$G$33,"/",""))</f>
        <v/>
      </c>
      <c r="BB1072" s="410" t="str">
        <f t="shared" si="77"/>
        <v/>
      </c>
      <c r="BC1072" s="389" t="str">
        <f>สรุปเวลาเรียน!X11</f>
        <v/>
      </c>
      <c r="BD1072" s="415"/>
    </row>
    <row r="1073" spans="1:56" ht="15" customHeight="1">
      <c r="A1073" s="875" t="str">
        <f>เวลาเรียน1!A14</f>
        <v/>
      </c>
      <c r="B1073" s="876"/>
      <c r="C1073" s="519" t="str">
        <f>เวลาเรียน1!D14</f>
        <v/>
      </c>
      <c r="D1073" s="406"/>
      <c r="E1073" s="406"/>
      <c r="F1073" s="406"/>
      <c r="G1073" s="406"/>
      <c r="H1073" s="406"/>
      <c r="I1073" s="406"/>
      <c r="J1073" s="406"/>
      <c r="K1073" s="406"/>
      <c r="L1073" s="406"/>
      <c r="M1073" s="406"/>
      <c r="N1073" s="406"/>
      <c r="O1073" s="406"/>
      <c r="P1073" s="406"/>
      <c r="Q1073" s="406"/>
      <c r="R1073" s="406"/>
      <c r="S1073" s="406"/>
      <c r="T1073" s="406"/>
      <c r="U1073" s="406"/>
      <c r="V1073" s="406"/>
      <c r="W1073" s="406"/>
      <c r="X1073" s="406"/>
      <c r="Y1073" s="406"/>
      <c r="Z1073" s="521" t="str">
        <f t="shared" si="78"/>
        <v/>
      </c>
      <c r="AA1073" s="406"/>
      <c r="AB1073" s="406"/>
      <c r="AC1073" s="406"/>
      <c r="AD1073" s="406"/>
      <c r="AE1073" s="406"/>
      <c r="AF1073" s="406"/>
      <c r="AG1073" s="406"/>
      <c r="AH1073" s="406"/>
      <c r="AI1073" s="406"/>
      <c r="AJ1073" s="406"/>
      <c r="AK1073" s="406"/>
      <c r="AL1073" s="406"/>
      <c r="AM1073" s="406"/>
      <c r="AN1073" s="406"/>
      <c r="AO1073" s="406"/>
      <c r="AP1073" s="406"/>
      <c r="AQ1073" s="406"/>
      <c r="AR1073" s="406"/>
      <c r="AS1073" s="427"/>
      <c r="AT1073" s="428"/>
      <c r="AU1073" s="427"/>
      <c r="AV1073" s="428"/>
      <c r="AW1073" s="435"/>
      <c r="AX1073" s="428"/>
      <c r="AY1073" s="406"/>
      <c r="AZ1073" s="408"/>
      <c r="BA1073" s="410" t="str">
        <f>IF(A1073="","",IF(AY1073+AZ1073=ข้อมูลพื้นฐาน!$F$33+ข้อมูลพื้นฐาน!$G$33,"/",""))</f>
        <v/>
      </c>
      <c r="BB1073" s="410" t="str">
        <f t="shared" si="77"/>
        <v/>
      </c>
      <c r="BC1073" s="389" t="str">
        <f>สรุปเวลาเรียน!X12</f>
        <v/>
      </c>
      <c r="BD1073" s="415"/>
    </row>
    <row r="1074" spans="1:56" ht="15" customHeight="1">
      <c r="A1074" s="875" t="str">
        <f>เวลาเรียน1!A15</f>
        <v/>
      </c>
      <c r="B1074" s="876"/>
      <c r="C1074" s="519" t="str">
        <f>เวลาเรียน1!D15</f>
        <v/>
      </c>
      <c r="D1074" s="406"/>
      <c r="E1074" s="406"/>
      <c r="F1074" s="406"/>
      <c r="G1074" s="406"/>
      <c r="H1074" s="406"/>
      <c r="I1074" s="406"/>
      <c r="J1074" s="406"/>
      <c r="K1074" s="406"/>
      <c r="L1074" s="406"/>
      <c r="M1074" s="406"/>
      <c r="N1074" s="406"/>
      <c r="O1074" s="406"/>
      <c r="P1074" s="406"/>
      <c r="Q1074" s="406"/>
      <c r="R1074" s="406"/>
      <c r="S1074" s="406"/>
      <c r="T1074" s="406"/>
      <c r="U1074" s="406"/>
      <c r="V1074" s="406"/>
      <c r="W1074" s="406"/>
      <c r="X1074" s="406"/>
      <c r="Y1074" s="406"/>
      <c r="Z1074" s="521" t="str">
        <f t="shared" si="78"/>
        <v/>
      </c>
      <c r="AA1074" s="406"/>
      <c r="AB1074" s="406"/>
      <c r="AC1074" s="406"/>
      <c r="AD1074" s="406"/>
      <c r="AE1074" s="406"/>
      <c r="AF1074" s="406"/>
      <c r="AG1074" s="406"/>
      <c r="AH1074" s="406"/>
      <c r="AI1074" s="406"/>
      <c r="AJ1074" s="406"/>
      <c r="AK1074" s="406"/>
      <c r="AL1074" s="406"/>
      <c r="AM1074" s="406"/>
      <c r="AN1074" s="406"/>
      <c r="AO1074" s="406"/>
      <c r="AP1074" s="406"/>
      <c r="AQ1074" s="406"/>
      <c r="AR1074" s="406"/>
      <c r="AS1074" s="427"/>
      <c r="AT1074" s="428"/>
      <c r="AU1074" s="427"/>
      <c r="AV1074" s="428"/>
      <c r="AW1074" s="435"/>
      <c r="AX1074" s="428"/>
      <c r="AY1074" s="406"/>
      <c r="AZ1074" s="408"/>
      <c r="BA1074" s="410" t="str">
        <f>IF(A1074="","",IF(AY1074+AZ1074=ข้อมูลพื้นฐาน!$F$33+ข้อมูลพื้นฐาน!$G$33,"/",""))</f>
        <v/>
      </c>
      <c r="BB1074" s="410" t="str">
        <f t="shared" si="77"/>
        <v/>
      </c>
      <c r="BC1074" s="389" t="str">
        <f>สรุปเวลาเรียน!X13</f>
        <v/>
      </c>
      <c r="BD1074" s="415"/>
    </row>
    <row r="1075" spans="1:56" ht="15" customHeight="1">
      <c r="A1075" s="875" t="str">
        <f>เวลาเรียน1!A16</f>
        <v/>
      </c>
      <c r="B1075" s="876"/>
      <c r="C1075" s="519" t="str">
        <f>เวลาเรียน1!D16</f>
        <v/>
      </c>
      <c r="D1075" s="406"/>
      <c r="E1075" s="406"/>
      <c r="F1075" s="406"/>
      <c r="G1075" s="406"/>
      <c r="H1075" s="406"/>
      <c r="I1075" s="406"/>
      <c r="J1075" s="406"/>
      <c r="K1075" s="406"/>
      <c r="L1075" s="406"/>
      <c r="M1075" s="406"/>
      <c r="N1075" s="406"/>
      <c r="O1075" s="406"/>
      <c r="P1075" s="406"/>
      <c r="Q1075" s="406"/>
      <c r="R1075" s="406"/>
      <c r="S1075" s="406"/>
      <c r="T1075" s="406"/>
      <c r="U1075" s="406"/>
      <c r="V1075" s="406"/>
      <c r="W1075" s="406"/>
      <c r="X1075" s="406"/>
      <c r="Y1075" s="406"/>
      <c r="Z1075" s="521" t="str">
        <f t="shared" si="78"/>
        <v/>
      </c>
      <c r="AA1075" s="406"/>
      <c r="AB1075" s="406"/>
      <c r="AC1075" s="406"/>
      <c r="AD1075" s="406"/>
      <c r="AE1075" s="406"/>
      <c r="AF1075" s="406"/>
      <c r="AG1075" s="406"/>
      <c r="AH1075" s="406"/>
      <c r="AI1075" s="406"/>
      <c r="AJ1075" s="406"/>
      <c r="AK1075" s="406"/>
      <c r="AL1075" s="406"/>
      <c r="AM1075" s="406"/>
      <c r="AN1075" s="406"/>
      <c r="AO1075" s="406"/>
      <c r="AP1075" s="406"/>
      <c r="AQ1075" s="406"/>
      <c r="AR1075" s="406"/>
      <c r="AS1075" s="427"/>
      <c r="AT1075" s="428"/>
      <c r="AU1075" s="427"/>
      <c r="AV1075" s="428"/>
      <c r="AW1075" s="435"/>
      <c r="AX1075" s="428"/>
      <c r="AY1075" s="406"/>
      <c r="AZ1075" s="408"/>
      <c r="BA1075" s="410" t="str">
        <f>IF(A1075="","",IF(AY1075+AZ1075=ข้อมูลพื้นฐาน!$F$33+ข้อมูลพื้นฐาน!$G$33,"/",""))</f>
        <v/>
      </c>
      <c r="BB1075" s="410" t="str">
        <f t="shared" si="77"/>
        <v/>
      </c>
      <c r="BC1075" s="389" t="str">
        <f>สรุปเวลาเรียน!X14</f>
        <v/>
      </c>
      <c r="BD1075" s="415"/>
    </row>
    <row r="1076" spans="1:56" ht="15" customHeight="1">
      <c r="A1076" s="875" t="str">
        <f>เวลาเรียน1!A17</f>
        <v/>
      </c>
      <c r="B1076" s="876"/>
      <c r="C1076" s="519" t="str">
        <f>เวลาเรียน1!D17</f>
        <v/>
      </c>
      <c r="D1076" s="406"/>
      <c r="E1076" s="406"/>
      <c r="F1076" s="406"/>
      <c r="G1076" s="406"/>
      <c r="H1076" s="406"/>
      <c r="I1076" s="406"/>
      <c r="J1076" s="406"/>
      <c r="K1076" s="406"/>
      <c r="L1076" s="406"/>
      <c r="M1076" s="406"/>
      <c r="N1076" s="406"/>
      <c r="O1076" s="406"/>
      <c r="P1076" s="406"/>
      <c r="Q1076" s="406"/>
      <c r="R1076" s="406"/>
      <c r="S1076" s="406"/>
      <c r="T1076" s="406"/>
      <c r="U1076" s="406"/>
      <c r="V1076" s="406"/>
      <c r="W1076" s="406"/>
      <c r="X1076" s="406"/>
      <c r="Y1076" s="406"/>
      <c r="Z1076" s="521" t="str">
        <f t="shared" si="78"/>
        <v/>
      </c>
      <c r="AA1076" s="406"/>
      <c r="AB1076" s="406"/>
      <c r="AC1076" s="406"/>
      <c r="AD1076" s="406"/>
      <c r="AE1076" s="406"/>
      <c r="AF1076" s="406"/>
      <c r="AG1076" s="406"/>
      <c r="AH1076" s="406"/>
      <c r="AI1076" s="406"/>
      <c r="AJ1076" s="406"/>
      <c r="AK1076" s="406"/>
      <c r="AL1076" s="406"/>
      <c r="AM1076" s="406"/>
      <c r="AN1076" s="406"/>
      <c r="AO1076" s="406"/>
      <c r="AP1076" s="406"/>
      <c r="AQ1076" s="406"/>
      <c r="AR1076" s="406"/>
      <c r="AS1076" s="427"/>
      <c r="AT1076" s="428"/>
      <c r="AU1076" s="427"/>
      <c r="AV1076" s="428"/>
      <c r="AW1076" s="435"/>
      <c r="AX1076" s="428"/>
      <c r="AY1076" s="406"/>
      <c r="AZ1076" s="408"/>
      <c r="BA1076" s="410" t="str">
        <f>IF(A1076="","",IF(AY1076+AZ1076=ข้อมูลพื้นฐาน!$F$33+ข้อมูลพื้นฐาน!$G$33,"/",""))</f>
        <v/>
      </c>
      <c r="BB1076" s="410" t="str">
        <f t="shared" si="77"/>
        <v/>
      </c>
      <c r="BC1076" s="389" t="str">
        <f>สรุปเวลาเรียน!X15</f>
        <v/>
      </c>
      <c r="BD1076" s="415"/>
    </row>
    <row r="1077" spans="1:56" ht="15" customHeight="1">
      <c r="A1077" s="875" t="str">
        <f>เวลาเรียน1!A18</f>
        <v/>
      </c>
      <c r="B1077" s="876"/>
      <c r="C1077" s="519" t="str">
        <f>เวลาเรียน1!D18</f>
        <v/>
      </c>
      <c r="D1077" s="406"/>
      <c r="E1077" s="406"/>
      <c r="F1077" s="406"/>
      <c r="G1077" s="406"/>
      <c r="H1077" s="406"/>
      <c r="I1077" s="406"/>
      <c r="J1077" s="406"/>
      <c r="K1077" s="406"/>
      <c r="L1077" s="406"/>
      <c r="M1077" s="406"/>
      <c r="N1077" s="406"/>
      <c r="O1077" s="406"/>
      <c r="P1077" s="406"/>
      <c r="Q1077" s="406"/>
      <c r="R1077" s="406"/>
      <c r="S1077" s="406"/>
      <c r="T1077" s="406"/>
      <c r="U1077" s="406"/>
      <c r="V1077" s="406"/>
      <c r="W1077" s="406"/>
      <c r="X1077" s="406"/>
      <c r="Y1077" s="406"/>
      <c r="Z1077" s="521" t="str">
        <f t="shared" si="78"/>
        <v/>
      </c>
      <c r="AA1077" s="406"/>
      <c r="AB1077" s="406"/>
      <c r="AC1077" s="406"/>
      <c r="AD1077" s="406"/>
      <c r="AE1077" s="406"/>
      <c r="AF1077" s="406"/>
      <c r="AG1077" s="406"/>
      <c r="AH1077" s="406"/>
      <c r="AI1077" s="406"/>
      <c r="AJ1077" s="406"/>
      <c r="AK1077" s="406"/>
      <c r="AL1077" s="406"/>
      <c r="AM1077" s="406"/>
      <c r="AN1077" s="406"/>
      <c r="AO1077" s="406"/>
      <c r="AP1077" s="406"/>
      <c r="AQ1077" s="406"/>
      <c r="AR1077" s="406"/>
      <c r="AS1077" s="427"/>
      <c r="AT1077" s="428"/>
      <c r="AU1077" s="427"/>
      <c r="AV1077" s="428"/>
      <c r="AW1077" s="435"/>
      <c r="AX1077" s="428"/>
      <c r="AY1077" s="406"/>
      <c r="AZ1077" s="408"/>
      <c r="BA1077" s="410" t="str">
        <f>IF(A1077="","",IF(AY1077+AZ1077=ข้อมูลพื้นฐาน!$F$33+ข้อมูลพื้นฐาน!$G$33,"/",""))</f>
        <v/>
      </c>
      <c r="BB1077" s="410" t="str">
        <f t="shared" si="77"/>
        <v/>
      </c>
      <c r="BC1077" s="389" t="str">
        <f>สรุปเวลาเรียน!X16</f>
        <v/>
      </c>
      <c r="BD1077" s="415"/>
    </row>
    <row r="1078" spans="1:56" ht="15" customHeight="1">
      <c r="A1078" s="875" t="str">
        <f>เวลาเรียน1!A19</f>
        <v/>
      </c>
      <c r="B1078" s="876"/>
      <c r="C1078" s="519" t="str">
        <f>เวลาเรียน1!D19</f>
        <v/>
      </c>
      <c r="D1078" s="406"/>
      <c r="E1078" s="406"/>
      <c r="F1078" s="406"/>
      <c r="G1078" s="406"/>
      <c r="H1078" s="406"/>
      <c r="I1078" s="406"/>
      <c r="J1078" s="406"/>
      <c r="K1078" s="406"/>
      <c r="L1078" s="406"/>
      <c r="M1078" s="406"/>
      <c r="N1078" s="406"/>
      <c r="O1078" s="406"/>
      <c r="P1078" s="406"/>
      <c r="Q1078" s="406"/>
      <c r="R1078" s="406"/>
      <c r="S1078" s="406"/>
      <c r="T1078" s="406"/>
      <c r="U1078" s="406"/>
      <c r="V1078" s="406"/>
      <c r="W1078" s="406"/>
      <c r="X1078" s="406"/>
      <c r="Y1078" s="406"/>
      <c r="Z1078" s="521" t="str">
        <f t="shared" si="78"/>
        <v/>
      </c>
      <c r="AA1078" s="406"/>
      <c r="AB1078" s="406"/>
      <c r="AC1078" s="406"/>
      <c r="AD1078" s="406"/>
      <c r="AE1078" s="406"/>
      <c r="AF1078" s="406"/>
      <c r="AG1078" s="406"/>
      <c r="AH1078" s="406"/>
      <c r="AI1078" s="406"/>
      <c r="AJ1078" s="406"/>
      <c r="AK1078" s="406"/>
      <c r="AL1078" s="406"/>
      <c r="AM1078" s="406"/>
      <c r="AN1078" s="406"/>
      <c r="AO1078" s="406"/>
      <c r="AP1078" s="406"/>
      <c r="AQ1078" s="406"/>
      <c r="AR1078" s="406"/>
      <c r="AS1078" s="427"/>
      <c r="AT1078" s="428"/>
      <c r="AU1078" s="427"/>
      <c r="AV1078" s="428"/>
      <c r="AW1078" s="435"/>
      <c r="AX1078" s="428"/>
      <c r="AY1078" s="406"/>
      <c r="AZ1078" s="408"/>
      <c r="BA1078" s="410" t="str">
        <f>IF(A1078="","",IF(AY1078+AZ1078=ข้อมูลพื้นฐาน!$F$33+ข้อมูลพื้นฐาน!$G$33,"/",""))</f>
        <v/>
      </c>
      <c r="BB1078" s="410" t="str">
        <f t="shared" si="77"/>
        <v/>
      </c>
      <c r="BC1078" s="389" t="str">
        <f>สรุปเวลาเรียน!X17</f>
        <v/>
      </c>
      <c r="BD1078" s="415"/>
    </row>
    <row r="1079" spans="1:56" ht="15" customHeight="1">
      <c r="A1079" s="875" t="str">
        <f>เวลาเรียน1!A20</f>
        <v/>
      </c>
      <c r="B1079" s="876"/>
      <c r="C1079" s="519" t="str">
        <f>เวลาเรียน1!D20</f>
        <v/>
      </c>
      <c r="D1079" s="406"/>
      <c r="E1079" s="406"/>
      <c r="F1079" s="406"/>
      <c r="G1079" s="406"/>
      <c r="H1079" s="406"/>
      <c r="I1079" s="406"/>
      <c r="J1079" s="406"/>
      <c r="K1079" s="406"/>
      <c r="L1079" s="406"/>
      <c r="M1079" s="406"/>
      <c r="N1079" s="406"/>
      <c r="O1079" s="406"/>
      <c r="P1079" s="406"/>
      <c r="Q1079" s="406"/>
      <c r="R1079" s="406"/>
      <c r="S1079" s="406"/>
      <c r="T1079" s="406"/>
      <c r="U1079" s="406"/>
      <c r="V1079" s="406"/>
      <c r="W1079" s="406"/>
      <c r="X1079" s="406"/>
      <c r="Y1079" s="406"/>
      <c r="Z1079" s="521" t="str">
        <f t="shared" si="78"/>
        <v/>
      </c>
      <c r="AA1079" s="406"/>
      <c r="AB1079" s="406"/>
      <c r="AC1079" s="406"/>
      <c r="AD1079" s="406"/>
      <c r="AE1079" s="406"/>
      <c r="AF1079" s="406"/>
      <c r="AG1079" s="406"/>
      <c r="AH1079" s="406"/>
      <c r="AI1079" s="406"/>
      <c r="AJ1079" s="406"/>
      <c r="AK1079" s="406"/>
      <c r="AL1079" s="406"/>
      <c r="AM1079" s="406"/>
      <c r="AN1079" s="406"/>
      <c r="AO1079" s="406"/>
      <c r="AP1079" s="406"/>
      <c r="AQ1079" s="406"/>
      <c r="AR1079" s="406"/>
      <c r="AS1079" s="427"/>
      <c r="AT1079" s="428"/>
      <c r="AU1079" s="427"/>
      <c r="AV1079" s="428"/>
      <c r="AW1079" s="435"/>
      <c r="AX1079" s="428"/>
      <c r="AY1079" s="406"/>
      <c r="AZ1079" s="408"/>
      <c r="BA1079" s="410" t="str">
        <f>IF(A1079="","",IF(AY1079+AZ1079=ข้อมูลพื้นฐาน!$F$33+ข้อมูลพื้นฐาน!$G$33,"/",""))</f>
        <v/>
      </c>
      <c r="BB1079" s="410" t="str">
        <f t="shared" si="77"/>
        <v/>
      </c>
      <c r="BC1079" s="389" t="str">
        <f>สรุปเวลาเรียน!X18</f>
        <v/>
      </c>
      <c r="BD1079" s="415"/>
    </row>
    <row r="1080" spans="1:56" ht="15" customHeight="1">
      <c r="A1080" s="875" t="str">
        <f>เวลาเรียน1!A21</f>
        <v/>
      </c>
      <c r="B1080" s="876"/>
      <c r="C1080" s="519" t="str">
        <f>เวลาเรียน1!D21</f>
        <v/>
      </c>
      <c r="D1080" s="406"/>
      <c r="E1080" s="406"/>
      <c r="F1080" s="406"/>
      <c r="G1080" s="406"/>
      <c r="H1080" s="406"/>
      <c r="I1080" s="406"/>
      <c r="J1080" s="406"/>
      <c r="K1080" s="406"/>
      <c r="L1080" s="406"/>
      <c r="M1080" s="406"/>
      <c r="N1080" s="406"/>
      <c r="O1080" s="406"/>
      <c r="P1080" s="406"/>
      <c r="Q1080" s="406"/>
      <c r="R1080" s="406"/>
      <c r="S1080" s="406"/>
      <c r="T1080" s="406"/>
      <c r="U1080" s="406"/>
      <c r="V1080" s="406"/>
      <c r="W1080" s="406"/>
      <c r="X1080" s="406"/>
      <c r="Y1080" s="406"/>
      <c r="Z1080" s="521" t="str">
        <f t="shared" si="78"/>
        <v/>
      </c>
      <c r="AA1080" s="406"/>
      <c r="AB1080" s="406"/>
      <c r="AC1080" s="406"/>
      <c r="AD1080" s="406"/>
      <c r="AE1080" s="406"/>
      <c r="AF1080" s="406"/>
      <c r="AG1080" s="406"/>
      <c r="AH1080" s="406"/>
      <c r="AI1080" s="406"/>
      <c r="AJ1080" s="406"/>
      <c r="AK1080" s="406"/>
      <c r="AL1080" s="406"/>
      <c r="AM1080" s="406"/>
      <c r="AN1080" s="406"/>
      <c r="AO1080" s="406"/>
      <c r="AP1080" s="406"/>
      <c r="AQ1080" s="406"/>
      <c r="AR1080" s="406"/>
      <c r="AS1080" s="427"/>
      <c r="AT1080" s="428"/>
      <c r="AU1080" s="427"/>
      <c r="AV1080" s="428"/>
      <c r="AW1080" s="435"/>
      <c r="AX1080" s="428"/>
      <c r="AY1080" s="406"/>
      <c r="AZ1080" s="408"/>
      <c r="BA1080" s="410" t="str">
        <f>IF(A1080="","",IF(AY1080+AZ1080=ข้อมูลพื้นฐาน!$F$33+ข้อมูลพื้นฐาน!$G$33,"/",""))</f>
        <v/>
      </c>
      <c r="BB1080" s="410" t="str">
        <f t="shared" si="77"/>
        <v/>
      </c>
      <c r="BC1080" s="389" t="str">
        <f>สรุปเวลาเรียน!X19</f>
        <v/>
      </c>
      <c r="BD1080" s="415"/>
    </row>
    <row r="1081" spans="1:56" ht="15" customHeight="1">
      <c r="A1081" s="875" t="str">
        <f>เวลาเรียน1!A22</f>
        <v/>
      </c>
      <c r="B1081" s="876"/>
      <c r="C1081" s="519" t="str">
        <f>เวลาเรียน1!D22</f>
        <v/>
      </c>
      <c r="D1081" s="406"/>
      <c r="E1081" s="406"/>
      <c r="F1081" s="406"/>
      <c r="G1081" s="406"/>
      <c r="H1081" s="406"/>
      <c r="I1081" s="406"/>
      <c r="J1081" s="406"/>
      <c r="K1081" s="406"/>
      <c r="L1081" s="406"/>
      <c r="M1081" s="406"/>
      <c r="N1081" s="406"/>
      <c r="O1081" s="406"/>
      <c r="P1081" s="406"/>
      <c r="Q1081" s="406"/>
      <c r="R1081" s="406"/>
      <c r="S1081" s="406"/>
      <c r="T1081" s="406"/>
      <c r="U1081" s="406"/>
      <c r="V1081" s="406"/>
      <c r="W1081" s="406"/>
      <c r="X1081" s="406"/>
      <c r="Y1081" s="406"/>
      <c r="Z1081" s="521" t="str">
        <f t="shared" si="78"/>
        <v/>
      </c>
      <c r="AA1081" s="406"/>
      <c r="AB1081" s="406"/>
      <c r="AC1081" s="406"/>
      <c r="AD1081" s="406"/>
      <c r="AE1081" s="406"/>
      <c r="AF1081" s="406"/>
      <c r="AG1081" s="406"/>
      <c r="AH1081" s="406"/>
      <c r="AI1081" s="406"/>
      <c r="AJ1081" s="406"/>
      <c r="AK1081" s="406"/>
      <c r="AL1081" s="406"/>
      <c r="AM1081" s="406"/>
      <c r="AN1081" s="406"/>
      <c r="AO1081" s="406"/>
      <c r="AP1081" s="406"/>
      <c r="AQ1081" s="406"/>
      <c r="AR1081" s="406"/>
      <c r="AS1081" s="427"/>
      <c r="AT1081" s="428"/>
      <c r="AU1081" s="427"/>
      <c r="AV1081" s="428"/>
      <c r="AW1081" s="435"/>
      <c r="AX1081" s="428"/>
      <c r="AY1081" s="406"/>
      <c r="AZ1081" s="408"/>
      <c r="BA1081" s="410" t="str">
        <f>IF(A1081="","",IF(AY1081+AZ1081=ข้อมูลพื้นฐาน!$F$33+ข้อมูลพื้นฐาน!$G$33,"/",""))</f>
        <v/>
      </c>
      <c r="BB1081" s="410" t="str">
        <f t="shared" si="77"/>
        <v/>
      </c>
      <c r="BC1081" s="389" t="str">
        <f>สรุปเวลาเรียน!X20</f>
        <v/>
      </c>
      <c r="BD1081" s="415"/>
    </row>
    <row r="1082" spans="1:56" ht="15" customHeight="1">
      <c r="A1082" s="875" t="str">
        <f>เวลาเรียน1!A23</f>
        <v/>
      </c>
      <c r="B1082" s="876"/>
      <c r="C1082" s="519" t="str">
        <f>เวลาเรียน1!D23</f>
        <v/>
      </c>
      <c r="D1082" s="406"/>
      <c r="E1082" s="406"/>
      <c r="F1082" s="406"/>
      <c r="G1082" s="406"/>
      <c r="H1082" s="406"/>
      <c r="I1082" s="406"/>
      <c r="J1082" s="406"/>
      <c r="K1082" s="406"/>
      <c r="L1082" s="406"/>
      <c r="M1082" s="406"/>
      <c r="N1082" s="406"/>
      <c r="O1082" s="406"/>
      <c r="P1082" s="406"/>
      <c r="Q1082" s="406"/>
      <c r="R1082" s="406"/>
      <c r="S1082" s="406"/>
      <c r="T1082" s="406"/>
      <c r="U1082" s="406"/>
      <c r="V1082" s="406"/>
      <c r="W1082" s="406"/>
      <c r="X1082" s="406"/>
      <c r="Y1082" s="406"/>
      <c r="Z1082" s="521" t="str">
        <f t="shared" si="78"/>
        <v/>
      </c>
      <c r="AA1082" s="406"/>
      <c r="AB1082" s="406"/>
      <c r="AC1082" s="406"/>
      <c r="AD1082" s="406"/>
      <c r="AE1082" s="406"/>
      <c r="AF1082" s="406"/>
      <c r="AG1082" s="406"/>
      <c r="AH1082" s="406"/>
      <c r="AI1082" s="406"/>
      <c r="AJ1082" s="406"/>
      <c r="AK1082" s="406"/>
      <c r="AL1082" s="406"/>
      <c r="AM1082" s="406"/>
      <c r="AN1082" s="406"/>
      <c r="AO1082" s="406"/>
      <c r="AP1082" s="406"/>
      <c r="AQ1082" s="406"/>
      <c r="AR1082" s="406"/>
      <c r="AS1082" s="427"/>
      <c r="AT1082" s="428"/>
      <c r="AU1082" s="427"/>
      <c r="AV1082" s="428"/>
      <c r="AW1082" s="435"/>
      <c r="AX1082" s="428"/>
      <c r="AY1082" s="406"/>
      <c r="AZ1082" s="408"/>
      <c r="BA1082" s="410" t="str">
        <f>IF(A1082="","",IF(AY1082+AZ1082=ข้อมูลพื้นฐาน!$F$33+ข้อมูลพื้นฐาน!$G$33,"/",""))</f>
        <v/>
      </c>
      <c r="BB1082" s="410" t="str">
        <f t="shared" si="77"/>
        <v/>
      </c>
      <c r="BC1082" s="389" t="str">
        <f>สรุปเวลาเรียน!X21</f>
        <v/>
      </c>
      <c r="BD1082" s="415"/>
    </row>
    <row r="1083" spans="1:56" ht="15" customHeight="1">
      <c r="A1083" s="875" t="str">
        <f>เวลาเรียน1!A24</f>
        <v/>
      </c>
      <c r="B1083" s="876"/>
      <c r="C1083" s="519" t="str">
        <f>เวลาเรียน1!D24</f>
        <v/>
      </c>
      <c r="D1083" s="406"/>
      <c r="E1083" s="406"/>
      <c r="F1083" s="406"/>
      <c r="G1083" s="406"/>
      <c r="H1083" s="406"/>
      <c r="I1083" s="406"/>
      <c r="J1083" s="406"/>
      <c r="K1083" s="406"/>
      <c r="L1083" s="406"/>
      <c r="M1083" s="406"/>
      <c r="N1083" s="406"/>
      <c r="O1083" s="406"/>
      <c r="P1083" s="406"/>
      <c r="Q1083" s="406"/>
      <c r="R1083" s="406"/>
      <c r="S1083" s="406"/>
      <c r="T1083" s="406"/>
      <c r="U1083" s="406"/>
      <c r="V1083" s="406"/>
      <c r="W1083" s="406"/>
      <c r="X1083" s="406"/>
      <c r="Y1083" s="406"/>
      <c r="Z1083" s="521" t="str">
        <f t="shared" si="78"/>
        <v/>
      </c>
      <c r="AA1083" s="406"/>
      <c r="AB1083" s="406"/>
      <c r="AC1083" s="406"/>
      <c r="AD1083" s="406"/>
      <c r="AE1083" s="406"/>
      <c r="AF1083" s="406"/>
      <c r="AG1083" s="406"/>
      <c r="AH1083" s="406"/>
      <c r="AI1083" s="406"/>
      <c r="AJ1083" s="406"/>
      <c r="AK1083" s="406"/>
      <c r="AL1083" s="406"/>
      <c r="AM1083" s="406"/>
      <c r="AN1083" s="406"/>
      <c r="AO1083" s="406"/>
      <c r="AP1083" s="406"/>
      <c r="AQ1083" s="406"/>
      <c r="AR1083" s="406"/>
      <c r="AS1083" s="427"/>
      <c r="AT1083" s="428"/>
      <c r="AU1083" s="427"/>
      <c r="AV1083" s="428"/>
      <c r="AW1083" s="435"/>
      <c r="AX1083" s="428"/>
      <c r="AY1083" s="406"/>
      <c r="AZ1083" s="408"/>
      <c r="BA1083" s="410" t="str">
        <f>IF(A1083="","",IF(AY1083+AZ1083=ข้อมูลพื้นฐาน!$F$33+ข้อมูลพื้นฐาน!$G$33,"/",""))</f>
        <v/>
      </c>
      <c r="BB1083" s="410" t="str">
        <f t="shared" si="77"/>
        <v/>
      </c>
      <c r="BC1083" s="389" t="str">
        <f>สรุปเวลาเรียน!X22</f>
        <v/>
      </c>
      <c r="BD1083" s="415"/>
    </row>
    <row r="1084" spans="1:56" ht="15" customHeight="1">
      <c r="A1084" s="875" t="str">
        <f>เวลาเรียน1!A25</f>
        <v/>
      </c>
      <c r="B1084" s="876"/>
      <c r="C1084" s="519" t="str">
        <f>เวลาเรียน1!D25</f>
        <v/>
      </c>
      <c r="D1084" s="406"/>
      <c r="E1084" s="406"/>
      <c r="F1084" s="406"/>
      <c r="G1084" s="406"/>
      <c r="H1084" s="406"/>
      <c r="I1084" s="406"/>
      <c r="J1084" s="406"/>
      <c r="K1084" s="406"/>
      <c r="L1084" s="406"/>
      <c r="M1084" s="406"/>
      <c r="N1084" s="406"/>
      <c r="O1084" s="406"/>
      <c r="P1084" s="406"/>
      <c r="Q1084" s="406"/>
      <c r="R1084" s="406"/>
      <c r="S1084" s="406"/>
      <c r="T1084" s="406"/>
      <c r="U1084" s="406"/>
      <c r="V1084" s="406"/>
      <c r="W1084" s="406"/>
      <c r="X1084" s="406"/>
      <c r="Y1084" s="406"/>
      <c r="Z1084" s="521" t="str">
        <f t="shared" si="78"/>
        <v/>
      </c>
      <c r="AA1084" s="406"/>
      <c r="AB1084" s="406"/>
      <c r="AC1084" s="406"/>
      <c r="AD1084" s="406"/>
      <c r="AE1084" s="406"/>
      <c r="AF1084" s="406"/>
      <c r="AG1084" s="406"/>
      <c r="AH1084" s="406"/>
      <c r="AI1084" s="406"/>
      <c r="AJ1084" s="406"/>
      <c r="AK1084" s="406"/>
      <c r="AL1084" s="406"/>
      <c r="AM1084" s="406"/>
      <c r="AN1084" s="406"/>
      <c r="AO1084" s="406"/>
      <c r="AP1084" s="406"/>
      <c r="AQ1084" s="406"/>
      <c r="AR1084" s="406"/>
      <c r="AS1084" s="427"/>
      <c r="AT1084" s="428"/>
      <c r="AU1084" s="427"/>
      <c r="AV1084" s="428"/>
      <c r="AW1084" s="435"/>
      <c r="AX1084" s="428"/>
      <c r="AY1084" s="406"/>
      <c r="AZ1084" s="408"/>
      <c r="BA1084" s="410" t="str">
        <f>IF(A1084="","",IF(AY1084+AZ1084=ข้อมูลพื้นฐาน!$F$33+ข้อมูลพื้นฐาน!$G$33,"/",""))</f>
        <v/>
      </c>
      <c r="BB1084" s="410" t="str">
        <f t="shared" si="77"/>
        <v/>
      </c>
      <c r="BC1084" s="389" t="str">
        <f>สรุปเวลาเรียน!X23</f>
        <v/>
      </c>
      <c r="BD1084" s="415"/>
    </row>
    <row r="1085" spans="1:56" ht="15" customHeight="1">
      <c r="A1085" s="875" t="str">
        <f>เวลาเรียน1!A26</f>
        <v/>
      </c>
      <c r="B1085" s="876"/>
      <c r="C1085" s="519" t="str">
        <f>เวลาเรียน1!D26</f>
        <v/>
      </c>
      <c r="D1085" s="406"/>
      <c r="E1085" s="406"/>
      <c r="F1085" s="406"/>
      <c r="G1085" s="406"/>
      <c r="H1085" s="406"/>
      <c r="I1085" s="406"/>
      <c r="J1085" s="406"/>
      <c r="K1085" s="406"/>
      <c r="L1085" s="406"/>
      <c r="M1085" s="406"/>
      <c r="N1085" s="406"/>
      <c r="O1085" s="406"/>
      <c r="P1085" s="406"/>
      <c r="Q1085" s="406"/>
      <c r="R1085" s="406"/>
      <c r="S1085" s="406"/>
      <c r="T1085" s="406"/>
      <c r="U1085" s="406"/>
      <c r="V1085" s="406"/>
      <c r="W1085" s="406"/>
      <c r="X1085" s="406"/>
      <c r="Y1085" s="406"/>
      <c r="Z1085" s="521" t="str">
        <f t="shared" si="78"/>
        <v/>
      </c>
      <c r="AA1085" s="406"/>
      <c r="AB1085" s="406"/>
      <c r="AC1085" s="406"/>
      <c r="AD1085" s="406"/>
      <c r="AE1085" s="406"/>
      <c r="AF1085" s="406"/>
      <c r="AG1085" s="406"/>
      <c r="AH1085" s="406"/>
      <c r="AI1085" s="406"/>
      <c r="AJ1085" s="406"/>
      <c r="AK1085" s="406"/>
      <c r="AL1085" s="406"/>
      <c r="AM1085" s="406"/>
      <c r="AN1085" s="406"/>
      <c r="AO1085" s="406"/>
      <c r="AP1085" s="406"/>
      <c r="AQ1085" s="406"/>
      <c r="AR1085" s="406"/>
      <c r="AS1085" s="427"/>
      <c r="AT1085" s="428"/>
      <c r="AU1085" s="427"/>
      <c r="AV1085" s="428"/>
      <c r="AW1085" s="435"/>
      <c r="AX1085" s="428"/>
      <c r="AY1085" s="406"/>
      <c r="AZ1085" s="408"/>
      <c r="BA1085" s="410" t="str">
        <f>IF(A1085="","",IF(AY1085+AZ1085=ข้อมูลพื้นฐาน!$F$33+ข้อมูลพื้นฐาน!$G$33,"/",""))</f>
        <v/>
      </c>
      <c r="BB1085" s="410" t="str">
        <f t="shared" si="77"/>
        <v/>
      </c>
      <c r="BC1085" s="389" t="str">
        <f>สรุปเวลาเรียน!X24</f>
        <v/>
      </c>
      <c r="BD1085" s="415"/>
    </row>
    <row r="1086" spans="1:56" ht="15" customHeight="1">
      <c r="A1086" s="875" t="str">
        <f>เวลาเรียน1!A27</f>
        <v/>
      </c>
      <c r="B1086" s="876"/>
      <c r="C1086" s="519" t="str">
        <f>เวลาเรียน1!D27</f>
        <v/>
      </c>
      <c r="D1086" s="406"/>
      <c r="E1086" s="406"/>
      <c r="F1086" s="406"/>
      <c r="G1086" s="406"/>
      <c r="H1086" s="406"/>
      <c r="I1086" s="406"/>
      <c r="J1086" s="406"/>
      <c r="K1086" s="406"/>
      <c r="L1086" s="406"/>
      <c r="M1086" s="406"/>
      <c r="N1086" s="406"/>
      <c r="O1086" s="406"/>
      <c r="P1086" s="406"/>
      <c r="Q1086" s="406"/>
      <c r="R1086" s="406"/>
      <c r="S1086" s="406"/>
      <c r="T1086" s="406"/>
      <c r="U1086" s="406"/>
      <c r="V1086" s="406"/>
      <c r="W1086" s="406"/>
      <c r="X1086" s="406"/>
      <c r="Y1086" s="406"/>
      <c r="Z1086" s="521" t="str">
        <f t="shared" si="78"/>
        <v/>
      </c>
      <c r="AA1086" s="406"/>
      <c r="AB1086" s="406"/>
      <c r="AC1086" s="406"/>
      <c r="AD1086" s="406"/>
      <c r="AE1086" s="406"/>
      <c r="AF1086" s="406"/>
      <c r="AG1086" s="406"/>
      <c r="AH1086" s="406"/>
      <c r="AI1086" s="406"/>
      <c r="AJ1086" s="406"/>
      <c r="AK1086" s="406"/>
      <c r="AL1086" s="406"/>
      <c r="AM1086" s="406"/>
      <c r="AN1086" s="406"/>
      <c r="AO1086" s="406"/>
      <c r="AP1086" s="406"/>
      <c r="AQ1086" s="406"/>
      <c r="AR1086" s="406"/>
      <c r="AS1086" s="427"/>
      <c r="AT1086" s="428"/>
      <c r="AU1086" s="427"/>
      <c r="AV1086" s="428"/>
      <c r="AW1086" s="435"/>
      <c r="AX1086" s="428"/>
      <c r="AY1086" s="406"/>
      <c r="AZ1086" s="408"/>
      <c r="BA1086" s="410" t="str">
        <f>IF(A1086="","",IF(AY1086+AZ1086=ข้อมูลพื้นฐาน!$F$33+ข้อมูลพื้นฐาน!$G$33,"/",""))</f>
        <v/>
      </c>
      <c r="BB1086" s="410" t="str">
        <f t="shared" si="77"/>
        <v/>
      </c>
      <c r="BC1086" s="389" t="str">
        <f>สรุปเวลาเรียน!X25</f>
        <v/>
      </c>
      <c r="BD1086" s="415"/>
    </row>
    <row r="1087" spans="1:56" ht="15" customHeight="1">
      <c r="A1087" s="875" t="str">
        <f>เวลาเรียน1!A28</f>
        <v/>
      </c>
      <c r="B1087" s="876"/>
      <c r="C1087" s="519" t="str">
        <f>เวลาเรียน1!D28</f>
        <v/>
      </c>
      <c r="D1087" s="406"/>
      <c r="E1087" s="406"/>
      <c r="F1087" s="406"/>
      <c r="G1087" s="406"/>
      <c r="H1087" s="406"/>
      <c r="I1087" s="406"/>
      <c r="J1087" s="406"/>
      <c r="K1087" s="406"/>
      <c r="L1087" s="406"/>
      <c r="M1087" s="406"/>
      <c r="N1087" s="406"/>
      <c r="O1087" s="406"/>
      <c r="P1087" s="406"/>
      <c r="Q1087" s="406"/>
      <c r="R1087" s="406"/>
      <c r="S1087" s="406"/>
      <c r="T1087" s="406"/>
      <c r="U1087" s="406"/>
      <c r="V1087" s="406"/>
      <c r="W1087" s="406"/>
      <c r="X1087" s="406"/>
      <c r="Y1087" s="406"/>
      <c r="Z1087" s="521" t="str">
        <f t="shared" si="78"/>
        <v/>
      </c>
      <c r="AA1087" s="406"/>
      <c r="AB1087" s="406"/>
      <c r="AC1087" s="406"/>
      <c r="AD1087" s="406"/>
      <c r="AE1087" s="406"/>
      <c r="AF1087" s="406"/>
      <c r="AG1087" s="406"/>
      <c r="AH1087" s="406"/>
      <c r="AI1087" s="406"/>
      <c r="AJ1087" s="406"/>
      <c r="AK1087" s="406"/>
      <c r="AL1087" s="406"/>
      <c r="AM1087" s="406"/>
      <c r="AN1087" s="406"/>
      <c r="AO1087" s="406"/>
      <c r="AP1087" s="406"/>
      <c r="AQ1087" s="406"/>
      <c r="AR1087" s="406"/>
      <c r="AS1087" s="427"/>
      <c r="AT1087" s="428"/>
      <c r="AU1087" s="427"/>
      <c r="AV1087" s="428"/>
      <c r="AW1087" s="435"/>
      <c r="AX1087" s="428"/>
      <c r="AY1087" s="406"/>
      <c r="AZ1087" s="408"/>
      <c r="BA1087" s="410" t="str">
        <f>IF(A1087="","",IF(AY1087+AZ1087=ข้อมูลพื้นฐาน!$F$33+ข้อมูลพื้นฐาน!$G$33,"/",""))</f>
        <v/>
      </c>
      <c r="BB1087" s="410" t="str">
        <f t="shared" si="77"/>
        <v/>
      </c>
      <c r="BC1087" s="389" t="str">
        <f>สรุปเวลาเรียน!X26</f>
        <v/>
      </c>
      <c r="BD1087" s="415"/>
    </row>
    <row r="1088" spans="1:56" ht="15" customHeight="1">
      <c r="A1088" s="875" t="str">
        <f>เวลาเรียน1!A29</f>
        <v/>
      </c>
      <c r="B1088" s="876"/>
      <c r="C1088" s="519" t="str">
        <f>เวลาเรียน1!D29</f>
        <v/>
      </c>
      <c r="D1088" s="406"/>
      <c r="E1088" s="406"/>
      <c r="F1088" s="406"/>
      <c r="G1088" s="406"/>
      <c r="H1088" s="406"/>
      <c r="I1088" s="406"/>
      <c r="J1088" s="406"/>
      <c r="K1088" s="406"/>
      <c r="L1088" s="406"/>
      <c r="M1088" s="406"/>
      <c r="N1088" s="406"/>
      <c r="O1088" s="406"/>
      <c r="P1088" s="406"/>
      <c r="Q1088" s="406"/>
      <c r="R1088" s="406"/>
      <c r="S1088" s="406"/>
      <c r="T1088" s="406"/>
      <c r="U1088" s="406"/>
      <c r="V1088" s="406"/>
      <c r="W1088" s="406"/>
      <c r="X1088" s="406"/>
      <c r="Y1088" s="406"/>
      <c r="Z1088" s="521" t="str">
        <f t="shared" si="78"/>
        <v/>
      </c>
      <c r="AA1088" s="406"/>
      <c r="AB1088" s="406"/>
      <c r="AC1088" s="406"/>
      <c r="AD1088" s="406"/>
      <c r="AE1088" s="406"/>
      <c r="AF1088" s="406"/>
      <c r="AG1088" s="406"/>
      <c r="AH1088" s="406"/>
      <c r="AI1088" s="406"/>
      <c r="AJ1088" s="406"/>
      <c r="AK1088" s="406"/>
      <c r="AL1088" s="406"/>
      <c r="AM1088" s="406"/>
      <c r="AN1088" s="406"/>
      <c r="AO1088" s="406"/>
      <c r="AP1088" s="406"/>
      <c r="AQ1088" s="406"/>
      <c r="AR1088" s="406"/>
      <c r="AS1088" s="427"/>
      <c r="AT1088" s="428"/>
      <c r="AU1088" s="427"/>
      <c r="AV1088" s="428"/>
      <c r="AW1088" s="435"/>
      <c r="AX1088" s="428"/>
      <c r="AY1088" s="406"/>
      <c r="AZ1088" s="408"/>
      <c r="BA1088" s="410" t="str">
        <f>IF(A1088="","",IF(AY1088+AZ1088=ข้อมูลพื้นฐาน!$F$33+ข้อมูลพื้นฐาน!$G$33,"/",""))</f>
        <v/>
      </c>
      <c r="BB1088" s="410" t="str">
        <f t="shared" si="77"/>
        <v/>
      </c>
      <c r="BC1088" s="389" t="str">
        <f>สรุปเวลาเรียน!X27</f>
        <v/>
      </c>
      <c r="BD1088" s="415"/>
    </row>
    <row r="1089" spans="1:56" ht="15" customHeight="1">
      <c r="A1089" s="875" t="str">
        <f>เวลาเรียน1!A30</f>
        <v/>
      </c>
      <c r="B1089" s="876"/>
      <c r="C1089" s="519" t="str">
        <f>เวลาเรียน1!D30</f>
        <v/>
      </c>
      <c r="D1089" s="406"/>
      <c r="E1089" s="406"/>
      <c r="F1089" s="406"/>
      <c r="G1089" s="406"/>
      <c r="H1089" s="406"/>
      <c r="I1089" s="406"/>
      <c r="J1089" s="406"/>
      <c r="K1089" s="406"/>
      <c r="L1089" s="406"/>
      <c r="M1089" s="406"/>
      <c r="N1089" s="406"/>
      <c r="O1089" s="406"/>
      <c r="P1089" s="406"/>
      <c r="Q1089" s="406"/>
      <c r="R1089" s="406"/>
      <c r="S1089" s="406"/>
      <c r="T1089" s="406"/>
      <c r="U1089" s="406"/>
      <c r="V1089" s="406"/>
      <c r="W1089" s="406"/>
      <c r="X1089" s="406"/>
      <c r="Y1089" s="406"/>
      <c r="Z1089" s="521" t="str">
        <f t="shared" si="78"/>
        <v/>
      </c>
      <c r="AA1089" s="406"/>
      <c r="AB1089" s="406"/>
      <c r="AC1089" s="406"/>
      <c r="AD1089" s="406"/>
      <c r="AE1089" s="406"/>
      <c r="AF1089" s="406"/>
      <c r="AG1089" s="406"/>
      <c r="AH1089" s="406"/>
      <c r="AI1089" s="406"/>
      <c r="AJ1089" s="406"/>
      <c r="AK1089" s="406"/>
      <c r="AL1089" s="406"/>
      <c r="AM1089" s="406"/>
      <c r="AN1089" s="406"/>
      <c r="AO1089" s="406"/>
      <c r="AP1089" s="406"/>
      <c r="AQ1089" s="406"/>
      <c r="AR1089" s="406"/>
      <c r="AS1089" s="427"/>
      <c r="AT1089" s="428"/>
      <c r="AU1089" s="427"/>
      <c r="AV1089" s="428"/>
      <c r="AW1089" s="435"/>
      <c r="AX1089" s="428"/>
      <c r="AY1089" s="406"/>
      <c r="AZ1089" s="408"/>
      <c r="BA1089" s="410" t="str">
        <f>IF(A1089="","",IF(AY1089+AZ1089=ข้อมูลพื้นฐาน!$F$33+ข้อมูลพื้นฐาน!$G$33,"/",""))</f>
        <v/>
      </c>
      <c r="BB1089" s="410" t="str">
        <f t="shared" si="77"/>
        <v/>
      </c>
      <c r="BC1089" s="389" t="str">
        <f>สรุปเวลาเรียน!X28</f>
        <v/>
      </c>
      <c r="BD1089" s="415"/>
    </row>
    <row r="1090" spans="1:56" ht="15" customHeight="1">
      <c r="A1090" s="875" t="str">
        <f>เวลาเรียน1!A31</f>
        <v/>
      </c>
      <c r="B1090" s="876"/>
      <c r="C1090" s="519" t="str">
        <f>เวลาเรียน1!D31</f>
        <v/>
      </c>
      <c r="D1090" s="406"/>
      <c r="E1090" s="406"/>
      <c r="F1090" s="406"/>
      <c r="G1090" s="406"/>
      <c r="H1090" s="406"/>
      <c r="I1090" s="406"/>
      <c r="J1090" s="406"/>
      <c r="K1090" s="406"/>
      <c r="L1090" s="406"/>
      <c r="M1090" s="406"/>
      <c r="N1090" s="406"/>
      <c r="O1090" s="406"/>
      <c r="P1090" s="406"/>
      <c r="Q1090" s="406"/>
      <c r="R1090" s="406"/>
      <c r="S1090" s="406"/>
      <c r="T1090" s="406"/>
      <c r="U1090" s="406"/>
      <c r="V1090" s="406"/>
      <c r="W1090" s="406"/>
      <c r="X1090" s="406"/>
      <c r="Y1090" s="406"/>
      <c r="Z1090" s="521" t="str">
        <f t="shared" si="78"/>
        <v/>
      </c>
      <c r="AA1090" s="406"/>
      <c r="AB1090" s="406"/>
      <c r="AC1090" s="406"/>
      <c r="AD1090" s="406"/>
      <c r="AE1090" s="406"/>
      <c r="AF1090" s="406"/>
      <c r="AG1090" s="406"/>
      <c r="AH1090" s="406"/>
      <c r="AI1090" s="406"/>
      <c r="AJ1090" s="406"/>
      <c r="AK1090" s="406"/>
      <c r="AL1090" s="406"/>
      <c r="AM1090" s="406"/>
      <c r="AN1090" s="406"/>
      <c r="AO1090" s="406"/>
      <c r="AP1090" s="406"/>
      <c r="AQ1090" s="406"/>
      <c r="AR1090" s="406"/>
      <c r="AS1090" s="427"/>
      <c r="AT1090" s="428"/>
      <c r="AU1090" s="427"/>
      <c r="AV1090" s="428"/>
      <c r="AW1090" s="435"/>
      <c r="AX1090" s="428"/>
      <c r="AY1090" s="406"/>
      <c r="AZ1090" s="408"/>
      <c r="BA1090" s="410" t="str">
        <f>IF(A1090="","",IF(AY1090+AZ1090=ข้อมูลพื้นฐาน!$F$33+ข้อมูลพื้นฐาน!$G$33,"/",""))</f>
        <v/>
      </c>
      <c r="BB1090" s="410" t="str">
        <f t="shared" si="77"/>
        <v/>
      </c>
      <c r="BC1090" s="389" t="str">
        <f>สรุปเวลาเรียน!X29</f>
        <v/>
      </c>
      <c r="BD1090" s="415"/>
    </row>
    <row r="1091" spans="1:56" ht="15" customHeight="1">
      <c r="A1091" s="875" t="str">
        <f>เวลาเรียน1!A32</f>
        <v/>
      </c>
      <c r="B1091" s="876"/>
      <c r="C1091" s="519" t="str">
        <f>เวลาเรียน1!D32</f>
        <v/>
      </c>
      <c r="D1091" s="406"/>
      <c r="E1091" s="406"/>
      <c r="F1091" s="406"/>
      <c r="G1091" s="406"/>
      <c r="H1091" s="406"/>
      <c r="I1091" s="406"/>
      <c r="J1091" s="406"/>
      <c r="K1091" s="406"/>
      <c r="L1091" s="406"/>
      <c r="M1091" s="406"/>
      <c r="N1091" s="406"/>
      <c r="O1091" s="406"/>
      <c r="P1091" s="406"/>
      <c r="Q1091" s="406"/>
      <c r="R1091" s="406"/>
      <c r="S1091" s="406"/>
      <c r="T1091" s="406"/>
      <c r="U1091" s="406"/>
      <c r="V1091" s="406"/>
      <c r="W1091" s="406"/>
      <c r="X1091" s="406"/>
      <c r="Y1091" s="406"/>
      <c r="Z1091" s="521" t="str">
        <f t="shared" si="78"/>
        <v/>
      </c>
      <c r="AA1091" s="406"/>
      <c r="AB1091" s="406"/>
      <c r="AC1091" s="406"/>
      <c r="AD1091" s="406"/>
      <c r="AE1091" s="406"/>
      <c r="AF1091" s="406"/>
      <c r="AG1091" s="406"/>
      <c r="AH1091" s="406"/>
      <c r="AI1091" s="406"/>
      <c r="AJ1091" s="406"/>
      <c r="AK1091" s="406"/>
      <c r="AL1091" s="406"/>
      <c r="AM1091" s="406"/>
      <c r="AN1091" s="406"/>
      <c r="AO1091" s="406"/>
      <c r="AP1091" s="406"/>
      <c r="AQ1091" s="406"/>
      <c r="AR1091" s="406"/>
      <c r="AS1091" s="427"/>
      <c r="AT1091" s="428"/>
      <c r="AU1091" s="427"/>
      <c r="AV1091" s="428"/>
      <c r="AW1091" s="435"/>
      <c r="AX1091" s="428"/>
      <c r="AY1091" s="406"/>
      <c r="AZ1091" s="408"/>
      <c r="BA1091" s="410" t="str">
        <f>IF(A1091="","",IF(AY1091+AZ1091=ข้อมูลพื้นฐาน!$F$33+ข้อมูลพื้นฐาน!$G$33,"/",""))</f>
        <v/>
      </c>
      <c r="BB1091" s="410" t="str">
        <f t="shared" si="77"/>
        <v/>
      </c>
      <c r="BC1091" s="389" t="str">
        <f>สรุปเวลาเรียน!X30</f>
        <v/>
      </c>
      <c r="BD1091" s="415"/>
    </row>
    <row r="1092" spans="1:56" ht="15" customHeight="1">
      <c r="A1092" s="875" t="str">
        <f>เวลาเรียน1!A33</f>
        <v/>
      </c>
      <c r="B1092" s="876"/>
      <c r="C1092" s="519" t="str">
        <f>เวลาเรียน1!D33</f>
        <v/>
      </c>
      <c r="D1092" s="406"/>
      <c r="E1092" s="406"/>
      <c r="F1092" s="406"/>
      <c r="G1092" s="406"/>
      <c r="H1092" s="406"/>
      <c r="I1092" s="406"/>
      <c r="J1092" s="406"/>
      <c r="K1092" s="406"/>
      <c r="L1092" s="406"/>
      <c r="M1092" s="406"/>
      <c r="N1092" s="406"/>
      <c r="O1092" s="406"/>
      <c r="P1092" s="406"/>
      <c r="Q1092" s="406"/>
      <c r="R1092" s="406"/>
      <c r="S1092" s="406"/>
      <c r="T1092" s="406"/>
      <c r="U1092" s="406"/>
      <c r="V1092" s="406"/>
      <c r="W1092" s="406"/>
      <c r="X1092" s="406"/>
      <c r="Y1092" s="406"/>
      <c r="Z1092" s="521" t="str">
        <f t="shared" si="78"/>
        <v/>
      </c>
      <c r="AA1092" s="406"/>
      <c r="AB1092" s="406"/>
      <c r="AC1092" s="406"/>
      <c r="AD1092" s="406"/>
      <c r="AE1092" s="406"/>
      <c r="AF1092" s="406"/>
      <c r="AG1092" s="406"/>
      <c r="AH1092" s="406"/>
      <c r="AI1092" s="406"/>
      <c r="AJ1092" s="406"/>
      <c r="AK1092" s="406"/>
      <c r="AL1092" s="406"/>
      <c r="AM1092" s="406"/>
      <c r="AN1092" s="406"/>
      <c r="AO1092" s="406"/>
      <c r="AP1092" s="406"/>
      <c r="AQ1092" s="406"/>
      <c r="AR1092" s="406"/>
      <c r="AS1092" s="427"/>
      <c r="AT1092" s="428"/>
      <c r="AU1092" s="427"/>
      <c r="AV1092" s="428"/>
      <c r="AW1092" s="435"/>
      <c r="AX1092" s="428"/>
      <c r="AY1092" s="406"/>
      <c r="AZ1092" s="408"/>
      <c r="BA1092" s="410" t="str">
        <f>IF(A1092="","",IF(AY1092+AZ1092=ข้อมูลพื้นฐาน!$F$33+ข้อมูลพื้นฐาน!$G$33,"/",""))</f>
        <v/>
      </c>
      <c r="BB1092" s="410" t="str">
        <f t="shared" si="77"/>
        <v/>
      </c>
      <c r="BC1092" s="389" t="str">
        <f>สรุปเวลาเรียน!X31</f>
        <v/>
      </c>
      <c r="BD1092" s="415"/>
    </row>
    <row r="1093" spans="1:56" ht="15" customHeight="1">
      <c r="A1093" s="875" t="str">
        <f>เวลาเรียน1!A34</f>
        <v/>
      </c>
      <c r="B1093" s="876"/>
      <c r="C1093" s="519" t="str">
        <f>เวลาเรียน1!D34</f>
        <v/>
      </c>
      <c r="D1093" s="406"/>
      <c r="E1093" s="406"/>
      <c r="F1093" s="406"/>
      <c r="G1093" s="406"/>
      <c r="H1093" s="406"/>
      <c r="I1093" s="406"/>
      <c r="J1093" s="406"/>
      <c r="K1093" s="406"/>
      <c r="L1093" s="406"/>
      <c r="M1093" s="406"/>
      <c r="N1093" s="406"/>
      <c r="O1093" s="406"/>
      <c r="P1093" s="406"/>
      <c r="Q1093" s="406"/>
      <c r="R1093" s="406"/>
      <c r="S1093" s="406"/>
      <c r="T1093" s="406"/>
      <c r="U1093" s="406"/>
      <c r="V1093" s="406"/>
      <c r="W1093" s="406"/>
      <c r="X1093" s="406"/>
      <c r="Y1093" s="406"/>
      <c r="Z1093" s="521" t="str">
        <f t="shared" si="78"/>
        <v/>
      </c>
      <c r="AA1093" s="406"/>
      <c r="AB1093" s="406"/>
      <c r="AC1093" s="406"/>
      <c r="AD1093" s="406"/>
      <c r="AE1093" s="406"/>
      <c r="AF1093" s="406"/>
      <c r="AG1093" s="406"/>
      <c r="AH1093" s="406"/>
      <c r="AI1093" s="406"/>
      <c r="AJ1093" s="406"/>
      <c r="AK1093" s="406"/>
      <c r="AL1093" s="406"/>
      <c r="AM1093" s="406"/>
      <c r="AN1093" s="406"/>
      <c r="AO1093" s="406"/>
      <c r="AP1093" s="406"/>
      <c r="AQ1093" s="406"/>
      <c r="AR1093" s="406"/>
      <c r="AS1093" s="427"/>
      <c r="AT1093" s="428"/>
      <c r="AU1093" s="427"/>
      <c r="AV1093" s="428"/>
      <c r="AW1093" s="435"/>
      <c r="AX1093" s="428"/>
      <c r="AY1093" s="406"/>
      <c r="AZ1093" s="408"/>
      <c r="BA1093" s="410" t="str">
        <f>IF(A1093="","",IF(AY1093+AZ1093=ข้อมูลพื้นฐาน!$F$33+ข้อมูลพื้นฐาน!$G$33,"/",""))</f>
        <v/>
      </c>
      <c r="BB1093" s="410" t="str">
        <f t="shared" si="77"/>
        <v/>
      </c>
      <c r="BC1093" s="389" t="str">
        <f>สรุปเวลาเรียน!X32</f>
        <v/>
      </c>
      <c r="BD1093" s="415"/>
    </row>
    <row r="1094" spans="1:56" ht="15" customHeight="1">
      <c r="A1094" s="875" t="str">
        <f>เวลาเรียน1!A35</f>
        <v/>
      </c>
      <c r="B1094" s="876"/>
      <c r="C1094" s="519" t="str">
        <f>เวลาเรียน1!D35</f>
        <v/>
      </c>
      <c r="D1094" s="406"/>
      <c r="E1094" s="406"/>
      <c r="F1094" s="406"/>
      <c r="G1094" s="406"/>
      <c r="H1094" s="406"/>
      <c r="I1094" s="406"/>
      <c r="J1094" s="406"/>
      <c r="K1094" s="406"/>
      <c r="L1094" s="406"/>
      <c r="M1094" s="406"/>
      <c r="N1094" s="406"/>
      <c r="O1094" s="406"/>
      <c r="P1094" s="406"/>
      <c r="Q1094" s="406"/>
      <c r="R1094" s="406"/>
      <c r="S1094" s="406"/>
      <c r="T1094" s="406"/>
      <c r="U1094" s="406"/>
      <c r="V1094" s="406"/>
      <c r="W1094" s="406"/>
      <c r="X1094" s="406"/>
      <c r="Y1094" s="406"/>
      <c r="Z1094" s="521" t="str">
        <f t="shared" si="78"/>
        <v/>
      </c>
      <c r="AA1094" s="406"/>
      <c r="AB1094" s="406"/>
      <c r="AC1094" s="406"/>
      <c r="AD1094" s="406"/>
      <c r="AE1094" s="406"/>
      <c r="AF1094" s="406"/>
      <c r="AG1094" s="406"/>
      <c r="AH1094" s="406"/>
      <c r="AI1094" s="406"/>
      <c r="AJ1094" s="406"/>
      <c r="AK1094" s="406"/>
      <c r="AL1094" s="406"/>
      <c r="AM1094" s="406"/>
      <c r="AN1094" s="406"/>
      <c r="AO1094" s="406"/>
      <c r="AP1094" s="406"/>
      <c r="AQ1094" s="406"/>
      <c r="AR1094" s="406"/>
      <c r="AS1094" s="427"/>
      <c r="AT1094" s="428"/>
      <c r="AU1094" s="427"/>
      <c r="AV1094" s="428"/>
      <c r="AW1094" s="435"/>
      <c r="AX1094" s="428"/>
      <c r="AY1094" s="406"/>
      <c r="AZ1094" s="408"/>
      <c r="BA1094" s="410" t="str">
        <f>IF(A1094="","",IF(AY1094+AZ1094=ข้อมูลพื้นฐาน!$F$33+ข้อมูลพื้นฐาน!$G$33,"/",""))</f>
        <v/>
      </c>
      <c r="BB1094" s="410" t="str">
        <f t="shared" si="77"/>
        <v/>
      </c>
      <c r="BC1094" s="389" t="str">
        <f>สรุปเวลาเรียน!X33</f>
        <v/>
      </c>
      <c r="BD1094" s="415"/>
    </row>
    <row r="1095" spans="1:56" ht="15" customHeight="1">
      <c r="A1095" s="875" t="str">
        <f>เวลาเรียน1!A36</f>
        <v/>
      </c>
      <c r="B1095" s="876"/>
      <c r="C1095" s="519" t="str">
        <f>เวลาเรียน1!D36</f>
        <v/>
      </c>
      <c r="D1095" s="406"/>
      <c r="E1095" s="406"/>
      <c r="F1095" s="406"/>
      <c r="G1095" s="406"/>
      <c r="H1095" s="406"/>
      <c r="I1095" s="406"/>
      <c r="J1095" s="406"/>
      <c r="K1095" s="406"/>
      <c r="L1095" s="406"/>
      <c r="M1095" s="406"/>
      <c r="N1095" s="406"/>
      <c r="O1095" s="406"/>
      <c r="P1095" s="406"/>
      <c r="Q1095" s="406"/>
      <c r="R1095" s="406"/>
      <c r="S1095" s="406"/>
      <c r="T1095" s="406"/>
      <c r="U1095" s="406"/>
      <c r="V1095" s="406"/>
      <c r="W1095" s="406"/>
      <c r="X1095" s="406"/>
      <c r="Y1095" s="406"/>
      <c r="Z1095" s="521" t="str">
        <f t="shared" si="78"/>
        <v/>
      </c>
      <c r="AA1095" s="406"/>
      <c r="AB1095" s="406"/>
      <c r="AC1095" s="406"/>
      <c r="AD1095" s="406"/>
      <c r="AE1095" s="406"/>
      <c r="AF1095" s="406"/>
      <c r="AG1095" s="406"/>
      <c r="AH1095" s="406"/>
      <c r="AI1095" s="406"/>
      <c r="AJ1095" s="406"/>
      <c r="AK1095" s="406"/>
      <c r="AL1095" s="406"/>
      <c r="AM1095" s="406"/>
      <c r="AN1095" s="406"/>
      <c r="AO1095" s="406"/>
      <c r="AP1095" s="406"/>
      <c r="AQ1095" s="406"/>
      <c r="AR1095" s="406"/>
      <c r="AS1095" s="427"/>
      <c r="AT1095" s="428"/>
      <c r="AU1095" s="427"/>
      <c r="AV1095" s="428"/>
      <c r="AW1095" s="435"/>
      <c r="AX1095" s="428"/>
      <c r="AY1095" s="406"/>
      <c r="AZ1095" s="408"/>
      <c r="BA1095" s="410" t="str">
        <f>IF(A1095="","",IF(AY1095+AZ1095=ข้อมูลพื้นฐาน!$F$33+ข้อมูลพื้นฐาน!$G$33,"/",""))</f>
        <v/>
      </c>
      <c r="BB1095" s="410" t="str">
        <f t="shared" si="77"/>
        <v/>
      </c>
      <c r="BC1095" s="389" t="str">
        <f>สรุปเวลาเรียน!X34</f>
        <v/>
      </c>
      <c r="BD1095" s="415"/>
    </row>
    <row r="1096" spans="1:56" ht="15" customHeight="1">
      <c r="A1096" s="875" t="str">
        <f>เวลาเรียน1!A37</f>
        <v/>
      </c>
      <c r="B1096" s="876"/>
      <c r="C1096" s="519" t="str">
        <f>เวลาเรียน1!D37</f>
        <v/>
      </c>
      <c r="D1096" s="406"/>
      <c r="E1096" s="406"/>
      <c r="F1096" s="406"/>
      <c r="G1096" s="406"/>
      <c r="H1096" s="406"/>
      <c r="I1096" s="406"/>
      <c r="J1096" s="406"/>
      <c r="K1096" s="406"/>
      <c r="L1096" s="406"/>
      <c r="M1096" s="406"/>
      <c r="N1096" s="406"/>
      <c r="O1096" s="406"/>
      <c r="P1096" s="406"/>
      <c r="Q1096" s="406"/>
      <c r="R1096" s="406"/>
      <c r="S1096" s="406"/>
      <c r="T1096" s="406"/>
      <c r="U1096" s="406"/>
      <c r="V1096" s="406"/>
      <c r="W1096" s="406"/>
      <c r="X1096" s="406"/>
      <c r="Y1096" s="406"/>
      <c r="Z1096" s="521" t="str">
        <f t="shared" si="78"/>
        <v/>
      </c>
      <c r="AA1096" s="406"/>
      <c r="AB1096" s="406"/>
      <c r="AC1096" s="406"/>
      <c r="AD1096" s="406"/>
      <c r="AE1096" s="406"/>
      <c r="AF1096" s="406"/>
      <c r="AG1096" s="406"/>
      <c r="AH1096" s="406"/>
      <c r="AI1096" s="406"/>
      <c r="AJ1096" s="406"/>
      <c r="AK1096" s="406"/>
      <c r="AL1096" s="406"/>
      <c r="AM1096" s="406"/>
      <c r="AN1096" s="406"/>
      <c r="AO1096" s="406"/>
      <c r="AP1096" s="406"/>
      <c r="AQ1096" s="406"/>
      <c r="AR1096" s="406"/>
      <c r="AS1096" s="427"/>
      <c r="AT1096" s="428"/>
      <c r="AU1096" s="427"/>
      <c r="AV1096" s="428"/>
      <c r="AW1096" s="435"/>
      <c r="AX1096" s="428"/>
      <c r="AY1096" s="406"/>
      <c r="AZ1096" s="408"/>
      <c r="BA1096" s="410" t="str">
        <f>IF(A1096="","",IF(AY1096+AZ1096=ข้อมูลพื้นฐาน!$F$33+ข้อมูลพื้นฐาน!$G$33,"/",""))</f>
        <v/>
      </c>
      <c r="BB1096" s="410" t="str">
        <f t="shared" si="77"/>
        <v/>
      </c>
      <c r="BC1096" s="389" t="str">
        <f>สรุปเวลาเรียน!X35</f>
        <v/>
      </c>
      <c r="BD1096" s="415"/>
    </row>
    <row r="1097" spans="1:56" ht="15" customHeight="1">
      <c r="A1097" s="875" t="str">
        <f>เวลาเรียน1!A38</f>
        <v/>
      </c>
      <c r="B1097" s="876"/>
      <c r="C1097" s="519" t="str">
        <f>เวลาเรียน1!D38</f>
        <v/>
      </c>
      <c r="D1097" s="406"/>
      <c r="E1097" s="406"/>
      <c r="F1097" s="406"/>
      <c r="G1097" s="406"/>
      <c r="H1097" s="406"/>
      <c r="I1097" s="406"/>
      <c r="J1097" s="406"/>
      <c r="K1097" s="406"/>
      <c r="L1097" s="406"/>
      <c r="M1097" s="406"/>
      <c r="N1097" s="406"/>
      <c r="O1097" s="406"/>
      <c r="P1097" s="406"/>
      <c r="Q1097" s="406"/>
      <c r="R1097" s="406"/>
      <c r="S1097" s="406"/>
      <c r="T1097" s="406"/>
      <c r="U1097" s="406"/>
      <c r="V1097" s="406"/>
      <c r="W1097" s="406"/>
      <c r="X1097" s="406"/>
      <c r="Y1097" s="406"/>
      <c r="Z1097" s="521" t="str">
        <f t="shared" si="78"/>
        <v/>
      </c>
      <c r="AA1097" s="406"/>
      <c r="AB1097" s="406"/>
      <c r="AC1097" s="406"/>
      <c r="AD1097" s="406"/>
      <c r="AE1097" s="406"/>
      <c r="AF1097" s="406"/>
      <c r="AG1097" s="406"/>
      <c r="AH1097" s="406"/>
      <c r="AI1097" s="406"/>
      <c r="AJ1097" s="406"/>
      <c r="AK1097" s="406"/>
      <c r="AL1097" s="406"/>
      <c r="AM1097" s="406"/>
      <c r="AN1097" s="406"/>
      <c r="AO1097" s="406"/>
      <c r="AP1097" s="406"/>
      <c r="AQ1097" s="406"/>
      <c r="AR1097" s="406"/>
      <c r="AS1097" s="427"/>
      <c r="AT1097" s="428"/>
      <c r="AU1097" s="427"/>
      <c r="AV1097" s="428"/>
      <c r="AW1097" s="435"/>
      <c r="AX1097" s="428"/>
      <c r="AY1097" s="406"/>
      <c r="AZ1097" s="408"/>
      <c r="BA1097" s="410" t="str">
        <f>IF(A1097="","",IF(AY1097+AZ1097=ข้อมูลพื้นฐาน!$F$33+ข้อมูลพื้นฐาน!$G$33,"/",""))</f>
        <v/>
      </c>
      <c r="BB1097" s="410" t="str">
        <f t="shared" si="77"/>
        <v/>
      </c>
      <c r="BC1097" s="389" t="str">
        <f>สรุปเวลาเรียน!X36</f>
        <v/>
      </c>
      <c r="BD1097" s="415"/>
    </row>
    <row r="1098" spans="1:56" ht="15" customHeight="1">
      <c r="A1098" s="875" t="str">
        <f>เวลาเรียน1!A39</f>
        <v/>
      </c>
      <c r="B1098" s="876"/>
      <c r="C1098" s="519" t="str">
        <f>เวลาเรียน1!D39</f>
        <v/>
      </c>
      <c r="D1098" s="406"/>
      <c r="E1098" s="406"/>
      <c r="F1098" s="406"/>
      <c r="G1098" s="406"/>
      <c r="H1098" s="406"/>
      <c r="I1098" s="406"/>
      <c r="J1098" s="406"/>
      <c r="K1098" s="406"/>
      <c r="L1098" s="406"/>
      <c r="M1098" s="406"/>
      <c r="N1098" s="406"/>
      <c r="O1098" s="406"/>
      <c r="P1098" s="406"/>
      <c r="Q1098" s="406"/>
      <c r="R1098" s="406"/>
      <c r="S1098" s="406"/>
      <c r="T1098" s="406"/>
      <c r="U1098" s="406"/>
      <c r="V1098" s="406"/>
      <c r="W1098" s="406"/>
      <c r="X1098" s="406"/>
      <c r="Y1098" s="406"/>
      <c r="Z1098" s="521" t="str">
        <f t="shared" si="78"/>
        <v/>
      </c>
      <c r="AA1098" s="406"/>
      <c r="AB1098" s="406"/>
      <c r="AC1098" s="406"/>
      <c r="AD1098" s="406"/>
      <c r="AE1098" s="406"/>
      <c r="AF1098" s="406"/>
      <c r="AG1098" s="406"/>
      <c r="AH1098" s="406"/>
      <c r="AI1098" s="406"/>
      <c r="AJ1098" s="406"/>
      <c r="AK1098" s="406"/>
      <c r="AL1098" s="406"/>
      <c r="AM1098" s="406"/>
      <c r="AN1098" s="406"/>
      <c r="AO1098" s="406"/>
      <c r="AP1098" s="406"/>
      <c r="AQ1098" s="406"/>
      <c r="AR1098" s="406"/>
      <c r="AS1098" s="427"/>
      <c r="AT1098" s="428"/>
      <c r="AU1098" s="427"/>
      <c r="AV1098" s="428"/>
      <c r="AW1098" s="435"/>
      <c r="AX1098" s="428"/>
      <c r="AY1098" s="406"/>
      <c r="AZ1098" s="408"/>
      <c r="BA1098" s="410" t="str">
        <f>IF(A1098="","",IF(AY1098+AZ1098=ข้อมูลพื้นฐาน!$F$33+ข้อมูลพื้นฐาน!$G$33,"/",""))</f>
        <v/>
      </c>
      <c r="BB1098" s="410" t="str">
        <f t="shared" si="77"/>
        <v/>
      </c>
      <c r="BC1098" s="389" t="str">
        <f>สรุปเวลาเรียน!X37</f>
        <v/>
      </c>
      <c r="BD1098" s="415"/>
    </row>
    <row r="1099" spans="1:56" ht="15" customHeight="1">
      <c r="A1099" s="875" t="str">
        <f>เวลาเรียน1!A40</f>
        <v/>
      </c>
      <c r="B1099" s="876"/>
      <c r="C1099" s="519" t="str">
        <f>เวลาเรียน1!D40</f>
        <v/>
      </c>
      <c r="D1099" s="406"/>
      <c r="E1099" s="406"/>
      <c r="F1099" s="406"/>
      <c r="G1099" s="406"/>
      <c r="H1099" s="406"/>
      <c r="I1099" s="406"/>
      <c r="J1099" s="406"/>
      <c r="K1099" s="406"/>
      <c r="L1099" s="406"/>
      <c r="M1099" s="406"/>
      <c r="N1099" s="406"/>
      <c r="O1099" s="406"/>
      <c r="P1099" s="406"/>
      <c r="Q1099" s="406"/>
      <c r="R1099" s="406"/>
      <c r="S1099" s="406"/>
      <c r="T1099" s="406"/>
      <c r="U1099" s="406"/>
      <c r="V1099" s="406"/>
      <c r="W1099" s="406"/>
      <c r="X1099" s="406"/>
      <c r="Y1099" s="406"/>
      <c r="Z1099" s="521" t="str">
        <f t="shared" si="78"/>
        <v/>
      </c>
      <c r="AA1099" s="406"/>
      <c r="AB1099" s="406"/>
      <c r="AC1099" s="406"/>
      <c r="AD1099" s="406"/>
      <c r="AE1099" s="406"/>
      <c r="AF1099" s="406"/>
      <c r="AG1099" s="406"/>
      <c r="AH1099" s="406"/>
      <c r="AI1099" s="406"/>
      <c r="AJ1099" s="406"/>
      <c r="AK1099" s="406"/>
      <c r="AL1099" s="406"/>
      <c r="AM1099" s="406"/>
      <c r="AN1099" s="406"/>
      <c r="AO1099" s="406"/>
      <c r="AP1099" s="406"/>
      <c r="AQ1099" s="406"/>
      <c r="AR1099" s="406"/>
      <c r="AS1099" s="427"/>
      <c r="AT1099" s="428"/>
      <c r="AU1099" s="427"/>
      <c r="AV1099" s="428"/>
      <c r="AW1099" s="435"/>
      <c r="AX1099" s="428"/>
      <c r="AY1099" s="406"/>
      <c r="AZ1099" s="408"/>
      <c r="BA1099" s="410" t="str">
        <f>IF(A1099="","",IF(AY1099+AZ1099=ข้อมูลพื้นฐาน!$F$33+ข้อมูลพื้นฐาน!$G$33,"/",""))</f>
        <v/>
      </c>
      <c r="BB1099" s="410" t="str">
        <f t="shared" si="77"/>
        <v/>
      </c>
      <c r="BC1099" s="389" t="str">
        <f>สรุปเวลาเรียน!X38</f>
        <v/>
      </c>
      <c r="BD1099" s="415"/>
    </row>
    <row r="1100" spans="1:56" ht="15" customHeight="1">
      <c r="A1100" s="875" t="str">
        <f>เวลาเรียน1!A41</f>
        <v/>
      </c>
      <c r="B1100" s="876"/>
      <c r="C1100" s="519" t="str">
        <f>เวลาเรียน1!D41</f>
        <v/>
      </c>
      <c r="D1100" s="406"/>
      <c r="E1100" s="406"/>
      <c r="F1100" s="406"/>
      <c r="G1100" s="406"/>
      <c r="H1100" s="406"/>
      <c r="I1100" s="406"/>
      <c r="J1100" s="406"/>
      <c r="K1100" s="406"/>
      <c r="L1100" s="406"/>
      <c r="M1100" s="406"/>
      <c r="N1100" s="406"/>
      <c r="O1100" s="406"/>
      <c r="P1100" s="406"/>
      <c r="Q1100" s="406"/>
      <c r="R1100" s="406"/>
      <c r="S1100" s="406"/>
      <c r="T1100" s="406"/>
      <c r="U1100" s="406"/>
      <c r="V1100" s="406"/>
      <c r="W1100" s="406"/>
      <c r="X1100" s="406"/>
      <c r="Y1100" s="406"/>
      <c r="Z1100" s="521" t="str">
        <f t="shared" si="78"/>
        <v/>
      </c>
      <c r="AA1100" s="406"/>
      <c r="AB1100" s="406"/>
      <c r="AC1100" s="406"/>
      <c r="AD1100" s="406"/>
      <c r="AE1100" s="406"/>
      <c r="AF1100" s="406"/>
      <c r="AG1100" s="406"/>
      <c r="AH1100" s="406"/>
      <c r="AI1100" s="406"/>
      <c r="AJ1100" s="406"/>
      <c r="AK1100" s="406"/>
      <c r="AL1100" s="406"/>
      <c r="AM1100" s="406"/>
      <c r="AN1100" s="406"/>
      <c r="AO1100" s="406"/>
      <c r="AP1100" s="406"/>
      <c r="AQ1100" s="406"/>
      <c r="AR1100" s="406"/>
      <c r="AS1100" s="427"/>
      <c r="AT1100" s="428"/>
      <c r="AU1100" s="427"/>
      <c r="AV1100" s="428"/>
      <c r="AW1100" s="435"/>
      <c r="AX1100" s="428"/>
      <c r="AY1100" s="406"/>
      <c r="AZ1100" s="408"/>
      <c r="BA1100" s="410" t="str">
        <f>IF(A1100="","",IF(AY1100+AZ1100=ข้อมูลพื้นฐาน!$F$33+ข้อมูลพื้นฐาน!$G$33,"/",""))</f>
        <v/>
      </c>
      <c r="BB1100" s="410" t="str">
        <f t="shared" si="77"/>
        <v/>
      </c>
      <c r="BC1100" s="389" t="str">
        <f>สรุปเวลาเรียน!X39</f>
        <v/>
      </c>
      <c r="BD1100" s="415"/>
    </row>
    <row r="1101" spans="1:56" ht="15" customHeight="1">
      <c r="A1101" s="875" t="str">
        <f>เวลาเรียน1!A42</f>
        <v/>
      </c>
      <c r="B1101" s="876"/>
      <c r="C1101" s="519" t="str">
        <f>เวลาเรียน1!D42</f>
        <v/>
      </c>
      <c r="D1101" s="406"/>
      <c r="E1101" s="406"/>
      <c r="F1101" s="406"/>
      <c r="G1101" s="406"/>
      <c r="H1101" s="406"/>
      <c r="I1101" s="406"/>
      <c r="J1101" s="406"/>
      <c r="K1101" s="406"/>
      <c r="L1101" s="406"/>
      <c r="M1101" s="406"/>
      <c r="N1101" s="406"/>
      <c r="O1101" s="406"/>
      <c r="P1101" s="406"/>
      <c r="Q1101" s="406"/>
      <c r="R1101" s="406"/>
      <c r="S1101" s="406"/>
      <c r="T1101" s="406"/>
      <c r="U1101" s="406"/>
      <c r="V1101" s="406"/>
      <c r="W1101" s="406"/>
      <c r="X1101" s="406"/>
      <c r="Y1101" s="406"/>
      <c r="Z1101" s="521" t="str">
        <f t="shared" si="78"/>
        <v/>
      </c>
      <c r="AA1101" s="406"/>
      <c r="AB1101" s="406"/>
      <c r="AC1101" s="406"/>
      <c r="AD1101" s="406"/>
      <c r="AE1101" s="406"/>
      <c r="AF1101" s="406"/>
      <c r="AG1101" s="406"/>
      <c r="AH1101" s="406"/>
      <c r="AI1101" s="406"/>
      <c r="AJ1101" s="406"/>
      <c r="AK1101" s="406"/>
      <c r="AL1101" s="406"/>
      <c r="AM1101" s="406"/>
      <c r="AN1101" s="406"/>
      <c r="AO1101" s="406"/>
      <c r="AP1101" s="406"/>
      <c r="AQ1101" s="406"/>
      <c r="AR1101" s="406"/>
      <c r="AS1101" s="427"/>
      <c r="AT1101" s="428"/>
      <c r="AU1101" s="427"/>
      <c r="AV1101" s="428"/>
      <c r="AW1101" s="435"/>
      <c r="AX1101" s="428"/>
      <c r="AY1101" s="406"/>
      <c r="AZ1101" s="408"/>
      <c r="BA1101" s="410" t="str">
        <f>IF(A1101="","",IF(AY1101+AZ1101=ข้อมูลพื้นฐาน!$F$33+ข้อมูลพื้นฐาน!$G$33,"/",""))</f>
        <v/>
      </c>
      <c r="BB1101" s="410" t="str">
        <f t="shared" si="77"/>
        <v/>
      </c>
      <c r="BC1101" s="389" t="str">
        <f>สรุปเวลาเรียน!X40</f>
        <v/>
      </c>
      <c r="BD1101" s="415"/>
    </row>
    <row r="1102" spans="1:56" ht="15" customHeight="1">
      <c r="A1102" s="875" t="str">
        <f>เวลาเรียน1!A43</f>
        <v/>
      </c>
      <c r="B1102" s="876"/>
      <c r="C1102" s="519" t="str">
        <f>เวลาเรียน1!D43</f>
        <v/>
      </c>
      <c r="D1102" s="406"/>
      <c r="E1102" s="406"/>
      <c r="F1102" s="406"/>
      <c r="G1102" s="406"/>
      <c r="H1102" s="406"/>
      <c r="I1102" s="406"/>
      <c r="J1102" s="406"/>
      <c r="K1102" s="406"/>
      <c r="L1102" s="406"/>
      <c r="M1102" s="406"/>
      <c r="N1102" s="406"/>
      <c r="O1102" s="406"/>
      <c r="P1102" s="406"/>
      <c r="Q1102" s="406"/>
      <c r="R1102" s="406"/>
      <c r="S1102" s="406"/>
      <c r="T1102" s="406"/>
      <c r="U1102" s="406"/>
      <c r="V1102" s="406"/>
      <c r="W1102" s="406"/>
      <c r="X1102" s="406"/>
      <c r="Y1102" s="406"/>
      <c r="Z1102" s="521" t="str">
        <f t="shared" si="78"/>
        <v/>
      </c>
      <c r="AA1102" s="406"/>
      <c r="AB1102" s="406"/>
      <c r="AC1102" s="406"/>
      <c r="AD1102" s="406"/>
      <c r="AE1102" s="406"/>
      <c r="AF1102" s="406"/>
      <c r="AG1102" s="406"/>
      <c r="AH1102" s="406"/>
      <c r="AI1102" s="406"/>
      <c r="AJ1102" s="406"/>
      <c r="AK1102" s="406"/>
      <c r="AL1102" s="406"/>
      <c r="AM1102" s="406"/>
      <c r="AN1102" s="406"/>
      <c r="AO1102" s="406"/>
      <c r="AP1102" s="406"/>
      <c r="AQ1102" s="406"/>
      <c r="AR1102" s="406"/>
      <c r="AS1102" s="427"/>
      <c r="AT1102" s="428"/>
      <c r="AU1102" s="427"/>
      <c r="AV1102" s="428"/>
      <c r="AW1102" s="435"/>
      <c r="AX1102" s="428"/>
      <c r="AY1102" s="406"/>
      <c r="AZ1102" s="408"/>
      <c r="BA1102" s="410" t="str">
        <f>IF(A1102="","",IF(AY1102+AZ1102=ข้อมูลพื้นฐาน!$F$33+ข้อมูลพื้นฐาน!$G$33,"/",""))</f>
        <v/>
      </c>
      <c r="BB1102" s="410" t="str">
        <f t="shared" si="77"/>
        <v/>
      </c>
      <c r="BC1102" s="389" t="str">
        <f>สรุปเวลาเรียน!X41</f>
        <v/>
      </c>
      <c r="BD1102" s="415"/>
    </row>
    <row r="1103" spans="1:56" ht="15" customHeight="1">
      <c r="A1103" s="875" t="str">
        <f>เวลาเรียน1!A44</f>
        <v/>
      </c>
      <c r="B1103" s="876"/>
      <c r="C1103" s="519" t="str">
        <f>เวลาเรียน1!D44</f>
        <v/>
      </c>
      <c r="D1103" s="406"/>
      <c r="E1103" s="406"/>
      <c r="F1103" s="406"/>
      <c r="G1103" s="406"/>
      <c r="H1103" s="406"/>
      <c r="I1103" s="406"/>
      <c r="J1103" s="406"/>
      <c r="K1103" s="406"/>
      <c r="L1103" s="406"/>
      <c r="M1103" s="406"/>
      <c r="N1103" s="406"/>
      <c r="O1103" s="406"/>
      <c r="P1103" s="406"/>
      <c r="Q1103" s="406"/>
      <c r="R1103" s="406"/>
      <c r="S1103" s="406"/>
      <c r="T1103" s="406"/>
      <c r="U1103" s="406"/>
      <c r="V1103" s="406"/>
      <c r="W1103" s="406"/>
      <c r="X1103" s="406"/>
      <c r="Y1103" s="406"/>
      <c r="Z1103" s="521" t="str">
        <f t="shared" si="78"/>
        <v/>
      </c>
      <c r="AA1103" s="406"/>
      <c r="AB1103" s="406"/>
      <c r="AC1103" s="406"/>
      <c r="AD1103" s="406"/>
      <c r="AE1103" s="406"/>
      <c r="AF1103" s="406"/>
      <c r="AG1103" s="406"/>
      <c r="AH1103" s="406"/>
      <c r="AI1103" s="406"/>
      <c r="AJ1103" s="406"/>
      <c r="AK1103" s="406"/>
      <c r="AL1103" s="406"/>
      <c r="AM1103" s="406"/>
      <c r="AN1103" s="406"/>
      <c r="AO1103" s="406"/>
      <c r="AP1103" s="406"/>
      <c r="AQ1103" s="406"/>
      <c r="AR1103" s="406"/>
      <c r="AS1103" s="427"/>
      <c r="AT1103" s="428"/>
      <c r="AU1103" s="427"/>
      <c r="AV1103" s="428"/>
      <c r="AW1103" s="435"/>
      <c r="AX1103" s="428"/>
      <c r="AY1103" s="406"/>
      <c r="AZ1103" s="408"/>
      <c r="BA1103" s="410" t="str">
        <f>IF(A1103="","",IF(AY1103+AZ1103=ข้อมูลพื้นฐาน!$F$33+ข้อมูลพื้นฐาน!$G$33,"/",""))</f>
        <v/>
      </c>
      <c r="BB1103" s="410" t="str">
        <f t="shared" si="77"/>
        <v/>
      </c>
      <c r="BC1103" s="389" t="str">
        <f>สรุปเวลาเรียน!X42</f>
        <v/>
      </c>
      <c r="BD1103" s="415"/>
    </row>
    <row r="1104" spans="1:56" ht="15" customHeight="1">
      <c r="A1104" s="875" t="str">
        <f>เวลาเรียน1!A45</f>
        <v/>
      </c>
      <c r="B1104" s="876"/>
      <c r="C1104" s="519" t="str">
        <f>เวลาเรียน1!D45</f>
        <v/>
      </c>
      <c r="D1104" s="406"/>
      <c r="E1104" s="406"/>
      <c r="F1104" s="406"/>
      <c r="G1104" s="406"/>
      <c r="H1104" s="406"/>
      <c r="I1104" s="406"/>
      <c r="J1104" s="406"/>
      <c r="K1104" s="406"/>
      <c r="L1104" s="406"/>
      <c r="M1104" s="406"/>
      <c r="N1104" s="406"/>
      <c r="O1104" s="406"/>
      <c r="P1104" s="406"/>
      <c r="Q1104" s="406"/>
      <c r="R1104" s="406"/>
      <c r="S1104" s="406"/>
      <c r="T1104" s="406"/>
      <c r="U1104" s="406"/>
      <c r="V1104" s="406"/>
      <c r="W1104" s="406"/>
      <c r="X1104" s="406"/>
      <c r="Y1104" s="406"/>
      <c r="Z1104" s="521" t="str">
        <f t="shared" si="78"/>
        <v/>
      </c>
      <c r="AA1104" s="406"/>
      <c r="AB1104" s="406"/>
      <c r="AC1104" s="406"/>
      <c r="AD1104" s="406"/>
      <c r="AE1104" s="406"/>
      <c r="AF1104" s="406"/>
      <c r="AG1104" s="406"/>
      <c r="AH1104" s="406"/>
      <c r="AI1104" s="406"/>
      <c r="AJ1104" s="406"/>
      <c r="AK1104" s="406"/>
      <c r="AL1104" s="406"/>
      <c r="AM1104" s="406"/>
      <c r="AN1104" s="406"/>
      <c r="AO1104" s="406"/>
      <c r="AP1104" s="406"/>
      <c r="AQ1104" s="406"/>
      <c r="AR1104" s="406"/>
      <c r="AS1104" s="427"/>
      <c r="AT1104" s="428"/>
      <c r="AU1104" s="427"/>
      <c r="AV1104" s="428"/>
      <c r="AW1104" s="435"/>
      <c r="AX1104" s="428"/>
      <c r="AY1104" s="406"/>
      <c r="AZ1104" s="408"/>
      <c r="BA1104" s="410" t="str">
        <f>IF(A1104="","",IF(AY1104+AZ1104=ข้อมูลพื้นฐาน!$F$33+ข้อมูลพื้นฐาน!$G$33,"/",""))</f>
        <v/>
      </c>
      <c r="BB1104" s="410" t="str">
        <f t="shared" si="77"/>
        <v/>
      </c>
      <c r="BC1104" s="389" t="str">
        <f>สรุปเวลาเรียน!X43</f>
        <v/>
      </c>
      <c r="BD1104" s="415"/>
    </row>
    <row r="1105" spans="1:56" ht="15" customHeight="1">
      <c r="A1105" s="875" t="str">
        <f>เวลาเรียน1!A46</f>
        <v/>
      </c>
      <c r="B1105" s="876"/>
      <c r="C1105" s="519" t="str">
        <f>เวลาเรียน1!D46</f>
        <v/>
      </c>
      <c r="D1105" s="406"/>
      <c r="E1105" s="406"/>
      <c r="F1105" s="406"/>
      <c r="G1105" s="406"/>
      <c r="H1105" s="406"/>
      <c r="I1105" s="406"/>
      <c r="J1105" s="406"/>
      <c r="K1105" s="406"/>
      <c r="L1105" s="406"/>
      <c r="M1105" s="406"/>
      <c r="N1105" s="406"/>
      <c r="O1105" s="406"/>
      <c r="P1105" s="406"/>
      <c r="Q1105" s="406"/>
      <c r="R1105" s="406"/>
      <c r="S1105" s="406"/>
      <c r="T1105" s="406"/>
      <c r="U1105" s="406"/>
      <c r="V1105" s="406"/>
      <c r="W1105" s="406"/>
      <c r="X1105" s="406"/>
      <c r="Y1105" s="406"/>
      <c r="Z1105" s="521" t="str">
        <f t="shared" si="78"/>
        <v/>
      </c>
      <c r="AA1105" s="406"/>
      <c r="AB1105" s="406"/>
      <c r="AC1105" s="406"/>
      <c r="AD1105" s="406"/>
      <c r="AE1105" s="406"/>
      <c r="AF1105" s="406"/>
      <c r="AG1105" s="406"/>
      <c r="AH1105" s="406"/>
      <c r="AI1105" s="406"/>
      <c r="AJ1105" s="406"/>
      <c r="AK1105" s="406"/>
      <c r="AL1105" s="406"/>
      <c r="AM1105" s="406"/>
      <c r="AN1105" s="406"/>
      <c r="AO1105" s="406"/>
      <c r="AP1105" s="406"/>
      <c r="AQ1105" s="406"/>
      <c r="AR1105" s="406"/>
      <c r="AS1105" s="429"/>
      <c r="AT1105" s="430"/>
      <c r="AU1105" s="429"/>
      <c r="AV1105" s="430"/>
      <c r="AW1105" s="436"/>
      <c r="AX1105" s="430"/>
      <c r="AY1105" s="406"/>
      <c r="AZ1105" s="408"/>
      <c r="BA1105" s="410" t="str">
        <f>IF(A1105="","",IF(AY1105+AZ1105=ข้อมูลพื้นฐาน!$F$33+ข้อมูลพื้นฐาน!$G$33,"/",""))</f>
        <v/>
      </c>
      <c r="BB1105" s="410" t="str">
        <f t="shared" si="77"/>
        <v/>
      </c>
      <c r="BC1105" s="389" t="str">
        <f>สรุปเวลาเรียน!X44</f>
        <v/>
      </c>
      <c r="BD1105" s="415"/>
    </row>
    <row r="1106" spans="1:56" ht="15" customHeight="1">
      <c r="A1106" s="875" t="str">
        <f>เวลาเรียน1!A47</f>
        <v/>
      </c>
      <c r="B1106" s="876"/>
      <c r="C1106" s="519" t="str">
        <f>เวลาเรียน1!D47</f>
        <v/>
      </c>
      <c r="D1106" s="406"/>
      <c r="E1106" s="406"/>
      <c r="F1106" s="406"/>
      <c r="G1106" s="406"/>
      <c r="H1106" s="406"/>
      <c r="I1106" s="406"/>
      <c r="J1106" s="406"/>
      <c r="K1106" s="406"/>
      <c r="L1106" s="406"/>
      <c r="M1106" s="406"/>
      <c r="N1106" s="406"/>
      <c r="O1106" s="406"/>
      <c r="P1106" s="406"/>
      <c r="Q1106" s="406"/>
      <c r="R1106" s="406"/>
      <c r="S1106" s="406"/>
      <c r="T1106" s="406"/>
      <c r="U1106" s="406"/>
      <c r="V1106" s="406"/>
      <c r="W1106" s="406"/>
      <c r="X1106" s="406"/>
      <c r="Y1106" s="406"/>
      <c r="Z1106" s="521" t="str">
        <f t="shared" ref="Z1106:Z1115" si="79">A1106</f>
        <v/>
      </c>
      <c r="AA1106" s="406"/>
      <c r="AB1106" s="406"/>
      <c r="AC1106" s="406"/>
      <c r="AD1106" s="406"/>
      <c r="AE1106" s="406"/>
      <c r="AF1106" s="406"/>
      <c r="AG1106" s="406"/>
      <c r="AH1106" s="406"/>
      <c r="AI1106" s="406"/>
      <c r="AJ1106" s="406"/>
      <c r="AK1106" s="406"/>
      <c r="AL1106" s="406"/>
      <c r="AM1106" s="406"/>
      <c r="AN1106" s="406"/>
      <c r="AO1106" s="406"/>
      <c r="AP1106" s="406"/>
      <c r="AQ1106" s="406"/>
      <c r="AR1106" s="406"/>
      <c r="AS1106" s="427"/>
      <c r="AT1106" s="428"/>
      <c r="AU1106" s="427"/>
      <c r="AV1106" s="428"/>
      <c r="AW1106" s="435"/>
      <c r="AX1106" s="428"/>
      <c r="AY1106" s="406"/>
      <c r="AZ1106" s="408"/>
      <c r="BA1106" s="410" t="str">
        <f>IF(A1106="","",IF(AY1106+AZ1106=ข้อมูลพื้นฐาน!$F$33+ข้อมูลพื้นฐาน!$G$33,"/",""))</f>
        <v/>
      </c>
      <c r="BB1106" s="410" t="str">
        <f t="shared" ref="BB1106:BB1115" si="80">IF(A1106="","",IF(BA1106="/","","/"))</f>
        <v/>
      </c>
      <c r="BC1106" s="389" t="str">
        <f>สรุปเวลาเรียน!X45</f>
        <v/>
      </c>
      <c r="BD1106" s="415"/>
    </row>
    <row r="1107" spans="1:56" ht="15" customHeight="1">
      <c r="A1107" s="875" t="str">
        <f>เวลาเรียน1!A48</f>
        <v/>
      </c>
      <c r="B1107" s="876"/>
      <c r="C1107" s="519" t="str">
        <f>เวลาเรียน1!D48</f>
        <v/>
      </c>
      <c r="D1107" s="406"/>
      <c r="E1107" s="406"/>
      <c r="F1107" s="406"/>
      <c r="G1107" s="406"/>
      <c r="H1107" s="406"/>
      <c r="I1107" s="406"/>
      <c r="J1107" s="406"/>
      <c r="K1107" s="406"/>
      <c r="L1107" s="406"/>
      <c r="M1107" s="406"/>
      <c r="N1107" s="406"/>
      <c r="O1107" s="406"/>
      <c r="P1107" s="406"/>
      <c r="Q1107" s="406"/>
      <c r="R1107" s="406"/>
      <c r="S1107" s="406"/>
      <c r="T1107" s="406"/>
      <c r="U1107" s="406"/>
      <c r="V1107" s="406"/>
      <c r="W1107" s="406"/>
      <c r="X1107" s="406"/>
      <c r="Y1107" s="406"/>
      <c r="Z1107" s="521" t="str">
        <f t="shared" si="79"/>
        <v/>
      </c>
      <c r="AA1107" s="406"/>
      <c r="AB1107" s="406"/>
      <c r="AC1107" s="406"/>
      <c r="AD1107" s="406"/>
      <c r="AE1107" s="406"/>
      <c r="AF1107" s="406"/>
      <c r="AG1107" s="406"/>
      <c r="AH1107" s="406"/>
      <c r="AI1107" s="406"/>
      <c r="AJ1107" s="406"/>
      <c r="AK1107" s="406"/>
      <c r="AL1107" s="406"/>
      <c r="AM1107" s="406"/>
      <c r="AN1107" s="406"/>
      <c r="AO1107" s="406"/>
      <c r="AP1107" s="406"/>
      <c r="AQ1107" s="406"/>
      <c r="AR1107" s="406"/>
      <c r="AS1107" s="427"/>
      <c r="AT1107" s="428"/>
      <c r="AU1107" s="427"/>
      <c r="AV1107" s="428"/>
      <c r="AW1107" s="435"/>
      <c r="AX1107" s="428"/>
      <c r="AY1107" s="406"/>
      <c r="AZ1107" s="408"/>
      <c r="BA1107" s="410" t="str">
        <f>IF(A1107="","",IF(AY1107+AZ1107=ข้อมูลพื้นฐาน!$F$33+ข้อมูลพื้นฐาน!$G$33,"/",""))</f>
        <v/>
      </c>
      <c r="BB1107" s="410" t="str">
        <f t="shared" si="80"/>
        <v/>
      </c>
      <c r="BC1107" s="389" t="str">
        <f>สรุปเวลาเรียน!X46</f>
        <v/>
      </c>
      <c r="BD1107" s="415"/>
    </row>
    <row r="1108" spans="1:56" ht="15" customHeight="1">
      <c r="A1108" s="875" t="str">
        <f>เวลาเรียน1!A49</f>
        <v/>
      </c>
      <c r="B1108" s="876"/>
      <c r="C1108" s="519" t="str">
        <f>เวลาเรียน1!D49</f>
        <v/>
      </c>
      <c r="D1108" s="406"/>
      <c r="E1108" s="406"/>
      <c r="F1108" s="406"/>
      <c r="G1108" s="406"/>
      <c r="H1108" s="406"/>
      <c r="I1108" s="406"/>
      <c r="J1108" s="406"/>
      <c r="K1108" s="406"/>
      <c r="L1108" s="406"/>
      <c r="M1108" s="406"/>
      <c r="N1108" s="406"/>
      <c r="O1108" s="406"/>
      <c r="P1108" s="406"/>
      <c r="Q1108" s="406"/>
      <c r="R1108" s="406"/>
      <c r="S1108" s="406"/>
      <c r="T1108" s="406"/>
      <c r="U1108" s="406"/>
      <c r="V1108" s="406"/>
      <c r="W1108" s="406"/>
      <c r="X1108" s="406"/>
      <c r="Y1108" s="406"/>
      <c r="Z1108" s="521" t="str">
        <f t="shared" si="79"/>
        <v/>
      </c>
      <c r="AA1108" s="406"/>
      <c r="AB1108" s="406"/>
      <c r="AC1108" s="406"/>
      <c r="AD1108" s="406"/>
      <c r="AE1108" s="406"/>
      <c r="AF1108" s="406"/>
      <c r="AG1108" s="406"/>
      <c r="AH1108" s="406"/>
      <c r="AI1108" s="406"/>
      <c r="AJ1108" s="406"/>
      <c r="AK1108" s="406"/>
      <c r="AL1108" s="406"/>
      <c r="AM1108" s="406"/>
      <c r="AN1108" s="406"/>
      <c r="AO1108" s="406"/>
      <c r="AP1108" s="406"/>
      <c r="AQ1108" s="406"/>
      <c r="AR1108" s="406"/>
      <c r="AS1108" s="427"/>
      <c r="AT1108" s="428"/>
      <c r="AU1108" s="427"/>
      <c r="AV1108" s="428"/>
      <c r="AW1108" s="435"/>
      <c r="AX1108" s="428"/>
      <c r="AY1108" s="406"/>
      <c r="AZ1108" s="408"/>
      <c r="BA1108" s="410" t="str">
        <f>IF(A1108="","",IF(AY1108+AZ1108=ข้อมูลพื้นฐาน!$F$33+ข้อมูลพื้นฐาน!$G$33,"/",""))</f>
        <v/>
      </c>
      <c r="BB1108" s="410" t="str">
        <f t="shared" si="80"/>
        <v/>
      </c>
      <c r="BC1108" s="389" t="str">
        <f>สรุปเวลาเรียน!X47</f>
        <v/>
      </c>
      <c r="BD1108" s="415"/>
    </row>
    <row r="1109" spans="1:56" ht="15" customHeight="1">
      <c r="A1109" s="875" t="str">
        <f>เวลาเรียน1!A50</f>
        <v/>
      </c>
      <c r="B1109" s="876"/>
      <c r="C1109" s="519" t="str">
        <f>เวลาเรียน1!D50</f>
        <v/>
      </c>
      <c r="D1109" s="406"/>
      <c r="E1109" s="406"/>
      <c r="F1109" s="406"/>
      <c r="G1109" s="406"/>
      <c r="H1109" s="406"/>
      <c r="I1109" s="406"/>
      <c r="J1109" s="406"/>
      <c r="K1109" s="406"/>
      <c r="L1109" s="406"/>
      <c r="M1109" s="406"/>
      <c r="N1109" s="406"/>
      <c r="O1109" s="406"/>
      <c r="P1109" s="406"/>
      <c r="Q1109" s="406"/>
      <c r="R1109" s="406"/>
      <c r="S1109" s="406"/>
      <c r="T1109" s="406"/>
      <c r="U1109" s="406"/>
      <c r="V1109" s="406"/>
      <c r="W1109" s="406"/>
      <c r="X1109" s="406"/>
      <c r="Y1109" s="406"/>
      <c r="Z1109" s="521" t="str">
        <f t="shared" si="79"/>
        <v/>
      </c>
      <c r="AA1109" s="406"/>
      <c r="AB1109" s="406"/>
      <c r="AC1109" s="406"/>
      <c r="AD1109" s="406"/>
      <c r="AE1109" s="406"/>
      <c r="AF1109" s="406"/>
      <c r="AG1109" s="406"/>
      <c r="AH1109" s="406"/>
      <c r="AI1109" s="406"/>
      <c r="AJ1109" s="406"/>
      <c r="AK1109" s="406"/>
      <c r="AL1109" s="406"/>
      <c r="AM1109" s="406"/>
      <c r="AN1109" s="406"/>
      <c r="AO1109" s="406"/>
      <c r="AP1109" s="406"/>
      <c r="AQ1109" s="406"/>
      <c r="AR1109" s="406"/>
      <c r="AS1109" s="427"/>
      <c r="AT1109" s="428"/>
      <c r="AU1109" s="427"/>
      <c r="AV1109" s="428"/>
      <c r="AW1109" s="435"/>
      <c r="AX1109" s="428"/>
      <c r="AY1109" s="406"/>
      <c r="AZ1109" s="408"/>
      <c r="BA1109" s="410" t="str">
        <f>IF(A1109="","",IF(AY1109+AZ1109=ข้อมูลพื้นฐาน!$F$33+ข้อมูลพื้นฐาน!$G$33,"/",""))</f>
        <v/>
      </c>
      <c r="BB1109" s="410" t="str">
        <f t="shared" si="80"/>
        <v/>
      </c>
      <c r="BC1109" s="389" t="str">
        <f>สรุปเวลาเรียน!X48</f>
        <v/>
      </c>
      <c r="BD1109" s="415"/>
    </row>
    <row r="1110" spans="1:56" ht="15" customHeight="1">
      <c r="A1110" s="875" t="str">
        <f>เวลาเรียน1!A51</f>
        <v/>
      </c>
      <c r="B1110" s="876"/>
      <c r="C1110" s="519" t="str">
        <f>เวลาเรียน1!D51</f>
        <v/>
      </c>
      <c r="D1110" s="406"/>
      <c r="E1110" s="406"/>
      <c r="F1110" s="406"/>
      <c r="G1110" s="406"/>
      <c r="H1110" s="406"/>
      <c r="I1110" s="406"/>
      <c r="J1110" s="406"/>
      <c r="K1110" s="406"/>
      <c r="L1110" s="406"/>
      <c r="M1110" s="406"/>
      <c r="N1110" s="406"/>
      <c r="O1110" s="406"/>
      <c r="P1110" s="406"/>
      <c r="Q1110" s="406"/>
      <c r="R1110" s="406"/>
      <c r="S1110" s="406"/>
      <c r="T1110" s="406"/>
      <c r="U1110" s="406"/>
      <c r="V1110" s="406"/>
      <c r="W1110" s="406"/>
      <c r="X1110" s="406"/>
      <c r="Y1110" s="406"/>
      <c r="Z1110" s="521" t="str">
        <f t="shared" si="79"/>
        <v/>
      </c>
      <c r="AA1110" s="406"/>
      <c r="AB1110" s="406"/>
      <c r="AC1110" s="406"/>
      <c r="AD1110" s="406"/>
      <c r="AE1110" s="406"/>
      <c r="AF1110" s="406"/>
      <c r="AG1110" s="406"/>
      <c r="AH1110" s="406"/>
      <c r="AI1110" s="406"/>
      <c r="AJ1110" s="406"/>
      <c r="AK1110" s="406"/>
      <c r="AL1110" s="406"/>
      <c r="AM1110" s="406"/>
      <c r="AN1110" s="406"/>
      <c r="AO1110" s="406"/>
      <c r="AP1110" s="406"/>
      <c r="AQ1110" s="406"/>
      <c r="AR1110" s="406"/>
      <c r="AS1110" s="427"/>
      <c r="AT1110" s="428"/>
      <c r="AU1110" s="427"/>
      <c r="AV1110" s="428"/>
      <c r="AW1110" s="435"/>
      <c r="AX1110" s="428"/>
      <c r="AY1110" s="406"/>
      <c r="AZ1110" s="408"/>
      <c r="BA1110" s="410" t="str">
        <f>IF(A1110="","",IF(AY1110+AZ1110=ข้อมูลพื้นฐาน!$F$33+ข้อมูลพื้นฐาน!$G$33,"/",""))</f>
        <v/>
      </c>
      <c r="BB1110" s="410" t="str">
        <f t="shared" si="80"/>
        <v/>
      </c>
      <c r="BC1110" s="389" t="str">
        <f>สรุปเวลาเรียน!X49</f>
        <v/>
      </c>
      <c r="BD1110" s="415"/>
    </row>
    <row r="1111" spans="1:56" ht="15" customHeight="1">
      <c r="A1111" s="875" t="str">
        <f>เวลาเรียน1!A52</f>
        <v/>
      </c>
      <c r="B1111" s="876"/>
      <c r="C1111" s="519" t="str">
        <f>เวลาเรียน1!D52</f>
        <v/>
      </c>
      <c r="D1111" s="406"/>
      <c r="E1111" s="406"/>
      <c r="F1111" s="406"/>
      <c r="G1111" s="406"/>
      <c r="H1111" s="406"/>
      <c r="I1111" s="406"/>
      <c r="J1111" s="406"/>
      <c r="K1111" s="406"/>
      <c r="L1111" s="406"/>
      <c r="M1111" s="406"/>
      <c r="N1111" s="406"/>
      <c r="O1111" s="406"/>
      <c r="P1111" s="406"/>
      <c r="Q1111" s="406"/>
      <c r="R1111" s="406"/>
      <c r="S1111" s="406"/>
      <c r="T1111" s="406"/>
      <c r="U1111" s="406"/>
      <c r="V1111" s="406"/>
      <c r="W1111" s="406"/>
      <c r="X1111" s="406"/>
      <c r="Y1111" s="406"/>
      <c r="Z1111" s="521" t="str">
        <f t="shared" si="79"/>
        <v/>
      </c>
      <c r="AA1111" s="406"/>
      <c r="AB1111" s="406"/>
      <c r="AC1111" s="406"/>
      <c r="AD1111" s="406"/>
      <c r="AE1111" s="406"/>
      <c r="AF1111" s="406"/>
      <c r="AG1111" s="406"/>
      <c r="AH1111" s="406"/>
      <c r="AI1111" s="406"/>
      <c r="AJ1111" s="406"/>
      <c r="AK1111" s="406"/>
      <c r="AL1111" s="406"/>
      <c r="AM1111" s="406"/>
      <c r="AN1111" s="406"/>
      <c r="AO1111" s="406"/>
      <c r="AP1111" s="406"/>
      <c r="AQ1111" s="406"/>
      <c r="AR1111" s="406"/>
      <c r="AS1111" s="427"/>
      <c r="AT1111" s="428"/>
      <c r="AU1111" s="427"/>
      <c r="AV1111" s="428"/>
      <c r="AW1111" s="435"/>
      <c r="AX1111" s="428"/>
      <c r="AY1111" s="406"/>
      <c r="AZ1111" s="408"/>
      <c r="BA1111" s="410" t="str">
        <f>IF(A1111="","",IF(AY1111+AZ1111=ข้อมูลพื้นฐาน!$F$33+ข้อมูลพื้นฐาน!$G$33,"/",""))</f>
        <v/>
      </c>
      <c r="BB1111" s="410" t="str">
        <f t="shared" si="80"/>
        <v/>
      </c>
      <c r="BC1111" s="389" t="str">
        <f>สรุปเวลาเรียน!X50</f>
        <v/>
      </c>
      <c r="BD1111" s="415"/>
    </row>
    <row r="1112" spans="1:56" ht="15" customHeight="1">
      <c r="A1112" s="875" t="str">
        <f>เวลาเรียน1!A53</f>
        <v/>
      </c>
      <c r="B1112" s="876"/>
      <c r="C1112" s="519" t="str">
        <f>เวลาเรียน1!D53</f>
        <v/>
      </c>
      <c r="D1112" s="406"/>
      <c r="E1112" s="406"/>
      <c r="F1112" s="406"/>
      <c r="G1112" s="406"/>
      <c r="H1112" s="406"/>
      <c r="I1112" s="406"/>
      <c r="J1112" s="406"/>
      <c r="K1112" s="406"/>
      <c r="L1112" s="406"/>
      <c r="M1112" s="406"/>
      <c r="N1112" s="406"/>
      <c r="O1112" s="406"/>
      <c r="P1112" s="406"/>
      <c r="Q1112" s="406"/>
      <c r="R1112" s="406"/>
      <c r="S1112" s="406"/>
      <c r="T1112" s="406"/>
      <c r="U1112" s="406"/>
      <c r="V1112" s="406"/>
      <c r="W1112" s="406"/>
      <c r="X1112" s="406"/>
      <c r="Y1112" s="406"/>
      <c r="Z1112" s="521" t="str">
        <f t="shared" si="79"/>
        <v/>
      </c>
      <c r="AA1112" s="406"/>
      <c r="AB1112" s="406"/>
      <c r="AC1112" s="406"/>
      <c r="AD1112" s="406"/>
      <c r="AE1112" s="406"/>
      <c r="AF1112" s="406"/>
      <c r="AG1112" s="406"/>
      <c r="AH1112" s="406"/>
      <c r="AI1112" s="406"/>
      <c r="AJ1112" s="406"/>
      <c r="AK1112" s="406"/>
      <c r="AL1112" s="406"/>
      <c r="AM1112" s="406"/>
      <c r="AN1112" s="406"/>
      <c r="AO1112" s="406"/>
      <c r="AP1112" s="406"/>
      <c r="AQ1112" s="406"/>
      <c r="AR1112" s="406"/>
      <c r="AS1112" s="427"/>
      <c r="AT1112" s="428"/>
      <c r="AU1112" s="427"/>
      <c r="AV1112" s="428"/>
      <c r="AW1112" s="435"/>
      <c r="AX1112" s="428"/>
      <c r="AY1112" s="406"/>
      <c r="AZ1112" s="408"/>
      <c r="BA1112" s="410" t="str">
        <f>IF(A1112="","",IF(AY1112+AZ1112=ข้อมูลพื้นฐาน!$F$33+ข้อมูลพื้นฐาน!$G$33,"/",""))</f>
        <v/>
      </c>
      <c r="BB1112" s="410" t="str">
        <f t="shared" si="80"/>
        <v/>
      </c>
      <c r="BC1112" s="389" t="str">
        <f>สรุปเวลาเรียน!X51</f>
        <v/>
      </c>
      <c r="BD1112" s="415"/>
    </row>
    <row r="1113" spans="1:56" ht="15" customHeight="1">
      <c r="A1113" s="875" t="str">
        <f>เวลาเรียน1!A54</f>
        <v/>
      </c>
      <c r="B1113" s="876"/>
      <c r="C1113" s="519" t="str">
        <f>เวลาเรียน1!D54</f>
        <v/>
      </c>
      <c r="D1113" s="406"/>
      <c r="E1113" s="406"/>
      <c r="F1113" s="406"/>
      <c r="G1113" s="406"/>
      <c r="H1113" s="406"/>
      <c r="I1113" s="406"/>
      <c r="J1113" s="406"/>
      <c r="K1113" s="406"/>
      <c r="L1113" s="406"/>
      <c r="M1113" s="406"/>
      <c r="N1113" s="406"/>
      <c r="O1113" s="406"/>
      <c r="P1113" s="406"/>
      <c r="Q1113" s="406"/>
      <c r="R1113" s="406"/>
      <c r="S1113" s="406"/>
      <c r="T1113" s="406"/>
      <c r="U1113" s="406"/>
      <c r="V1113" s="406"/>
      <c r="W1113" s="406"/>
      <c r="X1113" s="406"/>
      <c r="Y1113" s="406"/>
      <c r="Z1113" s="521" t="str">
        <f t="shared" si="79"/>
        <v/>
      </c>
      <c r="AA1113" s="406"/>
      <c r="AB1113" s="406"/>
      <c r="AC1113" s="406"/>
      <c r="AD1113" s="406"/>
      <c r="AE1113" s="406"/>
      <c r="AF1113" s="406"/>
      <c r="AG1113" s="406"/>
      <c r="AH1113" s="406"/>
      <c r="AI1113" s="406"/>
      <c r="AJ1113" s="406"/>
      <c r="AK1113" s="406"/>
      <c r="AL1113" s="406"/>
      <c r="AM1113" s="406"/>
      <c r="AN1113" s="406"/>
      <c r="AO1113" s="406"/>
      <c r="AP1113" s="406"/>
      <c r="AQ1113" s="406"/>
      <c r="AR1113" s="406"/>
      <c r="AS1113" s="427"/>
      <c r="AT1113" s="428"/>
      <c r="AU1113" s="427"/>
      <c r="AV1113" s="428"/>
      <c r="AW1113" s="435"/>
      <c r="AX1113" s="428"/>
      <c r="AY1113" s="406"/>
      <c r="AZ1113" s="408"/>
      <c r="BA1113" s="410" t="str">
        <f>IF(A1113="","",IF(AY1113+AZ1113=ข้อมูลพื้นฐาน!$F$33+ข้อมูลพื้นฐาน!$G$33,"/",""))</f>
        <v/>
      </c>
      <c r="BB1113" s="410" t="str">
        <f t="shared" si="80"/>
        <v/>
      </c>
      <c r="BC1113" s="389" t="str">
        <f>สรุปเวลาเรียน!X52</f>
        <v/>
      </c>
      <c r="BD1113" s="415"/>
    </row>
    <row r="1114" spans="1:56" ht="15" customHeight="1">
      <c r="A1114" s="875" t="str">
        <f>เวลาเรียน1!A55</f>
        <v/>
      </c>
      <c r="B1114" s="876"/>
      <c r="C1114" s="519" t="str">
        <f>เวลาเรียน1!D55</f>
        <v/>
      </c>
      <c r="D1114" s="406"/>
      <c r="E1114" s="406"/>
      <c r="F1114" s="406"/>
      <c r="G1114" s="406"/>
      <c r="H1114" s="406"/>
      <c r="I1114" s="406"/>
      <c r="J1114" s="406"/>
      <c r="K1114" s="406"/>
      <c r="L1114" s="406"/>
      <c r="M1114" s="406"/>
      <c r="N1114" s="406"/>
      <c r="O1114" s="406"/>
      <c r="P1114" s="406"/>
      <c r="Q1114" s="406"/>
      <c r="R1114" s="406"/>
      <c r="S1114" s="406"/>
      <c r="T1114" s="406"/>
      <c r="U1114" s="406"/>
      <c r="V1114" s="406"/>
      <c r="W1114" s="406"/>
      <c r="X1114" s="406"/>
      <c r="Y1114" s="406"/>
      <c r="Z1114" s="521" t="str">
        <f t="shared" si="79"/>
        <v/>
      </c>
      <c r="AA1114" s="406"/>
      <c r="AB1114" s="406"/>
      <c r="AC1114" s="406"/>
      <c r="AD1114" s="406"/>
      <c r="AE1114" s="406"/>
      <c r="AF1114" s="406"/>
      <c r="AG1114" s="406"/>
      <c r="AH1114" s="406"/>
      <c r="AI1114" s="406"/>
      <c r="AJ1114" s="406"/>
      <c r="AK1114" s="406"/>
      <c r="AL1114" s="406"/>
      <c r="AM1114" s="406"/>
      <c r="AN1114" s="406"/>
      <c r="AO1114" s="406"/>
      <c r="AP1114" s="406"/>
      <c r="AQ1114" s="406"/>
      <c r="AR1114" s="406"/>
      <c r="AS1114" s="427"/>
      <c r="AT1114" s="428"/>
      <c r="AU1114" s="427"/>
      <c r="AV1114" s="428"/>
      <c r="AW1114" s="435"/>
      <c r="AX1114" s="428"/>
      <c r="AY1114" s="406"/>
      <c r="AZ1114" s="408"/>
      <c r="BA1114" s="410" t="str">
        <f>IF(A1114="","",IF(AY1114+AZ1114=ข้อมูลพื้นฐาน!$F$33+ข้อมูลพื้นฐาน!$G$33,"/",""))</f>
        <v/>
      </c>
      <c r="BB1114" s="410" t="str">
        <f t="shared" si="80"/>
        <v/>
      </c>
      <c r="BC1114" s="389" t="str">
        <f>สรุปเวลาเรียน!X53</f>
        <v/>
      </c>
      <c r="BD1114" s="415"/>
    </row>
    <row r="1115" spans="1:56" ht="15" customHeight="1">
      <c r="A1115" s="875" t="str">
        <f>เวลาเรียน1!A56</f>
        <v/>
      </c>
      <c r="B1115" s="876"/>
      <c r="C1115" s="519" t="str">
        <f>เวลาเรียน1!D56</f>
        <v/>
      </c>
      <c r="D1115" s="406"/>
      <c r="E1115" s="406"/>
      <c r="F1115" s="406"/>
      <c r="G1115" s="406"/>
      <c r="H1115" s="406"/>
      <c r="I1115" s="406"/>
      <c r="J1115" s="406"/>
      <c r="K1115" s="406"/>
      <c r="L1115" s="406"/>
      <c r="M1115" s="406"/>
      <c r="N1115" s="406"/>
      <c r="O1115" s="406"/>
      <c r="P1115" s="406"/>
      <c r="Q1115" s="406"/>
      <c r="R1115" s="406"/>
      <c r="S1115" s="406"/>
      <c r="T1115" s="406"/>
      <c r="U1115" s="406"/>
      <c r="V1115" s="406"/>
      <c r="W1115" s="406"/>
      <c r="X1115" s="406"/>
      <c r="Y1115" s="406"/>
      <c r="Z1115" s="521" t="str">
        <f t="shared" si="79"/>
        <v/>
      </c>
      <c r="AA1115" s="406"/>
      <c r="AB1115" s="406"/>
      <c r="AC1115" s="406"/>
      <c r="AD1115" s="406"/>
      <c r="AE1115" s="406"/>
      <c r="AF1115" s="406"/>
      <c r="AG1115" s="406"/>
      <c r="AH1115" s="406"/>
      <c r="AI1115" s="406"/>
      <c r="AJ1115" s="406"/>
      <c r="AK1115" s="406"/>
      <c r="AL1115" s="406"/>
      <c r="AM1115" s="406"/>
      <c r="AN1115" s="406"/>
      <c r="AO1115" s="406"/>
      <c r="AP1115" s="406"/>
      <c r="AQ1115" s="406"/>
      <c r="AR1115" s="406"/>
      <c r="AS1115" s="429"/>
      <c r="AT1115" s="430"/>
      <c r="AU1115" s="429"/>
      <c r="AV1115" s="430"/>
      <c r="AW1115" s="436"/>
      <c r="AX1115" s="430"/>
      <c r="AY1115" s="406"/>
      <c r="AZ1115" s="408"/>
      <c r="BA1115" s="410" t="str">
        <f>IF(A1115="","",IF(AY1115+AZ1115=ข้อมูลพื้นฐาน!$F$33+ข้อมูลพื้นฐาน!$G$33,"/",""))</f>
        <v/>
      </c>
      <c r="BB1115" s="410" t="str">
        <f t="shared" si="80"/>
        <v/>
      </c>
      <c r="BC1115" s="389" t="str">
        <f>สรุปเวลาเรียน!X54</f>
        <v/>
      </c>
      <c r="BD1115" s="415"/>
    </row>
    <row r="1116" spans="1:56" ht="0.95" customHeight="1">
      <c r="A1116" s="522"/>
      <c r="B1116" s="522"/>
      <c r="C1116" s="415"/>
      <c r="D1116" s="415"/>
      <c r="E1116" s="415"/>
      <c r="F1116" s="415"/>
      <c r="G1116" s="415"/>
      <c r="H1116" s="415"/>
      <c r="I1116" s="415"/>
      <c r="J1116" s="415"/>
      <c r="K1116" s="415"/>
      <c r="L1116" s="415"/>
      <c r="M1116" s="415"/>
      <c r="N1116" s="415"/>
      <c r="O1116" s="415"/>
      <c r="P1116" s="415"/>
      <c r="Q1116" s="415"/>
      <c r="R1116" s="415"/>
      <c r="S1116" s="415"/>
      <c r="T1116" s="415"/>
      <c r="U1116" s="415"/>
      <c r="V1116" s="415"/>
      <c r="W1116" s="415"/>
      <c r="X1116" s="415"/>
      <c r="Y1116" s="415"/>
      <c r="Z1116" s="522"/>
      <c r="AA1116" s="415"/>
      <c r="AB1116" s="415"/>
      <c r="AC1116" s="415"/>
      <c r="AD1116" s="415"/>
      <c r="AE1116" s="415"/>
      <c r="AF1116" s="415"/>
      <c r="AG1116" s="415"/>
      <c r="AH1116" s="415"/>
      <c r="AI1116" s="415"/>
      <c r="AJ1116" s="415"/>
      <c r="AK1116" s="415"/>
      <c r="AL1116" s="415"/>
      <c r="AM1116" s="415"/>
      <c r="AN1116" s="415"/>
      <c r="AO1116" s="415"/>
      <c r="AP1116" s="415"/>
      <c r="AQ1116" s="415"/>
      <c r="AR1116" s="415"/>
      <c r="AS1116" s="415"/>
      <c r="AT1116" s="415"/>
      <c r="AU1116" s="415"/>
      <c r="AV1116" s="415"/>
      <c r="AW1116" s="415"/>
      <c r="AX1116" s="415"/>
      <c r="AY1116" s="415"/>
      <c r="AZ1116" s="453"/>
      <c r="BA1116" s="453"/>
      <c r="BB1116" s="453"/>
      <c r="BC1116" s="415"/>
      <c r="BD1116" s="415"/>
    </row>
    <row r="1117" spans="1:56" ht="21" hidden="1" customHeight="1">
      <c r="A1117" s="522"/>
      <c r="B1117" s="522"/>
      <c r="C1117" s="415"/>
      <c r="D1117" s="415"/>
      <c r="E1117" s="415"/>
      <c r="F1117" s="415"/>
      <c r="G1117" s="415"/>
      <c r="H1117" s="415"/>
      <c r="I1117" s="415"/>
      <c r="J1117" s="415"/>
      <c r="K1117" s="415"/>
      <c r="L1117" s="415"/>
      <c r="M1117" s="415"/>
      <c r="N1117" s="415"/>
      <c r="O1117" s="415"/>
      <c r="P1117" s="415"/>
      <c r="Q1117" s="415"/>
      <c r="R1117" s="415"/>
      <c r="S1117" s="415"/>
      <c r="T1117" s="415"/>
      <c r="U1117" s="415"/>
      <c r="V1117" s="415"/>
      <c r="W1117" s="415"/>
      <c r="X1117" s="415"/>
      <c r="Y1117" s="415"/>
      <c r="Z1117" s="522"/>
      <c r="AA1117" s="415"/>
      <c r="AB1117" s="415"/>
      <c r="AC1117" s="415"/>
      <c r="AD1117" s="415"/>
      <c r="AE1117" s="415"/>
      <c r="AF1117" s="415"/>
      <c r="AG1117" s="415"/>
      <c r="AH1117" s="415"/>
      <c r="AI1117" s="415"/>
      <c r="AJ1117" s="415"/>
      <c r="AK1117" s="415"/>
      <c r="AL1117" s="415"/>
      <c r="AM1117" s="415"/>
      <c r="AN1117" s="415"/>
      <c r="AO1117" s="415"/>
      <c r="AP1117" s="415"/>
      <c r="AQ1117" s="415"/>
      <c r="AR1117" s="415"/>
      <c r="AS1117" s="415"/>
      <c r="AT1117" s="415"/>
      <c r="AU1117" s="415"/>
      <c r="AV1117" s="415"/>
      <c r="AW1117" s="415"/>
      <c r="AX1117" s="415"/>
      <c r="AY1117" s="415"/>
      <c r="AZ1117" s="453"/>
      <c r="BA1117" s="453"/>
      <c r="BB1117" s="453"/>
      <c r="BC1117" s="415"/>
      <c r="BD1117" s="415"/>
    </row>
    <row r="1118" spans="1:56" ht="24.75" customHeight="1">
      <c r="A1118" s="878" t="str">
        <f>"ผลการประเมินตัวชี้วัด รายวิชา"&amp;ข้อมูลพื้นฐาน!A36&amp;"    รหัสวิชา    "&amp;ข้อมูลพื้นฐาน!C36</f>
        <v xml:space="preserve">ผลการประเมินตัวชี้วัด รายวิชา    รหัสวิชา    </v>
      </c>
      <c r="B1118" s="878"/>
      <c r="C1118" s="878"/>
      <c r="D1118" s="878"/>
      <c r="E1118" s="878"/>
      <c r="F1118" s="878"/>
      <c r="G1118" s="878"/>
      <c r="H1118" s="878"/>
      <c r="I1118" s="878"/>
      <c r="J1118" s="878"/>
      <c r="K1118" s="878"/>
      <c r="L1118" s="878"/>
      <c r="M1118" s="878"/>
      <c r="N1118" s="878"/>
      <c r="O1118" s="878"/>
      <c r="P1118" s="878"/>
      <c r="Q1118" s="878"/>
      <c r="R1118" s="878"/>
      <c r="S1118" s="878"/>
      <c r="T1118" s="878"/>
      <c r="U1118" s="878"/>
      <c r="V1118" s="878"/>
      <c r="W1118" s="878"/>
      <c r="X1118" s="878"/>
      <c r="Y1118" s="878"/>
      <c r="Z1118" s="878" t="str">
        <f>A1118</f>
        <v xml:space="preserve">ผลการประเมินตัวชี้วัด รายวิชา    รหัสวิชา    </v>
      </c>
      <c r="AA1118" s="878"/>
      <c r="AB1118" s="878"/>
      <c r="AC1118" s="878"/>
      <c r="AD1118" s="878"/>
      <c r="AE1118" s="878"/>
      <c r="AF1118" s="878"/>
      <c r="AG1118" s="878"/>
      <c r="AH1118" s="878"/>
      <c r="AI1118" s="878"/>
      <c r="AJ1118" s="878"/>
      <c r="AK1118" s="878"/>
      <c r="AL1118" s="878"/>
      <c r="AM1118" s="878"/>
      <c r="AN1118" s="878"/>
      <c r="AO1118" s="878"/>
      <c r="AP1118" s="878"/>
      <c r="AQ1118" s="878"/>
      <c r="AR1118" s="878"/>
      <c r="AS1118" s="878"/>
      <c r="AT1118" s="878"/>
      <c r="AU1118" s="878"/>
      <c r="AV1118" s="878"/>
      <c r="AW1118" s="878"/>
      <c r="AX1118" s="878"/>
      <c r="AY1118" s="878"/>
      <c r="AZ1118" s="878"/>
      <c r="BA1118" s="878"/>
      <c r="BB1118" s="878"/>
      <c r="BC1118" s="878"/>
      <c r="BD1118" s="415">
        <v>21</v>
      </c>
    </row>
    <row r="1119" spans="1:56" ht="62.25" customHeight="1">
      <c r="A1119" s="879" t="s">
        <v>594</v>
      </c>
      <c r="B1119" s="880"/>
      <c r="C1119" s="881"/>
      <c r="D1119" s="458"/>
      <c r="E1119" s="458"/>
      <c r="F1119" s="458"/>
      <c r="G1119" s="458"/>
      <c r="H1119" s="458"/>
      <c r="I1119" s="458"/>
      <c r="J1119" s="458"/>
      <c r="K1119" s="458"/>
      <c r="L1119" s="458"/>
      <c r="M1119" s="458"/>
      <c r="N1119" s="458"/>
      <c r="O1119" s="458"/>
      <c r="P1119" s="458"/>
      <c r="Q1119" s="458"/>
      <c r="R1119" s="458"/>
      <c r="S1119" s="458"/>
      <c r="T1119" s="458"/>
      <c r="U1119" s="458"/>
      <c r="V1119" s="458"/>
      <c r="W1119" s="458"/>
      <c r="X1119" s="458"/>
      <c r="Y1119" s="458"/>
      <c r="Z1119" s="540"/>
      <c r="AA1119" s="458"/>
      <c r="AB1119" s="458"/>
      <c r="AC1119" s="458"/>
      <c r="AD1119" s="458"/>
      <c r="AE1119" s="458"/>
      <c r="AF1119" s="458"/>
      <c r="AG1119" s="458"/>
      <c r="AH1119" s="458"/>
      <c r="AI1119" s="458"/>
      <c r="AJ1119" s="458"/>
      <c r="AK1119" s="458"/>
      <c r="AL1119" s="458"/>
      <c r="AM1119" s="458"/>
      <c r="AN1119" s="458"/>
      <c r="AO1119" s="458"/>
      <c r="AP1119" s="458"/>
      <c r="AQ1119" s="458"/>
      <c r="AR1119" s="458"/>
      <c r="AS1119" s="882" t="s">
        <v>787</v>
      </c>
      <c r="AT1119" s="882" t="s">
        <v>788</v>
      </c>
      <c r="AU1119" s="902" t="s">
        <v>1714</v>
      </c>
      <c r="AV1119" s="903" t="s">
        <v>1716</v>
      </c>
      <c r="AW1119" s="902" t="s">
        <v>1714</v>
      </c>
      <c r="AX1119" s="904" t="s">
        <v>1715</v>
      </c>
      <c r="AY1119" s="905" t="s">
        <v>1487</v>
      </c>
      <c r="AZ1119" s="905" t="s">
        <v>1488</v>
      </c>
      <c r="BA1119" s="887" t="s">
        <v>595</v>
      </c>
      <c r="BB1119" s="888"/>
      <c r="BC1119" s="889" t="s">
        <v>61</v>
      </c>
      <c r="BD1119" s="415"/>
    </row>
    <row r="1120" spans="1:56" ht="14.45" customHeight="1">
      <c r="A1120" s="892" t="s">
        <v>38</v>
      </c>
      <c r="B1120" s="893"/>
      <c r="C1120" s="424" t="s">
        <v>586</v>
      </c>
      <c r="D1120" s="457">
        <v>1</v>
      </c>
      <c r="E1120" s="457">
        <v>2</v>
      </c>
      <c r="F1120" s="457">
        <v>3</v>
      </c>
      <c r="G1120" s="457">
        <v>4</v>
      </c>
      <c r="H1120" s="457">
        <v>5</v>
      </c>
      <c r="I1120" s="457">
        <v>6</v>
      </c>
      <c r="J1120" s="457">
        <v>7</v>
      </c>
      <c r="K1120" s="457">
        <v>8</v>
      </c>
      <c r="L1120" s="457">
        <v>9</v>
      </c>
      <c r="M1120" s="457">
        <v>10</v>
      </c>
      <c r="N1120" s="457">
        <v>11</v>
      </c>
      <c r="O1120" s="457">
        <v>12</v>
      </c>
      <c r="P1120" s="457">
        <v>13</v>
      </c>
      <c r="Q1120" s="457">
        <v>14</v>
      </c>
      <c r="R1120" s="457">
        <v>15</v>
      </c>
      <c r="S1120" s="457">
        <v>16</v>
      </c>
      <c r="T1120" s="457">
        <v>17</v>
      </c>
      <c r="U1120" s="457">
        <v>18</v>
      </c>
      <c r="V1120" s="457">
        <v>19</v>
      </c>
      <c r="W1120" s="457">
        <v>20</v>
      </c>
      <c r="X1120" s="457">
        <v>21</v>
      </c>
      <c r="Y1120" s="457">
        <v>22</v>
      </c>
      <c r="Z1120" s="896" t="s">
        <v>38</v>
      </c>
      <c r="AA1120" s="457">
        <v>23</v>
      </c>
      <c r="AB1120" s="457">
        <v>24</v>
      </c>
      <c r="AC1120" s="457">
        <v>25</v>
      </c>
      <c r="AD1120" s="457">
        <v>26</v>
      </c>
      <c r="AE1120" s="457">
        <v>27</v>
      </c>
      <c r="AF1120" s="457">
        <v>28</v>
      </c>
      <c r="AG1120" s="457">
        <v>29</v>
      </c>
      <c r="AH1120" s="457">
        <v>30</v>
      </c>
      <c r="AI1120" s="457">
        <v>31</v>
      </c>
      <c r="AJ1120" s="457">
        <v>32</v>
      </c>
      <c r="AK1120" s="457">
        <v>33</v>
      </c>
      <c r="AL1120" s="457">
        <v>34</v>
      </c>
      <c r="AM1120" s="457">
        <v>35</v>
      </c>
      <c r="AN1120" s="457">
        <v>36</v>
      </c>
      <c r="AO1120" s="457">
        <v>37</v>
      </c>
      <c r="AP1120" s="457">
        <v>38</v>
      </c>
      <c r="AQ1120" s="457">
        <v>39</v>
      </c>
      <c r="AR1120" s="457">
        <v>40</v>
      </c>
      <c r="AS1120" s="883"/>
      <c r="AT1120" s="883"/>
      <c r="AU1120" s="902"/>
      <c r="AV1120" s="903"/>
      <c r="AW1120" s="902"/>
      <c r="AX1120" s="904"/>
      <c r="AY1120" s="906"/>
      <c r="AZ1120" s="906"/>
      <c r="BA1120" s="898" t="s">
        <v>52</v>
      </c>
      <c r="BB1120" s="898" t="s">
        <v>53</v>
      </c>
      <c r="BC1120" s="890"/>
      <c r="BD1120" s="415"/>
    </row>
    <row r="1121" spans="1:56" ht="14.45" customHeight="1">
      <c r="A1121" s="894"/>
      <c r="B1121" s="895"/>
      <c r="C1121" s="424" t="s">
        <v>677</v>
      </c>
      <c r="D1121" s="425"/>
      <c r="E1121" s="425"/>
      <c r="F1121" s="425"/>
      <c r="G1121" s="425"/>
      <c r="H1121" s="425"/>
      <c r="I1121" s="425"/>
      <c r="J1121" s="425"/>
      <c r="K1121" s="425"/>
      <c r="L1121" s="425"/>
      <c r="M1121" s="425"/>
      <c r="N1121" s="425"/>
      <c r="O1121" s="425"/>
      <c r="P1121" s="425"/>
      <c r="Q1121" s="425"/>
      <c r="R1121" s="425"/>
      <c r="S1121" s="425"/>
      <c r="T1121" s="425"/>
      <c r="U1121" s="425"/>
      <c r="V1121" s="425"/>
      <c r="W1121" s="425"/>
      <c r="X1121" s="425"/>
      <c r="Y1121" s="425"/>
      <c r="Z1121" s="897"/>
      <c r="AA1121" s="425"/>
      <c r="AB1121" s="425"/>
      <c r="AC1121" s="425"/>
      <c r="AD1121" s="425"/>
      <c r="AE1121" s="425"/>
      <c r="AF1121" s="425"/>
      <c r="AG1121" s="425"/>
      <c r="AH1121" s="425"/>
      <c r="AI1121" s="425"/>
      <c r="AJ1121" s="425"/>
      <c r="AK1121" s="425"/>
      <c r="AL1121" s="425"/>
      <c r="AM1121" s="425"/>
      <c r="AN1121" s="425"/>
      <c r="AO1121" s="425"/>
      <c r="AP1121" s="425"/>
      <c r="AQ1121" s="425"/>
      <c r="AR1121" s="431"/>
      <c r="AS1121" s="438"/>
      <c r="AT1121" s="438"/>
      <c r="AU1121" s="900" t="s">
        <v>679</v>
      </c>
      <c r="AV1121" s="901"/>
      <c r="AW1121" s="900" t="s">
        <v>680</v>
      </c>
      <c r="AX1121" s="901"/>
      <c r="AY1121" s="459">
        <f>ข้อมูลพื้นฐาน!F36</f>
        <v>0</v>
      </c>
      <c r="AZ1121" s="459">
        <f>ข้อมูลพื้นฐาน!G36</f>
        <v>0</v>
      </c>
      <c r="BA1121" s="899"/>
      <c r="BB1121" s="899"/>
      <c r="BC1121" s="891"/>
      <c r="BD1121" s="415"/>
    </row>
    <row r="1122" spans="1:56" ht="14.45" customHeight="1">
      <c r="A1122" s="875">
        <f>เวลาเรียน1!A7</f>
        <v>1</v>
      </c>
      <c r="B1122" s="877"/>
      <c r="C1122" s="519" t="str">
        <f>เวลาเรียน1!D7</f>
        <v/>
      </c>
      <c r="D1122" s="406"/>
      <c r="E1122" s="406"/>
      <c r="F1122" s="407"/>
      <c r="G1122" s="406"/>
      <c r="H1122" s="406"/>
      <c r="I1122" s="406"/>
      <c r="J1122" s="406"/>
      <c r="K1122" s="406"/>
      <c r="L1122" s="406"/>
      <c r="M1122" s="406"/>
      <c r="N1122" s="406"/>
      <c r="O1122" s="406"/>
      <c r="P1122" s="406"/>
      <c r="Q1122" s="406"/>
      <c r="R1122" s="406"/>
      <c r="S1122" s="406"/>
      <c r="T1122" s="406"/>
      <c r="U1122" s="406"/>
      <c r="V1122" s="406"/>
      <c r="W1122" s="406"/>
      <c r="X1122" s="406"/>
      <c r="Y1122" s="406"/>
      <c r="Z1122" s="521">
        <f>A1122</f>
        <v>1</v>
      </c>
      <c r="AA1122" s="406"/>
      <c r="AB1122" s="406"/>
      <c r="AC1122" s="406"/>
      <c r="AD1122" s="406"/>
      <c r="AE1122" s="406"/>
      <c r="AF1122" s="406"/>
      <c r="AG1122" s="406"/>
      <c r="AH1122" s="406"/>
      <c r="AI1122" s="406"/>
      <c r="AJ1122" s="406"/>
      <c r="AK1122" s="406"/>
      <c r="AL1122" s="406"/>
      <c r="AM1122" s="406"/>
      <c r="AN1122" s="406"/>
      <c r="AO1122" s="406"/>
      <c r="AP1122" s="406"/>
      <c r="AQ1122" s="406"/>
      <c r="AR1122" s="406"/>
      <c r="AS1122" s="437"/>
      <c r="AT1122" s="432"/>
      <c r="AU1122" s="437"/>
      <c r="AV1122" s="432"/>
      <c r="AW1122" s="434"/>
      <c r="AX1122" s="432"/>
      <c r="AY1122" s="406"/>
      <c r="AZ1122" s="408"/>
      <c r="BA1122" s="410" t="str">
        <f>IF(A1122="","",IF(AY1122+AZ1122=ข้อมูลพื้นฐาน!$F$34+ข้อมูลพื้นฐาน!$G$34,"/",""))</f>
        <v>/</v>
      </c>
      <c r="BB1122" s="410" t="str">
        <f t="shared" ref="BB1122:BB1161" si="81">IF(A1122="","",IF(BA1122="/","","/"))</f>
        <v/>
      </c>
      <c r="BC1122" s="389" t="str">
        <f>สรุปเวลาเรียน!X5</f>
        <v/>
      </c>
      <c r="BD1122" s="415"/>
    </row>
    <row r="1123" spans="1:56" ht="14.45" customHeight="1">
      <c r="A1123" s="875" t="str">
        <f>เวลาเรียน1!A8</f>
        <v/>
      </c>
      <c r="B1123" s="877"/>
      <c r="C1123" s="519" t="str">
        <f>เวลาเรียน1!D8</f>
        <v/>
      </c>
      <c r="D1123" s="406"/>
      <c r="E1123" s="406"/>
      <c r="F1123" s="406"/>
      <c r="G1123" s="406"/>
      <c r="H1123" s="406"/>
      <c r="I1123" s="406"/>
      <c r="J1123" s="406"/>
      <c r="K1123" s="406"/>
      <c r="L1123" s="406"/>
      <c r="M1123" s="406"/>
      <c r="N1123" s="406"/>
      <c r="O1123" s="406"/>
      <c r="P1123" s="406"/>
      <c r="Q1123" s="406"/>
      <c r="R1123" s="406"/>
      <c r="S1123" s="406"/>
      <c r="T1123" s="406"/>
      <c r="U1123" s="406"/>
      <c r="V1123" s="406"/>
      <c r="W1123" s="406"/>
      <c r="X1123" s="406"/>
      <c r="Y1123" s="406"/>
      <c r="Z1123" s="521" t="str">
        <f t="shared" ref="Z1123:Z1161" si="82">A1123</f>
        <v/>
      </c>
      <c r="AA1123" s="406"/>
      <c r="AB1123" s="406"/>
      <c r="AC1123" s="406"/>
      <c r="AD1123" s="406"/>
      <c r="AE1123" s="406"/>
      <c r="AF1123" s="406"/>
      <c r="AG1123" s="406"/>
      <c r="AH1123" s="406"/>
      <c r="AI1123" s="406"/>
      <c r="AJ1123" s="406"/>
      <c r="AK1123" s="406"/>
      <c r="AL1123" s="406"/>
      <c r="AM1123" s="406"/>
      <c r="AN1123" s="406"/>
      <c r="AO1123" s="406"/>
      <c r="AP1123" s="406"/>
      <c r="AQ1123" s="406"/>
      <c r="AR1123" s="406"/>
      <c r="AS1123" s="427"/>
      <c r="AT1123" s="428"/>
      <c r="AU1123" s="427"/>
      <c r="AV1123" s="428"/>
      <c r="AW1123" s="435"/>
      <c r="AX1123" s="428"/>
      <c r="AY1123" s="406"/>
      <c r="AZ1123" s="408"/>
      <c r="BA1123" s="410" t="str">
        <f>IF(A1123="","",IF(AY1123+AZ1123=ข้อมูลพื้นฐาน!$F$34+ข้อมูลพื้นฐาน!$G$34,"/",""))</f>
        <v/>
      </c>
      <c r="BB1123" s="410" t="str">
        <f t="shared" si="81"/>
        <v/>
      </c>
      <c r="BC1123" s="389" t="str">
        <f>สรุปเวลาเรียน!X6</f>
        <v/>
      </c>
      <c r="BD1123" s="415"/>
    </row>
    <row r="1124" spans="1:56" ht="14.45" customHeight="1">
      <c r="A1124" s="875" t="str">
        <f>เวลาเรียน1!A9</f>
        <v/>
      </c>
      <c r="B1124" s="877"/>
      <c r="C1124" s="519" t="str">
        <f>เวลาเรียน1!D9</f>
        <v/>
      </c>
      <c r="D1124" s="406"/>
      <c r="E1124" s="406"/>
      <c r="F1124" s="406"/>
      <c r="G1124" s="406"/>
      <c r="H1124" s="406"/>
      <c r="I1124" s="406"/>
      <c r="J1124" s="406"/>
      <c r="K1124" s="406"/>
      <c r="L1124" s="406"/>
      <c r="M1124" s="406"/>
      <c r="N1124" s="406"/>
      <c r="O1124" s="406"/>
      <c r="P1124" s="406"/>
      <c r="Q1124" s="406"/>
      <c r="R1124" s="406"/>
      <c r="S1124" s="406"/>
      <c r="T1124" s="406"/>
      <c r="U1124" s="406"/>
      <c r="V1124" s="406"/>
      <c r="W1124" s="406"/>
      <c r="X1124" s="406"/>
      <c r="Y1124" s="406"/>
      <c r="Z1124" s="521" t="str">
        <f t="shared" si="82"/>
        <v/>
      </c>
      <c r="AA1124" s="406"/>
      <c r="AB1124" s="406"/>
      <c r="AC1124" s="406"/>
      <c r="AD1124" s="406"/>
      <c r="AE1124" s="406"/>
      <c r="AF1124" s="406"/>
      <c r="AG1124" s="406"/>
      <c r="AH1124" s="406"/>
      <c r="AI1124" s="406"/>
      <c r="AJ1124" s="406"/>
      <c r="AK1124" s="406"/>
      <c r="AL1124" s="406"/>
      <c r="AM1124" s="406"/>
      <c r="AN1124" s="406"/>
      <c r="AO1124" s="406"/>
      <c r="AP1124" s="406"/>
      <c r="AQ1124" s="406"/>
      <c r="AR1124" s="406"/>
      <c r="AS1124" s="427"/>
      <c r="AT1124" s="428"/>
      <c r="AU1124" s="427"/>
      <c r="AV1124" s="428"/>
      <c r="AW1124" s="435"/>
      <c r="AX1124" s="428"/>
      <c r="AY1124" s="406"/>
      <c r="AZ1124" s="408"/>
      <c r="BA1124" s="410" t="str">
        <f>IF(A1124="","",IF(AY1124+AZ1124=ข้อมูลพื้นฐาน!$F$34+ข้อมูลพื้นฐาน!$G$34,"/",""))</f>
        <v/>
      </c>
      <c r="BB1124" s="410" t="str">
        <f t="shared" si="81"/>
        <v/>
      </c>
      <c r="BC1124" s="389" t="str">
        <f>สรุปเวลาเรียน!X7</f>
        <v/>
      </c>
      <c r="BD1124" s="415"/>
    </row>
    <row r="1125" spans="1:56" ht="14.45" customHeight="1">
      <c r="A1125" s="875" t="str">
        <f>เวลาเรียน1!A10</f>
        <v/>
      </c>
      <c r="B1125" s="877"/>
      <c r="C1125" s="519" t="str">
        <f>เวลาเรียน1!D10</f>
        <v/>
      </c>
      <c r="D1125" s="406"/>
      <c r="E1125" s="406"/>
      <c r="F1125" s="406"/>
      <c r="G1125" s="406"/>
      <c r="H1125" s="406"/>
      <c r="I1125" s="406"/>
      <c r="J1125" s="406"/>
      <c r="K1125" s="406"/>
      <c r="L1125" s="406"/>
      <c r="M1125" s="406"/>
      <c r="N1125" s="406"/>
      <c r="O1125" s="406"/>
      <c r="P1125" s="406"/>
      <c r="Q1125" s="406"/>
      <c r="R1125" s="406"/>
      <c r="S1125" s="406"/>
      <c r="T1125" s="406"/>
      <c r="U1125" s="406"/>
      <c r="V1125" s="406"/>
      <c r="W1125" s="406"/>
      <c r="X1125" s="406"/>
      <c r="Y1125" s="406"/>
      <c r="Z1125" s="521" t="str">
        <f t="shared" si="82"/>
        <v/>
      </c>
      <c r="AA1125" s="406"/>
      <c r="AB1125" s="406"/>
      <c r="AC1125" s="406"/>
      <c r="AD1125" s="406"/>
      <c r="AE1125" s="406"/>
      <c r="AF1125" s="406"/>
      <c r="AG1125" s="406"/>
      <c r="AH1125" s="406"/>
      <c r="AI1125" s="406"/>
      <c r="AJ1125" s="406"/>
      <c r="AK1125" s="406"/>
      <c r="AL1125" s="406"/>
      <c r="AM1125" s="406"/>
      <c r="AN1125" s="406"/>
      <c r="AO1125" s="406"/>
      <c r="AP1125" s="406"/>
      <c r="AQ1125" s="406"/>
      <c r="AR1125" s="406"/>
      <c r="AS1125" s="427"/>
      <c r="AT1125" s="428"/>
      <c r="AU1125" s="427"/>
      <c r="AV1125" s="428"/>
      <c r="AW1125" s="435"/>
      <c r="AX1125" s="428"/>
      <c r="AY1125" s="406"/>
      <c r="AZ1125" s="408"/>
      <c r="BA1125" s="410" t="str">
        <f>IF(A1125="","",IF(AY1125+AZ1125=ข้อมูลพื้นฐาน!$F$34+ข้อมูลพื้นฐาน!$G$34,"/",""))</f>
        <v/>
      </c>
      <c r="BB1125" s="410" t="str">
        <f t="shared" si="81"/>
        <v/>
      </c>
      <c r="BC1125" s="389" t="str">
        <f>สรุปเวลาเรียน!X8</f>
        <v/>
      </c>
      <c r="BD1125" s="415"/>
    </row>
    <row r="1126" spans="1:56" ht="14.45" customHeight="1">
      <c r="A1126" s="875" t="str">
        <f>เวลาเรียน1!A11</f>
        <v/>
      </c>
      <c r="B1126" s="877"/>
      <c r="C1126" s="519" t="str">
        <f>เวลาเรียน1!D11</f>
        <v/>
      </c>
      <c r="D1126" s="406"/>
      <c r="E1126" s="406"/>
      <c r="F1126" s="406"/>
      <c r="G1126" s="406"/>
      <c r="H1126" s="406"/>
      <c r="I1126" s="406"/>
      <c r="J1126" s="406"/>
      <c r="K1126" s="406"/>
      <c r="L1126" s="406"/>
      <c r="M1126" s="406"/>
      <c r="N1126" s="406"/>
      <c r="O1126" s="406"/>
      <c r="P1126" s="406"/>
      <c r="Q1126" s="406"/>
      <c r="R1126" s="406"/>
      <c r="S1126" s="406"/>
      <c r="T1126" s="406"/>
      <c r="U1126" s="406"/>
      <c r="V1126" s="406"/>
      <c r="W1126" s="406"/>
      <c r="X1126" s="406"/>
      <c r="Y1126" s="406"/>
      <c r="Z1126" s="521" t="str">
        <f t="shared" si="82"/>
        <v/>
      </c>
      <c r="AA1126" s="406"/>
      <c r="AB1126" s="406"/>
      <c r="AC1126" s="406"/>
      <c r="AD1126" s="406"/>
      <c r="AE1126" s="406"/>
      <c r="AF1126" s="406"/>
      <c r="AG1126" s="406"/>
      <c r="AH1126" s="406"/>
      <c r="AI1126" s="406"/>
      <c r="AJ1126" s="406"/>
      <c r="AK1126" s="406"/>
      <c r="AL1126" s="406"/>
      <c r="AM1126" s="406"/>
      <c r="AN1126" s="406"/>
      <c r="AO1126" s="406"/>
      <c r="AP1126" s="406"/>
      <c r="AQ1126" s="406"/>
      <c r="AR1126" s="406"/>
      <c r="AS1126" s="427"/>
      <c r="AT1126" s="428"/>
      <c r="AU1126" s="427"/>
      <c r="AV1126" s="428"/>
      <c r="AW1126" s="435"/>
      <c r="AX1126" s="428"/>
      <c r="AY1126" s="406"/>
      <c r="AZ1126" s="408"/>
      <c r="BA1126" s="410" t="str">
        <f>IF(A1126="","",IF(AY1126+AZ1126=ข้อมูลพื้นฐาน!$F$34+ข้อมูลพื้นฐาน!$G$34,"/",""))</f>
        <v/>
      </c>
      <c r="BB1126" s="410" t="str">
        <f t="shared" si="81"/>
        <v/>
      </c>
      <c r="BC1126" s="389" t="str">
        <f>สรุปเวลาเรียน!X9</f>
        <v/>
      </c>
      <c r="BD1126" s="415"/>
    </row>
    <row r="1127" spans="1:56" ht="14.45" customHeight="1">
      <c r="A1127" s="875" t="str">
        <f>เวลาเรียน1!A12</f>
        <v/>
      </c>
      <c r="B1127" s="877"/>
      <c r="C1127" s="519" t="str">
        <f>เวลาเรียน1!D12</f>
        <v/>
      </c>
      <c r="D1127" s="406"/>
      <c r="E1127" s="406"/>
      <c r="F1127" s="406"/>
      <c r="G1127" s="406"/>
      <c r="H1127" s="406"/>
      <c r="I1127" s="406"/>
      <c r="J1127" s="406"/>
      <c r="K1127" s="406"/>
      <c r="L1127" s="406"/>
      <c r="M1127" s="406"/>
      <c r="N1127" s="406"/>
      <c r="O1127" s="406"/>
      <c r="P1127" s="406"/>
      <c r="Q1127" s="406"/>
      <c r="R1127" s="406"/>
      <c r="S1127" s="406"/>
      <c r="T1127" s="406"/>
      <c r="U1127" s="406"/>
      <c r="V1127" s="406"/>
      <c r="W1127" s="406"/>
      <c r="X1127" s="406"/>
      <c r="Y1127" s="406"/>
      <c r="Z1127" s="521" t="str">
        <f t="shared" si="82"/>
        <v/>
      </c>
      <c r="AA1127" s="406"/>
      <c r="AB1127" s="406"/>
      <c r="AC1127" s="406"/>
      <c r="AD1127" s="406"/>
      <c r="AE1127" s="406"/>
      <c r="AF1127" s="406"/>
      <c r="AG1127" s="406"/>
      <c r="AH1127" s="406"/>
      <c r="AI1127" s="406"/>
      <c r="AJ1127" s="406"/>
      <c r="AK1127" s="406"/>
      <c r="AL1127" s="406"/>
      <c r="AM1127" s="406"/>
      <c r="AN1127" s="406"/>
      <c r="AO1127" s="406"/>
      <c r="AP1127" s="406"/>
      <c r="AQ1127" s="406"/>
      <c r="AR1127" s="406"/>
      <c r="AS1127" s="427"/>
      <c r="AT1127" s="428"/>
      <c r="AU1127" s="427"/>
      <c r="AV1127" s="428"/>
      <c r="AW1127" s="435"/>
      <c r="AX1127" s="428"/>
      <c r="AY1127" s="406"/>
      <c r="AZ1127" s="408"/>
      <c r="BA1127" s="410" t="str">
        <f>IF(A1127="","",IF(AY1127+AZ1127=ข้อมูลพื้นฐาน!$F$34+ข้อมูลพื้นฐาน!$G$34,"/",""))</f>
        <v/>
      </c>
      <c r="BB1127" s="410" t="str">
        <f t="shared" si="81"/>
        <v/>
      </c>
      <c r="BC1127" s="389" t="str">
        <f>สรุปเวลาเรียน!X10</f>
        <v/>
      </c>
      <c r="BD1127" s="415"/>
    </row>
    <row r="1128" spans="1:56" ht="14.45" customHeight="1">
      <c r="A1128" s="875" t="str">
        <f>เวลาเรียน1!A13</f>
        <v/>
      </c>
      <c r="B1128" s="877"/>
      <c r="C1128" s="519" t="str">
        <f>เวลาเรียน1!D13</f>
        <v/>
      </c>
      <c r="D1128" s="406"/>
      <c r="E1128" s="406"/>
      <c r="F1128" s="406"/>
      <c r="G1128" s="406"/>
      <c r="H1128" s="406"/>
      <c r="I1128" s="406"/>
      <c r="J1128" s="406"/>
      <c r="K1128" s="406"/>
      <c r="L1128" s="406"/>
      <c r="M1128" s="406"/>
      <c r="N1128" s="406"/>
      <c r="O1128" s="406"/>
      <c r="P1128" s="406"/>
      <c r="Q1128" s="406"/>
      <c r="R1128" s="406"/>
      <c r="S1128" s="406"/>
      <c r="T1128" s="406"/>
      <c r="U1128" s="406"/>
      <c r="V1128" s="406"/>
      <c r="W1128" s="406"/>
      <c r="X1128" s="406"/>
      <c r="Y1128" s="406"/>
      <c r="Z1128" s="521" t="str">
        <f t="shared" si="82"/>
        <v/>
      </c>
      <c r="AA1128" s="406"/>
      <c r="AB1128" s="406"/>
      <c r="AC1128" s="406"/>
      <c r="AD1128" s="406"/>
      <c r="AE1128" s="406"/>
      <c r="AF1128" s="406"/>
      <c r="AG1128" s="406"/>
      <c r="AH1128" s="406"/>
      <c r="AI1128" s="406"/>
      <c r="AJ1128" s="406"/>
      <c r="AK1128" s="406"/>
      <c r="AL1128" s="406"/>
      <c r="AM1128" s="406"/>
      <c r="AN1128" s="406"/>
      <c r="AO1128" s="406"/>
      <c r="AP1128" s="406"/>
      <c r="AQ1128" s="406"/>
      <c r="AR1128" s="406"/>
      <c r="AS1128" s="427"/>
      <c r="AT1128" s="428"/>
      <c r="AU1128" s="427"/>
      <c r="AV1128" s="428"/>
      <c r="AW1128" s="435"/>
      <c r="AX1128" s="428"/>
      <c r="AY1128" s="406"/>
      <c r="AZ1128" s="408"/>
      <c r="BA1128" s="410" t="str">
        <f>IF(A1128="","",IF(AY1128+AZ1128=ข้อมูลพื้นฐาน!$F$34+ข้อมูลพื้นฐาน!$G$34,"/",""))</f>
        <v/>
      </c>
      <c r="BB1128" s="410" t="str">
        <f t="shared" si="81"/>
        <v/>
      </c>
      <c r="BC1128" s="389" t="str">
        <f>สรุปเวลาเรียน!X11</f>
        <v/>
      </c>
      <c r="BD1128" s="415"/>
    </row>
    <row r="1129" spans="1:56" ht="14.45" customHeight="1">
      <c r="A1129" s="875" t="str">
        <f>เวลาเรียน1!A14</f>
        <v/>
      </c>
      <c r="B1129" s="877"/>
      <c r="C1129" s="519" t="str">
        <f>เวลาเรียน1!D14</f>
        <v/>
      </c>
      <c r="D1129" s="406"/>
      <c r="E1129" s="406"/>
      <c r="F1129" s="406"/>
      <c r="G1129" s="406"/>
      <c r="H1129" s="406"/>
      <c r="I1129" s="406"/>
      <c r="J1129" s="406"/>
      <c r="K1129" s="406"/>
      <c r="L1129" s="406"/>
      <c r="M1129" s="406"/>
      <c r="N1129" s="406"/>
      <c r="O1129" s="406"/>
      <c r="P1129" s="406"/>
      <c r="Q1129" s="406"/>
      <c r="R1129" s="406"/>
      <c r="S1129" s="406"/>
      <c r="T1129" s="406"/>
      <c r="U1129" s="406"/>
      <c r="V1129" s="406"/>
      <c r="W1129" s="406"/>
      <c r="X1129" s="406"/>
      <c r="Y1129" s="406"/>
      <c r="Z1129" s="521" t="str">
        <f t="shared" si="82"/>
        <v/>
      </c>
      <c r="AA1129" s="406"/>
      <c r="AB1129" s="406"/>
      <c r="AC1129" s="406"/>
      <c r="AD1129" s="406"/>
      <c r="AE1129" s="406"/>
      <c r="AF1129" s="406"/>
      <c r="AG1129" s="406"/>
      <c r="AH1129" s="406"/>
      <c r="AI1129" s="406"/>
      <c r="AJ1129" s="406"/>
      <c r="AK1129" s="406"/>
      <c r="AL1129" s="406"/>
      <c r="AM1129" s="406"/>
      <c r="AN1129" s="406"/>
      <c r="AO1129" s="406"/>
      <c r="AP1129" s="406"/>
      <c r="AQ1129" s="406"/>
      <c r="AR1129" s="406"/>
      <c r="AS1129" s="427"/>
      <c r="AT1129" s="428"/>
      <c r="AU1129" s="427"/>
      <c r="AV1129" s="428"/>
      <c r="AW1129" s="435"/>
      <c r="AX1129" s="428"/>
      <c r="AY1129" s="406"/>
      <c r="AZ1129" s="408"/>
      <c r="BA1129" s="410" t="str">
        <f>IF(A1129="","",IF(AY1129+AZ1129=ข้อมูลพื้นฐาน!$F$34+ข้อมูลพื้นฐาน!$G$34,"/",""))</f>
        <v/>
      </c>
      <c r="BB1129" s="410" t="str">
        <f t="shared" si="81"/>
        <v/>
      </c>
      <c r="BC1129" s="389" t="str">
        <f>สรุปเวลาเรียน!X12</f>
        <v/>
      </c>
      <c r="BD1129" s="415"/>
    </row>
    <row r="1130" spans="1:56" ht="14.45" customHeight="1">
      <c r="A1130" s="875" t="str">
        <f>เวลาเรียน1!A15</f>
        <v/>
      </c>
      <c r="B1130" s="877"/>
      <c r="C1130" s="519" t="str">
        <f>เวลาเรียน1!D15</f>
        <v/>
      </c>
      <c r="D1130" s="406"/>
      <c r="E1130" s="406"/>
      <c r="F1130" s="406"/>
      <c r="G1130" s="406"/>
      <c r="H1130" s="406"/>
      <c r="I1130" s="406"/>
      <c r="J1130" s="406"/>
      <c r="K1130" s="406"/>
      <c r="L1130" s="406"/>
      <c r="M1130" s="406"/>
      <c r="N1130" s="406"/>
      <c r="O1130" s="406"/>
      <c r="P1130" s="406"/>
      <c r="Q1130" s="406"/>
      <c r="R1130" s="406"/>
      <c r="S1130" s="406"/>
      <c r="T1130" s="406"/>
      <c r="U1130" s="406"/>
      <c r="V1130" s="406"/>
      <c r="W1130" s="406"/>
      <c r="X1130" s="406"/>
      <c r="Y1130" s="406"/>
      <c r="Z1130" s="521" t="str">
        <f t="shared" si="82"/>
        <v/>
      </c>
      <c r="AA1130" s="406"/>
      <c r="AB1130" s="406"/>
      <c r="AC1130" s="406"/>
      <c r="AD1130" s="406"/>
      <c r="AE1130" s="406"/>
      <c r="AF1130" s="406"/>
      <c r="AG1130" s="406"/>
      <c r="AH1130" s="406"/>
      <c r="AI1130" s="406"/>
      <c r="AJ1130" s="406"/>
      <c r="AK1130" s="406"/>
      <c r="AL1130" s="406"/>
      <c r="AM1130" s="406"/>
      <c r="AN1130" s="406"/>
      <c r="AO1130" s="406"/>
      <c r="AP1130" s="406"/>
      <c r="AQ1130" s="406"/>
      <c r="AR1130" s="406"/>
      <c r="AS1130" s="427"/>
      <c r="AT1130" s="428"/>
      <c r="AU1130" s="427"/>
      <c r="AV1130" s="428"/>
      <c r="AW1130" s="435"/>
      <c r="AX1130" s="428"/>
      <c r="AY1130" s="406"/>
      <c r="AZ1130" s="408"/>
      <c r="BA1130" s="410" t="str">
        <f>IF(A1130="","",IF(AY1130+AZ1130=ข้อมูลพื้นฐาน!$F$34+ข้อมูลพื้นฐาน!$G$34,"/",""))</f>
        <v/>
      </c>
      <c r="BB1130" s="410" t="str">
        <f t="shared" si="81"/>
        <v/>
      </c>
      <c r="BC1130" s="389" t="str">
        <f>สรุปเวลาเรียน!X13</f>
        <v/>
      </c>
      <c r="BD1130" s="415"/>
    </row>
    <row r="1131" spans="1:56" ht="14.45" customHeight="1">
      <c r="A1131" s="875" t="str">
        <f>เวลาเรียน1!A16</f>
        <v/>
      </c>
      <c r="B1131" s="877"/>
      <c r="C1131" s="519" t="str">
        <f>เวลาเรียน1!D16</f>
        <v/>
      </c>
      <c r="D1131" s="406"/>
      <c r="E1131" s="406"/>
      <c r="F1131" s="406"/>
      <c r="G1131" s="406"/>
      <c r="H1131" s="406"/>
      <c r="I1131" s="406"/>
      <c r="J1131" s="406"/>
      <c r="K1131" s="406"/>
      <c r="L1131" s="406"/>
      <c r="M1131" s="406"/>
      <c r="N1131" s="406"/>
      <c r="O1131" s="406"/>
      <c r="P1131" s="406"/>
      <c r="Q1131" s="406"/>
      <c r="R1131" s="406"/>
      <c r="S1131" s="406"/>
      <c r="T1131" s="406"/>
      <c r="U1131" s="406"/>
      <c r="V1131" s="406"/>
      <c r="W1131" s="406"/>
      <c r="X1131" s="406"/>
      <c r="Y1131" s="406"/>
      <c r="Z1131" s="521" t="str">
        <f t="shared" si="82"/>
        <v/>
      </c>
      <c r="AA1131" s="406"/>
      <c r="AB1131" s="406"/>
      <c r="AC1131" s="406"/>
      <c r="AD1131" s="406"/>
      <c r="AE1131" s="406"/>
      <c r="AF1131" s="406"/>
      <c r="AG1131" s="406"/>
      <c r="AH1131" s="406"/>
      <c r="AI1131" s="406"/>
      <c r="AJ1131" s="406"/>
      <c r="AK1131" s="406"/>
      <c r="AL1131" s="406"/>
      <c r="AM1131" s="406"/>
      <c r="AN1131" s="406"/>
      <c r="AO1131" s="406"/>
      <c r="AP1131" s="406"/>
      <c r="AQ1131" s="406"/>
      <c r="AR1131" s="406"/>
      <c r="AS1131" s="427"/>
      <c r="AT1131" s="428"/>
      <c r="AU1131" s="427"/>
      <c r="AV1131" s="428"/>
      <c r="AW1131" s="435"/>
      <c r="AX1131" s="428"/>
      <c r="AY1131" s="406"/>
      <c r="AZ1131" s="408"/>
      <c r="BA1131" s="410" t="str">
        <f>IF(A1131="","",IF(AY1131+AZ1131=ข้อมูลพื้นฐาน!$F$34+ข้อมูลพื้นฐาน!$G$34,"/",""))</f>
        <v/>
      </c>
      <c r="BB1131" s="410" t="str">
        <f t="shared" si="81"/>
        <v/>
      </c>
      <c r="BC1131" s="389" t="str">
        <f>สรุปเวลาเรียน!X14</f>
        <v/>
      </c>
      <c r="BD1131" s="415"/>
    </row>
    <row r="1132" spans="1:56" ht="14.45" customHeight="1">
      <c r="A1132" s="875" t="str">
        <f>เวลาเรียน1!A17</f>
        <v/>
      </c>
      <c r="B1132" s="877"/>
      <c r="C1132" s="519" t="str">
        <f>เวลาเรียน1!D17</f>
        <v/>
      </c>
      <c r="D1132" s="406"/>
      <c r="E1132" s="406"/>
      <c r="F1132" s="406"/>
      <c r="G1132" s="406"/>
      <c r="H1132" s="406"/>
      <c r="I1132" s="406"/>
      <c r="J1132" s="406"/>
      <c r="K1132" s="406"/>
      <c r="L1132" s="406"/>
      <c r="M1132" s="406"/>
      <c r="N1132" s="406"/>
      <c r="O1132" s="406"/>
      <c r="P1132" s="406"/>
      <c r="Q1132" s="406"/>
      <c r="R1132" s="406"/>
      <c r="S1132" s="406"/>
      <c r="T1132" s="406"/>
      <c r="U1132" s="406"/>
      <c r="V1132" s="406"/>
      <c r="W1132" s="406"/>
      <c r="X1132" s="406"/>
      <c r="Y1132" s="406"/>
      <c r="Z1132" s="521" t="str">
        <f t="shared" si="82"/>
        <v/>
      </c>
      <c r="AA1132" s="406"/>
      <c r="AB1132" s="406"/>
      <c r="AC1132" s="406"/>
      <c r="AD1132" s="406"/>
      <c r="AE1132" s="406"/>
      <c r="AF1132" s="406"/>
      <c r="AG1132" s="406"/>
      <c r="AH1132" s="406"/>
      <c r="AI1132" s="406"/>
      <c r="AJ1132" s="406"/>
      <c r="AK1132" s="406"/>
      <c r="AL1132" s="406"/>
      <c r="AM1132" s="406"/>
      <c r="AN1132" s="406"/>
      <c r="AO1132" s="406"/>
      <c r="AP1132" s="406"/>
      <c r="AQ1132" s="406"/>
      <c r="AR1132" s="406"/>
      <c r="AS1132" s="427"/>
      <c r="AT1132" s="428"/>
      <c r="AU1132" s="427"/>
      <c r="AV1132" s="428"/>
      <c r="AW1132" s="435"/>
      <c r="AX1132" s="428"/>
      <c r="AY1132" s="406"/>
      <c r="AZ1132" s="408"/>
      <c r="BA1132" s="410" t="str">
        <f>IF(A1132="","",IF(AY1132+AZ1132=ข้อมูลพื้นฐาน!$F$34+ข้อมูลพื้นฐาน!$G$34,"/",""))</f>
        <v/>
      </c>
      <c r="BB1132" s="410" t="str">
        <f t="shared" si="81"/>
        <v/>
      </c>
      <c r="BC1132" s="389" t="str">
        <f>สรุปเวลาเรียน!X15</f>
        <v/>
      </c>
      <c r="BD1132" s="415"/>
    </row>
    <row r="1133" spans="1:56" ht="14.45" customHeight="1">
      <c r="A1133" s="875" t="str">
        <f>เวลาเรียน1!A18</f>
        <v/>
      </c>
      <c r="B1133" s="877"/>
      <c r="C1133" s="519" t="str">
        <f>เวลาเรียน1!D18</f>
        <v/>
      </c>
      <c r="D1133" s="406"/>
      <c r="E1133" s="406"/>
      <c r="F1133" s="406"/>
      <c r="G1133" s="406"/>
      <c r="H1133" s="406"/>
      <c r="I1133" s="406"/>
      <c r="J1133" s="406"/>
      <c r="K1133" s="406"/>
      <c r="L1133" s="406"/>
      <c r="M1133" s="406"/>
      <c r="N1133" s="406"/>
      <c r="O1133" s="406"/>
      <c r="P1133" s="406"/>
      <c r="Q1133" s="406"/>
      <c r="R1133" s="406"/>
      <c r="S1133" s="406"/>
      <c r="T1133" s="406"/>
      <c r="U1133" s="406"/>
      <c r="V1133" s="406"/>
      <c r="W1133" s="406"/>
      <c r="X1133" s="406"/>
      <c r="Y1133" s="406"/>
      <c r="Z1133" s="521" t="str">
        <f t="shared" si="82"/>
        <v/>
      </c>
      <c r="AA1133" s="406"/>
      <c r="AB1133" s="406"/>
      <c r="AC1133" s="406"/>
      <c r="AD1133" s="406"/>
      <c r="AE1133" s="406"/>
      <c r="AF1133" s="406"/>
      <c r="AG1133" s="406"/>
      <c r="AH1133" s="406"/>
      <c r="AI1133" s="406"/>
      <c r="AJ1133" s="406"/>
      <c r="AK1133" s="406"/>
      <c r="AL1133" s="406"/>
      <c r="AM1133" s="406"/>
      <c r="AN1133" s="406"/>
      <c r="AO1133" s="406"/>
      <c r="AP1133" s="406"/>
      <c r="AQ1133" s="406"/>
      <c r="AR1133" s="406"/>
      <c r="AS1133" s="427"/>
      <c r="AT1133" s="428"/>
      <c r="AU1133" s="427"/>
      <c r="AV1133" s="428"/>
      <c r="AW1133" s="435"/>
      <c r="AX1133" s="428"/>
      <c r="AY1133" s="406"/>
      <c r="AZ1133" s="408"/>
      <c r="BA1133" s="410" t="str">
        <f>IF(A1133="","",IF(AY1133+AZ1133=ข้อมูลพื้นฐาน!$F$34+ข้อมูลพื้นฐาน!$G$34,"/",""))</f>
        <v/>
      </c>
      <c r="BB1133" s="410" t="str">
        <f t="shared" si="81"/>
        <v/>
      </c>
      <c r="BC1133" s="389" t="str">
        <f>สรุปเวลาเรียน!X16</f>
        <v/>
      </c>
      <c r="BD1133" s="415"/>
    </row>
    <row r="1134" spans="1:56" ht="14.45" customHeight="1">
      <c r="A1134" s="875" t="str">
        <f>เวลาเรียน1!A19</f>
        <v/>
      </c>
      <c r="B1134" s="877"/>
      <c r="C1134" s="519" t="str">
        <f>เวลาเรียน1!D19</f>
        <v/>
      </c>
      <c r="D1134" s="406"/>
      <c r="E1134" s="406"/>
      <c r="F1134" s="406"/>
      <c r="G1134" s="406"/>
      <c r="H1134" s="406"/>
      <c r="I1134" s="406"/>
      <c r="J1134" s="406"/>
      <c r="K1134" s="406"/>
      <c r="L1134" s="406"/>
      <c r="M1134" s="406"/>
      <c r="N1134" s="406"/>
      <c r="O1134" s="406"/>
      <c r="P1134" s="406"/>
      <c r="Q1134" s="406"/>
      <c r="R1134" s="406"/>
      <c r="S1134" s="406"/>
      <c r="T1134" s="406"/>
      <c r="U1134" s="406"/>
      <c r="V1134" s="406"/>
      <c r="W1134" s="406"/>
      <c r="X1134" s="406"/>
      <c r="Y1134" s="406"/>
      <c r="Z1134" s="521" t="str">
        <f t="shared" si="82"/>
        <v/>
      </c>
      <c r="AA1134" s="406"/>
      <c r="AB1134" s="406"/>
      <c r="AC1134" s="406"/>
      <c r="AD1134" s="406"/>
      <c r="AE1134" s="406"/>
      <c r="AF1134" s="406"/>
      <c r="AG1134" s="406"/>
      <c r="AH1134" s="406"/>
      <c r="AI1134" s="406"/>
      <c r="AJ1134" s="406"/>
      <c r="AK1134" s="406"/>
      <c r="AL1134" s="406"/>
      <c r="AM1134" s="406"/>
      <c r="AN1134" s="406"/>
      <c r="AO1134" s="406"/>
      <c r="AP1134" s="406"/>
      <c r="AQ1134" s="406"/>
      <c r="AR1134" s="406"/>
      <c r="AS1134" s="427"/>
      <c r="AT1134" s="428"/>
      <c r="AU1134" s="427"/>
      <c r="AV1134" s="428"/>
      <c r="AW1134" s="435"/>
      <c r="AX1134" s="428"/>
      <c r="AY1134" s="406"/>
      <c r="AZ1134" s="408"/>
      <c r="BA1134" s="410" t="str">
        <f>IF(A1134="","",IF(AY1134+AZ1134=ข้อมูลพื้นฐาน!$F$34+ข้อมูลพื้นฐาน!$G$34,"/",""))</f>
        <v/>
      </c>
      <c r="BB1134" s="410" t="str">
        <f t="shared" si="81"/>
        <v/>
      </c>
      <c r="BC1134" s="389" t="str">
        <f>สรุปเวลาเรียน!X17</f>
        <v/>
      </c>
      <c r="BD1134" s="415"/>
    </row>
    <row r="1135" spans="1:56" ht="14.45" customHeight="1">
      <c r="A1135" s="875" t="str">
        <f>เวลาเรียน1!A20</f>
        <v/>
      </c>
      <c r="B1135" s="877"/>
      <c r="C1135" s="519" t="str">
        <f>เวลาเรียน1!D20</f>
        <v/>
      </c>
      <c r="D1135" s="406"/>
      <c r="E1135" s="406"/>
      <c r="F1135" s="406"/>
      <c r="G1135" s="406"/>
      <c r="H1135" s="406"/>
      <c r="I1135" s="406"/>
      <c r="J1135" s="406"/>
      <c r="K1135" s="406"/>
      <c r="L1135" s="406"/>
      <c r="M1135" s="406"/>
      <c r="N1135" s="406"/>
      <c r="O1135" s="406"/>
      <c r="P1135" s="406"/>
      <c r="Q1135" s="406"/>
      <c r="R1135" s="406"/>
      <c r="S1135" s="406"/>
      <c r="T1135" s="406"/>
      <c r="U1135" s="406"/>
      <c r="V1135" s="406"/>
      <c r="W1135" s="406"/>
      <c r="X1135" s="406"/>
      <c r="Y1135" s="406"/>
      <c r="Z1135" s="521" t="str">
        <f t="shared" si="82"/>
        <v/>
      </c>
      <c r="AA1135" s="406"/>
      <c r="AB1135" s="406"/>
      <c r="AC1135" s="406"/>
      <c r="AD1135" s="406"/>
      <c r="AE1135" s="406"/>
      <c r="AF1135" s="406"/>
      <c r="AG1135" s="406"/>
      <c r="AH1135" s="406"/>
      <c r="AI1135" s="406"/>
      <c r="AJ1135" s="406"/>
      <c r="AK1135" s="406"/>
      <c r="AL1135" s="406"/>
      <c r="AM1135" s="406"/>
      <c r="AN1135" s="406"/>
      <c r="AO1135" s="406"/>
      <c r="AP1135" s="406"/>
      <c r="AQ1135" s="406"/>
      <c r="AR1135" s="406"/>
      <c r="AS1135" s="427"/>
      <c r="AT1135" s="428"/>
      <c r="AU1135" s="427"/>
      <c r="AV1135" s="428"/>
      <c r="AW1135" s="435"/>
      <c r="AX1135" s="428"/>
      <c r="AY1135" s="406"/>
      <c r="AZ1135" s="408"/>
      <c r="BA1135" s="410" t="str">
        <f>IF(A1135="","",IF(AY1135+AZ1135=ข้อมูลพื้นฐาน!$F$34+ข้อมูลพื้นฐาน!$G$34,"/",""))</f>
        <v/>
      </c>
      <c r="BB1135" s="410" t="str">
        <f t="shared" si="81"/>
        <v/>
      </c>
      <c r="BC1135" s="389" t="str">
        <f>สรุปเวลาเรียน!X18</f>
        <v/>
      </c>
      <c r="BD1135" s="415"/>
    </row>
    <row r="1136" spans="1:56" ht="14.45" customHeight="1">
      <c r="A1136" s="875" t="str">
        <f>เวลาเรียน1!A21</f>
        <v/>
      </c>
      <c r="B1136" s="877"/>
      <c r="C1136" s="519" t="str">
        <f>เวลาเรียน1!D21</f>
        <v/>
      </c>
      <c r="D1136" s="406"/>
      <c r="E1136" s="406"/>
      <c r="F1136" s="406"/>
      <c r="G1136" s="406"/>
      <c r="H1136" s="406"/>
      <c r="I1136" s="406"/>
      <c r="J1136" s="406"/>
      <c r="K1136" s="406"/>
      <c r="L1136" s="406"/>
      <c r="M1136" s="406"/>
      <c r="N1136" s="406"/>
      <c r="O1136" s="406"/>
      <c r="P1136" s="406"/>
      <c r="Q1136" s="406"/>
      <c r="R1136" s="406"/>
      <c r="S1136" s="406"/>
      <c r="T1136" s="406"/>
      <c r="U1136" s="406"/>
      <c r="V1136" s="406"/>
      <c r="W1136" s="406"/>
      <c r="X1136" s="406"/>
      <c r="Y1136" s="406"/>
      <c r="Z1136" s="521" t="str">
        <f t="shared" si="82"/>
        <v/>
      </c>
      <c r="AA1136" s="406"/>
      <c r="AB1136" s="406"/>
      <c r="AC1136" s="406"/>
      <c r="AD1136" s="406"/>
      <c r="AE1136" s="406"/>
      <c r="AF1136" s="406"/>
      <c r="AG1136" s="406"/>
      <c r="AH1136" s="406"/>
      <c r="AI1136" s="406"/>
      <c r="AJ1136" s="406"/>
      <c r="AK1136" s="406"/>
      <c r="AL1136" s="406"/>
      <c r="AM1136" s="406"/>
      <c r="AN1136" s="406"/>
      <c r="AO1136" s="406"/>
      <c r="AP1136" s="406"/>
      <c r="AQ1136" s="406"/>
      <c r="AR1136" s="406"/>
      <c r="AS1136" s="427"/>
      <c r="AT1136" s="428"/>
      <c r="AU1136" s="427"/>
      <c r="AV1136" s="428"/>
      <c r="AW1136" s="435"/>
      <c r="AX1136" s="428"/>
      <c r="AY1136" s="406"/>
      <c r="AZ1136" s="408"/>
      <c r="BA1136" s="410" t="str">
        <f>IF(A1136="","",IF(AY1136+AZ1136=ข้อมูลพื้นฐาน!$F$34+ข้อมูลพื้นฐาน!$G$34,"/",""))</f>
        <v/>
      </c>
      <c r="BB1136" s="410" t="str">
        <f t="shared" si="81"/>
        <v/>
      </c>
      <c r="BC1136" s="389" t="str">
        <f>สรุปเวลาเรียน!X19</f>
        <v/>
      </c>
      <c r="BD1136" s="415"/>
    </row>
    <row r="1137" spans="1:56" ht="14.45" customHeight="1">
      <c r="A1137" s="875" t="str">
        <f>เวลาเรียน1!A22</f>
        <v/>
      </c>
      <c r="B1137" s="877"/>
      <c r="C1137" s="519" t="str">
        <f>เวลาเรียน1!D22</f>
        <v/>
      </c>
      <c r="D1137" s="406"/>
      <c r="E1137" s="406"/>
      <c r="F1137" s="406"/>
      <c r="G1137" s="406"/>
      <c r="H1137" s="406"/>
      <c r="I1137" s="406"/>
      <c r="J1137" s="406"/>
      <c r="K1137" s="406"/>
      <c r="L1137" s="406"/>
      <c r="M1137" s="406"/>
      <c r="N1137" s="406"/>
      <c r="O1137" s="406"/>
      <c r="P1137" s="406"/>
      <c r="Q1137" s="406"/>
      <c r="R1137" s="406"/>
      <c r="S1137" s="406"/>
      <c r="T1137" s="406"/>
      <c r="U1137" s="406"/>
      <c r="V1137" s="406"/>
      <c r="W1137" s="406"/>
      <c r="X1137" s="406"/>
      <c r="Y1137" s="406"/>
      <c r="Z1137" s="521" t="str">
        <f t="shared" si="82"/>
        <v/>
      </c>
      <c r="AA1137" s="406"/>
      <c r="AB1137" s="406"/>
      <c r="AC1137" s="406"/>
      <c r="AD1137" s="406"/>
      <c r="AE1137" s="406"/>
      <c r="AF1137" s="406"/>
      <c r="AG1137" s="406"/>
      <c r="AH1137" s="406"/>
      <c r="AI1137" s="406"/>
      <c r="AJ1137" s="406"/>
      <c r="AK1137" s="406"/>
      <c r="AL1137" s="406"/>
      <c r="AM1137" s="406"/>
      <c r="AN1137" s="406"/>
      <c r="AO1137" s="406"/>
      <c r="AP1137" s="406"/>
      <c r="AQ1137" s="406"/>
      <c r="AR1137" s="406"/>
      <c r="AS1137" s="427"/>
      <c r="AT1137" s="428"/>
      <c r="AU1137" s="427"/>
      <c r="AV1137" s="428"/>
      <c r="AW1137" s="435"/>
      <c r="AX1137" s="428"/>
      <c r="AY1137" s="406"/>
      <c r="AZ1137" s="408"/>
      <c r="BA1137" s="410" t="str">
        <f>IF(A1137="","",IF(AY1137+AZ1137=ข้อมูลพื้นฐาน!$F$34+ข้อมูลพื้นฐาน!$G$34,"/",""))</f>
        <v/>
      </c>
      <c r="BB1137" s="410" t="str">
        <f t="shared" si="81"/>
        <v/>
      </c>
      <c r="BC1137" s="389" t="str">
        <f>สรุปเวลาเรียน!X20</f>
        <v/>
      </c>
      <c r="BD1137" s="415"/>
    </row>
    <row r="1138" spans="1:56" ht="14.45" customHeight="1">
      <c r="A1138" s="875" t="str">
        <f>เวลาเรียน1!A23</f>
        <v/>
      </c>
      <c r="B1138" s="877"/>
      <c r="C1138" s="519" t="str">
        <f>เวลาเรียน1!D23</f>
        <v/>
      </c>
      <c r="D1138" s="406"/>
      <c r="E1138" s="406"/>
      <c r="F1138" s="406"/>
      <c r="G1138" s="406"/>
      <c r="H1138" s="406"/>
      <c r="I1138" s="406"/>
      <c r="J1138" s="406"/>
      <c r="K1138" s="406"/>
      <c r="L1138" s="406"/>
      <c r="M1138" s="406"/>
      <c r="N1138" s="406"/>
      <c r="O1138" s="406"/>
      <c r="P1138" s="406"/>
      <c r="Q1138" s="406"/>
      <c r="R1138" s="406"/>
      <c r="S1138" s="406"/>
      <c r="T1138" s="406"/>
      <c r="U1138" s="406"/>
      <c r="V1138" s="406"/>
      <c r="W1138" s="406"/>
      <c r="X1138" s="406"/>
      <c r="Y1138" s="406"/>
      <c r="Z1138" s="521" t="str">
        <f t="shared" si="82"/>
        <v/>
      </c>
      <c r="AA1138" s="406"/>
      <c r="AB1138" s="406"/>
      <c r="AC1138" s="406"/>
      <c r="AD1138" s="406"/>
      <c r="AE1138" s="406"/>
      <c r="AF1138" s="406"/>
      <c r="AG1138" s="406"/>
      <c r="AH1138" s="406"/>
      <c r="AI1138" s="406"/>
      <c r="AJ1138" s="406"/>
      <c r="AK1138" s="406"/>
      <c r="AL1138" s="406"/>
      <c r="AM1138" s="406"/>
      <c r="AN1138" s="406"/>
      <c r="AO1138" s="406"/>
      <c r="AP1138" s="406"/>
      <c r="AQ1138" s="406"/>
      <c r="AR1138" s="406"/>
      <c r="AS1138" s="427"/>
      <c r="AT1138" s="428"/>
      <c r="AU1138" s="427"/>
      <c r="AV1138" s="428"/>
      <c r="AW1138" s="435"/>
      <c r="AX1138" s="428"/>
      <c r="AY1138" s="406"/>
      <c r="AZ1138" s="408"/>
      <c r="BA1138" s="410" t="str">
        <f>IF(A1138="","",IF(AY1138+AZ1138=ข้อมูลพื้นฐาน!$F$34+ข้อมูลพื้นฐาน!$G$34,"/",""))</f>
        <v/>
      </c>
      <c r="BB1138" s="410" t="str">
        <f t="shared" si="81"/>
        <v/>
      </c>
      <c r="BC1138" s="389" t="str">
        <f>สรุปเวลาเรียน!X21</f>
        <v/>
      </c>
      <c r="BD1138" s="415"/>
    </row>
    <row r="1139" spans="1:56" ht="14.45" customHeight="1">
      <c r="A1139" s="875" t="str">
        <f>เวลาเรียน1!A24</f>
        <v/>
      </c>
      <c r="B1139" s="877"/>
      <c r="C1139" s="519" t="str">
        <f>เวลาเรียน1!D24</f>
        <v/>
      </c>
      <c r="D1139" s="406"/>
      <c r="E1139" s="406"/>
      <c r="F1139" s="406"/>
      <c r="G1139" s="406"/>
      <c r="H1139" s="406"/>
      <c r="I1139" s="406"/>
      <c r="J1139" s="406"/>
      <c r="K1139" s="406"/>
      <c r="L1139" s="406"/>
      <c r="M1139" s="406"/>
      <c r="N1139" s="406"/>
      <c r="O1139" s="406"/>
      <c r="P1139" s="406"/>
      <c r="Q1139" s="406"/>
      <c r="R1139" s="406"/>
      <c r="S1139" s="406"/>
      <c r="T1139" s="406"/>
      <c r="U1139" s="406"/>
      <c r="V1139" s="406"/>
      <c r="W1139" s="406"/>
      <c r="X1139" s="406"/>
      <c r="Y1139" s="406"/>
      <c r="Z1139" s="521" t="str">
        <f t="shared" si="82"/>
        <v/>
      </c>
      <c r="AA1139" s="406"/>
      <c r="AB1139" s="406"/>
      <c r="AC1139" s="406"/>
      <c r="AD1139" s="406"/>
      <c r="AE1139" s="406"/>
      <c r="AF1139" s="406"/>
      <c r="AG1139" s="406"/>
      <c r="AH1139" s="406"/>
      <c r="AI1139" s="406"/>
      <c r="AJ1139" s="406"/>
      <c r="AK1139" s="406"/>
      <c r="AL1139" s="406"/>
      <c r="AM1139" s="406"/>
      <c r="AN1139" s="406"/>
      <c r="AO1139" s="406"/>
      <c r="AP1139" s="406"/>
      <c r="AQ1139" s="406"/>
      <c r="AR1139" s="406"/>
      <c r="AS1139" s="427"/>
      <c r="AT1139" s="428"/>
      <c r="AU1139" s="427"/>
      <c r="AV1139" s="428"/>
      <c r="AW1139" s="435"/>
      <c r="AX1139" s="428"/>
      <c r="AY1139" s="406"/>
      <c r="AZ1139" s="408"/>
      <c r="BA1139" s="410" t="str">
        <f>IF(A1139="","",IF(AY1139+AZ1139=ข้อมูลพื้นฐาน!$F$34+ข้อมูลพื้นฐาน!$G$34,"/",""))</f>
        <v/>
      </c>
      <c r="BB1139" s="410" t="str">
        <f t="shared" si="81"/>
        <v/>
      </c>
      <c r="BC1139" s="389" t="str">
        <f>สรุปเวลาเรียน!X22</f>
        <v/>
      </c>
      <c r="BD1139" s="415"/>
    </row>
    <row r="1140" spans="1:56" ht="14.45" customHeight="1">
      <c r="A1140" s="875" t="str">
        <f>เวลาเรียน1!A25</f>
        <v/>
      </c>
      <c r="B1140" s="877"/>
      <c r="C1140" s="519" t="str">
        <f>เวลาเรียน1!D25</f>
        <v/>
      </c>
      <c r="D1140" s="406"/>
      <c r="E1140" s="406"/>
      <c r="F1140" s="406"/>
      <c r="G1140" s="406"/>
      <c r="H1140" s="406"/>
      <c r="I1140" s="406"/>
      <c r="J1140" s="406"/>
      <c r="K1140" s="406"/>
      <c r="L1140" s="406"/>
      <c r="M1140" s="406"/>
      <c r="N1140" s="406"/>
      <c r="O1140" s="406"/>
      <c r="P1140" s="406"/>
      <c r="Q1140" s="406"/>
      <c r="R1140" s="406"/>
      <c r="S1140" s="406"/>
      <c r="T1140" s="406"/>
      <c r="U1140" s="406"/>
      <c r="V1140" s="406"/>
      <c r="W1140" s="406"/>
      <c r="X1140" s="406"/>
      <c r="Y1140" s="406"/>
      <c r="Z1140" s="521" t="str">
        <f t="shared" si="82"/>
        <v/>
      </c>
      <c r="AA1140" s="406"/>
      <c r="AB1140" s="406"/>
      <c r="AC1140" s="406"/>
      <c r="AD1140" s="406"/>
      <c r="AE1140" s="406"/>
      <c r="AF1140" s="406"/>
      <c r="AG1140" s="406"/>
      <c r="AH1140" s="406"/>
      <c r="AI1140" s="406"/>
      <c r="AJ1140" s="406"/>
      <c r="AK1140" s="406"/>
      <c r="AL1140" s="406"/>
      <c r="AM1140" s="406"/>
      <c r="AN1140" s="406"/>
      <c r="AO1140" s="406"/>
      <c r="AP1140" s="406"/>
      <c r="AQ1140" s="406"/>
      <c r="AR1140" s="406"/>
      <c r="AS1140" s="427"/>
      <c r="AT1140" s="428"/>
      <c r="AU1140" s="427"/>
      <c r="AV1140" s="428"/>
      <c r="AW1140" s="435"/>
      <c r="AX1140" s="428"/>
      <c r="AY1140" s="406"/>
      <c r="AZ1140" s="408"/>
      <c r="BA1140" s="410" t="str">
        <f>IF(A1140="","",IF(AY1140+AZ1140=ข้อมูลพื้นฐาน!$F$34+ข้อมูลพื้นฐาน!$G$34,"/",""))</f>
        <v/>
      </c>
      <c r="BB1140" s="410" t="str">
        <f t="shared" si="81"/>
        <v/>
      </c>
      <c r="BC1140" s="389" t="str">
        <f>สรุปเวลาเรียน!X23</f>
        <v/>
      </c>
      <c r="BD1140" s="415"/>
    </row>
    <row r="1141" spans="1:56" ht="14.45" customHeight="1">
      <c r="A1141" s="875" t="str">
        <f>เวลาเรียน1!A26</f>
        <v/>
      </c>
      <c r="B1141" s="877"/>
      <c r="C1141" s="519" t="str">
        <f>เวลาเรียน1!D26</f>
        <v/>
      </c>
      <c r="D1141" s="406"/>
      <c r="E1141" s="406"/>
      <c r="F1141" s="406"/>
      <c r="G1141" s="406"/>
      <c r="H1141" s="406"/>
      <c r="I1141" s="406"/>
      <c r="J1141" s="406"/>
      <c r="K1141" s="406"/>
      <c r="L1141" s="406"/>
      <c r="M1141" s="406"/>
      <c r="N1141" s="406"/>
      <c r="O1141" s="406"/>
      <c r="P1141" s="406"/>
      <c r="Q1141" s="406"/>
      <c r="R1141" s="406"/>
      <c r="S1141" s="406"/>
      <c r="T1141" s="406"/>
      <c r="U1141" s="406"/>
      <c r="V1141" s="406"/>
      <c r="W1141" s="406"/>
      <c r="X1141" s="406"/>
      <c r="Y1141" s="406"/>
      <c r="Z1141" s="521" t="str">
        <f t="shared" si="82"/>
        <v/>
      </c>
      <c r="AA1141" s="406"/>
      <c r="AB1141" s="406"/>
      <c r="AC1141" s="406"/>
      <c r="AD1141" s="406"/>
      <c r="AE1141" s="406"/>
      <c r="AF1141" s="406"/>
      <c r="AG1141" s="406"/>
      <c r="AH1141" s="406"/>
      <c r="AI1141" s="406"/>
      <c r="AJ1141" s="406"/>
      <c r="AK1141" s="406"/>
      <c r="AL1141" s="406"/>
      <c r="AM1141" s="406"/>
      <c r="AN1141" s="406"/>
      <c r="AO1141" s="406"/>
      <c r="AP1141" s="406"/>
      <c r="AQ1141" s="406"/>
      <c r="AR1141" s="406"/>
      <c r="AS1141" s="427"/>
      <c r="AT1141" s="428"/>
      <c r="AU1141" s="427"/>
      <c r="AV1141" s="428"/>
      <c r="AW1141" s="435"/>
      <c r="AX1141" s="428"/>
      <c r="AY1141" s="406"/>
      <c r="AZ1141" s="408"/>
      <c r="BA1141" s="410" t="str">
        <f>IF(A1141="","",IF(AY1141+AZ1141=ข้อมูลพื้นฐาน!$F$34+ข้อมูลพื้นฐาน!$G$34,"/",""))</f>
        <v/>
      </c>
      <c r="BB1141" s="410" t="str">
        <f t="shared" si="81"/>
        <v/>
      </c>
      <c r="BC1141" s="389" t="str">
        <f>สรุปเวลาเรียน!X24</f>
        <v/>
      </c>
      <c r="BD1141" s="415"/>
    </row>
    <row r="1142" spans="1:56" ht="14.45" customHeight="1">
      <c r="A1142" s="875" t="str">
        <f>เวลาเรียน1!A27</f>
        <v/>
      </c>
      <c r="B1142" s="877"/>
      <c r="C1142" s="519" t="str">
        <f>เวลาเรียน1!D27</f>
        <v/>
      </c>
      <c r="D1142" s="406"/>
      <c r="E1142" s="406"/>
      <c r="F1142" s="406"/>
      <c r="G1142" s="406"/>
      <c r="H1142" s="406"/>
      <c r="I1142" s="406"/>
      <c r="J1142" s="406"/>
      <c r="K1142" s="406"/>
      <c r="L1142" s="406"/>
      <c r="M1142" s="406"/>
      <c r="N1142" s="406"/>
      <c r="O1142" s="406"/>
      <c r="P1142" s="406"/>
      <c r="Q1142" s="406"/>
      <c r="R1142" s="406"/>
      <c r="S1142" s="406"/>
      <c r="T1142" s="406"/>
      <c r="U1142" s="406"/>
      <c r="V1142" s="406"/>
      <c r="W1142" s="406"/>
      <c r="X1142" s="406"/>
      <c r="Y1142" s="406"/>
      <c r="Z1142" s="521" t="str">
        <f t="shared" si="82"/>
        <v/>
      </c>
      <c r="AA1142" s="406"/>
      <c r="AB1142" s="406"/>
      <c r="AC1142" s="406"/>
      <c r="AD1142" s="406"/>
      <c r="AE1142" s="406"/>
      <c r="AF1142" s="406"/>
      <c r="AG1142" s="406"/>
      <c r="AH1142" s="406"/>
      <c r="AI1142" s="406"/>
      <c r="AJ1142" s="406"/>
      <c r="AK1142" s="406"/>
      <c r="AL1142" s="406"/>
      <c r="AM1142" s="406"/>
      <c r="AN1142" s="406"/>
      <c r="AO1142" s="406"/>
      <c r="AP1142" s="406"/>
      <c r="AQ1142" s="406"/>
      <c r="AR1142" s="406"/>
      <c r="AS1142" s="427"/>
      <c r="AT1142" s="428"/>
      <c r="AU1142" s="427"/>
      <c r="AV1142" s="428"/>
      <c r="AW1142" s="435"/>
      <c r="AX1142" s="428"/>
      <c r="AY1142" s="406"/>
      <c r="AZ1142" s="408"/>
      <c r="BA1142" s="410" t="str">
        <f>IF(A1142="","",IF(AY1142+AZ1142=ข้อมูลพื้นฐาน!$F$34+ข้อมูลพื้นฐาน!$G$34,"/",""))</f>
        <v/>
      </c>
      <c r="BB1142" s="410" t="str">
        <f t="shared" si="81"/>
        <v/>
      </c>
      <c r="BC1142" s="389" t="str">
        <f>สรุปเวลาเรียน!X25</f>
        <v/>
      </c>
      <c r="BD1142" s="415"/>
    </row>
    <row r="1143" spans="1:56" ht="14.45" customHeight="1">
      <c r="A1143" s="875" t="str">
        <f>เวลาเรียน1!A28</f>
        <v/>
      </c>
      <c r="B1143" s="877"/>
      <c r="C1143" s="519" t="str">
        <f>เวลาเรียน1!D28</f>
        <v/>
      </c>
      <c r="D1143" s="406"/>
      <c r="E1143" s="406"/>
      <c r="F1143" s="406"/>
      <c r="G1143" s="406"/>
      <c r="H1143" s="406"/>
      <c r="I1143" s="406"/>
      <c r="J1143" s="406"/>
      <c r="K1143" s="406"/>
      <c r="L1143" s="406"/>
      <c r="M1143" s="406"/>
      <c r="N1143" s="406"/>
      <c r="O1143" s="406"/>
      <c r="P1143" s="406"/>
      <c r="Q1143" s="406"/>
      <c r="R1143" s="406"/>
      <c r="S1143" s="406"/>
      <c r="T1143" s="406"/>
      <c r="U1143" s="406"/>
      <c r="V1143" s="406"/>
      <c r="W1143" s="406"/>
      <c r="X1143" s="406"/>
      <c r="Y1143" s="406"/>
      <c r="Z1143" s="521" t="str">
        <f t="shared" si="82"/>
        <v/>
      </c>
      <c r="AA1143" s="406"/>
      <c r="AB1143" s="406"/>
      <c r="AC1143" s="406"/>
      <c r="AD1143" s="406"/>
      <c r="AE1143" s="406"/>
      <c r="AF1143" s="406"/>
      <c r="AG1143" s="406"/>
      <c r="AH1143" s="406"/>
      <c r="AI1143" s="406"/>
      <c r="AJ1143" s="406"/>
      <c r="AK1143" s="406"/>
      <c r="AL1143" s="406"/>
      <c r="AM1143" s="406"/>
      <c r="AN1143" s="406"/>
      <c r="AO1143" s="406"/>
      <c r="AP1143" s="406"/>
      <c r="AQ1143" s="406"/>
      <c r="AR1143" s="406"/>
      <c r="AS1143" s="427"/>
      <c r="AT1143" s="428"/>
      <c r="AU1143" s="427"/>
      <c r="AV1143" s="428"/>
      <c r="AW1143" s="435"/>
      <c r="AX1143" s="428"/>
      <c r="AY1143" s="406"/>
      <c r="AZ1143" s="408"/>
      <c r="BA1143" s="410" t="str">
        <f>IF(A1143="","",IF(AY1143+AZ1143=ข้อมูลพื้นฐาน!$F$34+ข้อมูลพื้นฐาน!$G$34,"/",""))</f>
        <v/>
      </c>
      <c r="BB1143" s="410" t="str">
        <f t="shared" si="81"/>
        <v/>
      </c>
      <c r="BC1143" s="389" t="str">
        <f>สรุปเวลาเรียน!X26</f>
        <v/>
      </c>
      <c r="BD1143" s="415"/>
    </row>
    <row r="1144" spans="1:56" ht="14.45" customHeight="1">
      <c r="A1144" s="875" t="str">
        <f>เวลาเรียน1!A29</f>
        <v/>
      </c>
      <c r="B1144" s="877"/>
      <c r="C1144" s="519" t="str">
        <f>เวลาเรียน1!D29</f>
        <v/>
      </c>
      <c r="D1144" s="406"/>
      <c r="E1144" s="406"/>
      <c r="F1144" s="406"/>
      <c r="G1144" s="406"/>
      <c r="H1144" s="406"/>
      <c r="I1144" s="406"/>
      <c r="J1144" s="406"/>
      <c r="K1144" s="406"/>
      <c r="L1144" s="406"/>
      <c r="M1144" s="406"/>
      <c r="N1144" s="406"/>
      <c r="O1144" s="406"/>
      <c r="P1144" s="406"/>
      <c r="Q1144" s="406"/>
      <c r="R1144" s="406"/>
      <c r="S1144" s="406"/>
      <c r="T1144" s="406"/>
      <c r="U1144" s="406"/>
      <c r="V1144" s="406"/>
      <c r="W1144" s="406"/>
      <c r="X1144" s="406"/>
      <c r="Y1144" s="406"/>
      <c r="Z1144" s="521" t="str">
        <f t="shared" si="82"/>
        <v/>
      </c>
      <c r="AA1144" s="406"/>
      <c r="AB1144" s="406"/>
      <c r="AC1144" s="406"/>
      <c r="AD1144" s="406"/>
      <c r="AE1144" s="406"/>
      <c r="AF1144" s="406"/>
      <c r="AG1144" s="406"/>
      <c r="AH1144" s="406"/>
      <c r="AI1144" s="406"/>
      <c r="AJ1144" s="406"/>
      <c r="AK1144" s="406"/>
      <c r="AL1144" s="406"/>
      <c r="AM1144" s="406"/>
      <c r="AN1144" s="406"/>
      <c r="AO1144" s="406"/>
      <c r="AP1144" s="406"/>
      <c r="AQ1144" s="406"/>
      <c r="AR1144" s="406"/>
      <c r="AS1144" s="427"/>
      <c r="AT1144" s="428"/>
      <c r="AU1144" s="427"/>
      <c r="AV1144" s="428"/>
      <c r="AW1144" s="435"/>
      <c r="AX1144" s="428"/>
      <c r="AY1144" s="406"/>
      <c r="AZ1144" s="408"/>
      <c r="BA1144" s="410" t="str">
        <f>IF(A1144="","",IF(AY1144+AZ1144=ข้อมูลพื้นฐาน!$F$34+ข้อมูลพื้นฐาน!$G$34,"/",""))</f>
        <v/>
      </c>
      <c r="BB1144" s="410" t="str">
        <f t="shared" si="81"/>
        <v/>
      </c>
      <c r="BC1144" s="389" t="str">
        <f>สรุปเวลาเรียน!X27</f>
        <v/>
      </c>
      <c r="BD1144" s="415"/>
    </row>
    <row r="1145" spans="1:56" ht="14.45" customHeight="1">
      <c r="A1145" s="875" t="str">
        <f>เวลาเรียน1!A30</f>
        <v/>
      </c>
      <c r="B1145" s="877"/>
      <c r="C1145" s="519" t="str">
        <f>เวลาเรียน1!D30</f>
        <v/>
      </c>
      <c r="D1145" s="406"/>
      <c r="E1145" s="406"/>
      <c r="F1145" s="406"/>
      <c r="G1145" s="406"/>
      <c r="H1145" s="406"/>
      <c r="I1145" s="406"/>
      <c r="J1145" s="406"/>
      <c r="K1145" s="406"/>
      <c r="L1145" s="406"/>
      <c r="M1145" s="406"/>
      <c r="N1145" s="406"/>
      <c r="O1145" s="406"/>
      <c r="P1145" s="406"/>
      <c r="Q1145" s="406"/>
      <c r="R1145" s="406"/>
      <c r="S1145" s="406"/>
      <c r="T1145" s="406"/>
      <c r="U1145" s="406"/>
      <c r="V1145" s="406"/>
      <c r="W1145" s="406"/>
      <c r="X1145" s="406"/>
      <c r="Y1145" s="406"/>
      <c r="Z1145" s="521" t="str">
        <f t="shared" si="82"/>
        <v/>
      </c>
      <c r="AA1145" s="406"/>
      <c r="AB1145" s="406"/>
      <c r="AC1145" s="406"/>
      <c r="AD1145" s="406"/>
      <c r="AE1145" s="406"/>
      <c r="AF1145" s="406"/>
      <c r="AG1145" s="406"/>
      <c r="AH1145" s="406"/>
      <c r="AI1145" s="406"/>
      <c r="AJ1145" s="406"/>
      <c r="AK1145" s="406"/>
      <c r="AL1145" s="406"/>
      <c r="AM1145" s="406"/>
      <c r="AN1145" s="406"/>
      <c r="AO1145" s="406"/>
      <c r="AP1145" s="406"/>
      <c r="AQ1145" s="406"/>
      <c r="AR1145" s="406"/>
      <c r="AS1145" s="427"/>
      <c r="AT1145" s="428"/>
      <c r="AU1145" s="427"/>
      <c r="AV1145" s="428"/>
      <c r="AW1145" s="435"/>
      <c r="AX1145" s="428"/>
      <c r="AY1145" s="406"/>
      <c r="AZ1145" s="408"/>
      <c r="BA1145" s="410" t="str">
        <f>IF(A1145="","",IF(AY1145+AZ1145=ข้อมูลพื้นฐาน!$F$34+ข้อมูลพื้นฐาน!$G$34,"/",""))</f>
        <v/>
      </c>
      <c r="BB1145" s="410" t="str">
        <f t="shared" si="81"/>
        <v/>
      </c>
      <c r="BC1145" s="389" t="str">
        <f>สรุปเวลาเรียน!X28</f>
        <v/>
      </c>
      <c r="BD1145" s="415"/>
    </row>
    <row r="1146" spans="1:56" ht="14.45" customHeight="1">
      <c r="A1146" s="875" t="str">
        <f>เวลาเรียน1!A31</f>
        <v/>
      </c>
      <c r="B1146" s="877"/>
      <c r="C1146" s="519" t="str">
        <f>เวลาเรียน1!D31</f>
        <v/>
      </c>
      <c r="D1146" s="406"/>
      <c r="E1146" s="406"/>
      <c r="F1146" s="406"/>
      <c r="G1146" s="406"/>
      <c r="H1146" s="406"/>
      <c r="I1146" s="406"/>
      <c r="J1146" s="406"/>
      <c r="K1146" s="406"/>
      <c r="L1146" s="406"/>
      <c r="M1146" s="406"/>
      <c r="N1146" s="406"/>
      <c r="O1146" s="406"/>
      <c r="P1146" s="406"/>
      <c r="Q1146" s="406"/>
      <c r="R1146" s="406"/>
      <c r="S1146" s="406"/>
      <c r="T1146" s="406"/>
      <c r="U1146" s="406"/>
      <c r="V1146" s="406"/>
      <c r="W1146" s="406"/>
      <c r="X1146" s="406"/>
      <c r="Y1146" s="406"/>
      <c r="Z1146" s="521" t="str">
        <f t="shared" si="82"/>
        <v/>
      </c>
      <c r="AA1146" s="406"/>
      <c r="AB1146" s="406"/>
      <c r="AC1146" s="406"/>
      <c r="AD1146" s="406"/>
      <c r="AE1146" s="406"/>
      <c r="AF1146" s="406"/>
      <c r="AG1146" s="406"/>
      <c r="AH1146" s="406"/>
      <c r="AI1146" s="406"/>
      <c r="AJ1146" s="406"/>
      <c r="AK1146" s="406"/>
      <c r="AL1146" s="406"/>
      <c r="AM1146" s="406"/>
      <c r="AN1146" s="406"/>
      <c r="AO1146" s="406"/>
      <c r="AP1146" s="406"/>
      <c r="AQ1146" s="406"/>
      <c r="AR1146" s="406"/>
      <c r="AS1146" s="427"/>
      <c r="AT1146" s="428"/>
      <c r="AU1146" s="427"/>
      <c r="AV1146" s="428"/>
      <c r="AW1146" s="435"/>
      <c r="AX1146" s="428"/>
      <c r="AY1146" s="406"/>
      <c r="AZ1146" s="408"/>
      <c r="BA1146" s="410" t="str">
        <f>IF(A1146="","",IF(AY1146+AZ1146=ข้อมูลพื้นฐาน!$F$34+ข้อมูลพื้นฐาน!$G$34,"/",""))</f>
        <v/>
      </c>
      <c r="BB1146" s="410" t="str">
        <f t="shared" si="81"/>
        <v/>
      </c>
      <c r="BC1146" s="389" t="str">
        <f>สรุปเวลาเรียน!X29</f>
        <v/>
      </c>
      <c r="BD1146" s="415"/>
    </row>
    <row r="1147" spans="1:56" ht="14.45" customHeight="1">
      <c r="A1147" s="875" t="str">
        <f>เวลาเรียน1!A32</f>
        <v/>
      </c>
      <c r="B1147" s="877"/>
      <c r="C1147" s="519" t="str">
        <f>เวลาเรียน1!D32</f>
        <v/>
      </c>
      <c r="D1147" s="406"/>
      <c r="E1147" s="406"/>
      <c r="F1147" s="406"/>
      <c r="G1147" s="406"/>
      <c r="H1147" s="406"/>
      <c r="I1147" s="406"/>
      <c r="J1147" s="406"/>
      <c r="K1147" s="406"/>
      <c r="L1147" s="406"/>
      <c r="M1147" s="406"/>
      <c r="N1147" s="406"/>
      <c r="O1147" s="406"/>
      <c r="P1147" s="406"/>
      <c r="Q1147" s="406"/>
      <c r="R1147" s="406"/>
      <c r="S1147" s="406"/>
      <c r="T1147" s="406"/>
      <c r="U1147" s="406"/>
      <c r="V1147" s="406"/>
      <c r="W1147" s="406"/>
      <c r="X1147" s="406"/>
      <c r="Y1147" s="406"/>
      <c r="Z1147" s="521" t="str">
        <f t="shared" si="82"/>
        <v/>
      </c>
      <c r="AA1147" s="406"/>
      <c r="AB1147" s="406"/>
      <c r="AC1147" s="406"/>
      <c r="AD1147" s="406"/>
      <c r="AE1147" s="406"/>
      <c r="AF1147" s="406"/>
      <c r="AG1147" s="406"/>
      <c r="AH1147" s="406"/>
      <c r="AI1147" s="406"/>
      <c r="AJ1147" s="406"/>
      <c r="AK1147" s="406"/>
      <c r="AL1147" s="406"/>
      <c r="AM1147" s="406"/>
      <c r="AN1147" s="406"/>
      <c r="AO1147" s="406"/>
      <c r="AP1147" s="406"/>
      <c r="AQ1147" s="406"/>
      <c r="AR1147" s="406"/>
      <c r="AS1147" s="427"/>
      <c r="AT1147" s="428"/>
      <c r="AU1147" s="427"/>
      <c r="AV1147" s="428"/>
      <c r="AW1147" s="435"/>
      <c r="AX1147" s="428"/>
      <c r="AY1147" s="406"/>
      <c r="AZ1147" s="408"/>
      <c r="BA1147" s="410" t="str">
        <f>IF(A1147="","",IF(AY1147+AZ1147=ข้อมูลพื้นฐาน!$F$34+ข้อมูลพื้นฐาน!$G$34,"/",""))</f>
        <v/>
      </c>
      <c r="BB1147" s="410" t="str">
        <f t="shared" si="81"/>
        <v/>
      </c>
      <c r="BC1147" s="389" t="str">
        <f>สรุปเวลาเรียน!X30</f>
        <v/>
      </c>
      <c r="BD1147" s="415"/>
    </row>
    <row r="1148" spans="1:56" ht="14.45" customHeight="1">
      <c r="A1148" s="875" t="str">
        <f>เวลาเรียน1!A33</f>
        <v/>
      </c>
      <c r="B1148" s="877"/>
      <c r="C1148" s="519" t="str">
        <f>เวลาเรียน1!D33</f>
        <v/>
      </c>
      <c r="D1148" s="406"/>
      <c r="E1148" s="406"/>
      <c r="F1148" s="406"/>
      <c r="G1148" s="406"/>
      <c r="H1148" s="406"/>
      <c r="I1148" s="406"/>
      <c r="J1148" s="406"/>
      <c r="K1148" s="406"/>
      <c r="L1148" s="406"/>
      <c r="M1148" s="406"/>
      <c r="N1148" s="406"/>
      <c r="O1148" s="406"/>
      <c r="P1148" s="406"/>
      <c r="Q1148" s="406"/>
      <c r="R1148" s="406"/>
      <c r="S1148" s="406"/>
      <c r="T1148" s="406"/>
      <c r="U1148" s="406"/>
      <c r="V1148" s="406"/>
      <c r="W1148" s="406"/>
      <c r="X1148" s="406"/>
      <c r="Y1148" s="406"/>
      <c r="Z1148" s="521" t="str">
        <f t="shared" si="82"/>
        <v/>
      </c>
      <c r="AA1148" s="406"/>
      <c r="AB1148" s="406"/>
      <c r="AC1148" s="406"/>
      <c r="AD1148" s="406"/>
      <c r="AE1148" s="406"/>
      <c r="AF1148" s="406"/>
      <c r="AG1148" s="406"/>
      <c r="AH1148" s="406"/>
      <c r="AI1148" s="406"/>
      <c r="AJ1148" s="406"/>
      <c r="AK1148" s="406"/>
      <c r="AL1148" s="406"/>
      <c r="AM1148" s="406"/>
      <c r="AN1148" s="406"/>
      <c r="AO1148" s="406"/>
      <c r="AP1148" s="406"/>
      <c r="AQ1148" s="406"/>
      <c r="AR1148" s="406"/>
      <c r="AS1148" s="427"/>
      <c r="AT1148" s="428"/>
      <c r="AU1148" s="427"/>
      <c r="AV1148" s="428"/>
      <c r="AW1148" s="435"/>
      <c r="AX1148" s="428"/>
      <c r="AY1148" s="406"/>
      <c r="AZ1148" s="408"/>
      <c r="BA1148" s="410" t="str">
        <f>IF(A1148="","",IF(AY1148+AZ1148=ข้อมูลพื้นฐาน!$F$34+ข้อมูลพื้นฐาน!$G$34,"/",""))</f>
        <v/>
      </c>
      <c r="BB1148" s="410" t="str">
        <f t="shared" si="81"/>
        <v/>
      </c>
      <c r="BC1148" s="389" t="str">
        <f>สรุปเวลาเรียน!X31</f>
        <v/>
      </c>
      <c r="BD1148" s="415"/>
    </row>
    <row r="1149" spans="1:56" ht="14.45" customHeight="1">
      <c r="A1149" s="875" t="str">
        <f>เวลาเรียน1!A34</f>
        <v/>
      </c>
      <c r="B1149" s="877"/>
      <c r="C1149" s="519" t="str">
        <f>เวลาเรียน1!D34</f>
        <v/>
      </c>
      <c r="D1149" s="406"/>
      <c r="E1149" s="406"/>
      <c r="F1149" s="406"/>
      <c r="G1149" s="406"/>
      <c r="H1149" s="406"/>
      <c r="I1149" s="406"/>
      <c r="J1149" s="406"/>
      <c r="K1149" s="406"/>
      <c r="L1149" s="406"/>
      <c r="M1149" s="406"/>
      <c r="N1149" s="406"/>
      <c r="O1149" s="406"/>
      <c r="P1149" s="406"/>
      <c r="Q1149" s="406"/>
      <c r="R1149" s="406"/>
      <c r="S1149" s="406"/>
      <c r="T1149" s="406"/>
      <c r="U1149" s="406"/>
      <c r="V1149" s="406"/>
      <c r="W1149" s="406"/>
      <c r="X1149" s="406"/>
      <c r="Y1149" s="406"/>
      <c r="Z1149" s="521" t="str">
        <f t="shared" si="82"/>
        <v/>
      </c>
      <c r="AA1149" s="406"/>
      <c r="AB1149" s="406"/>
      <c r="AC1149" s="406"/>
      <c r="AD1149" s="406"/>
      <c r="AE1149" s="406"/>
      <c r="AF1149" s="406"/>
      <c r="AG1149" s="406"/>
      <c r="AH1149" s="406"/>
      <c r="AI1149" s="406"/>
      <c r="AJ1149" s="406"/>
      <c r="AK1149" s="406"/>
      <c r="AL1149" s="406"/>
      <c r="AM1149" s="406"/>
      <c r="AN1149" s="406"/>
      <c r="AO1149" s="406"/>
      <c r="AP1149" s="406"/>
      <c r="AQ1149" s="406"/>
      <c r="AR1149" s="406"/>
      <c r="AS1149" s="427"/>
      <c r="AT1149" s="428"/>
      <c r="AU1149" s="427"/>
      <c r="AV1149" s="428"/>
      <c r="AW1149" s="435"/>
      <c r="AX1149" s="428"/>
      <c r="AY1149" s="406"/>
      <c r="AZ1149" s="408"/>
      <c r="BA1149" s="410" t="str">
        <f>IF(A1149="","",IF(AY1149+AZ1149=ข้อมูลพื้นฐาน!$F$34+ข้อมูลพื้นฐาน!$G$34,"/",""))</f>
        <v/>
      </c>
      <c r="BB1149" s="410" t="str">
        <f t="shared" si="81"/>
        <v/>
      </c>
      <c r="BC1149" s="389" t="str">
        <f>สรุปเวลาเรียน!X32</f>
        <v/>
      </c>
      <c r="BD1149" s="415"/>
    </row>
    <row r="1150" spans="1:56" ht="14.45" customHeight="1">
      <c r="A1150" s="875" t="str">
        <f>เวลาเรียน1!A35</f>
        <v/>
      </c>
      <c r="B1150" s="877"/>
      <c r="C1150" s="519" t="str">
        <f>เวลาเรียน1!D35</f>
        <v/>
      </c>
      <c r="D1150" s="406"/>
      <c r="E1150" s="406"/>
      <c r="F1150" s="406"/>
      <c r="G1150" s="406"/>
      <c r="H1150" s="406"/>
      <c r="I1150" s="406"/>
      <c r="J1150" s="406"/>
      <c r="K1150" s="406"/>
      <c r="L1150" s="406"/>
      <c r="M1150" s="406"/>
      <c r="N1150" s="406"/>
      <c r="O1150" s="406"/>
      <c r="P1150" s="406"/>
      <c r="Q1150" s="406"/>
      <c r="R1150" s="406"/>
      <c r="S1150" s="406"/>
      <c r="T1150" s="406"/>
      <c r="U1150" s="406"/>
      <c r="V1150" s="406"/>
      <c r="W1150" s="406"/>
      <c r="X1150" s="406"/>
      <c r="Y1150" s="406"/>
      <c r="Z1150" s="521" t="str">
        <f t="shared" si="82"/>
        <v/>
      </c>
      <c r="AA1150" s="406"/>
      <c r="AB1150" s="406"/>
      <c r="AC1150" s="406"/>
      <c r="AD1150" s="406"/>
      <c r="AE1150" s="406"/>
      <c r="AF1150" s="406"/>
      <c r="AG1150" s="406"/>
      <c r="AH1150" s="406"/>
      <c r="AI1150" s="406"/>
      <c r="AJ1150" s="406"/>
      <c r="AK1150" s="406"/>
      <c r="AL1150" s="406"/>
      <c r="AM1150" s="406"/>
      <c r="AN1150" s="406"/>
      <c r="AO1150" s="406"/>
      <c r="AP1150" s="406"/>
      <c r="AQ1150" s="406"/>
      <c r="AR1150" s="406"/>
      <c r="AS1150" s="427"/>
      <c r="AT1150" s="428"/>
      <c r="AU1150" s="427"/>
      <c r="AV1150" s="428"/>
      <c r="AW1150" s="435"/>
      <c r="AX1150" s="428"/>
      <c r="AY1150" s="406"/>
      <c r="AZ1150" s="408"/>
      <c r="BA1150" s="410" t="str">
        <f>IF(A1150="","",IF(AY1150+AZ1150=ข้อมูลพื้นฐาน!$F$34+ข้อมูลพื้นฐาน!$G$34,"/",""))</f>
        <v/>
      </c>
      <c r="BB1150" s="410" t="str">
        <f t="shared" si="81"/>
        <v/>
      </c>
      <c r="BC1150" s="389" t="str">
        <f>สรุปเวลาเรียน!X33</f>
        <v/>
      </c>
      <c r="BD1150" s="415"/>
    </row>
    <row r="1151" spans="1:56" ht="14.45" customHeight="1">
      <c r="A1151" s="875" t="str">
        <f>เวลาเรียน1!A36</f>
        <v/>
      </c>
      <c r="B1151" s="877"/>
      <c r="C1151" s="519" t="str">
        <f>เวลาเรียน1!D36</f>
        <v/>
      </c>
      <c r="D1151" s="406"/>
      <c r="E1151" s="406"/>
      <c r="F1151" s="406"/>
      <c r="G1151" s="406"/>
      <c r="H1151" s="406"/>
      <c r="I1151" s="406"/>
      <c r="J1151" s="406"/>
      <c r="K1151" s="406"/>
      <c r="L1151" s="406"/>
      <c r="M1151" s="406"/>
      <c r="N1151" s="406"/>
      <c r="O1151" s="406"/>
      <c r="P1151" s="406"/>
      <c r="Q1151" s="406"/>
      <c r="R1151" s="406"/>
      <c r="S1151" s="406"/>
      <c r="T1151" s="406"/>
      <c r="U1151" s="406"/>
      <c r="V1151" s="406"/>
      <c r="W1151" s="406"/>
      <c r="X1151" s="406"/>
      <c r="Y1151" s="406"/>
      <c r="Z1151" s="521" t="str">
        <f t="shared" si="82"/>
        <v/>
      </c>
      <c r="AA1151" s="406"/>
      <c r="AB1151" s="406"/>
      <c r="AC1151" s="406"/>
      <c r="AD1151" s="406"/>
      <c r="AE1151" s="406"/>
      <c r="AF1151" s="406"/>
      <c r="AG1151" s="406"/>
      <c r="AH1151" s="406"/>
      <c r="AI1151" s="406"/>
      <c r="AJ1151" s="406"/>
      <c r="AK1151" s="406"/>
      <c r="AL1151" s="406"/>
      <c r="AM1151" s="406"/>
      <c r="AN1151" s="406"/>
      <c r="AO1151" s="406"/>
      <c r="AP1151" s="406"/>
      <c r="AQ1151" s="406"/>
      <c r="AR1151" s="406"/>
      <c r="AS1151" s="427"/>
      <c r="AT1151" s="428"/>
      <c r="AU1151" s="427"/>
      <c r="AV1151" s="428"/>
      <c r="AW1151" s="435"/>
      <c r="AX1151" s="428"/>
      <c r="AY1151" s="406"/>
      <c r="AZ1151" s="408"/>
      <c r="BA1151" s="410" t="str">
        <f>IF(A1151="","",IF(AY1151+AZ1151=ข้อมูลพื้นฐาน!$F$34+ข้อมูลพื้นฐาน!$G$34,"/",""))</f>
        <v/>
      </c>
      <c r="BB1151" s="410" t="str">
        <f t="shared" si="81"/>
        <v/>
      </c>
      <c r="BC1151" s="389" t="str">
        <f>สรุปเวลาเรียน!X34</f>
        <v/>
      </c>
      <c r="BD1151" s="415"/>
    </row>
    <row r="1152" spans="1:56" ht="14.45" customHeight="1">
      <c r="A1152" s="875" t="str">
        <f>เวลาเรียน1!A37</f>
        <v/>
      </c>
      <c r="B1152" s="877"/>
      <c r="C1152" s="519" t="str">
        <f>เวลาเรียน1!D37</f>
        <v/>
      </c>
      <c r="D1152" s="406"/>
      <c r="E1152" s="406"/>
      <c r="F1152" s="406"/>
      <c r="G1152" s="406"/>
      <c r="H1152" s="406"/>
      <c r="I1152" s="406"/>
      <c r="J1152" s="406"/>
      <c r="K1152" s="406"/>
      <c r="L1152" s="406"/>
      <c r="M1152" s="406"/>
      <c r="N1152" s="406"/>
      <c r="O1152" s="406"/>
      <c r="P1152" s="406"/>
      <c r="Q1152" s="406"/>
      <c r="R1152" s="406"/>
      <c r="S1152" s="406"/>
      <c r="T1152" s="406"/>
      <c r="U1152" s="406"/>
      <c r="V1152" s="406"/>
      <c r="W1152" s="406"/>
      <c r="X1152" s="406"/>
      <c r="Y1152" s="406"/>
      <c r="Z1152" s="521" t="str">
        <f t="shared" si="82"/>
        <v/>
      </c>
      <c r="AA1152" s="406"/>
      <c r="AB1152" s="406"/>
      <c r="AC1152" s="406"/>
      <c r="AD1152" s="406"/>
      <c r="AE1152" s="406"/>
      <c r="AF1152" s="406"/>
      <c r="AG1152" s="406"/>
      <c r="AH1152" s="406"/>
      <c r="AI1152" s="406"/>
      <c r="AJ1152" s="406"/>
      <c r="AK1152" s="406"/>
      <c r="AL1152" s="406"/>
      <c r="AM1152" s="406"/>
      <c r="AN1152" s="406"/>
      <c r="AO1152" s="406"/>
      <c r="AP1152" s="406"/>
      <c r="AQ1152" s="406"/>
      <c r="AR1152" s="406"/>
      <c r="AS1152" s="427"/>
      <c r="AT1152" s="428"/>
      <c r="AU1152" s="427"/>
      <c r="AV1152" s="428"/>
      <c r="AW1152" s="435"/>
      <c r="AX1152" s="428"/>
      <c r="AY1152" s="406"/>
      <c r="AZ1152" s="408"/>
      <c r="BA1152" s="410" t="str">
        <f>IF(A1152="","",IF(AY1152+AZ1152=ข้อมูลพื้นฐาน!$F$34+ข้อมูลพื้นฐาน!$G$34,"/",""))</f>
        <v/>
      </c>
      <c r="BB1152" s="410" t="str">
        <f t="shared" si="81"/>
        <v/>
      </c>
      <c r="BC1152" s="389" t="str">
        <f>สรุปเวลาเรียน!X35</f>
        <v/>
      </c>
      <c r="BD1152" s="415"/>
    </row>
    <row r="1153" spans="1:56" ht="14.45" customHeight="1">
      <c r="A1153" s="875" t="str">
        <f>เวลาเรียน1!A38</f>
        <v/>
      </c>
      <c r="B1153" s="877"/>
      <c r="C1153" s="519" t="str">
        <f>เวลาเรียน1!D38</f>
        <v/>
      </c>
      <c r="D1153" s="406"/>
      <c r="E1153" s="406"/>
      <c r="F1153" s="406"/>
      <c r="G1153" s="406"/>
      <c r="H1153" s="406"/>
      <c r="I1153" s="406"/>
      <c r="J1153" s="406"/>
      <c r="K1153" s="406"/>
      <c r="L1153" s="406"/>
      <c r="M1153" s="406"/>
      <c r="N1153" s="406"/>
      <c r="O1153" s="406"/>
      <c r="P1153" s="406"/>
      <c r="Q1153" s="406"/>
      <c r="R1153" s="406"/>
      <c r="S1153" s="406"/>
      <c r="T1153" s="406"/>
      <c r="U1153" s="406"/>
      <c r="V1153" s="406"/>
      <c r="W1153" s="406"/>
      <c r="X1153" s="406"/>
      <c r="Y1153" s="406"/>
      <c r="Z1153" s="521" t="str">
        <f t="shared" si="82"/>
        <v/>
      </c>
      <c r="AA1153" s="406"/>
      <c r="AB1153" s="406"/>
      <c r="AC1153" s="406"/>
      <c r="AD1153" s="406"/>
      <c r="AE1153" s="406"/>
      <c r="AF1153" s="406"/>
      <c r="AG1153" s="406"/>
      <c r="AH1153" s="406"/>
      <c r="AI1153" s="406"/>
      <c r="AJ1153" s="406"/>
      <c r="AK1153" s="406"/>
      <c r="AL1153" s="406"/>
      <c r="AM1153" s="406"/>
      <c r="AN1153" s="406"/>
      <c r="AO1153" s="406"/>
      <c r="AP1153" s="406"/>
      <c r="AQ1153" s="406"/>
      <c r="AR1153" s="406"/>
      <c r="AS1153" s="427"/>
      <c r="AT1153" s="428"/>
      <c r="AU1153" s="427"/>
      <c r="AV1153" s="428"/>
      <c r="AW1153" s="435"/>
      <c r="AX1153" s="428"/>
      <c r="AY1153" s="406"/>
      <c r="AZ1153" s="408"/>
      <c r="BA1153" s="410" t="str">
        <f>IF(A1153="","",IF(AY1153+AZ1153=ข้อมูลพื้นฐาน!$F$34+ข้อมูลพื้นฐาน!$G$34,"/",""))</f>
        <v/>
      </c>
      <c r="BB1153" s="410" t="str">
        <f t="shared" si="81"/>
        <v/>
      </c>
      <c r="BC1153" s="389" t="str">
        <f>สรุปเวลาเรียน!X36</f>
        <v/>
      </c>
      <c r="BD1153" s="415"/>
    </row>
    <row r="1154" spans="1:56" ht="14.45" customHeight="1">
      <c r="A1154" s="875" t="str">
        <f>เวลาเรียน1!A39</f>
        <v/>
      </c>
      <c r="B1154" s="877"/>
      <c r="C1154" s="519" t="str">
        <f>เวลาเรียน1!D39</f>
        <v/>
      </c>
      <c r="D1154" s="406"/>
      <c r="E1154" s="406"/>
      <c r="F1154" s="406"/>
      <c r="G1154" s="406"/>
      <c r="H1154" s="406"/>
      <c r="I1154" s="406"/>
      <c r="J1154" s="406"/>
      <c r="K1154" s="406"/>
      <c r="L1154" s="406"/>
      <c r="M1154" s="406"/>
      <c r="N1154" s="406"/>
      <c r="O1154" s="406"/>
      <c r="P1154" s="406"/>
      <c r="Q1154" s="406"/>
      <c r="R1154" s="406"/>
      <c r="S1154" s="406"/>
      <c r="T1154" s="406"/>
      <c r="U1154" s="406"/>
      <c r="V1154" s="406"/>
      <c r="W1154" s="406"/>
      <c r="X1154" s="406"/>
      <c r="Y1154" s="406"/>
      <c r="Z1154" s="521" t="str">
        <f t="shared" si="82"/>
        <v/>
      </c>
      <c r="AA1154" s="406"/>
      <c r="AB1154" s="406"/>
      <c r="AC1154" s="406"/>
      <c r="AD1154" s="406"/>
      <c r="AE1154" s="406"/>
      <c r="AF1154" s="406"/>
      <c r="AG1154" s="406"/>
      <c r="AH1154" s="406"/>
      <c r="AI1154" s="406"/>
      <c r="AJ1154" s="406"/>
      <c r="AK1154" s="406"/>
      <c r="AL1154" s="406"/>
      <c r="AM1154" s="406"/>
      <c r="AN1154" s="406"/>
      <c r="AO1154" s="406"/>
      <c r="AP1154" s="406"/>
      <c r="AQ1154" s="406"/>
      <c r="AR1154" s="406"/>
      <c r="AS1154" s="427"/>
      <c r="AT1154" s="428"/>
      <c r="AU1154" s="427"/>
      <c r="AV1154" s="428"/>
      <c r="AW1154" s="435"/>
      <c r="AX1154" s="428"/>
      <c r="AY1154" s="406"/>
      <c r="AZ1154" s="408"/>
      <c r="BA1154" s="410" t="str">
        <f>IF(A1154="","",IF(AY1154+AZ1154=ข้อมูลพื้นฐาน!$F$34+ข้อมูลพื้นฐาน!$G$34,"/",""))</f>
        <v/>
      </c>
      <c r="BB1154" s="410" t="str">
        <f t="shared" si="81"/>
        <v/>
      </c>
      <c r="BC1154" s="389" t="str">
        <f>สรุปเวลาเรียน!X37</f>
        <v/>
      </c>
      <c r="BD1154" s="415"/>
    </row>
    <row r="1155" spans="1:56" ht="14.45" customHeight="1">
      <c r="A1155" s="875" t="str">
        <f>เวลาเรียน1!A40</f>
        <v/>
      </c>
      <c r="B1155" s="877"/>
      <c r="C1155" s="519" t="str">
        <f>เวลาเรียน1!D40</f>
        <v/>
      </c>
      <c r="D1155" s="406"/>
      <c r="E1155" s="406"/>
      <c r="F1155" s="406"/>
      <c r="G1155" s="406"/>
      <c r="H1155" s="406"/>
      <c r="I1155" s="406"/>
      <c r="J1155" s="406"/>
      <c r="K1155" s="406"/>
      <c r="L1155" s="406"/>
      <c r="M1155" s="406"/>
      <c r="N1155" s="406"/>
      <c r="O1155" s="406"/>
      <c r="P1155" s="406"/>
      <c r="Q1155" s="406"/>
      <c r="R1155" s="406"/>
      <c r="S1155" s="406"/>
      <c r="T1155" s="406"/>
      <c r="U1155" s="406"/>
      <c r="V1155" s="406"/>
      <c r="W1155" s="406"/>
      <c r="X1155" s="406"/>
      <c r="Y1155" s="406"/>
      <c r="Z1155" s="521" t="str">
        <f t="shared" si="82"/>
        <v/>
      </c>
      <c r="AA1155" s="406"/>
      <c r="AB1155" s="406"/>
      <c r="AC1155" s="406"/>
      <c r="AD1155" s="406"/>
      <c r="AE1155" s="406"/>
      <c r="AF1155" s="406"/>
      <c r="AG1155" s="406"/>
      <c r="AH1155" s="406"/>
      <c r="AI1155" s="406"/>
      <c r="AJ1155" s="406"/>
      <c r="AK1155" s="406"/>
      <c r="AL1155" s="406"/>
      <c r="AM1155" s="406"/>
      <c r="AN1155" s="406"/>
      <c r="AO1155" s="406"/>
      <c r="AP1155" s="406"/>
      <c r="AQ1155" s="406"/>
      <c r="AR1155" s="406"/>
      <c r="AS1155" s="427"/>
      <c r="AT1155" s="428"/>
      <c r="AU1155" s="427"/>
      <c r="AV1155" s="428"/>
      <c r="AW1155" s="435"/>
      <c r="AX1155" s="428"/>
      <c r="AY1155" s="406"/>
      <c r="AZ1155" s="408"/>
      <c r="BA1155" s="410" t="str">
        <f>IF(A1155="","",IF(AY1155+AZ1155=ข้อมูลพื้นฐาน!$F$34+ข้อมูลพื้นฐาน!$G$34,"/",""))</f>
        <v/>
      </c>
      <c r="BB1155" s="410" t="str">
        <f t="shared" si="81"/>
        <v/>
      </c>
      <c r="BC1155" s="389" t="str">
        <f>สรุปเวลาเรียน!X38</f>
        <v/>
      </c>
      <c r="BD1155" s="415"/>
    </row>
    <row r="1156" spans="1:56" ht="14.45" customHeight="1">
      <c r="A1156" s="875" t="str">
        <f>เวลาเรียน1!A41</f>
        <v/>
      </c>
      <c r="B1156" s="877"/>
      <c r="C1156" s="519" t="str">
        <f>เวลาเรียน1!D41</f>
        <v/>
      </c>
      <c r="D1156" s="406"/>
      <c r="E1156" s="406"/>
      <c r="F1156" s="406"/>
      <c r="G1156" s="406"/>
      <c r="H1156" s="406"/>
      <c r="I1156" s="406"/>
      <c r="J1156" s="406"/>
      <c r="K1156" s="406"/>
      <c r="L1156" s="406"/>
      <c r="M1156" s="406"/>
      <c r="N1156" s="406"/>
      <c r="O1156" s="406"/>
      <c r="P1156" s="406"/>
      <c r="Q1156" s="406"/>
      <c r="R1156" s="406"/>
      <c r="S1156" s="406"/>
      <c r="T1156" s="406"/>
      <c r="U1156" s="406"/>
      <c r="V1156" s="406"/>
      <c r="W1156" s="406"/>
      <c r="X1156" s="406"/>
      <c r="Y1156" s="406"/>
      <c r="Z1156" s="521" t="str">
        <f t="shared" si="82"/>
        <v/>
      </c>
      <c r="AA1156" s="406"/>
      <c r="AB1156" s="406"/>
      <c r="AC1156" s="406"/>
      <c r="AD1156" s="406"/>
      <c r="AE1156" s="406"/>
      <c r="AF1156" s="406"/>
      <c r="AG1156" s="406"/>
      <c r="AH1156" s="406"/>
      <c r="AI1156" s="406"/>
      <c r="AJ1156" s="406"/>
      <c r="AK1156" s="406"/>
      <c r="AL1156" s="406"/>
      <c r="AM1156" s="406"/>
      <c r="AN1156" s="406"/>
      <c r="AO1156" s="406"/>
      <c r="AP1156" s="406"/>
      <c r="AQ1156" s="406"/>
      <c r="AR1156" s="406"/>
      <c r="AS1156" s="427"/>
      <c r="AT1156" s="428"/>
      <c r="AU1156" s="427"/>
      <c r="AV1156" s="428"/>
      <c r="AW1156" s="435"/>
      <c r="AX1156" s="428"/>
      <c r="AY1156" s="406"/>
      <c r="AZ1156" s="408"/>
      <c r="BA1156" s="410" t="str">
        <f>IF(A1156="","",IF(AY1156+AZ1156=ข้อมูลพื้นฐาน!$F$34+ข้อมูลพื้นฐาน!$G$34,"/",""))</f>
        <v/>
      </c>
      <c r="BB1156" s="410" t="str">
        <f t="shared" si="81"/>
        <v/>
      </c>
      <c r="BC1156" s="389" t="str">
        <f>สรุปเวลาเรียน!X39</f>
        <v/>
      </c>
      <c r="BD1156" s="415"/>
    </row>
    <row r="1157" spans="1:56" ht="14.45" customHeight="1">
      <c r="A1157" s="875" t="str">
        <f>เวลาเรียน1!A42</f>
        <v/>
      </c>
      <c r="B1157" s="877"/>
      <c r="C1157" s="519" t="str">
        <f>เวลาเรียน1!D42</f>
        <v/>
      </c>
      <c r="D1157" s="406"/>
      <c r="E1157" s="406"/>
      <c r="F1157" s="406"/>
      <c r="G1157" s="406"/>
      <c r="H1157" s="406"/>
      <c r="I1157" s="406"/>
      <c r="J1157" s="406"/>
      <c r="K1157" s="406"/>
      <c r="L1157" s="406"/>
      <c r="M1157" s="406"/>
      <c r="N1157" s="406"/>
      <c r="O1157" s="406"/>
      <c r="P1157" s="406"/>
      <c r="Q1157" s="406"/>
      <c r="R1157" s="406"/>
      <c r="S1157" s="406"/>
      <c r="T1157" s="406"/>
      <c r="U1157" s="406"/>
      <c r="V1157" s="406"/>
      <c r="W1157" s="406"/>
      <c r="X1157" s="406"/>
      <c r="Y1157" s="406"/>
      <c r="Z1157" s="521" t="str">
        <f t="shared" si="82"/>
        <v/>
      </c>
      <c r="AA1157" s="406"/>
      <c r="AB1157" s="406"/>
      <c r="AC1157" s="406"/>
      <c r="AD1157" s="406"/>
      <c r="AE1157" s="406"/>
      <c r="AF1157" s="406"/>
      <c r="AG1157" s="406"/>
      <c r="AH1157" s="406"/>
      <c r="AI1157" s="406"/>
      <c r="AJ1157" s="406"/>
      <c r="AK1157" s="406"/>
      <c r="AL1157" s="406"/>
      <c r="AM1157" s="406"/>
      <c r="AN1157" s="406"/>
      <c r="AO1157" s="406"/>
      <c r="AP1157" s="406"/>
      <c r="AQ1157" s="406"/>
      <c r="AR1157" s="406"/>
      <c r="AS1157" s="427"/>
      <c r="AT1157" s="428"/>
      <c r="AU1157" s="427"/>
      <c r="AV1157" s="428"/>
      <c r="AW1157" s="435"/>
      <c r="AX1157" s="428"/>
      <c r="AY1157" s="406"/>
      <c r="AZ1157" s="408"/>
      <c r="BA1157" s="410" t="str">
        <f>IF(A1157="","",IF(AY1157+AZ1157=ข้อมูลพื้นฐาน!$F$34+ข้อมูลพื้นฐาน!$G$34,"/",""))</f>
        <v/>
      </c>
      <c r="BB1157" s="410" t="str">
        <f t="shared" si="81"/>
        <v/>
      </c>
      <c r="BC1157" s="389" t="str">
        <f>สรุปเวลาเรียน!X40</f>
        <v/>
      </c>
      <c r="BD1157" s="415"/>
    </row>
    <row r="1158" spans="1:56" ht="14.45" customHeight="1">
      <c r="A1158" s="875" t="str">
        <f>เวลาเรียน1!A43</f>
        <v/>
      </c>
      <c r="B1158" s="877"/>
      <c r="C1158" s="519" t="str">
        <f>เวลาเรียน1!D43</f>
        <v/>
      </c>
      <c r="D1158" s="406"/>
      <c r="E1158" s="406"/>
      <c r="F1158" s="406"/>
      <c r="G1158" s="406"/>
      <c r="H1158" s="406"/>
      <c r="I1158" s="406"/>
      <c r="J1158" s="406"/>
      <c r="K1158" s="406"/>
      <c r="L1158" s="406"/>
      <c r="M1158" s="406"/>
      <c r="N1158" s="406"/>
      <c r="O1158" s="406"/>
      <c r="P1158" s="406"/>
      <c r="Q1158" s="406"/>
      <c r="R1158" s="406"/>
      <c r="S1158" s="406"/>
      <c r="T1158" s="406"/>
      <c r="U1158" s="406"/>
      <c r="V1158" s="406"/>
      <c r="W1158" s="406"/>
      <c r="X1158" s="406"/>
      <c r="Y1158" s="406"/>
      <c r="Z1158" s="521" t="str">
        <f t="shared" si="82"/>
        <v/>
      </c>
      <c r="AA1158" s="406"/>
      <c r="AB1158" s="406"/>
      <c r="AC1158" s="406"/>
      <c r="AD1158" s="406"/>
      <c r="AE1158" s="406"/>
      <c r="AF1158" s="406"/>
      <c r="AG1158" s="406"/>
      <c r="AH1158" s="406"/>
      <c r="AI1158" s="406"/>
      <c r="AJ1158" s="406"/>
      <c r="AK1158" s="406"/>
      <c r="AL1158" s="406"/>
      <c r="AM1158" s="406"/>
      <c r="AN1158" s="406"/>
      <c r="AO1158" s="406"/>
      <c r="AP1158" s="406"/>
      <c r="AQ1158" s="406"/>
      <c r="AR1158" s="406"/>
      <c r="AS1158" s="427"/>
      <c r="AT1158" s="428"/>
      <c r="AU1158" s="427"/>
      <c r="AV1158" s="428"/>
      <c r="AW1158" s="435"/>
      <c r="AX1158" s="428"/>
      <c r="AY1158" s="406"/>
      <c r="AZ1158" s="408"/>
      <c r="BA1158" s="410" t="str">
        <f>IF(A1158="","",IF(AY1158+AZ1158=ข้อมูลพื้นฐาน!$F$34+ข้อมูลพื้นฐาน!$G$34,"/",""))</f>
        <v/>
      </c>
      <c r="BB1158" s="410" t="str">
        <f t="shared" si="81"/>
        <v/>
      </c>
      <c r="BC1158" s="389" t="str">
        <f>สรุปเวลาเรียน!X41</f>
        <v/>
      </c>
      <c r="BD1158" s="415"/>
    </row>
    <row r="1159" spans="1:56" ht="14.45" customHeight="1">
      <c r="A1159" s="875" t="str">
        <f>เวลาเรียน1!A44</f>
        <v/>
      </c>
      <c r="B1159" s="877"/>
      <c r="C1159" s="519" t="str">
        <f>เวลาเรียน1!D44</f>
        <v/>
      </c>
      <c r="D1159" s="406"/>
      <c r="E1159" s="406"/>
      <c r="F1159" s="406"/>
      <c r="G1159" s="406"/>
      <c r="H1159" s="406"/>
      <c r="I1159" s="406"/>
      <c r="J1159" s="406"/>
      <c r="K1159" s="406"/>
      <c r="L1159" s="406"/>
      <c r="M1159" s="406"/>
      <c r="N1159" s="406"/>
      <c r="O1159" s="406"/>
      <c r="P1159" s="406"/>
      <c r="Q1159" s="406"/>
      <c r="R1159" s="406"/>
      <c r="S1159" s="406"/>
      <c r="T1159" s="406"/>
      <c r="U1159" s="406"/>
      <c r="V1159" s="406"/>
      <c r="W1159" s="406"/>
      <c r="X1159" s="406"/>
      <c r="Y1159" s="406"/>
      <c r="Z1159" s="521" t="str">
        <f t="shared" si="82"/>
        <v/>
      </c>
      <c r="AA1159" s="406"/>
      <c r="AB1159" s="406"/>
      <c r="AC1159" s="406"/>
      <c r="AD1159" s="406"/>
      <c r="AE1159" s="406"/>
      <c r="AF1159" s="406"/>
      <c r="AG1159" s="406"/>
      <c r="AH1159" s="406"/>
      <c r="AI1159" s="406"/>
      <c r="AJ1159" s="406"/>
      <c r="AK1159" s="406"/>
      <c r="AL1159" s="406"/>
      <c r="AM1159" s="406"/>
      <c r="AN1159" s="406"/>
      <c r="AO1159" s="406"/>
      <c r="AP1159" s="406"/>
      <c r="AQ1159" s="406"/>
      <c r="AR1159" s="406"/>
      <c r="AS1159" s="427"/>
      <c r="AT1159" s="428"/>
      <c r="AU1159" s="427"/>
      <c r="AV1159" s="428"/>
      <c r="AW1159" s="435"/>
      <c r="AX1159" s="428"/>
      <c r="AY1159" s="406"/>
      <c r="AZ1159" s="408"/>
      <c r="BA1159" s="410" t="str">
        <f>IF(A1159="","",IF(AY1159+AZ1159=ข้อมูลพื้นฐาน!$F$34+ข้อมูลพื้นฐาน!$G$34,"/",""))</f>
        <v/>
      </c>
      <c r="BB1159" s="410" t="str">
        <f t="shared" si="81"/>
        <v/>
      </c>
      <c r="BC1159" s="389" t="str">
        <f>สรุปเวลาเรียน!X42</f>
        <v/>
      </c>
      <c r="BD1159" s="415"/>
    </row>
    <row r="1160" spans="1:56" ht="14.45" customHeight="1">
      <c r="A1160" s="875" t="str">
        <f>เวลาเรียน1!A45</f>
        <v/>
      </c>
      <c r="B1160" s="877"/>
      <c r="C1160" s="519" t="str">
        <f>เวลาเรียน1!D45</f>
        <v/>
      </c>
      <c r="D1160" s="406"/>
      <c r="E1160" s="406"/>
      <c r="F1160" s="406"/>
      <c r="G1160" s="406"/>
      <c r="H1160" s="406"/>
      <c r="I1160" s="406"/>
      <c r="J1160" s="406"/>
      <c r="K1160" s="406"/>
      <c r="L1160" s="406"/>
      <c r="M1160" s="406"/>
      <c r="N1160" s="406"/>
      <c r="O1160" s="406"/>
      <c r="P1160" s="406"/>
      <c r="Q1160" s="406"/>
      <c r="R1160" s="406"/>
      <c r="S1160" s="406"/>
      <c r="T1160" s="406"/>
      <c r="U1160" s="406"/>
      <c r="V1160" s="406"/>
      <c r="W1160" s="406"/>
      <c r="X1160" s="406"/>
      <c r="Y1160" s="406"/>
      <c r="Z1160" s="521" t="str">
        <f t="shared" si="82"/>
        <v/>
      </c>
      <c r="AA1160" s="406"/>
      <c r="AB1160" s="406"/>
      <c r="AC1160" s="406"/>
      <c r="AD1160" s="406"/>
      <c r="AE1160" s="406"/>
      <c r="AF1160" s="406"/>
      <c r="AG1160" s="406"/>
      <c r="AH1160" s="406"/>
      <c r="AI1160" s="406"/>
      <c r="AJ1160" s="406"/>
      <c r="AK1160" s="406"/>
      <c r="AL1160" s="406"/>
      <c r="AM1160" s="406"/>
      <c r="AN1160" s="406"/>
      <c r="AO1160" s="406"/>
      <c r="AP1160" s="406"/>
      <c r="AQ1160" s="406"/>
      <c r="AR1160" s="406"/>
      <c r="AS1160" s="427"/>
      <c r="AT1160" s="428"/>
      <c r="AU1160" s="427"/>
      <c r="AV1160" s="428"/>
      <c r="AW1160" s="435"/>
      <c r="AX1160" s="428"/>
      <c r="AY1160" s="406"/>
      <c r="AZ1160" s="408"/>
      <c r="BA1160" s="410" t="str">
        <f>IF(A1160="","",IF(AY1160+AZ1160=ข้อมูลพื้นฐาน!$F$34+ข้อมูลพื้นฐาน!$G$34,"/",""))</f>
        <v/>
      </c>
      <c r="BB1160" s="410" t="str">
        <f t="shared" si="81"/>
        <v/>
      </c>
      <c r="BC1160" s="389" t="str">
        <f>สรุปเวลาเรียน!X43</f>
        <v/>
      </c>
      <c r="BD1160" s="415"/>
    </row>
    <row r="1161" spans="1:56" ht="14.45" customHeight="1">
      <c r="A1161" s="875" t="str">
        <f>เวลาเรียน1!A46</f>
        <v/>
      </c>
      <c r="B1161" s="877"/>
      <c r="C1161" s="519" t="str">
        <f>เวลาเรียน1!D46</f>
        <v/>
      </c>
      <c r="D1161" s="406"/>
      <c r="E1161" s="406"/>
      <c r="F1161" s="406"/>
      <c r="G1161" s="406"/>
      <c r="H1161" s="406"/>
      <c r="I1161" s="406"/>
      <c r="J1161" s="406"/>
      <c r="K1161" s="406"/>
      <c r="L1161" s="406"/>
      <c r="M1161" s="406"/>
      <c r="N1161" s="406"/>
      <c r="O1161" s="406"/>
      <c r="P1161" s="406"/>
      <c r="Q1161" s="406"/>
      <c r="R1161" s="406"/>
      <c r="S1161" s="406"/>
      <c r="T1161" s="406"/>
      <c r="U1161" s="406"/>
      <c r="V1161" s="406"/>
      <c r="W1161" s="406"/>
      <c r="X1161" s="406"/>
      <c r="Y1161" s="406"/>
      <c r="Z1161" s="521" t="str">
        <f t="shared" si="82"/>
        <v/>
      </c>
      <c r="AA1161" s="406"/>
      <c r="AB1161" s="406"/>
      <c r="AC1161" s="406"/>
      <c r="AD1161" s="406"/>
      <c r="AE1161" s="406"/>
      <c r="AF1161" s="406"/>
      <c r="AG1161" s="406"/>
      <c r="AH1161" s="406"/>
      <c r="AI1161" s="406"/>
      <c r="AJ1161" s="406"/>
      <c r="AK1161" s="406"/>
      <c r="AL1161" s="406"/>
      <c r="AM1161" s="406"/>
      <c r="AN1161" s="406"/>
      <c r="AO1161" s="406"/>
      <c r="AP1161" s="406"/>
      <c r="AQ1161" s="406"/>
      <c r="AR1161" s="406"/>
      <c r="AS1161" s="429"/>
      <c r="AT1161" s="430"/>
      <c r="AU1161" s="429"/>
      <c r="AV1161" s="430"/>
      <c r="AW1161" s="436"/>
      <c r="AX1161" s="430"/>
      <c r="AY1161" s="406"/>
      <c r="AZ1161" s="408"/>
      <c r="BA1161" s="410" t="str">
        <f>IF(A1161="","",IF(AY1161+AZ1161=ข้อมูลพื้นฐาน!$F$34+ข้อมูลพื้นฐาน!$G$34,"/",""))</f>
        <v/>
      </c>
      <c r="BB1161" s="410" t="str">
        <f t="shared" si="81"/>
        <v/>
      </c>
      <c r="BC1161" s="389" t="str">
        <f>สรุปเวลาเรียน!X44</f>
        <v/>
      </c>
      <c r="BD1161" s="415"/>
    </row>
    <row r="1162" spans="1:56" ht="14.45" customHeight="1">
      <c r="A1162" s="875" t="str">
        <f>เวลาเรียน1!A47</f>
        <v/>
      </c>
      <c r="B1162" s="877"/>
      <c r="C1162" s="519" t="str">
        <f>เวลาเรียน1!D47</f>
        <v/>
      </c>
      <c r="D1162" s="406"/>
      <c r="E1162" s="406"/>
      <c r="F1162" s="406"/>
      <c r="G1162" s="406"/>
      <c r="H1162" s="406"/>
      <c r="I1162" s="406"/>
      <c r="J1162" s="406"/>
      <c r="K1162" s="406"/>
      <c r="L1162" s="406"/>
      <c r="M1162" s="406"/>
      <c r="N1162" s="406"/>
      <c r="O1162" s="406"/>
      <c r="P1162" s="406"/>
      <c r="Q1162" s="406"/>
      <c r="R1162" s="406"/>
      <c r="S1162" s="406"/>
      <c r="T1162" s="406"/>
      <c r="U1162" s="406"/>
      <c r="V1162" s="406"/>
      <c r="W1162" s="406"/>
      <c r="X1162" s="406"/>
      <c r="Y1162" s="406"/>
      <c r="Z1162" s="521" t="str">
        <f t="shared" ref="Z1162:Z1171" si="83">A1162</f>
        <v/>
      </c>
      <c r="AA1162" s="406"/>
      <c r="AB1162" s="406"/>
      <c r="AC1162" s="406"/>
      <c r="AD1162" s="406"/>
      <c r="AE1162" s="406"/>
      <c r="AF1162" s="406"/>
      <c r="AG1162" s="406"/>
      <c r="AH1162" s="406"/>
      <c r="AI1162" s="406"/>
      <c r="AJ1162" s="406"/>
      <c r="AK1162" s="406"/>
      <c r="AL1162" s="406"/>
      <c r="AM1162" s="406"/>
      <c r="AN1162" s="406"/>
      <c r="AO1162" s="406"/>
      <c r="AP1162" s="406"/>
      <c r="AQ1162" s="406"/>
      <c r="AR1162" s="406"/>
      <c r="AS1162" s="427"/>
      <c r="AT1162" s="428"/>
      <c r="AU1162" s="427"/>
      <c r="AV1162" s="428"/>
      <c r="AW1162" s="435"/>
      <c r="AX1162" s="428"/>
      <c r="AY1162" s="406"/>
      <c r="AZ1162" s="408"/>
      <c r="BA1162" s="410" t="str">
        <f>IF(A1162="","",IF(AY1162+AZ1162=ข้อมูลพื้นฐาน!$F$34+ข้อมูลพื้นฐาน!$G$34,"/",""))</f>
        <v/>
      </c>
      <c r="BB1162" s="410" t="str">
        <f t="shared" ref="BB1162:BB1171" si="84">IF(A1162="","",IF(BA1162="/","","/"))</f>
        <v/>
      </c>
      <c r="BC1162" s="389" t="str">
        <f>สรุปเวลาเรียน!X45</f>
        <v/>
      </c>
      <c r="BD1162" s="415"/>
    </row>
    <row r="1163" spans="1:56" ht="14.45" customHeight="1">
      <c r="A1163" s="875" t="str">
        <f>เวลาเรียน1!A48</f>
        <v/>
      </c>
      <c r="B1163" s="877"/>
      <c r="C1163" s="519" t="str">
        <f>เวลาเรียน1!D48</f>
        <v/>
      </c>
      <c r="D1163" s="406"/>
      <c r="E1163" s="406"/>
      <c r="F1163" s="406"/>
      <c r="G1163" s="406"/>
      <c r="H1163" s="406"/>
      <c r="I1163" s="406"/>
      <c r="J1163" s="406"/>
      <c r="K1163" s="406"/>
      <c r="L1163" s="406"/>
      <c r="M1163" s="406"/>
      <c r="N1163" s="406"/>
      <c r="O1163" s="406"/>
      <c r="P1163" s="406"/>
      <c r="Q1163" s="406"/>
      <c r="R1163" s="406"/>
      <c r="S1163" s="406"/>
      <c r="T1163" s="406"/>
      <c r="U1163" s="406"/>
      <c r="V1163" s="406"/>
      <c r="W1163" s="406"/>
      <c r="X1163" s="406"/>
      <c r="Y1163" s="406"/>
      <c r="Z1163" s="521" t="str">
        <f t="shared" si="83"/>
        <v/>
      </c>
      <c r="AA1163" s="406"/>
      <c r="AB1163" s="406"/>
      <c r="AC1163" s="406"/>
      <c r="AD1163" s="406"/>
      <c r="AE1163" s="406"/>
      <c r="AF1163" s="406"/>
      <c r="AG1163" s="406"/>
      <c r="AH1163" s="406"/>
      <c r="AI1163" s="406"/>
      <c r="AJ1163" s="406"/>
      <c r="AK1163" s="406"/>
      <c r="AL1163" s="406"/>
      <c r="AM1163" s="406"/>
      <c r="AN1163" s="406"/>
      <c r="AO1163" s="406"/>
      <c r="AP1163" s="406"/>
      <c r="AQ1163" s="406"/>
      <c r="AR1163" s="406"/>
      <c r="AS1163" s="427"/>
      <c r="AT1163" s="428"/>
      <c r="AU1163" s="427"/>
      <c r="AV1163" s="428"/>
      <c r="AW1163" s="435"/>
      <c r="AX1163" s="428"/>
      <c r="AY1163" s="406"/>
      <c r="AZ1163" s="408"/>
      <c r="BA1163" s="410" t="str">
        <f>IF(A1163="","",IF(AY1163+AZ1163=ข้อมูลพื้นฐาน!$F$34+ข้อมูลพื้นฐาน!$G$34,"/",""))</f>
        <v/>
      </c>
      <c r="BB1163" s="410" t="str">
        <f t="shared" si="84"/>
        <v/>
      </c>
      <c r="BC1163" s="389" t="str">
        <f>สรุปเวลาเรียน!X46</f>
        <v/>
      </c>
      <c r="BD1163" s="415"/>
    </row>
    <row r="1164" spans="1:56" ht="14.45" customHeight="1">
      <c r="A1164" s="875" t="str">
        <f>เวลาเรียน1!A49</f>
        <v/>
      </c>
      <c r="B1164" s="877"/>
      <c r="C1164" s="519" t="str">
        <f>เวลาเรียน1!D49</f>
        <v/>
      </c>
      <c r="D1164" s="406"/>
      <c r="E1164" s="406"/>
      <c r="F1164" s="406"/>
      <c r="G1164" s="406"/>
      <c r="H1164" s="406"/>
      <c r="I1164" s="406"/>
      <c r="J1164" s="406"/>
      <c r="K1164" s="406"/>
      <c r="L1164" s="406"/>
      <c r="M1164" s="406"/>
      <c r="N1164" s="406"/>
      <c r="O1164" s="406"/>
      <c r="P1164" s="406"/>
      <c r="Q1164" s="406"/>
      <c r="R1164" s="406"/>
      <c r="S1164" s="406"/>
      <c r="T1164" s="406"/>
      <c r="U1164" s="406"/>
      <c r="V1164" s="406"/>
      <c r="W1164" s="406"/>
      <c r="X1164" s="406"/>
      <c r="Y1164" s="406"/>
      <c r="Z1164" s="521" t="str">
        <f t="shared" si="83"/>
        <v/>
      </c>
      <c r="AA1164" s="406"/>
      <c r="AB1164" s="406"/>
      <c r="AC1164" s="406"/>
      <c r="AD1164" s="406"/>
      <c r="AE1164" s="406"/>
      <c r="AF1164" s="406"/>
      <c r="AG1164" s="406"/>
      <c r="AH1164" s="406"/>
      <c r="AI1164" s="406"/>
      <c r="AJ1164" s="406"/>
      <c r="AK1164" s="406"/>
      <c r="AL1164" s="406"/>
      <c r="AM1164" s="406"/>
      <c r="AN1164" s="406"/>
      <c r="AO1164" s="406"/>
      <c r="AP1164" s="406"/>
      <c r="AQ1164" s="406"/>
      <c r="AR1164" s="406"/>
      <c r="AS1164" s="427"/>
      <c r="AT1164" s="428"/>
      <c r="AU1164" s="427"/>
      <c r="AV1164" s="428"/>
      <c r="AW1164" s="435"/>
      <c r="AX1164" s="428"/>
      <c r="AY1164" s="406"/>
      <c r="AZ1164" s="408"/>
      <c r="BA1164" s="410" t="str">
        <f>IF(A1164="","",IF(AY1164+AZ1164=ข้อมูลพื้นฐาน!$F$34+ข้อมูลพื้นฐาน!$G$34,"/",""))</f>
        <v/>
      </c>
      <c r="BB1164" s="410" t="str">
        <f t="shared" si="84"/>
        <v/>
      </c>
      <c r="BC1164" s="389" t="str">
        <f>สรุปเวลาเรียน!X47</f>
        <v/>
      </c>
      <c r="BD1164" s="415"/>
    </row>
    <row r="1165" spans="1:56" ht="14.45" customHeight="1">
      <c r="A1165" s="875" t="str">
        <f>เวลาเรียน1!A50</f>
        <v/>
      </c>
      <c r="B1165" s="877"/>
      <c r="C1165" s="519" t="str">
        <f>เวลาเรียน1!D50</f>
        <v/>
      </c>
      <c r="D1165" s="406"/>
      <c r="E1165" s="406"/>
      <c r="F1165" s="406"/>
      <c r="G1165" s="406"/>
      <c r="H1165" s="406"/>
      <c r="I1165" s="406"/>
      <c r="J1165" s="406"/>
      <c r="K1165" s="406"/>
      <c r="L1165" s="406"/>
      <c r="M1165" s="406"/>
      <c r="N1165" s="406"/>
      <c r="O1165" s="406"/>
      <c r="P1165" s="406"/>
      <c r="Q1165" s="406"/>
      <c r="R1165" s="406"/>
      <c r="S1165" s="406"/>
      <c r="T1165" s="406"/>
      <c r="U1165" s="406"/>
      <c r="V1165" s="406"/>
      <c r="W1165" s="406"/>
      <c r="X1165" s="406"/>
      <c r="Y1165" s="406"/>
      <c r="Z1165" s="521" t="str">
        <f t="shared" si="83"/>
        <v/>
      </c>
      <c r="AA1165" s="406"/>
      <c r="AB1165" s="406"/>
      <c r="AC1165" s="406"/>
      <c r="AD1165" s="406"/>
      <c r="AE1165" s="406"/>
      <c r="AF1165" s="406"/>
      <c r="AG1165" s="406"/>
      <c r="AH1165" s="406"/>
      <c r="AI1165" s="406"/>
      <c r="AJ1165" s="406"/>
      <c r="AK1165" s="406"/>
      <c r="AL1165" s="406"/>
      <c r="AM1165" s="406"/>
      <c r="AN1165" s="406"/>
      <c r="AO1165" s="406"/>
      <c r="AP1165" s="406"/>
      <c r="AQ1165" s="406"/>
      <c r="AR1165" s="406"/>
      <c r="AS1165" s="427"/>
      <c r="AT1165" s="428"/>
      <c r="AU1165" s="427"/>
      <c r="AV1165" s="428"/>
      <c r="AW1165" s="435"/>
      <c r="AX1165" s="428"/>
      <c r="AY1165" s="406"/>
      <c r="AZ1165" s="408"/>
      <c r="BA1165" s="410" t="str">
        <f>IF(A1165="","",IF(AY1165+AZ1165=ข้อมูลพื้นฐาน!$F$34+ข้อมูลพื้นฐาน!$G$34,"/",""))</f>
        <v/>
      </c>
      <c r="BB1165" s="410" t="str">
        <f t="shared" si="84"/>
        <v/>
      </c>
      <c r="BC1165" s="389" t="str">
        <f>สรุปเวลาเรียน!X48</f>
        <v/>
      </c>
      <c r="BD1165" s="415"/>
    </row>
    <row r="1166" spans="1:56" ht="14.45" customHeight="1">
      <c r="A1166" s="875" t="str">
        <f>เวลาเรียน1!A51</f>
        <v/>
      </c>
      <c r="B1166" s="877"/>
      <c r="C1166" s="519" t="str">
        <f>เวลาเรียน1!D51</f>
        <v/>
      </c>
      <c r="D1166" s="406"/>
      <c r="E1166" s="406"/>
      <c r="F1166" s="406"/>
      <c r="G1166" s="406"/>
      <c r="H1166" s="406"/>
      <c r="I1166" s="406"/>
      <c r="J1166" s="406"/>
      <c r="K1166" s="406"/>
      <c r="L1166" s="406"/>
      <c r="M1166" s="406"/>
      <c r="N1166" s="406"/>
      <c r="O1166" s="406"/>
      <c r="P1166" s="406"/>
      <c r="Q1166" s="406"/>
      <c r="R1166" s="406"/>
      <c r="S1166" s="406"/>
      <c r="T1166" s="406"/>
      <c r="U1166" s="406"/>
      <c r="V1166" s="406"/>
      <c r="W1166" s="406"/>
      <c r="X1166" s="406"/>
      <c r="Y1166" s="406"/>
      <c r="Z1166" s="521" t="str">
        <f t="shared" si="83"/>
        <v/>
      </c>
      <c r="AA1166" s="406"/>
      <c r="AB1166" s="406"/>
      <c r="AC1166" s="406"/>
      <c r="AD1166" s="406"/>
      <c r="AE1166" s="406"/>
      <c r="AF1166" s="406"/>
      <c r="AG1166" s="406"/>
      <c r="AH1166" s="406"/>
      <c r="AI1166" s="406"/>
      <c r="AJ1166" s="406"/>
      <c r="AK1166" s="406"/>
      <c r="AL1166" s="406"/>
      <c r="AM1166" s="406"/>
      <c r="AN1166" s="406"/>
      <c r="AO1166" s="406"/>
      <c r="AP1166" s="406"/>
      <c r="AQ1166" s="406"/>
      <c r="AR1166" s="406"/>
      <c r="AS1166" s="427"/>
      <c r="AT1166" s="428"/>
      <c r="AU1166" s="427"/>
      <c r="AV1166" s="428"/>
      <c r="AW1166" s="435"/>
      <c r="AX1166" s="428"/>
      <c r="AY1166" s="406"/>
      <c r="AZ1166" s="408"/>
      <c r="BA1166" s="410" t="str">
        <f>IF(A1166="","",IF(AY1166+AZ1166=ข้อมูลพื้นฐาน!$F$34+ข้อมูลพื้นฐาน!$G$34,"/",""))</f>
        <v/>
      </c>
      <c r="BB1166" s="410" t="str">
        <f t="shared" si="84"/>
        <v/>
      </c>
      <c r="BC1166" s="389" t="str">
        <f>สรุปเวลาเรียน!X49</f>
        <v/>
      </c>
      <c r="BD1166" s="415"/>
    </row>
    <row r="1167" spans="1:56" ht="14.45" customHeight="1">
      <c r="A1167" s="875" t="str">
        <f>เวลาเรียน1!A52</f>
        <v/>
      </c>
      <c r="B1167" s="877"/>
      <c r="C1167" s="519" t="str">
        <f>เวลาเรียน1!D52</f>
        <v/>
      </c>
      <c r="D1167" s="406"/>
      <c r="E1167" s="406"/>
      <c r="F1167" s="406"/>
      <c r="G1167" s="406"/>
      <c r="H1167" s="406"/>
      <c r="I1167" s="406"/>
      <c r="J1167" s="406"/>
      <c r="K1167" s="406"/>
      <c r="L1167" s="406"/>
      <c r="M1167" s="406"/>
      <c r="N1167" s="406"/>
      <c r="O1167" s="406"/>
      <c r="P1167" s="406"/>
      <c r="Q1167" s="406"/>
      <c r="R1167" s="406"/>
      <c r="S1167" s="406"/>
      <c r="T1167" s="406"/>
      <c r="U1167" s="406"/>
      <c r="V1167" s="406"/>
      <c r="W1167" s="406"/>
      <c r="X1167" s="406"/>
      <c r="Y1167" s="406"/>
      <c r="Z1167" s="521" t="str">
        <f t="shared" si="83"/>
        <v/>
      </c>
      <c r="AA1167" s="406"/>
      <c r="AB1167" s="406"/>
      <c r="AC1167" s="406"/>
      <c r="AD1167" s="406"/>
      <c r="AE1167" s="406"/>
      <c r="AF1167" s="406"/>
      <c r="AG1167" s="406"/>
      <c r="AH1167" s="406"/>
      <c r="AI1167" s="406"/>
      <c r="AJ1167" s="406"/>
      <c r="AK1167" s="406"/>
      <c r="AL1167" s="406"/>
      <c r="AM1167" s="406"/>
      <c r="AN1167" s="406"/>
      <c r="AO1167" s="406"/>
      <c r="AP1167" s="406"/>
      <c r="AQ1167" s="406"/>
      <c r="AR1167" s="406"/>
      <c r="AS1167" s="427"/>
      <c r="AT1167" s="428"/>
      <c r="AU1167" s="427"/>
      <c r="AV1167" s="428"/>
      <c r="AW1167" s="435"/>
      <c r="AX1167" s="428"/>
      <c r="AY1167" s="406"/>
      <c r="AZ1167" s="408"/>
      <c r="BA1167" s="410" t="str">
        <f>IF(A1167="","",IF(AY1167+AZ1167=ข้อมูลพื้นฐาน!$F$34+ข้อมูลพื้นฐาน!$G$34,"/",""))</f>
        <v/>
      </c>
      <c r="BB1167" s="410" t="str">
        <f t="shared" si="84"/>
        <v/>
      </c>
      <c r="BC1167" s="389" t="str">
        <f>สรุปเวลาเรียน!X50</f>
        <v/>
      </c>
      <c r="BD1167" s="415"/>
    </row>
    <row r="1168" spans="1:56" ht="14.45" customHeight="1">
      <c r="A1168" s="875" t="str">
        <f>เวลาเรียน1!A53</f>
        <v/>
      </c>
      <c r="B1168" s="877"/>
      <c r="C1168" s="519" t="str">
        <f>เวลาเรียน1!D53</f>
        <v/>
      </c>
      <c r="D1168" s="406"/>
      <c r="E1168" s="406"/>
      <c r="F1168" s="406"/>
      <c r="G1168" s="406"/>
      <c r="H1168" s="406"/>
      <c r="I1168" s="406"/>
      <c r="J1168" s="406"/>
      <c r="K1168" s="406"/>
      <c r="L1168" s="406"/>
      <c r="M1168" s="406"/>
      <c r="N1168" s="406"/>
      <c r="O1168" s="406"/>
      <c r="P1168" s="406"/>
      <c r="Q1168" s="406"/>
      <c r="R1168" s="406"/>
      <c r="S1168" s="406"/>
      <c r="T1168" s="406"/>
      <c r="U1168" s="406"/>
      <c r="V1168" s="406"/>
      <c r="W1168" s="406"/>
      <c r="X1168" s="406"/>
      <c r="Y1168" s="406"/>
      <c r="Z1168" s="521" t="str">
        <f t="shared" si="83"/>
        <v/>
      </c>
      <c r="AA1168" s="406"/>
      <c r="AB1168" s="406"/>
      <c r="AC1168" s="406"/>
      <c r="AD1168" s="406"/>
      <c r="AE1168" s="406"/>
      <c r="AF1168" s="406"/>
      <c r="AG1168" s="406"/>
      <c r="AH1168" s="406"/>
      <c r="AI1168" s="406"/>
      <c r="AJ1168" s="406"/>
      <c r="AK1168" s="406"/>
      <c r="AL1168" s="406"/>
      <c r="AM1168" s="406"/>
      <c r="AN1168" s="406"/>
      <c r="AO1168" s="406"/>
      <c r="AP1168" s="406"/>
      <c r="AQ1168" s="406"/>
      <c r="AR1168" s="406"/>
      <c r="AS1168" s="427"/>
      <c r="AT1168" s="428"/>
      <c r="AU1168" s="427"/>
      <c r="AV1168" s="428"/>
      <c r="AW1168" s="435"/>
      <c r="AX1168" s="428"/>
      <c r="AY1168" s="406"/>
      <c r="AZ1168" s="408"/>
      <c r="BA1168" s="410" t="str">
        <f>IF(A1168="","",IF(AY1168+AZ1168=ข้อมูลพื้นฐาน!$F$34+ข้อมูลพื้นฐาน!$G$34,"/",""))</f>
        <v/>
      </c>
      <c r="BB1168" s="410" t="str">
        <f t="shared" si="84"/>
        <v/>
      </c>
      <c r="BC1168" s="389" t="str">
        <f>สรุปเวลาเรียน!X51</f>
        <v/>
      </c>
      <c r="BD1168" s="415"/>
    </row>
    <row r="1169" spans="1:56" ht="14.45" customHeight="1">
      <c r="A1169" s="875" t="str">
        <f>เวลาเรียน1!A54</f>
        <v/>
      </c>
      <c r="B1169" s="877"/>
      <c r="C1169" s="519" t="str">
        <f>เวลาเรียน1!D54</f>
        <v/>
      </c>
      <c r="D1169" s="406"/>
      <c r="E1169" s="406"/>
      <c r="F1169" s="406"/>
      <c r="G1169" s="406"/>
      <c r="H1169" s="406"/>
      <c r="I1169" s="406"/>
      <c r="J1169" s="406"/>
      <c r="K1169" s="406"/>
      <c r="L1169" s="406"/>
      <c r="M1169" s="406"/>
      <c r="N1169" s="406"/>
      <c r="O1169" s="406"/>
      <c r="P1169" s="406"/>
      <c r="Q1169" s="406"/>
      <c r="R1169" s="406"/>
      <c r="S1169" s="406"/>
      <c r="T1169" s="406"/>
      <c r="U1169" s="406"/>
      <c r="V1169" s="406"/>
      <c r="W1169" s="406"/>
      <c r="X1169" s="406"/>
      <c r="Y1169" s="406"/>
      <c r="Z1169" s="521" t="str">
        <f t="shared" si="83"/>
        <v/>
      </c>
      <c r="AA1169" s="406"/>
      <c r="AB1169" s="406"/>
      <c r="AC1169" s="406"/>
      <c r="AD1169" s="406"/>
      <c r="AE1169" s="406"/>
      <c r="AF1169" s="406"/>
      <c r="AG1169" s="406"/>
      <c r="AH1169" s="406"/>
      <c r="AI1169" s="406"/>
      <c r="AJ1169" s="406"/>
      <c r="AK1169" s="406"/>
      <c r="AL1169" s="406"/>
      <c r="AM1169" s="406"/>
      <c r="AN1169" s="406"/>
      <c r="AO1169" s="406"/>
      <c r="AP1169" s="406"/>
      <c r="AQ1169" s="406"/>
      <c r="AR1169" s="406"/>
      <c r="AS1169" s="427"/>
      <c r="AT1169" s="428"/>
      <c r="AU1169" s="427"/>
      <c r="AV1169" s="428"/>
      <c r="AW1169" s="435"/>
      <c r="AX1169" s="428"/>
      <c r="AY1169" s="406"/>
      <c r="AZ1169" s="408"/>
      <c r="BA1169" s="410" t="str">
        <f>IF(A1169="","",IF(AY1169+AZ1169=ข้อมูลพื้นฐาน!$F$34+ข้อมูลพื้นฐาน!$G$34,"/",""))</f>
        <v/>
      </c>
      <c r="BB1169" s="410" t="str">
        <f t="shared" si="84"/>
        <v/>
      </c>
      <c r="BC1169" s="389" t="str">
        <f>สรุปเวลาเรียน!X52</f>
        <v/>
      </c>
      <c r="BD1169" s="415"/>
    </row>
    <row r="1170" spans="1:56" ht="14.45" customHeight="1">
      <c r="A1170" s="875" t="str">
        <f>เวลาเรียน1!A55</f>
        <v/>
      </c>
      <c r="B1170" s="877"/>
      <c r="C1170" s="519" t="str">
        <f>เวลาเรียน1!D55</f>
        <v/>
      </c>
      <c r="D1170" s="406"/>
      <c r="E1170" s="406"/>
      <c r="F1170" s="406"/>
      <c r="G1170" s="406"/>
      <c r="H1170" s="406"/>
      <c r="I1170" s="406"/>
      <c r="J1170" s="406"/>
      <c r="K1170" s="406"/>
      <c r="L1170" s="406"/>
      <c r="M1170" s="406"/>
      <c r="N1170" s="406"/>
      <c r="O1170" s="406"/>
      <c r="P1170" s="406"/>
      <c r="Q1170" s="406"/>
      <c r="R1170" s="406"/>
      <c r="S1170" s="406"/>
      <c r="T1170" s="406"/>
      <c r="U1170" s="406"/>
      <c r="V1170" s="406"/>
      <c r="W1170" s="406"/>
      <c r="X1170" s="406"/>
      <c r="Y1170" s="406"/>
      <c r="Z1170" s="521" t="str">
        <f t="shared" si="83"/>
        <v/>
      </c>
      <c r="AA1170" s="406"/>
      <c r="AB1170" s="406"/>
      <c r="AC1170" s="406"/>
      <c r="AD1170" s="406"/>
      <c r="AE1170" s="406"/>
      <c r="AF1170" s="406"/>
      <c r="AG1170" s="406"/>
      <c r="AH1170" s="406"/>
      <c r="AI1170" s="406"/>
      <c r="AJ1170" s="406"/>
      <c r="AK1170" s="406"/>
      <c r="AL1170" s="406"/>
      <c r="AM1170" s="406"/>
      <c r="AN1170" s="406"/>
      <c r="AO1170" s="406"/>
      <c r="AP1170" s="406"/>
      <c r="AQ1170" s="406"/>
      <c r="AR1170" s="406"/>
      <c r="AS1170" s="427"/>
      <c r="AT1170" s="428"/>
      <c r="AU1170" s="427"/>
      <c r="AV1170" s="428"/>
      <c r="AW1170" s="435"/>
      <c r="AX1170" s="428"/>
      <c r="AY1170" s="406"/>
      <c r="AZ1170" s="408"/>
      <c r="BA1170" s="410" t="str">
        <f>IF(A1170="","",IF(AY1170+AZ1170=ข้อมูลพื้นฐาน!$F$34+ข้อมูลพื้นฐาน!$G$34,"/",""))</f>
        <v/>
      </c>
      <c r="BB1170" s="410" t="str">
        <f t="shared" si="84"/>
        <v/>
      </c>
      <c r="BC1170" s="389" t="str">
        <f>สรุปเวลาเรียน!X53</f>
        <v/>
      </c>
      <c r="BD1170" s="415"/>
    </row>
    <row r="1171" spans="1:56" ht="14.45" customHeight="1">
      <c r="A1171" s="875" t="str">
        <f>เวลาเรียน1!A56</f>
        <v/>
      </c>
      <c r="B1171" s="877"/>
      <c r="C1171" s="519" t="str">
        <f>เวลาเรียน1!D56</f>
        <v/>
      </c>
      <c r="D1171" s="406"/>
      <c r="E1171" s="406"/>
      <c r="F1171" s="406"/>
      <c r="G1171" s="406"/>
      <c r="H1171" s="406"/>
      <c r="I1171" s="406"/>
      <c r="J1171" s="406"/>
      <c r="K1171" s="406"/>
      <c r="L1171" s="406"/>
      <c r="M1171" s="406"/>
      <c r="N1171" s="406"/>
      <c r="O1171" s="406"/>
      <c r="P1171" s="406"/>
      <c r="Q1171" s="406"/>
      <c r="R1171" s="406"/>
      <c r="S1171" s="406"/>
      <c r="T1171" s="406"/>
      <c r="U1171" s="406"/>
      <c r="V1171" s="406"/>
      <c r="W1171" s="406"/>
      <c r="X1171" s="406"/>
      <c r="Y1171" s="406"/>
      <c r="Z1171" s="521" t="str">
        <f t="shared" si="83"/>
        <v/>
      </c>
      <c r="AA1171" s="406"/>
      <c r="AB1171" s="406"/>
      <c r="AC1171" s="406"/>
      <c r="AD1171" s="406"/>
      <c r="AE1171" s="406"/>
      <c r="AF1171" s="406"/>
      <c r="AG1171" s="406"/>
      <c r="AH1171" s="406"/>
      <c r="AI1171" s="406"/>
      <c r="AJ1171" s="406"/>
      <c r="AK1171" s="406"/>
      <c r="AL1171" s="406"/>
      <c r="AM1171" s="406"/>
      <c r="AN1171" s="406"/>
      <c r="AO1171" s="406"/>
      <c r="AP1171" s="406"/>
      <c r="AQ1171" s="406"/>
      <c r="AR1171" s="406"/>
      <c r="AS1171" s="429"/>
      <c r="AT1171" s="430"/>
      <c r="AU1171" s="429"/>
      <c r="AV1171" s="430"/>
      <c r="AW1171" s="436"/>
      <c r="AX1171" s="430"/>
      <c r="AY1171" s="406"/>
      <c r="AZ1171" s="408"/>
      <c r="BA1171" s="410" t="str">
        <f>IF(A1171="","",IF(AY1171+AZ1171=ข้อมูลพื้นฐาน!$F$34+ข้อมูลพื้นฐาน!$G$34,"/",""))</f>
        <v/>
      </c>
      <c r="BB1171" s="410" t="str">
        <f t="shared" si="84"/>
        <v/>
      </c>
      <c r="BC1171" s="389" t="str">
        <f>สรุปเวลาเรียน!X54</f>
        <v/>
      </c>
      <c r="BD1171" s="415"/>
    </row>
    <row r="1172" spans="1:56" ht="15" customHeight="1">
      <c r="A1172" s="522"/>
      <c r="B1172" s="522"/>
      <c r="C1172" s="415"/>
      <c r="D1172" s="415"/>
      <c r="E1172" s="415"/>
      <c r="F1172" s="415"/>
      <c r="G1172" s="415"/>
      <c r="H1172" s="415"/>
      <c r="I1172" s="415"/>
      <c r="J1172" s="415"/>
      <c r="K1172" s="415"/>
      <c r="L1172" s="415"/>
      <c r="M1172" s="415"/>
      <c r="N1172" s="415"/>
      <c r="O1172" s="415"/>
      <c r="P1172" s="415"/>
      <c r="Q1172" s="415"/>
      <c r="R1172" s="415"/>
      <c r="S1172" s="415"/>
      <c r="T1172" s="415"/>
      <c r="U1172" s="415"/>
      <c r="V1172" s="415"/>
      <c r="W1172" s="415"/>
      <c r="X1172" s="415"/>
      <c r="Y1172" s="415"/>
      <c r="Z1172" s="522"/>
      <c r="AA1172" s="415"/>
      <c r="AB1172" s="415"/>
      <c r="AC1172" s="415"/>
      <c r="AD1172" s="415"/>
      <c r="AE1172" s="415"/>
      <c r="AF1172" s="415"/>
      <c r="AG1172" s="415"/>
      <c r="AH1172" s="415"/>
      <c r="AI1172" s="415"/>
      <c r="AJ1172" s="415"/>
      <c r="AK1172" s="415"/>
      <c r="AL1172" s="415"/>
      <c r="AM1172" s="415"/>
      <c r="AN1172" s="415"/>
      <c r="AO1172" s="415"/>
      <c r="AP1172" s="415"/>
      <c r="AQ1172" s="415"/>
      <c r="AR1172" s="415"/>
      <c r="AS1172" s="415"/>
      <c r="AT1172" s="415"/>
      <c r="AU1172" s="415"/>
      <c r="AV1172" s="415"/>
      <c r="AW1172" s="415"/>
      <c r="AX1172" s="415"/>
      <c r="AY1172" s="415"/>
      <c r="AZ1172" s="453"/>
      <c r="BA1172" s="453"/>
      <c r="BB1172" s="453"/>
      <c r="BC1172" s="415"/>
      <c r="BD1172" s="415"/>
    </row>
    <row r="1173" spans="1:56" ht="18.75" hidden="1">
      <c r="A1173" s="522"/>
      <c r="B1173" s="522"/>
      <c r="C1173" s="415"/>
      <c r="D1173" s="415"/>
      <c r="E1173" s="415"/>
      <c r="F1173" s="415"/>
      <c r="G1173" s="415"/>
      <c r="H1173" s="415"/>
      <c r="I1173" s="415"/>
      <c r="J1173" s="415"/>
      <c r="K1173" s="415"/>
      <c r="L1173" s="415"/>
      <c r="M1173" s="415"/>
      <c r="N1173" s="415"/>
      <c r="O1173" s="415"/>
      <c r="P1173" s="415"/>
      <c r="Q1173" s="415"/>
      <c r="R1173" s="415"/>
      <c r="S1173" s="415"/>
      <c r="T1173" s="415"/>
      <c r="U1173" s="415"/>
      <c r="V1173" s="415"/>
      <c r="W1173" s="415"/>
      <c r="X1173" s="415"/>
      <c r="Y1173" s="415"/>
      <c r="Z1173" s="522"/>
      <c r="AA1173" s="415"/>
      <c r="AB1173" s="415"/>
      <c r="AC1173" s="415"/>
      <c r="AD1173" s="415"/>
      <c r="AE1173" s="415"/>
      <c r="AF1173" s="415"/>
      <c r="AG1173" s="415"/>
      <c r="AH1173" s="415"/>
      <c r="AI1173" s="415"/>
      <c r="AJ1173" s="415"/>
      <c r="AK1173" s="415"/>
      <c r="AL1173" s="415"/>
      <c r="AM1173" s="415"/>
      <c r="AN1173" s="415"/>
      <c r="AO1173" s="415"/>
      <c r="AP1173" s="415"/>
      <c r="AQ1173" s="415"/>
      <c r="AR1173" s="415"/>
      <c r="AS1173" s="415"/>
      <c r="AT1173" s="415"/>
      <c r="AU1173" s="415"/>
      <c r="AV1173" s="415"/>
      <c r="AW1173" s="415"/>
      <c r="AX1173" s="415"/>
      <c r="AY1173" s="415"/>
      <c r="AZ1173" s="453"/>
      <c r="BA1173" s="453"/>
      <c r="BB1173" s="453"/>
      <c r="BC1173" s="415"/>
      <c r="BD1173" s="415"/>
    </row>
    <row r="1174" spans="1:56" ht="24" hidden="1" customHeight="1">
      <c r="A1174" s="878" t="str">
        <f>"ผลการประเมินตัวชี้วัด รายวิชา"&amp;ข้อมูลพื้นฐาน!A450&amp;"    รหัสวิชา    "&amp;ข้อมูลพื้นฐาน!C450</f>
        <v xml:space="preserve">ผลการประเมินตัวชี้วัด รายวิชา    รหัสวิชา    </v>
      </c>
      <c r="B1174" s="878"/>
      <c r="C1174" s="878"/>
      <c r="D1174" s="878"/>
      <c r="E1174" s="878"/>
      <c r="F1174" s="878"/>
      <c r="G1174" s="878"/>
      <c r="H1174" s="878"/>
      <c r="I1174" s="878"/>
      <c r="J1174" s="878"/>
      <c r="K1174" s="878"/>
      <c r="L1174" s="878"/>
      <c r="M1174" s="878"/>
      <c r="N1174" s="878"/>
      <c r="O1174" s="878"/>
      <c r="P1174" s="878"/>
      <c r="Q1174" s="878"/>
      <c r="R1174" s="878"/>
      <c r="S1174" s="878"/>
      <c r="T1174" s="878"/>
      <c r="U1174" s="878"/>
      <c r="V1174" s="878"/>
      <c r="W1174" s="878"/>
      <c r="X1174" s="878"/>
      <c r="Y1174" s="878"/>
      <c r="Z1174" s="878" t="str">
        <f>A1174</f>
        <v xml:space="preserve">ผลการประเมินตัวชี้วัด รายวิชา    รหัสวิชา    </v>
      </c>
      <c r="AA1174" s="878"/>
      <c r="AB1174" s="878"/>
      <c r="AC1174" s="878"/>
      <c r="AD1174" s="878"/>
      <c r="AE1174" s="878"/>
      <c r="AF1174" s="878"/>
      <c r="AG1174" s="878"/>
      <c r="AH1174" s="878"/>
      <c r="AI1174" s="878"/>
      <c r="AJ1174" s="878"/>
      <c r="AK1174" s="878"/>
      <c r="AL1174" s="878"/>
      <c r="AM1174" s="878"/>
      <c r="AN1174" s="878"/>
      <c r="AO1174" s="878"/>
      <c r="AP1174" s="878"/>
      <c r="AQ1174" s="878"/>
      <c r="AR1174" s="878"/>
      <c r="AS1174" s="878"/>
      <c r="AT1174" s="878"/>
      <c r="AU1174" s="878"/>
      <c r="AV1174" s="878"/>
      <c r="AW1174" s="878"/>
      <c r="AX1174" s="878"/>
      <c r="AY1174" s="878"/>
      <c r="AZ1174" s="878"/>
      <c r="BA1174" s="878"/>
      <c r="BB1174" s="878"/>
      <c r="BC1174" s="878"/>
      <c r="BD1174" s="415">
        <v>22</v>
      </c>
    </row>
    <row r="1175" spans="1:56" ht="62.25" hidden="1" customHeight="1">
      <c r="A1175" s="879" t="s">
        <v>594</v>
      </c>
      <c r="B1175" s="880"/>
      <c r="C1175" s="881"/>
      <c r="D1175" s="458"/>
      <c r="E1175" s="458"/>
      <c r="F1175" s="458"/>
      <c r="G1175" s="458"/>
      <c r="H1175" s="458"/>
      <c r="I1175" s="458"/>
      <c r="J1175" s="458"/>
      <c r="K1175" s="458"/>
      <c r="L1175" s="458"/>
      <c r="M1175" s="458"/>
      <c r="N1175" s="458"/>
      <c r="O1175" s="458"/>
      <c r="P1175" s="458"/>
      <c r="Q1175" s="458"/>
      <c r="R1175" s="458"/>
      <c r="S1175" s="458"/>
      <c r="T1175" s="458"/>
      <c r="U1175" s="458"/>
      <c r="V1175" s="458"/>
      <c r="W1175" s="458"/>
      <c r="X1175" s="458"/>
      <c r="Y1175" s="458"/>
      <c r="Z1175" s="540"/>
      <c r="AA1175" s="458"/>
      <c r="AB1175" s="458"/>
      <c r="AC1175" s="458"/>
      <c r="AD1175" s="458"/>
      <c r="AE1175" s="458"/>
      <c r="AF1175" s="458"/>
      <c r="AG1175" s="458"/>
      <c r="AH1175" s="458"/>
      <c r="AI1175" s="458"/>
      <c r="AJ1175" s="458"/>
      <c r="AK1175" s="458"/>
      <c r="AL1175" s="458"/>
      <c r="AM1175" s="458"/>
      <c r="AN1175" s="458"/>
      <c r="AO1175" s="458"/>
      <c r="AP1175" s="458"/>
      <c r="AQ1175" s="458"/>
      <c r="AR1175" s="458"/>
      <c r="AS1175" s="882" t="s">
        <v>787</v>
      </c>
      <c r="AT1175" s="882" t="s">
        <v>788</v>
      </c>
      <c r="AU1175" s="884" t="s">
        <v>678</v>
      </c>
      <c r="AV1175" s="884" t="s">
        <v>42</v>
      </c>
      <c r="AW1175" s="884" t="s">
        <v>678</v>
      </c>
      <c r="AX1175" s="884" t="s">
        <v>42</v>
      </c>
      <c r="AY1175" s="886" t="s">
        <v>1487</v>
      </c>
      <c r="AZ1175" s="886" t="s">
        <v>1488</v>
      </c>
      <c r="BA1175" s="887" t="s">
        <v>595</v>
      </c>
      <c r="BB1175" s="888"/>
      <c r="BC1175" s="889" t="s">
        <v>61</v>
      </c>
      <c r="BD1175" s="415"/>
    </row>
    <row r="1176" spans="1:56" ht="18.75" hidden="1" customHeight="1">
      <c r="A1176" s="892" t="s">
        <v>38</v>
      </c>
      <c r="B1176" s="893"/>
      <c r="C1176" s="424" t="s">
        <v>586</v>
      </c>
      <c r="D1176" s="457">
        <v>1</v>
      </c>
      <c r="E1176" s="457">
        <v>2</v>
      </c>
      <c r="F1176" s="457">
        <v>3</v>
      </c>
      <c r="G1176" s="457">
        <v>4</v>
      </c>
      <c r="H1176" s="457">
        <v>5</v>
      </c>
      <c r="I1176" s="457">
        <v>6</v>
      </c>
      <c r="J1176" s="457">
        <v>7</v>
      </c>
      <c r="K1176" s="457">
        <v>8</v>
      </c>
      <c r="L1176" s="457">
        <v>9</v>
      </c>
      <c r="M1176" s="457">
        <v>10</v>
      </c>
      <c r="N1176" s="457">
        <v>11</v>
      </c>
      <c r="O1176" s="457">
        <v>12</v>
      </c>
      <c r="P1176" s="457">
        <v>13</v>
      </c>
      <c r="Q1176" s="457">
        <v>14</v>
      </c>
      <c r="R1176" s="457">
        <v>15</v>
      </c>
      <c r="S1176" s="457">
        <v>16</v>
      </c>
      <c r="T1176" s="457">
        <v>17</v>
      </c>
      <c r="U1176" s="457">
        <v>18</v>
      </c>
      <c r="V1176" s="457">
        <v>19</v>
      </c>
      <c r="W1176" s="457">
        <v>20</v>
      </c>
      <c r="X1176" s="457">
        <v>21</v>
      </c>
      <c r="Y1176" s="457">
        <v>22</v>
      </c>
      <c r="Z1176" s="896" t="s">
        <v>38</v>
      </c>
      <c r="AA1176" s="457">
        <v>23</v>
      </c>
      <c r="AB1176" s="457">
        <v>24</v>
      </c>
      <c r="AC1176" s="457">
        <v>25</v>
      </c>
      <c r="AD1176" s="457">
        <v>26</v>
      </c>
      <c r="AE1176" s="457">
        <v>27</v>
      </c>
      <c r="AF1176" s="457">
        <v>28</v>
      </c>
      <c r="AG1176" s="457">
        <v>29</v>
      </c>
      <c r="AH1176" s="457">
        <v>30</v>
      </c>
      <c r="AI1176" s="457">
        <v>31</v>
      </c>
      <c r="AJ1176" s="457">
        <v>32</v>
      </c>
      <c r="AK1176" s="457">
        <v>33</v>
      </c>
      <c r="AL1176" s="457">
        <v>34</v>
      </c>
      <c r="AM1176" s="457">
        <v>35</v>
      </c>
      <c r="AN1176" s="457">
        <v>36</v>
      </c>
      <c r="AO1176" s="457">
        <v>37</v>
      </c>
      <c r="AP1176" s="457">
        <v>38</v>
      </c>
      <c r="AQ1176" s="457">
        <v>39</v>
      </c>
      <c r="AR1176" s="457">
        <v>40</v>
      </c>
      <c r="AS1176" s="883"/>
      <c r="AT1176" s="883"/>
      <c r="AU1176" s="885"/>
      <c r="AV1176" s="885"/>
      <c r="AW1176" s="885"/>
      <c r="AX1176" s="885"/>
      <c r="AY1176" s="886"/>
      <c r="AZ1176" s="886"/>
      <c r="BA1176" s="898" t="s">
        <v>52</v>
      </c>
      <c r="BB1176" s="898" t="s">
        <v>53</v>
      </c>
      <c r="BC1176" s="890"/>
      <c r="BD1176" s="415"/>
    </row>
    <row r="1177" spans="1:56" ht="21" hidden="1">
      <c r="A1177" s="894"/>
      <c r="B1177" s="895"/>
      <c r="C1177" s="424" t="s">
        <v>677</v>
      </c>
      <c r="D1177" s="425"/>
      <c r="E1177" s="425"/>
      <c r="F1177" s="425"/>
      <c r="G1177" s="425"/>
      <c r="H1177" s="425"/>
      <c r="I1177" s="425"/>
      <c r="J1177" s="425"/>
      <c r="K1177" s="425"/>
      <c r="L1177" s="425"/>
      <c r="M1177" s="425"/>
      <c r="N1177" s="425"/>
      <c r="O1177" s="425"/>
      <c r="P1177" s="425"/>
      <c r="Q1177" s="425"/>
      <c r="R1177" s="425"/>
      <c r="S1177" s="425"/>
      <c r="T1177" s="425"/>
      <c r="U1177" s="425"/>
      <c r="V1177" s="425"/>
      <c r="W1177" s="425"/>
      <c r="X1177" s="425"/>
      <c r="Y1177" s="425"/>
      <c r="Z1177" s="897"/>
      <c r="AA1177" s="425"/>
      <c r="AB1177" s="425"/>
      <c r="AC1177" s="425"/>
      <c r="AD1177" s="425"/>
      <c r="AE1177" s="425"/>
      <c r="AF1177" s="425"/>
      <c r="AG1177" s="425"/>
      <c r="AH1177" s="425"/>
      <c r="AI1177" s="425"/>
      <c r="AJ1177" s="425"/>
      <c r="AK1177" s="425"/>
      <c r="AL1177" s="425"/>
      <c r="AM1177" s="425"/>
      <c r="AN1177" s="425"/>
      <c r="AO1177" s="425"/>
      <c r="AP1177" s="425"/>
      <c r="AQ1177" s="425"/>
      <c r="AR1177" s="431"/>
      <c r="AS1177" s="438"/>
      <c r="AT1177" s="438"/>
      <c r="AU1177" s="900" t="s">
        <v>679</v>
      </c>
      <c r="AV1177" s="901"/>
      <c r="AW1177" s="900" t="s">
        <v>680</v>
      </c>
      <c r="AX1177" s="901"/>
      <c r="AY1177" s="459">
        <f>ข้อมูลพื้นฐาน!F450</f>
        <v>0</v>
      </c>
      <c r="AZ1177" s="459">
        <f>ข้อมูลพื้นฐาน!G450</f>
        <v>0</v>
      </c>
      <c r="BA1177" s="899"/>
      <c r="BB1177" s="899"/>
      <c r="BC1177" s="891"/>
      <c r="BD1177" s="415"/>
    </row>
    <row r="1178" spans="1:56" ht="17.25" hidden="1" customHeight="1">
      <c r="A1178" s="875">
        <f>เวลาเรียน1!A431</f>
        <v>0</v>
      </c>
      <c r="B1178" s="876"/>
      <c r="C1178" s="490">
        <f>น้ำหนักส่วนสูง!B427</f>
        <v>0</v>
      </c>
      <c r="D1178" s="406"/>
      <c r="E1178" s="406"/>
      <c r="F1178" s="407"/>
      <c r="G1178" s="406"/>
      <c r="H1178" s="406"/>
      <c r="I1178" s="406"/>
      <c r="J1178" s="406"/>
      <c r="K1178" s="406"/>
      <c r="L1178" s="406"/>
      <c r="M1178" s="406"/>
      <c r="N1178" s="406"/>
      <c r="O1178" s="406"/>
      <c r="P1178" s="406"/>
      <c r="Q1178" s="406"/>
      <c r="R1178" s="406"/>
      <c r="S1178" s="406"/>
      <c r="T1178" s="406"/>
      <c r="U1178" s="406"/>
      <c r="V1178" s="406"/>
      <c r="W1178" s="406"/>
      <c r="X1178" s="406"/>
      <c r="Y1178" s="406"/>
      <c r="Z1178" s="521">
        <f>A1178</f>
        <v>0</v>
      </c>
      <c r="AA1178" s="406"/>
      <c r="AB1178" s="406"/>
      <c r="AC1178" s="406"/>
      <c r="AD1178" s="406"/>
      <c r="AE1178" s="406"/>
      <c r="AF1178" s="406"/>
      <c r="AG1178" s="406"/>
      <c r="AH1178" s="406"/>
      <c r="AI1178" s="406"/>
      <c r="AJ1178" s="406"/>
      <c r="AK1178" s="406"/>
      <c r="AL1178" s="406"/>
      <c r="AM1178" s="406"/>
      <c r="AN1178" s="406"/>
      <c r="AO1178" s="406"/>
      <c r="AP1178" s="406"/>
      <c r="AQ1178" s="406"/>
      <c r="AR1178" s="406"/>
      <c r="AS1178" s="437"/>
      <c r="AT1178" s="432"/>
      <c r="AU1178" s="437"/>
      <c r="AV1178" s="432"/>
      <c r="AW1178" s="434"/>
      <c r="AX1178" s="432"/>
      <c r="AY1178" s="406"/>
      <c r="AZ1178" s="408"/>
      <c r="BA1178" s="410" t="str">
        <f>IF(A1178="","",IF(AY1178+AZ1178=ข้อมูลพื้นฐาน!$F$36+ข้อมูลพื้นฐาน!$G$36,"/",""))</f>
        <v>/</v>
      </c>
      <c r="BB1178" s="410" t="str">
        <f t="shared" ref="BB1178:BB1217" si="85">IF(A1178="","",IF(BA1178="/","","/"))</f>
        <v/>
      </c>
      <c r="BC1178" s="389" t="str">
        <f>สรุปเวลาเรียน!X5</f>
        <v/>
      </c>
      <c r="BD1178" s="415"/>
    </row>
    <row r="1179" spans="1:56" ht="17.25" hidden="1" customHeight="1">
      <c r="A1179" s="875">
        <f>เวลาเรียน1!A432</f>
        <v>0</v>
      </c>
      <c r="B1179" s="876"/>
      <c r="C1179" s="490">
        <f>น้ำหนักส่วนสูง!B428</f>
        <v>0</v>
      </c>
      <c r="D1179" s="406"/>
      <c r="E1179" s="406"/>
      <c r="F1179" s="406"/>
      <c r="G1179" s="406"/>
      <c r="H1179" s="406"/>
      <c r="I1179" s="406"/>
      <c r="J1179" s="406"/>
      <c r="K1179" s="406"/>
      <c r="L1179" s="406"/>
      <c r="M1179" s="406"/>
      <c r="N1179" s="406"/>
      <c r="O1179" s="406"/>
      <c r="P1179" s="406"/>
      <c r="Q1179" s="406"/>
      <c r="R1179" s="406"/>
      <c r="S1179" s="406"/>
      <c r="T1179" s="406"/>
      <c r="U1179" s="406"/>
      <c r="V1179" s="406"/>
      <c r="W1179" s="406"/>
      <c r="X1179" s="406"/>
      <c r="Y1179" s="406"/>
      <c r="Z1179" s="521">
        <f t="shared" ref="Z1179:Z1217" si="86">A1179</f>
        <v>0</v>
      </c>
      <c r="AA1179" s="406"/>
      <c r="AB1179" s="406"/>
      <c r="AC1179" s="406"/>
      <c r="AD1179" s="406"/>
      <c r="AE1179" s="406"/>
      <c r="AF1179" s="406"/>
      <c r="AG1179" s="406"/>
      <c r="AH1179" s="406"/>
      <c r="AI1179" s="406"/>
      <c r="AJ1179" s="406"/>
      <c r="AK1179" s="406"/>
      <c r="AL1179" s="406"/>
      <c r="AM1179" s="406"/>
      <c r="AN1179" s="406"/>
      <c r="AO1179" s="406"/>
      <c r="AP1179" s="406"/>
      <c r="AQ1179" s="406"/>
      <c r="AR1179" s="406"/>
      <c r="AS1179" s="427"/>
      <c r="AT1179" s="428"/>
      <c r="AU1179" s="427"/>
      <c r="AV1179" s="428"/>
      <c r="AW1179" s="435"/>
      <c r="AX1179" s="428"/>
      <c r="AY1179" s="406"/>
      <c r="AZ1179" s="408"/>
      <c r="BA1179" s="410" t="str">
        <f>IF(A1179="","",IF(AY1179+AZ1179=ข้อมูลพื้นฐาน!$F$36+ข้อมูลพื้นฐาน!$G$36,"/",""))</f>
        <v>/</v>
      </c>
      <c r="BB1179" s="410" t="str">
        <f t="shared" si="85"/>
        <v/>
      </c>
      <c r="BC1179" s="389" t="str">
        <f>สรุปเวลาเรียน!X6</f>
        <v/>
      </c>
      <c r="BD1179" s="415"/>
    </row>
    <row r="1180" spans="1:56" ht="17.25" hidden="1" customHeight="1">
      <c r="A1180" s="875">
        <f>เวลาเรียน1!A433</f>
        <v>0</v>
      </c>
      <c r="B1180" s="876"/>
      <c r="C1180" s="490">
        <f>น้ำหนักส่วนสูง!B429</f>
        <v>0</v>
      </c>
      <c r="D1180" s="406"/>
      <c r="E1180" s="406"/>
      <c r="F1180" s="406"/>
      <c r="G1180" s="406"/>
      <c r="H1180" s="406"/>
      <c r="I1180" s="406"/>
      <c r="J1180" s="406"/>
      <c r="K1180" s="406"/>
      <c r="L1180" s="406"/>
      <c r="M1180" s="406"/>
      <c r="N1180" s="406"/>
      <c r="O1180" s="406"/>
      <c r="P1180" s="406"/>
      <c r="Q1180" s="406"/>
      <c r="R1180" s="406"/>
      <c r="S1180" s="406"/>
      <c r="T1180" s="406"/>
      <c r="U1180" s="406"/>
      <c r="V1180" s="406"/>
      <c r="W1180" s="406"/>
      <c r="X1180" s="406"/>
      <c r="Y1180" s="406"/>
      <c r="Z1180" s="521">
        <f t="shared" si="86"/>
        <v>0</v>
      </c>
      <c r="AA1180" s="406"/>
      <c r="AB1180" s="406"/>
      <c r="AC1180" s="406"/>
      <c r="AD1180" s="406"/>
      <c r="AE1180" s="406"/>
      <c r="AF1180" s="406"/>
      <c r="AG1180" s="406"/>
      <c r="AH1180" s="406"/>
      <c r="AI1180" s="406"/>
      <c r="AJ1180" s="406"/>
      <c r="AK1180" s="406"/>
      <c r="AL1180" s="406"/>
      <c r="AM1180" s="406"/>
      <c r="AN1180" s="406"/>
      <c r="AO1180" s="406"/>
      <c r="AP1180" s="406"/>
      <c r="AQ1180" s="406"/>
      <c r="AR1180" s="406"/>
      <c r="AS1180" s="427"/>
      <c r="AT1180" s="428"/>
      <c r="AU1180" s="427"/>
      <c r="AV1180" s="428"/>
      <c r="AW1180" s="435"/>
      <c r="AX1180" s="428"/>
      <c r="AY1180" s="406"/>
      <c r="AZ1180" s="408"/>
      <c r="BA1180" s="410" t="str">
        <f>IF(A1180="","",IF(AY1180+AZ1180=ข้อมูลพื้นฐาน!$F$36+ข้อมูลพื้นฐาน!$G$36,"/",""))</f>
        <v>/</v>
      </c>
      <c r="BB1180" s="410" t="str">
        <f t="shared" si="85"/>
        <v/>
      </c>
      <c r="BC1180" s="389" t="str">
        <f>สรุปเวลาเรียน!X7</f>
        <v/>
      </c>
      <c r="BD1180" s="415"/>
    </row>
    <row r="1181" spans="1:56" ht="17.25" hidden="1" customHeight="1">
      <c r="A1181" s="875">
        <f>เวลาเรียน1!A434</f>
        <v>0</v>
      </c>
      <c r="B1181" s="876"/>
      <c r="C1181" s="490">
        <f>น้ำหนักส่วนสูง!B430</f>
        <v>0</v>
      </c>
      <c r="D1181" s="406"/>
      <c r="E1181" s="406"/>
      <c r="F1181" s="406"/>
      <c r="G1181" s="406"/>
      <c r="H1181" s="406"/>
      <c r="I1181" s="406"/>
      <c r="J1181" s="406"/>
      <c r="K1181" s="406"/>
      <c r="L1181" s="406"/>
      <c r="M1181" s="406"/>
      <c r="N1181" s="406"/>
      <c r="O1181" s="406"/>
      <c r="P1181" s="406"/>
      <c r="Q1181" s="406"/>
      <c r="R1181" s="406"/>
      <c r="S1181" s="406"/>
      <c r="T1181" s="406"/>
      <c r="U1181" s="406"/>
      <c r="V1181" s="406"/>
      <c r="W1181" s="406"/>
      <c r="X1181" s="406"/>
      <c r="Y1181" s="406"/>
      <c r="Z1181" s="521">
        <f t="shared" si="86"/>
        <v>0</v>
      </c>
      <c r="AA1181" s="406"/>
      <c r="AB1181" s="406"/>
      <c r="AC1181" s="406"/>
      <c r="AD1181" s="406"/>
      <c r="AE1181" s="406"/>
      <c r="AF1181" s="406"/>
      <c r="AG1181" s="406"/>
      <c r="AH1181" s="406"/>
      <c r="AI1181" s="406"/>
      <c r="AJ1181" s="406"/>
      <c r="AK1181" s="406"/>
      <c r="AL1181" s="406"/>
      <c r="AM1181" s="406"/>
      <c r="AN1181" s="406"/>
      <c r="AO1181" s="406"/>
      <c r="AP1181" s="406"/>
      <c r="AQ1181" s="406"/>
      <c r="AR1181" s="406"/>
      <c r="AS1181" s="427"/>
      <c r="AT1181" s="428"/>
      <c r="AU1181" s="427"/>
      <c r="AV1181" s="428"/>
      <c r="AW1181" s="435"/>
      <c r="AX1181" s="428"/>
      <c r="AY1181" s="406"/>
      <c r="AZ1181" s="408"/>
      <c r="BA1181" s="410" t="str">
        <f>IF(A1181="","",IF(AY1181+AZ1181=ข้อมูลพื้นฐาน!$F$36+ข้อมูลพื้นฐาน!$G$36,"/",""))</f>
        <v>/</v>
      </c>
      <c r="BB1181" s="410" t="str">
        <f t="shared" si="85"/>
        <v/>
      </c>
      <c r="BC1181" s="389" t="str">
        <f>สรุปเวลาเรียน!X8</f>
        <v/>
      </c>
      <c r="BD1181" s="415"/>
    </row>
    <row r="1182" spans="1:56" ht="17.25" hidden="1" customHeight="1">
      <c r="A1182" s="875">
        <f>เวลาเรียน1!A435</f>
        <v>0</v>
      </c>
      <c r="B1182" s="876"/>
      <c r="C1182" s="490">
        <f>น้ำหนักส่วนสูง!B431</f>
        <v>0</v>
      </c>
      <c r="D1182" s="406"/>
      <c r="E1182" s="406"/>
      <c r="F1182" s="406"/>
      <c r="G1182" s="406"/>
      <c r="H1182" s="406"/>
      <c r="I1182" s="406"/>
      <c r="J1182" s="406"/>
      <c r="K1182" s="406"/>
      <c r="L1182" s="406"/>
      <c r="M1182" s="406"/>
      <c r="N1182" s="406"/>
      <c r="O1182" s="406"/>
      <c r="P1182" s="406"/>
      <c r="Q1182" s="406"/>
      <c r="R1182" s="406"/>
      <c r="S1182" s="406"/>
      <c r="T1182" s="406"/>
      <c r="U1182" s="406"/>
      <c r="V1182" s="406"/>
      <c r="W1182" s="406"/>
      <c r="X1182" s="406"/>
      <c r="Y1182" s="406"/>
      <c r="Z1182" s="521">
        <f t="shared" si="86"/>
        <v>0</v>
      </c>
      <c r="AA1182" s="406"/>
      <c r="AB1182" s="406"/>
      <c r="AC1182" s="406"/>
      <c r="AD1182" s="406"/>
      <c r="AE1182" s="406"/>
      <c r="AF1182" s="406"/>
      <c r="AG1182" s="406"/>
      <c r="AH1182" s="406"/>
      <c r="AI1182" s="406"/>
      <c r="AJ1182" s="406"/>
      <c r="AK1182" s="406"/>
      <c r="AL1182" s="406"/>
      <c r="AM1182" s="406"/>
      <c r="AN1182" s="406"/>
      <c r="AO1182" s="406"/>
      <c r="AP1182" s="406"/>
      <c r="AQ1182" s="406"/>
      <c r="AR1182" s="406"/>
      <c r="AS1182" s="427"/>
      <c r="AT1182" s="428"/>
      <c r="AU1182" s="427"/>
      <c r="AV1182" s="428"/>
      <c r="AW1182" s="435"/>
      <c r="AX1182" s="428"/>
      <c r="AY1182" s="406"/>
      <c r="AZ1182" s="408"/>
      <c r="BA1182" s="410" t="str">
        <f>IF(A1182="","",IF(AY1182+AZ1182=ข้อมูลพื้นฐาน!$F$36+ข้อมูลพื้นฐาน!$G$36,"/",""))</f>
        <v>/</v>
      </c>
      <c r="BB1182" s="410" t="str">
        <f t="shared" si="85"/>
        <v/>
      </c>
      <c r="BC1182" s="389" t="str">
        <f>สรุปเวลาเรียน!X9</f>
        <v/>
      </c>
      <c r="BD1182" s="415"/>
    </row>
    <row r="1183" spans="1:56" ht="17.25" hidden="1" customHeight="1">
      <c r="A1183" s="875">
        <f>เวลาเรียน1!A436</f>
        <v>0</v>
      </c>
      <c r="B1183" s="876"/>
      <c r="C1183" s="490">
        <f>น้ำหนักส่วนสูง!B432</f>
        <v>0</v>
      </c>
      <c r="D1183" s="406"/>
      <c r="E1183" s="406"/>
      <c r="F1183" s="406"/>
      <c r="G1183" s="406"/>
      <c r="H1183" s="406"/>
      <c r="I1183" s="406"/>
      <c r="J1183" s="406"/>
      <c r="K1183" s="406"/>
      <c r="L1183" s="406"/>
      <c r="M1183" s="406"/>
      <c r="N1183" s="406"/>
      <c r="O1183" s="406"/>
      <c r="P1183" s="406"/>
      <c r="Q1183" s="406"/>
      <c r="R1183" s="406"/>
      <c r="S1183" s="406"/>
      <c r="T1183" s="406"/>
      <c r="U1183" s="406"/>
      <c r="V1183" s="406"/>
      <c r="W1183" s="406"/>
      <c r="X1183" s="406"/>
      <c r="Y1183" s="406"/>
      <c r="Z1183" s="521">
        <f t="shared" si="86"/>
        <v>0</v>
      </c>
      <c r="AA1183" s="406"/>
      <c r="AB1183" s="406"/>
      <c r="AC1183" s="406"/>
      <c r="AD1183" s="406"/>
      <c r="AE1183" s="406"/>
      <c r="AF1183" s="406"/>
      <c r="AG1183" s="406"/>
      <c r="AH1183" s="406"/>
      <c r="AI1183" s="406"/>
      <c r="AJ1183" s="406"/>
      <c r="AK1183" s="406"/>
      <c r="AL1183" s="406"/>
      <c r="AM1183" s="406"/>
      <c r="AN1183" s="406"/>
      <c r="AO1183" s="406"/>
      <c r="AP1183" s="406"/>
      <c r="AQ1183" s="406"/>
      <c r="AR1183" s="406"/>
      <c r="AS1183" s="427"/>
      <c r="AT1183" s="428"/>
      <c r="AU1183" s="427"/>
      <c r="AV1183" s="428"/>
      <c r="AW1183" s="435"/>
      <c r="AX1183" s="428"/>
      <c r="AY1183" s="406"/>
      <c r="AZ1183" s="408"/>
      <c r="BA1183" s="410" t="str">
        <f>IF(A1183="","",IF(AY1183+AZ1183=ข้อมูลพื้นฐาน!$F$36+ข้อมูลพื้นฐาน!$G$36,"/",""))</f>
        <v>/</v>
      </c>
      <c r="BB1183" s="410" t="str">
        <f t="shared" si="85"/>
        <v/>
      </c>
      <c r="BC1183" s="389" t="str">
        <f>สรุปเวลาเรียน!X10</f>
        <v/>
      </c>
      <c r="BD1183" s="415"/>
    </row>
    <row r="1184" spans="1:56" ht="17.25" hidden="1" customHeight="1">
      <c r="A1184" s="875">
        <f>เวลาเรียน1!A437</f>
        <v>0</v>
      </c>
      <c r="B1184" s="876"/>
      <c r="C1184" s="490">
        <f>น้ำหนักส่วนสูง!B433</f>
        <v>0</v>
      </c>
      <c r="D1184" s="406"/>
      <c r="E1184" s="406"/>
      <c r="F1184" s="406"/>
      <c r="G1184" s="406"/>
      <c r="H1184" s="406"/>
      <c r="I1184" s="406"/>
      <c r="J1184" s="406"/>
      <c r="K1184" s="406"/>
      <c r="L1184" s="406"/>
      <c r="M1184" s="406"/>
      <c r="N1184" s="406"/>
      <c r="O1184" s="406"/>
      <c r="P1184" s="406"/>
      <c r="Q1184" s="406"/>
      <c r="R1184" s="406"/>
      <c r="S1184" s="406"/>
      <c r="T1184" s="406"/>
      <c r="U1184" s="406"/>
      <c r="V1184" s="406"/>
      <c r="W1184" s="406"/>
      <c r="X1184" s="406"/>
      <c r="Y1184" s="406"/>
      <c r="Z1184" s="521">
        <f t="shared" si="86"/>
        <v>0</v>
      </c>
      <c r="AA1184" s="406"/>
      <c r="AB1184" s="406"/>
      <c r="AC1184" s="406"/>
      <c r="AD1184" s="406"/>
      <c r="AE1184" s="406"/>
      <c r="AF1184" s="406"/>
      <c r="AG1184" s="406"/>
      <c r="AH1184" s="406"/>
      <c r="AI1184" s="406"/>
      <c r="AJ1184" s="406"/>
      <c r="AK1184" s="406"/>
      <c r="AL1184" s="406"/>
      <c r="AM1184" s="406"/>
      <c r="AN1184" s="406"/>
      <c r="AO1184" s="406"/>
      <c r="AP1184" s="406"/>
      <c r="AQ1184" s="406"/>
      <c r="AR1184" s="406"/>
      <c r="AS1184" s="427"/>
      <c r="AT1184" s="428"/>
      <c r="AU1184" s="427"/>
      <c r="AV1184" s="428"/>
      <c r="AW1184" s="435"/>
      <c r="AX1184" s="428"/>
      <c r="AY1184" s="406"/>
      <c r="AZ1184" s="408"/>
      <c r="BA1184" s="410" t="str">
        <f>IF(A1184="","",IF(AY1184+AZ1184=ข้อมูลพื้นฐาน!$F$36+ข้อมูลพื้นฐาน!$G$36,"/",""))</f>
        <v>/</v>
      </c>
      <c r="BB1184" s="410" t="str">
        <f t="shared" si="85"/>
        <v/>
      </c>
      <c r="BC1184" s="389" t="str">
        <f>สรุปเวลาเรียน!X11</f>
        <v/>
      </c>
      <c r="BD1184" s="415"/>
    </row>
    <row r="1185" spans="1:56" ht="17.25" hidden="1" customHeight="1">
      <c r="A1185" s="875">
        <f>เวลาเรียน1!A438</f>
        <v>0</v>
      </c>
      <c r="B1185" s="876"/>
      <c r="C1185" s="490">
        <f>น้ำหนักส่วนสูง!B434</f>
        <v>0</v>
      </c>
      <c r="D1185" s="406"/>
      <c r="E1185" s="406"/>
      <c r="F1185" s="406"/>
      <c r="G1185" s="406"/>
      <c r="H1185" s="406"/>
      <c r="I1185" s="406"/>
      <c r="J1185" s="406"/>
      <c r="K1185" s="406"/>
      <c r="L1185" s="406"/>
      <c r="M1185" s="406"/>
      <c r="N1185" s="406"/>
      <c r="O1185" s="406"/>
      <c r="P1185" s="406"/>
      <c r="Q1185" s="406"/>
      <c r="R1185" s="406"/>
      <c r="S1185" s="406"/>
      <c r="T1185" s="406"/>
      <c r="U1185" s="406"/>
      <c r="V1185" s="406"/>
      <c r="W1185" s="406"/>
      <c r="X1185" s="406"/>
      <c r="Y1185" s="406"/>
      <c r="Z1185" s="521">
        <f t="shared" si="86"/>
        <v>0</v>
      </c>
      <c r="AA1185" s="406"/>
      <c r="AB1185" s="406"/>
      <c r="AC1185" s="406"/>
      <c r="AD1185" s="406"/>
      <c r="AE1185" s="406"/>
      <c r="AF1185" s="406"/>
      <c r="AG1185" s="406"/>
      <c r="AH1185" s="406"/>
      <c r="AI1185" s="406"/>
      <c r="AJ1185" s="406"/>
      <c r="AK1185" s="406"/>
      <c r="AL1185" s="406"/>
      <c r="AM1185" s="406"/>
      <c r="AN1185" s="406"/>
      <c r="AO1185" s="406"/>
      <c r="AP1185" s="406"/>
      <c r="AQ1185" s="406"/>
      <c r="AR1185" s="406"/>
      <c r="AS1185" s="427"/>
      <c r="AT1185" s="428"/>
      <c r="AU1185" s="427"/>
      <c r="AV1185" s="428"/>
      <c r="AW1185" s="435"/>
      <c r="AX1185" s="428"/>
      <c r="AY1185" s="406"/>
      <c r="AZ1185" s="408"/>
      <c r="BA1185" s="410" t="str">
        <f>IF(A1185="","",IF(AY1185+AZ1185=ข้อมูลพื้นฐาน!$F$36+ข้อมูลพื้นฐาน!$G$36,"/",""))</f>
        <v>/</v>
      </c>
      <c r="BB1185" s="410" t="str">
        <f t="shared" si="85"/>
        <v/>
      </c>
      <c r="BC1185" s="389" t="str">
        <f>สรุปเวลาเรียน!X12</f>
        <v/>
      </c>
      <c r="BD1185" s="415"/>
    </row>
    <row r="1186" spans="1:56" ht="17.25" hidden="1" customHeight="1">
      <c r="A1186" s="875">
        <f>เวลาเรียน1!A439</f>
        <v>0</v>
      </c>
      <c r="B1186" s="876"/>
      <c r="C1186" s="490">
        <f>น้ำหนักส่วนสูง!B435</f>
        <v>0</v>
      </c>
      <c r="D1186" s="406"/>
      <c r="E1186" s="406"/>
      <c r="F1186" s="406"/>
      <c r="G1186" s="406"/>
      <c r="H1186" s="406"/>
      <c r="I1186" s="406"/>
      <c r="J1186" s="406"/>
      <c r="K1186" s="406"/>
      <c r="L1186" s="406"/>
      <c r="M1186" s="406"/>
      <c r="N1186" s="406"/>
      <c r="O1186" s="406"/>
      <c r="P1186" s="406"/>
      <c r="Q1186" s="406"/>
      <c r="R1186" s="406"/>
      <c r="S1186" s="406"/>
      <c r="T1186" s="406"/>
      <c r="U1186" s="406"/>
      <c r="V1186" s="406"/>
      <c r="W1186" s="406"/>
      <c r="X1186" s="406"/>
      <c r="Y1186" s="406"/>
      <c r="Z1186" s="521">
        <f t="shared" si="86"/>
        <v>0</v>
      </c>
      <c r="AA1186" s="406"/>
      <c r="AB1186" s="406"/>
      <c r="AC1186" s="406"/>
      <c r="AD1186" s="406"/>
      <c r="AE1186" s="406"/>
      <c r="AF1186" s="406"/>
      <c r="AG1186" s="406"/>
      <c r="AH1186" s="406"/>
      <c r="AI1186" s="406"/>
      <c r="AJ1186" s="406"/>
      <c r="AK1186" s="406"/>
      <c r="AL1186" s="406"/>
      <c r="AM1186" s="406"/>
      <c r="AN1186" s="406"/>
      <c r="AO1186" s="406"/>
      <c r="AP1186" s="406"/>
      <c r="AQ1186" s="406"/>
      <c r="AR1186" s="406"/>
      <c r="AS1186" s="427"/>
      <c r="AT1186" s="428"/>
      <c r="AU1186" s="427"/>
      <c r="AV1186" s="428"/>
      <c r="AW1186" s="435"/>
      <c r="AX1186" s="428"/>
      <c r="AY1186" s="406"/>
      <c r="AZ1186" s="408"/>
      <c r="BA1186" s="410" t="str">
        <f>IF(A1186="","",IF(AY1186+AZ1186=ข้อมูลพื้นฐาน!$F$36+ข้อมูลพื้นฐาน!$G$36,"/",""))</f>
        <v>/</v>
      </c>
      <c r="BB1186" s="410" t="str">
        <f t="shared" si="85"/>
        <v/>
      </c>
      <c r="BC1186" s="389" t="str">
        <f>สรุปเวลาเรียน!X13</f>
        <v/>
      </c>
      <c r="BD1186" s="415"/>
    </row>
    <row r="1187" spans="1:56" ht="17.25" hidden="1" customHeight="1">
      <c r="A1187" s="875">
        <f>เวลาเรียน1!A440</f>
        <v>0</v>
      </c>
      <c r="B1187" s="876"/>
      <c r="C1187" s="490">
        <f>น้ำหนักส่วนสูง!B436</f>
        <v>0</v>
      </c>
      <c r="D1187" s="406"/>
      <c r="E1187" s="406"/>
      <c r="F1187" s="406"/>
      <c r="G1187" s="406"/>
      <c r="H1187" s="406"/>
      <c r="I1187" s="406"/>
      <c r="J1187" s="406"/>
      <c r="K1187" s="406"/>
      <c r="L1187" s="406"/>
      <c r="M1187" s="406"/>
      <c r="N1187" s="406"/>
      <c r="O1187" s="406"/>
      <c r="P1187" s="406"/>
      <c r="Q1187" s="406"/>
      <c r="R1187" s="406"/>
      <c r="S1187" s="406"/>
      <c r="T1187" s="406"/>
      <c r="U1187" s="406"/>
      <c r="V1187" s="406"/>
      <c r="W1187" s="406"/>
      <c r="X1187" s="406"/>
      <c r="Y1187" s="406"/>
      <c r="Z1187" s="521">
        <f t="shared" si="86"/>
        <v>0</v>
      </c>
      <c r="AA1187" s="406"/>
      <c r="AB1187" s="406"/>
      <c r="AC1187" s="406"/>
      <c r="AD1187" s="406"/>
      <c r="AE1187" s="406"/>
      <c r="AF1187" s="406"/>
      <c r="AG1187" s="406"/>
      <c r="AH1187" s="406"/>
      <c r="AI1187" s="406"/>
      <c r="AJ1187" s="406"/>
      <c r="AK1187" s="406"/>
      <c r="AL1187" s="406"/>
      <c r="AM1187" s="406"/>
      <c r="AN1187" s="406"/>
      <c r="AO1187" s="406"/>
      <c r="AP1187" s="406"/>
      <c r="AQ1187" s="406"/>
      <c r="AR1187" s="406"/>
      <c r="AS1187" s="427"/>
      <c r="AT1187" s="428"/>
      <c r="AU1187" s="427"/>
      <c r="AV1187" s="428"/>
      <c r="AW1187" s="435"/>
      <c r="AX1187" s="428"/>
      <c r="AY1187" s="406"/>
      <c r="AZ1187" s="408"/>
      <c r="BA1187" s="410" t="str">
        <f>IF(A1187="","",IF(AY1187+AZ1187=ข้อมูลพื้นฐาน!$F$36+ข้อมูลพื้นฐาน!$G$36,"/",""))</f>
        <v>/</v>
      </c>
      <c r="BB1187" s="410" t="str">
        <f t="shared" si="85"/>
        <v/>
      </c>
      <c r="BC1187" s="389" t="str">
        <f>สรุปเวลาเรียน!X14</f>
        <v/>
      </c>
      <c r="BD1187" s="415"/>
    </row>
    <row r="1188" spans="1:56" ht="17.25" hidden="1" customHeight="1">
      <c r="A1188" s="875">
        <f>เวลาเรียน1!A441</f>
        <v>0</v>
      </c>
      <c r="B1188" s="876"/>
      <c r="C1188" s="490">
        <f>น้ำหนักส่วนสูง!B437</f>
        <v>0</v>
      </c>
      <c r="D1188" s="406"/>
      <c r="E1188" s="406"/>
      <c r="F1188" s="406"/>
      <c r="G1188" s="406"/>
      <c r="H1188" s="406"/>
      <c r="I1188" s="406"/>
      <c r="J1188" s="406"/>
      <c r="K1188" s="406"/>
      <c r="L1188" s="406"/>
      <c r="M1188" s="406"/>
      <c r="N1188" s="406"/>
      <c r="O1188" s="406"/>
      <c r="P1188" s="406"/>
      <c r="Q1188" s="406"/>
      <c r="R1188" s="406"/>
      <c r="S1188" s="406"/>
      <c r="T1188" s="406"/>
      <c r="U1188" s="406"/>
      <c r="V1188" s="406"/>
      <c r="W1188" s="406"/>
      <c r="X1188" s="406"/>
      <c r="Y1188" s="406"/>
      <c r="Z1188" s="521">
        <f t="shared" si="86"/>
        <v>0</v>
      </c>
      <c r="AA1188" s="406"/>
      <c r="AB1188" s="406"/>
      <c r="AC1188" s="406"/>
      <c r="AD1188" s="406"/>
      <c r="AE1188" s="406"/>
      <c r="AF1188" s="406"/>
      <c r="AG1188" s="406"/>
      <c r="AH1188" s="406"/>
      <c r="AI1188" s="406"/>
      <c r="AJ1188" s="406"/>
      <c r="AK1188" s="406"/>
      <c r="AL1188" s="406"/>
      <c r="AM1188" s="406"/>
      <c r="AN1188" s="406"/>
      <c r="AO1188" s="406"/>
      <c r="AP1188" s="406"/>
      <c r="AQ1188" s="406"/>
      <c r="AR1188" s="406"/>
      <c r="AS1188" s="427"/>
      <c r="AT1188" s="428"/>
      <c r="AU1188" s="427"/>
      <c r="AV1188" s="428"/>
      <c r="AW1188" s="435"/>
      <c r="AX1188" s="428"/>
      <c r="AY1188" s="406"/>
      <c r="AZ1188" s="408"/>
      <c r="BA1188" s="410" t="str">
        <f>IF(A1188="","",IF(AY1188+AZ1188=ข้อมูลพื้นฐาน!$F$36+ข้อมูลพื้นฐาน!$G$36,"/",""))</f>
        <v>/</v>
      </c>
      <c r="BB1188" s="410" t="str">
        <f t="shared" si="85"/>
        <v/>
      </c>
      <c r="BC1188" s="389" t="str">
        <f>สรุปเวลาเรียน!X15</f>
        <v/>
      </c>
      <c r="BD1188" s="415"/>
    </row>
    <row r="1189" spans="1:56" ht="17.25" hidden="1" customHeight="1">
      <c r="A1189" s="875">
        <f>เวลาเรียน1!A442</f>
        <v>0</v>
      </c>
      <c r="B1189" s="876"/>
      <c r="C1189" s="490">
        <f>น้ำหนักส่วนสูง!B438</f>
        <v>0</v>
      </c>
      <c r="D1189" s="406"/>
      <c r="E1189" s="406"/>
      <c r="F1189" s="406"/>
      <c r="G1189" s="406"/>
      <c r="H1189" s="406"/>
      <c r="I1189" s="406"/>
      <c r="J1189" s="406"/>
      <c r="K1189" s="406"/>
      <c r="L1189" s="406"/>
      <c r="M1189" s="406"/>
      <c r="N1189" s="406"/>
      <c r="O1189" s="406"/>
      <c r="P1189" s="406"/>
      <c r="Q1189" s="406"/>
      <c r="R1189" s="406"/>
      <c r="S1189" s="406"/>
      <c r="T1189" s="406"/>
      <c r="U1189" s="406"/>
      <c r="V1189" s="406"/>
      <c r="W1189" s="406"/>
      <c r="X1189" s="406"/>
      <c r="Y1189" s="406"/>
      <c r="Z1189" s="521">
        <f t="shared" si="86"/>
        <v>0</v>
      </c>
      <c r="AA1189" s="406"/>
      <c r="AB1189" s="406"/>
      <c r="AC1189" s="406"/>
      <c r="AD1189" s="406"/>
      <c r="AE1189" s="406"/>
      <c r="AF1189" s="406"/>
      <c r="AG1189" s="406"/>
      <c r="AH1189" s="406"/>
      <c r="AI1189" s="406"/>
      <c r="AJ1189" s="406"/>
      <c r="AK1189" s="406"/>
      <c r="AL1189" s="406"/>
      <c r="AM1189" s="406"/>
      <c r="AN1189" s="406"/>
      <c r="AO1189" s="406"/>
      <c r="AP1189" s="406"/>
      <c r="AQ1189" s="406"/>
      <c r="AR1189" s="406"/>
      <c r="AS1189" s="427"/>
      <c r="AT1189" s="428"/>
      <c r="AU1189" s="427"/>
      <c r="AV1189" s="428"/>
      <c r="AW1189" s="435"/>
      <c r="AX1189" s="428"/>
      <c r="AY1189" s="406"/>
      <c r="AZ1189" s="408"/>
      <c r="BA1189" s="410" t="str">
        <f>IF(A1189="","",IF(AY1189+AZ1189=ข้อมูลพื้นฐาน!$F$36+ข้อมูลพื้นฐาน!$G$36,"/",""))</f>
        <v>/</v>
      </c>
      <c r="BB1189" s="410" t="str">
        <f t="shared" si="85"/>
        <v/>
      </c>
      <c r="BC1189" s="389" t="str">
        <f>สรุปเวลาเรียน!X16</f>
        <v/>
      </c>
      <c r="BD1189" s="415"/>
    </row>
    <row r="1190" spans="1:56" ht="17.25" hidden="1" customHeight="1">
      <c r="A1190" s="875">
        <f>เวลาเรียน1!A443</f>
        <v>0</v>
      </c>
      <c r="B1190" s="876"/>
      <c r="C1190" s="490">
        <f>น้ำหนักส่วนสูง!B439</f>
        <v>0</v>
      </c>
      <c r="D1190" s="406"/>
      <c r="E1190" s="406"/>
      <c r="F1190" s="406"/>
      <c r="G1190" s="406"/>
      <c r="H1190" s="406"/>
      <c r="I1190" s="406"/>
      <c r="J1190" s="406"/>
      <c r="K1190" s="406"/>
      <c r="L1190" s="406"/>
      <c r="M1190" s="406"/>
      <c r="N1190" s="406"/>
      <c r="O1190" s="406"/>
      <c r="P1190" s="406"/>
      <c r="Q1190" s="406"/>
      <c r="R1190" s="406"/>
      <c r="S1190" s="406"/>
      <c r="T1190" s="406"/>
      <c r="U1190" s="406"/>
      <c r="V1190" s="406"/>
      <c r="W1190" s="406"/>
      <c r="X1190" s="406"/>
      <c r="Y1190" s="406"/>
      <c r="Z1190" s="521">
        <f t="shared" si="86"/>
        <v>0</v>
      </c>
      <c r="AA1190" s="406"/>
      <c r="AB1190" s="406"/>
      <c r="AC1190" s="406"/>
      <c r="AD1190" s="406"/>
      <c r="AE1190" s="406"/>
      <c r="AF1190" s="406"/>
      <c r="AG1190" s="406"/>
      <c r="AH1190" s="406"/>
      <c r="AI1190" s="406"/>
      <c r="AJ1190" s="406"/>
      <c r="AK1190" s="406"/>
      <c r="AL1190" s="406"/>
      <c r="AM1190" s="406"/>
      <c r="AN1190" s="406"/>
      <c r="AO1190" s="406"/>
      <c r="AP1190" s="406"/>
      <c r="AQ1190" s="406"/>
      <c r="AR1190" s="406"/>
      <c r="AS1190" s="427"/>
      <c r="AT1190" s="428"/>
      <c r="AU1190" s="427"/>
      <c r="AV1190" s="428"/>
      <c r="AW1190" s="435"/>
      <c r="AX1190" s="428"/>
      <c r="AY1190" s="406"/>
      <c r="AZ1190" s="408"/>
      <c r="BA1190" s="410" t="str">
        <f>IF(A1190="","",IF(AY1190+AZ1190=ข้อมูลพื้นฐาน!$F$36+ข้อมูลพื้นฐาน!$G$36,"/",""))</f>
        <v>/</v>
      </c>
      <c r="BB1190" s="410" t="str">
        <f t="shared" si="85"/>
        <v/>
      </c>
      <c r="BC1190" s="389" t="str">
        <f>สรุปเวลาเรียน!X17</f>
        <v/>
      </c>
      <c r="BD1190" s="415"/>
    </row>
    <row r="1191" spans="1:56" ht="17.25" hidden="1" customHeight="1">
      <c r="A1191" s="875">
        <f>เวลาเรียน1!A444</f>
        <v>0</v>
      </c>
      <c r="B1191" s="876"/>
      <c r="C1191" s="490">
        <f>น้ำหนักส่วนสูง!B440</f>
        <v>0</v>
      </c>
      <c r="D1191" s="406"/>
      <c r="E1191" s="406"/>
      <c r="F1191" s="406"/>
      <c r="G1191" s="406"/>
      <c r="H1191" s="406"/>
      <c r="I1191" s="406"/>
      <c r="J1191" s="406"/>
      <c r="K1191" s="406"/>
      <c r="L1191" s="406"/>
      <c r="M1191" s="406"/>
      <c r="N1191" s="406"/>
      <c r="O1191" s="406"/>
      <c r="P1191" s="406"/>
      <c r="Q1191" s="406"/>
      <c r="R1191" s="406"/>
      <c r="S1191" s="406"/>
      <c r="T1191" s="406"/>
      <c r="U1191" s="406"/>
      <c r="V1191" s="406"/>
      <c r="W1191" s="406"/>
      <c r="X1191" s="406"/>
      <c r="Y1191" s="406"/>
      <c r="Z1191" s="521">
        <f t="shared" si="86"/>
        <v>0</v>
      </c>
      <c r="AA1191" s="406"/>
      <c r="AB1191" s="406"/>
      <c r="AC1191" s="406"/>
      <c r="AD1191" s="406"/>
      <c r="AE1191" s="406"/>
      <c r="AF1191" s="406"/>
      <c r="AG1191" s="406"/>
      <c r="AH1191" s="406"/>
      <c r="AI1191" s="406"/>
      <c r="AJ1191" s="406"/>
      <c r="AK1191" s="406"/>
      <c r="AL1191" s="406"/>
      <c r="AM1191" s="406"/>
      <c r="AN1191" s="406"/>
      <c r="AO1191" s="406"/>
      <c r="AP1191" s="406"/>
      <c r="AQ1191" s="406"/>
      <c r="AR1191" s="406"/>
      <c r="AS1191" s="427"/>
      <c r="AT1191" s="428"/>
      <c r="AU1191" s="427"/>
      <c r="AV1191" s="428"/>
      <c r="AW1191" s="435"/>
      <c r="AX1191" s="428"/>
      <c r="AY1191" s="406"/>
      <c r="AZ1191" s="408"/>
      <c r="BA1191" s="410" t="str">
        <f>IF(A1191="","",IF(AY1191+AZ1191=ข้อมูลพื้นฐาน!$F$36+ข้อมูลพื้นฐาน!$G$36,"/",""))</f>
        <v>/</v>
      </c>
      <c r="BB1191" s="410" t="str">
        <f t="shared" si="85"/>
        <v/>
      </c>
      <c r="BC1191" s="389" t="str">
        <f>สรุปเวลาเรียน!X18</f>
        <v/>
      </c>
      <c r="BD1191" s="415"/>
    </row>
    <row r="1192" spans="1:56" ht="17.25" hidden="1" customHeight="1">
      <c r="A1192" s="875">
        <f>เวลาเรียน1!A445</f>
        <v>0</v>
      </c>
      <c r="B1192" s="876"/>
      <c r="C1192" s="490">
        <f>น้ำหนักส่วนสูง!B441</f>
        <v>0</v>
      </c>
      <c r="D1192" s="406"/>
      <c r="E1192" s="406"/>
      <c r="F1192" s="406"/>
      <c r="G1192" s="406"/>
      <c r="H1192" s="406"/>
      <c r="I1192" s="406"/>
      <c r="J1192" s="406"/>
      <c r="K1192" s="406"/>
      <c r="L1192" s="406"/>
      <c r="M1192" s="406"/>
      <c r="N1192" s="406"/>
      <c r="O1192" s="406"/>
      <c r="P1192" s="406"/>
      <c r="Q1192" s="406"/>
      <c r="R1192" s="406"/>
      <c r="S1192" s="406"/>
      <c r="T1192" s="406"/>
      <c r="U1192" s="406"/>
      <c r="V1192" s="406"/>
      <c r="W1192" s="406"/>
      <c r="X1192" s="406"/>
      <c r="Y1192" s="406"/>
      <c r="Z1192" s="521">
        <f t="shared" si="86"/>
        <v>0</v>
      </c>
      <c r="AA1192" s="406"/>
      <c r="AB1192" s="406"/>
      <c r="AC1192" s="406"/>
      <c r="AD1192" s="406"/>
      <c r="AE1192" s="406"/>
      <c r="AF1192" s="406"/>
      <c r="AG1192" s="406"/>
      <c r="AH1192" s="406"/>
      <c r="AI1192" s="406"/>
      <c r="AJ1192" s="406"/>
      <c r="AK1192" s="406"/>
      <c r="AL1192" s="406"/>
      <c r="AM1192" s="406"/>
      <c r="AN1192" s="406"/>
      <c r="AO1192" s="406"/>
      <c r="AP1192" s="406"/>
      <c r="AQ1192" s="406"/>
      <c r="AR1192" s="406"/>
      <c r="AS1192" s="427"/>
      <c r="AT1192" s="428"/>
      <c r="AU1192" s="427"/>
      <c r="AV1192" s="428"/>
      <c r="AW1192" s="435"/>
      <c r="AX1192" s="428"/>
      <c r="AY1192" s="406"/>
      <c r="AZ1192" s="408"/>
      <c r="BA1192" s="410" t="str">
        <f>IF(A1192="","",IF(AY1192+AZ1192=ข้อมูลพื้นฐาน!$F$36+ข้อมูลพื้นฐาน!$G$36,"/",""))</f>
        <v>/</v>
      </c>
      <c r="BB1192" s="410" t="str">
        <f t="shared" si="85"/>
        <v/>
      </c>
      <c r="BC1192" s="389" t="str">
        <f>สรุปเวลาเรียน!X19</f>
        <v/>
      </c>
      <c r="BD1192" s="415"/>
    </row>
    <row r="1193" spans="1:56" ht="17.25" hidden="1" customHeight="1">
      <c r="A1193" s="875">
        <f>เวลาเรียน1!A446</f>
        <v>0</v>
      </c>
      <c r="B1193" s="876"/>
      <c r="C1193" s="490">
        <f>น้ำหนักส่วนสูง!B442</f>
        <v>0</v>
      </c>
      <c r="D1193" s="406"/>
      <c r="E1193" s="406"/>
      <c r="F1193" s="406"/>
      <c r="G1193" s="406"/>
      <c r="H1193" s="406"/>
      <c r="I1193" s="406"/>
      <c r="J1193" s="406"/>
      <c r="K1193" s="406"/>
      <c r="L1193" s="406"/>
      <c r="M1193" s="406"/>
      <c r="N1193" s="406"/>
      <c r="O1193" s="406"/>
      <c r="P1193" s="406"/>
      <c r="Q1193" s="406"/>
      <c r="R1193" s="406"/>
      <c r="S1193" s="406"/>
      <c r="T1193" s="406"/>
      <c r="U1193" s="406"/>
      <c r="V1193" s="406"/>
      <c r="W1193" s="406"/>
      <c r="X1193" s="406"/>
      <c r="Y1193" s="406"/>
      <c r="Z1193" s="521">
        <f t="shared" si="86"/>
        <v>0</v>
      </c>
      <c r="AA1193" s="406"/>
      <c r="AB1193" s="406"/>
      <c r="AC1193" s="406"/>
      <c r="AD1193" s="406"/>
      <c r="AE1193" s="406"/>
      <c r="AF1193" s="406"/>
      <c r="AG1193" s="406"/>
      <c r="AH1193" s="406"/>
      <c r="AI1193" s="406"/>
      <c r="AJ1193" s="406"/>
      <c r="AK1193" s="406"/>
      <c r="AL1193" s="406"/>
      <c r="AM1193" s="406"/>
      <c r="AN1193" s="406"/>
      <c r="AO1193" s="406"/>
      <c r="AP1193" s="406"/>
      <c r="AQ1193" s="406"/>
      <c r="AR1193" s="406"/>
      <c r="AS1193" s="427"/>
      <c r="AT1193" s="428"/>
      <c r="AU1193" s="427"/>
      <c r="AV1193" s="428"/>
      <c r="AW1193" s="435"/>
      <c r="AX1193" s="428"/>
      <c r="AY1193" s="406"/>
      <c r="AZ1193" s="408"/>
      <c r="BA1193" s="410" t="str">
        <f>IF(A1193="","",IF(AY1193+AZ1193=ข้อมูลพื้นฐาน!$F$36+ข้อมูลพื้นฐาน!$G$36,"/",""))</f>
        <v>/</v>
      </c>
      <c r="BB1193" s="410" t="str">
        <f t="shared" si="85"/>
        <v/>
      </c>
      <c r="BC1193" s="389" t="str">
        <f>สรุปเวลาเรียน!X20</f>
        <v/>
      </c>
      <c r="BD1193" s="415"/>
    </row>
    <row r="1194" spans="1:56" ht="17.25" hidden="1" customHeight="1">
      <c r="A1194" s="875">
        <f>เวลาเรียน1!A447</f>
        <v>0</v>
      </c>
      <c r="B1194" s="876"/>
      <c r="C1194" s="490">
        <f>น้ำหนักส่วนสูง!B443</f>
        <v>0</v>
      </c>
      <c r="D1194" s="406"/>
      <c r="E1194" s="406"/>
      <c r="F1194" s="406"/>
      <c r="G1194" s="406"/>
      <c r="H1194" s="406"/>
      <c r="I1194" s="406"/>
      <c r="J1194" s="406"/>
      <c r="K1194" s="406"/>
      <c r="L1194" s="406"/>
      <c r="M1194" s="406"/>
      <c r="N1194" s="406"/>
      <c r="O1194" s="406"/>
      <c r="P1194" s="406"/>
      <c r="Q1194" s="406"/>
      <c r="R1194" s="406"/>
      <c r="S1194" s="406"/>
      <c r="T1194" s="406"/>
      <c r="U1194" s="406"/>
      <c r="V1194" s="406"/>
      <c r="W1194" s="406"/>
      <c r="X1194" s="406"/>
      <c r="Y1194" s="406"/>
      <c r="Z1194" s="521">
        <f t="shared" si="86"/>
        <v>0</v>
      </c>
      <c r="AA1194" s="406"/>
      <c r="AB1194" s="406"/>
      <c r="AC1194" s="406"/>
      <c r="AD1194" s="406"/>
      <c r="AE1194" s="406"/>
      <c r="AF1194" s="406"/>
      <c r="AG1194" s="406"/>
      <c r="AH1194" s="406"/>
      <c r="AI1194" s="406"/>
      <c r="AJ1194" s="406"/>
      <c r="AK1194" s="406"/>
      <c r="AL1194" s="406"/>
      <c r="AM1194" s="406"/>
      <c r="AN1194" s="406"/>
      <c r="AO1194" s="406"/>
      <c r="AP1194" s="406"/>
      <c r="AQ1194" s="406"/>
      <c r="AR1194" s="406"/>
      <c r="AS1194" s="427"/>
      <c r="AT1194" s="428"/>
      <c r="AU1194" s="427"/>
      <c r="AV1194" s="428"/>
      <c r="AW1194" s="435"/>
      <c r="AX1194" s="428"/>
      <c r="AY1194" s="406"/>
      <c r="AZ1194" s="408"/>
      <c r="BA1194" s="410" t="str">
        <f>IF(A1194="","",IF(AY1194+AZ1194=ข้อมูลพื้นฐาน!$F$36+ข้อมูลพื้นฐาน!$G$36,"/",""))</f>
        <v>/</v>
      </c>
      <c r="BB1194" s="410" t="str">
        <f t="shared" si="85"/>
        <v/>
      </c>
      <c r="BC1194" s="389" t="str">
        <f>สรุปเวลาเรียน!X21</f>
        <v/>
      </c>
      <c r="BD1194" s="415"/>
    </row>
    <row r="1195" spans="1:56" ht="17.25" hidden="1" customHeight="1">
      <c r="A1195" s="875">
        <f>เวลาเรียน1!A448</f>
        <v>0</v>
      </c>
      <c r="B1195" s="876"/>
      <c r="C1195" s="490">
        <f>น้ำหนักส่วนสูง!B444</f>
        <v>0</v>
      </c>
      <c r="D1195" s="406"/>
      <c r="E1195" s="406"/>
      <c r="F1195" s="406"/>
      <c r="G1195" s="406"/>
      <c r="H1195" s="406"/>
      <c r="I1195" s="406"/>
      <c r="J1195" s="406"/>
      <c r="K1195" s="406"/>
      <c r="L1195" s="406"/>
      <c r="M1195" s="406"/>
      <c r="N1195" s="406"/>
      <c r="O1195" s="406"/>
      <c r="P1195" s="406"/>
      <c r="Q1195" s="406"/>
      <c r="R1195" s="406"/>
      <c r="S1195" s="406"/>
      <c r="T1195" s="406"/>
      <c r="U1195" s="406"/>
      <c r="V1195" s="406"/>
      <c r="W1195" s="406"/>
      <c r="X1195" s="406"/>
      <c r="Y1195" s="406"/>
      <c r="Z1195" s="521">
        <f t="shared" si="86"/>
        <v>0</v>
      </c>
      <c r="AA1195" s="406"/>
      <c r="AB1195" s="406"/>
      <c r="AC1195" s="406"/>
      <c r="AD1195" s="406"/>
      <c r="AE1195" s="406"/>
      <c r="AF1195" s="406"/>
      <c r="AG1195" s="406"/>
      <c r="AH1195" s="406"/>
      <c r="AI1195" s="406"/>
      <c r="AJ1195" s="406"/>
      <c r="AK1195" s="406"/>
      <c r="AL1195" s="406"/>
      <c r="AM1195" s="406"/>
      <c r="AN1195" s="406"/>
      <c r="AO1195" s="406"/>
      <c r="AP1195" s="406"/>
      <c r="AQ1195" s="406"/>
      <c r="AR1195" s="406"/>
      <c r="AS1195" s="427"/>
      <c r="AT1195" s="428"/>
      <c r="AU1195" s="427"/>
      <c r="AV1195" s="428"/>
      <c r="AW1195" s="435"/>
      <c r="AX1195" s="428"/>
      <c r="AY1195" s="406"/>
      <c r="AZ1195" s="408"/>
      <c r="BA1195" s="410" t="str">
        <f>IF(A1195="","",IF(AY1195+AZ1195=ข้อมูลพื้นฐาน!$F$36+ข้อมูลพื้นฐาน!$G$36,"/",""))</f>
        <v>/</v>
      </c>
      <c r="BB1195" s="410" t="str">
        <f t="shared" si="85"/>
        <v/>
      </c>
      <c r="BC1195" s="389" t="str">
        <f>สรุปเวลาเรียน!X22</f>
        <v/>
      </c>
      <c r="BD1195" s="415"/>
    </row>
    <row r="1196" spans="1:56" ht="17.25" hidden="1" customHeight="1">
      <c r="A1196" s="875">
        <f>เวลาเรียน1!A449</f>
        <v>0</v>
      </c>
      <c r="B1196" s="876"/>
      <c r="C1196" s="490">
        <f>น้ำหนักส่วนสูง!B445</f>
        <v>0</v>
      </c>
      <c r="D1196" s="406"/>
      <c r="E1196" s="406"/>
      <c r="F1196" s="406"/>
      <c r="G1196" s="406"/>
      <c r="H1196" s="406"/>
      <c r="I1196" s="406"/>
      <c r="J1196" s="406"/>
      <c r="K1196" s="406"/>
      <c r="L1196" s="406"/>
      <c r="M1196" s="406"/>
      <c r="N1196" s="406"/>
      <c r="O1196" s="406"/>
      <c r="P1196" s="406"/>
      <c r="Q1196" s="406"/>
      <c r="R1196" s="406"/>
      <c r="S1196" s="406"/>
      <c r="T1196" s="406"/>
      <c r="U1196" s="406"/>
      <c r="V1196" s="406"/>
      <c r="W1196" s="406"/>
      <c r="X1196" s="406"/>
      <c r="Y1196" s="406"/>
      <c r="Z1196" s="521">
        <f t="shared" si="86"/>
        <v>0</v>
      </c>
      <c r="AA1196" s="406"/>
      <c r="AB1196" s="406"/>
      <c r="AC1196" s="406"/>
      <c r="AD1196" s="406"/>
      <c r="AE1196" s="406"/>
      <c r="AF1196" s="406"/>
      <c r="AG1196" s="406"/>
      <c r="AH1196" s="406"/>
      <c r="AI1196" s="406"/>
      <c r="AJ1196" s="406"/>
      <c r="AK1196" s="406"/>
      <c r="AL1196" s="406"/>
      <c r="AM1196" s="406"/>
      <c r="AN1196" s="406"/>
      <c r="AO1196" s="406"/>
      <c r="AP1196" s="406"/>
      <c r="AQ1196" s="406"/>
      <c r="AR1196" s="406"/>
      <c r="AS1196" s="427"/>
      <c r="AT1196" s="428"/>
      <c r="AU1196" s="427"/>
      <c r="AV1196" s="428"/>
      <c r="AW1196" s="435"/>
      <c r="AX1196" s="428"/>
      <c r="AY1196" s="406"/>
      <c r="AZ1196" s="408"/>
      <c r="BA1196" s="410" t="str">
        <f>IF(A1196="","",IF(AY1196+AZ1196=ข้อมูลพื้นฐาน!$F$36+ข้อมูลพื้นฐาน!$G$36,"/",""))</f>
        <v>/</v>
      </c>
      <c r="BB1196" s="410" t="str">
        <f t="shared" si="85"/>
        <v/>
      </c>
      <c r="BC1196" s="389" t="str">
        <f>สรุปเวลาเรียน!X23</f>
        <v/>
      </c>
      <c r="BD1196" s="415"/>
    </row>
    <row r="1197" spans="1:56" ht="17.25" hidden="1" customHeight="1">
      <c r="A1197" s="875">
        <f>เวลาเรียน1!A450</f>
        <v>0</v>
      </c>
      <c r="B1197" s="876"/>
      <c r="C1197" s="490">
        <f>น้ำหนักส่วนสูง!B446</f>
        <v>0</v>
      </c>
      <c r="D1197" s="406"/>
      <c r="E1197" s="406"/>
      <c r="F1197" s="406"/>
      <c r="G1197" s="406"/>
      <c r="H1197" s="406"/>
      <c r="I1197" s="406"/>
      <c r="J1197" s="406"/>
      <c r="K1197" s="406"/>
      <c r="L1197" s="406"/>
      <c r="M1197" s="406"/>
      <c r="N1197" s="406"/>
      <c r="O1197" s="406"/>
      <c r="P1197" s="406"/>
      <c r="Q1197" s="406"/>
      <c r="R1197" s="406"/>
      <c r="S1197" s="406"/>
      <c r="T1197" s="406"/>
      <c r="U1197" s="406"/>
      <c r="V1197" s="406"/>
      <c r="W1197" s="406"/>
      <c r="X1197" s="406"/>
      <c r="Y1197" s="406"/>
      <c r="Z1197" s="521">
        <f t="shared" si="86"/>
        <v>0</v>
      </c>
      <c r="AA1197" s="406"/>
      <c r="AB1197" s="406"/>
      <c r="AC1197" s="406"/>
      <c r="AD1197" s="406"/>
      <c r="AE1197" s="406"/>
      <c r="AF1197" s="406"/>
      <c r="AG1197" s="406"/>
      <c r="AH1197" s="406"/>
      <c r="AI1197" s="406"/>
      <c r="AJ1197" s="406"/>
      <c r="AK1197" s="406"/>
      <c r="AL1197" s="406"/>
      <c r="AM1197" s="406"/>
      <c r="AN1197" s="406"/>
      <c r="AO1197" s="406"/>
      <c r="AP1197" s="406"/>
      <c r="AQ1197" s="406"/>
      <c r="AR1197" s="406"/>
      <c r="AS1197" s="427"/>
      <c r="AT1197" s="428"/>
      <c r="AU1197" s="427"/>
      <c r="AV1197" s="428"/>
      <c r="AW1197" s="435"/>
      <c r="AX1197" s="428"/>
      <c r="AY1197" s="406"/>
      <c r="AZ1197" s="408"/>
      <c r="BA1197" s="410" t="str">
        <f>IF(A1197="","",IF(AY1197+AZ1197=ข้อมูลพื้นฐาน!$F$36+ข้อมูลพื้นฐาน!$G$36,"/",""))</f>
        <v>/</v>
      </c>
      <c r="BB1197" s="410" t="str">
        <f t="shared" si="85"/>
        <v/>
      </c>
      <c r="BC1197" s="389" t="str">
        <f>สรุปเวลาเรียน!X24</f>
        <v/>
      </c>
      <c r="BD1197" s="415"/>
    </row>
    <row r="1198" spans="1:56" ht="17.25" hidden="1" customHeight="1">
      <c r="A1198" s="875">
        <f>เวลาเรียน1!A451</f>
        <v>0</v>
      </c>
      <c r="B1198" s="876"/>
      <c r="C1198" s="490">
        <f>น้ำหนักส่วนสูง!B447</f>
        <v>0</v>
      </c>
      <c r="D1198" s="406"/>
      <c r="E1198" s="406"/>
      <c r="F1198" s="406"/>
      <c r="G1198" s="406"/>
      <c r="H1198" s="406"/>
      <c r="I1198" s="406"/>
      <c r="J1198" s="406"/>
      <c r="K1198" s="406"/>
      <c r="L1198" s="406"/>
      <c r="M1198" s="406"/>
      <c r="N1198" s="406"/>
      <c r="O1198" s="406"/>
      <c r="P1198" s="406"/>
      <c r="Q1198" s="406"/>
      <c r="R1198" s="406"/>
      <c r="S1198" s="406"/>
      <c r="T1198" s="406"/>
      <c r="U1198" s="406"/>
      <c r="V1198" s="406"/>
      <c r="W1198" s="406"/>
      <c r="X1198" s="406"/>
      <c r="Y1198" s="406"/>
      <c r="Z1198" s="521">
        <f t="shared" si="86"/>
        <v>0</v>
      </c>
      <c r="AA1198" s="406"/>
      <c r="AB1198" s="406"/>
      <c r="AC1198" s="406"/>
      <c r="AD1198" s="406"/>
      <c r="AE1198" s="406"/>
      <c r="AF1198" s="406"/>
      <c r="AG1198" s="406"/>
      <c r="AH1198" s="406"/>
      <c r="AI1198" s="406"/>
      <c r="AJ1198" s="406"/>
      <c r="AK1198" s="406"/>
      <c r="AL1198" s="406"/>
      <c r="AM1198" s="406"/>
      <c r="AN1198" s="406"/>
      <c r="AO1198" s="406"/>
      <c r="AP1198" s="406"/>
      <c r="AQ1198" s="406"/>
      <c r="AR1198" s="406"/>
      <c r="AS1198" s="427"/>
      <c r="AT1198" s="428"/>
      <c r="AU1198" s="427"/>
      <c r="AV1198" s="428"/>
      <c r="AW1198" s="435"/>
      <c r="AX1198" s="428"/>
      <c r="AY1198" s="406"/>
      <c r="AZ1198" s="408"/>
      <c r="BA1198" s="410" t="str">
        <f>IF(A1198="","",IF(AY1198+AZ1198=ข้อมูลพื้นฐาน!$F$36+ข้อมูลพื้นฐาน!$G$36,"/",""))</f>
        <v>/</v>
      </c>
      <c r="BB1198" s="410" t="str">
        <f t="shared" si="85"/>
        <v/>
      </c>
      <c r="BC1198" s="389" t="str">
        <f>สรุปเวลาเรียน!X25</f>
        <v/>
      </c>
      <c r="BD1198" s="415"/>
    </row>
    <row r="1199" spans="1:56" ht="17.25" hidden="1" customHeight="1">
      <c r="A1199" s="875">
        <f>เวลาเรียน1!A452</f>
        <v>0</v>
      </c>
      <c r="B1199" s="876"/>
      <c r="C1199" s="490">
        <f>น้ำหนักส่วนสูง!B448</f>
        <v>0</v>
      </c>
      <c r="D1199" s="406"/>
      <c r="E1199" s="406"/>
      <c r="F1199" s="406"/>
      <c r="G1199" s="406"/>
      <c r="H1199" s="406"/>
      <c r="I1199" s="406"/>
      <c r="J1199" s="406"/>
      <c r="K1199" s="406"/>
      <c r="L1199" s="406"/>
      <c r="M1199" s="406"/>
      <c r="N1199" s="406"/>
      <c r="O1199" s="406"/>
      <c r="P1199" s="406"/>
      <c r="Q1199" s="406"/>
      <c r="R1199" s="406"/>
      <c r="S1199" s="406"/>
      <c r="T1199" s="406"/>
      <c r="U1199" s="406"/>
      <c r="V1199" s="406"/>
      <c r="W1199" s="406"/>
      <c r="X1199" s="406"/>
      <c r="Y1199" s="406"/>
      <c r="Z1199" s="521">
        <f t="shared" si="86"/>
        <v>0</v>
      </c>
      <c r="AA1199" s="406"/>
      <c r="AB1199" s="406"/>
      <c r="AC1199" s="406"/>
      <c r="AD1199" s="406"/>
      <c r="AE1199" s="406"/>
      <c r="AF1199" s="406"/>
      <c r="AG1199" s="406"/>
      <c r="AH1199" s="406"/>
      <c r="AI1199" s="406"/>
      <c r="AJ1199" s="406"/>
      <c r="AK1199" s="406"/>
      <c r="AL1199" s="406"/>
      <c r="AM1199" s="406"/>
      <c r="AN1199" s="406"/>
      <c r="AO1199" s="406"/>
      <c r="AP1199" s="406"/>
      <c r="AQ1199" s="406"/>
      <c r="AR1199" s="406"/>
      <c r="AS1199" s="427"/>
      <c r="AT1199" s="428"/>
      <c r="AU1199" s="427"/>
      <c r="AV1199" s="428"/>
      <c r="AW1199" s="435"/>
      <c r="AX1199" s="428"/>
      <c r="AY1199" s="406"/>
      <c r="AZ1199" s="408"/>
      <c r="BA1199" s="410" t="str">
        <f>IF(A1199="","",IF(AY1199+AZ1199=ข้อมูลพื้นฐาน!$F$36+ข้อมูลพื้นฐาน!$G$36,"/",""))</f>
        <v>/</v>
      </c>
      <c r="BB1199" s="410" t="str">
        <f t="shared" si="85"/>
        <v/>
      </c>
      <c r="BC1199" s="389" t="str">
        <f>สรุปเวลาเรียน!X26</f>
        <v/>
      </c>
      <c r="BD1199" s="415"/>
    </row>
    <row r="1200" spans="1:56" ht="17.25" hidden="1" customHeight="1">
      <c r="A1200" s="875">
        <f>เวลาเรียน1!A453</f>
        <v>0</v>
      </c>
      <c r="B1200" s="876"/>
      <c r="C1200" s="490">
        <f>น้ำหนักส่วนสูง!B449</f>
        <v>0</v>
      </c>
      <c r="D1200" s="406"/>
      <c r="E1200" s="406"/>
      <c r="F1200" s="406"/>
      <c r="G1200" s="406"/>
      <c r="H1200" s="406"/>
      <c r="I1200" s="406"/>
      <c r="J1200" s="406"/>
      <c r="K1200" s="406"/>
      <c r="L1200" s="406"/>
      <c r="M1200" s="406"/>
      <c r="N1200" s="406"/>
      <c r="O1200" s="406"/>
      <c r="P1200" s="406"/>
      <c r="Q1200" s="406"/>
      <c r="R1200" s="406"/>
      <c r="S1200" s="406"/>
      <c r="T1200" s="406"/>
      <c r="U1200" s="406"/>
      <c r="V1200" s="406"/>
      <c r="W1200" s="406"/>
      <c r="X1200" s="406"/>
      <c r="Y1200" s="406"/>
      <c r="Z1200" s="521">
        <f t="shared" si="86"/>
        <v>0</v>
      </c>
      <c r="AA1200" s="406"/>
      <c r="AB1200" s="406"/>
      <c r="AC1200" s="406"/>
      <c r="AD1200" s="406"/>
      <c r="AE1200" s="406"/>
      <c r="AF1200" s="406"/>
      <c r="AG1200" s="406"/>
      <c r="AH1200" s="406"/>
      <c r="AI1200" s="406"/>
      <c r="AJ1200" s="406"/>
      <c r="AK1200" s="406"/>
      <c r="AL1200" s="406"/>
      <c r="AM1200" s="406"/>
      <c r="AN1200" s="406"/>
      <c r="AO1200" s="406"/>
      <c r="AP1200" s="406"/>
      <c r="AQ1200" s="406"/>
      <c r="AR1200" s="406"/>
      <c r="AS1200" s="427"/>
      <c r="AT1200" s="428"/>
      <c r="AU1200" s="427"/>
      <c r="AV1200" s="428"/>
      <c r="AW1200" s="435"/>
      <c r="AX1200" s="428"/>
      <c r="AY1200" s="406"/>
      <c r="AZ1200" s="408"/>
      <c r="BA1200" s="410" t="str">
        <f>IF(A1200="","",IF(AY1200+AZ1200=ข้อมูลพื้นฐาน!$F$36+ข้อมูลพื้นฐาน!$G$36,"/",""))</f>
        <v>/</v>
      </c>
      <c r="BB1200" s="410" t="str">
        <f t="shared" si="85"/>
        <v/>
      </c>
      <c r="BC1200" s="389" t="str">
        <f>สรุปเวลาเรียน!X27</f>
        <v/>
      </c>
      <c r="BD1200" s="415"/>
    </row>
    <row r="1201" spans="1:56" ht="17.25" hidden="1" customHeight="1">
      <c r="A1201" s="875">
        <f>เวลาเรียน1!A454</f>
        <v>0</v>
      </c>
      <c r="B1201" s="876"/>
      <c r="C1201" s="490">
        <f>น้ำหนักส่วนสูง!B450</f>
        <v>0</v>
      </c>
      <c r="D1201" s="406"/>
      <c r="E1201" s="406"/>
      <c r="F1201" s="406"/>
      <c r="G1201" s="406"/>
      <c r="H1201" s="406"/>
      <c r="I1201" s="406"/>
      <c r="J1201" s="406"/>
      <c r="K1201" s="406"/>
      <c r="L1201" s="406"/>
      <c r="M1201" s="406"/>
      <c r="N1201" s="406"/>
      <c r="O1201" s="406"/>
      <c r="P1201" s="406"/>
      <c r="Q1201" s="406"/>
      <c r="R1201" s="406"/>
      <c r="S1201" s="406"/>
      <c r="T1201" s="406"/>
      <c r="U1201" s="406"/>
      <c r="V1201" s="406"/>
      <c r="W1201" s="406"/>
      <c r="X1201" s="406"/>
      <c r="Y1201" s="406"/>
      <c r="Z1201" s="521">
        <f t="shared" si="86"/>
        <v>0</v>
      </c>
      <c r="AA1201" s="406"/>
      <c r="AB1201" s="406"/>
      <c r="AC1201" s="406"/>
      <c r="AD1201" s="406"/>
      <c r="AE1201" s="406"/>
      <c r="AF1201" s="406"/>
      <c r="AG1201" s="406"/>
      <c r="AH1201" s="406"/>
      <c r="AI1201" s="406"/>
      <c r="AJ1201" s="406"/>
      <c r="AK1201" s="406"/>
      <c r="AL1201" s="406"/>
      <c r="AM1201" s="406"/>
      <c r="AN1201" s="406"/>
      <c r="AO1201" s="406"/>
      <c r="AP1201" s="406"/>
      <c r="AQ1201" s="406"/>
      <c r="AR1201" s="406"/>
      <c r="AS1201" s="427"/>
      <c r="AT1201" s="428"/>
      <c r="AU1201" s="427"/>
      <c r="AV1201" s="428"/>
      <c r="AW1201" s="435"/>
      <c r="AX1201" s="428"/>
      <c r="AY1201" s="406"/>
      <c r="AZ1201" s="408"/>
      <c r="BA1201" s="410" t="str">
        <f>IF(A1201="","",IF(AY1201+AZ1201=ข้อมูลพื้นฐาน!$F$36+ข้อมูลพื้นฐาน!$G$36,"/",""))</f>
        <v>/</v>
      </c>
      <c r="BB1201" s="410" t="str">
        <f t="shared" si="85"/>
        <v/>
      </c>
      <c r="BC1201" s="389" t="str">
        <f>สรุปเวลาเรียน!X28</f>
        <v/>
      </c>
      <c r="BD1201" s="415"/>
    </row>
    <row r="1202" spans="1:56" ht="17.25" hidden="1" customHeight="1">
      <c r="A1202" s="875">
        <f>เวลาเรียน1!A455</f>
        <v>0</v>
      </c>
      <c r="B1202" s="876"/>
      <c r="C1202" s="490">
        <f>น้ำหนักส่วนสูง!B451</f>
        <v>0</v>
      </c>
      <c r="D1202" s="406"/>
      <c r="E1202" s="406"/>
      <c r="F1202" s="406"/>
      <c r="G1202" s="406"/>
      <c r="H1202" s="406"/>
      <c r="I1202" s="406"/>
      <c r="J1202" s="406"/>
      <c r="K1202" s="406"/>
      <c r="L1202" s="406"/>
      <c r="M1202" s="406"/>
      <c r="N1202" s="406"/>
      <c r="O1202" s="406"/>
      <c r="P1202" s="406"/>
      <c r="Q1202" s="406"/>
      <c r="R1202" s="406"/>
      <c r="S1202" s="406"/>
      <c r="T1202" s="406"/>
      <c r="U1202" s="406"/>
      <c r="V1202" s="406"/>
      <c r="W1202" s="406"/>
      <c r="X1202" s="406"/>
      <c r="Y1202" s="406"/>
      <c r="Z1202" s="521">
        <f t="shared" si="86"/>
        <v>0</v>
      </c>
      <c r="AA1202" s="406"/>
      <c r="AB1202" s="406"/>
      <c r="AC1202" s="406"/>
      <c r="AD1202" s="406"/>
      <c r="AE1202" s="406"/>
      <c r="AF1202" s="406"/>
      <c r="AG1202" s="406"/>
      <c r="AH1202" s="406"/>
      <c r="AI1202" s="406"/>
      <c r="AJ1202" s="406"/>
      <c r="AK1202" s="406"/>
      <c r="AL1202" s="406"/>
      <c r="AM1202" s="406"/>
      <c r="AN1202" s="406"/>
      <c r="AO1202" s="406"/>
      <c r="AP1202" s="406"/>
      <c r="AQ1202" s="406"/>
      <c r="AR1202" s="406"/>
      <c r="AS1202" s="427"/>
      <c r="AT1202" s="428"/>
      <c r="AU1202" s="427"/>
      <c r="AV1202" s="428"/>
      <c r="AW1202" s="435"/>
      <c r="AX1202" s="428"/>
      <c r="AY1202" s="406"/>
      <c r="AZ1202" s="408"/>
      <c r="BA1202" s="410" t="str">
        <f>IF(A1202="","",IF(AY1202+AZ1202=ข้อมูลพื้นฐาน!$F$36+ข้อมูลพื้นฐาน!$G$36,"/",""))</f>
        <v>/</v>
      </c>
      <c r="BB1202" s="410" t="str">
        <f t="shared" si="85"/>
        <v/>
      </c>
      <c r="BC1202" s="389" t="str">
        <f>สรุปเวลาเรียน!X29</f>
        <v/>
      </c>
      <c r="BD1202" s="415"/>
    </row>
    <row r="1203" spans="1:56" ht="17.25" hidden="1" customHeight="1">
      <c r="A1203" s="875">
        <f>เวลาเรียน1!A456</f>
        <v>0</v>
      </c>
      <c r="B1203" s="876"/>
      <c r="C1203" s="490">
        <f>น้ำหนักส่วนสูง!B452</f>
        <v>0</v>
      </c>
      <c r="D1203" s="406"/>
      <c r="E1203" s="406"/>
      <c r="F1203" s="406"/>
      <c r="G1203" s="406"/>
      <c r="H1203" s="406"/>
      <c r="I1203" s="406"/>
      <c r="J1203" s="406"/>
      <c r="K1203" s="406"/>
      <c r="L1203" s="406"/>
      <c r="M1203" s="406"/>
      <c r="N1203" s="406"/>
      <c r="O1203" s="406"/>
      <c r="P1203" s="406"/>
      <c r="Q1203" s="406"/>
      <c r="R1203" s="406"/>
      <c r="S1203" s="406"/>
      <c r="T1203" s="406"/>
      <c r="U1203" s="406"/>
      <c r="V1203" s="406"/>
      <c r="W1203" s="406"/>
      <c r="X1203" s="406"/>
      <c r="Y1203" s="406"/>
      <c r="Z1203" s="521">
        <f t="shared" si="86"/>
        <v>0</v>
      </c>
      <c r="AA1203" s="406"/>
      <c r="AB1203" s="406"/>
      <c r="AC1203" s="406"/>
      <c r="AD1203" s="406"/>
      <c r="AE1203" s="406"/>
      <c r="AF1203" s="406"/>
      <c r="AG1203" s="406"/>
      <c r="AH1203" s="406"/>
      <c r="AI1203" s="406"/>
      <c r="AJ1203" s="406"/>
      <c r="AK1203" s="406"/>
      <c r="AL1203" s="406"/>
      <c r="AM1203" s="406"/>
      <c r="AN1203" s="406"/>
      <c r="AO1203" s="406"/>
      <c r="AP1203" s="406"/>
      <c r="AQ1203" s="406"/>
      <c r="AR1203" s="406"/>
      <c r="AS1203" s="427"/>
      <c r="AT1203" s="428"/>
      <c r="AU1203" s="427"/>
      <c r="AV1203" s="428"/>
      <c r="AW1203" s="435"/>
      <c r="AX1203" s="428"/>
      <c r="AY1203" s="406"/>
      <c r="AZ1203" s="408"/>
      <c r="BA1203" s="410" t="str">
        <f>IF(A1203="","",IF(AY1203+AZ1203=ข้อมูลพื้นฐาน!$F$36+ข้อมูลพื้นฐาน!$G$36,"/",""))</f>
        <v>/</v>
      </c>
      <c r="BB1203" s="410" t="str">
        <f t="shared" si="85"/>
        <v/>
      </c>
      <c r="BC1203" s="389" t="str">
        <f>สรุปเวลาเรียน!X30</f>
        <v/>
      </c>
      <c r="BD1203" s="415"/>
    </row>
    <row r="1204" spans="1:56" ht="17.25" hidden="1" customHeight="1">
      <c r="A1204" s="875">
        <f>เวลาเรียน1!A457</f>
        <v>0</v>
      </c>
      <c r="B1204" s="876"/>
      <c r="C1204" s="490">
        <f>น้ำหนักส่วนสูง!B453</f>
        <v>0</v>
      </c>
      <c r="D1204" s="406"/>
      <c r="E1204" s="406"/>
      <c r="F1204" s="406"/>
      <c r="G1204" s="406"/>
      <c r="H1204" s="406"/>
      <c r="I1204" s="406"/>
      <c r="J1204" s="406"/>
      <c r="K1204" s="406"/>
      <c r="L1204" s="406"/>
      <c r="M1204" s="406"/>
      <c r="N1204" s="406"/>
      <c r="O1204" s="406"/>
      <c r="P1204" s="406"/>
      <c r="Q1204" s="406"/>
      <c r="R1204" s="406"/>
      <c r="S1204" s="406"/>
      <c r="T1204" s="406"/>
      <c r="U1204" s="406"/>
      <c r="V1204" s="406"/>
      <c r="W1204" s="406"/>
      <c r="X1204" s="406"/>
      <c r="Y1204" s="406"/>
      <c r="Z1204" s="521">
        <f t="shared" si="86"/>
        <v>0</v>
      </c>
      <c r="AA1204" s="406"/>
      <c r="AB1204" s="406"/>
      <c r="AC1204" s="406"/>
      <c r="AD1204" s="406"/>
      <c r="AE1204" s="406"/>
      <c r="AF1204" s="406"/>
      <c r="AG1204" s="406"/>
      <c r="AH1204" s="406"/>
      <c r="AI1204" s="406"/>
      <c r="AJ1204" s="406"/>
      <c r="AK1204" s="406"/>
      <c r="AL1204" s="406"/>
      <c r="AM1204" s="406"/>
      <c r="AN1204" s="406"/>
      <c r="AO1204" s="406"/>
      <c r="AP1204" s="406"/>
      <c r="AQ1204" s="406"/>
      <c r="AR1204" s="406"/>
      <c r="AS1204" s="427"/>
      <c r="AT1204" s="428"/>
      <c r="AU1204" s="427"/>
      <c r="AV1204" s="428"/>
      <c r="AW1204" s="435"/>
      <c r="AX1204" s="428"/>
      <c r="AY1204" s="406"/>
      <c r="AZ1204" s="408"/>
      <c r="BA1204" s="410" t="str">
        <f>IF(A1204="","",IF(AY1204+AZ1204=ข้อมูลพื้นฐาน!$F$36+ข้อมูลพื้นฐาน!$G$36,"/",""))</f>
        <v>/</v>
      </c>
      <c r="BB1204" s="410" t="str">
        <f t="shared" si="85"/>
        <v/>
      </c>
      <c r="BC1204" s="389" t="str">
        <f>สรุปเวลาเรียน!X31</f>
        <v/>
      </c>
      <c r="BD1204" s="415"/>
    </row>
    <row r="1205" spans="1:56" ht="17.25" hidden="1" customHeight="1">
      <c r="A1205" s="875">
        <f>เวลาเรียน1!A458</f>
        <v>0</v>
      </c>
      <c r="B1205" s="876"/>
      <c r="C1205" s="490">
        <f>น้ำหนักส่วนสูง!B454</f>
        <v>0</v>
      </c>
      <c r="D1205" s="406"/>
      <c r="E1205" s="406"/>
      <c r="F1205" s="406"/>
      <c r="G1205" s="406"/>
      <c r="H1205" s="406"/>
      <c r="I1205" s="406"/>
      <c r="J1205" s="406"/>
      <c r="K1205" s="406"/>
      <c r="L1205" s="406"/>
      <c r="M1205" s="406"/>
      <c r="N1205" s="406"/>
      <c r="O1205" s="406"/>
      <c r="P1205" s="406"/>
      <c r="Q1205" s="406"/>
      <c r="R1205" s="406"/>
      <c r="S1205" s="406"/>
      <c r="T1205" s="406"/>
      <c r="U1205" s="406"/>
      <c r="V1205" s="406"/>
      <c r="W1205" s="406"/>
      <c r="X1205" s="406"/>
      <c r="Y1205" s="406"/>
      <c r="Z1205" s="521">
        <f t="shared" si="86"/>
        <v>0</v>
      </c>
      <c r="AA1205" s="406"/>
      <c r="AB1205" s="406"/>
      <c r="AC1205" s="406"/>
      <c r="AD1205" s="406"/>
      <c r="AE1205" s="406"/>
      <c r="AF1205" s="406"/>
      <c r="AG1205" s="406"/>
      <c r="AH1205" s="406"/>
      <c r="AI1205" s="406"/>
      <c r="AJ1205" s="406"/>
      <c r="AK1205" s="406"/>
      <c r="AL1205" s="406"/>
      <c r="AM1205" s="406"/>
      <c r="AN1205" s="406"/>
      <c r="AO1205" s="406"/>
      <c r="AP1205" s="406"/>
      <c r="AQ1205" s="406"/>
      <c r="AR1205" s="406"/>
      <c r="AS1205" s="427"/>
      <c r="AT1205" s="428"/>
      <c r="AU1205" s="427"/>
      <c r="AV1205" s="428"/>
      <c r="AW1205" s="435"/>
      <c r="AX1205" s="428"/>
      <c r="AY1205" s="406"/>
      <c r="AZ1205" s="408"/>
      <c r="BA1205" s="410" t="str">
        <f>IF(A1205="","",IF(AY1205+AZ1205=ข้อมูลพื้นฐาน!$F$36+ข้อมูลพื้นฐาน!$G$36,"/",""))</f>
        <v>/</v>
      </c>
      <c r="BB1205" s="410" t="str">
        <f t="shared" si="85"/>
        <v/>
      </c>
      <c r="BC1205" s="389" t="str">
        <f>สรุปเวลาเรียน!X32</f>
        <v/>
      </c>
      <c r="BD1205" s="415"/>
    </row>
    <row r="1206" spans="1:56" ht="17.25" hidden="1" customHeight="1">
      <c r="A1206" s="875">
        <f>เวลาเรียน1!A459</f>
        <v>0</v>
      </c>
      <c r="B1206" s="876"/>
      <c r="C1206" s="490">
        <f>น้ำหนักส่วนสูง!B455</f>
        <v>0</v>
      </c>
      <c r="D1206" s="406"/>
      <c r="E1206" s="406"/>
      <c r="F1206" s="406"/>
      <c r="G1206" s="406"/>
      <c r="H1206" s="406"/>
      <c r="I1206" s="406"/>
      <c r="J1206" s="406"/>
      <c r="K1206" s="406"/>
      <c r="L1206" s="406"/>
      <c r="M1206" s="406"/>
      <c r="N1206" s="406"/>
      <c r="O1206" s="406"/>
      <c r="P1206" s="406"/>
      <c r="Q1206" s="406"/>
      <c r="R1206" s="406"/>
      <c r="S1206" s="406"/>
      <c r="T1206" s="406"/>
      <c r="U1206" s="406"/>
      <c r="V1206" s="406"/>
      <c r="W1206" s="406"/>
      <c r="X1206" s="406"/>
      <c r="Y1206" s="406"/>
      <c r="Z1206" s="521">
        <f t="shared" si="86"/>
        <v>0</v>
      </c>
      <c r="AA1206" s="406"/>
      <c r="AB1206" s="406"/>
      <c r="AC1206" s="406"/>
      <c r="AD1206" s="406"/>
      <c r="AE1206" s="406"/>
      <c r="AF1206" s="406"/>
      <c r="AG1206" s="406"/>
      <c r="AH1206" s="406"/>
      <c r="AI1206" s="406"/>
      <c r="AJ1206" s="406"/>
      <c r="AK1206" s="406"/>
      <c r="AL1206" s="406"/>
      <c r="AM1206" s="406"/>
      <c r="AN1206" s="406"/>
      <c r="AO1206" s="406"/>
      <c r="AP1206" s="406"/>
      <c r="AQ1206" s="406"/>
      <c r="AR1206" s="406"/>
      <c r="AS1206" s="427"/>
      <c r="AT1206" s="428"/>
      <c r="AU1206" s="427"/>
      <c r="AV1206" s="428"/>
      <c r="AW1206" s="435"/>
      <c r="AX1206" s="428"/>
      <c r="AY1206" s="406"/>
      <c r="AZ1206" s="408"/>
      <c r="BA1206" s="410" t="str">
        <f>IF(A1206="","",IF(AY1206+AZ1206=ข้อมูลพื้นฐาน!$F$36+ข้อมูลพื้นฐาน!$G$36,"/",""))</f>
        <v>/</v>
      </c>
      <c r="BB1206" s="410" t="str">
        <f t="shared" si="85"/>
        <v/>
      </c>
      <c r="BC1206" s="389" t="str">
        <f>สรุปเวลาเรียน!X33</f>
        <v/>
      </c>
      <c r="BD1206" s="415"/>
    </row>
    <row r="1207" spans="1:56" ht="17.25" hidden="1" customHeight="1">
      <c r="A1207" s="875">
        <f>เวลาเรียน1!A460</f>
        <v>0</v>
      </c>
      <c r="B1207" s="876"/>
      <c r="C1207" s="490">
        <f>น้ำหนักส่วนสูง!B456</f>
        <v>0</v>
      </c>
      <c r="D1207" s="406"/>
      <c r="E1207" s="406"/>
      <c r="F1207" s="406"/>
      <c r="G1207" s="406"/>
      <c r="H1207" s="406"/>
      <c r="I1207" s="406"/>
      <c r="J1207" s="406"/>
      <c r="K1207" s="406"/>
      <c r="L1207" s="406"/>
      <c r="M1207" s="406"/>
      <c r="N1207" s="406"/>
      <c r="O1207" s="406"/>
      <c r="P1207" s="406"/>
      <c r="Q1207" s="406"/>
      <c r="R1207" s="406"/>
      <c r="S1207" s="406"/>
      <c r="T1207" s="406"/>
      <c r="U1207" s="406"/>
      <c r="V1207" s="406"/>
      <c r="W1207" s="406"/>
      <c r="X1207" s="406"/>
      <c r="Y1207" s="406"/>
      <c r="Z1207" s="521">
        <f t="shared" si="86"/>
        <v>0</v>
      </c>
      <c r="AA1207" s="406"/>
      <c r="AB1207" s="406"/>
      <c r="AC1207" s="406"/>
      <c r="AD1207" s="406"/>
      <c r="AE1207" s="406"/>
      <c r="AF1207" s="406"/>
      <c r="AG1207" s="406"/>
      <c r="AH1207" s="406"/>
      <c r="AI1207" s="406"/>
      <c r="AJ1207" s="406"/>
      <c r="AK1207" s="406"/>
      <c r="AL1207" s="406"/>
      <c r="AM1207" s="406"/>
      <c r="AN1207" s="406"/>
      <c r="AO1207" s="406"/>
      <c r="AP1207" s="406"/>
      <c r="AQ1207" s="406"/>
      <c r="AR1207" s="406"/>
      <c r="AS1207" s="427"/>
      <c r="AT1207" s="428"/>
      <c r="AU1207" s="427"/>
      <c r="AV1207" s="428"/>
      <c r="AW1207" s="435"/>
      <c r="AX1207" s="428"/>
      <c r="AY1207" s="406"/>
      <c r="AZ1207" s="408"/>
      <c r="BA1207" s="410" t="str">
        <f>IF(A1207="","",IF(AY1207+AZ1207=ข้อมูลพื้นฐาน!$F$36+ข้อมูลพื้นฐาน!$G$36,"/",""))</f>
        <v>/</v>
      </c>
      <c r="BB1207" s="410" t="str">
        <f t="shared" si="85"/>
        <v/>
      </c>
      <c r="BC1207" s="389" t="str">
        <f>สรุปเวลาเรียน!X34</f>
        <v/>
      </c>
      <c r="BD1207" s="415"/>
    </row>
    <row r="1208" spans="1:56" ht="17.25" hidden="1" customHeight="1">
      <c r="A1208" s="875">
        <f>เวลาเรียน1!A461</f>
        <v>0</v>
      </c>
      <c r="B1208" s="876"/>
      <c r="C1208" s="490">
        <f>น้ำหนักส่วนสูง!B457</f>
        <v>0</v>
      </c>
      <c r="D1208" s="406"/>
      <c r="E1208" s="406"/>
      <c r="F1208" s="406"/>
      <c r="G1208" s="406"/>
      <c r="H1208" s="406"/>
      <c r="I1208" s="406"/>
      <c r="J1208" s="406"/>
      <c r="K1208" s="406"/>
      <c r="L1208" s="406"/>
      <c r="M1208" s="406"/>
      <c r="N1208" s="406"/>
      <c r="O1208" s="406"/>
      <c r="P1208" s="406"/>
      <c r="Q1208" s="406"/>
      <c r="R1208" s="406"/>
      <c r="S1208" s="406"/>
      <c r="T1208" s="406"/>
      <c r="U1208" s="406"/>
      <c r="V1208" s="406"/>
      <c r="W1208" s="406"/>
      <c r="X1208" s="406"/>
      <c r="Y1208" s="406"/>
      <c r="Z1208" s="521">
        <f t="shared" si="86"/>
        <v>0</v>
      </c>
      <c r="AA1208" s="406"/>
      <c r="AB1208" s="406"/>
      <c r="AC1208" s="406"/>
      <c r="AD1208" s="406"/>
      <c r="AE1208" s="406"/>
      <c r="AF1208" s="406"/>
      <c r="AG1208" s="406"/>
      <c r="AH1208" s="406"/>
      <c r="AI1208" s="406"/>
      <c r="AJ1208" s="406"/>
      <c r="AK1208" s="406"/>
      <c r="AL1208" s="406"/>
      <c r="AM1208" s="406"/>
      <c r="AN1208" s="406"/>
      <c r="AO1208" s="406"/>
      <c r="AP1208" s="406"/>
      <c r="AQ1208" s="406"/>
      <c r="AR1208" s="406"/>
      <c r="AS1208" s="427"/>
      <c r="AT1208" s="428"/>
      <c r="AU1208" s="427"/>
      <c r="AV1208" s="428"/>
      <c r="AW1208" s="435"/>
      <c r="AX1208" s="428"/>
      <c r="AY1208" s="406"/>
      <c r="AZ1208" s="408"/>
      <c r="BA1208" s="410" t="str">
        <f>IF(A1208="","",IF(AY1208+AZ1208=ข้อมูลพื้นฐาน!$F$36+ข้อมูลพื้นฐาน!$G$36,"/",""))</f>
        <v>/</v>
      </c>
      <c r="BB1208" s="410" t="str">
        <f t="shared" si="85"/>
        <v/>
      </c>
      <c r="BC1208" s="389" t="str">
        <f>สรุปเวลาเรียน!X35</f>
        <v/>
      </c>
      <c r="BD1208" s="415"/>
    </row>
    <row r="1209" spans="1:56" ht="17.25" hidden="1" customHeight="1">
      <c r="A1209" s="875">
        <f>เวลาเรียน1!A462</f>
        <v>0</v>
      </c>
      <c r="B1209" s="876"/>
      <c r="C1209" s="490">
        <f>น้ำหนักส่วนสูง!B458</f>
        <v>0</v>
      </c>
      <c r="D1209" s="406"/>
      <c r="E1209" s="406"/>
      <c r="F1209" s="406"/>
      <c r="G1209" s="406"/>
      <c r="H1209" s="406"/>
      <c r="I1209" s="406"/>
      <c r="J1209" s="406"/>
      <c r="K1209" s="406"/>
      <c r="L1209" s="406"/>
      <c r="M1209" s="406"/>
      <c r="N1209" s="406"/>
      <c r="O1209" s="406"/>
      <c r="P1209" s="406"/>
      <c r="Q1209" s="406"/>
      <c r="R1209" s="406"/>
      <c r="S1209" s="406"/>
      <c r="T1209" s="406"/>
      <c r="U1209" s="406"/>
      <c r="V1209" s="406"/>
      <c r="W1209" s="406"/>
      <c r="X1209" s="406"/>
      <c r="Y1209" s="406"/>
      <c r="Z1209" s="521">
        <f t="shared" si="86"/>
        <v>0</v>
      </c>
      <c r="AA1209" s="406"/>
      <c r="AB1209" s="406"/>
      <c r="AC1209" s="406"/>
      <c r="AD1209" s="406"/>
      <c r="AE1209" s="406"/>
      <c r="AF1209" s="406"/>
      <c r="AG1209" s="406"/>
      <c r="AH1209" s="406"/>
      <c r="AI1209" s="406"/>
      <c r="AJ1209" s="406"/>
      <c r="AK1209" s="406"/>
      <c r="AL1209" s="406"/>
      <c r="AM1209" s="406"/>
      <c r="AN1209" s="406"/>
      <c r="AO1209" s="406"/>
      <c r="AP1209" s="406"/>
      <c r="AQ1209" s="406"/>
      <c r="AR1209" s="406"/>
      <c r="AS1209" s="427"/>
      <c r="AT1209" s="428"/>
      <c r="AU1209" s="427"/>
      <c r="AV1209" s="428"/>
      <c r="AW1209" s="435"/>
      <c r="AX1209" s="428"/>
      <c r="AY1209" s="406"/>
      <c r="AZ1209" s="408"/>
      <c r="BA1209" s="410" t="str">
        <f>IF(A1209="","",IF(AY1209+AZ1209=ข้อมูลพื้นฐาน!$F$36+ข้อมูลพื้นฐาน!$G$36,"/",""))</f>
        <v>/</v>
      </c>
      <c r="BB1209" s="410" t="str">
        <f t="shared" si="85"/>
        <v/>
      </c>
      <c r="BC1209" s="389" t="str">
        <f>สรุปเวลาเรียน!X36</f>
        <v/>
      </c>
      <c r="BD1209" s="415"/>
    </row>
    <row r="1210" spans="1:56" ht="17.25" hidden="1" customHeight="1">
      <c r="A1210" s="875">
        <f>เวลาเรียน1!A463</f>
        <v>0</v>
      </c>
      <c r="B1210" s="876"/>
      <c r="C1210" s="490">
        <f>น้ำหนักส่วนสูง!B459</f>
        <v>0</v>
      </c>
      <c r="D1210" s="406"/>
      <c r="E1210" s="406"/>
      <c r="F1210" s="406"/>
      <c r="G1210" s="406"/>
      <c r="H1210" s="406"/>
      <c r="I1210" s="406"/>
      <c r="J1210" s="406"/>
      <c r="K1210" s="406"/>
      <c r="L1210" s="406"/>
      <c r="M1210" s="406"/>
      <c r="N1210" s="406"/>
      <c r="O1210" s="406"/>
      <c r="P1210" s="406"/>
      <c r="Q1210" s="406"/>
      <c r="R1210" s="406"/>
      <c r="S1210" s="406"/>
      <c r="T1210" s="406"/>
      <c r="U1210" s="406"/>
      <c r="V1210" s="406"/>
      <c r="W1210" s="406"/>
      <c r="X1210" s="406"/>
      <c r="Y1210" s="406"/>
      <c r="Z1210" s="521">
        <f t="shared" si="86"/>
        <v>0</v>
      </c>
      <c r="AA1210" s="406"/>
      <c r="AB1210" s="406"/>
      <c r="AC1210" s="406"/>
      <c r="AD1210" s="406"/>
      <c r="AE1210" s="406"/>
      <c r="AF1210" s="406"/>
      <c r="AG1210" s="406"/>
      <c r="AH1210" s="406"/>
      <c r="AI1210" s="406"/>
      <c r="AJ1210" s="406"/>
      <c r="AK1210" s="406"/>
      <c r="AL1210" s="406"/>
      <c r="AM1210" s="406"/>
      <c r="AN1210" s="406"/>
      <c r="AO1210" s="406"/>
      <c r="AP1210" s="406"/>
      <c r="AQ1210" s="406"/>
      <c r="AR1210" s="406"/>
      <c r="AS1210" s="427"/>
      <c r="AT1210" s="428"/>
      <c r="AU1210" s="427"/>
      <c r="AV1210" s="428"/>
      <c r="AW1210" s="435"/>
      <c r="AX1210" s="428"/>
      <c r="AY1210" s="406"/>
      <c r="AZ1210" s="408"/>
      <c r="BA1210" s="410" t="str">
        <f>IF(A1210="","",IF(AY1210+AZ1210=ข้อมูลพื้นฐาน!$F$36+ข้อมูลพื้นฐาน!$G$36,"/",""))</f>
        <v>/</v>
      </c>
      <c r="BB1210" s="410" t="str">
        <f t="shared" si="85"/>
        <v/>
      </c>
      <c r="BC1210" s="389" t="str">
        <f>สรุปเวลาเรียน!X37</f>
        <v/>
      </c>
      <c r="BD1210" s="415"/>
    </row>
    <row r="1211" spans="1:56" ht="17.25" hidden="1" customHeight="1">
      <c r="A1211" s="875">
        <f>เวลาเรียน1!A464</f>
        <v>0</v>
      </c>
      <c r="B1211" s="876"/>
      <c r="C1211" s="490">
        <f>น้ำหนักส่วนสูง!B460</f>
        <v>0</v>
      </c>
      <c r="D1211" s="406"/>
      <c r="E1211" s="406"/>
      <c r="F1211" s="406"/>
      <c r="G1211" s="406"/>
      <c r="H1211" s="406"/>
      <c r="I1211" s="406"/>
      <c r="J1211" s="406"/>
      <c r="K1211" s="406"/>
      <c r="L1211" s="406"/>
      <c r="M1211" s="406"/>
      <c r="N1211" s="406"/>
      <c r="O1211" s="406"/>
      <c r="P1211" s="406"/>
      <c r="Q1211" s="406"/>
      <c r="R1211" s="406"/>
      <c r="S1211" s="406"/>
      <c r="T1211" s="406"/>
      <c r="U1211" s="406"/>
      <c r="V1211" s="406"/>
      <c r="W1211" s="406"/>
      <c r="X1211" s="406"/>
      <c r="Y1211" s="406"/>
      <c r="Z1211" s="521">
        <f t="shared" si="86"/>
        <v>0</v>
      </c>
      <c r="AA1211" s="406"/>
      <c r="AB1211" s="406"/>
      <c r="AC1211" s="406"/>
      <c r="AD1211" s="406"/>
      <c r="AE1211" s="406"/>
      <c r="AF1211" s="406"/>
      <c r="AG1211" s="406"/>
      <c r="AH1211" s="406"/>
      <c r="AI1211" s="406"/>
      <c r="AJ1211" s="406"/>
      <c r="AK1211" s="406"/>
      <c r="AL1211" s="406"/>
      <c r="AM1211" s="406"/>
      <c r="AN1211" s="406"/>
      <c r="AO1211" s="406"/>
      <c r="AP1211" s="406"/>
      <c r="AQ1211" s="406"/>
      <c r="AR1211" s="406"/>
      <c r="AS1211" s="427"/>
      <c r="AT1211" s="428"/>
      <c r="AU1211" s="427"/>
      <c r="AV1211" s="428"/>
      <c r="AW1211" s="435"/>
      <c r="AX1211" s="428"/>
      <c r="AY1211" s="406"/>
      <c r="AZ1211" s="408"/>
      <c r="BA1211" s="410" t="str">
        <f>IF(A1211="","",IF(AY1211+AZ1211=ข้อมูลพื้นฐาน!$F$36+ข้อมูลพื้นฐาน!$G$36,"/",""))</f>
        <v>/</v>
      </c>
      <c r="BB1211" s="410" t="str">
        <f t="shared" si="85"/>
        <v/>
      </c>
      <c r="BC1211" s="389" t="str">
        <f>สรุปเวลาเรียน!X38</f>
        <v/>
      </c>
      <c r="BD1211" s="415"/>
    </row>
    <row r="1212" spans="1:56" ht="17.25" hidden="1" customHeight="1">
      <c r="A1212" s="875">
        <f>เวลาเรียน1!A465</f>
        <v>0</v>
      </c>
      <c r="B1212" s="876"/>
      <c r="C1212" s="490">
        <f>น้ำหนักส่วนสูง!B461</f>
        <v>0</v>
      </c>
      <c r="D1212" s="406"/>
      <c r="E1212" s="406"/>
      <c r="F1212" s="406"/>
      <c r="G1212" s="406"/>
      <c r="H1212" s="406"/>
      <c r="I1212" s="406"/>
      <c r="J1212" s="406"/>
      <c r="K1212" s="406"/>
      <c r="L1212" s="406"/>
      <c r="M1212" s="406"/>
      <c r="N1212" s="406"/>
      <c r="O1212" s="406"/>
      <c r="P1212" s="406"/>
      <c r="Q1212" s="406"/>
      <c r="R1212" s="406"/>
      <c r="S1212" s="406"/>
      <c r="T1212" s="406"/>
      <c r="U1212" s="406"/>
      <c r="V1212" s="406"/>
      <c r="W1212" s="406"/>
      <c r="X1212" s="406"/>
      <c r="Y1212" s="406"/>
      <c r="Z1212" s="521">
        <f t="shared" si="86"/>
        <v>0</v>
      </c>
      <c r="AA1212" s="406"/>
      <c r="AB1212" s="406"/>
      <c r="AC1212" s="406"/>
      <c r="AD1212" s="406"/>
      <c r="AE1212" s="406"/>
      <c r="AF1212" s="406"/>
      <c r="AG1212" s="406"/>
      <c r="AH1212" s="406"/>
      <c r="AI1212" s="406"/>
      <c r="AJ1212" s="406"/>
      <c r="AK1212" s="406"/>
      <c r="AL1212" s="406"/>
      <c r="AM1212" s="406"/>
      <c r="AN1212" s="406"/>
      <c r="AO1212" s="406"/>
      <c r="AP1212" s="406"/>
      <c r="AQ1212" s="406"/>
      <c r="AR1212" s="406"/>
      <c r="AS1212" s="427"/>
      <c r="AT1212" s="428"/>
      <c r="AU1212" s="427"/>
      <c r="AV1212" s="428"/>
      <c r="AW1212" s="435"/>
      <c r="AX1212" s="428"/>
      <c r="AY1212" s="406"/>
      <c r="AZ1212" s="408"/>
      <c r="BA1212" s="410" t="str">
        <f>IF(A1212="","",IF(AY1212+AZ1212=ข้อมูลพื้นฐาน!$F$36+ข้อมูลพื้นฐาน!$G$36,"/",""))</f>
        <v>/</v>
      </c>
      <c r="BB1212" s="410" t="str">
        <f t="shared" si="85"/>
        <v/>
      </c>
      <c r="BC1212" s="389" t="str">
        <f>สรุปเวลาเรียน!X39</f>
        <v/>
      </c>
      <c r="BD1212" s="415"/>
    </row>
    <row r="1213" spans="1:56" ht="17.25" hidden="1" customHeight="1">
      <c r="A1213" s="875">
        <f>เวลาเรียน1!A466</f>
        <v>0</v>
      </c>
      <c r="B1213" s="876"/>
      <c r="C1213" s="490">
        <f>น้ำหนักส่วนสูง!B462</f>
        <v>0</v>
      </c>
      <c r="D1213" s="406"/>
      <c r="E1213" s="406"/>
      <c r="F1213" s="406"/>
      <c r="G1213" s="406"/>
      <c r="H1213" s="406"/>
      <c r="I1213" s="406"/>
      <c r="J1213" s="406"/>
      <c r="K1213" s="406"/>
      <c r="L1213" s="406"/>
      <c r="M1213" s="406"/>
      <c r="N1213" s="406"/>
      <c r="O1213" s="406"/>
      <c r="P1213" s="406"/>
      <c r="Q1213" s="406"/>
      <c r="R1213" s="406"/>
      <c r="S1213" s="406"/>
      <c r="T1213" s="406"/>
      <c r="U1213" s="406"/>
      <c r="V1213" s="406"/>
      <c r="W1213" s="406"/>
      <c r="X1213" s="406"/>
      <c r="Y1213" s="406"/>
      <c r="Z1213" s="521">
        <f t="shared" si="86"/>
        <v>0</v>
      </c>
      <c r="AA1213" s="406"/>
      <c r="AB1213" s="406"/>
      <c r="AC1213" s="406"/>
      <c r="AD1213" s="406"/>
      <c r="AE1213" s="406"/>
      <c r="AF1213" s="406"/>
      <c r="AG1213" s="406"/>
      <c r="AH1213" s="406"/>
      <c r="AI1213" s="406"/>
      <c r="AJ1213" s="406"/>
      <c r="AK1213" s="406"/>
      <c r="AL1213" s="406"/>
      <c r="AM1213" s="406"/>
      <c r="AN1213" s="406"/>
      <c r="AO1213" s="406"/>
      <c r="AP1213" s="406"/>
      <c r="AQ1213" s="406"/>
      <c r="AR1213" s="406"/>
      <c r="AS1213" s="427"/>
      <c r="AT1213" s="428"/>
      <c r="AU1213" s="427"/>
      <c r="AV1213" s="428"/>
      <c r="AW1213" s="435"/>
      <c r="AX1213" s="428"/>
      <c r="AY1213" s="406"/>
      <c r="AZ1213" s="408"/>
      <c r="BA1213" s="410" t="str">
        <f>IF(A1213="","",IF(AY1213+AZ1213=ข้อมูลพื้นฐาน!$F$36+ข้อมูลพื้นฐาน!$G$36,"/",""))</f>
        <v>/</v>
      </c>
      <c r="BB1213" s="410" t="str">
        <f t="shared" si="85"/>
        <v/>
      </c>
      <c r="BC1213" s="389" t="str">
        <f>สรุปเวลาเรียน!X40</f>
        <v/>
      </c>
      <c r="BD1213" s="415"/>
    </row>
    <row r="1214" spans="1:56" ht="17.100000000000001" hidden="1" customHeight="1">
      <c r="A1214" s="875">
        <f>เวลาเรียน1!A467</f>
        <v>0</v>
      </c>
      <c r="B1214" s="876"/>
      <c r="C1214" s="490">
        <f>น้ำหนักส่วนสูง!B463</f>
        <v>0</v>
      </c>
      <c r="D1214" s="406"/>
      <c r="E1214" s="406"/>
      <c r="F1214" s="406"/>
      <c r="G1214" s="406"/>
      <c r="H1214" s="406"/>
      <c r="I1214" s="406"/>
      <c r="J1214" s="406"/>
      <c r="K1214" s="406"/>
      <c r="L1214" s="406"/>
      <c r="M1214" s="406"/>
      <c r="N1214" s="406"/>
      <c r="O1214" s="406"/>
      <c r="P1214" s="406"/>
      <c r="Q1214" s="406"/>
      <c r="R1214" s="406"/>
      <c r="S1214" s="406"/>
      <c r="T1214" s="406"/>
      <c r="U1214" s="406"/>
      <c r="V1214" s="406"/>
      <c r="W1214" s="406"/>
      <c r="X1214" s="406"/>
      <c r="Y1214" s="406"/>
      <c r="Z1214" s="521">
        <f t="shared" si="86"/>
        <v>0</v>
      </c>
      <c r="AA1214" s="406"/>
      <c r="AB1214" s="406"/>
      <c r="AC1214" s="406"/>
      <c r="AD1214" s="406"/>
      <c r="AE1214" s="406"/>
      <c r="AF1214" s="406"/>
      <c r="AG1214" s="406"/>
      <c r="AH1214" s="406"/>
      <c r="AI1214" s="406"/>
      <c r="AJ1214" s="406"/>
      <c r="AK1214" s="406"/>
      <c r="AL1214" s="406"/>
      <c r="AM1214" s="406"/>
      <c r="AN1214" s="406"/>
      <c r="AO1214" s="406"/>
      <c r="AP1214" s="406"/>
      <c r="AQ1214" s="406"/>
      <c r="AR1214" s="406"/>
      <c r="AS1214" s="427"/>
      <c r="AT1214" s="428"/>
      <c r="AU1214" s="427"/>
      <c r="AV1214" s="428"/>
      <c r="AW1214" s="435"/>
      <c r="AX1214" s="428"/>
      <c r="AY1214" s="406"/>
      <c r="AZ1214" s="408"/>
      <c r="BA1214" s="410" t="str">
        <f>IF(A1214="","",IF(AY1214+AZ1214=ข้อมูลพื้นฐาน!$F$36+ข้อมูลพื้นฐาน!$G$36,"/",""))</f>
        <v>/</v>
      </c>
      <c r="BB1214" s="410" t="str">
        <f t="shared" si="85"/>
        <v/>
      </c>
      <c r="BC1214" s="389" t="str">
        <f>สรุปเวลาเรียน!X41</f>
        <v/>
      </c>
      <c r="BD1214" s="415"/>
    </row>
    <row r="1215" spans="1:56" ht="17.100000000000001" hidden="1" customHeight="1">
      <c r="A1215" s="875">
        <f>เวลาเรียน1!A468</f>
        <v>0</v>
      </c>
      <c r="B1215" s="876"/>
      <c r="C1215" s="490">
        <f>น้ำหนักส่วนสูง!B464</f>
        <v>0</v>
      </c>
      <c r="D1215" s="406"/>
      <c r="E1215" s="406"/>
      <c r="F1215" s="406"/>
      <c r="G1215" s="406"/>
      <c r="H1215" s="406"/>
      <c r="I1215" s="406"/>
      <c r="J1215" s="406"/>
      <c r="K1215" s="406"/>
      <c r="L1215" s="406"/>
      <c r="M1215" s="406"/>
      <c r="N1215" s="406"/>
      <c r="O1215" s="406"/>
      <c r="P1215" s="406"/>
      <c r="Q1215" s="406"/>
      <c r="R1215" s="406"/>
      <c r="S1215" s="406"/>
      <c r="T1215" s="406"/>
      <c r="U1215" s="406"/>
      <c r="V1215" s="406"/>
      <c r="W1215" s="406"/>
      <c r="X1215" s="406"/>
      <c r="Y1215" s="406"/>
      <c r="Z1215" s="521">
        <f t="shared" si="86"/>
        <v>0</v>
      </c>
      <c r="AA1215" s="406"/>
      <c r="AB1215" s="406"/>
      <c r="AC1215" s="406"/>
      <c r="AD1215" s="406"/>
      <c r="AE1215" s="406"/>
      <c r="AF1215" s="406"/>
      <c r="AG1215" s="406"/>
      <c r="AH1215" s="406"/>
      <c r="AI1215" s="406"/>
      <c r="AJ1215" s="406"/>
      <c r="AK1215" s="406"/>
      <c r="AL1215" s="406"/>
      <c r="AM1215" s="406"/>
      <c r="AN1215" s="406"/>
      <c r="AO1215" s="406"/>
      <c r="AP1215" s="406"/>
      <c r="AQ1215" s="406"/>
      <c r="AR1215" s="406"/>
      <c r="AS1215" s="427"/>
      <c r="AT1215" s="428"/>
      <c r="AU1215" s="427"/>
      <c r="AV1215" s="428"/>
      <c r="AW1215" s="435"/>
      <c r="AX1215" s="428"/>
      <c r="AY1215" s="406"/>
      <c r="AZ1215" s="408"/>
      <c r="BA1215" s="410" t="str">
        <f>IF(A1215="","",IF(AY1215+AZ1215=ข้อมูลพื้นฐาน!$F$36+ข้อมูลพื้นฐาน!$G$36,"/",""))</f>
        <v>/</v>
      </c>
      <c r="BB1215" s="410" t="str">
        <f t="shared" si="85"/>
        <v/>
      </c>
      <c r="BC1215" s="389" t="str">
        <f>สรุปเวลาเรียน!X42</f>
        <v/>
      </c>
      <c r="BD1215" s="415"/>
    </row>
    <row r="1216" spans="1:56" ht="17.100000000000001" hidden="1" customHeight="1">
      <c r="A1216" s="875">
        <f>เวลาเรียน1!A469</f>
        <v>0</v>
      </c>
      <c r="B1216" s="876"/>
      <c r="C1216" s="490">
        <f>น้ำหนักส่วนสูง!B465</f>
        <v>0</v>
      </c>
      <c r="D1216" s="406"/>
      <c r="E1216" s="406"/>
      <c r="F1216" s="406"/>
      <c r="G1216" s="406"/>
      <c r="H1216" s="406"/>
      <c r="I1216" s="406"/>
      <c r="J1216" s="406"/>
      <c r="K1216" s="406"/>
      <c r="L1216" s="406"/>
      <c r="M1216" s="406"/>
      <c r="N1216" s="406"/>
      <c r="O1216" s="406"/>
      <c r="P1216" s="406"/>
      <c r="Q1216" s="406"/>
      <c r="R1216" s="406"/>
      <c r="S1216" s="406"/>
      <c r="T1216" s="406"/>
      <c r="U1216" s="406"/>
      <c r="V1216" s="406"/>
      <c r="W1216" s="406"/>
      <c r="X1216" s="406"/>
      <c r="Y1216" s="406"/>
      <c r="Z1216" s="521">
        <f t="shared" si="86"/>
        <v>0</v>
      </c>
      <c r="AA1216" s="406"/>
      <c r="AB1216" s="406"/>
      <c r="AC1216" s="406"/>
      <c r="AD1216" s="406"/>
      <c r="AE1216" s="406"/>
      <c r="AF1216" s="406"/>
      <c r="AG1216" s="406"/>
      <c r="AH1216" s="406"/>
      <c r="AI1216" s="406"/>
      <c r="AJ1216" s="406"/>
      <c r="AK1216" s="406"/>
      <c r="AL1216" s="406"/>
      <c r="AM1216" s="406"/>
      <c r="AN1216" s="406"/>
      <c r="AO1216" s="406"/>
      <c r="AP1216" s="406"/>
      <c r="AQ1216" s="406"/>
      <c r="AR1216" s="406"/>
      <c r="AS1216" s="427"/>
      <c r="AT1216" s="428"/>
      <c r="AU1216" s="427"/>
      <c r="AV1216" s="428"/>
      <c r="AW1216" s="435"/>
      <c r="AX1216" s="428"/>
      <c r="AY1216" s="406"/>
      <c r="AZ1216" s="408"/>
      <c r="BA1216" s="410" t="str">
        <f>IF(A1216="","",IF(AY1216+AZ1216=ข้อมูลพื้นฐาน!$F$36+ข้อมูลพื้นฐาน!$G$36,"/",""))</f>
        <v>/</v>
      </c>
      <c r="BB1216" s="410" t="str">
        <f t="shared" si="85"/>
        <v/>
      </c>
      <c r="BC1216" s="389" t="str">
        <f>สรุปเวลาเรียน!X43</f>
        <v/>
      </c>
      <c r="BD1216" s="415"/>
    </row>
    <row r="1217" spans="1:56" ht="17.100000000000001" hidden="1" customHeight="1">
      <c r="A1217" s="875">
        <f>เวลาเรียน1!A470</f>
        <v>0</v>
      </c>
      <c r="B1217" s="876"/>
      <c r="C1217" s="490">
        <f>น้ำหนักส่วนสูง!B466</f>
        <v>0</v>
      </c>
      <c r="D1217" s="406"/>
      <c r="E1217" s="406"/>
      <c r="F1217" s="406"/>
      <c r="G1217" s="406"/>
      <c r="H1217" s="406"/>
      <c r="I1217" s="406"/>
      <c r="J1217" s="406"/>
      <c r="K1217" s="406"/>
      <c r="L1217" s="406"/>
      <c r="M1217" s="406"/>
      <c r="N1217" s="406"/>
      <c r="O1217" s="406"/>
      <c r="P1217" s="406"/>
      <c r="Q1217" s="406"/>
      <c r="R1217" s="406"/>
      <c r="S1217" s="406"/>
      <c r="T1217" s="406"/>
      <c r="U1217" s="406"/>
      <c r="V1217" s="406"/>
      <c r="W1217" s="406"/>
      <c r="X1217" s="406"/>
      <c r="Y1217" s="406"/>
      <c r="Z1217" s="521">
        <f t="shared" si="86"/>
        <v>0</v>
      </c>
      <c r="AA1217" s="406"/>
      <c r="AB1217" s="406"/>
      <c r="AC1217" s="406"/>
      <c r="AD1217" s="406"/>
      <c r="AE1217" s="406"/>
      <c r="AF1217" s="406"/>
      <c r="AG1217" s="406"/>
      <c r="AH1217" s="406"/>
      <c r="AI1217" s="406"/>
      <c r="AJ1217" s="406"/>
      <c r="AK1217" s="406"/>
      <c r="AL1217" s="406"/>
      <c r="AM1217" s="406"/>
      <c r="AN1217" s="406"/>
      <c r="AO1217" s="406"/>
      <c r="AP1217" s="406"/>
      <c r="AQ1217" s="406"/>
      <c r="AR1217" s="406"/>
      <c r="AS1217" s="429"/>
      <c r="AT1217" s="430"/>
      <c r="AU1217" s="429"/>
      <c r="AV1217" s="430"/>
      <c r="AW1217" s="436"/>
      <c r="AX1217" s="430"/>
      <c r="AY1217" s="406"/>
      <c r="AZ1217" s="408"/>
      <c r="BA1217" s="410" t="str">
        <f>IF(A1217="","",IF(AY1217+AZ1217=ข้อมูลพื้นฐาน!$F$36+ข้อมูลพื้นฐาน!$G$36,"/",""))</f>
        <v>/</v>
      </c>
      <c r="BB1217" s="410" t="str">
        <f t="shared" si="85"/>
        <v/>
      </c>
      <c r="BC1217" s="389" t="str">
        <f>สรุปเวลาเรียน!X44</f>
        <v/>
      </c>
      <c r="BD1217" s="415"/>
    </row>
  </sheetData>
  <sheetProtection algorithmName="SHA-512" hashValue="wc1gsjFRXveNMTtenjxzFzCX5P7HYlhIw7WgW1GmWpCXi+4Wqy9HPkYcNTK+Q/QQVsjEFjmNkw+diAMnadkITg==" saltValue="t3WUX6JHVCy/C1/0SLTt0Q==" spinCount="100000" sheet="1" selectLockedCells="1"/>
  <sortState ref="AK6:AL11">
    <sortCondition descending="1" ref="AL6:AL11"/>
  </sortState>
  <mergeCells count="1509">
    <mergeCell ref="Z222:BC222"/>
    <mergeCell ref="AW617:AX617"/>
    <mergeCell ref="A671:C671"/>
    <mergeCell ref="AS671:AS672"/>
    <mergeCell ref="AT671:AT672"/>
    <mergeCell ref="A672:B673"/>
    <mergeCell ref="Z672:Z673"/>
    <mergeCell ref="AU671:AU672"/>
    <mergeCell ref="AV671:AV672"/>
    <mergeCell ref="AW671:AW672"/>
    <mergeCell ref="AX671:AX672"/>
    <mergeCell ref="AU673:AV673"/>
    <mergeCell ref="AW673:AX673"/>
    <mergeCell ref="A223:C223"/>
    <mergeCell ref="AT223:AT224"/>
    <mergeCell ref="A224:B225"/>
    <mergeCell ref="Z224:Z225"/>
    <mergeCell ref="AU225:AV225"/>
    <mergeCell ref="AW225:AX225"/>
    <mergeCell ref="A250:B250"/>
    <mergeCell ref="A241:B241"/>
    <mergeCell ref="A242:B242"/>
    <mergeCell ref="A243:B243"/>
    <mergeCell ref="A244:B244"/>
    <mergeCell ref="A245:B245"/>
    <mergeCell ref="A236:B236"/>
    <mergeCell ref="A237:B237"/>
    <mergeCell ref="A238:B238"/>
    <mergeCell ref="A239:B239"/>
    <mergeCell ref="A240:B240"/>
    <mergeCell ref="BA279:BB279"/>
    <mergeCell ref="BC279:BC281"/>
    <mergeCell ref="BC112:BC114"/>
    <mergeCell ref="BA113:BA114"/>
    <mergeCell ref="BB113:BB114"/>
    <mergeCell ref="BA167:BB167"/>
    <mergeCell ref="BC167:BC169"/>
    <mergeCell ref="BA168:BA169"/>
    <mergeCell ref="BB168:BB169"/>
    <mergeCell ref="BA223:BB223"/>
    <mergeCell ref="BC223:BC225"/>
    <mergeCell ref="BA224:BA225"/>
    <mergeCell ref="BB224:BB225"/>
    <mergeCell ref="AS223:AS224"/>
    <mergeCell ref="AU223:AU224"/>
    <mergeCell ref="AV223:AV224"/>
    <mergeCell ref="AW223:AW224"/>
    <mergeCell ref="AX223:AX224"/>
    <mergeCell ref="A614:Y614"/>
    <mergeCell ref="Z614:BC614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2:C112"/>
    <mergeCell ref="AS112:AS113"/>
    <mergeCell ref="AT112:AT113"/>
    <mergeCell ref="AU112:AU113"/>
    <mergeCell ref="BD3:BD6"/>
    <mergeCell ref="A166:Y166"/>
    <mergeCell ref="Z166:BC166"/>
    <mergeCell ref="A278:Y278"/>
    <mergeCell ref="Z278:BC278"/>
    <mergeCell ref="A334:Y334"/>
    <mergeCell ref="Z334:BC334"/>
    <mergeCell ref="A390:Y390"/>
    <mergeCell ref="Z390:BC390"/>
    <mergeCell ref="AY279:AY280"/>
    <mergeCell ref="AZ279:AZ280"/>
    <mergeCell ref="AY335:AY336"/>
    <mergeCell ref="AZ335:AZ336"/>
    <mergeCell ref="A41:B41"/>
    <mergeCell ref="A42:B42"/>
    <mergeCell ref="A60:B60"/>
    <mergeCell ref="A43:B43"/>
    <mergeCell ref="A44:B44"/>
    <mergeCell ref="A57:C57"/>
    <mergeCell ref="A58:B59"/>
    <mergeCell ref="A32:B32"/>
    <mergeCell ref="A33:B33"/>
    <mergeCell ref="A34:B34"/>
    <mergeCell ref="A35:B35"/>
    <mergeCell ref="AZ112:AZ113"/>
    <mergeCell ref="AY112:AY113"/>
    <mergeCell ref="AZ167:AZ168"/>
    <mergeCell ref="AY167:AY168"/>
    <mergeCell ref="AY223:AY224"/>
    <mergeCell ref="AZ223:AZ224"/>
    <mergeCell ref="Z111:BC111"/>
    <mergeCell ref="BA112:BB112"/>
    <mergeCell ref="A17:B17"/>
    <mergeCell ref="A18:B18"/>
    <mergeCell ref="A19:B19"/>
    <mergeCell ref="A20:B20"/>
    <mergeCell ref="A21:B21"/>
    <mergeCell ref="A22:B22"/>
    <mergeCell ref="A36:B36"/>
    <mergeCell ref="A37:B37"/>
    <mergeCell ref="A38:B38"/>
    <mergeCell ref="A39:B39"/>
    <mergeCell ref="A40:B40"/>
    <mergeCell ref="A56:Y56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BA57:BB57"/>
    <mergeCell ref="BA58:BA59"/>
    <mergeCell ref="BB58:BB59"/>
    <mergeCell ref="AU59:AV59"/>
    <mergeCell ref="AW59:AX59"/>
    <mergeCell ref="Z58:Z59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A111:Y111"/>
    <mergeCell ref="A96:B96"/>
    <mergeCell ref="A97:B97"/>
    <mergeCell ref="A98:B98"/>
    <mergeCell ref="A99:B99"/>
    <mergeCell ref="BC57:BC59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90:B90"/>
    <mergeCell ref="A81:B81"/>
    <mergeCell ref="A82:B82"/>
    <mergeCell ref="A83:B83"/>
    <mergeCell ref="A84:B84"/>
    <mergeCell ref="A85:B85"/>
    <mergeCell ref="A76:B76"/>
    <mergeCell ref="A77:B77"/>
    <mergeCell ref="A78:B78"/>
    <mergeCell ref="A79:B79"/>
    <mergeCell ref="A80:B80"/>
    <mergeCell ref="A71:B71"/>
    <mergeCell ref="A72:B72"/>
    <mergeCell ref="A73:B73"/>
    <mergeCell ref="A74:B74"/>
    <mergeCell ref="A75:B75"/>
    <mergeCell ref="A66:B66"/>
    <mergeCell ref="AV112:AV113"/>
    <mergeCell ref="AW112:AW113"/>
    <mergeCell ref="AX112:AX113"/>
    <mergeCell ref="A113:B114"/>
    <mergeCell ref="Z113:Z114"/>
    <mergeCell ref="AU114:AV114"/>
    <mergeCell ref="AW114:AX114"/>
    <mergeCell ref="A140:B140"/>
    <mergeCell ref="A141:B141"/>
    <mergeCell ref="A142:B142"/>
    <mergeCell ref="A143:B143"/>
    <mergeCell ref="A144:B144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67:C167"/>
    <mergeCell ref="AS167:AS168"/>
    <mergeCell ref="AT167:AT168"/>
    <mergeCell ref="AU167:AU168"/>
    <mergeCell ref="AV167:AV168"/>
    <mergeCell ref="AW167:AW168"/>
    <mergeCell ref="AX167:AX168"/>
    <mergeCell ref="A168:B169"/>
    <mergeCell ref="Z168:Z169"/>
    <mergeCell ref="AU169:AV169"/>
    <mergeCell ref="AW169:AX169"/>
    <mergeCell ref="A150:B150"/>
    <mergeCell ref="A151:B151"/>
    <mergeCell ref="A152:B152"/>
    <mergeCell ref="A153:B153"/>
    <mergeCell ref="A154:B154"/>
    <mergeCell ref="A145:B145"/>
    <mergeCell ref="A146:B146"/>
    <mergeCell ref="A147:B147"/>
    <mergeCell ref="A148:B148"/>
    <mergeCell ref="A149:B149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85:B185"/>
    <mergeCell ref="A186:B186"/>
    <mergeCell ref="A187:B187"/>
    <mergeCell ref="A188:B188"/>
    <mergeCell ref="A189:B189"/>
    <mergeCell ref="A180:B180"/>
    <mergeCell ref="A181:B181"/>
    <mergeCell ref="A182:B182"/>
    <mergeCell ref="A183:B183"/>
    <mergeCell ref="A184:B184"/>
    <mergeCell ref="A175:B175"/>
    <mergeCell ref="A176:B176"/>
    <mergeCell ref="A177:B177"/>
    <mergeCell ref="A178:B178"/>
    <mergeCell ref="A179:B179"/>
    <mergeCell ref="A170:B170"/>
    <mergeCell ref="A171:B171"/>
    <mergeCell ref="A172:B172"/>
    <mergeCell ref="A173:B173"/>
    <mergeCell ref="A174:B174"/>
    <mergeCell ref="A205:B205"/>
    <mergeCell ref="A206:B206"/>
    <mergeCell ref="A207:B207"/>
    <mergeCell ref="A208:B208"/>
    <mergeCell ref="A209:B209"/>
    <mergeCell ref="A200:B200"/>
    <mergeCell ref="A201:B201"/>
    <mergeCell ref="A202:B202"/>
    <mergeCell ref="A203:B203"/>
    <mergeCell ref="A204:B204"/>
    <mergeCell ref="A195:B195"/>
    <mergeCell ref="A196:B196"/>
    <mergeCell ref="A197:B197"/>
    <mergeCell ref="A198:B198"/>
    <mergeCell ref="A199:B199"/>
    <mergeCell ref="A190:B190"/>
    <mergeCell ref="A191:B191"/>
    <mergeCell ref="A192:B192"/>
    <mergeCell ref="A193:B193"/>
    <mergeCell ref="A194:B194"/>
    <mergeCell ref="BA280:BA281"/>
    <mergeCell ref="BB280:BB281"/>
    <mergeCell ref="A279:C279"/>
    <mergeCell ref="AS279:AS280"/>
    <mergeCell ref="AT279:AT280"/>
    <mergeCell ref="AU279:AU280"/>
    <mergeCell ref="AV279:AV280"/>
    <mergeCell ref="AW279:AW280"/>
    <mergeCell ref="AX279:AX280"/>
    <mergeCell ref="A280:B281"/>
    <mergeCell ref="Z280:Z281"/>
    <mergeCell ref="AU281:AV281"/>
    <mergeCell ref="AW281:AX281"/>
    <mergeCell ref="A261:B261"/>
    <mergeCell ref="A262:B262"/>
    <mergeCell ref="A263:B263"/>
    <mergeCell ref="A264:B264"/>
    <mergeCell ref="A265:B265"/>
    <mergeCell ref="A272:B272"/>
    <mergeCell ref="A297:B297"/>
    <mergeCell ref="A298:B298"/>
    <mergeCell ref="A299:B299"/>
    <mergeCell ref="A300:B300"/>
    <mergeCell ref="A301:B301"/>
    <mergeCell ref="A292:B292"/>
    <mergeCell ref="A293:B293"/>
    <mergeCell ref="A294:B294"/>
    <mergeCell ref="A295:B295"/>
    <mergeCell ref="A296:B296"/>
    <mergeCell ref="A287:B287"/>
    <mergeCell ref="A288:B288"/>
    <mergeCell ref="A289:B289"/>
    <mergeCell ref="A290:B290"/>
    <mergeCell ref="A291:B291"/>
    <mergeCell ref="A282:B282"/>
    <mergeCell ref="A283:B283"/>
    <mergeCell ref="A284:B284"/>
    <mergeCell ref="A285:B285"/>
    <mergeCell ref="A286:B286"/>
    <mergeCell ref="A317:B317"/>
    <mergeCell ref="A318:B318"/>
    <mergeCell ref="A319:B319"/>
    <mergeCell ref="A320:B320"/>
    <mergeCell ref="A321:B321"/>
    <mergeCell ref="A312:B312"/>
    <mergeCell ref="A313:B313"/>
    <mergeCell ref="A314:B314"/>
    <mergeCell ref="A315:B315"/>
    <mergeCell ref="A316:B316"/>
    <mergeCell ref="A307:B307"/>
    <mergeCell ref="A308:B308"/>
    <mergeCell ref="A309:B309"/>
    <mergeCell ref="A310:B310"/>
    <mergeCell ref="A311:B311"/>
    <mergeCell ref="A302:B302"/>
    <mergeCell ref="A303:B303"/>
    <mergeCell ref="A304:B304"/>
    <mergeCell ref="A305:B305"/>
    <mergeCell ref="A306:B306"/>
    <mergeCell ref="A338:B338"/>
    <mergeCell ref="A339:B339"/>
    <mergeCell ref="A340:B340"/>
    <mergeCell ref="A341:B341"/>
    <mergeCell ref="A342:B342"/>
    <mergeCell ref="BA335:BB335"/>
    <mergeCell ref="BC335:BC337"/>
    <mergeCell ref="BA336:BA337"/>
    <mergeCell ref="BB336:BB337"/>
    <mergeCell ref="A335:C335"/>
    <mergeCell ref="AS335:AS336"/>
    <mergeCell ref="AT335:AT336"/>
    <mergeCell ref="AU335:AU336"/>
    <mergeCell ref="AV335:AV336"/>
    <mergeCell ref="AW335:AW336"/>
    <mergeCell ref="AX335:AX336"/>
    <mergeCell ref="A336:B337"/>
    <mergeCell ref="Z336:Z337"/>
    <mergeCell ref="AU337:AV337"/>
    <mergeCell ref="AW337:AX337"/>
    <mergeCell ref="A358:B358"/>
    <mergeCell ref="A359:B359"/>
    <mergeCell ref="A360:B360"/>
    <mergeCell ref="A361:B361"/>
    <mergeCell ref="A362:B362"/>
    <mergeCell ref="A353:B353"/>
    <mergeCell ref="A354:B354"/>
    <mergeCell ref="A355:B355"/>
    <mergeCell ref="A356:B356"/>
    <mergeCell ref="A357:B357"/>
    <mergeCell ref="A348:B348"/>
    <mergeCell ref="A349:B349"/>
    <mergeCell ref="A350:B350"/>
    <mergeCell ref="A351:B351"/>
    <mergeCell ref="A352:B352"/>
    <mergeCell ref="A343:B343"/>
    <mergeCell ref="A344:B344"/>
    <mergeCell ref="A345:B345"/>
    <mergeCell ref="A346:B346"/>
    <mergeCell ref="A347:B347"/>
    <mergeCell ref="BA391:BB391"/>
    <mergeCell ref="BC391:BC393"/>
    <mergeCell ref="BA392:BA393"/>
    <mergeCell ref="BB392:BB393"/>
    <mergeCell ref="A391:C391"/>
    <mergeCell ref="AS391:AS392"/>
    <mergeCell ref="AT391:AT392"/>
    <mergeCell ref="AU391:AU392"/>
    <mergeCell ref="AV391:AV392"/>
    <mergeCell ref="AW391:AW392"/>
    <mergeCell ref="AX391:AX392"/>
    <mergeCell ref="A392:B393"/>
    <mergeCell ref="Z392:Z393"/>
    <mergeCell ref="AU393:AV393"/>
    <mergeCell ref="AW393:AX393"/>
    <mergeCell ref="AY391:AY392"/>
    <mergeCell ref="AZ391:AZ392"/>
    <mergeCell ref="A409:B409"/>
    <mergeCell ref="A410:B410"/>
    <mergeCell ref="A411:B411"/>
    <mergeCell ref="A412:B412"/>
    <mergeCell ref="A413:B413"/>
    <mergeCell ref="A404:B404"/>
    <mergeCell ref="A405:B405"/>
    <mergeCell ref="A406:B406"/>
    <mergeCell ref="A407:B407"/>
    <mergeCell ref="A408:B408"/>
    <mergeCell ref="A399:B399"/>
    <mergeCell ref="A400:B400"/>
    <mergeCell ref="A401:B401"/>
    <mergeCell ref="A402:B402"/>
    <mergeCell ref="A403:B403"/>
    <mergeCell ref="A394:B394"/>
    <mergeCell ref="A395:B395"/>
    <mergeCell ref="A396:B396"/>
    <mergeCell ref="A397:B397"/>
    <mergeCell ref="A398:B398"/>
    <mergeCell ref="A424:B424"/>
    <mergeCell ref="A425:B425"/>
    <mergeCell ref="A426:B426"/>
    <mergeCell ref="A427:B427"/>
    <mergeCell ref="A428:B428"/>
    <mergeCell ref="A419:B419"/>
    <mergeCell ref="A420:B420"/>
    <mergeCell ref="A421:B421"/>
    <mergeCell ref="A422:B422"/>
    <mergeCell ref="A423:B423"/>
    <mergeCell ref="A414:B414"/>
    <mergeCell ref="A415:B415"/>
    <mergeCell ref="A416:B416"/>
    <mergeCell ref="A417:B417"/>
    <mergeCell ref="A418:B418"/>
    <mergeCell ref="A438:B438"/>
    <mergeCell ref="A439:B439"/>
    <mergeCell ref="A454:B454"/>
    <mergeCell ref="AX447:AX448"/>
    <mergeCell ref="A448:B449"/>
    <mergeCell ref="Z448:Z449"/>
    <mergeCell ref="AU449:AV449"/>
    <mergeCell ref="AW449:AX449"/>
    <mergeCell ref="A429:B429"/>
    <mergeCell ref="A430:B430"/>
    <mergeCell ref="A431:B431"/>
    <mergeCell ref="A432:B432"/>
    <mergeCell ref="A433:B433"/>
    <mergeCell ref="A446:Y446"/>
    <mergeCell ref="Z446:BC446"/>
    <mergeCell ref="AY447:AY448"/>
    <mergeCell ref="AZ447:AZ448"/>
    <mergeCell ref="BA447:BB447"/>
    <mergeCell ref="BC447:BC449"/>
    <mergeCell ref="BA448:BA449"/>
    <mergeCell ref="BB448:BB449"/>
    <mergeCell ref="A447:C447"/>
    <mergeCell ref="AS447:AS448"/>
    <mergeCell ref="AT447:AT448"/>
    <mergeCell ref="AU447:AU448"/>
    <mergeCell ref="AV447:AV448"/>
    <mergeCell ref="AW447:AW448"/>
    <mergeCell ref="A440:B440"/>
    <mergeCell ref="A441:B441"/>
    <mergeCell ref="A442:B442"/>
    <mergeCell ref="A443:B443"/>
    <mergeCell ref="A452:B452"/>
    <mergeCell ref="AU505:AV505"/>
    <mergeCell ref="AW505:AX505"/>
    <mergeCell ref="A485:B485"/>
    <mergeCell ref="A486:B486"/>
    <mergeCell ref="A487:B487"/>
    <mergeCell ref="A488:B488"/>
    <mergeCell ref="A489:B489"/>
    <mergeCell ref="A480:B480"/>
    <mergeCell ref="A481:B481"/>
    <mergeCell ref="A482:B482"/>
    <mergeCell ref="A483:B483"/>
    <mergeCell ref="A484:B484"/>
    <mergeCell ref="A475:B475"/>
    <mergeCell ref="A476:B476"/>
    <mergeCell ref="A477:B477"/>
    <mergeCell ref="A478:B478"/>
    <mergeCell ref="A479:B479"/>
    <mergeCell ref="A490:B490"/>
    <mergeCell ref="A491:B491"/>
    <mergeCell ref="A492:B492"/>
    <mergeCell ref="A516:B516"/>
    <mergeCell ref="A517:B517"/>
    <mergeCell ref="A518:B518"/>
    <mergeCell ref="A519:B519"/>
    <mergeCell ref="A520:B520"/>
    <mergeCell ref="A502:Y502"/>
    <mergeCell ref="Z502:BC502"/>
    <mergeCell ref="AY503:AY504"/>
    <mergeCell ref="AZ503:AZ504"/>
    <mergeCell ref="A511:B511"/>
    <mergeCell ref="A512:B512"/>
    <mergeCell ref="A513:B513"/>
    <mergeCell ref="A514:B514"/>
    <mergeCell ref="A515:B515"/>
    <mergeCell ref="A506:B506"/>
    <mergeCell ref="A507:B507"/>
    <mergeCell ref="A508:B508"/>
    <mergeCell ref="A509:B509"/>
    <mergeCell ref="A510:B510"/>
    <mergeCell ref="BA503:BB503"/>
    <mergeCell ref="BC503:BC505"/>
    <mergeCell ref="BA504:BA505"/>
    <mergeCell ref="BB504:BB505"/>
    <mergeCell ref="A503:C503"/>
    <mergeCell ref="AS503:AS504"/>
    <mergeCell ref="AT503:AT504"/>
    <mergeCell ref="AU503:AU504"/>
    <mergeCell ref="AV503:AV504"/>
    <mergeCell ref="AW503:AW504"/>
    <mergeCell ref="AX503:AX504"/>
    <mergeCell ref="A504:B505"/>
    <mergeCell ref="Z504:Z505"/>
    <mergeCell ref="A536:B536"/>
    <mergeCell ref="A537:B537"/>
    <mergeCell ref="A538:B538"/>
    <mergeCell ref="A539:B539"/>
    <mergeCell ref="A540:B540"/>
    <mergeCell ref="A531:B531"/>
    <mergeCell ref="A532:B532"/>
    <mergeCell ref="A533:B533"/>
    <mergeCell ref="A534:B534"/>
    <mergeCell ref="A535:B535"/>
    <mergeCell ref="A526:B526"/>
    <mergeCell ref="A527:B527"/>
    <mergeCell ref="A528:B528"/>
    <mergeCell ref="A529:B529"/>
    <mergeCell ref="A530:B530"/>
    <mergeCell ref="A521:B521"/>
    <mergeCell ref="A522:B522"/>
    <mergeCell ref="A523:B523"/>
    <mergeCell ref="A524:B524"/>
    <mergeCell ref="A525:B525"/>
    <mergeCell ref="A562:B562"/>
    <mergeCell ref="A563:B563"/>
    <mergeCell ref="A564:B564"/>
    <mergeCell ref="A565:B565"/>
    <mergeCell ref="A566:B566"/>
    <mergeCell ref="AX559:AX560"/>
    <mergeCell ref="A560:B561"/>
    <mergeCell ref="Z560:Z561"/>
    <mergeCell ref="AU561:AV561"/>
    <mergeCell ref="AW561:AX561"/>
    <mergeCell ref="A541:B541"/>
    <mergeCell ref="A542:B542"/>
    <mergeCell ref="A543:B543"/>
    <mergeCell ref="A544:B544"/>
    <mergeCell ref="A545:B545"/>
    <mergeCell ref="A558:Y558"/>
    <mergeCell ref="Z558:BC558"/>
    <mergeCell ref="AY559:AY560"/>
    <mergeCell ref="AZ559:AZ560"/>
    <mergeCell ref="BA559:BB559"/>
    <mergeCell ref="BC559:BC561"/>
    <mergeCell ref="BA560:BA561"/>
    <mergeCell ref="BB560:BB561"/>
    <mergeCell ref="A559:C559"/>
    <mergeCell ref="AS559:AS560"/>
    <mergeCell ref="AT559:AT560"/>
    <mergeCell ref="AU559:AU560"/>
    <mergeCell ref="AV559:AV560"/>
    <mergeCell ref="AW559:AW560"/>
    <mergeCell ref="A548:B548"/>
    <mergeCell ref="A549:B549"/>
    <mergeCell ref="A550:B550"/>
    <mergeCell ref="A585:B585"/>
    <mergeCell ref="A586:B586"/>
    <mergeCell ref="A577:B577"/>
    <mergeCell ref="A578:B578"/>
    <mergeCell ref="A579:B579"/>
    <mergeCell ref="A580:B580"/>
    <mergeCell ref="A581:B581"/>
    <mergeCell ref="A572:B572"/>
    <mergeCell ref="A573:B573"/>
    <mergeCell ref="A574:B574"/>
    <mergeCell ref="A575:B575"/>
    <mergeCell ref="A576:B576"/>
    <mergeCell ref="A567:B567"/>
    <mergeCell ref="A568:B568"/>
    <mergeCell ref="A569:B569"/>
    <mergeCell ref="A570:B570"/>
    <mergeCell ref="A571:B571"/>
    <mergeCell ref="A583:B583"/>
    <mergeCell ref="A628:B628"/>
    <mergeCell ref="A629:B629"/>
    <mergeCell ref="A630:B630"/>
    <mergeCell ref="A631:B631"/>
    <mergeCell ref="A632:B632"/>
    <mergeCell ref="A623:B623"/>
    <mergeCell ref="A624:B624"/>
    <mergeCell ref="A625:B625"/>
    <mergeCell ref="A626:B626"/>
    <mergeCell ref="A627:B627"/>
    <mergeCell ref="A618:B618"/>
    <mergeCell ref="A619:B619"/>
    <mergeCell ref="A620:B620"/>
    <mergeCell ref="A621:B621"/>
    <mergeCell ref="A622:B622"/>
    <mergeCell ref="BA615:BB615"/>
    <mergeCell ref="BC615:BC617"/>
    <mergeCell ref="BA616:BA617"/>
    <mergeCell ref="BB616:BB617"/>
    <mergeCell ref="A615:C615"/>
    <mergeCell ref="AS615:AS616"/>
    <mergeCell ref="AT615:AT616"/>
    <mergeCell ref="AU615:AU616"/>
    <mergeCell ref="AV615:AV616"/>
    <mergeCell ref="AW615:AW616"/>
    <mergeCell ref="AX615:AX616"/>
    <mergeCell ref="A616:B617"/>
    <mergeCell ref="Z616:Z617"/>
    <mergeCell ref="AU617:AV617"/>
    <mergeCell ref="AY615:AY616"/>
    <mergeCell ref="AZ615:AZ616"/>
    <mergeCell ref="A648:B648"/>
    <mergeCell ref="A649:B649"/>
    <mergeCell ref="A650:B650"/>
    <mergeCell ref="A651:B651"/>
    <mergeCell ref="A652:B652"/>
    <mergeCell ref="A643:B643"/>
    <mergeCell ref="A644:B644"/>
    <mergeCell ref="A645:B645"/>
    <mergeCell ref="A646:B646"/>
    <mergeCell ref="A647:B647"/>
    <mergeCell ref="A638:B638"/>
    <mergeCell ref="A639:B639"/>
    <mergeCell ref="A640:B640"/>
    <mergeCell ref="A641:B641"/>
    <mergeCell ref="A642:B642"/>
    <mergeCell ref="A633:B633"/>
    <mergeCell ref="A634:B634"/>
    <mergeCell ref="A635:B635"/>
    <mergeCell ref="A636:B636"/>
    <mergeCell ref="A637:B637"/>
    <mergeCell ref="A674:B674"/>
    <mergeCell ref="A675:B675"/>
    <mergeCell ref="A676:B676"/>
    <mergeCell ref="A677:B677"/>
    <mergeCell ref="A678:B678"/>
    <mergeCell ref="BA671:BB671"/>
    <mergeCell ref="BC671:BC673"/>
    <mergeCell ref="BA672:BA673"/>
    <mergeCell ref="BB672:BB673"/>
    <mergeCell ref="A653:B653"/>
    <mergeCell ref="A654:B654"/>
    <mergeCell ref="A655:B655"/>
    <mergeCell ref="A656:B656"/>
    <mergeCell ref="A657:B657"/>
    <mergeCell ref="AY671:AY672"/>
    <mergeCell ref="AZ671:AZ672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70:Y670"/>
    <mergeCell ref="Z670:BC670"/>
    <mergeCell ref="A685:B685"/>
    <mergeCell ref="A686:B686"/>
    <mergeCell ref="A687:B687"/>
    <mergeCell ref="A688:B688"/>
    <mergeCell ref="A713:B713"/>
    <mergeCell ref="A704:B704"/>
    <mergeCell ref="A705:B705"/>
    <mergeCell ref="A706:B706"/>
    <mergeCell ref="A707:B707"/>
    <mergeCell ref="A708:B708"/>
    <mergeCell ref="A699:B699"/>
    <mergeCell ref="A700:B700"/>
    <mergeCell ref="A701:B701"/>
    <mergeCell ref="A702:B702"/>
    <mergeCell ref="A703:B703"/>
    <mergeCell ref="A692:B692"/>
    <mergeCell ref="A679:B679"/>
    <mergeCell ref="A680:B680"/>
    <mergeCell ref="A681:B681"/>
    <mergeCell ref="A682:B682"/>
    <mergeCell ref="A683:B683"/>
    <mergeCell ref="Z56:BC56"/>
    <mergeCell ref="AT2:AT3"/>
    <mergeCell ref="AU2:AU3"/>
    <mergeCell ref="AV2:AV3"/>
    <mergeCell ref="AW2:AW3"/>
    <mergeCell ref="AX2:AX3"/>
    <mergeCell ref="AU4:AV4"/>
    <mergeCell ref="AW4:AX4"/>
    <mergeCell ref="AS2:AS3"/>
    <mergeCell ref="BC2:BC4"/>
    <mergeCell ref="BA2:BB2"/>
    <mergeCell ref="BA3:BA4"/>
    <mergeCell ref="BB3:BB4"/>
    <mergeCell ref="AY2:AY3"/>
    <mergeCell ref="AZ2:AZ3"/>
    <mergeCell ref="A1:Y1"/>
    <mergeCell ref="Z1:BC1"/>
    <mergeCell ref="A2:C2"/>
    <mergeCell ref="A3:B4"/>
    <mergeCell ref="Z3:Z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726:Y726"/>
    <mergeCell ref="Z726:BC726"/>
    <mergeCell ref="A727:C727"/>
    <mergeCell ref="AS727:AS728"/>
    <mergeCell ref="AT727:AT728"/>
    <mergeCell ref="AU727:AU728"/>
    <mergeCell ref="AV727:AV728"/>
    <mergeCell ref="AW727:AW728"/>
    <mergeCell ref="AX727:AX728"/>
    <mergeCell ref="AY727:AY728"/>
    <mergeCell ref="AZ727:AZ728"/>
    <mergeCell ref="BA727:BB727"/>
    <mergeCell ref="BC727:BC729"/>
    <mergeCell ref="A728:B729"/>
    <mergeCell ref="Z728:Z729"/>
    <mergeCell ref="BA728:BA729"/>
    <mergeCell ref="BB728:BB729"/>
    <mergeCell ref="AU729:AV729"/>
    <mergeCell ref="AW729:AX729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66:B766"/>
    <mergeCell ref="A767:B767"/>
    <mergeCell ref="A768:B768"/>
    <mergeCell ref="A769:B769"/>
    <mergeCell ref="A782:Y782"/>
    <mergeCell ref="Z782:BC782"/>
    <mergeCell ref="A783:C783"/>
    <mergeCell ref="AS783:AS784"/>
    <mergeCell ref="AT783:AT784"/>
    <mergeCell ref="AU783:AU784"/>
    <mergeCell ref="AV783:AV784"/>
    <mergeCell ref="AW783:AW784"/>
    <mergeCell ref="AX783:AX784"/>
    <mergeCell ref="AY783:AY784"/>
    <mergeCell ref="AZ783:AZ784"/>
    <mergeCell ref="BA783:BB783"/>
    <mergeCell ref="BC783:BC785"/>
    <mergeCell ref="A784:B785"/>
    <mergeCell ref="Z784:Z785"/>
    <mergeCell ref="BA784:BA785"/>
    <mergeCell ref="BB784:BB785"/>
    <mergeCell ref="AU785:AV785"/>
    <mergeCell ref="AW785:AX785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22:B822"/>
    <mergeCell ref="A823:B823"/>
    <mergeCell ref="A824:B824"/>
    <mergeCell ref="A825:B825"/>
    <mergeCell ref="A838:Y838"/>
    <mergeCell ref="Z838:BC838"/>
    <mergeCell ref="A839:C839"/>
    <mergeCell ref="AS839:AS840"/>
    <mergeCell ref="AT839:AT840"/>
    <mergeCell ref="AU839:AU840"/>
    <mergeCell ref="AV839:AV840"/>
    <mergeCell ref="AW839:AW840"/>
    <mergeCell ref="AX839:AX840"/>
    <mergeCell ref="AY839:AY840"/>
    <mergeCell ref="AZ839:AZ840"/>
    <mergeCell ref="BA839:BB839"/>
    <mergeCell ref="BC839:BC841"/>
    <mergeCell ref="A840:B841"/>
    <mergeCell ref="Z840:Z841"/>
    <mergeCell ref="BA840:BA841"/>
    <mergeCell ref="BB840:BB841"/>
    <mergeCell ref="AU841:AV841"/>
    <mergeCell ref="AW841:AX841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900:B900"/>
    <mergeCell ref="A901:B901"/>
    <mergeCell ref="A902:B902"/>
    <mergeCell ref="A903:B903"/>
    <mergeCell ref="A904:B904"/>
    <mergeCell ref="A905:B905"/>
    <mergeCell ref="A906:B906"/>
    <mergeCell ref="A878:B878"/>
    <mergeCell ref="A879:B879"/>
    <mergeCell ref="A880:B880"/>
    <mergeCell ref="A881:B881"/>
    <mergeCell ref="A894:Y894"/>
    <mergeCell ref="Z894:BC894"/>
    <mergeCell ref="A895:C895"/>
    <mergeCell ref="AS895:AS896"/>
    <mergeCell ref="AT895:AT896"/>
    <mergeCell ref="AU895:AU896"/>
    <mergeCell ref="AV895:AV896"/>
    <mergeCell ref="AW895:AW896"/>
    <mergeCell ref="AX895:AX896"/>
    <mergeCell ref="AY895:AY896"/>
    <mergeCell ref="AZ895:AZ896"/>
    <mergeCell ref="BA895:BB895"/>
    <mergeCell ref="BC895:BC897"/>
    <mergeCell ref="A896:B897"/>
    <mergeCell ref="Z896:Z897"/>
    <mergeCell ref="BA896:BA897"/>
    <mergeCell ref="BB896:BB897"/>
    <mergeCell ref="AU897:AV897"/>
    <mergeCell ref="AW897:AX897"/>
    <mergeCell ref="A942:B942"/>
    <mergeCell ref="A943:B943"/>
    <mergeCell ref="A944:B944"/>
    <mergeCell ref="A945:B945"/>
    <mergeCell ref="A946:B946"/>
    <mergeCell ref="A947:B947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50:Y950"/>
    <mergeCell ref="Z950:BC950"/>
    <mergeCell ref="A951:C951"/>
    <mergeCell ref="AS951:AS952"/>
    <mergeCell ref="AT951:AT952"/>
    <mergeCell ref="AU951:AU952"/>
    <mergeCell ref="AV951:AV952"/>
    <mergeCell ref="AW951:AW952"/>
    <mergeCell ref="AX951:AX952"/>
    <mergeCell ref="AY951:AY952"/>
    <mergeCell ref="AZ951:AZ952"/>
    <mergeCell ref="BA951:BB951"/>
    <mergeCell ref="BC951:BC953"/>
    <mergeCell ref="A952:B953"/>
    <mergeCell ref="Z952:Z953"/>
    <mergeCell ref="BA952:BA953"/>
    <mergeCell ref="BB952:BB953"/>
    <mergeCell ref="AU953:AV953"/>
    <mergeCell ref="AW953:AX953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90:B990"/>
    <mergeCell ref="A991:B991"/>
    <mergeCell ref="A992:B992"/>
    <mergeCell ref="A993:B993"/>
    <mergeCell ref="A1006:Y1006"/>
    <mergeCell ref="Z1006:BC1006"/>
    <mergeCell ref="A1007:C1007"/>
    <mergeCell ref="AS1007:AS1008"/>
    <mergeCell ref="AT1007:AT1008"/>
    <mergeCell ref="AU1007:AU1008"/>
    <mergeCell ref="AV1007:AV1008"/>
    <mergeCell ref="AW1007:AW1008"/>
    <mergeCell ref="AX1007:AX1008"/>
    <mergeCell ref="AY1007:AY1008"/>
    <mergeCell ref="AZ1007:AZ1008"/>
    <mergeCell ref="BA1007:BB1007"/>
    <mergeCell ref="BC1007:BC1009"/>
    <mergeCell ref="A1008:B1009"/>
    <mergeCell ref="Z1008:Z1009"/>
    <mergeCell ref="BA1008:BA1009"/>
    <mergeCell ref="BB1008:BB1009"/>
    <mergeCell ref="AU1009:AV1009"/>
    <mergeCell ref="AW1009:AX1009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46:B1046"/>
    <mergeCell ref="A1047:B1047"/>
    <mergeCell ref="A1048:B1048"/>
    <mergeCell ref="A1049:B1049"/>
    <mergeCell ref="A1062:Y1062"/>
    <mergeCell ref="Z1062:BC1062"/>
    <mergeCell ref="A1063:C1063"/>
    <mergeCell ref="AS1063:AS1064"/>
    <mergeCell ref="AT1063:AT1064"/>
    <mergeCell ref="AU1063:AU1064"/>
    <mergeCell ref="AV1063:AV1064"/>
    <mergeCell ref="AW1063:AW1064"/>
    <mergeCell ref="AX1063:AX1064"/>
    <mergeCell ref="AY1063:AY1064"/>
    <mergeCell ref="AZ1063:AZ1064"/>
    <mergeCell ref="BA1063:BB1063"/>
    <mergeCell ref="BC1063:BC1065"/>
    <mergeCell ref="A1064:B1065"/>
    <mergeCell ref="Z1064:Z1065"/>
    <mergeCell ref="BA1064:BA1065"/>
    <mergeCell ref="BB1064:BB1065"/>
    <mergeCell ref="AU1065:AV1065"/>
    <mergeCell ref="AW1065:AX1065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02:B1102"/>
    <mergeCell ref="A1103:B1103"/>
    <mergeCell ref="A1104:B1104"/>
    <mergeCell ref="A1105:B1105"/>
    <mergeCell ref="A1118:Y1118"/>
    <mergeCell ref="Z1118:BC1118"/>
    <mergeCell ref="A1119:C1119"/>
    <mergeCell ref="AS1119:AS1120"/>
    <mergeCell ref="AT1119:AT1120"/>
    <mergeCell ref="AU1119:AU1120"/>
    <mergeCell ref="AV1119:AV1120"/>
    <mergeCell ref="AW1119:AW1120"/>
    <mergeCell ref="AX1119:AX1120"/>
    <mergeCell ref="AY1119:AY1120"/>
    <mergeCell ref="AZ1119:AZ1120"/>
    <mergeCell ref="BA1119:BB1119"/>
    <mergeCell ref="BC1119:BC1121"/>
    <mergeCell ref="A1120:B1121"/>
    <mergeCell ref="Z1120:Z1121"/>
    <mergeCell ref="BA1120:BA1121"/>
    <mergeCell ref="BB1120:BB1121"/>
    <mergeCell ref="AU1121:AV1121"/>
    <mergeCell ref="AW1121:AX1121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81:B1181"/>
    <mergeCell ref="A1182:B1182"/>
    <mergeCell ref="A1183:B1183"/>
    <mergeCell ref="A1184:B1184"/>
    <mergeCell ref="A1185:B1185"/>
    <mergeCell ref="A1186:B1186"/>
    <mergeCell ref="A1158:B1158"/>
    <mergeCell ref="A1159:B1159"/>
    <mergeCell ref="A1160:B1160"/>
    <mergeCell ref="A1161:B1161"/>
    <mergeCell ref="A1174:Y1174"/>
    <mergeCell ref="Z1174:BC1174"/>
    <mergeCell ref="A1175:C1175"/>
    <mergeCell ref="AS1175:AS1176"/>
    <mergeCell ref="AT1175:AT1176"/>
    <mergeCell ref="AU1175:AU1176"/>
    <mergeCell ref="AV1175:AV1176"/>
    <mergeCell ref="AW1175:AW1176"/>
    <mergeCell ref="AX1175:AX1176"/>
    <mergeCell ref="AY1175:AY1176"/>
    <mergeCell ref="AZ1175:AZ1176"/>
    <mergeCell ref="BA1175:BB1175"/>
    <mergeCell ref="BC1175:BC1177"/>
    <mergeCell ref="A1176:B1177"/>
    <mergeCell ref="Z1176:Z1177"/>
    <mergeCell ref="BA1176:BA1177"/>
    <mergeCell ref="BB1176:BB1177"/>
    <mergeCell ref="AU1177:AV1177"/>
    <mergeCell ref="AW1177:AX1177"/>
    <mergeCell ref="A109:B109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78:B1178"/>
    <mergeCell ref="A1179:B1179"/>
    <mergeCell ref="A1180:B1180"/>
    <mergeCell ref="A230:B230"/>
    <mergeCell ref="A1214:B1214"/>
    <mergeCell ref="A1215:B1215"/>
    <mergeCell ref="A1216:B1216"/>
    <mergeCell ref="A1217:B1217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218:B218"/>
    <mergeCell ref="A219:B219"/>
    <mergeCell ref="A266:B266"/>
    <mergeCell ref="A267:B267"/>
    <mergeCell ref="A268:B268"/>
    <mergeCell ref="A269:B269"/>
    <mergeCell ref="A270:B270"/>
    <mergeCell ref="A271:B271"/>
    <mergeCell ref="A366:B366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56:B256"/>
    <mergeCell ref="A257:B257"/>
    <mergeCell ref="A258:B258"/>
    <mergeCell ref="A259:B259"/>
    <mergeCell ref="A260:B260"/>
    <mergeCell ref="A251:B251"/>
    <mergeCell ref="A252:B252"/>
    <mergeCell ref="A253:B253"/>
    <mergeCell ref="A254:B254"/>
    <mergeCell ref="A255:B255"/>
    <mergeCell ref="A246:B246"/>
    <mergeCell ref="A247:B247"/>
    <mergeCell ref="A248:B248"/>
    <mergeCell ref="A249:B249"/>
    <mergeCell ref="A231:B231"/>
    <mergeCell ref="A232:B232"/>
    <mergeCell ref="A233:B233"/>
    <mergeCell ref="A234:B234"/>
    <mergeCell ref="A235:B235"/>
    <mergeCell ref="A226:B226"/>
    <mergeCell ref="A227:B227"/>
    <mergeCell ref="A228:B228"/>
    <mergeCell ref="A229:B229"/>
    <mergeCell ref="A222:Y222"/>
    <mergeCell ref="A328:B328"/>
    <mergeCell ref="A329:B329"/>
    <mergeCell ref="A330:B330"/>
    <mergeCell ref="A331:B331"/>
    <mergeCell ref="A378:B378"/>
    <mergeCell ref="A379:B379"/>
    <mergeCell ref="A380:B380"/>
    <mergeCell ref="A381:B381"/>
    <mergeCell ref="A382:B382"/>
    <mergeCell ref="A273:B273"/>
    <mergeCell ref="A274:B274"/>
    <mergeCell ref="A275:B275"/>
    <mergeCell ref="A322:B322"/>
    <mergeCell ref="A323:B323"/>
    <mergeCell ref="A324:B324"/>
    <mergeCell ref="A325:B325"/>
    <mergeCell ref="A326:B326"/>
    <mergeCell ref="A327:B327"/>
    <mergeCell ref="A373:B373"/>
    <mergeCell ref="A374:B374"/>
    <mergeCell ref="A375:B375"/>
    <mergeCell ref="A376:B376"/>
    <mergeCell ref="A377:B377"/>
    <mergeCell ref="A368:B368"/>
    <mergeCell ref="A369:B369"/>
    <mergeCell ref="A370:B370"/>
    <mergeCell ref="A371:B371"/>
    <mergeCell ref="A372:B372"/>
    <mergeCell ref="A363:B363"/>
    <mergeCell ref="A364:B364"/>
    <mergeCell ref="A365:B365"/>
    <mergeCell ref="A367:B367"/>
    <mergeCell ref="A383:B383"/>
    <mergeCell ref="A384:B384"/>
    <mergeCell ref="A385:B385"/>
    <mergeCell ref="A386:B386"/>
    <mergeCell ref="A387:B387"/>
    <mergeCell ref="A434:B434"/>
    <mergeCell ref="A435:B435"/>
    <mergeCell ref="A436:B436"/>
    <mergeCell ref="A437:B437"/>
    <mergeCell ref="A470:B470"/>
    <mergeCell ref="A471:B471"/>
    <mergeCell ref="A472:B472"/>
    <mergeCell ref="A473:B473"/>
    <mergeCell ref="A474:B474"/>
    <mergeCell ref="A465:B465"/>
    <mergeCell ref="A466:B466"/>
    <mergeCell ref="A467:B467"/>
    <mergeCell ref="A468:B468"/>
    <mergeCell ref="A469:B469"/>
    <mergeCell ref="A460:B460"/>
    <mergeCell ref="A461:B461"/>
    <mergeCell ref="A462:B462"/>
    <mergeCell ref="A463:B463"/>
    <mergeCell ref="A464:B464"/>
    <mergeCell ref="A455:B455"/>
    <mergeCell ref="A456:B456"/>
    <mergeCell ref="A457:B457"/>
    <mergeCell ref="A458:B458"/>
    <mergeCell ref="A459:B459"/>
    <mergeCell ref="A450:B450"/>
    <mergeCell ref="A451:B451"/>
    <mergeCell ref="A453:B453"/>
    <mergeCell ref="A551:B551"/>
    <mergeCell ref="A552:B552"/>
    <mergeCell ref="A553:B553"/>
    <mergeCell ref="A554:B554"/>
    <mergeCell ref="A555:B555"/>
    <mergeCell ref="A602:B602"/>
    <mergeCell ref="A493:B493"/>
    <mergeCell ref="A494:B494"/>
    <mergeCell ref="A495:B495"/>
    <mergeCell ref="A496:B496"/>
    <mergeCell ref="A497:B497"/>
    <mergeCell ref="A498:B498"/>
    <mergeCell ref="A499:B499"/>
    <mergeCell ref="A546:B546"/>
    <mergeCell ref="A547:B547"/>
    <mergeCell ref="A597:B597"/>
    <mergeCell ref="A598:B598"/>
    <mergeCell ref="A599:B599"/>
    <mergeCell ref="A600:B600"/>
    <mergeCell ref="A601:B601"/>
    <mergeCell ref="A592:B592"/>
    <mergeCell ref="A593:B593"/>
    <mergeCell ref="A594:B594"/>
    <mergeCell ref="A595:B595"/>
    <mergeCell ref="A596:B596"/>
    <mergeCell ref="A587:B587"/>
    <mergeCell ref="A588:B588"/>
    <mergeCell ref="A589:B589"/>
    <mergeCell ref="A590:B590"/>
    <mergeCell ref="A591:B591"/>
    <mergeCell ref="A582:B582"/>
    <mergeCell ref="A584:B584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709:B709"/>
    <mergeCell ref="A710:B710"/>
    <mergeCell ref="A711:B711"/>
    <mergeCell ref="A712:B712"/>
    <mergeCell ref="A694:B694"/>
    <mergeCell ref="A695:B695"/>
    <mergeCell ref="A696:B696"/>
    <mergeCell ref="A697:B697"/>
    <mergeCell ref="A698:B698"/>
    <mergeCell ref="A689:B689"/>
    <mergeCell ref="A690:B690"/>
    <mergeCell ref="A691:B691"/>
    <mergeCell ref="A693:B693"/>
    <mergeCell ref="A684:B684"/>
    <mergeCell ref="A835:B835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938:B938"/>
    <mergeCell ref="A939:B939"/>
    <mergeCell ref="A940:B940"/>
    <mergeCell ref="A941:B941"/>
    <mergeCell ref="A779:B779"/>
    <mergeCell ref="A723:B723"/>
    <mergeCell ref="A934:B934"/>
    <mergeCell ref="A935:B935"/>
    <mergeCell ref="A936:B936"/>
    <mergeCell ref="A937:B937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898:B898"/>
    <mergeCell ref="A899:B899"/>
    <mergeCell ref="A1115:B1115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003:B1003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40:B1140"/>
  </mergeCells>
  <phoneticPr fontId="132" type="noConversion"/>
  <dataValidations disablePrompts="1" count="1">
    <dataValidation type="list" allowBlank="1" showInputMessage="1" showErrorMessage="1" sqref="BD3">
      <formula1>$D$3:$I$3</formula1>
    </dataValidation>
  </dataValidations>
  <printOptions horizontalCentered="1" verticalCentered="1"/>
  <pageMargins left="0.11811023622047245" right="0.11811023622047245" top="0.15748031496062992" bottom="0" header="0.31496062992125984" footer="0.31496062992125984"/>
  <pageSetup paperSize="9" orientation="portrait" blackAndWhite="1" horizont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</sheetPr>
  <dimension ref="A1:AC1458"/>
  <sheetViews>
    <sheetView showGridLines="0" view="pageBreakPreview" topLeftCell="A116" zoomScale="120" zoomScaleNormal="120" zoomScaleSheetLayoutView="120" zoomScalePageLayoutView="96" workbookViewId="0">
      <selection activeCell="E297" sqref="E297"/>
    </sheetView>
  </sheetViews>
  <sheetFormatPr defaultColWidth="0" defaultRowHeight="21" customHeight="1"/>
  <cols>
    <col min="1" max="1" width="5.09765625" style="32" customWidth="1"/>
    <col min="2" max="2" width="17.09765625" style="36" customWidth="1"/>
    <col min="3" max="3" width="3.8984375" style="37" customWidth="1"/>
    <col min="4" max="6" width="5.8984375" style="35" customWidth="1"/>
    <col min="7" max="7" width="3.8984375" style="32" customWidth="1"/>
    <col min="8" max="10" width="5.8984375" style="35" customWidth="1"/>
    <col min="11" max="11" width="5.8984375" style="48" customWidth="1"/>
    <col min="12" max="12" width="8.09765625" style="35" customWidth="1"/>
    <col min="13" max="15" width="3.69921875" style="35" customWidth="1"/>
    <col min="16" max="16" width="4.8984375" style="35" customWidth="1"/>
    <col min="17" max="23" width="4.8984375" style="35" hidden="1" customWidth="1"/>
    <col min="24" max="24" width="4.59765625" style="35" hidden="1" customWidth="1"/>
    <col min="25" max="27" width="4.8984375" style="35" hidden="1" customWidth="1"/>
    <col min="28" max="28" width="18.296875" style="35" customWidth="1"/>
    <col min="29" max="29" width="4.8984375" style="35" customWidth="1"/>
    <col min="30" max="16384" width="4.8984375" style="35" hidden="1"/>
  </cols>
  <sheetData>
    <row r="1" spans="1:24" s="44" customFormat="1" ht="18.600000000000001" customHeight="1">
      <c r="A1" s="945" t="str">
        <f>"ผลการประเมินการเรียนรู้  วิชา"&amp;ข้อมูลพื้นฐาน!A15&amp;"    รหัสวิชา    "&amp;ข้อมูลพื้นฐาน!C15</f>
        <v xml:space="preserve">ผลการประเมินการเรียนรู้  วิชาภาษาไทย    รหัสวิชา    </v>
      </c>
      <c r="B1" s="945"/>
      <c r="C1" s="945"/>
      <c r="D1" s="945"/>
      <c r="E1" s="945"/>
      <c r="F1" s="945"/>
      <c r="G1" s="945"/>
      <c r="H1" s="945"/>
      <c r="I1" s="945"/>
      <c r="J1" s="945"/>
      <c r="K1" s="945"/>
      <c r="L1" s="945"/>
      <c r="M1" s="945"/>
      <c r="N1" s="945"/>
      <c r="O1" s="945"/>
      <c r="P1" s="945"/>
    </row>
    <row r="2" spans="1:24" s="44" customFormat="1" ht="18.600000000000001" customHeight="1">
      <c r="A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2" s="945"/>
      <c r="C2" s="945"/>
      <c r="D2" s="945"/>
      <c r="E2" s="945"/>
      <c r="F2" s="945"/>
      <c r="G2" s="945"/>
      <c r="H2" s="945"/>
      <c r="I2" s="945"/>
      <c r="J2" s="945"/>
      <c r="K2" s="945"/>
      <c r="L2" s="945"/>
      <c r="M2" s="945"/>
      <c r="N2" s="945"/>
      <c r="O2" s="945"/>
      <c r="P2" s="945"/>
    </row>
    <row r="3" spans="1:24" s="44" customFormat="1" ht="18.600000000000001" customHeight="1">
      <c r="A3" s="946" t="str">
        <f>"ครูผู้สอน    "&amp;ข้อมูลพื้นฐาน!B15</f>
        <v xml:space="preserve">ครูผู้สอน    </v>
      </c>
      <c r="B3" s="946"/>
      <c r="C3" s="946"/>
      <c r="D3" s="946"/>
      <c r="E3" s="946"/>
      <c r="F3" s="946"/>
      <c r="G3" s="946"/>
      <c r="H3" s="946"/>
      <c r="I3" s="946"/>
      <c r="J3" s="946"/>
      <c r="K3" s="946"/>
      <c r="L3" s="946"/>
      <c r="M3" s="946"/>
      <c r="N3" s="946"/>
      <c r="O3" s="946"/>
      <c r="P3" s="946"/>
    </row>
    <row r="4" spans="1:24" ht="15.6" customHeight="1">
      <c r="A4" s="949" t="s">
        <v>38</v>
      </c>
      <c r="B4" s="958" t="s">
        <v>39</v>
      </c>
      <c r="C4" s="947" t="s">
        <v>40</v>
      </c>
      <c r="D4" s="947"/>
      <c r="E4" s="947"/>
      <c r="F4" s="947"/>
      <c r="G4" s="948" t="s">
        <v>43</v>
      </c>
      <c r="H4" s="948"/>
      <c r="I4" s="948"/>
      <c r="J4" s="931"/>
      <c r="K4" s="930" t="s">
        <v>44</v>
      </c>
      <c r="L4" s="931"/>
      <c r="M4" s="949" t="s">
        <v>48</v>
      </c>
      <c r="N4" s="961" t="s">
        <v>49</v>
      </c>
      <c r="O4" s="962"/>
      <c r="P4" s="955" t="s">
        <v>61</v>
      </c>
      <c r="R4" s="460"/>
      <c r="S4" s="460"/>
      <c r="T4" s="460"/>
      <c r="U4" s="460"/>
      <c r="V4" s="461"/>
      <c r="X4" s="35">
        <v>1</v>
      </c>
    </row>
    <row r="5" spans="1:24" ht="45.75">
      <c r="A5" s="951"/>
      <c r="B5" s="959"/>
      <c r="C5" s="949" t="s">
        <v>116</v>
      </c>
      <c r="D5" s="585" t="s">
        <v>41</v>
      </c>
      <c r="E5" s="585" t="s">
        <v>42</v>
      </c>
      <c r="F5" s="585" t="s">
        <v>1</v>
      </c>
      <c r="G5" s="949" t="s">
        <v>116</v>
      </c>
      <c r="H5" s="586" t="s">
        <v>41</v>
      </c>
      <c r="I5" s="586" t="s">
        <v>1717</v>
      </c>
      <c r="J5" s="586" t="s">
        <v>1</v>
      </c>
      <c r="K5" s="587" t="s">
        <v>45</v>
      </c>
      <c r="L5" s="949" t="s">
        <v>46</v>
      </c>
      <c r="M5" s="951"/>
      <c r="N5" s="963"/>
      <c r="O5" s="964"/>
      <c r="P5" s="956"/>
      <c r="R5" s="460"/>
      <c r="S5" s="460"/>
      <c r="T5" s="460"/>
      <c r="U5" s="460"/>
      <c r="V5" s="461"/>
    </row>
    <row r="6" spans="1:24" ht="14.1" customHeight="1">
      <c r="A6" s="951"/>
      <c r="B6" s="959"/>
      <c r="C6" s="950"/>
      <c r="D6" s="209" t="s">
        <v>47</v>
      </c>
      <c r="E6" s="209" t="s">
        <v>47</v>
      </c>
      <c r="F6" s="209" t="s">
        <v>47</v>
      </c>
      <c r="G6" s="950"/>
      <c r="H6" s="209" t="s">
        <v>47</v>
      </c>
      <c r="I6" s="209" t="s">
        <v>47</v>
      </c>
      <c r="J6" s="209" t="s">
        <v>47</v>
      </c>
      <c r="K6" s="588" t="s">
        <v>47</v>
      </c>
      <c r="L6" s="951"/>
      <c r="M6" s="951"/>
      <c r="N6" s="955" t="s">
        <v>50</v>
      </c>
      <c r="O6" s="955" t="s">
        <v>51</v>
      </c>
      <c r="P6" s="956"/>
      <c r="R6" s="461"/>
      <c r="S6" s="461"/>
      <c r="T6" s="461"/>
      <c r="U6" s="461"/>
      <c r="V6" s="461"/>
    </row>
    <row r="7" spans="1:24" ht="14.1" customHeight="1">
      <c r="A7" s="950"/>
      <c r="B7" s="960"/>
      <c r="C7" s="209">
        <f>ข้อมูลพื้นฐาน!F15</f>
        <v>0</v>
      </c>
      <c r="D7" s="209">
        <f>ข้อมูลพื้นฐาน!D15/2</f>
        <v>35</v>
      </c>
      <c r="E7" s="209">
        <f>ข้อมูลพื้นฐาน!E15/2</f>
        <v>15</v>
      </c>
      <c r="F7" s="209">
        <f>SUM(D7:E7)</f>
        <v>50</v>
      </c>
      <c r="G7" s="209">
        <f>ข้อมูลพื้นฐาน!G15</f>
        <v>0</v>
      </c>
      <c r="H7" s="209">
        <f>D7</f>
        <v>35</v>
      </c>
      <c r="I7" s="209">
        <f>E7</f>
        <v>15</v>
      </c>
      <c r="J7" s="209">
        <f>SUM(H7:I7)</f>
        <v>50</v>
      </c>
      <c r="K7" s="588">
        <f>SUM(F7,J7)</f>
        <v>100</v>
      </c>
      <c r="L7" s="950"/>
      <c r="M7" s="950"/>
      <c r="N7" s="957"/>
      <c r="O7" s="957"/>
      <c r="P7" s="957"/>
      <c r="Q7" s="35" t="s">
        <v>524</v>
      </c>
    </row>
    <row r="8" spans="1:24" ht="12.95" customHeight="1">
      <c r="A8" s="54">
        <f>เวลาเรียน1!A7</f>
        <v>1</v>
      </c>
      <c r="B8" s="466" t="str">
        <f>เวลาเรียน1!D7</f>
        <v/>
      </c>
      <c r="C8" s="52">
        <f>IF(A8="","",คะแนนตามตัวชี้วัด!AY5)</f>
        <v>0</v>
      </c>
      <c r="D8" s="52">
        <f>IF(A8="","",คะแนนตามตัวชี้วัด!AU5)</f>
        <v>0</v>
      </c>
      <c r="E8" s="52">
        <f>IF(A8="","",คะแนนตามตัวชี้วัด!AV5)</f>
        <v>0</v>
      </c>
      <c r="F8" s="60" t="str">
        <f>IF(SUM(D8:E8),SUM(D8:E8),"")</f>
        <v/>
      </c>
      <c r="G8" s="52">
        <f>IF(A8="","",คะแนนตามตัวชี้วัด!AZ5)</f>
        <v>0</v>
      </c>
      <c r="H8" s="52">
        <f>IF(A8="","",คะแนนตามตัวชี้วัด!AW5)</f>
        <v>0</v>
      </c>
      <c r="I8" s="52">
        <f>IF(A8="","",คะแนนตามตัวชี้วัด!AX5)</f>
        <v>0</v>
      </c>
      <c r="J8" s="54" t="str">
        <f>IF(SUM(H8:I8),SUM(H8:I8),"")</f>
        <v/>
      </c>
      <c r="K8" s="54">
        <f>IF(A8="","",SUM(F8,J8))</f>
        <v>0</v>
      </c>
      <c r="L8" s="307">
        <f t="shared" ref="L8:L39" si="0">IF(A8="","",IF(P8="ย้าย","-",VLOOKUP(K8,เกรดประจำชั้น,4,TRUE)))</f>
        <v>0</v>
      </c>
      <c r="M8" s="33"/>
      <c r="N8" s="33" t="str">
        <f>IF(P8="ย้าย","-",IF(A8="","",IF(L8&gt;0,"/","")))</f>
        <v/>
      </c>
      <c r="O8" s="33" t="str">
        <f>IF(N8="-","-",IF(A8="","",IF(L8=0,"/","")))</f>
        <v>/</v>
      </c>
      <c r="P8" s="59" t="str">
        <f>IF('กรอกข้อมูล นร1'!E5="ย้าย",'กรอกข้อมูล นร1'!E5,"")</f>
        <v/>
      </c>
      <c r="Q8" s="35">
        <f>SUM(C8,G8)</f>
        <v>0</v>
      </c>
      <c r="W8" s="35">
        <f>SUM(C8,G8)</f>
        <v>0</v>
      </c>
    </row>
    <row r="9" spans="1:24" ht="12.95" customHeight="1">
      <c r="A9" s="54" t="str">
        <f>เวลาเรียน1!A8</f>
        <v/>
      </c>
      <c r="B9" s="466" t="str">
        <f>เวลาเรียน1!D8</f>
        <v/>
      </c>
      <c r="C9" s="52" t="str">
        <f>IF(A9="","",คะแนนตามตัวชี้วัด!AY6)</f>
        <v/>
      </c>
      <c r="D9" s="52" t="str">
        <f>IF(A9="","",คะแนนตามตัวชี้วัด!AU6)</f>
        <v/>
      </c>
      <c r="E9" s="52" t="str">
        <f>IF(A9="","",คะแนนตามตัวชี้วัด!AV6)</f>
        <v/>
      </c>
      <c r="F9" s="60" t="str">
        <f t="shared" ref="F9:F58" si="1">IF(SUM(D9:E9),SUM(D9:E9),"")</f>
        <v/>
      </c>
      <c r="G9" s="52" t="str">
        <f>IF(A9="","",คะแนนตามตัวชี้วัด!AZ6)</f>
        <v/>
      </c>
      <c r="H9" s="52" t="str">
        <f>IF(A9="","",คะแนนตามตัวชี้วัด!AW6)</f>
        <v/>
      </c>
      <c r="I9" s="52" t="str">
        <f>IF(A9="","",คะแนนตามตัวชี้วัด!AX6)</f>
        <v/>
      </c>
      <c r="J9" s="54" t="str">
        <f t="shared" ref="J9:J56" si="2">IF(SUM(H9:I9),SUM(H9:I9),"")</f>
        <v/>
      </c>
      <c r="K9" s="54" t="str">
        <f t="shared" ref="K9:K58" si="3">IF(A9="","",SUM(F9,J9))</f>
        <v/>
      </c>
      <c r="L9" s="307" t="str">
        <f t="shared" si="0"/>
        <v/>
      </c>
      <c r="M9" s="33"/>
      <c r="N9" s="33" t="str">
        <f t="shared" ref="N9:N57" si="4">IF(P9="ย้าย","-",IF(A9="","",IF(L9&gt;0,"/","")))</f>
        <v/>
      </c>
      <c r="O9" s="33" t="str">
        <f t="shared" ref="O9:O57" si="5">IF(N9="-","-",IF(A9="","",IF(L9=0,"/","")))</f>
        <v/>
      </c>
      <c r="P9" s="59" t="str">
        <f>IF('กรอกข้อมูล นร1'!E6="ย้าย",'กรอกข้อมูล นร1'!E6,"")</f>
        <v/>
      </c>
      <c r="Q9" s="35">
        <f t="shared" ref="Q9:Q82" si="6">SUM(C9,G9)</f>
        <v>0</v>
      </c>
      <c r="R9" s="308" t="s">
        <v>167</v>
      </c>
      <c r="S9" s="308" t="s">
        <v>168</v>
      </c>
      <c r="T9" s="308" t="s">
        <v>113</v>
      </c>
      <c r="U9" s="308" t="s">
        <v>169</v>
      </c>
      <c r="W9" s="35">
        <f t="shared" ref="W9:W82" si="7">SUM(C9,G9)</f>
        <v>0</v>
      </c>
    </row>
    <row r="10" spans="1:24" ht="12.95" customHeight="1">
      <c r="A10" s="54" t="str">
        <f>เวลาเรียน1!A9</f>
        <v/>
      </c>
      <c r="B10" s="466" t="str">
        <f>เวลาเรียน1!D9</f>
        <v/>
      </c>
      <c r="C10" s="52" t="str">
        <f>IF(A10="","",คะแนนตามตัวชี้วัด!AY7)</f>
        <v/>
      </c>
      <c r="D10" s="52" t="str">
        <f>IF(A10="","",คะแนนตามตัวชี้วัด!AU7)</f>
        <v/>
      </c>
      <c r="E10" s="52" t="str">
        <f>IF(A10="","",คะแนนตามตัวชี้วัด!AV7)</f>
        <v/>
      </c>
      <c r="F10" s="60" t="str">
        <f t="shared" si="1"/>
        <v/>
      </c>
      <c r="G10" s="52" t="str">
        <f>IF(A10="","",คะแนนตามตัวชี้วัด!AZ7)</f>
        <v/>
      </c>
      <c r="H10" s="52" t="str">
        <f>IF(A10="","",คะแนนตามตัวชี้วัด!AW7)</f>
        <v/>
      </c>
      <c r="I10" s="52" t="str">
        <f>IF(A10="","",คะแนนตามตัวชี้วัด!AX7)</f>
        <v/>
      </c>
      <c r="J10" s="54" t="str">
        <f t="shared" si="2"/>
        <v/>
      </c>
      <c r="K10" s="54" t="str">
        <f t="shared" si="3"/>
        <v/>
      </c>
      <c r="L10" s="307" t="str">
        <f t="shared" si="0"/>
        <v/>
      </c>
      <c r="M10" s="33"/>
      <c r="N10" s="33" t="str">
        <f t="shared" si="4"/>
        <v/>
      </c>
      <c r="O10" s="33" t="str">
        <f t="shared" si="5"/>
        <v/>
      </c>
      <c r="P10" s="59" t="str">
        <f>IF('กรอกข้อมูล นร1'!E7="ย้าย",'กรอกข้อมูล นร1'!E7,"")</f>
        <v/>
      </c>
      <c r="Q10" s="35">
        <f t="shared" si="6"/>
        <v>0</v>
      </c>
      <c r="R10" s="309">
        <v>0</v>
      </c>
      <c r="S10" s="309">
        <v>49</v>
      </c>
      <c r="T10" s="309">
        <v>0</v>
      </c>
      <c r="U10" s="309">
        <v>0</v>
      </c>
      <c r="W10" s="35">
        <f t="shared" si="7"/>
        <v>0</v>
      </c>
    </row>
    <row r="11" spans="1:24" ht="12.95" customHeight="1">
      <c r="A11" s="54" t="str">
        <f>เวลาเรียน1!A10</f>
        <v/>
      </c>
      <c r="B11" s="466" t="str">
        <f>เวลาเรียน1!D10</f>
        <v/>
      </c>
      <c r="C11" s="52" t="str">
        <f>IF(A11="","",คะแนนตามตัวชี้วัด!AY8)</f>
        <v/>
      </c>
      <c r="D11" s="52" t="str">
        <f>IF(A11="","",คะแนนตามตัวชี้วัด!AU8)</f>
        <v/>
      </c>
      <c r="E11" s="52" t="str">
        <f>IF(A11="","",คะแนนตามตัวชี้วัด!AV8)</f>
        <v/>
      </c>
      <c r="F11" s="60" t="str">
        <f t="shared" si="1"/>
        <v/>
      </c>
      <c r="G11" s="52" t="str">
        <f>IF(A11="","",คะแนนตามตัวชี้วัด!AZ8)</f>
        <v/>
      </c>
      <c r="H11" s="52" t="str">
        <f>IF(A11="","",คะแนนตามตัวชี้วัด!AW8)</f>
        <v/>
      </c>
      <c r="I11" s="52" t="str">
        <f>IF(A11="","",คะแนนตามตัวชี้วัด!AX8)</f>
        <v/>
      </c>
      <c r="J11" s="54" t="str">
        <f t="shared" si="2"/>
        <v/>
      </c>
      <c r="K11" s="54" t="str">
        <f t="shared" si="3"/>
        <v/>
      </c>
      <c r="L11" s="307" t="str">
        <f t="shared" si="0"/>
        <v/>
      </c>
      <c r="M11" s="33"/>
      <c r="N11" s="33" t="str">
        <f t="shared" si="4"/>
        <v/>
      </c>
      <c r="O11" s="33" t="str">
        <f t="shared" si="5"/>
        <v/>
      </c>
      <c r="P11" s="59" t="str">
        <f>IF('กรอกข้อมูล นร1'!E8="ย้าย",'กรอกข้อมูล นร1'!E8,"")</f>
        <v/>
      </c>
      <c r="Q11" s="35">
        <f t="shared" si="6"/>
        <v>0</v>
      </c>
      <c r="R11" s="309">
        <v>49.5</v>
      </c>
      <c r="S11" s="309">
        <v>54</v>
      </c>
      <c r="T11" s="309">
        <v>50</v>
      </c>
      <c r="U11" s="309">
        <v>1</v>
      </c>
      <c r="W11" s="35">
        <f t="shared" si="7"/>
        <v>0</v>
      </c>
    </row>
    <row r="12" spans="1:24" ht="12.95" customHeight="1">
      <c r="A12" s="54" t="str">
        <f>เวลาเรียน1!A11</f>
        <v/>
      </c>
      <c r="B12" s="466" t="str">
        <f>เวลาเรียน1!D11</f>
        <v/>
      </c>
      <c r="C12" s="52" t="str">
        <f>IF(A12="","",คะแนนตามตัวชี้วัด!AY9)</f>
        <v/>
      </c>
      <c r="D12" s="52" t="str">
        <f>IF(A12="","",คะแนนตามตัวชี้วัด!AU9)</f>
        <v/>
      </c>
      <c r="E12" s="52" t="str">
        <f>IF(A12="","",คะแนนตามตัวชี้วัด!AV9)</f>
        <v/>
      </c>
      <c r="F12" s="60" t="str">
        <f t="shared" si="1"/>
        <v/>
      </c>
      <c r="G12" s="52" t="str">
        <f>IF(A12="","",คะแนนตามตัวชี้วัด!AZ9)</f>
        <v/>
      </c>
      <c r="H12" s="52" t="str">
        <f>IF(A12="","",คะแนนตามตัวชี้วัด!AW9)</f>
        <v/>
      </c>
      <c r="I12" s="52" t="str">
        <f>IF(A12="","",คะแนนตามตัวชี้วัด!AX9)</f>
        <v/>
      </c>
      <c r="J12" s="54" t="str">
        <f t="shared" si="2"/>
        <v/>
      </c>
      <c r="K12" s="54" t="str">
        <f t="shared" si="3"/>
        <v/>
      </c>
      <c r="L12" s="307" t="str">
        <f t="shared" si="0"/>
        <v/>
      </c>
      <c r="M12" s="33"/>
      <c r="N12" s="33" t="str">
        <f t="shared" si="4"/>
        <v/>
      </c>
      <c r="O12" s="33" t="str">
        <f t="shared" si="5"/>
        <v/>
      </c>
      <c r="P12" s="59" t="str">
        <f>IF('กรอกข้อมูล นร1'!E9="ย้าย",'กรอกข้อมูล นร1'!E9,"")</f>
        <v/>
      </c>
      <c r="Q12" s="35">
        <f t="shared" si="6"/>
        <v>0</v>
      </c>
      <c r="R12" s="309">
        <v>54.5</v>
      </c>
      <c r="S12" s="309">
        <v>59</v>
      </c>
      <c r="T12" s="309">
        <v>55</v>
      </c>
      <c r="U12" s="309">
        <v>1.5</v>
      </c>
      <c r="W12" s="35">
        <f t="shared" si="7"/>
        <v>0</v>
      </c>
    </row>
    <row r="13" spans="1:24" ht="12.95" customHeight="1">
      <c r="A13" s="54" t="str">
        <f>เวลาเรียน1!A12</f>
        <v/>
      </c>
      <c r="B13" s="466" t="str">
        <f>เวลาเรียน1!D12</f>
        <v/>
      </c>
      <c r="C13" s="52" t="str">
        <f>IF(A13="","",คะแนนตามตัวชี้วัด!AY10)</f>
        <v/>
      </c>
      <c r="D13" s="52" t="str">
        <f>IF(A13="","",คะแนนตามตัวชี้วัด!AU10)</f>
        <v/>
      </c>
      <c r="E13" s="52" t="str">
        <f>IF(A13="","",คะแนนตามตัวชี้วัด!AV10)</f>
        <v/>
      </c>
      <c r="F13" s="60" t="str">
        <f t="shared" si="1"/>
        <v/>
      </c>
      <c r="G13" s="52" t="str">
        <f>IF(A13="","",คะแนนตามตัวชี้วัด!AZ10)</f>
        <v/>
      </c>
      <c r="H13" s="52" t="str">
        <f>IF(A13="","",คะแนนตามตัวชี้วัด!AW10)</f>
        <v/>
      </c>
      <c r="I13" s="52" t="str">
        <f>IF(A13="","",คะแนนตามตัวชี้วัด!AX10)</f>
        <v/>
      </c>
      <c r="J13" s="54" t="str">
        <f t="shared" si="2"/>
        <v/>
      </c>
      <c r="K13" s="54" t="str">
        <f t="shared" si="3"/>
        <v/>
      </c>
      <c r="L13" s="307" t="str">
        <f t="shared" si="0"/>
        <v/>
      </c>
      <c r="M13" s="33"/>
      <c r="N13" s="33" t="str">
        <f t="shared" si="4"/>
        <v/>
      </c>
      <c r="O13" s="33" t="str">
        <f t="shared" si="5"/>
        <v/>
      </c>
      <c r="P13" s="59" t="str">
        <f>IF('กรอกข้อมูล นร1'!E10="ย้าย",'กรอกข้อมูล นร1'!E10,"")</f>
        <v/>
      </c>
      <c r="Q13" s="35">
        <f t="shared" si="6"/>
        <v>0</v>
      </c>
      <c r="R13" s="309">
        <v>59.5</v>
      </c>
      <c r="S13" s="309">
        <v>64</v>
      </c>
      <c r="T13" s="309">
        <v>60</v>
      </c>
      <c r="U13" s="309">
        <v>2</v>
      </c>
      <c r="W13" s="35">
        <f t="shared" si="7"/>
        <v>0</v>
      </c>
    </row>
    <row r="14" spans="1:24" ht="12.95" customHeight="1">
      <c r="A14" s="54" t="str">
        <f>เวลาเรียน1!A13</f>
        <v/>
      </c>
      <c r="B14" s="466" t="str">
        <f>เวลาเรียน1!D13</f>
        <v/>
      </c>
      <c r="C14" s="52" t="str">
        <f>IF(A14="","",คะแนนตามตัวชี้วัด!AY11)</f>
        <v/>
      </c>
      <c r="D14" s="52" t="str">
        <f>IF(A14="","",คะแนนตามตัวชี้วัด!AU11)</f>
        <v/>
      </c>
      <c r="E14" s="52" t="str">
        <f>IF(A14="","",คะแนนตามตัวชี้วัด!AV11)</f>
        <v/>
      </c>
      <c r="F14" s="60" t="str">
        <f t="shared" si="1"/>
        <v/>
      </c>
      <c r="G14" s="52" t="str">
        <f>IF(A14="","",คะแนนตามตัวชี้วัด!AZ11)</f>
        <v/>
      </c>
      <c r="H14" s="52" t="str">
        <f>IF(A14="","",คะแนนตามตัวชี้วัด!AW11)</f>
        <v/>
      </c>
      <c r="I14" s="52" t="str">
        <f>IF(A14="","",คะแนนตามตัวชี้วัด!AX11)</f>
        <v/>
      </c>
      <c r="J14" s="54" t="str">
        <f t="shared" si="2"/>
        <v/>
      </c>
      <c r="K14" s="54" t="str">
        <f t="shared" si="3"/>
        <v/>
      </c>
      <c r="L14" s="307" t="str">
        <f t="shared" si="0"/>
        <v/>
      </c>
      <c r="M14" s="33"/>
      <c r="N14" s="33" t="str">
        <f t="shared" si="4"/>
        <v/>
      </c>
      <c r="O14" s="33" t="str">
        <f t="shared" si="5"/>
        <v/>
      </c>
      <c r="P14" s="59" t="str">
        <f>IF('กรอกข้อมูล นร1'!E11="ย้าย",'กรอกข้อมูล นร1'!E11,"")</f>
        <v/>
      </c>
      <c r="Q14" s="35">
        <f t="shared" si="6"/>
        <v>0</v>
      </c>
      <c r="R14" s="309">
        <v>64.5</v>
      </c>
      <c r="S14" s="309">
        <v>69</v>
      </c>
      <c r="T14" s="309">
        <v>65</v>
      </c>
      <c r="U14" s="309">
        <v>2.5</v>
      </c>
      <c r="W14" s="35">
        <f t="shared" si="7"/>
        <v>0</v>
      </c>
    </row>
    <row r="15" spans="1:24" ht="12.95" customHeight="1">
      <c r="A15" s="54" t="str">
        <f>เวลาเรียน1!A14</f>
        <v/>
      </c>
      <c r="B15" s="466" t="str">
        <f>เวลาเรียน1!D14</f>
        <v/>
      </c>
      <c r="C15" s="52" t="str">
        <f>IF(A15="","",คะแนนตามตัวชี้วัด!AY12)</f>
        <v/>
      </c>
      <c r="D15" s="52" t="str">
        <f>IF(A15="","",คะแนนตามตัวชี้วัด!AU12)</f>
        <v/>
      </c>
      <c r="E15" s="52" t="str">
        <f>IF(A15="","",คะแนนตามตัวชี้วัด!AV12)</f>
        <v/>
      </c>
      <c r="F15" s="60" t="str">
        <f t="shared" si="1"/>
        <v/>
      </c>
      <c r="G15" s="52" t="str">
        <f>IF(A15="","",คะแนนตามตัวชี้วัด!AZ12)</f>
        <v/>
      </c>
      <c r="H15" s="52" t="str">
        <f>IF(A15="","",คะแนนตามตัวชี้วัด!AW12)</f>
        <v/>
      </c>
      <c r="I15" s="52" t="str">
        <f>IF(A15="","",คะแนนตามตัวชี้วัด!AX12)</f>
        <v/>
      </c>
      <c r="J15" s="54" t="str">
        <f t="shared" si="2"/>
        <v/>
      </c>
      <c r="K15" s="54" t="str">
        <f t="shared" si="3"/>
        <v/>
      </c>
      <c r="L15" s="307" t="str">
        <f t="shared" si="0"/>
        <v/>
      </c>
      <c r="M15" s="33"/>
      <c r="N15" s="33" t="str">
        <f t="shared" si="4"/>
        <v/>
      </c>
      <c r="O15" s="33" t="str">
        <f t="shared" si="5"/>
        <v/>
      </c>
      <c r="P15" s="59" t="str">
        <f>IF('กรอกข้อมูล นร1'!E12="ย้าย",'กรอกข้อมูล นร1'!E12,"")</f>
        <v/>
      </c>
      <c r="Q15" s="35">
        <f t="shared" si="6"/>
        <v>0</v>
      </c>
      <c r="R15" s="309">
        <v>69.5</v>
      </c>
      <c r="S15" s="309">
        <v>74</v>
      </c>
      <c r="T15" s="309">
        <v>70</v>
      </c>
      <c r="U15" s="309">
        <v>3</v>
      </c>
      <c r="W15" s="35">
        <f t="shared" si="7"/>
        <v>0</v>
      </c>
    </row>
    <row r="16" spans="1:24" ht="12.95" customHeight="1">
      <c r="A16" s="54" t="str">
        <f>เวลาเรียน1!A15</f>
        <v/>
      </c>
      <c r="B16" s="466" t="str">
        <f>เวลาเรียน1!D15</f>
        <v/>
      </c>
      <c r="C16" s="52" t="str">
        <f>IF(A16="","",คะแนนตามตัวชี้วัด!AY13)</f>
        <v/>
      </c>
      <c r="D16" s="52" t="str">
        <f>IF(A16="","",คะแนนตามตัวชี้วัด!AU13)</f>
        <v/>
      </c>
      <c r="E16" s="52" t="str">
        <f>IF(A16="","",คะแนนตามตัวชี้วัด!AV13)</f>
        <v/>
      </c>
      <c r="F16" s="60" t="str">
        <f t="shared" si="1"/>
        <v/>
      </c>
      <c r="G16" s="52" t="str">
        <f>IF(A16="","",คะแนนตามตัวชี้วัด!AZ13)</f>
        <v/>
      </c>
      <c r="H16" s="52" t="str">
        <f>IF(A16="","",คะแนนตามตัวชี้วัด!AW13)</f>
        <v/>
      </c>
      <c r="I16" s="52" t="str">
        <f>IF(A16="","",คะแนนตามตัวชี้วัด!AX13)</f>
        <v/>
      </c>
      <c r="J16" s="54" t="str">
        <f t="shared" si="2"/>
        <v/>
      </c>
      <c r="K16" s="54" t="str">
        <f t="shared" si="3"/>
        <v/>
      </c>
      <c r="L16" s="307" t="str">
        <f t="shared" si="0"/>
        <v/>
      </c>
      <c r="M16" s="33"/>
      <c r="N16" s="33" t="str">
        <f t="shared" si="4"/>
        <v/>
      </c>
      <c r="O16" s="33" t="str">
        <f t="shared" si="5"/>
        <v/>
      </c>
      <c r="P16" s="59" t="str">
        <f>IF('กรอกข้อมูล นร1'!E13="ย้าย",'กรอกข้อมูล นร1'!E13,"")</f>
        <v/>
      </c>
      <c r="Q16" s="35">
        <f t="shared" si="6"/>
        <v>0</v>
      </c>
      <c r="R16" s="309">
        <v>74.5</v>
      </c>
      <c r="S16" s="309">
        <v>79</v>
      </c>
      <c r="T16" s="309">
        <v>75</v>
      </c>
      <c r="U16" s="309">
        <v>3.5</v>
      </c>
      <c r="W16" s="35">
        <f t="shared" si="7"/>
        <v>0</v>
      </c>
    </row>
    <row r="17" spans="1:23" ht="12.95" customHeight="1">
      <c r="A17" s="54" t="str">
        <f>เวลาเรียน1!A16</f>
        <v/>
      </c>
      <c r="B17" s="466" t="str">
        <f>เวลาเรียน1!D16</f>
        <v/>
      </c>
      <c r="C17" s="52" t="str">
        <f>IF(A17="","",คะแนนตามตัวชี้วัด!AY14)</f>
        <v/>
      </c>
      <c r="D17" s="52" t="str">
        <f>IF(A17="","",คะแนนตามตัวชี้วัด!AU14)</f>
        <v/>
      </c>
      <c r="E17" s="52" t="str">
        <f>IF(A17="","",คะแนนตามตัวชี้วัด!AV14)</f>
        <v/>
      </c>
      <c r="F17" s="60" t="str">
        <f t="shared" si="1"/>
        <v/>
      </c>
      <c r="G17" s="52" t="str">
        <f>IF(A17="","",คะแนนตามตัวชี้วัด!AZ14)</f>
        <v/>
      </c>
      <c r="H17" s="52" t="str">
        <f>IF(A17="","",คะแนนตามตัวชี้วัด!AW14)</f>
        <v/>
      </c>
      <c r="I17" s="52" t="str">
        <f>IF(A17="","",คะแนนตามตัวชี้วัด!AX14)</f>
        <v/>
      </c>
      <c r="J17" s="54" t="str">
        <f t="shared" si="2"/>
        <v/>
      </c>
      <c r="K17" s="54" t="str">
        <f t="shared" si="3"/>
        <v/>
      </c>
      <c r="L17" s="307" t="str">
        <f t="shared" si="0"/>
        <v/>
      </c>
      <c r="M17" s="33"/>
      <c r="N17" s="33" t="str">
        <f t="shared" si="4"/>
        <v/>
      </c>
      <c r="O17" s="33" t="str">
        <f t="shared" si="5"/>
        <v/>
      </c>
      <c r="P17" s="59" t="str">
        <f>IF('กรอกข้อมูล นร1'!E14="ย้าย",'กรอกข้อมูล นร1'!E14,"")</f>
        <v/>
      </c>
      <c r="Q17" s="35">
        <f t="shared" si="6"/>
        <v>0</v>
      </c>
      <c r="R17" s="309">
        <v>79.5</v>
      </c>
      <c r="S17" s="309">
        <v>100</v>
      </c>
      <c r="T17" s="309">
        <v>80</v>
      </c>
      <c r="U17" s="309">
        <v>4</v>
      </c>
      <c r="W17" s="35">
        <f t="shared" si="7"/>
        <v>0</v>
      </c>
    </row>
    <row r="18" spans="1:23" ht="12.95" customHeight="1">
      <c r="A18" s="54" t="str">
        <f>เวลาเรียน1!A17</f>
        <v/>
      </c>
      <c r="B18" s="466" t="str">
        <f>เวลาเรียน1!D17</f>
        <v/>
      </c>
      <c r="C18" s="52" t="str">
        <f>IF(A18="","",คะแนนตามตัวชี้วัด!AY15)</f>
        <v/>
      </c>
      <c r="D18" s="52" t="str">
        <f>IF(A18="","",คะแนนตามตัวชี้วัด!AU15)</f>
        <v/>
      </c>
      <c r="E18" s="52" t="str">
        <f>IF(A18="","",คะแนนตามตัวชี้วัด!AV15)</f>
        <v/>
      </c>
      <c r="F18" s="60" t="str">
        <f t="shared" si="1"/>
        <v/>
      </c>
      <c r="G18" s="52" t="str">
        <f>IF(A18="","",คะแนนตามตัวชี้วัด!AZ15)</f>
        <v/>
      </c>
      <c r="H18" s="52" t="str">
        <f>IF(A18="","",คะแนนตามตัวชี้วัด!AW15)</f>
        <v/>
      </c>
      <c r="I18" s="52" t="str">
        <f>IF(A18="","",คะแนนตามตัวชี้วัด!AX15)</f>
        <v/>
      </c>
      <c r="J18" s="54" t="str">
        <f t="shared" si="2"/>
        <v/>
      </c>
      <c r="K18" s="54" t="str">
        <f t="shared" si="3"/>
        <v/>
      </c>
      <c r="L18" s="307" t="str">
        <f t="shared" si="0"/>
        <v/>
      </c>
      <c r="M18" s="33"/>
      <c r="N18" s="33" t="str">
        <f t="shared" si="4"/>
        <v/>
      </c>
      <c r="O18" s="33" t="str">
        <f t="shared" si="5"/>
        <v/>
      </c>
      <c r="P18" s="59" t="str">
        <f>IF('กรอกข้อมูล นร1'!E15="ย้าย",'กรอกข้อมูล นร1'!E15,"")</f>
        <v/>
      </c>
      <c r="Q18" s="35">
        <f t="shared" si="6"/>
        <v>0</v>
      </c>
      <c r="W18" s="35">
        <f t="shared" si="7"/>
        <v>0</v>
      </c>
    </row>
    <row r="19" spans="1:23" ht="12.95" customHeight="1">
      <c r="A19" s="54" t="str">
        <f>เวลาเรียน1!A18</f>
        <v/>
      </c>
      <c r="B19" s="466" t="str">
        <f>เวลาเรียน1!D18</f>
        <v/>
      </c>
      <c r="C19" s="52" t="str">
        <f>IF(A19="","",คะแนนตามตัวชี้วัด!AY16)</f>
        <v/>
      </c>
      <c r="D19" s="52" t="str">
        <f>IF(A19="","",คะแนนตามตัวชี้วัด!AU16)</f>
        <v/>
      </c>
      <c r="E19" s="52" t="str">
        <f>IF(A19="","",คะแนนตามตัวชี้วัด!AV16)</f>
        <v/>
      </c>
      <c r="F19" s="60" t="str">
        <f t="shared" si="1"/>
        <v/>
      </c>
      <c r="G19" s="52" t="str">
        <f>IF(A19="","",คะแนนตามตัวชี้วัด!AZ16)</f>
        <v/>
      </c>
      <c r="H19" s="52" t="str">
        <f>IF(A19="","",คะแนนตามตัวชี้วัด!AW16)</f>
        <v/>
      </c>
      <c r="I19" s="52" t="str">
        <f>IF(A19="","",คะแนนตามตัวชี้วัด!AX16)</f>
        <v/>
      </c>
      <c r="J19" s="54" t="str">
        <f t="shared" si="2"/>
        <v/>
      </c>
      <c r="K19" s="54" t="str">
        <f t="shared" si="3"/>
        <v/>
      </c>
      <c r="L19" s="307" t="str">
        <f t="shared" si="0"/>
        <v/>
      </c>
      <c r="M19" s="33"/>
      <c r="N19" s="33" t="str">
        <f t="shared" si="4"/>
        <v/>
      </c>
      <c r="O19" s="33" t="str">
        <f t="shared" si="5"/>
        <v/>
      </c>
      <c r="P19" s="59" t="str">
        <f>IF('กรอกข้อมูล นร1'!E16="ย้าย",'กรอกข้อมูล นร1'!E16,"")</f>
        <v/>
      </c>
      <c r="Q19" s="35">
        <f t="shared" si="6"/>
        <v>0</v>
      </c>
      <c r="W19" s="35">
        <f t="shared" si="7"/>
        <v>0</v>
      </c>
    </row>
    <row r="20" spans="1:23" ht="12.95" customHeight="1">
      <c r="A20" s="54" t="str">
        <f>เวลาเรียน1!A19</f>
        <v/>
      </c>
      <c r="B20" s="466" t="str">
        <f>เวลาเรียน1!D19</f>
        <v/>
      </c>
      <c r="C20" s="52" t="str">
        <f>IF(A20="","",คะแนนตามตัวชี้วัด!AY17)</f>
        <v/>
      </c>
      <c r="D20" s="52" t="str">
        <f>IF(A20="","",คะแนนตามตัวชี้วัด!AU17)</f>
        <v/>
      </c>
      <c r="E20" s="52" t="str">
        <f>IF(A20="","",คะแนนตามตัวชี้วัด!AV17)</f>
        <v/>
      </c>
      <c r="F20" s="60" t="str">
        <f t="shared" si="1"/>
        <v/>
      </c>
      <c r="G20" s="52" t="str">
        <f>IF(A20="","",คะแนนตามตัวชี้วัด!AZ17)</f>
        <v/>
      </c>
      <c r="H20" s="52" t="str">
        <f>IF(A20="","",คะแนนตามตัวชี้วัด!AW17)</f>
        <v/>
      </c>
      <c r="I20" s="52" t="str">
        <f>IF(A20="","",คะแนนตามตัวชี้วัด!AX17)</f>
        <v/>
      </c>
      <c r="J20" s="54" t="str">
        <f t="shared" si="2"/>
        <v/>
      </c>
      <c r="K20" s="54" t="str">
        <f t="shared" si="3"/>
        <v/>
      </c>
      <c r="L20" s="307" t="str">
        <f t="shared" si="0"/>
        <v/>
      </c>
      <c r="M20" s="33"/>
      <c r="N20" s="33" t="str">
        <f t="shared" si="4"/>
        <v/>
      </c>
      <c r="O20" s="33" t="str">
        <f t="shared" si="5"/>
        <v/>
      </c>
      <c r="P20" s="59" t="str">
        <f>IF('กรอกข้อมูล นร1'!E17="ย้าย",'กรอกข้อมูล นร1'!E17,"")</f>
        <v/>
      </c>
      <c r="Q20" s="35">
        <f t="shared" si="6"/>
        <v>0</v>
      </c>
      <c r="W20" s="35">
        <f t="shared" si="7"/>
        <v>0</v>
      </c>
    </row>
    <row r="21" spans="1:23" ht="12.95" customHeight="1">
      <c r="A21" s="54" t="str">
        <f>เวลาเรียน1!A20</f>
        <v/>
      </c>
      <c r="B21" s="466" t="str">
        <f>เวลาเรียน1!D20</f>
        <v/>
      </c>
      <c r="C21" s="52" t="str">
        <f>IF(A21="","",คะแนนตามตัวชี้วัด!AY18)</f>
        <v/>
      </c>
      <c r="D21" s="52" t="str">
        <f>IF(A21="","",คะแนนตามตัวชี้วัด!AU18)</f>
        <v/>
      </c>
      <c r="E21" s="52" t="str">
        <f>IF(A21="","",คะแนนตามตัวชี้วัด!AV18)</f>
        <v/>
      </c>
      <c r="F21" s="60" t="str">
        <f t="shared" si="1"/>
        <v/>
      </c>
      <c r="G21" s="52" t="str">
        <f>IF(A21="","",คะแนนตามตัวชี้วัด!AZ18)</f>
        <v/>
      </c>
      <c r="H21" s="52" t="str">
        <f>IF(A21="","",คะแนนตามตัวชี้วัด!AW18)</f>
        <v/>
      </c>
      <c r="I21" s="52" t="str">
        <f>IF(A21="","",คะแนนตามตัวชี้วัด!AX18)</f>
        <v/>
      </c>
      <c r="J21" s="54" t="str">
        <f t="shared" si="2"/>
        <v/>
      </c>
      <c r="K21" s="54" t="str">
        <f t="shared" si="3"/>
        <v/>
      </c>
      <c r="L21" s="307" t="str">
        <f t="shared" si="0"/>
        <v/>
      </c>
      <c r="M21" s="33"/>
      <c r="N21" s="33" t="str">
        <f t="shared" si="4"/>
        <v/>
      </c>
      <c r="O21" s="33" t="str">
        <f t="shared" si="5"/>
        <v/>
      </c>
      <c r="P21" s="59" t="str">
        <f>IF('กรอกข้อมูล นร1'!E18="ย้าย",'กรอกข้อมูล นร1'!E18,"")</f>
        <v/>
      </c>
      <c r="Q21" s="35">
        <f t="shared" si="6"/>
        <v>0</v>
      </c>
      <c r="W21" s="35">
        <f t="shared" si="7"/>
        <v>0</v>
      </c>
    </row>
    <row r="22" spans="1:23" ht="12.95" customHeight="1">
      <c r="A22" s="54" t="str">
        <f>เวลาเรียน1!A21</f>
        <v/>
      </c>
      <c r="B22" s="466" t="str">
        <f>เวลาเรียน1!D21</f>
        <v/>
      </c>
      <c r="C22" s="52" t="str">
        <f>IF(A22="","",คะแนนตามตัวชี้วัด!AY19)</f>
        <v/>
      </c>
      <c r="D22" s="52" t="str">
        <f>IF(A22="","",คะแนนตามตัวชี้วัด!AU19)</f>
        <v/>
      </c>
      <c r="E22" s="52" t="str">
        <f>IF(A22="","",คะแนนตามตัวชี้วัด!AV19)</f>
        <v/>
      </c>
      <c r="F22" s="60" t="str">
        <f t="shared" si="1"/>
        <v/>
      </c>
      <c r="G22" s="52" t="str">
        <f>IF(A22="","",คะแนนตามตัวชี้วัด!AZ19)</f>
        <v/>
      </c>
      <c r="H22" s="52" t="str">
        <f>IF(A22="","",คะแนนตามตัวชี้วัด!AW19)</f>
        <v/>
      </c>
      <c r="I22" s="52" t="str">
        <f>IF(A22="","",คะแนนตามตัวชี้วัด!AX19)</f>
        <v/>
      </c>
      <c r="J22" s="54" t="str">
        <f t="shared" si="2"/>
        <v/>
      </c>
      <c r="K22" s="54" t="str">
        <f t="shared" si="3"/>
        <v/>
      </c>
      <c r="L22" s="307" t="str">
        <f t="shared" si="0"/>
        <v/>
      </c>
      <c r="M22" s="33"/>
      <c r="N22" s="33" t="str">
        <f t="shared" si="4"/>
        <v/>
      </c>
      <c r="O22" s="33" t="str">
        <f t="shared" si="5"/>
        <v/>
      </c>
      <c r="P22" s="59" t="str">
        <f>IF('กรอกข้อมูล นร1'!E19="ย้าย",'กรอกข้อมูล นร1'!E19,"")</f>
        <v/>
      </c>
      <c r="Q22" s="35">
        <f t="shared" si="6"/>
        <v>0</v>
      </c>
      <c r="W22" s="35">
        <f t="shared" si="7"/>
        <v>0</v>
      </c>
    </row>
    <row r="23" spans="1:23" ht="12.95" customHeight="1">
      <c r="A23" s="54" t="str">
        <f>เวลาเรียน1!A22</f>
        <v/>
      </c>
      <c r="B23" s="466" t="str">
        <f>เวลาเรียน1!D22</f>
        <v/>
      </c>
      <c r="C23" s="52" t="str">
        <f>IF(A23="","",คะแนนตามตัวชี้วัด!AY20)</f>
        <v/>
      </c>
      <c r="D23" s="52" t="str">
        <f>IF(A23="","",คะแนนตามตัวชี้วัด!AU20)</f>
        <v/>
      </c>
      <c r="E23" s="52" t="str">
        <f>IF(A23="","",คะแนนตามตัวชี้วัด!AV20)</f>
        <v/>
      </c>
      <c r="F23" s="60" t="str">
        <f t="shared" si="1"/>
        <v/>
      </c>
      <c r="G23" s="52" t="str">
        <f>IF(A23="","",คะแนนตามตัวชี้วัด!AZ20)</f>
        <v/>
      </c>
      <c r="H23" s="52" t="str">
        <f>IF(A23="","",คะแนนตามตัวชี้วัด!AW20)</f>
        <v/>
      </c>
      <c r="I23" s="52" t="str">
        <f>IF(A23="","",คะแนนตามตัวชี้วัด!AX20)</f>
        <v/>
      </c>
      <c r="J23" s="54" t="str">
        <f t="shared" si="2"/>
        <v/>
      </c>
      <c r="K23" s="54" t="str">
        <f t="shared" si="3"/>
        <v/>
      </c>
      <c r="L23" s="307" t="str">
        <f t="shared" si="0"/>
        <v/>
      </c>
      <c r="M23" s="33"/>
      <c r="N23" s="33" t="str">
        <f t="shared" si="4"/>
        <v/>
      </c>
      <c r="O23" s="33" t="str">
        <f t="shared" si="5"/>
        <v/>
      </c>
      <c r="P23" s="59" t="str">
        <f>IF('กรอกข้อมูล นร1'!E20="ย้าย",'กรอกข้อมูล นร1'!E20,"")</f>
        <v/>
      </c>
      <c r="Q23" s="35">
        <f t="shared" si="6"/>
        <v>0</v>
      </c>
      <c r="W23" s="35">
        <f t="shared" si="7"/>
        <v>0</v>
      </c>
    </row>
    <row r="24" spans="1:23" ht="12.95" customHeight="1">
      <c r="A24" s="54" t="str">
        <f>เวลาเรียน1!A23</f>
        <v/>
      </c>
      <c r="B24" s="466" t="str">
        <f>เวลาเรียน1!D23</f>
        <v/>
      </c>
      <c r="C24" s="52" t="str">
        <f>IF(A24="","",คะแนนตามตัวชี้วัด!AY21)</f>
        <v/>
      </c>
      <c r="D24" s="52" t="str">
        <f>IF(A24="","",คะแนนตามตัวชี้วัด!AU21)</f>
        <v/>
      </c>
      <c r="E24" s="52" t="str">
        <f>IF(A24="","",คะแนนตามตัวชี้วัด!AV21)</f>
        <v/>
      </c>
      <c r="F24" s="60" t="str">
        <f t="shared" si="1"/>
        <v/>
      </c>
      <c r="G24" s="52" t="str">
        <f>IF(A24="","",คะแนนตามตัวชี้วัด!AZ21)</f>
        <v/>
      </c>
      <c r="H24" s="52" t="str">
        <f>IF(A24="","",คะแนนตามตัวชี้วัด!AW21)</f>
        <v/>
      </c>
      <c r="I24" s="52" t="str">
        <f>IF(A24="","",คะแนนตามตัวชี้วัด!AX21)</f>
        <v/>
      </c>
      <c r="J24" s="54" t="str">
        <f t="shared" si="2"/>
        <v/>
      </c>
      <c r="K24" s="54" t="str">
        <f t="shared" si="3"/>
        <v/>
      </c>
      <c r="L24" s="307" t="str">
        <f t="shared" si="0"/>
        <v/>
      </c>
      <c r="M24" s="33"/>
      <c r="N24" s="33" t="str">
        <f t="shared" si="4"/>
        <v/>
      </c>
      <c r="O24" s="33" t="str">
        <f t="shared" si="5"/>
        <v/>
      </c>
      <c r="P24" s="59" t="str">
        <f>IF('กรอกข้อมูล นร1'!E21="ย้าย",'กรอกข้อมูล นร1'!E21,"")</f>
        <v/>
      </c>
      <c r="Q24" s="35">
        <f t="shared" si="6"/>
        <v>0</v>
      </c>
      <c r="W24" s="35">
        <f t="shared" si="7"/>
        <v>0</v>
      </c>
    </row>
    <row r="25" spans="1:23" ht="12.95" customHeight="1">
      <c r="A25" s="54" t="str">
        <f>เวลาเรียน1!A24</f>
        <v/>
      </c>
      <c r="B25" s="466" t="str">
        <f>เวลาเรียน1!D24</f>
        <v/>
      </c>
      <c r="C25" s="52" t="str">
        <f>IF(A25="","",คะแนนตามตัวชี้วัด!AY22)</f>
        <v/>
      </c>
      <c r="D25" s="52" t="str">
        <f>IF(A25="","",คะแนนตามตัวชี้วัด!AU22)</f>
        <v/>
      </c>
      <c r="E25" s="52" t="str">
        <f>IF(A25="","",คะแนนตามตัวชี้วัด!AV22)</f>
        <v/>
      </c>
      <c r="F25" s="60" t="str">
        <f t="shared" si="1"/>
        <v/>
      </c>
      <c r="G25" s="52" t="str">
        <f>IF(A25="","",คะแนนตามตัวชี้วัด!AZ22)</f>
        <v/>
      </c>
      <c r="H25" s="52" t="str">
        <f>IF(A25="","",คะแนนตามตัวชี้วัด!AW22)</f>
        <v/>
      </c>
      <c r="I25" s="52" t="str">
        <f>IF(A25="","",คะแนนตามตัวชี้วัด!AX22)</f>
        <v/>
      </c>
      <c r="J25" s="54" t="str">
        <f t="shared" si="2"/>
        <v/>
      </c>
      <c r="K25" s="54" t="str">
        <f t="shared" si="3"/>
        <v/>
      </c>
      <c r="L25" s="307" t="str">
        <f t="shared" si="0"/>
        <v/>
      </c>
      <c r="M25" s="33"/>
      <c r="N25" s="33" t="str">
        <f t="shared" si="4"/>
        <v/>
      </c>
      <c r="O25" s="33" t="str">
        <f t="shared" si="5"/>
        <v/>
      </c>
      <c r="P25" s="59" t="str">
        <f>IF('กรอกข้อมูล นร1'!E22="ย้าย",'กรอกข้อมูล นร1'!E22,"")</f>
        <v/>
      </c>
      <c r="Q25" s="35">
        <f t="shared" si="6"/>
        <v>0</v>
      </c>
      <c r="W25" s="35">
        <f t="shared" si="7"/>
        <v>0</v>
      </c>
    </row>
    <row r="26" spans="1:23" ht="12.95" customHeight="1">
      <c r="A26" s="54" t="str">
        <f>เวลาเรียน1!A25</f>
        <v/>
      </c>
      <c r="B26" s="466" t="str">
        <f>เวลาเรียน1!D25</f>
        <v/>
      </c>
      <c r="C26" s="52" t="str">
        <f>IF(A26="","",คะแนนตามตัวชี้วัด!AY23)</f>
        <v/>
      </c>
      <c r="D26" s="52" t="str">
        <f>IF(A26="","",คะแนนตามตัวชี้วัด!AU23)</f>
        <v/>
      </c>
      <c r="E26" s="52" t="str">
        <f>IF(A26="","",คะแนนตามตัวชี้วัด!AV23)</f>
        <v/>
      </c>
      <c r="F26" s="60" t="str">
        <f t="shared" si="1"/>
        <v/>
      </c>
      <c r="G26" s="52" t="str">
        <f>IF(A26="","",คะแนนตามตัวชี้วัด!AZ23)</f>
        <v/>
      </c>
      <c r="H26" s="52" t="str">
        <f>IF(A26="","",คะแนนตามตัวชี้วัด!AW23)</f>
        <v/>
      </c>
      <c r="I26" s="52" t="str">
        <f>IF(A26="","",คะแนนตามตัวชี้วัด!AX23)</f>
        <v/>
      </c>
      <c r="J26" s="54" t="str">
        <f t="shared" si="2"/>
        <v/>
      </c>
      <c r="K26" s="54" t="str">
        <f t="shared" si="3"/>
        <v/>
      </c>
      <c r="L26" s="307" t="str">
        <f t="shared" si="0"/>
        <v/>
      </c>
      <c r="M26" s="33"/>
      <c r="N26" s="33" t="str">
        <f t="shared" si="4"/>
        <v/>
      </c>
      <c r="O26" s="33" t="str">
        <f t="shared" si="5"/>
        <v/>
      </c>
      <c r="P26" s="59" t="str">
        <f>IF('กรอกข้อมูล นร1'!E23="ย้าย",'กรอกข้อมูล นร1'!E23,"")</f>
        <v/>
      </c>
      <c r="Q26" s="35">
        <f t="shared" si="6"/>
        <v>0</v>
      </c>
      <c r="W26" s="35">
        <f t="shared" si="7"/>
        <v>0</v>
      </c>
    </row>
    <row r="27" spans="1:23" ht="12.95" customHeight="1">
      <c r="A27" s="54" t="str">
        <f>เวลาเรียน1!A26</f>
        <v/>
      </c>
      <c r="B27" s="466" t="str">
        <f>เวลาเรียน1!D26</f>
        <v/>
      </c>
      <c r="C27" s="52" t="str">
        <f>IF(A27="","",คะแนนตามตัวชี้วัด!AY24)</f>
        <v/>
      </c>
      <c r="D27" s="52" t="str">
        <f>IF(A27="","",คะแนนตามตัวชี้วัด!AU24)</f>
        <v/>
      </c>
      <c r="E27" s="52" t="str">
        <f>IF(A27="","",คะแนนตามตัวชี้วัด!AV24)</f>
        <v/>
      </c>
      <c r="F27" s="60" t="str">
        <f t="shared" si="1"/>
        <v/>
      </c>
      <c r="G27" s="52" t="str">
        <f>IF(A27="","",คะแนนตามตัวชี้วัด!AZ24)</f>
        <v/>
      </c>
      <c r="H27" s="52" t="str">
        <f>IF(A27="","",คะแนนตามตัวชี้วัด!AW24)</f>
        <v/>
      </c>
      <c r="I27" s="52" t="str">
        <f>IF(A27="","",คะแนนตามตัวชี้วัด!AX24)</f>
        <v/>
      </c>
      <c r="J27" s="54" t="str">
        <f t="shared" si="2"/>
        <v/>
      </c>
      <c r="K27" s="54" t="str">
        <f t="shared" si="3"/>
        <v/>
      </c>
      <c r="L27" s="307" t="str">
        <f t="shared" si="0"/>
        <v/>
      </c>
      <c r="M27" s="33"/>
      <c r="N27" s="33" t="str">
        <f t="shared" si="4"/>
        <v/>
      </c>
      <c r="O27" s="33" t="str">
        <f t="shared" si="5"/>
        <v/>
      </c>
      <c r="P27" s="59" t="str">
        <f>IF('กรอกข้อมูล นร1'!E24="ย้าย",'กรอกข้อมูล นร1'!E24,"")</f>
        <v/>
      </c>
      <c r="Q27" s="35">
        <f t="shared" si="6"/>
        <v>0</v>
      </c>
      <c r="W27" s="35">
        <f t="shared" si="7"/>
        <v>0</v>
      </c>
    </row>
    <row r="28" spans="1:23" ht="12.95" customHeight="1">
      <c r="A28" s="54" t="str">
        <f>เวลาเรียน1!A27</f>
        <v/>
      </c>
      <c r="B28" s="466" t="str">
        <f>เวลาเรียน1!D27</f>
        <v/>
      </c>
      <c r="C28" s="52" t="str">
        <f>IF(A28="","",คะแนนตามตัวชี้วัด!AY25)</f>
        <v/>
      </c>
      <c r="D28" s="52" t="str">
        <f>IF(A28="","",คะแนนตามตัวชี้วัด!AU25)</f>
        <v/>
      </c>
      <c r="E28" s="52" t="str">
        <f>IF(A28="","",คะแนนตามตัวชี้วัด!AV25)</f>
        <v/>
      </c>
      <c r="F28" s="60" t="str">
        <f t="shared" si="1"/>
        <v/>
      </c>
      <c r="G28" s="52" t="str">
        <f>IF(A28="","",คะแนนตามตัวชี้วัด!AZ25)</f>
        <v/>
      </c>
      <c r="H28" s="52" t="str">
        <f>IF(A28="","",คะแนนตามตัวชี้วัด!AW25)</f>
        <v/>
      </c>
      <c r="I28" s="52" t="str">
        <f>IF(A28="","",คะแนนตามตัวชี้วัด!AX25)</f>
        <v/>
      </c>
      <c r="J28" s="54" t="str">
        <f t="shared" si="2"/>
        <v/>
      </c>
      <c r="K28" s="54" t="str">
        <f t="shared" si="3"/>
        <v/>
      </c>
      <c r="L28" s="307" t="str">
        <f t="shared" si="0"/>
        <v/>
      </c>
      <c r="M28" s="33"/>
      <c r="N28" s="33" t="str">
        <f t="shared" si="4"/>
        <v/>
      </c>
      <c r="O28" s="33" t="str">
        <f t="shared" si="5"/>
        <v/>
      </c>
      <c r="P28" s="59" t="str">
        <f>IF('กรอกข้อมูล นร1'!E25="ย้าย",'กรอกข้อมูล นร1'!E25,"")</f>
        <v/>
      </c>
      <c r="Q28" s="35">
        <f t="shared" si="6"/>
        <v>0</v>
      </c>
      <c r="W28" s="35">
        <f t="shared" si="7"/>
        <v>0</v>
      </c>
    </row>
    <row r="29" spans="1:23" ht="12.95" customHeight="1">
      <c r="A29" s="54" t="str">
        <f>เวลาเรียน1!A28</f>
        <v/>
      </c>
      <c r="B29" s="466" t="str">
        <f>เวลาเรียน1!D28</f>
        <v/>
      </c>
      <c r="C29" s="52" t="str">
        <f>IF(A29="","",คะแนนตามตัวชี้วัด!AY26)</f>
        <v/>
      </c>
      <c r="D29" s="52" t="str">
        <f>IF(A29="","",คะแนนตามตัวชี้วัด!AU26)</f>
        <v/>
      </c>
      <c r="E29" s="52" t="str">
        <f>IF(A29="","",คะแนนตามตัวชี้วัด!AV26)</f>
        <v/>
      </c>
      <c r="F29" s="60" t="str">
        <f t="shared" si="1"/>
        <v/>
      </c>
      <c r="G29" s="52" t="str">
        <f>IF(A29="","",คะแนนตามตัวชี้วัด!AZ26)</f>
        <v/>
      </c>
      <c r="H29" s="52" t="str">
        <f>IF(A29="","",คะแนนตามตัวชี้วัด!AW26)</f>
        <v/>
      </c>
      <c r="I29" s="52" t="str">
        <f>IF(A29="","",คะแนนตามตัวชี้วัด!AX26)</f>
        <v/>
      </c>
      <c r="J29" s="54" t="str">
        <f t="shared" si="2"/>
        <v/>
      </c>
      <c r="K29" s="54" t="str">
        <f t="shared" si="3"/>
        <v/>
      </c>
      <c r="L29" s="307" t="str">
        <f t="shared" si="0"/>
        <v/>
      </c>
      <c r="M29" s="33"/>
      <c r="N29" s="33" t="str">
        <f t="shared" si="4"/>
        <v/>
      </c>
      <c r="O29" s="33" t="str">
        <f t="shared" si="5"/>
        <v/>
      </c>
      <c r="P29" s="59" t="str">
        <f>IF('กรอกข้อมูล นร1'!E26="ย้าย",'กรอกข้อมูล นร1'!E26,"")</f>
        <v/>
      </c>
      <c r="Q29" s="35">
        <f t="shared" si="6"/>
        <v>0</v>
      </c>
      <c r="W29" s="35">
        <f t="shared" si="7"/>
        <v>0</v>
      </c>
    </row>
    <row r="30" spans="1:23" ht="12.95" customHeight="1">
      <c r="A30" s="54" t="str">
        <f>เวลาเรียน1!A29</f>
        <v/>
      </c>
      <c r="B30" s="466" t="str">
        <f>เวลาเรียน1!D29</f>
        <v/>
      </c>
      <c r="C30" s="52" t="str">
        <f>IF(A30="","",คะแนนตามตัวชี้วัด!AY27)</f>
        <v/>
      </c>
      <c r="D30" s="52" t="str">
        <f>IF(A30="","",คะแนนตามตัวชี้วัด!AU27)</f>
        <v/>
      </c>
      <c r="E30" s="52" t="str">
        <f>IF(A30="","",คะแนนตามตัวชี้วัด!AV27)</f>
        <v/>
      </c>
      <c r="F30" s="60" t="str">
        <f t="shared" si="1"/>
        <v/>
      </c>
      <c r="G30" s="52" t="str">
        <f>IF(A30="","",คะแนนตามตัวชี้วัด!AZ27)</f>
        <v/>
      </c>
      <c r="H30" s="52" t="str">
        <f>IF(A30="","",คะแนนตามตัวชี้วัด!AW27)</f>
        <v/>
      </c>
      <c r="I30" s="52" t="str">
        <f>IF(A30="","",คะแนนตามตัวชี้วัด!AX27)</f>
        <v/>
      </c>
      <c r="J30" s="54" t="str">
        <f t="shared" si="2"/>
        <v/>
      </c>
      <c r="K30" s="54" t="str">
        <f t="shared" si="3"/>
        <v/>
      </c>
      <c r="L30" s="307" t="str">
        <f t="shared" si="0"/>
        <v/>
      </c>
      <c r="M30" s="33"/>
      <c r="N30" s="33" t="str">
        <f t="shared" si="4"/>
        <v/>
      </c>
      <c r="O30" s="33" t="str">
        <f t="shared" si="5"/>
        <v/>
      </c>
      <c r="P30" s="59" t="str">
        <f>IF('กรอกข้อมูล นร1'!E27="ย้าย",'กรอกข้อมูล นร1'!E27,"")</f>
        <v/>
      </c>
      <c r="Q30" s="35">
        <f t="shared" si="6"/>
        <v>0</v>
      </c>
      <c r="W30" s="35">
        <f t="shared" si="7"/>
        <v>0</v>
      </c>
    </row>
    <row r="31" spans="1:23" ht="12.95" customHeight="1">
      <c r="A31" s="54" t="str">
        <f>เวลาเรียน1!A30</f>
        <v/>
      </c>
      <c r="B31" s="466" t="str">
        <f>เวลาเรียน1!D30</f>
        <v/>
      </c>
      <c r="C31" s="52" t="str">
        <f>IF(A31="","",คะแนนตามตัวชี้วัด!AY28)</f>
        <v/>
      </c>
      <c r="D31" s="52" t="str">
        <f>IF(A31="","",คะแนนตามตัวชี้วัด!AU28)</f>
        <v/>
      </c>
      <c r="E31" s="52" t="str">
        <f>IF(A31="","",คะแนนตามตัวชี้วัด!AV28)</f>
        <v/>
      </c>
      <c r="F31" s="60" t="str">
        <f t="shared" si="1"/>
        <v/>
      </c>
      <c r="G31" s="52" t="str">
        <f>IF(A31="","",คะแนนตามตัวชี้วัด!AZ28)</f>
        <v/>
      </c>
      <c r="H31" s="52" t="str">
        <f>IF(A31="","",คะแนนตามตัวชี้วัด!AW28)</f>
        <v/>
      </c>
      <c r="I31" s="52" t="str">
        <f>IF(A31="","",คะแนนตามตัวชี้วัด!AX28)</f>
        <v/>
      </c>
      <c r="J31" s="54" t="str">
        <f t="shared" si="2"/>
        <v/>
      </c>
      <c r="K31" s="54" t="str">
        <f t="shared" si="3"/>
        <v/>
      </c>
      <c r="L31" s="307" t="str">
        <f t="shared" si="0"/>
        <v/>
      </c>
      <c r="M31" s="33"/>
      <c r="N31" s="33" t="str">
        <f t="shared" si="4"/>
        <v/>
      </c>
      <c r="O31" s="33" t="str">
        <f t="shared" si="5"/>
        <v/>
      </c>
      <c r="P31" s="59" t="str">
        <f>IF('กรอกข้อมูล นร1'!E28="ย้าย",'กรอกข้อมูล นร1'!E28,"")</f>
        <v/>
      </c>
      <c r="Q31" s="35">
        <f t="shared" si="6"/>
        <v>0</v>
      </c>
      <c r="W31" s="35">
        <f t="shared" si="7"/>
        <v>0</v>
      </c>
    </row>
    <row r="32" spans="1:23" ht="12.95" customHeight="1">
      <c r="A32" s="54" t="str">
        <f>เวลาเรียน1!A31</f>
        <v/>
      </c>
      <c r="B32" s="466" t="str">
        <f>เวลาเรียน1!D31</f>
        <v/>
      </c>
      <c r="C32" s="52" t="str">
        <f>IF(A32="","",คะแนนตามตัวชี้วัด!AY29)</f>
        <v/>
      </c>
      <c r="D32" s="52" t="str">
        <f>IF(A32="","",คะแนนตามตัวชี้วัด!AU29)</f>
        <v/>
      </c>
      <c r="E32" s="52" t="str">
        <f>IF(A32="","",คะแนนตามตัวชี้วัด!AV29)</f>
        <v/>
      </c>
      <c r="F32" s="60" t="str">
        <f t="shared" si="1"/>
        <v/>
      </c>
      <c r="G32" s="52" t="str">
        <f>IF(A32="","",คะแนนตามตัวชี้วัด!AZ29)</f>
        <v/>
      </c>
      <c r="H32" s="52" t="str">
        <f>IF(A32="","",คะแนนตามตัวชี้วัด!AW29)</f>
        <v/>
      </c>
      <c r="I32" s="52" t="str">
        <f>IF(A32="","",คะแนนตามตัวชี้วัด!AX29)</f>
        <v/>
      </c>
      <c r="J32" s="54" t="str">
        <f t="shared" si="2"/>
        <v/>
      </c>
      <c r="K32" s="54" t="str">
        <f t="shared" si="3"/>
        <v/>
      </c>
      <c r="L32" s="307" t="str">
        <f t="shared" si="0"/>
        <v/>
      </c>
      <c r="M32" s="33"/>
      <c r="N32" s="33" t="str">
        <f t="shared" si="4"/>
        <v/>
      </c>
      <c r="O32" s="33" t="str">
        <f t="shared" si="5"/>
        <v/>
      </c>
      <c r="P32" s="59" t="str">
        <f>IF('กรอกข้อมูล นร1'!E29="ย้าย",'กรอกข้อมูล นร1'!E29,"")</f>
        <v/>
      </c>
      <c r="Q32" s="35">
        <f t="shared" si="6"/>
        <v>0</v>
      </c>
      <c r="W32" s="35">
        <f t="shared" si="7"/>
        <v>0</v>
      </c>
    </row>
    <row r="33" spans="1:23" ht="12.95" customHeight="1">
      <c r="A33" s="54" t="str">
        <f>เวลาเรียน1!A32</f>
        <v/>
      </c>
      <c r="B33" s="466" t="str">
        <f>เวลาเรียน1!D32</f>
        <v/>
      </c>
      <c r="C33" s="52" t="str">
        <f>IF(A33="","",คะแนนตามตัวชี้วัด!AY30)</f>
        <v/>
      </c>
      <c r="D33" s="52" t="str">
        <f>IF(A33="","",คะแนนตามตัวชี้วัด!AU30)</f>
        <v/>
      </c>
      <c r="E33" s="52" t="str">
        <f>IF(A33="","",คะแนนตามตัวชี้วัด!AV30)</f>
        <v/>
      </c>
      <c r="F33" s="60" t="str">
        <f t="shared" si="1"/>
        <v/>
      </c>
      <c r="G33" s="52" t="str">
        <f>IF(A33="","",คะแนนตามตัวชี้วัด!AZ30)</f>
        <v/>
      </c>
      <c r="H33" s="52" t="str">
        <f>IF(A33="","",คะแนนตามตัวชี้วัด!AW30)</f>
        <v/>
      </c>
      <c r="I33" s="52" t="str">
        <f>IF(A33="","",คะแนนตามตัวชี้วัด!AX30)</f>
        <v/>
      </c>
      <c r="J33" s="54" t="str">
        <f t="shared" si="2"/>
        <v/>
      </c>
      <c r="K33" s="54" t="str">
        <f t="shared" si="3"/>
        <v/>
      </c>
      <c r="L33" s="307" t="str">
        <f t="shared" si="0"/>
        <v/>
      </c>
      <c r="M33" s="33"/>
      <c r="N33" s="33" t="str">
        <f t="shared" si="4"/>
        <v/>
      </c>
      <c r="O33" s="33" t="str">
        <f t="shared" si="5"/>
        <v/>
      </c>
      <c r="P33" s="59" t="str">
        <f>IF('กรอกข้อมูล นร1'!E30="ย้าย",'กรอกข้อมูล นร1'!E30,"")</f>
        <v/>
      </c>
      <c r="Q33" s="35">
        <f t="shared" si="6"/>
        <v>0</v>
      </c>
      <c r="W33" s="35">
        <f t="shared" si="7"/>
        <v>0</v>
      </c>
    </row>
    <row r="34" spans="1:23" ht="12.95" customHeight="1">
      <c r="A34" s="54" t="str">
        <f>เวลาเรียน1!A33</f>
        <v/>
      </c>
      <c r="B34" s="466" t="str">
        <f>เวลาเรียน1!D33</f>
        <v/>
      </c>
      <c r="C34" s="52" t="str">
        <f>IF(A34="","",คะแนนตามตัวชี้วัด!AY31)</f>
        <v/>
      </c>
      <c r="D34" s="52" t="str">
        <f>IF(A34="","",คะแนนตามตัวชี้วัด!AU31)</f>
        <v/>
      </c>
      <c r="E34" s="52" t="str">
        <f>IF(A34="","",คะแนนตามตัวชี้วัด!AV31)</f>
        <v/>
      </c>
      <c r="F34" s="60" t="str">
        <f t="shared" si="1"/>
        <v/>
      </c>
      <c r="G34" s="52" t="str">
        <f>IF(A34="","",คะแนนตามตัวชี้วัด!AZ31)</f>
        <v/>
      </c>
      <c r="H34" s="52" t="str">
        <f>IF(A34="","",คะแนนตามตัวชี้วัด!AW31)</f>
        <v/>
      </c>
      <c r="I34" s="52" t="str">
        <f>IF(A34="","",คะแนนตามตัวชี้วัด!AX31)</f>
        <v/>
      </c>
      <c r="J34" s="54" t="str">
        <f t="shared" si="2"/>
        <v/>
      </c>
      <c r="K34" s="54" t="str">
        <f t="shared" si="3"/>
        <v/>
      </c>
      <c r="L34" s="307" t="str">
        <f t="shared" si="0"/>
        <v/>
      </c>
      <c r="M34" s="33"/>
      <c r="N34" s="33" t="str">
        <f t="shared" si="4"/>
        <v/>
      </c>
      <c r="O34" s="33" t="str">
        <f t="shared" si="5"/>
        <v/>
      </c>
      <c r="P34" s="59" t="str">
        <f>IF('กรอกข้อมูล นร1'!E31="ย้าย",'กรอกข้อมูล นร1'!E31,"")</f>
        <v/>
      </c>
      <c r="Q34" s="35">
        <f t="shared" si="6"/>
        <v>0</v>
      </c>
      <c r="W34" s="35">
        <f t="shared" si="7"/>
        <v>0</v>
      </c>
    </row>
    <row r="35" spans="1:23" ht="12.95" customHeight="1">
      <c r="A35" s="54" t="str">
        <f>เวลาเรียน1!A34</f>
        <v/>
      </c>
      <c r="B35" s="466" t="str">
        <f>เวลาเรียน1!D34</f>
        <v/>
      </c>
      <c r="C35" s="52" t="str">
        <f>IF(A35="","",คะแนนตามตัวชี้วัด!AY32)</f>
        <v/>
      </c>
      <c r="D35" s="52" t="str">
        <f>IF(A35="","",คะแนนตามตัวชี้วัด!AU32)</f>
        <v/>
      </c>
      <c r="E35" s="52" t="str">
        <f>IF(A35="","",คะแนนตามตัวชี้วัด!AV32)</f>
        <v/>
      </c>
      <c r="F35" s="60" t="str">
        <f t="shared" si="1"/>
        <v/>
      </c>
      <c r="G35" s="52" t="str">
        <f>IF(A35="","",คะแนนตามตัวชี้วัด!AZ32)</f>
        <v/>
      </c>
      <c r="H35" s="52" t="str">
        <f>IF(A35="","",คะแนนตามตัวชี้วัด!AW32)</f>
        <v/>
      </c>
      <c r="I35" s="52" t="str">
        <f>IF(A35="","",คะแนนตามตัวชี้วัด!AX32)</f>
        <v/>
      </c>
      <c r="J35" s="54" t="str">
        <f t="shared" si="2"/>
        <v/>
      </c>
      <c r="K35" s="54" t="str">
        <f t="shared" si="3"/>
        <v/>
      </c>
      <c r="L35" s="307" t="str">
        <f t="shared" si="0"/>
        <v/>
      </c>
      <c r="M35" s="33"/>
      <c r="N35" s="33" t="str">
        <f t="shared" si="4"/>
        <v/>
      </c>
      <c r="O35" s="33" t="str">
        <f t="shared" si="5"/>
        <v/>
      </c>
      <c r="P35" s="59" t="str">
        <f>IF('กรอกข้อมูล นร1'!E32="ย้าย",'กรอกข้อมูล นร1'!E32,"")</f>
        <v/>
      </c>
      <c r="Q35" s="35">
        <f t="shared" si="6"/>
        <v>0</v>
      </c>
      <c r="W35" s="35">
        <f t="shared" si="7"/>
        <v>0</v>
      </c>
    </row>
    <row r="36" spans="1:23" ht="12.95" customHeight="1">
      <c r="A36" s="54" t="str">
        <f>เวลาเรียน1!A35</f>
        <v/>
      </c>
      <c r="B36" s="466" t="str">
        <f>เวลาเรียน1!D35</f>
        <v/>
      </c>
      <c r="C36" s="52" t="str">
        <f>IF(A36="","",คะแนนตามตัวชี้วัด!AY33)</f>
        <v/>
      </c>
      <c r="D36" s="52" t="str">
        <f>IF(A36="","",คะแนนตามตัวชี้วัด!AU33)</f>
        <v/>
      </c>
      <c r="E36" s="52" t="str">
        <f>IF(A36="","",คะแนนตามตัวชี้วัด!AV33)</f>
        <v/>
      </c>
      <c r="F36" s="60" t="str">
        <f t="shared" si="1"/>
        <v/>
      </c>
      <c r="G36" s="52" t="str">
        <f>IF(A36="","",คะแนนตามตัวชี้วัด!AZ33)</f>
        <v/>
      </c>
      <c r="H36" s="52" t="str">
        <f>IF(A36="","",คะแนนตามตัวชี้วัด!AW33)</f>
        <v/>
      </c>
      <c r="I36" s="52" t="str">
        <f>IF(A36="","",คะแนนตามตัวชี้วัด!AX33)</f>
        <v/>
      </c>
      <c r="J36" s="54" t="str">
        <f t="shared" si="2"/>
        <v/>
      </c>
      <c r="K36" s="54" t="str">
        <f t="shared" si="3"/>
        <v/>
      </c>
      <c r="L36" s="307" t="str">
        <f t="shared" si="0"/>
        <v/>
      </c>
      <c r="M36" s="33"/>
      <c r="N36" s="33" t="str">
        <f t="shared" si="4"/>
        <v/>
      </c>
      <c r="O36" s="33" t="str">
        <f t="shared" si="5"/>
        <v/>
      </c>
      <c r="P36" s="59" t="str">
        <f>IF('กรอกข้อมูล นร1'!E33="ย้าย",'กรอกข้อมูล นร1'!E33,"")</f>
        <v/>
      </c>
      <c r="Q36" s="35">
        <f t="shared" si="6"/>
        <v>0</v>
      </c>
      <c r="W36" s="35">
        <f t="shared" si="7"/>
        <v>0</v>
      </c>
    </row>
    <row r="37" spans="1:23" ht="12.95" customHeight="1">
      <c r="A37" s="54" t="str">
        <f>เวลาเรียน1!A36</f>
        <v/>
      </c>
      <c r="B37" s="466" t="str">
        <f>เวลาเรียน1!D36</f>
        <v/>
      </c>
      <c r="C37" s="52" t="str">
        <f>IF(A37="","",คะแนนตามตัวชี้วัด!AY34)</f>
        <v/>
      </c>
      <c r="D37" s="52" t="str">
        <f>IF(A37="","",คะแนนตามตัวชี้วัด!AU34)</f>
        <v/>
      </c>
      <c r="E37" s="52" t="str">
        <f>IF(A37="","",คะแนนตามตัวชี้วัด!AV34)</f>
        <v/>
      </c>
      <c r="F37" s="60" t="str">
        <f t="shared" si="1"/>
        <v/>
      </c>
      <c r="G37" s="52" t="str">
        <f>IF(A37="","",คะแนนตามตัวชี้วัด!AZ34)</f>
        <v/>
      </c>
      <c r="H37" s="52" t="str">
        <f>IF(A37="","",คะแนนตามตัวชี้วัด!AW34)</f>
        <v/>
      </c>
      <c r="I37" s="52" t="str">
        <f>IF(A37="","",คะแนนตามตัวชี้วัด!AX34)</f>
        <v/>
      </c>
      <c r="J37" s="54" t="str">
        <f t="shared" si="2"/>
        <v/>
      </c>
      <c r="K37" s="54" t="str">
        <f t="shared" si="3"/>
        <v/>
      </c>
      <c r="L37" s="307" t="str">
        <f t="shared" si="0"/>
        <v/>
      </c>
      <c r="M37" s="33"/>
      <c r="N37" s="33" t="str">
        <f t="shared" si="4"/>
        <v/>
      </c>
      <c r="O37" s="33" t="str">
        <f t="shared" si="5"/>
        <v/>
      </c>
      <c r="P37" s="59" t="str">
        <f>IF('กรอกข้อมูล นร1'!E34="ย้าย",'กรอกข้อมูล นร1'!E34,"")</f>
        <v/>
      </c>
      <c r="Q37" s="35">
        <f t="shared" si="6"/>
        <v>0</v>
      </c>
      <c r="W37" s="35">
        <f t="shared" si="7"/>
        <v>0</v>
      </c>
    </row>
    <row r="38" spans="1:23" ht="12.95" customHeight="1">
      <c r="A38" s="54" t="str">
        <f>เวลาเรียน1!A37</f>
        <v/>
      </c>
      <c r="B38" s="466" t="str">
        <f>เวลาเรียน1!D37</f>
        <v/>
      </c>
      <c r="C38" s="52" t="str">
        <f>IF(A38="","",คะแนนตามตัวชี้วัด!AY35)</f>
        <v/>
      </c>
      <c r="D38" s="52" t="str">
        <f>IF(A38="","",คะแนนตามตัวชี้วัด!AU35)</f>
        <v/>
      </c>
      <c r="E38" s="52" t="str">
        <f>IF(A38="","",คะแนนตามตัวชี้วัด!AV35)</f>
        <v/>
      </c>
      <c r="F38" s="60" t="str">
        <f t="shared" si="1"/>
        <v/>
      </c>
      <c r="G38" s="52" t="str">
        <f>IF(A38="","",คะแนนตามตัวชี้วัด!AZ35)</f>
        <v/>
      </c>
      <c r="H38" s="52" t="str">
        <f>IF(A38="","",คะแนนตามตัวชี้วัด!AW35)</f>
        <v/>
      </c>
      <c r="I38" s="52" t="str">
        <f>IF(A38="","",คะแนนตามตัวชี้วัด!AX35)</f>
        <v/>
      </c>
      <c r="J38" s="54" t="str">
        <f t="shared" si="2"/>
        <v/>
      </c>
      <c r="K38" s="54" t="str">
        <f t="shared" si="3"/>
        <v/>
      </c>
      <c r="L38" s="307" t="str">
        <f t="shared" si="0"/>
        <v/>
      </c>
      <c r="M38" s="33"/>
      <c r="N38" s="33" t="str">
        <f t="shared" si="4"/>
        <v/>
      </c>
      <c r="O38" s="33" t="str">
        <f t="shared" si="5"/>
        <v/>
      </c>
      <c r="P38" s="59" t="str">
        <f>IF('กรอกข้อมูล นร1'!E35="ย้าย",'กรอกข้อมูล นร1'!E35,"")</f>
        <v/>
      </c>
      <c r="Q38" s="35">
        <f t="shared" si="6"/>
        <v>0</v>
      </c>
      <c r="W38" s="35">
        <f t="shared" si="7"/>
        <v>0</v>
      </c>
    </row>
    <row r="39" spans="1:23" ht="12.95" customHeight="1">
      <c r="A39" s="54" t="str">
        <f>เวลาเรียน1!A38</f>
        <v/>
      </c>
      <c r="B39" s="466" t="str">
        <f>เวลาเรียน1!D38</f>
        <v/>
      </c>
      <c r="C39" s="52" t="str">
        <f>IF(A39="","",คะแนนตามตัวชี้วัด!AY36)</f>
        <v/>
      </c>
      <c r="D39" s="52" t="str">
        <f>IF(A39="","",คะแนนตามตัวชี้วัด!AU36)</f>
        <v/>
      </c>
      <c r="E39" s="52" t="str">
        <f>IF(A39="","",คะแนนตามตัวชี้วัด!AV36)</f>
        <v/>
      </c>
      <c r="F39" s="60" t="str">
        <f t="shared" si="1"/>
        <v/>
      </c>
      <c r="G39" s="52" t="str">
        <f>IF(A39="","",คะแนนตามตัวชี้วัด!AZ36)</f>
        <v/>
      </c>
      <c r="H39" s="52" t="str">
        <f>IF(A39="","",คะแนนตามตัวชี้วัด!AW36)</f>
        <v/>
      </c>
      <c r="I39" s="52" t="str">
        <f>IF(A39="","",คะแนนตามตัวชี้วัด!AX36)</f>
        <v/>
      </c>
      <c r="J39" s="54" t="str">
        <f t="shared" si="2"/>
        <v/>
      </c>
      <c r="K39" s="54" t="str">
        <f t="shared" si="3"/>
        <v/>
      </c>
      <c r="L39" s="307" t="str">
        <f t="shared" si="0"/>
        <v/>
      </c>
      <c r="M39" s="33"/>
      <c r="N39" s="33" t="str">
        <f t="shared" si="4"/>
        <v/>
      </c>
      <c r="O39" s="33" t="str">
        <f t="shared" si="5"/>
        <v/>
      </c>
      <c r="P39" s="59" t="str">
        <f>IF('กรอกข้อมูล นร1'!E36="ย้าย",'กรอกข้อมูล นร1'!E36,"")</f>
        <v/>
      </c>
      <c r="Q39" s="35">
        <f t="shared" si="6"/>
        <v>0</v>
      </c>
      <c r="W39" s="35">
        <f t="shared" si="7"/>
        <v>0</v>
      </c>
    </row>
    <row r="40" spans="1:23" ht="12.95" customHeight="1">
      <c r="A40" s="54" t="str">
        <f>เวลาเรียน1!A39</f>
        <v/>
      </c>
      <c r="B40" s="466" t="str">
        <f>เวลาเรียน1!D39</f>
        <v/>
      </c>
      <c r="C40" s="52" t="str">
        <f>IF(A40="","",คะแนนตามตัวชี้วัด!AY37)</f>
        <v/>
      </c>
      <c r="D40" s="52" t="str">
        <f>IF(A40="","",คะแนนตามตัวชี้วัด!AU37)</f>
        <v/>
      </c>
      <c r="E40" s="52" t="str">
        <f>IF(A40="","",คะแนนตามตัวชี้วัด!AV37)</f>
        <v/>
      </c>
      <c r="F40" s="60" t="str">
        <f t="shared" si="1"/>
        <v/>
      </c>
      <c r="G40" s="52" t="str">
        <f>IF(A40="","",คะแนนตามตัวชี้วัด!AZ37)</f>
        <v/>
      </c>
      <c r="H40" s="52" t="str">
        <f>IF(A40="","",คะแนนตามตัวชี้วัด!AW37)</f>
        <v/>
      </c>
      <c r="I40" s="52" t="str">
        <f>IF(A40="","",คะแนนตามตัวชี้วัด!AX37)</f>
        <v/>
      </c>
      <c r="J40" s="54" t="str">
        <f t="shared" si="2"/>
        <v/>
      </c>
      <c r="K40" s="54" t="str">
        <f t="shared" si="3"/>
        <v/>
      </c>
      <c r="L40" s="307" t="str">
        <f t="shared" ref="L40:L58" si="8">IF(A40="","",IF(P40="ย้าย","-",VLOOKUP(K40,เกรดประจำชั้น,4,TRUE)))</f>
        <v/>
      </c>
      <c r="M40" s="33"/>
      <c r="N40" s="33" t="str">
        <f t="shared" si="4"/>
        <v/>
      </c>
      <c r="O40" s="33" t="str">
        <f t="shared" si="5"/>
        <v/>
      </c>
      <c r="P40" s="59" t="str">
        <f>IF('กรอกข้อมูล นร1'!E37="ย้าย",'กรอกข้อมูล นร1'!E37,"")</f>
        <v/>
      </c>
      <c r="Q40" s="35">
        <f t="shared" si="6"/>
        <v>0</v>
      </c>
      <c r="W40" s="35">
        <f t="shared" si="7"/>
        <v>0</v>
      </c>
    </row>
    <row r="41" spans="1:23" ht="12.95" customHeight="1">
      <c r="A41" s="54" t="str">
        <f>เวลาเรียน1!A40</f>
        <v/>
      </c>
      <c r="B41" s="466" t="str">
        <f>เวลาเรียน1!D40</f>
        <v/>
      </c>
      <c r="C41" s="52" t="str">
        <f>IF(A41="","",คะแนนตามตัวชี้วัด!AY38)</f>
        <v/>
      </c>
      <c r="D41" s="52" t="str">
        <f>IF(A41="","",คะแนนตามตัวชี้วัด!AU38)</f>
        <v/>
      </c>
      <c r="E41" s="52" t="str">
        <f>IF(A41="","",คะแนนตามตัวชี้วัด!AV38)</f>
        <v/>
      </c>
      <c r="F41" s="60" t="str">
        <f t="shared" si="1"/>
        <v/>
      </c>
      <c r="G41" s="52" t="str">
        <f>IF(A41="","",คะแนนตามตัวชี้วัด!AZ38)</f>
        <v/>
      </c>
      <c r="H41" s="52" t="str">
        <f>IF(A41="","",คะแนนตามตัวชี้วัด!AW38)</f>
        <v/>
      </c>
      <c r="I41" s="52" t="str">
        <f>IF(A41="","",คะแนนตามตัวชี้วัด!AX38)</f>
        <v/>
      </c>
      <c r="J41" s="54" t="str">
        <f t="shared" si="2"/>
        <v/>
      </c>
      <c r="K41" s="54" t="str">
        <f t="shared" si="3"/>
        <v/>
      </c>
      <c r="L41" s="307" t="str">
        <f t="shared" si="8"/>
        <v/>
      </c>
      <c r="M41" s="33"/>
      <c r="N41" s="33" t="str">
        <f t="shared" si="4"/>
        <v/>
      </c>
      <c r="O41" s="33" t="str">
        <f t="shared" si="5"/>
        <v/>
      </c>
      <c r="P41" s="59" t="str">
        <f>IF('กรอกข้อมูล นร1'!E38="ย้าย",'กรอกข้อมูล นร1'!E38,"")</f>
        <v/>
      </c>
      <c r="Q41" s="35">
        <f t="shared" si="6"/>
        <v>0</v>
      </c>
      <c r="W41" s="35">
        <f t="shared" si="7"/>
        <v>0</v>
      </c>
    </row>
    <row r="42" spans="1:23" ht="12.95" customHeight="1">
      <c r="A42" s="54" t="str">
        <f>เวลาเรียน1!A41</f>
        <v/>
      </c>
      <c r="B42" s="466" t="str">
        <f>เวลาเรียน1!D41</f>
        <v/>
      </c>
      <c r="C42" s="52" t="str">
        <f>IF(A42="","",คะแนนตามตัวชี้วัด!AY39)</f>
        <v/>
      </c>
      <c r="D42" s="52" t="str">
        <f>IF(A42="","",คะแนนตามตัวชี้วัด!AU39)</f>
        <v/>
      </c>
      <c r="E42" s="52" t="str">
        <f>IF(A42="","",คะแนนตามตัวชี้วัด!AV39)</f>
        <v/>
      </c>
      <c r="F42" s="60" t="str">
        <f t="shared" si="1"/>
        <v/>
      </c>
      <c r="G42" s="52" t="str">
        <f>IF(A42="","",คะแนนตามตัวชี้วัด!AZ39)</f>
        <v/>
      </c>
      <c r="H42" s="52" t="str">
        <f>IF(A42="","",คะแนนตามตัวชี้วัด!AW39)</f>
        <v/>
      </c>
      <c r="I42" s="52" t="str">
        <f>IF(A42="","",คะแนนตามตัวชี้วัด!AX39)</f>
        <v/>
      </c>
      <c r="J42" s="54" t="str">
        <f t="shared" si="2"/>
        <v/>
      </c>
      <c r="K42" s="54" t="str">
        <f t="shared" si="3"/>
        <v/>
      </c>
      <c r="L42" s="307" t="str">
        <f t="shared" si="8"/>
        <v/>
      </c>
      <c r="M42" s="33"/>
      <c r="N42" s="33" t="str">
        <f t="shared" si="4"/>
        <v/>
      </c>
      <c r="O42" s="33" t="str">
        <f t="shared" si="5"/>
        <v/>
      </c>
      <c r="P42" s="59" t="str">
        <f>IF('กรอกข้อมูล นร1'!E39="ย้าย",'กรอกข้อมูล นร1'!E39,"")</f>
        <v/>
      </c>
      <c r="Q42" s="35">
        <f t="shared" si="6"/>
        <v>0</v>
      </c>
      <c r="W42" s="35">
        <f t="shared" si="7"/>
        <v>0</v>
      </c>
    </row>
    <row r="43" spans="1:23" ht="12.95" customHeight="1">
      <c r="A43" s="54" t="str">
        <f>เวลาเรียน1!A42</f>
        <v/>
      </c>
      <c r="B43" s="466" t="str">
        <f>เวลาเรียน1!D42</f>
        <v/>
      </c>
      <c r="C43" s="52" t="str">
        <f>IF(A43="","",คะแนนตามตัวชี้วัด!AY40)</f>
        <v/>
      </c>
      <c r="D43" s="52" t="str">
        <f>IF(A43="","",คะแนนตามตัวชี้วัด!AU40)</f>
        <v/>
      </c>
      <c r="E43" s="52" t="str">
        <f>IF(A43="","",คะแนนตามตัวชี้วัด!AV40)</f>
        <v/>
      </c>
      <c r="F43" s="60" t="str">
        <f t="shared" si="1"/>
        <v/>
      </c>
      <c r="G43" s="52" t="str">
        <f>IF(A43="","",คะแนนตามตัวชี้วัด!AZ40)</f>
        <v/>
      </c>
      <c r="H43" s="52" t="str">
        <f>IF(A43="","",คะแนนตามตัวชี้วัด!AW40)</f>
        <v/>
      </c>
      <c r="I43" s="52" t="str">
        <f>IF(A43="","",คะแนนตามตัวชี้วัด!AX40)</f>
        <v/>
      </c>
      <c r="J43" s="54" t="str">
        <f t="shared" si="2"/>
        <v/>
      </c>
      <c r="K43" s="54" t="str">
        <f t="shared" si="3"/>
        <v/>
      </c>
      <c r="L43" s="307" t="str">
        <f t="shared" si="8"/>
        <v/>
      </c>
      <c r="M43" s="33"/>
      <c r="N43" s="33" t="str">
        <f t="shared" si="4"/>
        <v/>
      </c>
      <c r="O43" s="33" t="str">
        <f t="shared" si="5"/>
        <v/>
      </c>
      <c r="P43" s="59" t="str">
        <f>IF('กรอกข้อมูล นร1'!E40="ย้าย",'กรอกข้อมูล นร1'!E40,"")</f>
        <v/>
      </c>
      <c r="Q43" s="35">
        <f t="shared" si="6"/>
        <v>0</v>
      </c>
      <c r="W43" s="35">
        <f t="shared" si="7"/>
        <v>0</v>
      </c>
    </row>
    <row r="44" spans="1:23" ht="12.95" customHeight="1">
      <c r="A44" s="54" t="str">
        <f>เวลาเรียน1!A43</f>
        <v/>
      </c>
      <c r="B44" s="466" t="str">
        <f>เวลาเรียน1!D43</f>
        <v/>
      </c>
      <c r="C44" s="52" t="str">
        <f>IF(A44="","",คะแนนตามตัวชี้วัด!AY41)</f>
        <v/>
      </c>
      <c r="D44" s="52" t="str">
        <f>IF(A44="","",คะแนนตามตัวชี้วัด!AU41)</f>
        <v/>
      </c>
      <c r="E44" s="52" t="str">
        <f>IF(A44="","",คะแนนตามตัวชี้วัด!AV41)</f>
        <v/>
      </c>
      <c r="F44" s="60" t="str">
        <f t="shared" si="1"/>
        <v/>
      </c>
      <c r="G44" s="52" t="str">
        <f>IF(A44="","",คะแนนตามตัวชี้วัด!AZ41)</f>
        <v/>
      </c>
      <c r="H44" s="52" t="str">
        <f>IF(A44="","",คะแนนตามตัวชี้วัด!AW41)</f>
        <v/>
      </c>
      <c r="I44" s="52" t="str">
        <f>IF(A44="","",คะแนนตามตัวชี้วัด!AX41)</f>
        <v/>
      </c>
      <c r="J44" s="54" t="str">
        <f t="shared" si="2"/>
        <v/>
      </c>
      <c r="K44" s="54" t="str">
        <f t="shared" si="3"/>
        <v/>
      </c>
      <c r="L44" s="307" t="str">
        <f t="shared" si="8"/>
        <v/>
      </c>
      <c r="M44" s="33"/>
      <c r="N44" s="33" t="str">
        <f t="shared" si="4"/>
        <v/>
      </c>
      <c r="O44" s="33" t="str">
        <f t="shared" si="5"/>
        <v/>
      </c>
      <c r="P44" s="59" t="str">
        <f>IF('กรอกข้อมูล นร1'!E41="ย้าย",'กรอกข้อมูล นร1'!E41,"")</f>
        <v/>
      </c>
      <c r="Q44" s="35">
        <f t="shared" si="6"/>
        <v>0</v>
      </c>
      <c r="W44" s="35">
        <f t="shared" si="7"/>
        <v>0</v>
      </c>
    </row>
    <row r="45" spans="1:23" ht="12.95" customHeight="1">
      <c r="A45" s="54" t="str">
        <f>เวลาเรียน1!A44</f>
        <v/>
      </c>
      <c r="B45" s="466" t="str">
        <f>เวลาเรียน1!D44</f>
        <v/>
      </c>
      <c r="C45" s="52" t="str">
        <f>IF(A45="","",คะแนนตามตัวชี้วัด!AY42)</f>
        <v/>
      </c>
      <c r="D45" s="52" t="str">
        <f>IF(A45="","",คะแนนตามตัวชี้วัด!AU42)</f>
        <v/>
      </c>
      <c r="E45" s="52" t="str">
        <f>IF(A45="","",คะแนนตามตัวชี้วัด!AV42)</f>
        <v/>
      </c>
      <c r="F45" s="60" t="str">
        <f t="shared" si="1"/>
        <v/>
      </c>
      <c r="G45" s="52" t="str">
        <f>IF(A45="","",คะแนนตามตัวชี้วัด!AZ42)</f>
        <v/>
      </c>
      <c r="H45" s="52" t="str">
        <f>IF(A45="","",คะแนนตามตัวชี้วัด!AW42)</f>
        <v/>
      </c>
      <c r="I45" s="52" t="str">
        <f>IF(A45="","",คะแนนตามตัวชี้วัด!AX42)</f>
        <v/>
      </c>
      <c r="J45" s="54" t="str">
        <f t="shared" si="2"/>
        <v/>
      </c>
      <c r="K45" s="54" t="str">
        <f t="shared" si="3"/>
        <v/>
      </c>
      <c r="L45" s="307" t="str">
        <f t="shared" si="8"/>
        <v/>
      </c>
      <c r="M45" s="33"/>
      <c r="N45" s="33" t="str">
        <f t="shared" si="4"/>
        <v/>
      </c>
      <c r="O45" s="33" t="str">
        <f t="shared" si="5"/>
        <v/>
      </c>
      <c r="P45" s="59" t="str">
        <f>IF('กรอกข้อมูล นร1'!E42="ย้าย",'กรอกข้อมูล นร1'!E42,"")</f>
        <v/>
      </c>
      <c r="Q45" s="35">
        <f t="shared" si="6"/>
        <v>0</v>
      </c>
      <c r="W45" s="35">
        <f t="shared" si="7"/>
        <v>0</v>
      </c>
    </row>
    <row r="46" spans="1:23" ht="12.95" customHeight="1">
      <c r="A46" s="54" t="str">
        <f>เวลาเรียน1!A45</f>
        <v/>
      </c>
      <c r="B46" s="466" t="str">
        <f>เวลาเรียน1!D45</f>
        <v/>
      </c>
      <c r="C46" s="52" t="str">
        <f>IF(A46="","",คะแนนตามตัวชี้วัด!AY43)</f>
        <v/>
      </c>
      <c r="D46" s="52" t="str">
        <f>IF(A46="","",คะแนนตามตัวชี้วัด!AU43)</f>
        <v/>
      </c>
      <c r="E46" s="52" t="str">
        <f>IF(A46="","",คะแนนตามตัวชี้วัด!AV43)</f>
        <v/>
      </c>
      <c r="F46" s="60" t="str">
        <f t="shared" si="1"/>
        <v/>
      </c>
      <c r="G46" s="52" t="str">
        <f>IF(A46="","",คะแนนตามตัวชี้วัด!AZ43)</f>
        <v/>
      </c>
      <c r="H46" s="52" t="str">
        <f>IF(A46="","",คะแนนตามตัวชี้วัด!AW43)</f>
        <v/>
      </c>
      <c r="I46" s="52" t="str">
        <f>IF(A46="","",คะแนนตามตัวชี้วัด!AX43)</f>
        <v/>
      </c>
      <c r="J46" s="54" t="str">
        <f t="shared" si="2"/>
        <v/>
      </c>
      <c r="K46" s="54" t="str">
        <f t="shared" si="3"/>
        <v/>
      </c>
      <c r="L46" s="307" t="str">
        <f t="shared" si="8"/>
        <v/>
      </c>
      <c r="M46" s="33"/>
      <c r="N46" s="33" t="str">
        <f t="shared" si="4"/>
        <v/>
      </c>
      <c r="O46" s="33" t="str">
        <f t="shared" si="5"/>
        <v/>
      </c>
      <c r="P46" s="59" t="str">
        <f>IF('กรอกข้อมูล นร1'!E43="ย้าย",'กรอกข้อมูล นร1'!E43,"")</f>
        <v/>
      </c>
      <c r="Q46" s="35">
        <f t="shared" si="6"/>
        <v>0</v>
      </c>
      <c r="W46" s="35">
        <f t="shared" si="7"/>
        <v>0</v>
      </c>
    </row>
    <row r="47" spans="1:23" ht="12.95" customHeight="1">
      <c r="A47" s="54" t="str">
        <f>เวลาเรียน1!A46</f>
        <v/>
      </c>
      <c r="B47" s="466" t="str">
        <f>เวลาเรียน1!D46</f>
        <v/>
      </c>
      <c r="C47" s="52" t="str">
        <f>IF(A47="","",คะแนนตามตัวชี้วัด!AY44)</f>
        <v/>
      </c>
      <c r="D47" s="52" t="str">
        <f>IF(A47="","",คะแนนตามตัวชี้วัด!AU44)</f>
        <v/>
      </c>
      <c r="E47" s="52" t="str">
        <f>IF(A47="","",คะแนนตามตัวชี้วัด!AV44)</f>
        <v/>
      </c>
      <c r="F47" s="60" t="str">
        <f t="shared" si="1"/>
        <v/>
      </c>
      <c r="G47" s="52" t="str">
        <f>IF(A47="","",คะแนนตามตัวชี้วัด!AZ44)</f>
        <v/>
      </c>
      <c r="H47" s="52" t="str">
        <f>IF(A47="","",คะแนนตามตัวชี้วัด!AW44)</f>
        <v/>
      </c>
      <c r="I47" s="52" t="str">
        <f>IF(A47="","",คะแนนตามตัวชี้วัด!AX44)</f>
        <v/>
      </c>
      <c r="J47" s="54" t="str">
        <f t="shared" si="2"/>
        <v/>
      </c>
      <c r="K47" s="54" t="str">
        <f t="shared" si="3"/>
        <v/>
      </c>
      <c r="L47" s="307" t="str">
        <f t="shared" si="8"/>
        <v/>
      </c>
      <c r="M47" s="33"/>
      <c r="N47" s="33" t="str">
        <f t="shared" si="4"/>
        <v/>
      </c>
      <c r="O47" s="33" t="str">
        <f t="shared" si="5"/>
        <v/>
      </c>
      <c r="P47" s="59" t="str">
        <f>IF('กรอกข้อมูล นร1'!E44="ย้าย",'กรอกข้อมูล นร1'!E44,"")</f>
        <v/>
      </c>
      <c r="Q47" s="35">
        <f t="shared" si="6"/>
        <v>0</v>
      </c>
      <c r="W47" s="35">
        <f t="shared" si="7"/>
        <v>0</v>
      </c>
    </row>
    <row r="48" spans="1:23" ht="12.95" customHeight="1">
      <c r="A48" s="54" t="str">
        <f>เวลาเรียน1!A47</f>
        <v/>
      </c>
      <c r="B48" s="466" t="str">
        <f>เวลาเรียน1!D47</f>
        <v/>
      </c>
      <c r="C48" s="52" t="str">
        <f>IF(A48="","",คะแนนตามตัวชี้วัด!AY45)</f>
        <v/>
      </c>
      <c r="D48" s="52" t="str">
        <f>IF(A48="","",คะแนนตามตัวชี้วัด!AU45)</f>
        <v/>
      </c>
      <c r="E48" s="52" t="str">
        <f>IF(A48="","",คะแนนตามตัวชี้วัด!AV45)</f>
        <v/>
      </c>
      <c r="F48" s="60" t="str">
        <f t="shared" si="1"/>
        <v/>
      </c>
      <c r="G48" s="52" t="str">
        <f>IF(A48="","",คะแนนตามตัวชี้วัด!AZ45)</f>
        <v/>
      </c>
      <c r="H48" s="52" t="str">
        <f>IF(A48="","",คะแนนตามตัวชี้วัด!AW45)</f>
        <v/>
      </c>
      <c r="I48" s="52" t="str">
        <f>IF(A48="","",คะแนนตามตัวชี้วัด!AX45)</f>
        <v/>
      </c>
      <c r="J48" s="54" t="str">
        <f t="shared" si="2"/>
        <v/>
      </c>
      <c r="K48" s="54" t="str">
        <f t="shared" si="3"/>
        <v/>
      </c>
      <c r="L48" s="307" t="str">
        <f t="shared" si="8"/>
        <v/>
      </c>
      <c r="M48" s="33"/>
      <c r="N48" s="33" t="str">
        <f t="shared" si="4"/>
        <v/>
      </c>
      <c r="O48" s="33" t="str">
        <f t="shared" si="5"/>
        <v/>
      </c>
      <c r="P48" s="59" t="str">
        <f>IF('กรอกข้อมูล นร1'!E45="ย้าย",'กรอกข้อมูล นร1'!E45,"")</f>
        <v/>
      </c>
      <c r="Q48" s="35">
        <f t="shared" ref="Q48:Q57" si="9">SUM(C48,G48)</f>
        <v>0</v>
      </c>
      <c r="W48" s="35">
        <f t="shared" ref="W48:W57" si="10">SUM(C48,G48)</f>
        <v>0</v>
      </c>
    </row>
    <row r="49" spans="1:24" ht="12.95" customHeight="1">
      <c r="A49" s="54" t="str">
        <f>เวลาเรียน1!A48</f>
        <v/>
      </c>
      <c r="B49" s="466" t="str">
        <f>เวลาเรียน1!D48</f>
        <v/>
      </c>
      <c r="C49" s="52" t="str">
        <f>IF(A49="","",คะแนนตามตัวชี้วัด!AY46)</f>
        <v/>
      </c>
      <c r="D49" s="52" t="str">
        <f>IF(A49="","",คะแนนตามตัวชี้วัด!AU46)</f>
        <v/>
      </c>
      <c r="E49" s="52" t="str">
        <f>IF(A49="","",คะแนนตามตัวชี้วัด!AV46)</f>
        <v/>
      </c>
      <c r="F49" s="60" t="str">
        <f t="shared" si="1"/>
        <v/>
      </c>
      <c r="G49" s="52" t="str">
        <f>IF(A49="","",คะแนนตามตัวชี้วัด!AZ46)</f>
        <v/>
      </c>
      <c r="H49" s="52" t="str">
        <f>IF(A49="","",คะแนนตามตัวชี้วัด!AW46)</f>
        <v/>
      </c>
      <c r="I49" s="52" t="str">
        <f>IF(A49="","",คะแนนตามตัวชี้วัด!AX46)</f>
        <v/>
      </c>
      <c r="J49" s="54" t="str">
        <f t="shared" si="2"/>
        <v/>
      </c>
      <c r="K49" s="54" t="str">
        <f t="shared" si="3"/>
        <v/>
      </c>
      <c r="L49" s="307" t="str">
        <f t="shared" si="8"/>
        <v/>
      </c>
      <c r="M49" s="33"/>
      <c r="N49" s="33" t="str">
        <f t="shared" si="4"/>
        <v/>
      </c>
      <c r="O49" s="33" t="str">
        <f t="shared" si="5"/>
        <v/>
      </c>
      <c r="P49" s="59" t="str">
        <f>IF('กรอกข้อมูล นร1'!E46="ย้าย",'กรอกข้อมูล นร1'!E46,"")</f>
        <v/>
      </c>
      <c r="Q49" s="35">
        <f t="shared" si="9"/>
        <v>0</v>
      </c>
      <c r="W49" s="35">
        <f t="shared" si="10"/>
        <v>0</v>
      </c>
    </row>
    <row r="50" spans="1:24" ht="12.95" customHeight="1">
      <c r="A50" s="54" t="str">
        <f>เวลาเรียน1!A49</f>
        <v/>
      </c>
      <c r="B50" s="466" t="str">
        <f>เวลาเรียน1!D49</f>
        <v/>
      </c>
      <c r="C50" s="52" t="str">
        <f>IF(A50="","",คะแนนตามตัวชี้วัด!AY47)</f>
        <v/>
      </c>
      <c r="D50" s="52" t="str">
        <f>IF(A50="","",คะแนนตามตัวชี้วัด!AU47)</f>
        <v/>
      </c>
      <c r="E50" s="52" t="str">
        <f>IF(A50="","",คะแนนตามตัวชี้วัด!AV47)</f>
        <v/>
      </c>
      <c r="F50" s="60" t="str">
        <f t="shared" si="1"/>
        <v/>
      </c>
      <c r="G50" s="52" t="str">
        <f>IF(A50="","",คะแนนตามตัวชี้วัด!AZ47)</f>
        <v/>
      </c>
      <c r="H50" s="52" t="str">
        <f>IF(A50="","",คะแนนตามตัวชี้วัด!AW47)</f>
        <v/>
      </c>
      <c r="I50" s="52" t="str">
        <f>IF(A50="","",คะแนนตามตัวชี้วัด!AX47)</f>
        <v/>
      </c>
      <c r="J50" s="54" t="str">
        <f t="shared" si="2"/>
        <v/>
      </c>
      <c r="K50" s="54" t="str">
        <f t="shared" si="3"/>
        <v/>
      </c>
      <c r="L50" s="307" t="str">
        <f t="shared" si="8"/>
        <v/>
      </c>
      <c r="M50" s="33"/>
      <c r="N50" s="33" t="str">
        <f t="shared" si="4"/>
        <v/>
      </c>
      <c r="O50" s="33" t="str">
        <f t="shared" si="5"/>
        <v/>
      </c>
      <c r="P50" s="59" t="str">
        <f>IF('กรอกข้อมูล นร1'!E47="ย้าย",'กรอกข้อมูล นร1'!E47,"")</f>
        <v/>
      </c>
      <c r="Q50" s="35">
        <f t="shared" si="9"/>
        <v>0</v>
      </c>
      <c r="W50" s="35">
        <f t="shared" si="10"/>
        <v>0</v>
      </c>
    </row>
    <row r="51" spans="1:24" ht="12.95" customHeight="1">
      <c r="A51" s="54" t="str">
        <f>เวลาเรียน1!A50</f>
        <v/>
      </c>
      <c r="B51" s="466" t="str">
        <f>เวลาเรียน1!D50</f>
        <v/>
      </c>
      <c r="C51" s="52" t="str">
        <f>IF(A51="","",คะแนนตามตัวชี้วัด!AY48)</f>
        <v/>
      </c>
      <c r="D51" s="52" t="str">
        <f>IF(A51="","",คะแนนตามตัวชี้วัด!AU48)</f>
        <v/>
      </c>
      <c r="E51" s="52" t="str">
        <f>IF(A51="","",คะแนนตามตัวชี้วัด!AV48)</f>
        <v/>
      </c>
      <c r="F51" s="60" t="str">
        <f t="shared" si="1"/>
        <v/>
      </c>
      <c r="G51" s="52" t="str">
        <f>IF(A51="","",คะแนนตามตัวชี้วัด!AZ48)</f>
        <v/>
      </c>
      <c r="H51" s="52" t="str">
        <f>IF(A51="","",คะแนนตามตัวชี้วัด!AW48)</f>
        <v/>
      </c>
      <c r="I51" s="52" t="str">
        <f>IF(A51="","",คะแนนตามตัวชี้วัด!AX48)</f>
        <v/>
      </c>
      <c r="J51" s="54" t="str">
        <f t="shared" si="2"/>
        <v/>
      </c>
      <c r="K51" s="54" t="str">
        <f t="shared" si="3"/>
        <v/>
      </c>
      <c r="L51" s="307" t="str">
        <f t="shared" si="8"/>
        <v/>
      </c>
      <c r="M51" s="33"/>
      <c r="N51" s="33" t="str">
        <f t="shared" si="4"/>
        <v/>
      </c>
      <c r="O51" s="33" t="str">
        <f t="shared" si="5"/>
        <v/>
      </c>
      <c r="P51" s="59" t="str">
        <f>IF('กรอกข้อมูล นร1'!E48="ย้าย",'กรอกข้อมูล นร1'!E48,"")</f>
        <v/>
      </c>
      <c r="Q51" s="35">
        <f t="shared" si="9"/>
        <v>0</v>
      </c>
      <c r="W51" s="35">
        <f t="shared" si="10"/>
        <v>0</v>
      </c>
    </row>
    <row r="52" spans="1:24" ht="12.95" customHeight="1">
      <c r="A52" s="54" t="str">
        <f>เวลาเรียน1!A51</f>
        <v/>
      </c>
      <c r="B52" s="466" t="str">
        <f>เวลาเรียน1!D51</f>
        <v/>
      </c>
      <c r="C52" s="52" t="str">
        <f>IF(A52="","",คะแนนตามตัวชี้วัด!AY49)</f>
        <v/>
      </c>
      <c r="D52" s="52" t="str">
        <f>IF(A52="","",คะแนนตามตัวชี้วัด!AU49)</f>
        <v/>
      </c>
      <c r="E52" s="52" t="str">
        <f>IF(A52="","",คะแนนตามตัวชี้วัด!AV49)</f>
        <v/>
      </c>
      <c r="F52" s="60" t="str">
        <f t="shared" si="1"/>
        <v/>
      </c>
      <c r="G52" s="52" t="str">
        <f>IF(A52="","",คะแนนตามตัวชี้วัด!AZ49)</f>
        <v/>
      </c>
      <c r="H52" s="52" t="str">
        <f>IF(A52="","",คะแนนตามตัวชี้วัด!AW49)</f>
        <v/>
      </c>
      <c r="I52" s="52" t="str">
        <f>IF(A52="","",คะแนนตามตัวชี้วัด!AX49)</f>
        <v/>
      </c>
      <c r="J52" s="54" t="str">
        <f t="shared" si="2"/>
        <v/>
      </c>
      <c r="K52" s="54" t="str">
        <f t="shared" si="3"/>
        <v/>
      </c>
      <c r="L52" s="307" t="str">
        <f t="shared" si="8"/>
        <v/>
      </c>
      <c r="M52" s="33"/>
      <c r="N52" s="33" t="str">
        <f t="shared" si="4"/>
        <v/>
      </c>
      <c r="O52" s="33" t="str">
        <f t="shared" si="5"/>
        <v/>
      </c>
      <c r="P52" s="59" t="str">
        <f>IF('กรอกข้อมูล นร1'!E49="ย้าย",'กรอกข้อมูล นร1'!E49,"")</f>
        <v/>
      </c>
      <c r="Q52" s="35">
        <f t="shared" si="9"/>
        <v>0</v>
      </c>
      <c r="W52" s="35">
        <f t="shared" si="10"/>
        <v>0</v>
      </c>
    </row>
    <row r="53" spans="1:24" ht="12.95" customHeight="1">
      <c r="A53" s="54" t="str">
        <f>เวลาเรียน1!A52</f>
        <v/>
      </c>
      <c r="B53" s="466" t="str">
        <f>เวลาเรียน1!D52</f>
        <v/>
      </c>
      <c r="C53" s="52" t="str">
        <f>IF(A53="","",คะแนนตามตัวชี้วัด!AY50)</f>
        <v/>
      </c>
      <c r="D53" s="52" t="str">
        <f>IF(A53="","",คะแนนตามตัวชี้วัด!AU50)</f>
        <v/>
      </c>
      <c r="E53" s="52" t="str">
        <f>IF(A53="","",คะแนนตามตัวชี้วัด!AV50)</f>
        <v/>
      </c>
      <c r="F53" s="60" t="str">
        <f t="shared" si="1"/>
        <v/>
      </c>
      <c r="G53" s="52" t="str">
        <f>IF(A53="","",คะแนนตามตัวชี้วัด!AZ50)</f>
        <v/>
      </c>
      <c r="H53" s="52" t="str">
        <f>IF(A53="","",คะแนนตามตัวชี้วัด!AW50)</f>
        <v/>
      </c>
      <c r="I53" s="52" t="str">
        <f>IF(A53="","",คะแนนตามตัวชี้วัด!AX50)</f>
        <v/>
      </c>
      <c r="J53" s="54" t="str">
        <f t="shared" si="2"/>
        <v/>
      </c>
      <c r="K53" s="54" t="str">
        <f t="shared" si="3"/>
        <v/>
      </c>
      <c r="L53" s="307" t="str">
        <f t="shared" si="8"/>
        <v/>
      </c>
      <c r="M53" s="33"/>
      <c r="N53" s="33" t="str">
        <f t="shared" si="4"/>
        <v/>
      </c>
      <c r="O53" s="33" t="str">
        <f t="shared" si="5"/>
        <v/>
      </c>
      <c r="P53" s="59" t="str">
        <f>IF('กรอกข้อมูล นร1'!E50="ย้าย",'กรอกข้อมูล นร1'!E50,"")</f>
        <v/>
      </c>
      <c r="Q53" s="35">
        <f t="shared" si="9"/>
        <v>0</v>
      </c>
      <c r="W53" s="35">
        <f t="shared" si="10"/>
        <v>0</v>
      </c>
    </row>
    <row r="54" spans="1:24" ht="12.95" customHeight="1">
      <c r="A54" s="54" t="str">
        <f>เวลาเรียน1!A53</f>
        <v/>
      </c>
      <c r="B54" s="466" t="str">
        <f>เวลาเรียน1!D53</f>
        <v/>
      </c>
      <c r="C54" s="52" t="str">
        <f>IF(A54="","",คะแนนตามตัวชี้วัด!AY51)</f>
        <v/>
      </c>
      <c r="D54" s="52" t="str">
        <f>IF(A54="","",คะแนนตามตัวชี้วัด!AU51)</f>
        <v/>
      </c>
      <c r="E54" s="52" t="str">
        <f>IF(A54="","",คะแนนตามตัวชี้วัด!AV51)</f>
        <v/>
      </c>
      <c r="F54" s="60" t="str">
        <f t="shared" si="1"/>
        <v/>
      </c>
      <c r="G54" s="52" t="str">
        <f>IF(A54="","",คะแนนตามตัวชี้วัด!AZ51)</f>
        <v/>
      </c>
      <c r="H54" s="52" t="str">
        <f>IF(A54="","",คะแนนตามตัวชี้วัด!AW51)</f>
        <v/>
      </c>
      <c r="I54" s="52" t="str">
        <f>IF(A54="","",คะแนนตามตัวชี้วัด!AX51)</f>
        <v/>
      </c>
      <c r="J54" s="54" t="str">
        <f>IF(SUM(H54:I54),SUM(H54:I54),"")</f>
        <v/>
      </c>
      <c r="K54" s="54" t="str">
        <f t="shared" si="3"/>
        <v/>
      </c>
      <c r="L54" s="307" t="str">
        <f t="shared" si="8"/>
        <v/>
      </c>
      <c r="M54" s="33"/>
      <c r="N54" s="33" t="str">
        <f t="shared" si="4"/>
        <v/>
      </c>
      <c r="O54" s="33" t="str">
        <f t="shared" si="5"/>
        <v/>
      </c>
      <c r="P54" s="59" t="str">
        <f>IF('กรอกข้อมูล นร1'!E51="ย้าย",'กรอกข้อมูล นร1'!E51,"")</f>
        <v/>
      </c>
      <c r="Q54" s="35">
        <f t="shared" si="9"/>
        <v>0</v>
      </c>
      <c r="W54" s="35">
        <f t="shared" si="10"/>
        <v>0</v>
      </c>
    </row>
    <row r="55" spans="1:24" ht="12.95" customHeight="1">
      <c r="A55" s="54" t="str">
        <f>เวลาเรียน1!A54</f>
        <v/>
      </c>
      <c r="B55" s="466" t="str">
        <f>เวลาเรียน1!D54</f>
        <v/>
      </c>
      <c r="C55" s="52" t="str">
        <f>IF(A55="","",คะแนนตามตัวชี้วัด!AY52)</f>
        <v/>
      </c>
      <c r="D55" s="52" t="str">
        <f>IF(A55="","",คะแนนตามตัวชี้วัด!AU52)</f>
        <v/>
      </c>
      <c r="E55" s="52" t="str">
        <f>IF(A55="","",คะแนนตามตัวชี้วัด!AV52)</f>
        <v/>
      </c>
      <c r="F55" s="60" t="str">
        <f t="shared" si="1"/>
        <v/>
      </c>
      <c r="G55" s="52" t="str">
        <f>IF(A55="","",คะแนนตามตัวชี้วัด!AZ52)</f>
        <v/>
      </c>
      <c r="H55" s="52" t="str">
        <f>IF(A55="","",คะแนนตามตัวชี้วัด!AW52)</f>
        <v/>
      </c>
      <c r="I55" s="52" t="str">
        <f>IF(A55="","",คะแนนตามตัวชี้วัด!AX52)</f>
        <v/>
      </c>
      <c r="J55" s="54" t="str">
        <f t="shared" si="2"/>
        <v/>
      </c>
      <c r="K55" s="54" t="str">
        <f t="shared" si="3"/>
        <v/>
      </c>
      <c r="L55" s="307" t="str">
        <f t="shared" si="8"/>
        <v/>
      </c>
      <c r="M55" s="33"/>
      <c r="N55" s="33" t="str">
        <f t="shared" si="4"/>
        <v/>
      </c>
      <c r="O55" s="33" t="str">
        <f t="shared" si="5"/>
        <v/>
      </c>
      <c r="P55" s="59" t="str">
        <f>IF('กรอกข้อมูล นร1'!E52="ย้าย",'กรอกข้อมูล นร1'!E52,"")</f>
        <v/>
      </c>
      <c r="Q55" s="35">
        <f t="shared" si="9"/>
        <v>0</v>
      </c>
      <c r="W55" s="35">
        <f t="shared" si="10"/>
        <v>0</v>
      </c>
    </row>
    <row r="56" spans="1:24" ht="12.95" customHeight="1">
      <c r="A56" s="54" t="str">
        <f>เวลาเรียน1!A55</f>
        <v/>
      </c>
      <c r="B56" s="466" t="str">
        <f>เวลาเรียน1!D55</f>
        <v/>
      </c>
      <c r="C56" s="52" t="str">
        <f>IF(A56="","",คะแนนตามตัวชี้วัด!AY53)</f>
        <v/>
      </c>
      <c r="D56" s="52" t="str">
        <f>IF(A56="","",คะแนนตามตัวชี้วัด!AU53)</f>
        <v/>
      </c>
      <c r="E56" s="52" t="str">
        <f>IF(A56="","",คะแนนตามตัวชี้วัด!AV53)</f>
        <v/>
      </c>
      <c r="F56" s="60" t="str">
        <f t="shared" si="1"/>
        <v/>
      </c>
      <c r="G56" s="52" t="str">
        <f>IF(A56="","",คะแนนตามตัวชี้วัด!AZ53)</f>
        <v/>
      </c>
      <c r="H56" s="52" t="str">
        <f>IF(A56="","",คะแนนตามตัวชี้วัด!AW53)</f>
        <v/>
      </c>
      <c r="I56" s="52" t="str">
        <f>IF(A56="","",คะแนนตามตัวชี้วัด!AX53)</f>
        <v/>
      </c>
      <c r="J56" s="54" t="str">
        <f t="shared" si="2"/>
        <v/>
      </c>
      <c r="K56" s="54" t="str">
        <f t="shared" si="3"/>
        <v/>
      </c>
      <c r="L56" s="307" t="str">
        <f t="shared" si="8"/>
        <v/>
      </c>
      <c r="M56" s="33"/>
      <c r="N56" s="33" t="str">
        <f t="shared" si="4"/>
        <v/>
      </c>
      <c r="O56" s="33" t="str">
        <f t="shared" si="5"/>
        <v/>
      </c>
      <c r="P56" s="59" t="str">
        <f>IF('กรอกข้อมูล นร1'!E53="ย้าย",'กรอกข้อมูล นร1'!E53,"")</f>
        <v/>
      </c>
      <c r="Q56" s="35">
        <f t="shared" si="9"/>
        <v>0</v>
      </c>
      <c r="W56" s="35">
        <f t="shared" si="10"/>
        <v>0</v>
      </c>
    </row>
    <row r="57" spans="1:24" ht="14.1" customHeight="1">
      <c r="A57" s="54" t="str">
        <f>เวลาเรียน1!A56</f>
        <v/>
      </c>
      <c r="B57" s="466" t="str">
        <f>เวลาเรียน1!D56</f>
        <v/>
      </c>
      <c r="C57" s="52" t="str">
        <f>IF(A57="","",คะแนนตามตัวชี้วัด!AY54)</f>
        <v/>
      </c>
      <c r="D57" s="52" t="str">
        <f>IF(A57="","",คะแนนตามตัวชี้วัด!AU54)</f>
        <v/>
      </c>
      <c r="E57" s="52" t="str">
        <f>IF(A57="","",คะแนนตามตัวชี้วัด!AV54)</f>
        <v/>
      </c>
      <c r="F57" s="60" t="str">
        <f t="shared" si="1"/>
        <v/>
      </c>
      <c r="G57" s="52" t="str">
        <f>IF(A57="","",คะแนนตามตัวชี้วัด!AZ54)</f>
        <v/>
      </c>
      <c r="H57" s="52" t="str">
        <f>IF(A57="","",คะแนนตามตัวชี้วัด!AW54)</f>
        <v/>
      </c>
      <c r="I57" s="52" t="str">
        <f>IF(A57="","",คะแนนตามตัวชี้วัด!AX54)</f>
        <v/>
      </c>
      <c r="J57" s="54"/>
      <c r="K57" s="54" t="str">
        <f t="shared" si="3"/>
        <v/>
      </c>
      <c r="L57" s="307" t="str">
        <f t="shared" si="8"/>
        <v/>
      </c>
      <c r="M57" s="33"/>
      <c r="N57" s="33" t="str">
        <f t="shared" si="4"/>
        <v/>
      </c>
      <c r="O57" s="33" t="str">
        <f t="shared" si="5"/>
        <v/>
      </c>
      <c r="P57" s="59" t="str">
        <f>IF('กรอกข้อมูล นร1'!E54="ย้าย",'กรอกข้อมูล นร1'!E54,"")</f>
        <v/>
      </c>
      <c r="Q57" s="35">
        <f t="shared" si="9"/>
        <v>0</v>
      </c>
      <c r="W57" s="35">
        <f t="shared" si="10"/>
        <v>0</v>
      </c>
    </row>
    <row r="58" spans="1:24" ht="0.75" customHeight="1">
      <c r="A58" s="41"/>
      <c r="B58" s="467"/>
      <c r="C58" s="52" t="str">
        <f>IF(A58="","",คะแนนตามตัวชี้วัด!AY55)</f>
        <v/>
      </c>
      <c r="D58" s="52" t="str">
        <f>IF(A58="","",คะแนนตามตัวชี้วัด!AU55)</f>
        <v/>
      </c>
      <c r="E58" s="52" t="str">
        <f>IF(A58="","",คะแนนตามตัวชี้วัด!AV55)</f>
        <v/>
      </c>
      <c r="F58" s="60" t="str">
        <f t="shared" si="1"/>
        <v/>
      </c>
      <c r="G58" s="52" t="str">
        <f>IF(A58="","",คะแนนตามตัวชี้วัด!AZ55)</f>
        <v/>
      </c>
      <c r="H58" s="52" t="str">
        <f>IF(A58="","",คะแนนตามตัวชี้วัด!AW55)</f>
        <v/>
      </c>
      <c r="I58" s="52" t="str">
        <f>IF(A58="","",คะแนนตามตัวชี้วัด!AX55)</f>
        <v/>
      </c>
      <c r="J58" s="383" t="str">
        <f t="shared" ref="J58" si="11">IF(SUM(H58:I58),SUM(H58:I58),"")</f>
        <v/>
      </c>
      <c r="K58" s="54" t="str">
        <f t="shared" si="3"/>
        <v/>
      </c>
      <c r="L58" s="307" t="str">
        <f t="shared" si="8"/>
        <v/>
      </c>
      <c r="M58" s="33"/>
      <c r="N58" s="317" t="str">
        <f>IF(COUNTIF(N8:N57,"/"),COUNTIF(N8:N57,"/"),"0")</f>
        <v>0</v>
      </c>
      <c r="O58" s="317">
        <f>IF(COUNTIF(O8:O57,"/"),COUNTIF(O8:O57,"/"),"0")</f>
        <v>1</v>
      </c>
      <c r="Q58" s="35">
        <f t="shared" si="6"/>
        <v>0</v>
      </c>
      <c r="W58" s="35">
        <f t="shared" si="7"/>
        <v>0</v>
      </c>
    </row>
    <row r="59" spans="1:24" ht="21" customHeight="1">
      <c r="B59" s="916" t="s">
        <v>114</v>
      </c>
      <c r="C59" s="916"/>
      <c r="D59" s="916"/>
      <c r="E59" s="917">
        <f>N58*100/SUM(N58:O58)</f>
        <v>0</v>
      </c>
      <c r="F59" s="917"/>
      <c r="G59" s="251"/>
      <c r="H59" s="42"/>
      <c r="I59" s="42"/>
      <c r="J59" s="42"/>
      <c r="K59" s="43"/>
      <c r="L59" s="42"/>
      <c r="M59" s="44"/>
      <c r="N59" s="44"/>
      <c r="Q59" s="35">
        <f t="shared" si="6"/>
        <v>0</v>
      </c>
      <c r="W59" s="35">
        <f t="shared" si="7"/>
        <v>0</v>
      </c>
    </row>
    <row r="60" spans="1:24" hidden="1">
      <c r="B60" s="468"/>
      <c r="C60" s="451"/>
      <c r="D60" s="42"/>
      <c r="E60" s="42"/>
      <c r="F60" s="469"/>
      <c r="G60" s="469"/>
      <c r="H60" s="42"/>
      <c r="I60" s="42"/>
      <c r="J60" s="42"/>
      <c r="K60" s="43"/>
      <c r="L60" s="42"/>
      <c r="M60" s="44"/>
      <c r="N60" s="44"/>
      <c r="Q60" s="35">
        <f t="shared" si="6"/>
        <v>0</v>
      </c>
      <c r="W60" s="35">
        <f t="shared" si="7"/>
        <v>0</v>
      </c>
    </row>
    <row r="61" spans="1:24" ht="18.75">
      <c r="A61" s="945" t="str">
        <f>"ผลการประเมินการเรียนรู้  วิชา"&amp;ข้อมูลพื้นฐาน!A16&amp;"    รหัสวิชา    "&amp;ข้อมูลพื้นฐาน!C16</f>
        <v xml:space="preserve">ผลการประเมินการเรียนรู้  วิชาคณิตศาสตร์    รหัสวิชา    </v>
      </c>
      <c r="B61" s="945"/>
      <c r="C61" s="945"/>
      <c r="D61" s="945"/>
      <c r="E61" s="945"/>
      <c r="F61" s="945"/>
      <c r="G61" s="945"/>
      <c r="H61" s="945"/>
      <c r="I61" s="945"/>
      <c r="J61" s="945"/>
      <c r="K61" s="945"/>
      <c r="L61" s="945"/>
      <c r="M61" s="945"/>
      <c r="N61" s="945"/>
      <c r="O61" s="945"/>
      <c r="P61" s="945"/>
      <c r="Q61" s="35">
        <f t="shared" si="6"/>
        <v>0</v>
      </c>
      <c r="X61" s="35">
        <v>2</v>
      </c>
    </row>
    <row r="62" spans="1:24" ht="18.75">
      <c r="A6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62" s="945"/>
      <c r="C62" s="945"/>
      <c r="D62" s="945"/>
      <c r="E62" s="945"/>
      <c r="F62" s="945"/>
      <c r="G62" s="945"/>
      <c r="H62" s="945"/>
      <c r="I62" s="945"/>
      <c r="J62" s="945"/>
      <c r="K62" s="945"/>
      <c r="L62" s="945"/>
      <c r="M62" s="945"/>
      <c r="N62" s="945"/>
      <c r="O62" s="945"/>
      <c r="P62" s="945"/>
      <c r="Q62" s="35">
        <f t="shared" si="6"/>
        <v>0</v>
      </c>
    </row>
    <row r="63" spans="1:24" ht="18.75">
      <c r="A63" s="946" t="str">
        <f>"ครูผู้สอน    "&amp;ข้อมูลพื้นฐาน!B16</f>
        <v xml:space="preserve">ครูผู้สอน    </v>
      </c>
      <c r="B63" s="946"/>
      <c r="C63" s="946"/>
      <c r="D63" s="946"/>
      <c r="E63" s="946"/>
      <c r="F63" s="946"/>
      <c r="G63" s="946"/>
      <c r="H63" s="946"/>
      <c r="I63" s="946"/>
      <c r="J63" s="946"/>
      <c r="K63" s="946"/>
      <c r="L63" s="946"/>
      <c r="M63" s="946"/>
      <c r="N63" s="946"/>
      <c r="O63" s="946"/>
      <c r="P63" s="946"/>
      <c r="Q63" s="35">
        <f t="shared" si="6"/>
        <v>0</v>
      </c>
    </row>
    <row r="64" spans="1:24" ht="16.5" customHeight="1">
      <c r="A64" s="921" t="s">
        <v>38</v>
      </c>
      <c r="B64" s="924" t="s">
        <v>39</v>
      </c>
      <c r="C64" s="927" t="s">
        <v>40</v>
      </c>
      <c r="D64" s="927"/>
      <c r="E64" s="927"/>
      <c r="F64" s="927"/>
      <c r="G64" s="928" t="s">
        <v>43</v>
      </c>
      <c r="H64" s="928"/>
      <c r="I64" s="928"/>
      <c r="J64" s="929"/>
      <c r="K64" s="930" t="s">
        <v>44</v>
      </c>
      <c r="L64" s="931"/>
      <c r="M64" s="932" t="s">
        <v>48</v>
      </c>
      <c r="N64" s="935" t="s">
        <v>49</v>
      </c>
      <c r="O64" s="936"/>
      <c r="P64" s="939" t="s">
        <v>61</v>
      </c>
      <c r="Q64" s="35">
        <f t="shared" si="6"/>
        <v>0</v>
      </c>
    </row>
    <row r="65" spans="1:23" ht="45.95" customHeight="1">
      <c r="A65" s="922"/>
      <c r="B65" s="925"/>
      <c r="C65" s="921" t="s">
        <v>116</v>
      </c>
      <c r="D65" s="589" t="s">
        <v>41</v>
      </c>
      <c r="E65" s="589" t="s">
        <v>42</v>
      </c>
      <c r="F65" s="589" t="s">
        <v>1</v>
      </c>
      <c r="G65" s="859" t="s">
        <v>116</v>
      </c>
      <c r="H65" s="590" t="s">
        <v>41</v>
      </c>
      <c r="I65" s="590" t="s">
        <v>1717</v>
      </c>
      <c r="J65" s="590" t="s">
        <v>1</v>
      </c>
      <c r="K65" s="463" t="s">
        <v>45</v>
      </c>
      <c r="L65" s="942" t="s">
        <v>46</v>
      </c>
      <c r="M65" s="933"/>
      <c r="N65" s="937"/>
      <c r="O65" s="938"/>
      <c r="P65" s="940"/>
      <c r="Q65" s="35">
        <f t="shared" si="6"/>
        <v>0</v>
      </c>
    </row>
    <row r="66" spans="1:23" ht="14.1" customHeight="1">
      <c r="A66" s="922"/>
      <c r="B66" s="925"/>
      <c r="C66" s="923"/>
      <c r="D66" s="464" t="s">
        <v>47</v>
      </c>
      <c r="E66" s="464" t="s">
        <v>47</v>
      </c>
      <c r="F66" s="464" t="s">
        <v>47</v>
      </c>
      <c r="G66" s="965"/>
      <c r="H66" s="591" t="s">
        <v>47</v>
      </c>
      <c r="I66" s="591" t="s">
        <v>47</v>
      </c>
      <c r="J66" s="591" t="s">
        <v>47</v>
      </c>
      <c r="K66" s="465" t="s">
        <v>47</v>
      </c>
      <c r="L66" s="943"/>
      <c r="M66" s="933"/>
      <c r="N66" s="939" t="s">
        <v>50</v>
      </c>
      <c r="O66" s="939" t="s">
        <v>51</v>
      </c>
      <c r="P66" s="940"/>
      <c r="Q66" s="35">
        <f t="shared" si="6"/>
        <v>0</v>
      </c>
    </row>
    <row r="67" spans="1:23" ht="14.1" customHeight="1">
      <c r="A67" s="923"/>
      <c r="B67" s="926"/>
      <c r="C67" s="452">
        <f>ข้อมูลพื้นฐาน!F16</f>
        <v>0</v>
      </c>
      <c r="D67" s="464">
        <f>ข้อมูลพื้นฐาน!D16/2</f>
        <v>35</v>
      </c>
      <c r="E67" s="464">
        <f>ข้อมูลพื้นฐาน!E16/2</f>
        <v>15</v>
      </c>
      <c r="F67" s="464">
        <f>SUM(D67:E67)</f>
        <v>50</v>
      </c>
      <c r="G67" s="452">
        <f>ข้อมูลพื้นฐาน!G16</f>
        <v>0</v>
      </c>
      <c r="H67" s="464">
        <f>D67</f>
        <v>35</v>
      </c>
      <c r="I67" s="464">
        <f>E67</f>
        <v>15</v>
      </c>
      <c r="J67" s="464">
        <f>SUM(H67:I67)</f>
        <v>50</v>
      </c>
      <c r="K67" s="465">
        <f>SUM(F67,J67)</f>
        <v>100</v>
      </c>
      <c r="L67" s="944"/>
      <c r="M67" s="934"/>
      <c r="N67" s="941"/>
      <c r="O67" s="941"/>
      <c r="P67" s="941"/>
      <c r="Q67" s="35">
        <f t="shared" si="6"/>
        <v>0</v>
      </c>
    </row>
    <row r="68" spans="1:23" ht="12.95" customHeight="1">
      <c r="A68" s="54">
        <f>เวลาเรียน1!A7</f>
        <v>1</v>
      </c>
      <c r="B68" s="466" t="str">
        <f>เวลาเรียน1!D7</f>
        <v/>
      </c>
      <c r="C68" s="52">
        <f>IF(A68="","",คะแนนตามตัวชี้วัด!AY60)</f>
        <v>0</v>
      </c>
      <c r="D68" s="52">
        <f>IF(A68="","",คะแนนตามตัวชี้วัด!AU60)</f>
        <v>0</v>
      </c>
      <c r="E68" s="52" t="str">
        <f>IF(B68="","",คะแนนตามตัวชี้วัด!AV60)</f>
        <v/>
      </c>
      <c r="F68" s="60" t="str">
        <f>IF(SUM(D68:E68),SUM(D68:E68),"")</f>
        <v/>
      </c>
      <c r="G68" s="52">
        <f>IF(A68="","",คะแนนตามตัวชี้วัด!AZ60)</f>
        <v>0</v>
      </c>
      <c r="H68" s="52" t="str">
        <f>IF(B68="","",คะแนนตามตัวชี้วัด!AW60)</f>
        <v/>
      </c>
      <c r="I68" s="52" t="str">
        <f>IF(B68="","",คะแนนตามตัวชี้วัด!AX60)</f>
        <v/>
      </c>
      <c r="J68" s="60" t="str">
        <f>IF(SUM(H68:I68),SUM(H68:I68),"")</f>
        <v/>
      </c>
      <c r="K68" s="54">
        <f>IF(A68="","",SUM(F68,J68))</f>
        <v>0</v>
      </c>
      <c r="L68" s="307">
        <f>IF(A68="","",IF(P68="ย้าย","-",VLOOKUP(K68,เกรดประจำชั้น,4,TRUE)))</f>
        <v>0</v>
      </c>
      <c r="M68" s="33"/>
      <c r="N68" s="33" t="str">
        <f>IF(P68="ย้าย","-",IF(A68="","",IF(L68&gt;0,"/","")))</f>
        <v/>
      </c>
      <c r="O68" s="33" t="str">
        <f>IF(N68="-","-",IF(A68="","",IF(L68=0,"/","")))</f>
        <v>/</v>
      </c>
      <c r="P68" s="59" t="str">
        <f>IF('กรอกข้อมูล นร1'!E5="ย้าย",'กรอกข้อมูล นร1'!E5,"")</f>
        <v/>
      </c>
      <c r="Q68" s="35">
        <f t="shared" si="6"/>
        <v>0</v>
      </c>
      <c r="W68" s="35">
        <f t="shared" si="7"/>
        <v>0</v>
      </c>
    </row>
    <row r="69" spans="1:23" ht="12.95" customHeight="1">
      <c r="A69" s="54" t="str">
        <f>เวลาเรียน1!A8</f>
        <v/>
      </c>
      <c r="B69" s="466" t="str">
        <f>เวลาเรียน1!D8</f>
        <v/>
      </c>
      <c r="C69" s="52" t="str">
        <f>IF(A69="","",คะแนนตามตัวชี้วัด!AY61)</f>
        <v/>
      </c>
      <c r="D69" s="52" t="str">
        <f>IF(A69="","",คะแนนตามตัวชี้วัด!AU61)</f>
        <v/>
      </c>
      <c r="E69" s="52" t="str">
        <f>IF(B69="","",คะแนนตามตัวชี้วัด!AV61)</f>
        <v/>
      </c>
      <c r="F69" s="60" t="str">
        <f t="shared" ref="F69:F107" si="12">IF(SUM(D69:E69),SUM(D69:E69),"")</f>
        <v/>
      </c>
      <c r="G69" s="52" t="str">
        <f>IF(A69="","",คะแนนตามตัวชี้วัด!AZ61)</f>
        <v/>
      </c>
      <c r="H69" s="52" t="str">
        <f>IF(B69="","",คะแนนตามตัวชี้วัด!AW61)</f>
        <v/>
      </c>
      <c r="I69" s="52" t="str">
        <f>IF(B69="","",คะแนนตามตัวชี้วัด!AX61)</f>
        <v/>
      </c>
      <c r="J69" s="60" t="str">
        <f t="shared" ref="J69:J115" si="13">IF(SUM(H69:I69),SUM(H69:I69),"")</f>
        <v/>
      </c>
      <c r="K69" s="54" t="str">
        <f t="shared" ref="K69:K117" si="14">IF(A69="","",SUM(F69,J69))</f>
        <v/>
      </c>
      <c r="L69" s="307" t="str">
        <f t="shared" ref="L69:L107" si="15">IF(A69="","",IF(P69="ย้าย","-",VLOOKUP(K69,เกรดประจำชั้น,4,TRUE)))</f>
        <v/>
      </c>
      <c r="M69" s="33"/>
      <c r="N69" s="33" t="str">
        <f t="shared" ref="N69:N107" si="16">IF(P69="ย้าย","-",IF(A69="","",IF(L69&gt;0,"/","")))</f>
        <v/>
      </c>
      <c r="O69" s="33" t="str">
        <f t="shared" ref="O69:O107" si="17">IF(N69="-","-",IF(A69="","",IF(L69=0,"/","")))</f>
        <v/>
      </c>
      <c r="P69" s="59" t="str">
        <f>IF('กรอกข้อมูล นร1'!E6="ย้าย",'กรอกข้อมูล นร1'!E6,"")</f>
        <v/>
      </c>
      <c r="Q69" s="35">
        <f t="shared" si="6"/>
        <v>0</v>
      </c>
      <c r="W69" s="35">
        <f t="shared" si="7"/>
        <v>0</v>
      </c>
    </row>
    <row r="70" spans="1:23" ht="12.95" customHeight="1">
      <c r="A70" s="54" t="str">
        <f>เวลาเรียน1!A9</f>
        <v/>
      </c>
      <c r="B70" s="466" t="str">
        <f>เวลาเรียน1!D9</f>
        <v/>
      </c>
      <c r="C70" s="52" t="str">
        <f>IF(A70="","",คะแนนตามตัวชี้วัด!AY62)</f>
        <v/>
      </c>
      <c r="D70" s="52" t="str">
        <f>IF(A70="","",คะแนนตามตัวชี้วัด!AU62)</f>
        <v/>
      </c>
      <c r="E70" s="52" t="str">
        <f>IF(B70="","",คะแนนตามตัวชี้วัด!AV62)</f>
        <v/>
      </c>
      <c r="F70" s="60" t="str">
        <f t="shared" si="12"/>
        <v/>
      </c>
      <c r="G70" s="52" t="str">
        <f>IF(A70="","",คะแนนตามตัวชี้วัด!AZ62)</f>
        <v/>
      </c>
      <c r="H70" s="52" t="str">
        <f>IF(B70="","",คะแนนตามตัวชี้วัด!AW62)</f>
        <v/>
      </c>
      <c r="I70" s="52" t="str">
        <f>IF(B70="","",คะแนนตามตัวชี้วัด!AX62)</f>
        <v/>
      </c>
      <c r="J70" s="60" t="str">
        <f t="shared" si="13"/>
        <v/>
      </c>
      <c r="K70" s="54" t="str">
        <f t="shared" si="14"/>
        <v/>
      </c>
      <c r="L70" s="307" t="str">
        <f t="shared" si="15"/>
        <v/>
      </c>
      <c r="M70" s="33"/>
      <c r="N70" s="33" t="str">
        <f t="shared" si="16"/>
        <v/>
      </c>
      <c r="O70" s="33" t="str">
        <f t="shared" si="17"/>
        <v/>
      </c>
      <c r="P70" s="59" t="str">
        <f>IF('กรอกข้อมูล นร1'!E7="ย้าย",'กรอกข้อมูล นร1'!E7,"")</f>
        <v/>
      </c>
      <c r="Q70" s="35">
        <f t="shared" si="6"/>
        <v>0</v>
      </c>
      <c r="W70" s="35">
        <f t="shared" si="7"/>
        <v>0</v>
      </c>
    </row>
    <row r="71" spans="1:23" ht="12.95" customHeight="1">
      <c r="A71" s="54" t="str">
        <f>เวลาเรียน1!A10</f>
        <v/>
      </c>
      <c r="B71" s="466" t="str">
        <f>เวลาเรียน1!D10</f>
        <v/>
      </c>
      <c r="C71" s="52" t="str">
        <f>IF(A71="","",คะแนนตามตัวชี้วัด!AY63)</f>
        <v/>
      </c>
      <c r="D71" s="52" t="str">
        <f>IF(A71="","",คะแนนตามตัวชี้วัด!AU63)</f>
        <v/>
      </c>
      <c r="E71" s="52" t="str">
        <f>IF(B71="","",คะแนนตามตัวชี้วัด!AV63)</f>
        <v/>
      </c>
      <c r="F71" s="60" t="str">
        <f t="shared" si="12"/>
        <v/>
      </c>
      <c r="G71" s="52" t="str">
        <f>IF(A71="","",คะแนนตามตัวชี้วัด!AZ63)</f>
        <v/>
      </c>
      <c r="H71" s="52" t="str">
        <f>IF(B71="","",คะแนนตามตัวชี้วัด!AW63)</f>
        <v/>
      </c>
      <c r="I71" s="52" t="str">
        <f>IF(B71="","",คะแนนตามตัวชี้วัด!AX63)</f>
        <v/>
      </c>
      <c r="J71" s="60" t="str">
        <f t="shared" si="13"/>
        <v/>
      </c>
      <c r="K71" s="54" t="str">
        <f t="shared" si="14"/>
        <v/>
      </c>
      <c r="L71" s="307" t="str">
        <f t="shared" si="15"/>
        <v/>
      </c>
      <c r="M71" s="33"/>
      <c r="N71" s="33" t="str">
        <f t="shared" si="16"/>
        <v/>
      </c>
      <c r="O71" s="33" t="str">
        <f t="shared" si="17"/>
        <v/>
      </c>
      <c r="P71" s="59" t="str">
        <f>IF('กรอกข้อมูล นร1'!E8="ย้าย",'กรอกข้อมูล นร1'!E8,"")</f>
        <v/>
      </c>
      <c r="Q71" s="35">
        <f t="shared" si="6"/>
        <v>0</v>
      </c>
      <c r="W71" s="35">
        <f t="shared" si="7"/>
        <v>0</v>
      </c>
    </row>
    <row r="72" spans="1:23" ht="12.95" customHeight="1">
      <c r="A72" s="54" t="str">
        <f>เวลาเรียน1!A11</f>
        <v/>
      </c>
      <c r="B72" s="466" t="str">
        <f>เวลาเรียน1!D11</f>
        <v/>
      </c>
      <c r="C72" s="52" t="str">
        <f>IF(A72="","",คะแนนตามตัวชี้วัด!AY64)</f>
        <v/>
      </c>
      <c r="D72" s="52" t="str">
        <f>IF(A72="","",คะแนนตามตัวชี้วัด!AU64)</f>
        <v/>
      </c>
      <c r="E72" s="52" t="str">
        <f>IF(B72="","",คะแนนตามตัวชี้วัด!AV64)</f>
        <v/>
      </c>
      <c r="F72" s="60" t="str">
        <f t="shared" si="12"/>
        <v/>
      </c>
      <c r="G72" s="52" t="str">
        <f>IF(A72="","",คะแนนตามตัวชี้วัด!AZ64)</f>
        <v/>
      </c>
      <c r="H72" s="52" t="str">
        <f>IF(B72="","",คะแนนตามตัวชี้วัด!AW64)</f>
        <v/>
      </c>
      <c r="I72" s="52" t="str">
        <f>IF(B72="","",คะแนนตามตัวชี้วัด!AX64)</f>
        <v/>
      </c>
      <c r="J72" s="60" t="str">
        <f t="shared" si="13"/>
        <v/>
      </c>
      <c r="K72" s="54" t="str">
        <f t="shared" si="14"/>
        <v/>
      </c>
      <c r="L72" s="307" t="str">
        <f t="shared" si="15"/>
        <v/>
      </c>
      <c r="M72" s="33"/>
      <c r="N72" s="33" t="str">
        <f t="shared" si="16"/>
        <v/>
      </c>
      <c r="O72" s="33" t="str">
        <f t="shared" si="17"/>
        <v/>
      </c>
      <c r="P72" s="59" t="str">
        <f>IF('กรอกข้อมูล นร1'!E9="ย้าย",'กรอกข้อมูล นร1'!E9,"")</f>
        <v/>
      </c>
      <c r="Q72" s="35">
        <f t="shared" si="6"/>
        <v>0</v>
      </c>
      <c r="W72" s="35">
        <f t="shared" si="7"/>
        <v>0</v>
      </c>
    </row>
    <row r="73" spans="1:23" ht="12.95" customHeight="1">
      <c r="A73" s="54" t="str">
        <f>เวลาเรียน1!A12</f>
        <v/>
      </c>
      <c r="B73" s="466" t="str">
        <f>เวลาเรียน1!D12</f>
        <v/>
      </c>
      <c r="C73" s="52" t="str">
        <f>IF(A73="","",คะแนนตามตัวชี้วัด!AY65)</f>
        <v/>
      </c>
      <c r="D73" s="52" t="str">
        <f>IF(A73="","",คะแนนตามตัวชี้วัด!AU65)</f>
        <v/>
      </c>
      <c r="E73" s="52" t="str">
        <f>IF(B73="","",คะแนนตามตัวชี้วัด!AV65)</f>
        <v/>
      </c>
      <c r="F73" s="60" t="str">
        <f t="shared" si="12"/>
        <v/>
      </c>
      <c r="G73" s="52" t="str">
        <f>IF(A73="","",คะแนนตามตัวชี้วัด!AZ65)</f>
        <v/>
      </c>
      <c r="H73" s="52" t="str">
        <f>IF(B73="","",คะแนนตามตัวชี้วัด!AW65)</f>
        <v/>
      </c>
      <c r="I73" s="52" t="str">
        <f>IF(B73="","",คะแนนตามตัวชี้วัด!AX65)</f>
        <v/>
      </c>
      <c r="J73" s="60" t="str">
        <f t="shared" si="13"/>
        <v/>
      </c>
      <c r="K73" s="54" t="str">
        <f t="shared" si="14"/>
        <v/>
      </c>
      <c r="L73" s="307" t="str">
        <f t="shared" si="15"/>
        <v/>
      </c>
      <c r="M73" s="33"/>
      <c r="N73" s="33" t="str">
        <f t="shared" si="16"/>
        <v/>
      </c>
      <c r="O73" s="33" t="str">
        <f t="shared" si="17"/>
        <v/>
      </c>
      <c r="P73" s="59" t="str">
        <f>IF('กรอกข้อมูล นร1'!E10="ย้าย",'กรอกข้อมูล นร1'!E10,"")</f>
        <v/>
      </c>
      <c r="Q73" s="35">
        <f t="shared" si="6"/>
        <v>0</v>
      </c>
      <c r="W73" s="35">
        <f t="shared" si="7"/>
        <v>0</v>
      </c>
    </row>
    <row r="74" spans="1:23" ht="12.95" customHeight="1">
      <c r="A74" s="54" t="str">
        <f>เวลาเรียน1!A13</f>
        <v/>
      </c>
      <c r="B74" s="466" t="str">
        <f>เวลาเรียน1!D13</f>
        <v/>
      </c>
      <c r="C74" s="52" t="str">
        <f>IF(A74="","",คะแนนตามตัวชี้วัด!AY66)</f>
        <v/>
      </c>
      <c r="D74" s="52" t="str">
        <f>IF(A74="","",คะแนนตามตัวชี้วัด!AU66)</f>
        <v/>
      </c>
      <c r="E74" s="52" t="str">
        <f>IF(B74="","",คะแนนตามตัวชี้วัด!AV66)</f>
        <v/>
      </c>
      <c r="F74" s="60" t="str">
        <f t="shared" si="12"/>
        <v/>
      </c>
      <c r="G74" s="52" t="str">
        <f>IF(A74="","",คะแนนตามตัวชี้วัด!AZ66)</f>
        <v/>
      </c>
      <c r="H74" s="52" t="str">
        <f>IF(B74="","",คะแนนตามตัวชี้วัด!AW66)</f>
        <v/>
      </c>
      <c r="I74" s="52" t="str">
        <f>IF(B74="","",คะแนนตามตัวชี้วัด!AX66)</f>
        <v/>
      </c>
      <c r="J74" s="60" t="str">
        <f t="shared" si="13"/>
        <v/>
      </c>
      <c r="K74" s="54" t="str">
        <f t="shared" si="14"/>
        <v/>
      </c>
      <c r="L74" s="307" t="str">
        <f t="shared" si="15"/>
        <v/>
      </c>
      <c r="M74" s="33"/>
      <c r="N74" s="33" t="str">
        <f t="shared" si="16"/>
        <v/>
      </c>
      <c r="O74" s="33" t="str">
        <f t="shared" si="17"/>
        <v/>
      </c>
      <c r="P74" s="59" t="str">
        <f>IF('กรอกข้อมูล นร1'!E11="ย้าย",'กรอกข้อมูล นร1'!E11,"")</f>
        <v/>
      </c>
      <c r="Q74" s="35">
        <f t="shared" si="6"/>
        <v>0</v>
      </c>
      <c r="W74" s="35">
        <f t="shared" si="7"/>
        <v>0</v>
      </c>
    </row>
    <row r="75" spans="1:23" ht="12.95" customHeight="1">
      <c r="A75" s="54" t="str">
        <f>เวลาเรียน1!A14</f>
        <v/>
      </c>
      <c r="B75" s="466" t="str">
        <f>เวลาเรียน1!D14</f>
        <v/>
      </c>
      <c r="C75" s="52" t="str">
        <f>IF(A75="","",คะแนนตามตัวชี้วัด!AY67)</f>
        <v/>
      </c>
      <c r="D75" s="52" t="str">
        <f>IF(A75="","",คะแนนตามตัวชี้วัด!AU67)</f>
        <v/>
      </c>
      <c r="E75" s="52" t="str">
        <f>IF(B75="","",คะแนนตามตัวชี้วัด!AV67)</f>
        <v/>
      </c>
      <c r="F75" s="60" t="str">
        <f t="shared" si="12"/>
        <v/>
      </c>
      <c r="G75" s="52" t="str">
        <f>IF(A75="","",คะแนนตามตัวชี้วัด!AZ67)</f>
        <v/>
      </c>
      <c r="H75" s="52" t="str">
        <f>IF(B75="","",คะแนนตามตัวชี้วัด!AW67)</f>
        <v/>
      </c>
      <c r="I75" s="52" t="str">
        <f>IF(B75="","",คะแนนตามตัวชี้วัด!AX67)</f>
        <v/>
      </c>
      <c r="J75" s="60" t="str">
        <f t="shared" si="13"/>
        <v/>
      </c>
      <c r="K75" s="54" t="str">
        <f t="shared" si="14"/>
        <v/>
      </c>
      <c r="L75" s="307" t="str">
        <f t="shared" si="15"/>
        <v/>
      </c>
      <c r="M75" s="33"/>
      <c r="N75" s="33" t="str">
        <f t="shared" si="16"/>
        <v/>
      </c>
      <c r="O75" s="33" t="str">
        <f t="shared" si="17"/>
        <v/>
      </c>
      <c r="P75" s="59" t="str">
        <f>IF('กรอกข้อมูล นร1'!E12="ย้าย",'กรอกข้อมูล นร1'!E12,"")</f>
        <v/>
      </c>
      <c r="Q75" s="35">
        <f t="shared" si="6"/>
        <v>0</v>
      </c>
      <c r="W75" s="35">
        <f t="shared" si="7"/>
        <v>0</v>
      </c>
    </row>
    <row r="76" spans="1:23" ht="12.95" customHeight="1">
      <c r="A76" s="54" t="str">
        <f>เวลาเรียน1!A15</f>
        <v/>
      </c>
      <c r="B76" s="466" t="str">
        <f>เวลาเรียน1!D15</f>
        <v/>
      </c>
      <c r="C76" s="52" t="str">
        <f>IF(A76="","",คะแนนตามตัวชี้วัด!AY68)</f>
        <v/>
      </c>
      <c r="D76" s="52" t="str">
        <f>IF(A76="","",คะแนนตามตัวชี้วัด!AU68)</f>
        <v/>
      </c>
      <c r="E76" s="52" t="str">
        <f>IF(B76="","",คะแนนตามตัวชี้วัด!AV68)</f>
        <v/>
      </c>
      <c r="F76" s="60" t="str">
        <f t="shared" si="12"/>
        <v/>
      </c>
      <c r="G76" s="52" t="str">
        <f>IF(A76="","",คะแนนตามตัวชี้วัด!AZ68)</f>
        <v/>
      </c>
      <c r="H76" s="52" t="str">
        <f>IF(B76="","",คะแนนตามตัวชี้วัด!AW68)</f>
        <v/>
      </c>
      <c r="I76" s="52" t="str">
        <f>IF(B76="","",คะแนนตามตัวชี้วัด!AX68)</f>
        <v/>
      </c>
      <c r="J76" s="60" t="str">
        <f t="shared" si="13"/>
        <v/>
      </c>
      <c r="K76" s="54" t="str">
        <f t="shared" si="14"/>
        <v/>
      </c>
      <c r="L76" s="307" t="str">
        <f t="shared" si="15"/>
        <v/>
      </c>
      <c r="M76" s="33"/>
      <c r="N76" s="33" t="str">
        <f t="shared" si="16"/>
        <v/>
      </c>
      <c r="O76" s="33" t="str">
        <f t="shared" si="17"/>
        <v/>
      </c>
      <c r="P76" s="59" t="str">
        <f>IF('กรอกข้อมูล นร1'!E13="ย้าย",'กรอกข้อมูล นร1'!E13,"")</f>
        <v/>
      </c>
      <c r="Q76" s="35">
        <f t="shared" si="6"/>
        <v>0</v>
      </c>
      <c r="W76" s="35">
        <f t="shared" si="7"/>
        <v>0</v>
      </c>
    </row>
    <row r="77" spans="1:23" ht="12.95" customHeight="1">
      <c r="A77" s="54" t="str">
        <f>เวลาเรียน1!A16</f>
        <v/>
      </c>
      <c r="B77" s="466" t="str">
        <f>เวลาเรียน1!D16</f>
        <v/>
      </c>
      <c r="C77" s="52" t="str">
        <f>IF(A77="","",คะแนนตามตัวชี้วัด!AY69)</f>
        <v/>
      </c>
      <c r="D77" s="52" t="str">
        <f>IF(A77="","",คะแนนตามตัวชี้วัด!AU69)</f>
        <v/>
      </c>
      <c r="E77" s="52" t="str">
        <f>IF(B77="","",คะแนนตามตัวชี้วัด!AV69)</f>
        <v/>
      </c>
      <c r="F77" s="60" t="str">
        <f t="shared" si="12"/>
        <v/>
      </c>
      <c r="G77" s="52" t="str">
        <f>IF(A77="","",คะแนนตามตัวชี้วัด!AZ69)</f>
        <v/>
      </c>
      <c r="H77" s="52" t="str">
        <f>IF(B77="","",คะแนนตามตัวชี้วัด!AW69)</f>
        <v/>
      </c>
      <c r="I77" s="52" t="str">
        <f>IF(B77="","",คะแนนตามตัวชี้วัด!AX69)</f>
        <v/>
      </c>
      <c r="J77" s="60" t="str">
        <f t="shared" si="13"/>
        <v/>
      </c>
      <c r="K77" s="54" t="str">
        <f t="shared" si="14"/>
        <v/>
      </c>
      <c r="L77" s="307" t="str">
        <f t="shared" si="15"/>
        <v/>
      </c>
      <c r="M77" s="33"/>
      <c r="N77" s="33" t="str">
        <f t="shared" si="16"/>
        <v/>
      </c>
      <c r="O77" s="33" t="str">
        <f t="shared" si="17"/>
        <v/>
      </c>
      <c r="P77" s="59" t="str">
        <f>IF('กรอกข้อมูล นร1'!E14="ย้าย",'กรอกข้อมูล นร1'!E14,"")</f>
        <v/>
      </c>
      <c r="Q77" s="35">
        <f t="shared" si="6"/>
        <v>0</v>
      </c>
      <c r="W77" s="35">
        <f t="shared" si="7"/>
        <v>0</v>
      </c>
    </row>
    <row r="78" spans="1:23" ht="12.95" customHeight="1">
      <c r="A78" s="54" t="str">
        <f>เวลาเรียน1!A17</f>
        <v/>
      </c>
      <c r="B78" s="466" t="str">
        <f>เวลาเรียน1!D17</f>
        <v/>
      </c>
      <c r="C78" s="52" t="str">
        <f>IF(A78="","",คะแนนตามตัวชี้วัด!AY70)</f>
        <v/>
      </c>
      <c r="D78" s="52" t="str">
        <f>IF(A78="","",คะแนนตามตัวชี้วัด!AU70)</f>
        <v/>
      </c>
      <c r="E78" s="52" t="str">
        <f>IF(B78="","",คะแนนตามตัวชี้วัด!AV70)</f>
        <v/>
      </c>
      <c r="F78" s="60" t="str">
        <f t="shared" si="12"/>
        <v/>
      </c>
      <c r="G78" s="52" t="str">
        <f>IF(A78="","",คะแนนตามตัวชี้วัด!AZ70)</f>
        <v/>
      </c>
      <c r="H78" s="52" t="str">
        <f>IF(B78="","",คะแนนตามตัวชี้วัด!AW70)</f>
        <v/>
      </c>
      <c r="I78" s="52" t="str">
        <f>IF(B78="","",คะแนนตามตัวชี้วัด!AX70)</f>
        <v/>
      </c>
      <c r="J78" s="60" t="str">
        <f t="shared" si="13"/>
        <v/>
      </c>
      <c r="K78" s="54" t="str">
        <f t="shared" si="14"/>
        <v/>
      </c>
      <c r="L78" s="307" t="str">
        <f t="shared" si="15"/>
        <v/>
      </c>
      <c r="M78" s="33"/>
      <c r="N78" s="33" t="str">
        <f t="shared" si="16"/>
        <v/>
      </c>
      <c r="O78" s="33" t="str">
        <f t="shared" si="17"/>
        <v/>
      </c>
      <c r="P78" s="59" t="str">
        <f>IF('กรอกข้อมูล นร1'!E15="ย้าย",'กรอกข้อมูล นร1'!E15,"")</f>
        <v/>
      </c>
      <c r="Q78" s="35">
        <f t="shared" si="6"/>
        <v>0</v>
      </c>
      <c r="W78" s="35">
        <f t="shared" si="7"/>
        <v>0</v>
      </c>
    </row>
    <row r="79" spans="1:23" ht="12.95" customHeight="1">
      <c r="A79" s="54" t="str">
        <f>เวลาเรียน1!A18</f>
        <v/>
      </c>
      <c r="B79" s="466" t="str">
        <f>เวลาเรียน1!D18</f>
        <v/>
      </c>
      <c r="C79" s="52" t="str">
        <f>IF(A79="","",คะแนนตามตัวชี้วัด!AY71)</f>
        <v/>
      </c>
      <c r="D79" s="52" t="str">
        <f>IF(A79="","",คะแนนตามตัวชี้วัด!AU71)</f>
        <v/>
      </c>
      <c r="E79" s="52" t="str">
        <f>IF(B79="","",คะแนนตามตัวชี้วัด!AV71)</f>
        <v/>
      </c>
      <c r="F79" s="60" t="str">
        <f t="shared" si="12"/>
        <v/>
      </c>
      <c r="G79" s="52" t="str">
        <f>IF(A79="","",คะแนนตามตัวชี้วัด!AZ71)</f>
        <v/>
      </c>
      <c r="H79" s="52" t="str">
        <f>IF(B79="","",คะแนนตามตัวชี้วัด!AW71)</f>
        <v/>
      </c>
      <c r="I79" s="52" t="str">
        <f>IF(B79="","",คะแนนตามตัวชี้วัด!AX71)</f>
        <v/>
      </c>
      <c r="J79" s="60" t="str">
        <f t="shared" si="13"/>
        <v/>
      </c>
      <c r="K79" s="54" t="str">
        <f t="shared" si="14"/>
        <v/>
      </c>
      <c r="L79" s="307" t="str">
        <f t="shared" si="15"/>
        <v/>
      </c>
      <c r="M79" s="33"/>
      <c r="N79" s="33" t="str">
        <f t="shared" si="16"/>
        <v/>
      </c>
      <c r="O79" s="33" t="str">
        <f t="shared" si="17"/>
        <v/>
      </c>
      <c r="P79" s="59" t="str">
        <f>IF('กรอกข้อมูล นร1'!E16="ย้าย",'กรอกข้อมูล นร1'!E16,"")</f>
        <v/>
      </c>
      <c r="Q79" s="35">
        <f t="shared" si="6"/>
        <v>0</v>
      </c>
      <c r="W79" s="35">
        <f t="shared" si="7"/>
        <v>0</v>
      </c>
    </row>
    <row r="80" spans="1:23" ht="12.95" customHeight="1">
      <c r="A80" s="54" t="str">
        <f>เวลาเรียน1!A19</f>
        <v/>
      </c>
      <c r="B80" s="466" t="str">
        <f>เวลาเรียน1!D19</f>
        <v/>
      </c>
      <c r="C80" s="52" t="str">
        <f>IF(A80="","",คะแนนตามตัวชี้วัด!AY72)</f>
        <v/>
      </c>
      <c r="D80" s="52" t="str">
        <f>IF(A80="","",คะแนนตามตัวชี้วัด!AU72)</f>
        <v/>
      </c>
      <c r="E80" s="52" t="str">
        <f>IF(B80="","",คะแนนตามตัวชี้วัด!AV72)</f>
        <v/>
      </c>
      <c r="F80" s="60" t="str">
        <f t="shared" si="12"/>
        <v/>
      </c>
      <c r="G80" s="52" t="str">
        <f>IF(A80="","",คะแนนตามตัวชี้วัด!AZ72)</f>
        <v/>
      </c>
      <c r="H80" s="52" t="str">
        <f>IF(B80="","",คะแนนตามตัวชี้วัด!AW72)</f>
        <v/>
      </c>
      <c r="I80" s="52" t="str">
        <f>IF(B80="","",คะแนนตามตัวชี้วัด!AX72)</f>
        <v/>
      </c>
      <c r="J80" s="60" t="str">
        <f t="shared" si="13"/>
        <v/>
      </c>
      <c r="K80" s="54" t="str">
        <f t="shared" si="14"/>
        <v/>
      </c>
      <c r="L80" s="307" t="str">
        <f t="shared" si="15"/>
        <v/>
      </c>
      <c r="M80" s="33"/>
      <c r="N80" s="33" t="str">
        <f t="shared" si="16"/>
        <v/>
      </c>
      <c r="O80" s="33" t="str">
        <f t="shared" si="17"/>
        <v/>
      </c>
      <c r="P80" s="59" t="str">
        <f>IF('กรอกข้อมูล นร1'!E17="ย้าย",'กรอกข้อมูล นร1'!E17,"")</f>
        <v/>
      </c>
      <c r="Q80" s="35">
        <f t="shared" si="6"/>
        <v>0</v>
      </c>
      <c r="W80" s="35">
        <f t="shared" si="7"/>
        <v>0</v>
      </c>
    </row>
    <row r="81" spans="1:23" ht="12.95" customHeight="1">
      <c r="A81" s="54" t="str">
        <f>เวลาเรียน1!A20</f>
        <v/>
      </c>
      <c r="B81" s="466" t="str">
        <f>เวลาเรียน1!D20</f>
        <v/>
      </c>
      <c r="C81" s="52" t="str">
        <f>IF(A81="","",คะแนนตามตัวชี้วัด!AY73)</f>
        <v/>
      </c>
      <c r="D81" s="52" t="str">
        <f>IF(A81="","",คะแนนตามตัวชี้วัด!AU73)</f>
        <v/>
      </c>
      <c r="E81" s="52" t="str">
        <f>IF(B81="","",คะแนนตามตัวชี้วัด!AV73)</f>
        <v/>
      </c>
      <c r="F81" s="60" t="str">
        <f t="shared" si="12"/>
        <v/>
      </c>
      <c r="G81" s="52" t="str">
        <f>IF(A81="","",คะแนนตามตัวชี้วัด!AZ73)</f>
        <v/>
      </c>
      <c r="H81" s="52" t="str">
        <f>IF(B81="","",คะแนนตามตัวชี้วัด!AW73)</f>
        <v/>
      </c>
      <c r="I81" s="52" t="str">
        <f>IF(B81="","",คะแนนตามตัวชี้วัด!AX73)</f>
        <v/>
      </c>
      <c r="J81" s="60" t="str">
        <f t="shared" si="13"/>
        <v/>
      </c>
      <c r="K81" s="54" t="str">
        <f t="shared" si="14"/>
        <v/>
      </c>
      <c r="L81" s="307" t="str">
        <f t="shared" si="15"/>
        <v/>
      </c>
      <c r="M81" s="33"/>
      <c r="N81" s="33" t="str">
        <f t="shared" si="16"/>
        <v/>
      </c>
      <c r="O81" s="33" t="str">
        <f t="shared" si="17"/>
        <v/>
      </c>
      <c r="P81" s="59" t="str">
        <f>IF('กรอกข้อมูล นร1'!E18="ย้าย",'กรอกข้อมูล นร1'!E18,"")</f>
        <v/>
      </c>
      <c r="Q81" s="35">
        <f t="shared" si="6"/>
        <v>0</v>
      </c>
      <c r="W81" s="35">
        <f t="shared" si="7"/>
        <v>0</v>
      </c>
    </row>
    <row r="82" spans="1:23" ht="12.95" customHeight="1">
      <c r="A82" s="54" t="str">
        <f>เวลาเรียน1!A21</f>
        <v/>
      </c>
      <c r="B82" s="466" t="str">
        <f>เวลาเรียน1!D21</f>
        <v/>
      </c>
      <c r="C82" s="52" t="str">
        <f>IF(A82="","",คะแนนตามตัวชี้วัด!AY74)</f>
        <v/>
      </c>
      <c r="D82" s="52" t="str">
        <f>IF(A82="","",คะแนนตามตัวชี้วัด!AU74)</f>
        <v/>
      </c>
      <c r="E82" s="52" t="str">
        <f>IF(B82="","",คะแนนตามตัวชี้วัด!AV74)</f>
        <v/>
      </c>
      <c r="F82" s="60" t="str">
        <f t="shared" si="12"/>
        <v/>
      </c>
      <c r="G82" s="52" t="str">
        <f>IF(A82="","",คะแนนตามตัวชี้วัด!AZ74)</f>
        <v/>
      </c>
      <c r="H82" s="52" t="str">
        <f>IF(B82="","",คะแนนตามตัวชี้วัด!AW74)</f>
        <v/>
      </c>
      <c r="I82" s="52" t="str">
        <f>IF(B82="","",คะแนนตามตัวชี้วัด!AX74)</f>
        <v/>
      </c>
      <c r="J82" s="60" t="str">
        <f t="shared" si="13"/>
        <v/>
      </c>
      <c r="K82" s="54" t="str">
        <f t="shared" si="14"/>
        <v/>
      </c>
      <c r="L82" s="307" t="str">
        <f t="shared" si="15"/>
        <v/>
      </c>
      <c r="M82" s="33"/>
      <c r="N82" s="33" t="str">
        <f t="shared" si="16"/>
        <v/>
      </c>
      <c r="O82" s="33" t="str">
        <f t="shared" si="17"/>
        <v/>
      </c>
      <c r="P82" s="59" t="str">
        <f>IF('กรอกข้อมูล นร1'!E19="ย้าย",'กรอกข้อมูล นร1'!E19,"")</f>
        <v/>
      </c>
      <c r="Q82" s="35">
        <f t="shared" si="6"/>
        <v>0</v>
      </c>
      <c r="W82" s="35">
        <f t="shared" si="7"/>
        <v>0</v>
      </c>
    </row>
    <row r="83" spans="1:23" ht="12.95" customHeight="1">
      <c r="A83" s="54" t="str">
        <f>เวลาเรียน1!A22</f>
        <v/>
      </c>
      <c r="B83" s="466" t="str">
        <f>เวลาเรียน1!D22</f>
        <v/>
      </c>
      <c r="C83" s="52" t="str">
        <f>IF(A83="","",คะแนนตามตัวชี้วัด!AY75)</f>
        <v/>
      </c>
      <c r="D83" s="52" t="str">
        <f>IF(A83="","",คะแนนตามตัวชี้วัด!AU75)</f>
        <v/>
      </c>
      <c r="E83" s="52" t="str">
        <f>IF(B83="","",คะแนนตามตัวชี้วัด!AV75)</f>
        <v/>
      </c>
      <c r="F83" s="60" t="str">
        <f t="shared" si="12"/>
        <v/>
      </c>
      <c r="G83" s="52" t="str">
        <f>IF(A83="","",คะแนนตามตัวชี้วัด!AZ75)</f>
        <v/>
      </c>
      <c r="H83" s="52" t="str">
        <f>IF(B83="","",คะแนนตามตัวชี้วัด!AW75)</f>
        <v/>
      </c>
      <c r="I83" s="52" t="str">
        <f>IF(B83="","",คะแนนตามตัวชี้วัด!AX75)</f>
        <v/>
      </c>
      <c r="J83" s="60" t="str">
        <f t="shared" si="13"/>
        <v/>
      </c>
      <c r="K83" s="54" t="str">
        <f t="shared" si="14"/>
        <v/>
      </c>
      <c r="L83" s="307" t="str">
        <f t="shared" si="15"/>
        <v/>
      </c>
      <c r="M83" s="33"/>
      <c r="N83" s="33" t="str">
        <f t="shared" si="16"/>
        <v/>
      </c>
      <c r="O83" s="33" t="str">
        <f t="shared" si="17"/>
        <v/>
      </c>
      <c r="P83" s="59" t="str">
        <f>IF('กรอกข้อมูล นร1'!E20="ย้าย",'กรอกข้อมูล นร1'!E20,"")</f>
        <v/>
      </c>
      <c r="Q83" s="35">
        <f t="shared" ref="Q83:Q156" si="18">SUM(C83,G83)</f>
        <v>0</v>
      </c>
      <c r="W83" s="35">
        <f t="shared" ref="W83:W156" si="19">SUM(C83,G83)</f>
        <v>0</v>
      </c>
    </row>
    <row r="84" spans="1:23" ht="12.95" customHeight="1">
      <c r="A84" s="54" t="str">
        <f>เวลาเรียน1!A23</f>
        <v/>
      </c>
      <c r="B84" s="466" t="str">
        <f>เวลาเรียน1!D23</f>
        <v/>
      </c>
      <c r="C84" s="52" t="str">
        <f>IF(A84="","",คะแนนตามตัวชี้วัด!AY76)</f>
        <v/>
      </c>
      <c r="D84" s="52" t="str">
        <f>IF(A84="","",คะแนนตามตัวชี้วัด!AU76)</f>
        <v/>
      </c>
      <c r="E84" s="52" t="str">
        <f>IF(B84="","",คะแนนตามตัวชี้วัด!AV76)</f>
        <v/>
      </c>
      <c r="F84" s="60" t="str">
        <f t="shared" si="12"/>
        <v/>
      </c>
      <c r="G84" s="52" t="str">
        <f>IF(A84="","",คะแนนตามตัวชี้วัด!AZ76)</f>
        <v/>
      </c>
      <c r="H84" s="52" t="str">
        <f>IF(B84="","",คะแนนตามตัวชี้วัด!AW76)</f>
        <v/>
      </c>
      <c r="I84" s="52" t="str">
        <f>IF(B84="","",คะแนนตามตัวชี้วัด!AX76)</f>
        <v/>
      </c>
      <c r="J84" s="60" t="str">
        <f t="shared" si="13"/>
        <v/>
      </c>
      <c r="K84" s="54" t="str">
        <f t="shared" si="14"/>
        <v/>
      </c>
      <c r="L84" s="307" t="str">
        <f t="shared" si="15"/>
        <v/>
      </c>
      <c r="M84" s="33"/>
      <c r="N84" s="33" t="str">
        <f t="shared" si="16"/>
        <v/>
      </c>
      <c r="O84" s="33" t="str">
        <f t="shared" si="17"/>
        <v/>
      </c>
      <c r="P84" s="59" t="str">
        <f>IF('กรอกข้อมูล นร1'!E21="ย้าย",'กรอกข้อมูล นร1'!E21,"")</f>
        <v/>
      </c>
      <c r="Q84" s="35">
        <f t="shared" si="18"/>
        <v>0</v>
      </c>
      <c r="W84" s="35">
        <f t="shared" si="19"/>
        <v>0</v>
      </c>
    </row>
    <row r="85" spans="1:23" ht="12.95" customHeight="1">
      <c r="A85" s="54" t="str">
        <f>เวลาเรียน1!A24</f>
        <v/>
      </c>
      <c r="B85" s="466" t="str">
        <f>เวลาเรียน1!D24</f>
        <v/>
      </c>
      <c r="C85" s="52" t="str">
        <f>IF(A85="","",คะแนนตามตัวชี้วัด!AY77)</f>
        <v/>
      </c>
      <c r="D85" s="52" t="str">
        <f>IF(A85="","",คะแนนตามตัวชี้วัด!AU77)</f>
        <v/>
      </c>
      <c r="E85" s="52" t="str">
        <f>IF(B85="","",คะแนนตามตัวชี้วัด!AV77)</f>
        <v/>
      </c>
      <c r="F85" s="60" t="str">
        <f t="shared" si="12"/>
        <v/>
      </c>
      <c r="G85" s="52" t="str">
        <f>IF(A85="","",คะแนนตามตัวชี้วัด!AZ77)</f>
        <v/>
      </c>
      <c r="H85" s="52" t="str">
        <f>IF(B85="","",คะแนนตามตัวชี้วัด!AW77)</f>
        <v/>
      </c>
      <c r="I85" s="52" t="str">
        <f>IF(B85="","",คะแนนตามตัวชี้วัด!AX77)</f>
        <v/>
      </c>
      <c r="J85" s="60" t="str">
        <f t="shared" si="13"/>
        <v/>
      </c>
      <c r="K85" s="54" t="str">
        <f t="shared" si="14"/>
        <v/>
      </c>
      <c r="L85" s="307" t="str">
        <f t="shared" si="15"/>
        <v/>
      </c>
      <c r="M85" s="33"/>
      <c r="N85" s="33" t="str">
        <f t="shared" si="16"/>
        <v/>
      </c>
      <c r="O85" s="33" t="str">
        <f t="shared" si="17"/>
        <v/>
      </c>
      <c r="P85" s="59" t="str">
        <f>IF('กรอกข้อมูล นร1'!E22="ย้าย",'กรอกข้อมูล นร1'!E22,"")</f>
        <v/>
      </c>
      <c r="Q85" s="35">
        <f t="shared" si="18"/>
        <v>0</v>
      </c>
      <c r="W85" s="35">
        <f t="shared" si="19"/>
        <v>0</v>
      </c>
    </row>
    <row r="86" spans="1:23" ht="12.95" customHeight="1">
      <c r="A86" s="54" t="str">
        <f>เวลาเรียน1!A25</f>
        <v/>
      </c>
      <c r="B86" s="466" t="str">
        <f>เวลาเรียน1!D25</f>
        <v/>
      </c>
      <c r="C86" s="52" t="str">
        <f>IF(A86="","",คะแนนตามตัวชี้วัด!AY78)</f>
        <v/>
      </c>
      <c r="D86" s="52" t="str">
        <f>IF(A86="","",คะแนนตามตัวชี้วัด!AU78)</f>
        <v/>
      </c>
      <c r="E86" s="52" t="str">
        <f>IF(B86="","",คะแนนตามตัวชี้วัด!AV78)</f>
        <v/>
      </c>
      <c r="F86" s="60" t="str">
        <f t="shared" si="12"/>
        <v/>
      </c>
      <c r="G86" s="52" t="str">
        <f>IF(A86="","",คะแนนตามตัวชี้วัด!AZ78)</f>
        <v/>
      </c>
      <c r="H86" s="52" t="str">
        <f>IF(B86="","",คะแนนตามตัวชี้วัด!AW78)</f>
        <v/>
      </c>
      <c r="I86" s="52" t="str">
        <f>IF(B86="","",คะแนนตามตัวชี้วัด!AX78)</f>
        <v/>
      </c>
      <c r="J86" s="60" t="str">
        <f t="shared" si="13"/>
        <v/>
      </c>
      <c r="K86" s="54" t="str">
        <f t="shared" si="14"/>
        <v/>
      </c>
      <c r="L86" s="307" t="str">
        <f t="shared" si="15"/>
        <v/>
      </c>
      <c r="M86" s="33"/>
      <c r="N86" s="33" t="str">
        <f t="shared" si="16"/>
        <v/>
      </c>
      <c r="O86" s="33" t="str">
        <f t="shared" si="17"/>
        <v/>
      </c>
      <c r="P86" s="59" t="str">
        <f>IF('กรอกข้อมูล นร1'!E23="ย้าย",'กรอกข้อมูล นร1'!E23,"")</f>
        <v/>
      </c>
      <c r="Q86" s="35">
        <f t="shared" si="18"/>
        <v>0</v>
      </c>
      <c r="W86" s="35">
        <f t="shared" si="19"/>
        <v>0</v>
      </c>
    </row>
    <row r="87" spans="1:23" ht="12.95" customHeight="1">
      <c r="A87" s="54" t="str">
        <f>เวลาเรียน1!A26</f>
        <v/>
      </c>
      <c r="B87" s="466" t="str">
        <f>เวลาเรียน1!D26</f>
        <v/>
      </c>
      <c r="C87" s="52" t="str">
        <f>IF(A87="","",คะแนนตามตัวชี้วัด!AY79)</f>
        <v/>
      </c>
      <c r="D87" s="52" t="str">
        <f>IF(A87="","",คะแนนตามตัวชี้วัด!AU79)</f>
        <v/>
      </c>
      <c r="E87" s="52" t="str">
        <f>IF(B87="","",คะแนนตามตัวชี้วัด!AV79)</f>
        <v/>
      </c>
      <c r="F87" s="60" t="str">
        <f t="shared" si="12"/>
        <v/>
      </c>
      <c r="G87" s="52" t="str">
        <f>IF(A87="","",คะแนนตามตัวชี้วัด!AZ79)</f>
        <v/>
      </c>
      <c r="H87" s="52" t="str">
        <f>IF(B87="","",คะแนนตามตัวชี้วัด!AW79)</f>
        <v/>
      </c>
      <c r="I87" s="52" t="str">
        <f>IF(B87="","",คะแนนตามตัวชี้วัด!AX79)</f>
        <v/>
      </c>
      <c r="J87" s="60" t="str">
        <f t="shared" si="13"/>
        <v/>
      </c>
      <c r="K87" s="54" t="str">
        <f t="shared" si="14"/>
        <v/>
      </c>
      <c r="L87" s="307" t="str">
        <f t="shared" si="15"/>
        <v/>
      </c>
      <c r="M87" s="33"/>
      <c r="N87" s="33" t="str">
        <f t="shared" si="16"/>
        <v/>
      </c>
      <c r="O87" s="33" t="str">
        <f t="shared" si="17"/>
        <v/>
      </c>
      <c r="P87" s="59" t="str">
        <f>IF('กรอกข้อมูล นร1'!E24="ย้าย",'กรอกข้อมูล นร1'!E24,"")</f>
        <v/>
      </c>
      <c r="Q87" s="35">
        <f t="shared" si="18"/>
        <v>0</v>
      </c>
      <c r="W87" s="35">
        <f t="shared" si="19"/>
        <v>0</v>
      </c>
    </row>
    <row r="88" spans="1:23" ht="12.95" customHeight="1">
      <c r="A88" s="54" t="str">
        <f>เวลาเรียน1!A27</f>
        <v/>
      </c>
      <c r="B88" s="466" t="str">
        <f>เวลาเรียน1!D27</f>
        <v/>
      </c>
      <c r="C88" s="52" t="str">
        <f>IF(A88="","",คะแนนตามตัวชี้วัด!AY80)</f>
        <v/>
      </c>
      <c r="D88" s="52" t="str">
        <f>IF(A88="","",คะแนนตามตัวชี้วัด!AU80)</f>
        <v/>
      </c>
      <c r="E88" s="52" t="str">
        <f>IF(B88="","",คะแนนตามตัวชี้วัด!AV80)</f>
        <v/>
      </c>
      <c r="F88" s="60" t="str">
        <f t="shared" si="12"/>
        <v/>
      </c>
      <c r="G88" s="52" t="str">
        <f>IF(A88="","",คะแนนตามตัวชี้วัด!AZ80)</f>
        <v/>
      </c>
      <c r="H88" s="52" t="str">
        <f>IF(B88="","",คะแนนตามตัวชี้วัด!AW80)</f>
        <v/>
      </c>
      <c r="I88" s="52" t="str">
        <f>IF(B88="","",คะแนนตามตัวชี้วัด!AX80)</f>
        <v/>
      </c>
      <c r="J88" s="60" t="str">
        <f t="shared" si="13"/>
        <v/>
      </c>
      <c r="K88" s="54" t="str">
        <f t="shared" si="14"/>
        <v/>
      </c>
      <c r="L88" s="307" t="str">
        <f t="shared" si="15"/>
        <v/>
      </c>
      <c r="M88" s="33"/>
      <c r="N88" s="33" t="str">
        <f t="shared" si="16"/>
        <v/>
      </c>
      <c r="O88" s="33" t="str">
        <f t="shared" si="17"/>
        <v/>
      </c>
      <c r="P88" s="59" t="str">
        <f>IF('กรอกข้อมูล นร1'!E25="ย้าย",'กรอกข้อมูล นร1'!E25,"")</f>
        <v/>
      </c>
      <c r="Q88" s="35">
        <f t="shared" si="18"/>
        <v>0</v>
      </c>
      <c r="W88" s="35">
        <f t="shared" si="19"/>
        <v>0</v>
      </c>
    </row>
    <row r="89" spans="1:23" ht="12.95" customHeight="1">
      <c r="A89" s="54" t="str">
        <f>เวลาเรียน1!A28</f>
        <v/>
      </c>
      <c r="B89" s="466" t="str">
        <f>เวลาเรียน1!D28</f>
        <v/>
      </c>
      <c r="C89" s="52" t="str">
        <f>IF(A89="","",คะแนนตามตัวชี้วัด!AY81)</f>
        <v/>
      </c>
      <c r="D89" s="52" t="str">
        <f>IF(A89="","",คะแนนตามตัวชี้วัด!AU81)</f>
        <v/>
      </c>
      <c r="E89" s="52" t="str">
        <f>IF(B89="","",คะแนนตามตัวชี้วัด!AV81)</f>
        <v/>
      </c>
      <c r="F89" s="60" t="str">
        <f t="shared" si="12"/>
        <v/>
      </c>
      <c r="G89" s="52" t="str">
        <f>IF(A89="","",คะแนนตามตัวชี้วัด!AZ81)</f>
        <v/>
      </c>
      <c r="H89" s="52" t="str">
        <f>IF(B89="","",คะแนนตามตัวชี้วัด!AW81)</f>
        <v/>
      </c>
      <c r="I89" s="52" t="str">
        <f>IF(B89="","",คะแนนตามตัวชี้วัด!AX81)</f>
        <v/>
      </c>
      <c r="J89" s="60" t="str">
        <f t="shared" si="13"/>
        <v/>
      </c>
      <c r="K89" s="54" t="str">
        <f t="shared" si="14"/>
        <v/>
      </c>
      <c r="L89" s="307" t="str">
        <f t="shared" si="15"/>
        <v/>
      </c>
      <c r="M89" s="33"/>
      <c r="N89" s="33" t="str">
        <f t="shared" si="16"/>
        <v/>
      </c>
      <c r="O89" s="33" t="str">
        <f t="shared" si="17"/>
        <v/>
      </c>
      <c r="P89" s="59" t="str">
        <f>IF('กรอกข้อมูล นร1'!E26="ย้าย",'กรอกข้อมูล นร1'!E26,"")</f>
        <v/>
      </c>
      <c r="Q89" s="35">
        <f t="shared" si="18"/>
        <v>0</v>
      </c>
      <c r="W89" s="35">
        <f t="shared" si="19"/>
        <v>0</v>
      </c>
    </row>
    <row r="90" spans="1:23" ht="12.95" customHeight="1">
      <c r="A90" s="54" t="str">
        <f>เวลาเรียน1!A29</f>
        <v/>
      </c>
      <c r="B90" s="466" t="str">
        <f>เวลาเรียน1!D29</f>
        <v/>
      </c>
      <c r="C90" s="52" t="str">
        <f>IF(A90="","",คะแนนตามตัวชี้วัด!AY82)</f>
        <v/>
      </c>
      <c r="D90" s="52" t="str">
        <f>IF(A90="","",คะแนนตามตัวชี้วัด!AU82)</f>
        <v/>
      </c>
      <c r="E90" s="52" t="str">
        <f>IF(B90="","",คะแนนตามตัวชี้วัด!AV82)</f>
        <v/>
      </c>
      <c r="F90" s="60" t="str">
        <f t="shared" si="12"/>
        <v/>
      </c>
      <c r="G90" s="52" t="str">
        <f>IF(A90="","",คะแนนตามตัวชี้วัด!AZ82)</f>
        <v/>
      </c>
      <c r="H90" s="52" t="str">
        <f>IF(B90="","",คะแนนตามตัวชี้วัด!AW82)</f>
        <v/>
      </c>
      <c r="I90" s="52" t="str">
        <f>IF(B90="","",คะแนนตามตัวชี้วัด!AX82)</f>
        <v/>
      </c>
      <c r="J90" s="60" t="str">
        <f t="shared" si="13"/>
        <v/>
      </c>
      <c r="K90" s="54" t="str">
        <f t="shared" si="14"/>
        <v/>
      </c>
      <c r="L90" s="307" t="str">
        <f t="shared" si="15"/>
        <v/>
      </c>
      <c r="M90" s="33"/>
      <c r="N90" s="33" t="str">
        <f t="shared" si="16"/>
        <v/>
      </c>
      <c r="O90" s="33" t="str">
        <f t="shared" si="17"/>
        <v/>
      </c>
      <c r="P90" s="59" t="str">
        <f>IF('กรอกข้อมูล นร1'!E27="ย้าย",'กรอกข้อมูล นร1'!E27,"")</f>
        <v/>
      </c>
      <c r="Q90" s="35">
        <f t="shared" si="18"/>
        <v>0</v>
      </c>
      <c r="W90" s="35">
        <f t="shared" si="19"/>
        <v>0</v>
      </c>
    </row>
    <row r="91" spans="1:23" ht="12.95" customHeight="1">
      <c r="A91" s="54" t="str">
        <f>เวลาเรียน1!A30</f>
        <v/>
      </c>
      <c r="B91" s="466" t="str">
        <f>เวลาเรียน1!D30</f>
        <v/>
      </c>
      <c r="C91" s="52" t="str">
        <f>IF(A91="","",คะแนนตามตัวชี้วัด!AY83)</f>
        <v/>
      </c>
      <c r="D91" s="52" t="str">
        <f>IF(A91="","",คะแนนตามตัวชี้วัด!AU83)</f>
        <v/>
      </c>
      <c r="E91" s="52" t="str">
        <f>IF(B91="","",คะแนนตามตัวชี้วัด!AV83)</f>
        <v/>
      </c>
      <c r="F91" s="60" t="str">
        <f t="shared" si="12"/>
        <v/>
      </c>
      <c r="G91" s="52" t="str">
        <f>IF(A91="","",คะแนนตามตัวชี้วัด!AZ83)</f>
        <v/>
      </c>
      <c r="H91" s="52" t="str">
        <f>IF(B91="","",คะแนนตามตัวชี้วัด!AW83)</f>
        <v/>
      </c>
      <c r="I91" s="52" t="str">
        <f>IF(B91="","",คะแนนตามตัวชี้วัด!AX83)</f>
        <v/>
      </c>
      <c r="J91" s="60" t="str">
        <f t="shared" si="13"/>
        <v/>
      </c>
      <c r="K91" s="54" t="str">
        <f t="shared" si="14"/>
        <v/>
      </c>
      <c r="L91" s="307" t="str">
        <f t="shared" si="15"/>
        <v/>
      </c>
      <c r="M91" s="33"/>
      <c r="N91" s="33" t="str">
        <f t="shared" si="16"/>
        <v/>
      </c>
      <c r="O91" s="33" t="str">
        <f t="shared" si="17"/>
        <v/>
      </c>
      <c r="P91" s="59" t="str">
        <f>IF('กรอกข้อมูล นร1'!E28="ย้าย",'กรอกข้อมูล นร1'!E28,"")</f>
        <v/>
      </c>
      <c r="Q91" s="35">
        <f t="shared" si="18"/>
        <v>0</v>
      </c>
      <c r="W91" s="35">
        <f t="shared" si="19"/>
        <v>0</v>
      </c>
    </row>
    <row r="92" spans="1:23" ht="12.95" customHeight="1">
      <c r="A92" s="54" t="str">
        <f>เวลาเรียน1!A31</f>
        <v/>
      </c>
      <c r="B92" s="466" t="str">
        <f>เวลาเรียน1!D31</f>
        <v/>
      </c>
      <c r="C92" s="52" t="str">
        <f>IF(A92="","",คะแนนตามตัวชี้วัด!AY84)</f>
        <v/>
      </c>
      <c r="D92" s="52" t="str">
        <f>IF(A92="","",คะแนนตามตัวชี้วัด!AU84)</f>
        <v/>
      </c>
      <c r="E92" s="52" t="str">
        <f>IF(B92="","",คะแนนตามตัวชี้วัด!AV84)</f>
        <v/>
      </c>
      <c r="F92" s="60" t="str">
        <f t="shared" si="12"/>
        <v/>
      </c>
      <c r="G92" s="52" t="str">
        <f>IF(A92="","",คะแนนตามตัวชี้วัด!AZ84)</f>
        <v/>
      </c>
      <c r="H92" s="52" t="str">
        <f>IF(B92="","",คะแนนตามตัวชี้วัด!AW84)</f>
        <v/>
      </c>
      <c r="I92" s="52" t="str">
        <f>IF(B92="","",คะแนนตามตัวชี้วัด!AX84)</f>
        <v/>
      </c>
      <c r="J92" s="60" t="str">
        <f t="shared" si="13"/>
        <v/>
      </c>
      <c r="K92" s="54" t="str">
        <f t="shared" si="14"/>
        <v/>
      </c>
      <c r="L92" s="307" t="str">
        <f t="shared" si="15"/>
        <v/>
      </c>
      <c r="M92" s="33"/>
      <c r="N92" s="33" t="str">
        <f t="shared" si="16"/>
        <v/>
      </c>
      <c r="O92" s="33" t="str">
        <f t="shared" si="17"/>
        <v/>
      </c>
      <c r="P92" s="59" t="str">
        <f>IF('กรอกข้อมูล นร1'!E29="ย้าย",'กรอกข้อมูล นร1'!E29,"")</f>
        <v/>
      </c>
      <c r="Q92" s="35">
        <f t="shared" si="18"/>
        <v>0</v>
      </c>
      <c r="W92" s="35">
        <f t="shared" si="19"/>
        <v>0</v>
      </c>
    </row>
    <row r="93" spans="1:23" ht="12.95" customHeight="1">
      <c r="A93" s="54" t="str">
        <f>เวลาเรียน1!A32</f>
        <v/>
      </c>
      <c r="B93" s="466" t="str">
        <f>เวลาเรียน1!D32</f>
        <v/>
      </c>
      <c r="C93" s="52" t="str">
        <f>IF(A93="","",คะแนนตามตัวชี้วัด!AY85)</f>
        <v/>
      </c>
      <c r="D93" s="52" t="str">
        <f>IF(A93="","",คะแนนตามตัวชี้วัด!AU85)</f>
        <v/>
      </c>
      <c r="E93" s="52" t="str">
        <f>IF(B93="","",คะแนนตามตัวชี้วัด!AV85)</f>
        <v/>
      </c>
      <c r="F93" s="60" t="str">
        <f t="shared" si="12"/>
        <v/>
      </c>
      <c r="G93" s="52" t="str">
        <f>IF(A93="","",คะแนนตามตัวชี้วัด!AZ85)</f>
        <v/>
      </c>
      <c r="H93" s="52" t="str">
        <f>IF(B93="","",คะแนนตามตัวชี้วัด!AW85)</f>
        <v/>
      </c>
      <c r="I93" s="52" t="str">
        <f>IF(B93="","",คะแนนตามตัวชี้วัด!AX85)</f>
        <v/>
      </c>
      <c r="J93" s="60" t="str">
        <f t="shared" si="13"/>
        <v/>
      </c>
      <c r="K93" s="54" t="str">
        <f t="shared" si="14"/>
        <v/>
      </c>
      <c r="L93" s="307" t="str">
        <f t="shared" si="15"/>
        <v/>
      </c>
      <c r="M93" s="33"/>
      <c r="N93" s="33" t="str">
        <f t="shared" si="16"/>
        <v/>
      </c>
      <c r="O93" s="33" t="str">
        <f t="shared" si="17"/>
        <v/>
      </c>
      <c r="P93" s="59" t="str">
        <f>IF('กรอกข้อมูล นร1'!E30="ย้าย",'กรอกข้อมูล นร1'!E30,"")</f>
        <v/>
      </c>
      <c r="Q93" s="35">
        <f t="shared" si="18"/>
        <v>0</v>
      </c>
      <c r="W93" s="35">
        <f t="shared" si="19"/>
        <v>0</v>
      </c>
    </row>
    <row r="94" spans="1:23" ht="12.95" customHeight="1">
      <c r="A94" s="54" t="str">
        <f>เวลาเรียน1!A33</f>
        <v/>
      </c>
      <c r="B94" s="466" t="str">
        <f>เวลาเรียน1!D33</f>
        <v/>
      </c>
      <c r="C94" s="52" t="str">
        <f>IF(A94="","",คะแนนตามตัวชี้วัด!AY86)</f>
        <v/>
      </c>
      <c r="D94" s="52" t="str">
        <f>IF(A94="","",คะแนนตามตัวชี้วัด!AU86)</f>
        <v/>
      </c>
      <c r="E94" s="52" t="str">
        <f>IF(B94="","",คะแนนตามตัวชี้วัด!AV86)</f>
        <v/>
      </c>
      <c r="F94" s="60" t="str">
        <f t="shared" si="12"/>
        <v/>
      </c>
      <c r="G94" s="52" t="str">
        <f>IF(A94="","",คะแนนตามตัวชี้วัด!AZ86)</f>
        <v/>
      </c>
      <c r="H94" s="52" t="str">
        <f>IF(B94="","",คะแนนตามตัวชี้วัด!AW86)</f>
        <v/>
      </c>
      <c r="I94" s="52" t="str">
        <f>IF(B94="","",คะแนนตามตัวชี้วัด!AX86)</f>
        <v/>
      </c>
      <c r="J94" s="60" t="str">
        <f t="shared" si="13"/>
        <v/>
      </c>
      <c r="K94" s="54" t="str">
        <f t="shared" si="14"/>
        <v/>
      </c>
      <c r="L94" s="307" t="str">
        <f t="shared" si="15"/>
        <v/>
      </c>
      <c r="M94" s="33"/>
      <c r="N94" s="33" t="str">
        <f t="shared" si="16"/>
        <v/>
      </c>
      <c r="O94" s="33" t="str">
        <f t="shared" si="17"/>
        <v/>
      </c>
      <c r="P94" s="59" t="str">
        <f>IF('กรอกข้อมูล นร1'!E31="ย้าย",'กรอกข้อมูล นร1'!E31,"")</f>
        <v/>
      </c>
      <c r="Q94" s="35">
        <f t="shared" si="18"/>
        <v>0</v>
      </c>
      <c r="W94" s="35">
        <f t="shared" si="19"/>
        <v>0</v>
      </c>
    </row>
    <row r="95" spans="1:23" ht="12.95" customHeight="1">
      <c r="A95" s="54" t="str">
        <f>เวลาเรียน1!A34</f>
        <v/>
      </c>
      <c r="B95" s="466" t="str">
        <f>เวลาเรียน1!D34</f>
        <v/>
      </c>
      <c r="C95" s="52" t="str">
        <f>IF(A95="","",คะแนนตามตัวชี้วัด!AY87)</f>
        <v/>
      </c>
      <c r="D95" s="52" t="str">
        <f>IF(A95="","",คะแนนตามตัวชี้วัด!AU87)</f>
        <v/>
      </c>
      <c r="E95" s="52" t="str">
        <f>IF(B95="","",คะแนนตามตัวชี้วัด!AV87)</f>
        <v/>
      </c>
      <c r="F95" s="60" t="str">
        <f t="shared" si="12"/>
        <v/>
      </c>
      <c r="G95" s="52" t="str">
        <f>IF(A95="","",คะแนนตามตัวชี้วัด!AZ87)</f>
        <v/>
      </c>
      <c r="H95" s="52" t="str">
        <f>IF(B95="","",คะแนนตามตัวชี้วัด!AW87)</f>
        <v/>
      </c>
      <c r="I95" s="52" t="str">
        <f>IF(B95="","",คะแนนตามตัวชี้วัด!AX87)</f>
        <v/>
      </c>
      <c r="J95" s="60" t="str">
        <f t="shared" si="13"/>
        <v/>
      </c>
      <c r="K95" s="54" t="str">
        <f t="shared" si="14"/>
        <v/>
      </c>
      <c r="L95" s="307" t="str">
        <f t="shared" si="15"/>
        <v/>
      </c>
      <c r="M95" s="33"/>
      <c r="N95" s="33" t="str">
        <f t="shared" si="16"/>
        <v/>
      </c>
      <c r="O95" s="33" t="str">
        <f t="shared" si="17"/>
        <v/>
      </c>
      <c r="P95" s="59" t="str">
        <f>IF('กรอกข้อมูล นร1'!E32="ย้าย",'กรอกข้อมูล นร1'!E32,"")</f>
        <v/>
      </c>
      <c r="Q95" s="35">
        <f t="shared" si="18"/>
        <v>0</v>
      </c>
      <c r="W95" s="35">
        <f t="shared" si="19"/>
        <v>0</v>
      </c>
    </row>
    <row r="96" spans="1:23" ht="12.95" customHeight="1">
      <c r="A96" s="54" t="str">
        <f>เวลาเรียน1!A35</f>
        <v/>
      </c>
      <c r="B96" s="466" t="str">
        <f>เวลาเรียน1!D35</f>
        <v/>
      </c>
      <c r="C96" s="52" t="str">
        <f>IF(A96="","",คะแนนตามตัวชี้วัด!AY88)</f>
        <v/>
      </c>
      <c r="D96" s="52" t="str">
        <f>IF(A96="","",คะแนนตามตัวชี้วัด!AU88)</f>
        <v/>
      </c>
      <c r="E96" s="52" t="str">
        <f>IF(B96="","",คะแนนตามตัวชี้วัด!AV88)</f>
        <v/>
      </c>
      <c r="F96" s="60" t="str">
        <f t="shared" si="12"/>
        <v/>
      </c>
      <c r="G96" s="52" t="str">
        <f>IF(A96="","",คะแนนตามตัวชี้วัด!AZ88)</f>
        <v/>
      </c>
      <c r="H96" s="52" t="str">
        <f>IF(B96="","",คะแนนตามตัวชี้วัด!AW88)</f>
        <v/>
      </c>
      <c r="I96" s="52" t="str">
        <f>IF(B96="","",คะแนนตามตัวชี้วัด!AX88)</f>
        <v/>
      </c>
      <c r="J96" s="60" t="str">
        <f t="shared" si="13"/>
        <v/>
      </c>
      <c r="K96" s="54" t="str">
        <f t="shared" si="14"/>
        <v/>
      </c>
      <c r="L96" s="307" t="str">
        <f t="shared" si="15"/>
        <v/>
      </c>
      <c r="M96" s="33"/>
      <c r="N96" s="33" t="str">
        <f t="shared" si="16"/>
        <v/>
      </c>
      <c r="O96" s="33" t="str">
        <f t="shared" si="17"/>
        <v/>
      </c>
      <c r="P96" s="59" t="str">
        <f>IF('กรอกข้อมูล นร1'!E33="ย้าย",'กรอกข้อมูล นร1'!E33,"")</f>
        <v/>
      </c>
      <c r="Q96" s="35">
        <f t="shared" si="18"/>
        <v>0</v>
      </c>
      <c r="W96" s="35">
        <f t="shared" si="19"/>
        <v>0</v>
      </c>
    </row>
    <row r="97" spans="1:23" ht="12.95" customHeight="1">
      <c r="A97" s="54" t="str">
        <f>เวลาเรียน1!A36</f>
        <v/>
      </c>
      <c r="B97" s="466" t="str">
        <f>เวลาเรียน1!D36</f>
        <v/>
      </c>
      <c r="C97" s="52" t="str">
        <f>IF(A97="","",คะแนนตามตัวชี้วัด!AY89)</f>
        <v/>
      </c>
      <c r="D97" s="52" t="str">
        <f>IF(A97="","",คะแนนตามตัวชี้วัด!AU89)</f>
        <v/>
      </c>
      <c r="E97" s="52" t="str">
        <f>IF(B97="","",คะแนนตามตัวชี้วัด!AV89)</f>
        <v/>
      </c>
      <c r="F97" s="60" t="str">
        <f t="shared" si="12"/>
        <v/>
      </c>
      <c r="G97" s="52" t="str">
        <f>IF(A97="","",คะแนนตามตัวชี้วัด!AZ89)</f>
        <v/>
      </c>
      <c r="H97" s="52" t="str">
        <f>IF(B97="","",คะแนนตามตัวชี้วัด!AW89)</f>
        <v/>
      </c>
      <c r="I97" s="52" t="str">
        <f>IF(B97="","",คะแนนตามตัวชี้วัด!AX89)</f>
        <v/>
      </c>
      <c r="J97" s="60" t="str">
        <f t="shared" si="13"/>
        <v/>
      </c>
      <c r="K97" s="54" t="str">
        <f t="shared" si="14"/>
        <v/>
      </c>
      <c r="L97" s="307" t="str">
        <f t="shared" si="15"/>
        <v/>
      </c>
      <c r="M97" s="33"/>
      <c r="N97" s="33" t="str">
        <f t="shared" si="16"/>
        <v/>
      </c>
      <c r="O97" s="33" t="str">
        <f t="shared" si="17"/>
        <v/>
      </c>
      <c r="P97" s="59" t="str">
        <f>IF('กรอกข้อมูล นร1'!E34="ย้าย",'กรอกข้อมูล นร1'!E34,"")</f>
        <v/>
      </c>
      <c r="Q97" s="35">
        <f t="shared" si="18"/>
        <v>0</v>
      </c>
      <c r="W97" s="35">
        <f t="shared" si="19"/>
        <v>0</v>
      </c>
    </row>
    <row r="98" spans="1:23" ht="12.95" customHeight="1">
      <c r="A98" s="54" t="str">
        <f>เวลาเรียน1!A37</f>
        <v/>
      </c>
      <c r="B98" s="466" t="str">
        <f>เวลาเรียน1!D37</f>
        <v/>
      </c>
      <c r="C98" s="52" t="str">
        <f>IF(A98="","",คะแนนตามตัวชี้วัด!AY90)</f>
        <v/>
      </c>
      <c r="D98" s="52" t="str">
        <f>IF(A98="","",คะแนนตามตัวชี้วัด!AU90)</f>
        <v/>
      </c>
      <c r="E98" s="52" t="str">
        <f>IF(B98="","",คะแนนตามตัวชี้วัด!AV90)</f>
        <v/>
      </c>
      <c r="F98" s="60" t="str">
        <f t="shared" si="12"/>
        <v/>
      </c>
      <c r="G98" s="52" t="str">
        <f>IF(A98="","",คะแนนตามตัวชี้วัด!AZ90)</f>
        <v/>
      </c>
      <c r="H98" s="52" t="str">
        <f>IF(B98="","",คะแนนตามตัวชี้วัด!AW90)</f>
        <v/>
      </c>
      <c r="I98" s="52" t="str">
        <f>IF(B98="","",คะแนนตามตัวชี้วัด!AX90)</f>
        <v/>
      </c>
      <c r="J98" s="60" t="str">
        <f>IF(SUM(H98:I98),SUM(H98:I98),"")</f>
        <v/>
      </c>
      <c r="K98" s="54" t="str">
        <f t="shared" si="14"/>
        <v/>
      </c>
      <c r="L98" s="307" t="str">
        <f t="shared" si="15"/>
        <v/>
      </c>
      <c r="M98" s="33"/>
      <c r="N98" s="33" t="str">
        <f t="shared" si="16"/>
        <v/>
      </c>
      <c r="O98" s="33" t="str">
        <f t="shared" si="17"/>
        <v/>
      </c>
      <c r="P98" s="59" t="str">
        <f>IF('กรอกข้อมูล นร1'!E35="ย้าย",'กรอกข้อมูล นร1'!E35,"")</f>
        <v/>
      </c>
      <c r="Q98" s="35">
        <f t="shared" si="18"/>
        <v>0</v>
      </c>
      <c r="W98" s="35">
        <f t="shared" si="19"/>
        <v>0</v>
      </c>
    </row>
    <row r="99" spans="1:23" ht="12.95" customHeight="1">
      <c r="A99" s="54" t="str">
        <f>เวลาเรียน1!A38</f>
        <v/>
      </c>
      <c r="B99" s="466" t="str">
        <f>เวลาเรียน1!D38</f>
        <v/>
      </c>
      <c r="C99" s="52" t="str">
        <f>IF(A99="","",คะแนนตามตัวชี้วัด!AY91)</f>
        <v/>
      </c>
      <c r="D99" s="52" t="str">
        <f>IF(A99="","",คะแนนตามตัวชี้วัด!AU91)</f>
        <v/>
      </c>
      <c r="E99" s="52" t="str">
        <f>IF(B99="","",คะแนนตามตัวชี้วัด!AV91)</f>
        <v/>
      </c>
      <c r="F99" s="60" t="str">
        <f t="shared" si="12"/>
        <v/>
      </c>
      <c r="G99" s="52" t="str">
        <f>IF(A99="","",คะแนนตามตัวชี้วัด!AZ91)</f>
        <v/>
      </c>
      <c r="H99" s="52" t="str">
        <f>IF(B99="","",คะแนนตามตัวชี้วัด!AW91)</f>
        <v/>
      </c>
      <c r="I99" s="52" t="str">
        <f>IF(B99="","",คะแนนตามตัวชี้วัด!AX91)</f>
        <v/>
      </c>
      <c r="J99" s="60" t="str">
        <f t="shared" si="13"/>
        <v/>
      </c>
      <c r="K99" s="54" t="str">
        <f t="shared" si="14"/>
        <v/>
      </c>
      <c r="L99" s="307" t="str">
        <f t="shared" si="15"/>
        <v/>
      </c>
      <c r="M99" s="33"/>
      <c r="N99" s="33" t="str">
        <f t="shared" si="16"/>
        <v/>
      </c>
      <c r="O99" s="33" t="str">
        <f t="shared" si="17"/>
        <v/>
      </c>
      <c r="P99" s="59" t="str">
        <f>IF('กรอกข้อมูล นร1'!E36="ย้าย",'กรอกข้อมูล นร1'!E36,"")</f>
        <v/>
      </c>
      <c r="Q99" s="35">
        <f t="shared" si="18"/>
        <v>0</v>
      </c>
      <c r="W99" s="35">
        <f t="shared" si="19"/>
        <v>0</v>
      </c>
    </row>
    <row r="100" spans="1:23" ht="12.95" customHeight="1">
      <c r="A100" s="54" t="str">
        <f>เวลาเรียน1!A39</f>
        <v/>
      </c>
      <c r="B100" s="466" t="str">
        <f>เวลาเรียน1!D39</f>
        <v/>
      </c>
      <c r="C100" s="52" t="str">
        <f>IF(A100="","",คะแนนตามตัวชี้วัด!AY92)</f>
        <v/>
      </c>
      <c r="D100" s="52" t="str">
        <f>IF(A100="","",คะแนนตามตัวชี้วัด!AU92)</f>
        <v/>
      </c>
      <c r="E100" s="52" t="str">
        <f>IF(B100="","",คะแนนตามตัวชี้วัด!AV92)</f>
        <v/>
      </c>
      <c r="F100" s="60" t="str">
        <f t="shared" si="12"/>
        <v/>
      </c>
      <c r="G100" s="52" t="str">
        <f>IF(A100="","",คะแนนตามตัวชี้วัด!AZ92)</f>
        <v/>
      </c>
      <c r="H100" s="52" t="str">
        <f>IF(B100="","",คะแนนตามตัวชี้วัด!AW92)</f>
        <v/>
      </c>
      <c r="I100" s="52" t="str">
        <f>IF(B100="","",คะแนนตามตัวชี้วัด!AX92)</f>
        <v/>
      </c>
      <c r="J100" s="60" t="str">
        <f t="shared" si="13"/>
        <v/>
      </c>
      <c r="K100" s="54" t="str">
        <f t="shared" si="14"/>
        <v/>
      </c>
      <c r="L100" s="307" t="str">
        <f t="shared" si="15"/>
        <v/>
      </c>
      <c r="M100" s="33"/>
      <c r="N100" s="33" t="str">
        <f t="shared" si="16"/>
        <v/>
      </c>
      <c r="O100" s="33" t="str">
        <f t="shared" si="17"/>
        <v/>
      </c>
      <c r="P100" s="59" t="str">
        <f>IF('กรอกข้อมูล นร1'!E37="ย้าย",'กรอกข้อมูล นร1'!E37,"")</f>
        <v/>
      </c>
      <c r="Q100" s="35">
        <f t="shared" si="18"/>
        <v>0</v>
      </c>
      <c r="W100" s="35">
        <f t="shared" si="19"/>
        <v>0</v>
      </c>
    </row>
    <row r="101" spans="1:23" ht="12.95" customHeight="1">
      <c r="A101" s="54" t="str">
        <f>เวลาเรียน1!A40</f>
        <v/>
      </c>
      <c r="B101" s="466" t="str">
        <f>เวลาเรียน1!D40</f>
        <v/>
      </c>
      <c r="C101" s="52" t="str">
        <f>IF(A101="","",คะแนนตามตัวชี้วัด!AY93)</f>
        <v/>
      </c>
      <c r="D101" s="52" t="str">
        <f>IF(A101="","",คะแนนตามตัวชี้วัด!AU93)</f>
        <v/>
      </c>
      <c r="E101" s="52" t="str">
        <f>IF(B101="","",คะแนนตามตัวชี้วัด!AV93)</f>
        <v/>
      </c>
      <c r="F101" s="60" t="str">
        <f t="shared" si="12"/>
        <v/>
      </c>
      <c r="G101" s="52" t="str">
        <f>IF(A101="","",คะแนนตามตัวชี้วัด!AZ93)</f>
        <v/>
      </c>
      <c r="H101" s="52" t="str">
        <f>IF(B101="","",คะแนนตามตัวชี้วัด!AW93)</f>
        <v/>
      </c>
      <c r="I101" s="52" t="str">
        <f>IF(B101="","",คะแนนตามตัวชี้วัด!AX93)</f>
        <v/>
      </c>
      <c r="J101" s="60" t="str">
        <f t="shared" si="13"/>
        <v/>
      </c>
      <c r="K101" s="54" t="str">
        <f t="shared" si="14"/>
        <v/>
      </c>
      <c r="L101" s="307" t="str">
        <f t="shared" si="15"/>
        <v/>
      </c>
      <c r="M101" s="33"/>
      <c r="N101" s="33" t="str">
        <f t="shared" si="16"/>
        <v/>
      </c>
      <c r="O101" s="33" t="str">
        <f t="shared" si="17"/>
        <v/>
      </c>
      <c r="P101" s="59" t="str">
        <f>IF('กรอกข้อมูล นร1'!E38="ย้าย",'กรอกข้อมูล นร1'!E38,"")</f>
        <v/>
      </c>
      <c r="Q101" s="35">
        <f t="shared" si="18"/>
        <v>0</v>
      </c>
      <c r="W101" s="35">
        <f t="shared" si="19"/>
        <v>0</v>
      </c>
    </row>
    <row r="102" spans="1:23" ht="12.95" customHeight="1">
      <c r="A102" s="54" t="str">
        <f>เวลาเรียน1!A41</f>
        <v/>
      </c>
      <c r="B102" s="466" t="str">
        <f>เวลาเรียน1!D41</f>
        <v/>
      </c>
      <c r="C102" s="52" t="str">
        <f>IF(A102="","",คะแนนตามตัวชี้วัด!AY94)</f>
        <v/>
      </c>
      <c r="D102" s="52" t="str">
        <f>IF(A102="","",คะแนนตามตัวชี้วัด!AU94)</f>
        <v/>
      </c>
      <c r="E102" s="52" t="str">
        <f>IF(B102="","",คะแนนตามตัวชี้วัด!AV94)</f>
        <v/>
      </c>
      <c r="F102" s="60" t="str">
        <f t="shared" si="12"/>
        <v/>
      </c>
      <c r="G102" s="52" t="str">
        <f>IF(A102="","",คะแนนตามตัวชี้วัด!AZ94)</f>
        <v/>
      </c>
      <c r="H102" s="52" t="str">
        <f>IF(B102="","",คะแนนตามตัวชี้วัด!AW94)</f>
        <v/>
      </c>
      <c r="I102" s="52" t="str">
        <f>IF(B102="","",คะแนนตามตัวชี้วัด!AX94)</f>
        <v/>
      </c>
      <c r="J102" s="60" t="str">
        <f t="shared" si="13"/>
        <v/>
      </c>
      <c r="K102" s="54" t="str">
        <f t="shared" si="14"/>
        <v/>
      </c>
      <c r="L102" s="307" t="str">
        <f t="shared" si="15"/>
        <v/>
      </c>
      <c r="M102" s="33"/>
      <c r="N102" s="33" t="str">
        <f t="shared" si="16"/>
        <v/>
      </c>
      <c r="O102" s="33" t="str">
        <f t="shared" si="17"/>
        <v/>
      </c>
      <c r="P102" s="59" t="str">
        <f>IF('กรอกข้อมูล นร1'!E39="ย้าย",'กรอกข้อมูล นร1'!E39,"")</f>
        <v/>
      </c>
      <c r="Q102" s="35">
        <f t="shared" si="18"/>
        <v>0</v>
      </c>
      <c r="W102" s="35">
        <f t="shared" si="19"/>
        <v>0</v>
      </c>
    </row>
    <row r="103" spans="1:23" ht="12.95" customHeight="1">
      <c r="A103" s="54" t="str">
        <f>เวลาเรียน1!A42</f>
        <v/>
      </c>
      <c r="B103" s="466" t="str">
        <f>เวลาเรียน1!D42</f>
        <v/>
      </c>
      <c r="C103" s="52" t="str">
        <f>IF(A103="","",คะแนนตามตัวชี้วัด!AY95)</f>
        <v/>
      </c>
      <c r="D103" s="52" t="str">
        <f>IF(A103="","",คะแนนตามตัวชี้วัด!AU95)</f>
        <v/>
      </c>
      <c r="E103" s="52" t="str">
        <f>IF(B103="","",คะแนนตามตัวชี้วัด!AV95)</f>
        <v/>
      </c>
      <c r="F103" s="60" t="str">
        <f t="shared" si="12"/>
        <v/>
      </c>
      <c r="G103" s="52" t="str">
        <f>IF(A103="","",คะแนนตามตัวชี้วัด!AZ95)</f>
        <v/>
      </c>
      <c r="H103" s="52" t="str">
        <f>IF(B103="","",คะแนนตามตัวชี้วัด!AW95)</f>
        <v/>
      </c>
      <c r="I103" s="52" t="str">
        <f>IF(B103="","",คะแนนตามตัวชี้วัด!AX95)</f>
        <v/>
      </c>
      <c r="J103" s="60" t="str">
        <f t="shared" si="13"/>
        <v/>
      </c>
      <c r="K103" s="54" t="str">
        <f t="shared" si="14"/>
        <v/>
      </c>
      <c r="L103" s="307" t="str">
        <f t="shared" si="15"/>
        <v/>
      </c>
      <c r="M103" s="33"/>
      <c r="N103" s="33" t="str">
        <f t="shared" si="16"/>
        <v/>
      </c>
      <c r="O103" s="33" t="str">
        <f t="shared" si="17"/>
        <v/>
      </c>
      <c r="P103" s="59" t="str">
        <f>IF('กรอกข้อมูล นร1'!E40="ย้าย",'กรอกข้อมูล นร1'!E40,"")</f>
        <v/>
      </c>
      <c r="Q103" s="35">
        <f t="shared" si="18"/>
        <v>0</v>
      </c>
      <c r="W103" s="35">
        <f t="shared" si="19"/>
        <v>0</v>
      </c>
    </row>
    <row r="104" spans="1:23" ht="12.95" customHeight="1">
      <c r="A104" s="54" t="str">
        <f>เวลาเรียน1!A43</f>
        <v/>
      </c>
      <c r="B104" s="466" t="str">
        <f>เวลาเรียน1!D43</f>
        <v/>
      </c>
      <c r="C104" s="52" t="str">
        <f>IF(A104="","",คะแนนตามตัวชี้วัด!AY96)</f>
        <v/>
      </c>
      <c r="D104" s="52" t="str">
        <f>IF(A104="","",คะแนนตามตัวชี้วัด!AU96)</f>
        <v/>
      </c>
      <c r="E104" s="52" t="str">
        <f>IF(B104="","",คะแนนตามตัวชี้วัด!AV96)</f>
        <v/>
      </c>
      <c r="F104" s="60" t="str">
        <f t="shared" si="12"/>
        <v/>
      </c>
      <c r="G104" s="52" t="str">
        <f>IF(A104="","",คะแนนตามตัวชี้วัด!AZ96)</f>
        <v/>
      </c>
      <c r="H104" s="52" t="str">
        <f>IF(B104="","",คะแนนตามตัวชี้วัด!AW96)</f>
        <v/>
      </c>
      <c r="I104" s="52" t="str">
        <f>IF(B104="","",คะแนนตามตัวชี้วัด!AX96)</f>
        <v/>
      </c>
      <c r="J104" s="60" t="str">
        <f t="shared" si="13"/>
        <v/>
      </c>
      <c r="K104" s="54" t="str">
        <f t="shared" si="14"/>
        <v/>
      </c>
      <c r="L104" s="307" t="str">
        <f t="shared" si="15"/>
        <v/>
      </c>
      <c r="M104" s="33"/>
      <c r="N104" s="33" t="str">
        <f t="shared" si="16"/>
        <v/>
      </c>
      <c r="O104" s="33" t="str">
        <f t="shared" si="17"/>
        <v/>
      </c>
      <c r="P104" s="59" t="str">
        <f>IF('กรอกข้อมูล นร1'!E41="ย้าย",'กรอกข้อมูล นร1'!E41,"")</f>
        <v/>
      </c>
      <c r="Q104" s="35">
        <f t="shared" si="18"/>
        <v>0</v>
      </c>
      <c r="W104" s="35">
        <f t="shared" si="19"/>
        <v>0</v>
      </c>
    </row>
    <row r="105" spans="1:23" ht="12.95" customHeight="1">
      <c r="A105" s="54" t="str">
        <f>เวลาเรียน1!A44</f>
        <v/>
      </c>
      <c r="B105" s="466" t="str">
        <f>เวลาเรียน1!D44</f>
        <v/>
      </c>
      <c r="C105" s="52" t="str">
        <f>IF(A105="","",คะแนนตามตัวชี้วัด!AY97)</f>
        <v/>
      </c>
      <c r="D105" s="52" t="str">
        <f>IF(A105="","",คะแนนตามตัวชี้วัด!AU97)</f>
        <v/>
      </c>
      <c r="E105" s="52" t="str">
        <f>IF(B105="","",คะแนนตามตัวชี้วัด!AV97)</f>
        <v/>
      </c>
      <c r="F105" s="60" t="str">
        <f t="shared" si="12"/>
        <v/>
      </c>
      <c r="G105" s="52" t="str">
        <f>IF(A105="","",คะแนนตามตัวชี้วัด!AZ97)</f>
        <v/>
      </c>
      <c r="H105" s="52" t="str">
        <f>IF(B105="","",คะแนนตามตัวชี้วัด!AW97)</f>
        <v/>
      </c>
      <c r="I105" s="52" t="str">
        <f>IF(B105="","",คะแนนตามตัวชี้วัด!AX97)</f>
        <v/>
      </c>
      <c r="J105" s="60" t="str">
        <f t="shared" si="13"/>
        <v/>
      </c>
      <c r="K105" s="54" t="str">
        <f t="shared" si="14"/>
        <v/>
      </c>
      <c r="L105" s="307" t="str">
        <f t="shared" si="15"/>
        <v/>
      </c>
      <c r="M105" s="33"/>
      <c r="N105" s="33" t="str">
        <f t="shared" si="16"/>
        <v/>
      </c>
      <c r="O105" s="33" t="str">
        <f t="shared" si="17"/>
        <v/>
      </c>
      <c r="P105" s="59" t="str">
        <f>IF('กรอกข้อมูล นร1'!E42="ย้าย",'กรอกข้อมูล นร1'!E42,"")</f>
        <v/>
      </c>
      <c r="Q105" s="35">
        <f t="shared" si="18"/>
        <v>0</v>
      </c>
      <c r="W105" s="35">
        <f t="shared" si="19"/>
        <v>0</v>
      </c>
    </row>
    <row r="106" spans="1:23" ht="12.95" customHeight="1">
      <c r="A106" s="54" t="str">
        <f>เวลาเรียน1!A45</f>
        <v/>
      </c>
      <c r="B106" s="466" t="str">
        <f>เวลาเรียน1!D45</f>
        <v/>
      </c>
      <c r="C106" s="52" t="str">
        <f>IF(A106="","",คะแนนตามตัวชี้วัด!AY98)</f>
        <v/>
      </c>
      <c r="D106" s="52" t="str">
        <f>IF(A106="","",คะแนนตามตัวชี้วัด!AU98)</f>
        <v/>
      </c>
      <c r="E106" s="52" t="str">
        <f>IF(B106="","",คะแนนตามตัวชี้วัด!AV98)</f>
        <v/>
      </c>
      <c r="F106" s="60" t="str">
        <f t="shared" si="12"/>
        <v/>
      </c>
      <c r="G106" s="52" t="str">
        <f>IF(A106="","",คะแนนตามตัวชี้วัด!AZ98)</f>
        <v/>
      </c>
      <c r="H106" s="52" t="str">
        <f>IF(B106="","",คะแนนตามตัวชี้วัด!AW98)</f>
        <v/>
      </c>
      <c r="I106" s="52" t="str">
        <f>IF(B106="","",คะแนนตามตัวชี้วัด!AX98)</f>
        <v/>
      </c>
      <c r="J106" s="60" t="str">
        <f t="shared" si="13"/>
        <v/>
      </c>
      <c r="K106" s="54" t="str">
        <f t="shared" si="14"/>
        <v/>
      </c>
      <c r="L106" s="307" t="str">
        <f t="shared" si="15"/>
        <v/>
      </c>
      <c r="M106" s="33"/>
      <c r="N106" s="33" t="str">
        <f t="shared" si="16"/>
        <v/>
      </c>
      <c r="O106" s="33" t="str">
        <f t="shared" si="17"/>
        <v/>
      </c>
      <c r="P106" s="59" t="str">
        <f>IF('กรอกข้อมูล นร1'!E43="ย้าย",'กรอกข้อมูล นร1'!E43,"")</f>
        <v/>
      </c>
      <c r="Q106" s="35">
        <f t="shared" si="18"/>
        <v>0</v>
      </c>
      <c r="W106" s="35">
        <f t="shared" si="19"/>
        <v>0</v>
      </c>
    </row>
    <row r="107" spans="1:23" ht="12.95" customHeight="1">
      <c r="A107" s="54" t="str">
        <f>เวลาเรียน1!A46</f>
        <v/>
      </c>
      <c r="B107" s="466" t="str">
        <f>เวลาเรียน1!D46</f>
        <v/>
      </c>
      <c r="C107" s="52" t="str">
        <f>IF(A107="","",คะแนนตามตัวชี้วัด!AY99)</f>
        <v/>
      </c>
      <c r="D107" s="52" t="str">
        <f>IF(A107="","",คะแนนตามตัวชี้วัด!AU99)</f>
        <v/>
      </c>
      <c r="E107" s="52" t="str">
        <f>IF(B107="","",คะแนนตามตัวชี้วัด!AV99)</f>
        <v/>
      </c>
      <c r="F107" s="60" t="str">
        <f t="shared" si="12"/>
        <v/>
      </c>
      <c r="G107" s="52" t="str">
        <f>IF(A107="","",คะแนนตามตัวชี้วัด!AZ99)</f>
        <v/>
      </c>
      <c r="H107" s="52" t="str">
        <f>IF(B107="","",คะแนนตามตัวชี้วัด!AW99)</f>
        <v/>
      </c>
      <c r="I107" s="52" t="str">
        <f>IF(B107="","",คะแนนตามตัวชี้วัด!AX99)</f>
        <v/>
      </c>
      <c r="J107" s="60" t="str">
        <f t="shared" si="13"/>
        <v/>
      </c>
      <c r="K107" s="54" t="str">
        <f t="shared" si="14"/>
        <v/>
      </c>
      <c r="L107" s="307" t="str">
        <f t="shared" si="15"/>
        <v/>
      </c>
      <c r="M107" s="33"/>
      <c r="N107" s="33" t="str">
        <f t="shared" si="16"/>
        <v/>
      </c>
      <c r="O107" s="33" t="str">
        <f t="shared" si="17"/>
        <v/>
      </c>
      <c r="P107" s="59" t="str">
        <f>IF('กรอกข้อมูล นร1'!E44="ย้าย",'กรอกข้อมูล นร1'!E44,"")</f>
        <v/>
      </c>
      <c r="Q107" s="35">
        <f t="shared" si="18"/>
        <v>0</v>
      </c>
      <c r="W107" s="35">
        <f t="shared" si="19"/>
        <v>0</v>
      </c>
    </row>
    <row r="108" spans="1:23" ht="12.95" customHeight="1">
      <c r="A108" s="54" t="str">
        <f>เวลาเรียน1!A47</f>
        <v/>
      </c>
      <c r="B108" s="466" t="str">
        <f>เวลาเรียน1!D47</f>
        <v/>
      </c>
      <c r="C108" s="52" t="str">
        <f>IF(A108="","",คะแนนตามตัวชี้วัด!AY100)</f>
        <v/>
      </c>
      <c r="D108" s="52" t="str">
        <f>IF(A108="","",คะแนนตามตัวชี้วัด!AU100)</f>
        <v/>
      </c>
      <c r="E108" s="52" t="str">
        <f>IF(B108="","",คะแนนตามตัวชี้วัด!AV100)</f>
        <v/>
      </c>
      <c r="F108" s="60" t="str">
        <f t="shared" ref="F108:F117" si="20">IF(SUM(D108:E108),SUM(D108:E108),"")</f>
        <v/>
      </c>
      <c r="G108" s="52" t="str">
        <f>IF(A108="","",คะแนนตามตัวชี้วัด!AZ100)</f>
        <v/>
      </c>
      <c r="H108" s="52" t="str">
        <f>IF(B108="","",คะแนนตามตัวชี้วัด!AW100)</f>
        <v/>
      </c>
      <c r="I108" s="52" t="str">
        <f>IF(B108="","",คะแนนตามตัวชี้วัด!AX100)</f>
        <v/>
      </c>
      <c r="J108" s="60" t="str">
        <f t="shared" si="13"/>
        <v/>
      </c>
      <c r="K108" s="54" t="str">
        <f t="shared" si="14"/>
        <v/>
      </c>
      <c r="L108" s="307" t="str">
        <f t="shared" ref="L108:L117" si="21">IF(A108="","",IF(P108="ย้าย","-",VLOOKUP(K108,เกรดประจำชั้น,4,TRUE)))</f>
        <v/>
      </c>
      <c r="M108" s="33"/>
      <c r="N108" s="33" t="str">
        <f t="shared" ref="N108:N117" si="22">IF(P108="ย้าย","-",IF(A108="","",IF(L108&gt;0,"/","")))</f>
        <v/>
      </c>
      <c r="O108" s="33" t="str">
        <f t="shared" ref="O108:O117" si="23">IF(N108="-","-",IF(A108="","",IF(L108=0,"/","")))</f>
        <v/>
      </c>
      <c r="P108" s="59" t="str">
        <f>IF('กรอกข้อมูล นร1'!E45="ย้าย",'กรอกข้อมูล นร1'!E45,"")</f>
        <v/>
      </c>
      <c r="Q108" s="35">
        <f t="shared" ref="Q108:Q117" si="24">SUM(C108,G108)</f>
        <v>0</v>
      </c>
      <c r="W108" s="35">
        <f t="shared" ref="W108:W117" si="25">SUM(C108,G108)</f>
        <v>0</v>
      </c>
    </row>
    <row r="109" spans="1:23" ht="12.95" customHeight="1">
      <c r="A109" s="54" t="str">
        <f>เวลาเรียน1!A48</f>
        <v/>
      </c>
      <c r="B109" s="466" t="str">
        <f>เวลาเรียน1!D48</f>
        <v/>
      </c>
      <c r="C109" s="52" t="str">
        <f>IF(A109="","",คะแนนตามตัวชี้วัด!AY101)</f>
        <v/>
      </c>
      <c r="D109" s="52" t="str">
        <f>IF(A109="","",คะแนนตามตัวชี้วัด!AU101)</f>
        <v/>
      </c>
      <c r="E109" s="52" t="str">
        <f>IF(B109="","",คะแนนตามตัวชี้วัด!AV101)</f>
        <v/>
      </c>
      <c r="F109" s="60" t="str">
        <f t="shared" si="20"/>
        <v/>
      </c>
      <c r="G109" s="52" t="str">
        <f>IF(A109="","",คะแนนตามตัวชี้วัด!AZ101)</f>
        <v/>
      </c>
      <c r="H109" s="52" t="str">
        <f>IF(B109="","",คะแนนตามตัวชี้วัด!AW101)</f>
        <v/>
      </c>
      <c r="I109" s="52" t="str">
        <f>IF(B109="","",คะแนนตามตัวชี้วัด!AX101)</f>
        <v/>
      </c>
      <c r="J109" s="60" t="str">
        <f t="shared" si="13"/>
        <v/>
      </c>
      <c r="K109" s="54" t="str">
        <f t="shared" si="14"/>
        <v/>
      </c>
      <c r="L109" s="307" t="str">
        <f t="shared" si="21"/>
        <v/>
      </c>
      <c r="M109" s="33"/>
      <c r="N109" s="33" t="str">
        <f t="shared" si="22"/>
        <v/>
      </c>
      <c r="O109" s="33" t="str">
        <f t="shared" si="23"/>
        <v/>
      </c>
      <c r="P109" s="59" t="str">
        <f>IF('กรอกข้อมูล นร1'!E46="ย้าย",'กรอกข้อมูล นร1'!E46,"")</f>
        <v/>
      </c>
      <c r="Q109" s="35">
        <f t="shared" si="24"/>
        <v>0</v>
      </c>
      <c r="W109" s="35">
        <f t="shared" si="25"/>
        <v>0</v>
      </c>
    </row>
    <row r="110" spans="1:23" ht="12.95" customHeight="1">
      <c r="A110" s="54" t="str">
        <f>เวลาเรียน1!A49</f>
        <v/>
      </c>
      <c r="B110" s="466" t="str">
        <f>เวลาเรียน1!D49</f>
        <v/>
      </c>
      <c r="C110" s="52" t="str">
        <f>IF(A110="","",คะแนนตามตัวชี้วัด!AY102)</f>
        <v/>
      </c>
      <c r="D110" s="52" t="str">
        <f>IF(A110="","",คะแนนตามตัวชี้วัด!AU102)</f>
        <v/>
      </c>
      <c r="E110" s="52" t="str">
        <f>IF(B110="","",คะแนนตามตัวชี้วัด!AV102)</f>
        <v/>
      </c>
      <c r="F110" s="60" t="str">
        <f t="shared" si="20"/>
        <v/>
      </c>
      <c r="G110" s="52" t="str">
        <f>IF(A110="","",คะแนนตามตัวชี้วัด!AZ102)</f>
        <v/>
      </c>
      <c r="H110" s="52" t="str">
        <f>IF(B110="","",คะแนนตามตัวชี้วัด!AW102)</f>
        <v/>
      </c>
      <c r="I110" s="52" t="str">
        <f>IF(B110="","",คะแนนตามตัวชี้วัด!AX102)</f>
        <v/>
      </c>
      <c r="J110" s="60" t="str">
        <f t="shared" si="13"/>
        <v/>
      </c>
      <c r="K110" s="54" t="str">
        <f t="shared" si="14"/>
        <v/>
      </c>
      <c r="L110" s="307" t="str">
        <f t="shared" si="21"/>
        <v/>
      </c>
      <c r="M110" s="33"/>
      <c r="N110" s="33" t="str">
        <f t="shared" si="22"/>
        <v/>
      </c>
      <c r="O110" s="33" t="str">
        <f t="shared" si="23"/>
        <v/>
      </c>
      <c r="P110" s="59" t="str">
        <f>IF('กรอกข้อมูล นร1'!E47="ย้าย",'กรอกข้อมูล นร1'!E47,"")</f>
        <v/>
      </c>
      <c r="Q110" s="35">
        <f t="shared" si="24"/>
        <v>0</v>
      </c>
      <c r="W110" s="35">
        <f t="shared" si="25"/>
        <v>0</v>
      </c>
    </row>
    <row r="111" spans="1:23" ht="12.95" customHeight="1">
      <c r="A111" s="54" t="str">
        <f>เวลาเรียน1!A50</f>
        <v/>
      </c>
      <c r="B111" s="466" t="str">
        <f>เวลาเรียน1!D50</f>
        <v/>
      </c>
      <c r="C111" s="52" t="str">
        <f>IF(A111="","",คะแนนตามตัวชี้วัด!AY103)</f>
        <v/>
      </c>
      <c r="D111" s="52" t="str">
        <f>IF(A111="","",คะแนนตามตัวชี้วัด!AU103)</f>
        <v/>
      </c>
      <c r="E111" s="52" t="str">
        <f>IF(B111="","",คะแนนตามตัวชี้วัด!AV103)</f>
        <v/>
      </c>
      <c r="F111" s="60" t="str">
        <f t="shared" si="20"/>
        <v/>
      </c>
      <c r="G111" s="52" t="str">
        <f>IF(A111="","",คะแนนตามตัวชี้วัด!AZ103)</f>
        <v/>
      </c>
      <c r="H111" s="52" t="str">
        <f>IF(B111="","",คะแนนตามตัวชี้วัด!AW103)</f>
        <v/>
      </c>
      <c r="I111" s="52" t="str">
        <f>IF(B111="","",คะแนนตามตัวชี้วัด!AX103)</f>
        <v/>
      </c>
      <c r="J111" s="60" t="str">
        <f t="shared" si="13"/>
        <v/>
      </c>
      <c r="K111" s="54" t="str">
        <f t="shared" si="14"/>
        <v/>
      </c>
      <c r="L111" s="307" t="str">
        <f t="shared" si="21"/>
        <v/>
      </c>
      <c r="M111" s="33"/>
      <c r="N111" s="33" t="str">
        <f t="shared" si="22"/>
        <v/>
      </c>
      <c r="O111" s="33" t="str">
        <f t="shared" si="23"/>
        <v/>
      </c>
      <c r="P111" s="59" t="str">
        <f>IF('กรอกข้อมูล นร1'!E48="ย้าย",'กรอกข้อมูล นร1'!E48,"")</f>
        <v/>
      </c>
      <c r="Q111" s="35">
        <f t="shared" si="24"/>
        <v>0</v>
      </c>
      <c r="W111" s="35">
        <f t="shared" si="25"/>
        <v>0</v>
      </c>
    </row>
    <row r="112" spans="1:23" ht="12.95" customHeight="1">
      <c r="A112" s="54" t="str">
        <f>เวลาเรียน1!A51</f>
        <v/>
      </c>
      <c r="B112" s="466" t="str">
        <f>เวลาเรียน1!D51</f>
        <v/>
      </c>
      <c r="C112" s="52" t="str">
        <f>IF(A112="","",คะแนนตามตัวชี้วัด!AY104)</f>
        <v/>
      </c>
      <c r="D112" s="52" t="str">
        <f>IF(A112="","",คะแนนตามตัวชี้วัด!AU104)</f>
        <v/>
      </c>
      <c r="E112" s="52" t="str">
        <f>IF(B112="","",คะแนนตามตัวชี้วัด!AV104)</f>
        <v/>
      </c>
      <c r="F112" s="60" t="str">
        <f t="shared" si="20"/>
        <v/>
      </c>
      <c r="G112" s="52" t="str">
        <f>IF(A112="","",คะแนนตามตัวชี้วัด!AZ104)</f>
        <v/>
      </c>
      <c r="H112" s="52" t="str">
        <f>IF(B112="","",คะแนนตามตัวชี้วัด!AW104)</f>
        <v/>
      </c>
      <c r="I112" s="52" t="str">
        <f>IF(B112="","",คะแนนตามตัวชี้วัด!AX104)</f>
        <v/>
      </c>
      <c r="J112" s="60" t="str">
        <f t="shared" si="13"/>
        <v/>
      </c>
      <c r="K112" s="54" t="str">
        <f t="shared" si="14"/>
        <v/>
      </c>
      <c r="L112" s="307" t="str">
        <f t="shared" si="21"/>
        <v/>
      </c>
      <c r="M112" s="33"/>
      <c r="N112" s="33" t="str">
        <f t="shared" si="22"/>
        <v/>
      </c>
      <c r="O112" s="33" t="str">
        <f t="shared" si="23"/>
        <v/>
      </c>
      <c r="P112" s="59" t="str">
        <f>IF('กรอกข้อมูล นร1'!E49="ย้าย",'กรอกข้อมูล นร1'!E49,"")</f>
        <v/>
      </c>
      <c r="Q112" s="35">
        <f t="shared" si="24"/>
        <v>0</v>
      </c>
      <c r="W112" s="35">
        <f t="shared" si="25"/>
        <v>0</v>
      </c>
    </row>
    <row r="113" spans="1:24" ht="12.95" customHeight="1">
      <c r="A113" s="54" t="str">
        <f>เวลาเรียน1!A52</f>
        <v/>
      </c>
      <c r="B113" s="466" t="str">
        <f>เวลาเรียน1!D52</f>
        <v/>
      </c>
      <c r="C113" s="52" t="str">
        <f>IF(A113="","",คะแนนตามตัวชี้วัด!AY105)</f>
        <v/>
      </c>
      <c r="D113" s="52" t="str">
        <f>IF(A113="","",คะแนนตามตัวชี้วัด!AU105)</f>
        <v/>
      </c>
      <c r="E113" s="52" t="str">
        <f>IF(B113="","",คะแนนตามตัวชี้วัด!AV105)</f>
        <v/>
      </c>
      <c r="F113" s="60" t="str">
        <f t="shared" si="20"/>
        <v/>
      </c>
      <c r="G113" s="52" t="str">
        <f>IF(A113="","",คะแนนตามตัวชี้วัด!AZ105)</f>
        <v/>
      </c>
      <c r="H113" s="52" t="str">
        <f>IF(B113="","",คะแนนตามตัวชี้วัด!AW105)</f>
        <v/>
      </c>
      <c r="I113" s="52" t="str">
        <f>IF(B113="","",คะแนนตามตัวชี้วัด!AX105)</f>
        <v/>
      </c>
      <c r="J113" s="60" t="str">
        <f t="shared" si="13"/>
        <v/>
      </c>
      <c r="K113" s="54" t="str">
        <f t="shared" si="14"/>
        <v/>
      </c>
      <c r="L113" s="307" t="str">
        <f t="shared" si="21"/>
        <v/>
      </c>
      <c r="M113" s="33"/>
      <c r="N113" s="33" t="str">
        <f t="shared" si="22"/>
        <v/>
      </c>
      <c r="O113" s="33" t="str">
        <f t="shared" si="23"/>
        <v/>
      </c>
      <c r="P113" s="59" t="str">
        <f>IF('กรอกข้อมูล นร1'!E50="ย้าย",'กรอกข้อมูล นร1'!E50,"")</f>
        <v/>
      </c>
      <c r="Q113" s="35">
        <f t="shared" si="24"/>
        <v>0</v>
      </c>
      <c r="W113" s="35">
        <f t="shared" si="25"/>
        <v>0</v>
      </c>
    </row>
    <row r="114" spans="1:24" ht="12.95" customHeight="1">
      <c r="A114" s="54" t="str">
        <f>เวลาเรียน1!A53</f>
        <v/>
      </c>
      <c r="B114" s="466" t="str">
        <f>เวลาเรียน1!D53</f>
        <v/>
      </c>
      <c r="C114" s="52" t="str">
        <f>IF(A114="","",คะแนนตามตัวชี้วัด!AY106)</f>
        <v/>
      </c>
      <c r="D114" s="52" t="str">
        <f>IF(A114="","",คะแนนตามตัวชี้วัด!AU106)</f>
        <v/>
      </c>
      <c r="E114" s="52" t="str">
        <f>IF(B114="","",คะแนนตามตัวชี้วัด!AV106)</f>
        <v/>
      </c>
      <c r="F114" s="60" t="str">
        <f t="shared" si="20"/>
        <v/>
      </c>
      <c r="G114" s="52" t="str">
        <f>IF(A114="","",คะแนนตามตัวชี้วัด!AZ106)</f>
        <v/>
      </c>
      <c r="H114" s="52" t="str">
        <f>IF(B114="","",คะแนนตามตัวชี้วัด!AW106)</f>
        <v/>
      </c>
      <c r="I114" s="52" t="str">
        <f>IF(B114="","",คะแนนตามตัวชี้วัด!AX106)</f>
        <v/>
      </c>
      <c r="J114" s="60" t="str">
        <f t="shared" si="13"/>
        <v/>
      </c>
      <c r="K114" s="54" t="str">
        <f t="shared" si="14"/>
        <v/>
      </c>
      <c r="L114" s="307" t="str">
        <f t="shared" si="21"/>
        <v/>
      </c>
      <c r="M114" s="33"/>
      <c r="N114" s="33" t="str">
        <f t="shared" si="22"/>
        <v/>
      </c>
      <c r="O114" s="33" t="str">
        <f t="shared" si="23"/>
        <v/>
      </c>
      <c r="P114" s="59" t="str">
        <f>IF('กรอกข้อมูล นร1'!E51="ย้าย",'กรอกข้อมูล นร1'!E51,"")</f>
        <v/>
      </c>
      <c r="Q114" s="35">
        <f t="shared" si="24"/>
        <v>0</v>
      </c>
      <c r="W114" s="35">
        <f t="shared" si="25"/>
        <v>0</v>
      </c>
    </row>
    <row r="115" spans="1:24" ht="12.95" customHeight="1">
      <c r="A115" s="54" t="str">
        <f>เวลาเรียน1!A54</f>
        <v/>
      </c>
      <c r="B115" s="466" t="str">
        <f>เวลาเรียน1!D54</f>
        <v/>
      </c>
      <c r="C115" s="52" t="str">
        <f>IF(A115="","",คะแนนตามตัวชี้วัด!AY107)</f>
        <v/>
      </c>
      <c r="D115" s="52" t="str">
        <f>IF(A115="","",คะแนนตามตัวชี้วัด!AU107)</f>
        <v/>
      </c>
      <c r="E115" s="52" t="str">
        <f>IF(B115="","",คะแนนตามตัวชี้วัด!AV107)</f>
        <v/>
      </c>
      <c r="F115" s="60" t="str">
        <f t="shared" si="20"/>
        <v/>
      </c>
      <c r="G115" s="52" t="str">
        <f>IF(A115="","",คะแนนตามตัวชี้วัด!AZ107)</f>
        <v/>
      </c>
      <c r="H115" s="52" t="str">
        <f>IF(B115="","",คะแนนตามตัวชี้วัด!AW107)</f>
        <v/>
      </c>
      <c r="I115" s="52" t="str">
        <f>IF(B115="","",คะแนนตามตัวชี้วัด!AX107)</f>
        <v/>
      </c>
      <c r="J115" s="60" t="str">
        <f t="shared" si="13"/>
        <v/>
      </c>
      <c r="K115" s="54" t="str">
        <f t="shared" si="14"/>
        <v/>
      </c>
      <c r="L115" s="307" t="str">
        <f t="shared" si="21"/>
        <v/>
      </c>
      <c r="M115" s="33"/>
      <c r="N115" s="33" t="str">
        <f t="shared" si="22"/>
        <v/>
      </c>
      <c r="O115" s="33" t="str">
        <f t="shared" si="23"/>
        <v/>
      </c>
      <c r="P115" s="59" t="str">
        <f>IF('กรอกข้อมูล นร1'!E52="ย้าย",'กรอกข้อมูล นร1'!E52,"")</f>
        <v/>
      </c>
      <c r="Q115" s="35">
        <f t="shared" si="24"/>
        <v>0</v>
      </c>
      <c r="W115" s="35">
        <f t="shared" si="25"/>
        <v>0</v>
      </c>
    </row>
    <row r="116" spans="1:24" ht="12.95" customHeight="1">
      <c r="A116" s="54" t="str">
        <f>เวลาเรียน1!A55</f>
        <v/>
      </c>
      <c r="B116" s="466" t="str">
        <f>เวลาเรียน1!D55</f>
        <v/>
      </c>
      <c r="C116" s="52" t="str">
        <f>IF(A116="","",คะแนนตามตัวชี้วัด!AY108)</f>
        <v/>
      </c>
      <c r="D116" s="52" t="str">
        <f>IF(A116="","",คะแนนตามตัวชี้วัด!AU108)</f>
        <v/>
      </c>
      <c r="E116" s="52" t="str">
        <f>IF(B116="","",คะแนนตามตัวชี้วัด!AV108)</f>
        <v/>
      </c>
      <c r="F116" s="60" t="str">
        <f t="shared" si="20"/>
        <v/>
      </c>
      <c r="G116" s="52" t="str">
        <f>IF(A116="","",คะแนนตามตัวชี้วัด!AZ108)</f>
        <v/>
      </c>
      <c r="H116" s="52" t="str">
        <f>IF(B116="","",คะแนนตามตัวชี้วัด!AW108)</f>
        <v/>
      </c>
      <c r="I116" s="52" t="str">
        <f>IF(B116="","",คะแนนตามตัวชี้วัด!AX108)</f>
        <v/>
      </c>
      <c r="J116" s="60" t="str">
        <f t="shared" ref="J116:J117" si="26">IF(SUM(H116:I116),SUM(H116:I116),"")</f>
        <v/>
      </c>
      <c r="K116" s="54" t="str">
        <f t="shared" si="14"/>
        <v/>
      </c>
      <c r="L116" s="307" t="str">
        <f t="shared" si="21"/>
        <v/>
      </c>
      <c r="M116" s="33"/>
      <c r="N116" s="33" t="str">
        <f t="shared" si="22"/>
        <v/>
      </c>
      <c r="O116" s="33" t="str">
        <f t="shared" si="23"/>
        <v/>
      </c>
      <c r="P116" s="59" t="str">
        <f>IF('กรอกข้อมูล นร1'!E53="ย้าย",'กรอกข้อมูล นร1'!E53,"")</f>
        <v/>
      </c>
      <c r="Q116" s="35">
        <f t="shared" si="24"/>
        <v>0</v>
      </c>
      <c r="W116" s="35">
        <f>SUM(C116,G116)</f>
        <v>0</v>
      </c>
    </row>
    <row r="117" spans="1:24" ht="12.75" customHeight="1">
      <c r="A117" s="54" t="str">
        <f>เวลาเรียน1!A56</f>
        <v/>
      </c>
      <c r="B117" s="466" t="str">
        <f>เวลาเรียน1!D56</f>
        <v/>
      </c>
      <c r="C117" s="52" t="str">
        <f>IF(A117="","",คะแนนตามตัวชี้วัด!AY109)</f>
        <v/>
      </c>
      <c r="D117" s="52" t="str">
        <f>IF(A117="","",คะแนนตามตัวชี้วัด!AU109)</f>
        <v/>
      </c>
      <c r="E117" s="52" t="str">
        <f>IF(B117="","",คะแนนตามตัวชี้วัด!AV109)</f>
        <v/>
      </c>
      <c r="F117" s="60" t="str">
        <f t="shared" si="20"/>
        <v/>
      </c>
      <c r="G117" s="52" t="str">
        <f>IF(A117="","",คะแนนตามตัวชี้วัด!AZ109)</f>
        <v/>
      </c>
      <c r="H117" s="52" t="str">
        <f>IF(B117="","",คะแนนตามตัวชี้วัด!AW109)</f>
        <v/>
      </c>
      <c r="I117" s="52" t="str">
        <f>IF(B117="","",คะแนนตามตัวชี้วัด!AX109)</f>
        <v/>
      </c>
      <c r="J117" s="60" t="str">
        <f t="shared" si="26"/>
        <v/>
      </c>
      <c r="K117" s="54" t="str">
        <f t="shared" si="14"/>
        <v/>
      </c>
      <c r="L117" s="307" t="str">
        <f t="shared" si="21"/>
        <v/>
      </c>
      <c r="M117" s="33"/>
      <c r="N117" s="33" t="str">
        <f t="shared" si="22"/>
        <v/>
      </c>
      <c r="O117" s="33" t="str">
        <f t="shared" si="23"/>
        <v/>
      </c>
      <c r="P117" s="59" t="str">
        <f>IF('กรอกข้อมูล นร1'!E54="ย้าย",'กรอกข้อมูล นร1'!E54,"")</f>
        <v/>
      </c>
      <c r="Q117" s="35">
        <f t="shared" si="24"/>
        <v>0</v>
      </c>
      <c r="W117" s="35">
        <f t="shared" si="25"/>
        <v>0</v>
      </c>
    </row>
    <row r="118" spans="1:24" ht="24.75" hidden="1" customHeight="1">
      <c r="A118" s="41"/>
      <c r="B118" s="467"/>
      <c r="C118" s="39"/>
      <c r="D118" s="45"/>
      <c r="E118" s="45"/>
      <c r="F118" s="40"/>
      <c r="G118" s="40"/>
      <c r="H118" s="45"/>
      <c r="I118" s="45"/>
      <c r="J118" s="45"/>
      <c r="K118" s="46"/>
      <c r="L118" s="45"/>
      <c r="M118" s="47"/>
      <c r="N118" s="317" t="str">
        <f>IF(COUNTIF(N68:N117,"/"),COUNTIF(N68:N117,"/"),"0")</f>
        <v>0</v>
      </c>
      <c r="O118" s="317">
        <f>IF(COUNTIF(O68:O117,"/"),COUNTIF(O68:O117,"/"),"0")</f>
        <v>1</v>
      </c>
      <c r="Q118" s="35">
        <f t="shared" si="18"/>
        <v>0</v>
      </c>
    </row>
    <row r="119" spans="1:24" ht="19.5" customHeight="1">
      <c r="B119" s="916" t="s">
        <v>114</v>
      </c>
      <c r="C119" s="916"/>
      <c r="D119" s="916"/>
      <c r="E119" s="917">
        <f>N118*100/SUM(N118:O118)</f>
        <v>0</v>
      </c>
      <c r="F119" s="917"/>
      <c r="G119" s="251"/>
      <c r="H119" s="42"/>
      <c r="I119" s="42"/>
      <c r="J119" s="42"/>
      <c r="K119" s="43"/>
      <c r="L119" s="42"/>
      <c r="M119" s="44"/>
      <c r="N119" s="44"/>
      <c r="Q119" s="35">
        <f t="shared" si="18"/>
        <v>0</v>
      </c>
    </row>
    <row r="120" spans="1:24" ht="12.6" hidden="1" customHeight="1">
      <c r="B120" s="468"/>
      <c r="C120" s="451"/>
      <c r="D120" s="42"/>
      <c r="E120" s="42"/>
      <c r="F120" s="469"/>
      <c r="G120" s="469"/>
      <c r="H120" s="42"/>
      <c r="I120" s="42"/>
      <c r="J120" s="42"/>
      <c r="K120" s="43"/>
      <c r="L120" s="42"/>
      <c r="M120" s="44"/>
      <c r="N120" s="44"/>
      <c r="Q120" s="35">
        <f t="shared" si="18"/>
        <v>0</v>
      </c>
    </row>
    <row r="121" spans="1:24" ht="18.75">
      <c r="A121" s="945" t="str">
        <f>"ผลการประเมินการเรียนรู้  วิชา"&amp;ข้อมูลพื้นฐาน!A17&amp;"    รหัสวิชา    "&amp;ข้อมูลพื้นฐาน!C17</f>
        <v xml:space="preserve">ผลการประเมินการเรียนรู้  วิชาวิทยาศาสตร์และเทคโนโลยี    รหัสวิชา    </v>
      </c>
      <c r="B121" s="945"/>
      <c r="C121" s="945"/>
      <c r="D121" s="945"/>
      <c r="E121" s="945"/>
      <c r="F121" s="945"/>
      <c r="G121" s="945"/>
      <c r="H121" s="945"/>
      <c r="I121" s="945"/>
      <c r="J121" s="945"/>
      <c r="K121" s="945"/>
      <c r="L121" s="945"/>
      <c r="M121" s="945"/>
      <c r="N121" s="945"/>
      <c r="O121" s="945"/>
      <c r="P121" s="945"/>
      <c r="Q121" s="35">
        <f t="shared" si="18"/>
        <v>0</v>
      </c>
      <c r="X121" s="35">
        <v>3</v>
      </c>
    </row>
    <row r="122" spans="1:24" ht="18.75">
      <c r="A12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122" s="945"/>
      <c r="C122" s="945"/>
      <c r="D122" s="945"/>
      <c r="E122" s="945"/>
      <c r="F122" s="945"/>
      <c r="G122" s="945"/>
      <c r="H122" s="945"/>
      <c r="I122" s="945"/>
      <c r="J122" s="945"/>
      <c r="K122" s="945"/>
      <c r="L122" s="945"/>
      <c r="M122" s="945"/>
      <c r="N122" s="945"/>
      <c r="O122" s="945"/>
      <c r="P122" s="945"/>
      <c r="Q122" s="35">
        <f t="shared" si="18"/>
        <v>0</v>
      </c>
    </row>
    <row r="123" spans="1:24" ht="18.75">
      <c r="A123" s="946" t="str">
        <f>"ครูผู้สอน    "&amp;ข้อมูลพื้นฐาน!B17</f>
        <v xml:space="preserve">ครูผู้สอน    </v>
      </c>
      <c r="B123" s="946"/>
      <c r="C123" s="946"/>
      <c r="D123" s="946"/>
      <c r="E123" s="946"/>
      <c r="F123" s="946"/>
      <c r="G123" s="946"/>
      <c r="H123" s="946"/>
      <c r="I123" s="946"/>
      <c r="J123" s="946"/>
      <c r="K123" s="946"/>
      <c r="L123" s="946"/>
      <c r="M123" s="946"/>
      <c r="N123" s="946"/>
      <c r="O123" s="946"/>
      <c r="P123" s="946"/>
      <c r="Q123" s="35">
        <f t="shared" si="18"/>
        <v>0</v>
      </c>
    </row>
    <row r="124" spans="1:24" ht="12" customHeight="1">
      <c r="A124" s="921" t="s">
        <v>38</v>
      </c>
      <c r="B124" s="924" t="s">
        <v>39</v>
      </c>
      <c r="C124" s="927" t="s">
        <v>40</v>
      </c>
      <c r="D124" s="927"/>
      <c r="E124" s="927"/>
      <c r="F124" s="927"/>
      <c r="G124" s="928" t="s">
        <v>43</v>
      </c>
      <c r="H124" s="928"/>
      <c r="I124" s="928"/>
      <c r="J124" s="929"/>
      <c r="K124" s="930" t="s">
        <v>44</v>
      </c>
      <c r="L124" s="931"/>
      <c r="M124" s="932" t="s">
        <v>48</v>
      </c>
      <c r="N124" s="935" t="s">
        <v>49</v>
      </c>
      <c r="O124" s="936"/>
      <c r="P124" s="939" t="s">
        <v>61</v>
      </c>
      <c r="Q124" s="35">
        <f t="shared" si="18"/>
        <v>0</v>
      </c>
    </row>
    <row r="125" spans="1:24" ht="51">
      <c r="A125" s="922"/>
      <c r="B125" s="925"/>
      <c r="C125" s="921" t="s">
        <v>116</v>
      </c>
      <c r="D125" s="462" t="s">
        <v>41</v>
      </c>
      <c r="E125" s="462" t="s">
        <v>42</v>
      </c>
      <c r="F125" s="462" t="s">
        <v>1</v>
      </c>
      <c r="G125" s="921" t="s">
        <v>116</v>
      </c>
      <c r="H125" s="505" t="s">
        <v>41</v>
      </c>
      <c r="I125" s="505" t="s">
        <v>1717</v>
      </c>
      <c r="J125" s="505" t="s">
        <v>1</v>
      </c>
      <c r="K125" s="463" t="s">
        <v>45</v>
      </c>
      <c r="L125" s="942" t="s">
        <v>46</v>
      </c>
      <c r="M125" s="933"/>
      <c r="N125" s="937"/>
      <c r="O125" s="938"/>
      <c r="P125" s="940"/>
      <c r="Q125" s="35">
        <f t="shared" si="18"/>
        <v>0</v>
      </c>
    </row>
    <row r="126" spans="1:24" ht="15" customHeight="1">
      <c r="A126" s="922"/>
      <c r="B126" s="925"/>
      <c r="C126" s="923"/>
      <c r="D126" s="464" t="s">
        <v>47</v>
      </c>
      <c r="E126" s="464" t="s">
        <v>47</v>
      </c>
      <c r="F126" s="464" t="s">
        <v>47</v>
      </c>
      <c r="G126" s="923"/>
      <c r="H126" s="464" t="s">
        <v>47</v>
      </c>
      <c r="I126" s="464" t="s">
        <v>47</v>
      </c>
      <c r="J126" s="464" t="s">
        <v>47</v>
      </c>
      <c r="K126" s="465" t="s">
        <v>47</v>
      </c>
      <c r="L126" s="943"/>
      <c r="M126" s="933"/>
      <c r="N126" s="939" t="s">
        <v>50</v>
      </c>
      <c r="O126" s="939" t="s">
        <v>51</v>
      </c>
      <c r="P126" s="940"/>
      <c r="Q126" s="35">
        <f t="shared" si="18"/>
        <v>0</v>
      </c>
    </row>
    <row r="127" spans="1:24" ht="14.1" customHeight="1">
      <c r="A127" s="923"/>
      <c r="B127" s="926"/>
      <c r="C127" s="452">
        <f>ข้อมูลพื้นฐาน!F17</f>
        <v>0</v>
      </c>
      <c r="D127" s="464">
        <f>ข้อมูลพื้นฐาน!D17/2</f>
        <v>35</v>
      </c>
      <c r="E127" s="464">
        <f>ข้อมูลพื้นฐาน!E17/2</f>
        <v>15</v>
      </c>
      <c r="F127" s="464">
        <f>SUM(D127:E127)</f>
        <v>50</v>
      </c>
      <c r="G127" s="452">
        <f>ข้อมูลพื้นฐาน!G17</f>
        <v>0</v>
      </c>
      <c r="H127" s="464">
        <f>D127</f>
        <v>35</v>
      </c>
      <c r="I127" s="464">
        <f>E127</f>
        <v>15</v>
      </c>
      <c r="J127" s="464">
        <f>SUM(H127:I127)</f>
        <v>50</v>
      </c>
      <c r="K127" s="465">
        <f>SUM(F127,J127)</f>
        <v>100</v>
      </c>
      <c r="L127" s="944"/>
      <c r="M127" s="934"/>
      <c r="N127" s="941"/>
      <c r="O127" s="941"/>
      <c r="P127" s="941"/>
      <c r="Q127" s="35">
        <f t="shared" si="18"/>
        <v>0</v>
      </c>
    </row>
    <row r="128" spans="1:24" ht="12.95" customHeight="1">
      <c r="A128" s="54">
        <f>เวลาเรียน1!A7</f>
        <v>1</v>
      </c>
      <c r="B128" s="466" t="str">
        <f>เวลาเรียน1!D7</f>
        <v/>
      </c>
      <c r="C128" s="52">
        <f>IF(A128="","",คะแนนตามตัวชี้วัด!AY115)</f>
        <v>0</v>
      </c>
      <c r="D128" s="52">
        <f>IF(A128="","",คะแนนตามตัวชี้วัด!AU115)</f>
        <v>0</v>
      </c>
      <c r="E128" s="52" t="str">
        <f>IF(B128="","",คะแนนตามตัวชี้วัด!AV115)</f>
        <v/>
      </c>
      <c r="F128" s="60" t="str">
        <f>IF(SUM(D128:E128),SUM(D128:E128),"")</f>
        <v/>
      </c>
      <c r="G128" s="52">
        <f>IF(A128="","",คะแนนตามตัวชี้วัด!AZ115)</f>
        <v>0</v>
      </c>
      <c r="H128" s="52">
        <f>IF(A128="","",คะแนนตามตัวชี้วัด!AW115)</f>
        <v>0</v>
      </c>
      <c r="I128" s="52" t="str">
        <f>IF(B128="","",คะแนนตามตัวชี้วัด!AX115)</f>
        <v/>
      </c>
      <c r="J128" s="60" t="str">
        <f>IF(SUM(H128:I128),SUM(H128:I128),"")</f>
        <v/>
      </c>
      <c r="K128" s="54">
        <f>IF(A128="","",SUM(F128,J128))</f>
        <v>0</v>
      </c>
      <c r="L128" s="307">
        <f>IF(A128="","",IF(P128="ย้าย","-",VLOOKUP(K128,เกรดประจำชั้น,4,TRUE)))</f>
        <v>0</v>
      </c>
      <c r="M128" s="33"/>
      <c r="N128" s="33" t="str">
        <f>IF(P128="ย้าย","-",IF(A128="","",IF(L128&gt;0,"/","")))</f>
        <v/>
      </c>
      <c r="O128" s="33" t="str">
        <f>IF(N128="-","-",IF(A128="","",IF(L128=0,"/","")))</f>
        <v>/</v>
      </c>
      <c r="P128" s="59" t="str">
        <f>IF('กรอกข้อมูล นร1'!E5="ย้าย",'กรอกข้อมูล นร1'!E5,"")</f>
        <v/>
      </c>
      <c r="Q128" s="35">
        <f t="shared" si="18"/>
        <v>0</v>
      </c>
      <c r="W128" s="35">
        <f>SUM(C128,G128)</f>
        <v>0</v>
      </c>
    </row>
    <row r="129" spans="1:23" ht="12.95" customHeight="1">
      <c r="A129" s="54" t="str">
        <f>เวลาเรียน1!A8</f>
        <v/>
      </c>
      <c r="B129" s="466" t="str">
        <f>เวลาเรียน1!D8</f>
        <v/>
      </c>
      <c r="C129" s="52" t="str">
        <f>IF(A129="","",คะแนนตามตัวชี้วัด!AY116)</f>
        <v/>
      </c>
      <c r="D129" s="52" t="str">
        <f>IF(A129="","",คะแนนตามตัวชี้วัด!AU116)</f>
        <v/>
      </c>
      <c r="E129" s="52" t="str">
        <f>IF(B129="","",คะแนนตามตัวชี้วัด!AV116)</f>
        <v/>
      </c>
      <c r="F129" s="60" t="str">
        <f t="shared" ref="F129:F167" si="27">IF(SUM(D129:E129),SUM(D129:E129),"")</f>
        <v/>
      </c>
      <c r="G129" s="52" t="str">
        <f>IF(A129="","",คะแนนตามตัวชี้วัด!AZ116)</f>
        <v/>
      </c>
      <c r="H129" s="52" t="str">
        <f>IF(A129="","",คะแนนตามตัวชี้วัด!AW116)</f>
        <v/>
      </c>
      <c r="I129" s="52" t="str">
        <f>IF(B129="","",คะแนนตามตัวชี้วัด!AX116)</f>
        <v/>
      </c>
      <c r="J129" s="60" t="str">
        <f t="shared" ref="J129:J172" si="28">IF(SUM(H129:I129),SUM(H129:I129),"")</f>
        <v/>
      </c>
      <c r="K129" s="54" t="str">
        <f t="shared" ref="K129:K178" si="29">IF(A129="","",SUM(F129,J129))</f>
        <v/>
      </c>
      <c r="L129" s="307" t="str">
        <f t="shared" ref="L129:L167" si="30">IF(A129="","",IF(P129="ย้าย","-",VLOOKUP(K129,เกรดประจำชั้น,4,TRUE)))</f>
        <v/>
      </c>
      <c r="M129" s="33"/>
      <c r="N129" s="33" t="str">
        <f t="shared" ref="N129:N167" si="31">IF(P129="ย้าย","-",IF(A129="","",IF(L129&gt;0,"/","")))</f>
        <v/>
      </c>
      <c r="O129" s="33" t="str">
        <f t="shared" ref="O129:O167" si="32">IF(N129="-","-",IF(A129="","",IF(L129=0,"/","")))</f>
        <v/>
      </c>
      <c r="P129" s="59" t="str">
        <f>IF('กรอกข้อมูล นร1'!E6="ย้าย",'กรอกข้อมูล นร1'!E6,"")</f>
        <v/>
      </c>
      <c r="Q129" s="35">
        <f t="shared" si="18"/>
        <v>0</v>
      </c>
      <c r="W129" s="35">
        <f t="shared" si="19"/>
        <v>0</v>
      </c>
    </row>
    <row r="130" spans="1:23" ht="12.95" customHeight="1">
      <c r="A130" s="54" t="str">
        <f>เวลาเรียน1!A9</f>
        <v/>
      </c>
      <c r="B130" s="466" t="str">
        <f>เวลาเรียน1!D9</f>
        <v/>
      </c>
      <c r="C130" s="52" t="str">
        <f>IF(A130="","",คะแนนตามตัวชี้วัด!AY117)</f>
        <v/>
      </c>
      <c r="D130" s="52" t="str">
        <f>IF(A130="","",คะแนนตามตัวชี้วัด!AU117)</f>
        <v/>
      </c>
      <c r="E130" s="52" t="str">
        <f>IF(B130="","",คะแนนตามตัวชี้วัด!AV117)</f>
        <v/>
      </c>
      <c r="F130" s="60" t="str">
        <f t="shared" si="27"/>
        <v/>
      </c>
      <c r="G130" s="52" t="str">
        <f>IF(A130="","",คะแนนตามตัวชี้วัด!AZ117)</f>
        <v/>
      </c>
      <c r="H130" s="52" t="str">
        <f>IF(A130="","",คะแนนตามตัวชี้วัด!AW117)</f>
        <v/>
      </c>
      <c r="I130" s="52" t="str">
        <f>IF(B130="","",คะแนนตามตัวชี้วัด!AX117)</f>
        <v/>
      </c>
      <c r="J130" s="60" t="str">
        <f t="shared" si="28"/>
        <v/>
      </c>
      <c r="K130" s="54" t="str">
        <f t="shared" si="29"/>
        <v/>
      </c>
      <c r="L130" s="307" t="str">
        <f t="shared" si="30"/>
        <v/>
      </c>
      <c r="M130" s="33"/>
      <c r="N130" s="33" t="str">
        <f t="shared" si="31"/>
        <v/>
      </c>
      <c r="O130" s="33" t="str">
        <f t="shared" si="32"/>
        <v/>
      </c>
      <c r="P130" s="59" t="str">
        <f>IF('กรอกข้อมูล นร1'!E7="ย้าย",'กรอกข้อมูล นร1'!E7,"")</f>
        <v/>
      </c>
      <c r="Q130" s="35">
        <f t="shared" si="18"/>
        <v>0</v>
      </c>
      <c r="W130" s="35">
        <f t="shared" si="19"/>
        <v>0</v>
      </c>
    </row>
    <row r="131" spans="1:23" ht="12.95" customHeight="1">
      <c r="A131" s="54" t="str">
        <f>เวลาเรียน1!A10</f>
        <v/>
      </c>
      <c r="B131" s="466" t="str">
        <f>เวลาเรียน1!D10</f>
        <v/>
      </c>
      <c r="C131" s="52" t="str">
        <f>IF(A131="","",คะแนนตามตัวชี้วัด!AY118)</f>
        <v/>
      </c>
      <c r="D131" s="52" t="str">
        <f>IF(A131="","",คะแนนตามตัวชี้วัด!AU118)</f>
        <v/>
      </c>
      <c r="E131" s="52" t="str">
        <f>IF(B131="","",คะแนนตามตัวชี้วัด!AV118)</f>
        <v/>
      </c>
      <c r="F131" s="60" t="str">
        <f t="shared" si="27"/>
        <v/>
      </c>
      <c r="G131" s="52" t="str">
        <f>IF(A131="","",คะแนนตามตัวชี้วัด!AZ118)</f>
        <v/>
      </c>
      <c r="H131" s="52" t="str">
        <f>IF(A131="","",คะแนนตามตัวชี้วัด!AW118)</f>
        <v/>
      </c>
      <c r="I131" s="52" t="str">
        <f>IF(B131="","",คะแนนตามตัวชี้วัด!AX118)</f>
        <v/>
      </c>
      <c r="J131" s="60" t="str">
        <f t="shared" si="28"/>
        <v/>
      </c>
      <c r="K131" s="54" t="str">
        <f t="shared" si="29"/>
        <v/>
      </c>
      <c r="L131" s="307" t="str">
        <f t="shared" si="30"/>
        <v/>
      </c>
      <c r="M131" s="33"/>
      <c r="N131" s="33" t="str">
        <f t="shared" si="31"/>
        <v/>
      </c>
      <c r="O131" s="33" t="str">
        <f t="shared" si="32"/>
        <v/>
      </c>
      <c r="P131" s="59" t="str">
        <f>IF('กรอกข้อมูล นร1'!E8="ย้าย",'กรอกข้อมูล นร1'!E8,"")</f>
        <v/>
      </c>
      <c r="Q131" s="35">
        <f t="shared" si="18"/>
        <v>0</v>
      </c>
      <c r="W131" s="35">
        <f t="shared" si="19"/>
        <v>0</v>
      </c>
    </row>
    <row r="132" spans="1:23" ht="12.95" customHeight="1">
      <c r="A132" s="54" t="str">
        <f>เวลาเรียน1!A11</f>
        <v/>
      </c>
      <c r="B132" s="466" t="str">
        <f>เวลาเรียน1!D11</f>
        <v/>
      </c>
      <c r="C132" s="52" t="str">
        <f>IF(A132="","",คะแนนตามตัวชี้วัด!AY119)</f>
        <v/>
      </c>
      <c r="D132" s="52" t="str">
        <f>IF(A132="","",คะแนนตามตัวชี้วัด!AU119)</f>
        <v/>
      </c>
      <c r="E132" s="52" t="str">
        <f>IF(B132="","",คะแนนตามตัวชี้วัด!AV119)</f>
        <v/>
      </c>
      <c r="F132" s="60" t="str">
        <f t="shared" si="27"/>
        <v/>
      </c>
      <c r="G132" s="52" t="str">
        <f>IF(A132="","",คะแนนตามตัวชี้วัด!AZ119)</f>
        <v/>
      </c>
      <c r="H132" s="52" t="str">
        <f>IF(A132="","",คะแนนตามตัวชี้วัด!AW119)</f>
        <v/>
      </c>
      <c r="I132" s="52" t="str">
        <f>IF(B132="","",คะแนนตามตัวชี้วัด!AX119)</f>
        <v/>
      </c>
      <c r="J132" s="60" t="str">
        <f t="shared" si="28"/>
        <v/>
      </c>
      <c r="K132" s="54" t="str">
        <f t="shared" si="29"/>
        <v/>
      </c>
      <c r="L132" s="307" t="str">
        <f t="shared" si="30"/>
        <v/>
      </c>
      <c r="M132" s="33"/>
      <c r="N132" s="33" t="str">
        <f t="shared" si="31"/>
        <v/>
      </c>
      <c r="O132" s="33" t="str">
        <f t="shared" si="32"/>
        <v/>
      </c>
      <c r="P132" s="59" t="str">
        <f>IF('กรอกข้อมูล นร1'!E9="ย้าย",'กรอกข้อมูล นร1'!E9,"")</f>
        <v/>
      </c>
      <c r="Q132" s="35">
        <f t="shared" si="18"/>
        <v>0</v>
      </c>
      <c r="W132" s="35">
        <f t="shared" si="19"/>
        <v>0</v>
      </c>
    </row>
    <row r="133" spans="1:23" ht="12.95" customHeight="1">
      <c r="A133" s="54" t="str">
        <f>เวลาเรียน1!A12</f>
        <v/>
      </c>
      <c r="B133" s="466" t="str">
        <f>เวลาเรียน1!D12</f>
        <v/>
      </c>
      <c r="C133" s="52" t="str">
        <f>IF(A133="","",คะแนนตามตัวชี้วัด!AY120)</f>
        <v/>
      </c>
      <c r="D133" s="52" t="str">
        <f>IF(A133="","",คะแนนตามตัวชี้วัด!AU120)</f>
        <v/>
      </c>
      <c r="E133" s="52" t="str">
        <f>IF(B133="","",คะแนนตามตัวชี้วัด!AV120)</f>
        <v/>
      </c>
      <c r="F133" s="60" t="str">
        <f t="shared" si="27"/>
        <v/>
      </c>
      <c r="G133" s="52" t="str">
        <f>IF(A133="","",คะแนนตามตัวชี้วัด!AZ120)</f>
        <v/>
      </c>
      <c r="H133" s="52" t="str">
        <f>IF(A133="","",คะแนนตามตัวชี้วัด!AW120)</f>
        <v/>
      </c>
      <c r="I133" s="52" t="str">
        <f>IF(B133="","",คะแนนตามตัวชี้วัด!AX120)</f>
        <v/>
      </c>
      <c r="J133" s="60" t="str">
        <f t="shared" si="28"/>
        <v/>
      </c>
      <c r="K133" s="54" t="str">
        <f t="shared" si="29"/>
        <v/>
      </c>
      <c r="L133" s="307" t="str">
        <f t="shared" si="30"/>
        <v/>
      </c>
      <c r="M133" s="33"/>
      <c r="N133" s="33" t="str">
        <f t="shared" si="31"/>
        <v/>
      </c>
      <c r="O133" s="33" t="str">
        <f t="shared" si="32"/>
        <v/>
      </c>
      <c r="P133" s="59" t="str">
        <f>IF('กรอกข้อมูล นร1'!E10="ย้าย",'กรอกข้อมูล นร1'!E10,"")</f>
        <v/>
      </c>
      <c r="Q133" s="35">
        <f t="shared" si="18"/>
        <v>0</v>
      </c>
      <c r="W133" s="35">
        <f t="shared" si="19"/>
        <v>0</v>
      </c>
    </row>
    <row r="134" spans="1:23" ht="12.95" customHeight="1">
      <c r="A134" s="54" t="str">
        <f>เวลาเรียน1!A13</f>
        <v/>
      </c>
      <c r="B134" s="466" t="str">
        <f>เวลาเรียน1!D13</f>
        <v/>
      </c>
      <c r="C134" s="52" t="str">
        <f>IF(A134="","",คะแนนตามตัวชี้วัด!AY121)</f>
        <v/>
      </c>
      <c r="D134" s="52" t="str">
        <f>IF(A134="","",คะแนนตามตัวชี้วัด!AU121)</f>
        <v/>
      </c>
      <c r="E134" s="52" t="str">
        <f>IF(B134="","",คะแนนตามตัวชี้วัด!AV121)</f>
        <v/>
      </c>
      <c r="F134" s="60" t="str">
        <f t="shared" si="27"/>
        <v/>
      </c>
      <c r="G134" s="52" t="str">
        <f>IF(A134="","",คะแนนตามตัวชี้วัด!AZ121)</f>
        <v/>
      </c>
      <c r="H134" s="52" t="str">
        <f>IF(A134="","",คะแนนตามตัวชี้วัด!AW121)</f>
        <v/>
      </c>
      <c r="I134" s="52" t="str">
        <f>IF(B134="","",คะแนนตามตัวชี้วัด!AX121)</f>
        <v/>
      </c>
      <c r="J134" s="60" t="str">
        <f t="shared" si="28"/>
        <v/>
      </c>
      <c r="K134" s="54" t="str">
        <f t="shared" si="29"/>
        <v/>
      </c>
      <c r="L134" s="307" t="str">
        <f t="shared" si="30"/>
        <v/>
      </c>
      <c r="M134" s="33"/>
      <c r="N134" s="33" t="str">
        <f t="shared" si="31"/>
        <v/>
      </c>
      <c r="O134" s="33" t="str">
        <f t="shared" si="32"/>
        <v/>
      </c>
      <c r="P134" s="59" t="str">
        <f>IF('กรอกข้อมูล นร1'!E11="ย้าย",'กรอกข้อมูล นร1'!E11,"")</f>
        <v/>
      </c>
      <c r="Q134" s="35">
        <f t="shared" si="18"/>
        <v>0</v>
      </c>
      <c r="W134" s="35">
        <f t="shared" si="19"/>
        <v>0</v>
      </c>
    </row>
    <row r="135" spans="1:23" ht="12.95" customHeight="1">
      <c r="A135" s="54" t="str">
        <f>เวลาเรียน1!A14</f>
        <v/>
      </c>
      <c r="B135" s="466" t="str">
        <f>เวลาเรียน1!D14</f>
        <v/>
      </c>
      <c r="C135" s="52" t="str">
        <f>IF(A135="","",คะแนนตามตัวชี้วัด!AY122)</f>
        <v/>
      </c>
      <c r="D135" s="52" t="str">
        <f>IF(A135="","",คะแนนตามตัวชี้วัด!AU122)</f>
        <v/>
      </c>
      <c r="E135" s="52" t="str">
        <f>IF(B135="","",คะแนนตามตัวชี้วัด!AV122)</f>
        <v/>
      </c>
      <c r="F135" s="60" t="str">
        <f t="shared" si="27"/>
        <v/>
      </c>
      <c r="G135" s="52" t="str">
        <f>IF(A135="","",คะแนนตามตัวชี้วัด!AZ122)</f>
        <v/>
      </c>
      <c r="H135" s="52" t="str">
        <f>IF(A135="","",คะแนนตามตัวชี้วัด!AW122)</f>
        <v/>
      </c>
      <c r="I135" s="52" t="str">
        <f>IF(B135="","",คะแนนตามตัวชี้วัด!AX122)</f>
        <v/>
      </c>
      <c r="J135" s="60" t="str">
        <f t="shared" si="28"/>
        <v/>
      </c>
      <c r="K135" s="54" t="str">
        <f t="shared" si="29"/>
        <v/>
      </c>
      <c r="L135" s="307" t="str">
        <f t="shared" si="30"/>
        <v/>
      </c>
      <c r="M135" s="33"/>
      <c r="N135" s="33" t="str">
        <f t="shared" si="31"/>
        <v/>
      </c>
      <c r="O135" s="33" t="str">
        <f t="shared" si="32"/>
        <v/>
      </c>
      <c r="P135" s="59" t="str">
        <f>IF('กรอกข้อมูล นร1'!E12="ย้าย",'กรอกข้อมูล นร1'!E12,"")</f>
        <v/>
      </c>
      <c r="Q135" s="35">
        <f t="shared" si="18"/>
        <v>0</v>
      </c>
      <c r="W135" s="35">
        <f t="shared" si="19"/>
        <v>0</v>
      </c>
    </row>
    <row r="136" spans="1:23" ht="12.95" customHeight="1">
      <c r="A136" s="54" t="str">
        <f>เวลาเรียน1!A15</f>
        <v/>
      </c>
      <c r="B136" s="466" t="str">
        <f>เวลาเรียน1!D15</f>
        <v/>
      </c>
      <c r="C136" s="52" t="str">
        <f>IF(A136="","",คะแนนตามตัวชี้วัด!AY123)</f>
        <v/>
      </c>
      <c r="D136" s="52" t="str">
        <f>IF(A136="","",คะแนนตามตัวชี้วัด!AU123)</f>
        <v/>
      </c>
      <c r="E136" s="52" t="str">
        <f>IF(B136="","",คะแนนตามตัวชี้วัด!AV123)</f>
        <v/>
      </c>
      <c r="F136" s="60" t="str">
        <f t="shared" si="27"/>
        <v/>
      </c>
      <c r="G136" s="52" t="str">
        <f>IF(A136="","",คะแนนตามตัวชี้วัด!AZ123)</f>
        <v/>
      </c>
      <c r="H136" s="52" t="str">
        <f>IF(A136="","",คะแนนตามตัวชี้วัด!AW123)</f>
        <v/>
      </c>
      <c r="I136" s="52" t="str">
        <f>IF(B136="","",คะแนนตามตัวชี้วัด!AX123)</f>
        <v/>
      </c>
      <c r="J136" s="60" t="str">
        <f t="shared" si="28"/>
        <v/>
      </c>
      <c r="K136" s="54" t="str">
        <f t="shared" si="29"/>
        <v/>
      </c>
      <c r="L136" s="307" t="str">
        <f t="shared" si="30"/>
        <v/>
      </c>
      <c r="M136" s="33"/>
      <c r="N136" s="33" t="str">
        <f t="shared" si="31"/>
        <v/>
      </c>
      <c r="O136" s="33" t="str">
        <f t="shared" si="32"/>
        <v/>
      </c>
      <c r="P136" s="59" t="str">
        <f>IF('กรอกข้อมูล นร1'!E13="ย้าย",'กรอกข้อมูล นร1'!E13,"")</f>
        <v/>
      </c>
      <c r="Q136" s="35">
        <f t="shared" si="18"/>
        <v>0</v>
      </c>
      <c r="W136" s="35">
        <f t="shared" si="19"/>
        <v>0</v>
      </c>
    </row>
    <row r="137" spans="1:23" ht="12.95" customHeight="1">
      <c r="A137" s="54" t="str">
        <f>เวลาเรียน1!A16</f>
        <v/>
      </c>
      <c r="B137" s="466" t="str">
        <f>เวลาเรียน1!D16</f>
        <v/>
      </c>
      <c r="C137" s="52" t="str">
        <f>IF(A137="","",คะแนนตามตัวชี้วัด!AY124)</f>
        <v/>
      </c>
      <c r="D137" s="52" t="str">
        <f>IF(A137="","",คะแนนตามตัวชี้วัด!AU124)</f>
        <v/>
      </c>
      <c r="E137" s="52" t="str">
        <f>IF(B137="","",คะแนนตามตัวชี้วัด!AV124)</f>
        <v/>
      </c>
      <c r="F137" s="60" t="str">
        <f t="shared" si="27"/>
        <v/>
      </c>
      <c r="G137" s="52" t="str">
        <f>IF(A137="","",คะแนนตามตัวชี้วัด!AZ124)</f>
        <v/>
      </c>
      <c r="H137" s="52" t="str">
        <f>IF(A137="","",คะแนนตามตัวชี้วัด!AW124)</f>
        <v/>
      </c>
      <c r="I137" s="52" t="str">
        <f>IF(B137="","",คะแนนตามตัวชี้วัด!AX124)</f>
        <v/>
      </c>
      <c r="J137" s="60" t="str">
        <f t="shared" si="28"/>
        <v/>
      </c>
      <c r="K137" s="54" t="str">
        <f t="shared" si="29"/>
        <v/>
      </c>
      <c r="L137" s="307" t="str">
        <f t="shared" si="30"/>
        <v/>
      </c>
      <c r="M137" s="33"/>
      <c r="N137" s="33" t="str">
        <f t="shared" si="31"/>
        <v/>
      </c>
      <c r="O137" s="33" t="str">
        <f t="shared" si="32"/>
        <v/>
      </c>
      <c r="P137" s="59" t="str">
        <f>IF('กรอกข้อมูล นร1'!E14="ย้าย",'กรอกข้อมูล นร1'!E14,"")</f>
        <v/>
      </c>
      <c r="Q137" s="35">
        <f t="shared" si="18"/>
        <v>0</v>
      </c>
      <c r="W137" s="35">
        <f t="shared" si="19"/>
        <v>0</v>
      </c>
    </row>
    <row r="138" spans="1:23" ht="12.95" customHeight="1">
      <c r="A138" s="54" t="str">
        <f>เวลาเรียน1!A17</f>
        <v/>
      </c>
      <c r="B138" s="466" t="str">
        <f>เวลาเรียน1!D17</f>
        <v/>
      </c>
      <c r="C138" s="52" t="str">
        <f>IF(A138="","",คะแนนตามตัวชี้วัด!AY125)</f>
        <v/>
      </c>
      <c r="D138" s="52" t="str">
        <f>IF(A138="","",คะแนนตามตัวชี้วัด!AU125)</f>
        <v/>
      </c>
      <c r="E138" s="52" t="str">
        <f>IF(B138="","",คะแนนตามตัวชี้วัด!AV125)</f>
        <v/>
      </c>
      <c r="F138" s="60" t="str">
        <f t="shared" si="27"/>
        <v/>
      </c>
      <c r="G138" s="52" t="str">
        <f>IF(A138="","",คะแนนตามตัวชี้วัด!AZ125)</f>
        <v/>
      </c>
      <c r="H138" s="52" t="str">
        <f>IF(A138="","",คะแนนตามตัวชี้วัด!AW125)</f>
        <v/>
      </c>
      <c r="I138" s="52" t="str">
        <f>IF(B138="","",คะแนนตามตัวชี้วัด!AX125)</f>
        <v/>
      </c>
      <c r="J138" s="60" t="str">
        <f t="shared" si="28"/>
        <v/>
      </c>
      <c r="K138" s="54" t="str">
        <f t="shared" si="29"/>
        <v/>
      </c>
      <c r="L138" s="307" t="str">
        <f t="shared" si="30"/>
        <v/>
      </c>
      <c r="M138" s="33"/>
      <c r="N138" s="33" t="str">
        <f t="shared" si="31"/>
        <v/>
      </c>
      <c r="O138" s="33" t="str">
        <f t="shared" si="32"/>
        <v/>
      </c>
      <c r="P138" s="59" t="str">
        <f>IF('กรอกข้อมูล นร1'!E15="ย้าย",'กรอกข้อมูล นร1'!E15,"")</f>
        <v/>
      </c>
      <c r="Q138" s="35">
        <f t="shared" si="18"/>
        <v>0</v>
      </c>
      <c r="W138" s="35">
        <f t="shared" si="19"/>
        <v>0</v>
      </c>
    </row>
    <row r="139" spans="1:23" ht="12.95" customHeight="1">
      <c r="A139" s="54" t="str">
        <f>เวลาเรียน1!A18</f>
        <v/>
      </c>
      <c r="B139" s="466" t="str">
        <f>เวลาเรียน1!D18</f>
        <v/>
      </c>
      <c r="C139" s="52" t="str">
        <f>IF(A139="","",คะแนนตามตัวชี้วัด!AY126)</f>
        <v/>
      </c>
      <c r="D139" s="52" t="str">
        <f>IF(A139="","",คะแนนตามตัวชี้วัด!AU126)</f>
        <v/>
      </c>
      <c r="E139" s="52" t="str">
        <f>IF(B139="","",คะแนนตามตัวชี้วัด!AV126)</f>
        <v/>
      </c>
      <c r="F139" s="60" t="str">
        <f t="shared" si="27"/>
        <v/>
      </c>
      <c r="G139" s="52" t="str">
        <f>IF(A139="","",คะแนนตามตัวชี้วัด!AZ126)</f>
        <v/>
      </c>
      <c r="H139" s="52" t="str">
        <f>IF(A139="","",คะแนนตามตัวชี้วัด!AW126)</f>
        <v/>
      </c>
      <c r="I139" s="52" t="str">
        <f>IF(B139="","",คะแนนตามตัวชี้วัด!AX126)</f>
        <v/>
      </c>
      <c r="J139" s="60" t="str">
        <f t="shared" si="28"/>
        <v/>
      </c>
      <c r="K139" s="54" t="str">
        <f t="shared" si="29"/>
        <v/>
      </c>
      <c r="L139" s="307" t="str">
        <f t="shared" si="30"/>
        <v/>
      </c>
      <c r="M139" s="33"/>
      <c r="N139" s="33" t="str">
        <f t="shared" si="31"/>
        <v/>
      </c>
      <c r="O139" s="33" t="str">
        <f t="shared" si="32"/>
        <v/>
      </c>
      <c r="P139" s="59" t="str">
        <f>IF('กรอกข้อมูล นร1'!E16="ย้าย",'กรอกข้อมูล นร1'!E16,"")</f>
        <v/>
      </c>
      <c r="Q139" s="35">
        <f t="shared" si="18"/>
        <v>0</v>
      </c>
      <c r="W139" s="35">
        <f t="shared" si="19"/>
        <v>0</v>
      </c>
    </row>
    <row r="140" spans="1:23" ht="12.95" customHeight="1">
      <c r="A140" s="54" t="str">
        <f>เวลาเรียน1!A19</f>
        <v/>
      </c>
      <c r="B140" s="466" t="str">
        <f>เวลาเรียน1!D19</f>
        <v/>
      </c>
      <c r="C140" s="52" t="str">
        <f>IF(A140="","",คะแนนตามตัวชี้วัด!AY127)</f>
        <v/>
      </c>
      <c r="D140" s="52" t="str">
        <f>IF(A140="","",คะแนนตามตัวชี้วัด!AU127)</f>
        <v/>
      </c>
      <c r="E140" s="52" t="str">
        <f>IF(B140="","",คะแนนตามตัวชี้วัด!AV127)</f>
        <v/>
      </c>
      <c r="F140" s="60" t="str">
        <f t="shared" si="27"/>
        <v/>
      </c>
      <c r="G140" s="52" t="str">
        <f>IF(A140="","",คะแนนตามตัวชี้วัด!AZ127)</f>
        <v/>
      </c>
      <c r="H140" s="52" t="str">
        <f>IF(A140="","",คะแนนตามตัวชี้วัด!AW127)</f>
        <v/>
      </c>
      <c r="I140" s="52" t="str">
        <f>IF(B140="","",คะแนนตามตัวชี้วัด!AX127)</f>
        <v/>
      </c>
      <c r="J140" s="60" t="str">
        <f t="shared" si="28"/>
        <v/>
      </c>
      <c r="K140" s="54" t="str">
        <f t="shared" si="29"/>
        <v/>
      </c>
      <c r="L140" s="307" t="str">
        <f t="shared" si="30"/>
        <v/>
      </c>
      <c r="M140" s="33"/>
      <c r="N140" s="33" t="str">
        <f t="shared" si="31"/>
        <v/>
      </c>
      <c r="O140" s="33" t="str">
        <f t="shared" si="32"/>
        <v/>
      </c>
      <c r="P140" s="59" t="str">
        <f>IF('กรอกข้อมูล นร1'!E17="ย้าย",'กรอกข้อมูล นร1'!E17,"")</f>
        <v/>
      </c>
      <c r="Q140" s="35">
        <f t="shared" si="18"/>
        <v>0</v>
      </c>
      <c r="W140" s="35">
        <f t="shared" si="19"/>
        <v>0</v>
      </c>
    </row>
    <row r="141" spans="1:23" ht="12.95" customHeight="1">
      <c r="A141" s="54" t="str">
        <f>เวลาเรียน1!A20</f>
        <v/>
      </c>
      <c r="B141" s="466" t="str">
        <f>เวลาเรียน1!D20</f>
        <v/>
      </c>
      <c r="C141" s="52" t="str">
        <f>IF(A141="","",คะแนนตามตัวชี้วัด!AY128)</f>
        <v/>
      </c>
      <c r="D141" s="52" t="str">
        <f>IF(A141="","",คะแนนตามตัวชี้วัด!AU128)</f>
        <v/>
      </c>
      <c r="E141" s="52" t="str">
        <f>IF(B141="","",คะแนนตามตัวชี้วัด!AV128)</f>
        <v/>
      </c>
      <c r="F141" s="60" t="str">
        <f t="shared" si="27"/>
        <v/>
      </c>
      <c r="G141" s="52" t="str">
        <f>IF(A141="","",คะแนนตามตัวชี้วัด!AZ128)</f>
        <v/>
      </c>
      <c r="H141" s="52" t="str">
        <f>IF(A141="","",คะแนนตามตัวชี้วัด!AW128)</f>
        <v/>
      </c>
      <c r="I141" s="52" t="str">
        <f>IF(B141="","",คะแนนตามตัวชี้วัด!AX128)</f>
        <v/>
      </c>
      <c r="J141" s="60" t="str">
        <f t="shared" si="28"/>
        <v/>
      </c>
      <c r="K141" s="54" t="str">
        <f t="shared" si="29"/>
        <v/>
      </c>
      <c r="L141" s="307" t="str">
        <f t="shared" si="30"/>
        <v/>
      </c>
      <c r="M141" s="33"/>
      <c r="N141" s="33" t="str">
        <f t="shared" si="31"/>
        <v/>
      </c>
      <c r="O141" s="33" t="str">
        <f t="shared" si="32"/>
        <v/>
      </c>
      <c r="P141" s="59" t="str">
        <f>IF('กรอกข้อมูล นร1'!E18="ย้าย",'กรอกข้อมูล นร1'!E18,"")</f>
        <v/>
      </c>
      <c r="Q141" s="35">
        <f t="shared" si="18"/>
        <v>0</v>
      </c>
      <c r="W141" s="35">
        <f t="shared" si="19"/>
        <v>0</v>
      </c>
    </row>
    <row r="142" spans="1:23" ht="12.95" customHeight="1">
      <c r="A142" s="54" t="str">
        <f>เวลาเรียน1!A21</f>
        <v/>
      </c>
      <c r="B142" s="466" t="str">
        <f>เวลาเรียน1!D21</f>
        <v/>
      </c>
      <c r="C142" s="52" t="str">
        <f>IF(A142="","",คะแนนตามตัวชี้วัด!AY129)</f>
        <v/>
      </c>
      <c r="D142" s="52" t="str">
        <f>IF(A142="","",คะแนนตามตัวชี้วัด!AU129)</f>
        <v/>
      </c>
      <c r="E142" s="52" t="str">
        <f>IF(B142="","",คะแนนตามตัวชี้วัด!AV129)</f>
        <v/>
      </c>
      <c r="F142" s="60" t="str">
        <f t="shared" si="27"/>
        <v/>
      </c>
      <c r="G142" s="52" t="str">
        <f>IF(A142="","",คะแนนตามตัวชี้วัด!AZ129)</f>
        <v/>
      </c>
      <c r="H142" s="52" t="str">
        <f>IF(A142="","",คะแนนตามตัวชี้วัด!AW129)</f>
        <v/>
      </c>
      <c r="I142" s="52" t="str">
        <f>IF(B142="","",คะแนนตามตัวชี้วัด!AX129)</f>
        <v/>
      </c>
      <c r="J142" s="60" t="str">
        <f t="shared" si="28"/>
        <v/>
      </c>
      <c r="K142" s="54" t="str">
        <f t="shared" si="29"/>
        <v/>
      </c>
      <c r="L142" s="307" t="str">
        <f t="shared" si="30"/>
        <v/>
      </c>
      <c r="M142" s="33"/>
      <c r="N142" s="33" t="str">
        <f t="shared" si="31"/>
        <v/>
      </c>
      <c r="O142" s="33" t="str">
        <f t="shared" si="32"/>
        <v/>
      </c>
      <c r="P142" s="59" t="str">
        <f>IF('กรอกข้อมูล นร1'!E19="ย้าย",'กรอกข้อมูล นร1'!E19,"")</f>
        <v/>
      </c>
      <c r="Q142" s="35">
        <f t="shared" si="18"/>
        <v>0</v>
      </c>
      <c r="W142" s="35">
        <f t="shared" si="19"/>
        <v>0</v>
      </c>
    </row>
    <row r="143" spans="1:23" ht="12.95" customHeight="1">
      <c r="A143" s="54" t="str">
        <f>เวลาเรียน1!A22</f>
        <v/>
      </c>
      <c r="B143" s="466" t="str">
        <f>เวลาเรียน1!D22</f>
        <v/>
      </c>
      <c r="C143" s="52" t="str">
        <f>IF(A143="","",คะแนนตามตัวชี้วัด!AY130)</f>
        <v/>
      </c>
      <c r="D143" s="52" t="str">
        <f>IF(A143="","",คะแนนตามตัวชี้วัด!AU130)</f>
        <v/>
      </c>
      <c r="E143" s="52" t="str">
        <f>IF(B143="","",คะแนนตามตัวชี้วัด!AV130)</f>
        <v/>
      </c>
      <c r="F143" s="60" t="str">
        <f t="shared" si="27"/>
        <v/>
      </c>
      <c r="G143" s="52" t="str">
        <f>IF(A143="","",คะแนนตามตัวชี้วัด!AZ130)</f>
        <v/>
      </c>
      <c r="H143" s="52" t="str">
        <f>IF(A143="","",คะแนนตามตัวชี้วัด!AW130)</f>
        <v/>
      </c>
      <c r="I143" s="52" t="str">
        <f>IF(B143="","",คะแนนตามตัวชี้วัด!AX130)</f>
        <v/>
      </c>
      <c r="J143" s="60" t="str">
        <f t="shared" si="28"/>
        <v/>
      </c>
      <c r="K143" s="54" t="str">
        <f t="shared" si="29"/>
        <v/>
      </c>
      <c r="L143" s="307" t="str">
        <f t="shared" si="30"/>
        <v/>
      </c>
      <c r="M143" s="33"/>
      <c r="N143" s="33" t="str">
        <f t="shared" si="31"/>
        <v/>
      </c>
      <c r="O143" s="33" t="str">
        <f t="shared" si="32"/>
        <v/>
      </c>
      <c r="P143" s="59" t="str">
        <f>IF('กรอกข้อมูล นร1'!E20="ย้าย",'กรอกข้อมูล นร1'!E20,"")</f>
        <v/>
      </c>
      <c r="Q143" s="35">
        <f t="shared" si="18"/>
        <v>0</v>
      </c>
      <c r="W143" s="35">
        <f t="shared" si="19"/>
        <v>0</v>
      </c>
    </row>
    <row r="144" spans="1:23" ht="12.95" customHeight="1">
      <c r="A144" s="54" t="str">
        <f>เวลาเรียน1!A23</f>
        <v/>
      </c>
      <c r="B144" s="466" t="str">
        <f>เวลาเรียน1!D23</f>
        <v/>
      </c>
      <c r="C144" s="52" t="str">
        <f>IF(A144="","",คะแนนตามตัวชี้วัด!AY131)</f>
        <v/>
      </c>
      <c r="D144" s="52" t="str">
        <f>IF(A144="","",คะแนนตามตัวชี้วัด!AU131)</f>
        <v/>
      </c>
      <c r="E144" s="52" t="str">
        <f>IF(B144="","",คะแนนตามตัวชี้วัด!AV131)</f>
        <v/>
      </c>
      <c r="F144" s="60" t="str">
        <f t="shared" si="27"/>
        <v/>
      </c>
      <c r="G144" s="52" t="str">
        <f>IF(A144="","",คะแนนตามตัวชี้วัด!AZ131)</f>
        <v/>
      </c>
      <c r="H144" s="52" t="str">
        <f>IF(A144="","",คะแนนตามตัวชี้วัด!AW131)</f>
        <v/>
      </c>
      <c r="I144" s="52" t="str">
        <f>IF(B144="","",คะแนนตามตัวชี้วัด!AX131)</f>
        <v/>
      </c>
      <c r="J144" s="60" t="str">
        <f t="shared" si="28"/>
        <v/>
      </c>
      <c r="K144" s="54" t="str">
        <f t="shared" si="29"/>
        <v/>
      </c>
      <c r="L144" s="307" t="str">
        <f t="shared" si="30"/>
        <v/>
      </c>
      <c r="M144" s="33"/>
      <c r="N144" s="33" t="str">
        <f t="shared" si="31"/>
        <v/>
      </c>
      <c r="O144" s="33" t="str">
        <f t="shared" si="32"/>
        <v/>
      </c>
      <c r="P144" s="59" t="str">
        <f>IF('กรอกข้อมูล นร1'!E21="ย้าย",'กรอกข้อมูล นร1'!E21,"")</f>
        <v/>
      </c>
      <c r="Q144" s="35">
        <f t="shared" si="18"/>
        <v>0</v>
      </c>
      <c r="W144" s="35">
        <f t="shared" si="19"/>
        <v>0</v>
      </c>
    </row>
    <row r="145" spans="1:23" ht="12.95" customHeight="1">
      <c r="A145" s="54" t="str">
        <f>เวลาเรียน1!A24</f>
        <v/>
      </c>
      <c r="B145" s="466" t="str">
        <f>เวลาเรียน1!D24</f>
        <v/>
      </c>
      <c r="C145" s="52" t="str">
        <f>IF(A145="","",คะแนนตามตัวชี้วัด!AY132)</f>
        <v/>
      </c>
      <c r="D145" s="52" t="str">
        <f>IF(A145="","",คะแนนตามตัวชี้วัด!AU132)</f>
        <v/>
      </c>
      <c r="E145" s="52" t="str">
        <f>IF(B145="","",คะแนนตามตัวชี้วัด!AV132)</f>
        <v/>
      </c>
      <c r="F145" s="60" t="str">
        <f t="shared" si="27"/>
        <v/>
      </c>
      <c r="G145" s="52" t="str">
        <f>IF(A145="","",คะแนนตามตัวชี้วัด!AZ132)</f>
        <v/>
      </c>
      <c r="H145" s="52" t="str">
        <f>IF(A145="","",คะแนนตามตัวชี้วัด!AW132)</f>
        <v/>
      </c>
      <c r="I145" s="52" t="str">
        <f>IF(B145="","",คะแนนตามตัวชี้วัด!AX132)</f>
        <v/>
      </c>
      <c r="J145" s="60" t="str">
        <f t="shared" si="28"/>
        <v/>
      </c>
      <c r="K145" s="54" t="str">
        <f t="shared" si="29"/>
        <v/>
      </c>
      <c r="L145" s="307" t="str">
        <f t="shared" si="30"/>
        <v/>
      </c>
      <c r="M145" s="33"/>
      <c r="N145" s="33" t="str">
        <f t="shared" si="31"/>
        <v/>
      </c>
      <c r="O145" s="33" t="str">
        <f t="shared" si="32"/>
        <v/>
      </c>
      <c r="P145" s="59" t="str">
        <f>IF('กรอกข้อมูล นร1'!E22="ย้าย",'กรอกข้อมูล นร1'!E22,"")</f>
        <v/>
      </c>
      <c r="Q145" s="35">
        <f t="shared" si="18"/>
        <v>0</v>
      </c>
      <c r="W145" s="35">
        <f t="shared" si="19"/>
        <v>0</v>
      </c>
    </row>
    <row r="146" spans="1:23" ht="12.95" customHeight="1">
      <c r="A146" s="54" t="str">
        <f>เวลาเรียน1!A25</f>
        <v/>
      </c>
      <c r="B146" s="466" t="str">
        <f>เวลาเรียน1!D25</f>
        <v/>
      </c>
      <c r="C146" s="52" t="str">
        <f>IF(A146="","",คะแนนตามตัวชี้วัด!AY133)</f>
        <v/>
      </c>
      <c r="D146" s="52" t="str">
        <f>IF(A146="","",คะแนนตามตัวชี้วัด!AU133)</f>
        <v/>
      </c>
      <c r="E146" s="52" t="str">
        <f>IF(B146="","",คะแนนตามตัวชี้วัด!AV133)</f>
        <v/>
      </c>
      <c r="F146" s="60" t="str">
        <f t="shared" si="27"/>
        <v/>
      </c>
      <c r="G146" s="52" t="str">
        <f>IF(A146="","",คะแนนตามตัวชี้วัด!AZ133)</f>
        <v/>
      </c>
      <c r="H146" s="52" t="str">
        <f>IF(A146="","",คะแนนตามตัวชี้วัด!AW133)</f>
        <v/>
      </c>
      <c r="I146" s="52" t="str">
        <f>IF(B146="","",คะแนนตามตัวชี้วัด!AX133)</f>
        <v/>
      </c>
      <c r="J146" s="60" t="str">
        <f t="shared" si="28"/>
        <v/>
      </c>
      <c r="K146" s="54" t="str">
        <f t="shared" si="29"/>
        <v/>
      </c>
      <c r="L146" s="307" t="str">
        <f t="shared" si="30"/>
        <v/>
      </c>
      <c r="M146" s="33"/>
      <c r="N146" s="33" t="str">
        <f t="shared" si="31"/>
        <v/>
      </c>
      <c r="O146" s="33" t="str">
        <f t="shared" si="32"/>
        <v/>
      </c>
      <c r="P146" s="59" t="str">
        <f>IF('กรอกข้อมูล นร1'!E23="ย้าย",'กรอกข้อมูล นร1'!E23,"")</f>
        <v/>
      </c>
      <c r="Q146" s="35">
        <f t="shared" si="18"/>
        <v>0</v>
      </c>
      <c r="W146" s="35">
        <f t="shared" si="19"/>
        <v>0</v>
      </c>
    </row>
    <row r="147" spans="1:23" ht="12.95" customHeight="1">
      <c r="A147" s="54" t="str">
        <f>เวลาเรียน1!A26</f>
        <v/>
      </c>
      <c r="B147" s="466" t="str">
        <f>เวลาเรียน1!D26</f>
        <v/>
      </c>
      <c r="C147" s="52" t="str">
        <f>IF(A147="","",คะแนนตามตัวชี้วัด!AY134)</f>
        <v/>
      </c>
      <c r="D147" s="52" t="str">
        <f>IF(A147="","",คะแนนตามตัวชี้วัด!AU134)</f>
        <v/>
      </c>
      <c r="E147" s="52" t="str">
        <f>IF(B147="","",คะแนนตามตัวชี้วัด!AV134)</f>
        <v/>
      </c>
      <c r="F147" s="60" t="str">
        <f t="shared" si="27"/>
        <v/>
      </c>
      <c r="G147" s="52" t="str">
        <f>IF(A147="","",คะแนนตามตัวชี้วัด!AZ134)</f>
        <v/>
      </c>
      <c r="H147" s="52" t="str">
        <f>IF(A147="","",คะแนนตามตัวชี้วัด!AW134)</f>
        <v/>
      </c>
      <c r="I147" s="52" t="str">
        <f>IF(B147="","",คะแนนตามตัวชี้วัด!AX134)</f>
        <v/>
      </c>
      <c r="J147" s="60" t="str">
        <f t="shared" si="28"/>
        <v/>
      </c>
      <c r="K147" s="54" t="str">
        <f t="shared" si="29"/>
        <v/>
      </c>
      <c r="L147" s="307" t="str">
        <f t="shared" si="30"/>
        <v/>
      </c>
      <c r="M147" s="33"/>
      <c r="N147" s="33" t="str">
        <f t="shared" si="31"/>
        <v/>
      </c>
      <c r="O147" s="33" t="str">
        <f t="shared" si="32"/>
        <v/>
      </c>
      <c r="P147" s="59" t="str">
        <f>IF('กรอกข้อมูล นร1'!E24="ย้าย",'กรอกข้อมูล นร1'!E24,"")</f>
        <v/>
      </c>
      <c r="Q147" s="35">
        <f t="shared" si="18"/>
        <v>0</v>
      </c>
      <c r="W147" s="35">
        <f t="shared" si="19"/>
        <v>0</v>
      </c>
    </row>
    <row r="148" spans="1:23" ht="12.95" customHeight="1">
      <c r="A148" s="54" t="str">
        <f>เวลาเรียน1!A27</f>
        <v/>
      </c>
      <c r="B148" s="466" t="str">
        <f>เวลาเรียน1!D27</f>
        <v/>
      </c>
      <c r="C148" s="52" t="str">
        <f>IF(A148="","",คะแนนตามตัวชี้วัด!AY135)</f>
        <v/>
      </c>
      <c r="D148" s="52" t="str">
        <f>IF(A148="","",คะแนนตามตัวชี้วัด!AU135)</f>
        <v/>
      </c>
      <c r="E148" s="52" t="str">
        <f>IF(B148="","",คะแนนตามตัวชี้วัด!AV135)</f>
        <v/>
      </c>
      <c r="F148" s="60" t="str">
        <f t="shared" si="27"/>
        <v/>
      </c>
      <c r="G148" s="52" t="str">
        <f>IF(A148="","",คะแนนตามตัวชี้วัด!AZ135)</f>
        <v/>
      </c>
      <c r="H148" s="52" t="str">
        <f>IF(A148="","",คะแนนตามตัวชี้วัด!AW135)</f>
        <v/>
      </c>
      <c r="I148" s="52" t="str">
        <f>IF(B148="","",คะแนนตามตัวชี้วัด!AX135)</f>
        <v/>
      </c>
      <c r="J148" s="60" t="str">
        <f t="shared" si="28"/>
        <v/>
      </c>
      <c r="K148" s="54" t="str">
        <f t="shared" si="29"/>
        <v/>
      </c>
      <c r="L148" s="307" t="str">
        <f t="shared" si="30"/>
        <v/>
      </c>
      <c r="M148" s="33"/>
      <c r="N148" s="33" t="str">
        <f t="shared" si="31"/>
        <v/>
      </c>
      <c r="O148" s="33" t="str">
        <f t="shared" si="32"/>
        <v/>
      </c>
      <c r="P148" s="59" t="str">
        <f>IF('กรอกข้อมูล นร1'!E25="ย้าย",'กรอกข้อมูล นร1'!E25,"")</f>
        <v/>
      </c>
      <c r="Q148" s="35">
        <f t="shared" si="18"/>
        <v>0</v>
      </c>
      <c r="W148" s="35">
        <f t="shared" si="19"/>
        <v>0</v>
      </c>
    </row>
    <row r="149" spans="1:23" ht="12.95" customHeight="1">
      <c r="A149" s="54" t="str">
        <f>เวลาเรียน1!A28</f>
        <v/>
      </c>
      <c r="B149" s="466" t="str">
        <f>เวลาเรียน1!D28</f>
        <v/>
      </c>
      <c r="C149" s="52" t="str">
        <f>IF(A149="","",คะแนนตามตัวชี้วัด!AY136)</f>
        <v/>
      </c>
      <c r="D149" s="52" t="str">
        <f>IF(A149="","",คะแนนตามตัวชี้วัด!AU136)</f>
        <v/>
      </c>
      <c r="E149" s="52" t="str">
        <f>IF(B149="","",คะแนนตามตัวชี้วัด!AV136)</f>
        <v/>
      </c>
      <c r="F149" s="60" t="str">
        <f t="shared" si="27"/>
        <v/>
      </c>
      <c r="G149" s="52" t="str">
        <f>IF(A149="","",คะแนนตามตัวชี้วัด!AZ136)</f>
        <v/>
      </c>
      <c r="H149" s="52" t="str">
        <f>IF(A149="","",คะแนนตามตัวชี้วัด!AW136)</f>
        <v/>
      </c>
      <c r="I149" s="52" t="str">
        <f>IF(B149="","",คะแนนตามตัวชี้วัด!AX136)</f>
        <v/>
      </c>
      <c r="J149" s="60" t="str">
        <f t="shared" si="28"/>
        <v/>
      </c>
      <c r="K149" s="54" t="str">
        <f t="shared" si="29"/>
        <v/>
      </c>
      <c r="L149" s="307" t="str">
        <f t="shared" si="30"/>
        <v/>
      </c>
      <c r="M149" s="33"/>
      <c r="N149" s="33" t="str">
        <f t="shared" si="31"/>
        <v/>
      </c>
      <c r="O149" s="33" t="str">
        <f t="shared" si="32"/>
        <v/>
      </c>
      <c r="P149" s="59" t="str">
        <f>IF('กรอกข้อมูล นร1'!E26="ย้าย",'กรอกข้อมูล นร1'!E26,"")</f>
        <v/>
      </c>
      <c r="Q149" s="35">
        <f t="shared" si="18"/>
        <v>0</v>
      </c>
      <c r="W149" s="35">
        <f t="shared" si="19"/>
        <v>0</v>
      </c>
    </row>
    <row r="150" spans="1:23" ht="12.95" customHeight="1">
      <c r="A150" s="54" t="str">
        <f>เวลาเรียน1!A29</f>
        <v/>
      </c>
      <c r="B150" s="466" t="str">
        <f>เวลาเรียน1!D29</f>
        <v/>
      </c>
      <c r="C150" s="52" t="str">
        <f>IF(A150="","",คะแนนตามตัวชี้วัด!AY137)</f>
        <v/>
      </c>
      <c r="D150" s="52" t="str">
        <f>IF(A150="","",คะแนนตามตัวชี้วัด!AU137)</f>
        <v/>
      </c>
      <c r="E150" s="52" t="str">
        <f>IF(B150="","",คะแนนตามตัวชี้วัด!AV137)</f>
        <v/>
      </c>
      <c r="F150" s="60" t="str">
        <f t="shared" si="27"/>
        <v/>
      </c>
      <c r="G150" s="52" t="str">
        <f>IF(A150="","",คะแนนตามตัวชี้วัด!AZ137)</f>
        <v/>
      </c>
      <c r="H150" s="52" t="str">
        <f>IF(A150="","",คะแนนตามตัวชี้วัด!AW137)</f>
        <v/>
      </c>
      <c r="I150" s="52" t="str">
        <f>IF(B150="","",คะแนนตามตัวชี้วัด!AX137)</f>
        <v/>
      </c>
      <c r="J150" s="60" t="str">
        <f t="shared" si="28"/>
        <v/>
      </c>
      <c r="K150" s="54" t="str">
        <f t="shared" si="29"/>
        <v/>
      </c>
      <c r="L150" s="307" t="str">
        <f t="shared" si="30"/>
        <v/>
      </c>
      <c r="M150" s="33"/>
      <c r="N150" s="33" t="str">
        <f t="shared" si="31"/>
        <v/>
      </c>
      <c r="O150" s="33" t="str">
        <f t="shared" si="32"/>
        <v/>
      </c>
      <c r="P150" s="59" t="str">
        <f>IF('กรอกข้อมูล นร1'!E27="ย้าย",'กรอกข้อมูล นร1'!E27,"")</f>
        <v/>
      </c>
      <c r="Q150" s="35">
        <f t="shared" si="18"/>
        <v>0</v>
      </c>
      <c r="W150" s="35">
        <f t="shared" si="19"/>
        <v>0</v>
      </c>
    </row>
    <row r="151" spans="1:23" ht="12.95" customHeight="1">
      <c r="A151" s="54" t="str">
        <f>เวลาเรียน1!A30</f>
        <v/>
      </c>
      <c r="B151" s="466" t="str">
        <f>เวลาเรียน1!D30</f>
        <v/>
      </c>
      <c r="C151" s="52" t="str">
        <f>IF(A151="","",คะแนนตามตัวชี้วัด!AY138)</f>
        <v/>
      </c>
      <c r="D151" s="52" t="str">
        <f>IF(A151="","",คะแนนตามตัวชี้วัด!AU138)</f>
        <v/>
      </c>
      <c r="E151" s="52" t="str">
        <f>IF(B151="","",คะแนนตามตัวชี้วัด!AV138)</f>
        <v/>
      </c>
      <c r="F151" s="60" t="str">
        <f t="shared" si="27"/>
        <v/>
      </c>
      <c r="G151" s="52" t="str">
        <f>IF(A151="","",คะแนนตามตัวชี้วัด!AZ138)</f>
        <v/>
      </c>
      <c r="H151" s="52" t="str">
        <f>IF(A151="","",คะแนนตามตัวชี้วัด!AW138)</f>
        <v/>
      </c>
      <c r="I151" s="52" t="str">
        <f>IF(B151="","",คะแนนตามตัวชี้วัด!AX138)</f>
        <v/>
      </c>
      <c r="J151" s="60" t="str">
        <f t="shared" si="28"/>
        <v/>
      </c>
      <c r="K151" s="54" t="str">
        <f t="shared" si="29"/>
        <v/>
      </c>
      <c r="L151" s="307" t="str">
        <f t="shared" si="30"/>
        <v/>
      </c>
      <c r="M151" s="33"/>
      <c r="N151" s="33" t="str">
        <f t="shared" si="31"/>
        <v/>
      </c>
      <c r="O151" s="33" t="str">
        <f t="shared" si="32"/>
        <v/>
      </c>
      <c r="P151" s="59" t="str">
        <f>IF('กรอกข้อมูล นร1'!E28="ย้าย",'กรอกข้อมูล นร1'!E28,"")</f>
        <v/>
      </c>
      <c r="Q151" s="35">
        <f t="shared" si="18"/>
        <v>0</v>
      </c>
      <c r="W151" s="35">
        <f t="shared" si="19"/>
        <v>0</v>
      </c>
    </row>
    <row r="152" spans="1:23" ht="12.95" customHeight="1">
      <c r="A152" s="54" t="str">
        <f>เวลาเรียน1!A31</f>
        <v/>
      </c>
      <c r="B152" s="466" t="str">
        <f>เวลาเรียน1!D31</f>
        <v/>
      </c>
      <c r="C152" s="52" t="str">
        <f>IF(A152="","",คะแนนตามตัวชี้วัด!AY139)</f>
        <v/>
      </c>
      <c r="D152" s="52" t="str">
        <f>IF(A152="","",คะแนนตามตัวชี้วัด!AU139)</f>
        <v/>
      </c>
      <c r="E152" s="52" t="str">
        <f>IF(B152="","",คะแนนตามตัวชี้วัด!AV139)</f>
        <v/>
      </c>
      <c r="F152" s="60" t="str">
        <f t="shared" si="27"/>
        <v/>
      </c>
      <c r="G152" s="52" t="str">
        <f>IF(A152="","",คะแนนตามตัวชี้วัด!AZ139)</f>
        <v/>
      </c>
      <c r="H152" s="52" t="str">
        <f>IF(A152="","",คะแนนตามตัวชี้วัด!AW139)</f>
        <v/>
      </c>
      <c r="I152" s="52" t="str">
        <f>IF(B152="","",คะแนนตามตัวชี้วัด!AX139)</f>
        <v/>
      </c>
      <c r="J152" s="60" t="str">
        <f t="shared" si="28"/>
        <v/>
      </c>
      <c r="K152" s="54" t="str">
        <f t="shared" si="29"/>
        <v/>
      </c>
      <c r="L152" s="307" t="str">
        <f t="shared" si="30"/>
        <v/>
      </c>
      <c r="M152" s="33"/>
      <c r="N152" s="33" t="str">
        <f t="shared" si="31"/>
        <v/>
      </c>
      <c r="O152" s="33" t="str">
        <f t="shared" si="32"/>
        <v/>
      </c>
      <c r="P152" s="59" t="str">
        <f>IF('กรอกข้อมูล นร1'!E29="ย้าย",'กรอกข้อมูล นร1'!E29,"")</f>
        <v/>
      </c>
      <c r="Q152" s="35">
        <f t="shared" si="18"/>
        <v>0</v>
      </c>
      <c r="W152" s="35">
        <f t="shared" si="19"/>
        <v>0</v>
      </c>
    </row>
    <row r="153" spans="1:23" ht="12.95" customHeight="1">
      <c r="A153" s="54" t="str">
        <f>เวลาเรียน1!A32</f>
        <v/>
      </c>
      <c r="B153" s="466" t="str">
        <f>เวลาเรียน1!D32</f>
        <v/>
      </c>
      <c r="C153" s="52" t="str">
        <f>IF(A153="","",คะแนนตามตัวชี้วัด!AY140)</f>
        <v/>
      </c>
      <c r="D153" s="52" t="str">
        <f>IF(A153="","",คะแนนตามตัวชี้วัด!AU140)</f>
        <v/>
      </c>
      <c r="E153" s="52" t="str">
        <f>IF(B153="","",คะแนนตามตัวชี้วัด!AV140)</f>
        <v/>
      </c>
      <c r="F153" s="60" t="str">
        <f t="shared" si="27"/>
        <v/>
      </c>
      <c r="G153" s="52" t="str">
        <f>IF(A153="","",คะแนนตามตัวชี้วัด!AZ140)</f>
        <v/>
      </c>
      <c r="H153" s="52" t="str">
        <f>IF(A153="","",คะแนนตามตัวชี้วัด!AW140)</f>
        <v/>
      </c>
      <c r="I153" s="52" t="str">
        <f>IF(B153="","",คะแนนตามตัวชี้วัด!AX140)</f>
        <v/>
      </c>
      <c r="J153" s="60" t="str">
        <f t="shared" si="28"/>
        <v/>
      </c>
      <c r="K153" s="54" t="str">
        <f t="shared" si="29"/>
        <v/>
      </c>
      <c r="L153" s="307" t="str">
        <f t="shared" si="30"/>
        <v/>
      </c>
      <c r="M153" s="33"/>
      <c r="N153" s="33" t="str">
        <f t="shared" si="31"/>
        <v/>
      </c>
      <c r="O153" s="33" t="str">
        <f t="shared" si="32"/>
        <v/>
      </c>
      <c r="P153" s="59" t="str">
        <f>IF('กรอกข้อมูล นร1'!E30="ย้าย",'กรอกข้อมูล นร1'!E30,"")</f>
        <v/>
      </c>
      <c r="Q153" s="35">
        <f t="shared" si="18"/>
        <v>0</v>
      </c>
      <c r="W153" s="35">
        <f t="shared" si="19"/>
        <v>0</v>
      </c>
    </row>
    <row r="154" spans="1:23" ht="12.95" customHeight="1">
      <c r="A154" s="54" t="str">
        <f>เวลาเรียน1!A33</f>
        <v/>
      </c>
      <c r="B154" s="466" t="str">
        <f>เวลาเรียน1!D33</f>
        <v/>
      </c>
      <c r="C154" s="52" t="str">
        <f>IF(A154="","",คะแนนตามตัวชี้วัด!AY141)</f>
        <v/>
      </c>
      <c r="D154" s="52" t="str">
        <f>IF(A154="","",คะแนนตามตัวชี้วัด!AU141)</f>
        <v/>
      </c>
      <c r="E154" s="52" t="str">
        <f>IF(B154="","",คะแนนตามตัวชี้วัด!AV141)</f>
        <v/>
      </c>
      <c r="F154" s="60" t="str">
        <f t="shared" si="27"/>
        <v/>
      </c>
      <c r="G154" s="52" t="str">
        <f>IF(A154="","",คะแนนตามตัวชี้วัด!AZ141)</f>
        <v/>
      </c>
      <c r="H154" s="52" t="str">
        <f>IF(A154="","",คะแนนตามตัวชี้วัด!AW141)</f>
        <v/>
      </c>
      <c r="I154" s="52" t="str">
        <f>IF(B154="","",คะแนนตามตัวชี้วัด!AX141)</f>
        <v/>
      </c>
      <c r="J154" s="60" t="str">
        <f t="shared" si="28"/>
        <v/>
      </c>
      <c r="K154" s="54" t="str">
        <f t="shared" si="29"/>
        <v/>
      </c>
      <c r="L154" s="307" t="str">
        <f t="shared" si="30"/>
        <v/>
      </c>
      <c r="M154" s="33"/>
      <c r="N154" s="33" t="str">
        <f t="shared" si="31"/>
        <v/>
      </c>
      <c r="O154" s="33" t="str">
        <f t="shared" si="32"/>
        <v/>
      </c>
      <c r="P154" s="59" t="str">
        <f>IF('กรอกข้อมูล นร1'!E31="ย้าย",'กรอกข้อมูล นร1'!E31,"")</f>
        <v/>
      </c>
      <c r="Q154" s="35">
        <f t="shared" si="18"/>
        <v>0</v>
      </c>
      <c r="W154" s="35">
        <f t="shared" si="19"/>
        <v>0</v>
      </c>
    </row>
    <row r="155" spans="1:23" ht="12.95" customHeight="1">
      <c r="A155" s="54" t="str">
        <f>เวลาเรียน1!A34</f>
        <v/>
      </c>
      <c r="B155" s="466" t="str">
        <f>เวลาเรียน1!D34</f>
        <v/>
      </c>
      <c r="C155" s="52" t="str">
        <f>IF(A155="","",คะแนนตามตัวชี้วัด!AY142)</f>
        <v/>
      </c>
      <c r="D155" s="52" t="str">
        <f>IF(A155="","",คะแนนตามตัวชี้วัด!AU142)</f>
        <v/>
      </c>
      <c r="E155" s="52" t="str">
        <f>IF(B155="","",คะแนนตามตัวชี้วัด!AV142)</f>
        <v/>
      </c>
      <c r="F155" s="60" t="str">
        <f t="shared" si="27"/>
        <v/>
      </c>
      <c r="G155" s="52" t="str">
        <f>IF(A155="","",คะแนนตามตัวชี้วัด!AZ142)</f>
        <v/>
      </c>
      <c r="H155" s="52" t="str">
        <f>IF(A155="","",คะแนนตามตัวชี้วัด!AW142)</f>
        <v/>
      </c>
      <c r="I155" s="52" t="str">
        <f>IF(B155="","",คะแนนตามตัวชี้วัด!AX142)</f>
        <v/>
      </c>
      <c r="J155" s="60" t="str">
        <f t="shared" si="28"/>
        <v/>
      </c>
      <c r="K155" s="54" t="str">
        <f t="shared" si="29"/>
        <v/>
      </c>
      <c r="L155" s="307" t="str">
        <f t="shared" si="30"/>
        <v/>
      </c>
      <c r="M155" s="33"/>
      <c r="N155" s="33" t="str">
        <f t="shared" si="31"/>
        <v/>
      </c>
      <c r="O155" s="33" t="str">
        <f t="shared" si="32"/>
        <v/>
      </c>
      <c r="P155" s="59" t="str">
        <f>IF('กรอกข้อมูล นร1'!E32="ย้าย",'กรอกข้อมูล นร1'!E32,"")</f>
        <v/>
      </c>
      <c r="Q155" s="35">
        <f t="shared" si="18"/>
        <v>0</v>
      </c>
      <c r="W155" s="35">
        <f t="shared" si="19"/>
        <v>0</v>
      </c>
    </row>
    <row r="156" spans="1:23" ht="12.95" customHeight="1">
      <c r="A156" s="54" t="str">
        <f>เวลาเรียน1!A35</f>
        <v/>
      </c>
      <c r="B156" s="466" t="str">
        <f>เวลาเรียน1!D35</f>
        <v/>
      </c>
      <c r="C156" s="52" t="str">
        <f>IF(A156="","",คะแนนตามตัวชี้วัด!AY143)</f>
        <v/>
      </c>
      <c r="D156" s="52" t="str">
        <f>IF(A156="","",คะแนนตามตัวชี้วัด!AU143)</f>
        <v/>
      </c>
      <c r="E156" s="52" t="str">
        <f>IF(B156="","",คะแนนตามตัวชี้วัด!AV143)</f>
        <v/>
      </c>
      <c r="F156" s="60" t="str">
        <f t="shared" si="27"/>
        <v/>
      </c>
      <c r="G156" s="52" t="str">
        <f>IF(A156="","",คะแนนตามตัวชี้วัด!AZ143)</f>
        <v/>
      </c>
      <c r="H156" s="52" t="str">
        <f>IF(A156="","",คะแนนตามตัวชี้วัด!AW143)</f>
        <v/>
      </c>
      <c r="I156" s="52" t="str">
        <f>IF(B156="","",คะแนนตามตัวชี้วัด!AX143)</f>
        <v/>
      </c>
      <c r="J156" s="60" t="str">
        <f t="shared" si="28"/>
        <v/>
      </c>
      <c r="K156" s="54" t="str">
        <f t="shared" si="29"/>
        <v/>
      </c>
      <c r="L156" s="307" t="str">
        <f t="shared" si="30"/>
        <v/>
      </c>
      <c r="M156" s="33"/>
      <c r="N156" s="33" t="str">
        <f t="shared" si="31"/>
        <v/>
      </c>
      <c r="O156" s="33" t="str">
        <f t="shared" si="32"/>
        <v/>
      </c>
      <c r="P156" s="59" t="str">
        <f>IF('กรอกข้อมูล นร1'!E33="ย้าย",'กรอกข้อมูล นร1'!E33,"")</f>
        <v/>
      </c>
      <c r="Q156" s="35">
        <f t="shared" si="18"/>
        <v>0</v>
      </c>
      <c r="W156" s="35">
        <f t="shared" si="19"/>
        <v>0</v>
      </c>
    </row>
    <row r="157" spans="1:23" ht="12.95" customHeight="1">
      <c r="A157" s="54" t="str">
        <f>เวลาเรียน1!A36</f>
        <v/>
      </c>
      <c r="B157" s="466" t="str">
        <f>เวลาเรียน1!D36</f>
        <v/>
      </c>
      <c r="C157" s="52" t="str">
        <f>IF(A157="","",คะแนนตามตัวชี้วัด!AY144)</f>
        <v/>
      </c>
      <c r="D157" s="52" t="str">
        <f>IF(A157="","",คะแนนตามตัวชี้วัด!AU144)</f>
        <v/>
      </c>
      <c r="E157" s="52" t="str">
        <f>IF(B157="","",คะแนนตามตัวชี้วัด!AV144)</f>
        <v/>
      </c>
      <c r="F157" s="60" t="str">
        <f t="shared" si="27"/>
        <v/>
      </c>
      <c r="G157" s="52" t="str">
        <f>IF(A157="","",คะแนนตามตัวชี้วัด!AZ144)</f>
        <v/>
      </c>
      <c r="H157" s="52" t="str">
        <f>IF(A157="","",คะแนนตามตัวชี้วัด!AW144)</f>
        <v/>
      </c>
      <c r="I157" s="52" t="str">
        <f>IF(B157="","",คะแนนตามตัวชี้วัด!AX144)</f>
        <v/>
      </c>
      <c r="J157" s="60" t="str">
        <f t="shared" si="28"/>
        <v/>
      </c>
      <c r="K157" s="54" t="str">
        <f t="shared" si="29"/>
        <v/>
      </c>
      <c r="L157" s="307" t="str">
        <f t="shared" si="30"/>
        <v/>
      </c>
      <c r="M157" s="33"/>
      <c r="N157" s="33" t="str">
        <f t="shared" si="31"/>
        <v/>
      </c>
      <c r="O157" s="33" t="str">
        <f t="shared" si="32"/>
        <v/>
      </c>
      <c r="P157" s="59" t="str">
        <f>IF('กรอกข้อมูล นร1'!E34="ย้าย",'กรอกข้อมูล นร1'!E34,"")</f>
        <v/>
      </c>
      <c r="Q157" s="35">
        <f t="shared" ref="Q157:Q240" si="33">SUM(C157,G157)</f>
        <v>0</v>
      </c>
      <c r="W157" s="35">
        <f t="shared" ref="W157:W238" si="34">SUM(C157,G157)</f>
        <v>0</v>
      </c>
    </row>
    <row r="158" spans="1:23" ht="12.95" customHeight="1">
      <c r="A158" s="54" t="str">
        <f>เวลาเรียน1!A37</f>
        <v/>
      </c>
      <c r="B158" s="466" t="str">
        <f>เวลาเรียน1!D37</f>
        <v/>
      </c>
      <c r="C158" s="52" t="str">
        <f>IF(A158="","",คะแนนตามตัวชี้วัด!AY145)</f>
        <v/>
      </c>
      <c r="D158" s="52" t="str">
        <f>IF(A158="","",คะแนนตามตัวชี้วัด!AU145)</f>
        <v/>
      </c>
      <c r="E158" s="52" t="str">
        <f>IF(B158="","",คะแนนตามตัวชี้วัด!AV145)</f>
        <v/>
      </c>
      <c r="F158" s="60" t="str">
        <f t="shared" si="27"/>
        <v/>
      </c>
      <c r="G158" s="52" t="str">
        <f>IF(A158="","",คะแนนตามตัวชี้วัด!AZ145)</f>
        <v/>
      </c>
      <c r="H158" s="52" t="str">
        <f>IF(A158="","",คะแนนตามตัวชี้วัด!AW145)</f>
        <v/>
      </c>
      <c r="I158" s="52" t="str">
        <f>IF(B158="","",คะแนนตามตัวชี้วัด!AX145)</f>
        <v/>
      </c>
      <c r="J158" s="60" t="str">
        <f t="shared" si="28"/>
        <v/>
      </c>
      <c r="K158" s="54" t="str">
        <f t="shared" si="29"/>
        <v/>
      </c>
      <c r="L158" s="307" t="str">
        <f t="shared" si="30"/>
        <v/>
      </c>
      <c r="M158" s="33"/>
      <c r="N158" s="33" t="str">
        <f t="shared" si="31"/>
        <v/>
      </c>
      <c r="O158" s="33" t="str">
        <f t="shared" si="32"/>
        <v/>
      </c>
      <c r="P158" s="59" t="str">
        <f>IF('กรอกข้อมูล นร1'!E35="ย้าย",'กรอกข้อมูล นร1'!E35,"")</f>
        <v/>
      </c>
      <c r="Q158" s="35">
        <f t="shared" si="33"/>
        <v>0</v>
      </c>
      <c r="W158" s="35">
        <f t="shared" si="34"/>
        <v>0</v>
      </c>
    </row>
    <row r="159" spans="1:23" ht="12.95" customHeight="1">
      <c r="A159" s="54" t="str">
        <f>เวลาเรียน1!A38</f>
        <v/>
      </c>
      <c r="B159" s="466" t="str">
        <f>เวลาเรียน1!D38</f>
        <v/>
      </c>
      <c r="C159" s="52" t="str">
        <f>IF(A159="","",คะแนนตามตัวชี้วัด!AY146)</f>
        <v/>
      </c>
      <c r="D159" s="52" t="str">
        <f>IF(A159="","",คะแนนตามตัวชี้วัด!AU146)</f>
        <v/>
      </c>
      <c r="E159" s="52" t="str">
        <f>IF(B159="","",คะแนนตามตัวชี้วัด!AV146)</f>
        <v/>
      </c>
      <c r="F159" s="60" t="str">
        <f t="shared" si="27"/>
        <v/>
      </c>
      <c r="G159" s="52" t="str">
        <f>IF(A159="","",คะแนนตามตัวชี้วัด!AZ146)</f>
        <v/>
      </c>
      <c r="H159" s="52" t="str">
        <f>IF(A159="","",คะแนนตามตัวชี้วัด!AW146)</f>
        <v/>
      </c>
      <c r="I159" s="52" t="str">
        <f>IF(B159="","",คะแนนตามตัวชี้วัด!AX146)</f>
        <v/>
      </c>
      <c r="J159" s="60" t="str">
        <f t="shared" si="28"/>
        <v/>
      </c>
      <c r="K159" s="54" t="str">
        <f t="shared" si="29"/>
        <v/>
      </c>
      <c r="L159" s="307" t="str">
        <f t="shared" si="30"/>
        <v/>
      </c>
      <c r="M159" s="33"/>
      <c r="N159" s="33" t="str">
        <f t="shared" si="31"/>
        <v/>
      </c>
      <c r="O159" s="33" t="str">
        <f t="shared" si="32"/>
        <v/>
      </c>
      <c r="P159" s="59" t="str">
        <f>IF('กรอกข้อมูล นร1'!E36="ย้าย",'กรอกข้อมูล นร1'!E36,"")</f>
        <v/>
      </c>
      <c r="Q159" s="35">
        <f t="shared" si="33"/>
        <v>0</v>
      </c>
      <c r="W159" s="35">
        <f t="shared" si="34"/>
        <v>0</v>
      </c>
    </row>
    <row r="160" spans="1:23" ht="12.95" customHeight="1">
      <c r="A160" s="54" t="str">
        <f>เวลาเรียน1!A39</f>
        <v/>
      </c>
      <c r="B160" s="466" t="str">
        <f>เวลาเรียน1!D39</f>
        <v/>
      </c>
      <c r="C160" s="52" t="str">
        <f>IF(A160="","",คะแนนตามตัวชี้วัด!AY147)</f>
        <v/>
      </c>
      <c r="D160" s="52" t="str">
        <f>IF(A160="","",คะแนนตามตัวชี้วัด!AU147)</f>
        <v/>
      </c>
      <c r="E160" s="52" t="str">
        <f>IF(B160="","",คะแนนตามตัวชี้วัด!AV147)</f>
        <v/>
      </c>
      <c r="F160" s="60" t="str">
        <f t="shared" si="27"/>
        <v/>
      </c>
      <c r="G160" s="52" t="str">
        <f>IF(A160="","",คะแนนตามตัวชี้วัด!AZ147)</f>
        <v/>
      </c>
      <c r="H160" s="52" t="str">
        <f>IF(A160="","",คะแนนตามตัวชี้วัด!AW147)</f>
        <v/>
      </c>
      <c r="I160" s="52" t="str">
        <f>IF(B160="","",คะแนนตามตัวชี้วัด!AX147)</f>
        <v/>
      </c>
      <c r="J160" s="60" t="str">
        <f t="shared" si="28"/>
        <v/>
      </c>
      <c r="K160" s="54" t="str">
        <f t="shared" si="29"/>
        <v/>
      </c>
      <c r="L160" s="307" t="str">
        <f t="shared" si="30"/>
        <v/>
      </c>
      <c r="M160" s="33"/>
      <c r="N160" s="33" t="str">
        <f t="shared" si="31"/>
        <v/>
      </c>
      <c r="O160" s="33" t="str">
        <f t="shared" si="32"/>
        <v/>
      </c>
      <c r="P160" s="59" t="str">
        <f>IF('กรอกข้อมูล นร1'!E37="ย้าย",'กรอกข้อมูล นร1'!E37,"")</f>
        <v/>
      </c>
      <c r="Q160" s="35">
        <f t="shared" si="33"/>
        <v>0</v>
      </c>
      <c r="W160" s="35">
        <f t="shared" si="34"/>
        <v>0</v>
      </c>
    </row>
    <row r="161" spans="1:23" ht="12.95" customHeight="1">
      <c r="A161" s="54" t="str">
        <f>เวลาเรียน1!A40</f>
        <v/>
      </c>
      <c r="B161" s="466" t="str">
        <f>เวลาเรียน1!D40</f>
        <v/>
      </c>
      <c r="C161" s="52" t="str">
        <f>IF(A161="","",คะแนนตามตัวชี้วัด!AY148)</f>
        <v/>
      </c>
      <c r="D161" s="52" t="str">
        <f>IF(A161="","",คะแนนตามตัวชี้วัด!AU148)</f>
        <v/>
      </c>
      <c r="E161" s="52" t="str">
        <f>IF(B161="","",คะแนนตามตัวชี้วัด!AV148)</f>
        <v/>
      </c>
      <c r="F161" s="60" t="str">
        <f t="shared" si="27"/>
        <v/>
      </c>
      <c r="G161" s="52" t="str">
        <f>IF(A161="","",คะแนนตามตัวชี้วัด!AZ148)</f>
        <v/>
      </c>
      <c r="H161" s="52" t="str">
        <f>IF(A161="","",คะแนนตามตัวชี้วัด!AW148)</f>
        <v/>
      </c>
      <c r="I161" s="52" t="str">
        <f>IF(B161="","",คะแนนตามตัวชี้วัด!AX148)</f>
        <v/>
      </c>
      <c r="J161" s="60" t="str">
        <f t="shared" si="28"/>
        <v/>
      </c>
      <c r="K161" s="54" t="str">
        <f t="shared" si="29"/>
        <v/>
      </c>
      <c r="L161" s="307" t="str">
        <f t="shared" si="30"/>
        <v/>
      </c>
      <c r="M161" s="33"/>
      <c r="N161" s="33" t="str">
        <f t="shared" si="31"/>
        <v/>
      </c>
      <c r="O161" s="33" t="str">
        <f t="shared" si="32"/>
        <v/>
      </c>
      <c r="P161" s="59" t="str">
        <f>IF('กรอกข้อมูล นร1'!E38="ย้าย",'กรอกข้อมูล นร1'!E38,"")</f>
        <v/>
      </c>
      <c r="Q161" s="35">
        <f t="shared" si="33"/>
        <v>0</v>
      </c>
      <c r="W161" s="35">
        <f t="shared" si="34"/>
        <v>0</v>
      </c>
    </row>
    <row r="162" spans="1:23" ht="12.95" customHeight="1">
      <c r="A162" s="54" t="str">
        <f>เวลาเรียน1!A41</f>
        <v/>
      </c>
      <c r="B162" s="466" t="str">
        <f>เวลาเรียน1!D41</f>
        <v/>
      </c>
      <c r="C162" s="52" t="str">
        <f>IF(A162="","",คะแนนตามตัวชี้วัด!AY149)</f>
        <v/>
      </c>
      <c r="D162" s="52" t="str">
        <f>IF(A162="","",คะแนนตามตัวชี้วัด!AU149)</f>
        <v/>
      </c>
      <c r="E162" s="52" t="str">
        <f>IF(B162="","",คะแนนตามตัวชี้วัด!AV149)</f>
        <v/>
      </c>
      <c r="F162" s="60" t="str">
        <f t="shared" si="27"/>
        <v/>
      </c>
      <c r="G162" s="52" t="str">
        <f>IF(A162="","",คะแนนตามตัวชี้วัด!AZ149)</f>
        <v/>
      </c>
      <c r="H162" s="52" t="str">
        <f>IF(A162="","",คะแนนตามตัวชี้วัด!AW149)</f>
        <v/>
      </c>
      <c r="I162" s="52" t="str">
        <f>IF(B162="","",คะแนนตามตัวชี้วัด!AX149)</f>
        <v/>
      </c>
      <c r="J162" s="60" t="str">
        <f t="shared" si="28"/>
        <v/>
      </c>
      <c r="K162" s="54" t="str">
        <f t="shared" si="29"/>
        <v/>
      </c>
      <c r="L162" s="307" t="str">
        <f t="shared" si="30"/>
        <v/>
      </c>
      <c r="M162" s="33"/>
      <c r="N162" s="33" t="str">
        <f t="shared" si="31"/>
        <v/>
      </c>
      <c r="O162" s="33" t="str">
        <f t="shared" si="32"/>
        <v/>
      </c>
      <c r="P162" s="59" t="str">
        <f>IF('กรอกข้อมูล นร1'!E39="ย้าย",'กรอกข้อมูล นร1'!E39,"")</f>
        <v/>
      </c>
      <c r="Q162" s="35">
        <f t="shared" si="33"/>
        <v>0</v>
      </c>
      <c r="W162" s="35">
        <f t="shared" si="34"/>
        <v>0</v>
      </c>
    </row>
    <row r="163" spans="1:23" ht="12.95" customHeight="1">
      <c r="A163" s="54" t="str">
        <f>เวลาเรียน1!A42</f>
        <v/>
      </c>
      <c r="B163" s="466" t="str">
        <f>เวลาเรียน1!D42</f>
        <v/>
      </c>
      <c r="C163" s="52" t="str">
        <f>IF(A163="","",คะแนนตามตัวชี้วัด!AY150)</f>
        <v/>
      </c>
      <c r="D163" s="52" t="str">
        <f>IF(A163="","",คะแนนตามตัวชี้วัด!AU150)</f>
        <v/>
      </c>
      <c r="E163" s="52" t="str">
        <f>IF(B163="","",คะแนนตามตัวชี้วัด!AV150)</f>
        <v/>
      </c>
      <c r="F163" s="60" t="str">
        <f t="shared" si="27"/>
        <v/>
      </c>
      <c r="G163" s="52" t="str">
        <f>IF(A163="","",คะแนนตามตัวชี้วัด!AZ150)</f>
        <v/>
      </c>
      <c r="H163" s="52" t="str">
        <f>IF(A163="","",คะแนนตามตัวชี้วัด!AW150)</f>
        <v/>
      </c>
      <c r="I163" s="52" t="str">
        <f>IF(B163="","",คะแนนตามตัวชี้วัด!AX150)</f>
        <v/>
      </c>
      <c r="J163" s="60" t="str">
        <f t="shared" si="28"/>
        <v/>
      </c>
      <c r="K163" s="54" t="str">
        <f t="shared" si="29"/>
        <v/>
      </c>
      <c r="L163" s="307" t="str">
        <f t="shared" si="30"/>
        <v/>
      </c>
      <c r="M163" s="33"/>
      <c r="N163" s="33" t="str">
        <f t="shared" si="31"/>
        <v/>
      </c>
      <c r="O163" s="33" t="str">
        <f t="shared" si="32"/>
        <v/>
      </c>
      <c r="P163" s="59" t="str">
        <f>IF('กรอกข้อมูล นร1'!E40="ย้าย",'กรอกข้อมูล นร1'!E40,"")</f>
        <v/>
      </c>
      <c r="Q163" s="35">
        <f t="shared" si="33"/>
        <v>0</v>
      </c>
      <c r="W163" s="35">
        <f t="shared" si="34"/>
        <v>0</v>
      </c>
    </row>
    <row r="164" spans="1:23" ht="12.95" customHeight="1">
      <c r="A164" s="54" t="str">
        <f>เวลาเรียน1!A43</f>
        <v/>
      </c>
      <c r="B164" s="466" t="str">
        <f>เวลาเรียน1!D43</f>
        <v/>
      </c>
      <c r="C164" s="52" t="str">
        <f>IF(A164="","",คะแนนตามตัวชี้วัด!AY151)</f>
        <v/>
      </c>
      <c r="D164" s="52" t="str">
        <f>IF(A164="","",คะแนนตามตัวชี้วัด!AU151)</f>
        <v/>
      </c>
      <c r="E164" s="52" t="str">
        <f>IF(B164="","",คะแนนตามตัวชี้วัด!AV151)</f>
        <v/>
      </c>
      <c r="F164" s="60" t="str">
        <f t="shared" si="27"/>
        <v/>
      </c>
      <c r="G164" s="52" t="str">
        <f>IF(A164="","",คะแนนตามตัวชี้วัด!AZ151)</f>
        <v/>
      </c>
      <c r="H164" s="52" t="str">
        <f>IF(A164="","",คะแนนตามตัวชี้วัด!AW151)</f>
        <v/>
      </c>
      <c r="I164" s="52" t="str">
        <f>IF(B164="","",คะแนนตามตัวชี้วัด!AX151)</f>
        <v/>
      </c>
      <c r="J164" s="60" t="str">
        <f t="shared" si="28"/>
        <v/>
      </c>
      <c r="K164" s="54" t="str">
        <f t="shared" si="29"/>
        <v/>
      </c>
      <c r="L164" s="307" t="str">
        <f t="shared" si="30"/>
        <v/>
      </c>
      <c r="M164" s="33"/>
      <c r="N164" s="33" t="str">
        <f t="shared" si="31"/>
        <v/>
      </c>
      <c r="O164" s="33" t="str">
        <f t="shared" si="32"/>
        <v/>
      </c>
      <c r="P164" s="59" t="str">
        <f>IF('กรอกข้อมูล นร1'!E41="ย้าย",'กรอกข้อมูล นร1'!E41,"")</f>
        <v/>
      </c>
      <c r="Q164" s="35">
        <f t="shared" si="33"/>
        <v>0</v>
      </c>
      <c r="W164" s="35">
        <f t="shared" si="34"/>
        <v>0</v>
      </c>
    </row>
    <row r="165" spans="1:23" ht="12.95" customHeight="1">
      <c r="A165" s="54" t="str">
        <f>เวลาเรียน1!A44</f>
        <v/>
      </c>
      <c r="B165" s="466" t="str">
        <f>เวลาเรียน1!D44</f>
        <v/>
      </c>
      <c r="C165" s="52" t="str">
        <f>IF(A165="","",คะแนนตามตัวชี้วัด!AY152)</f>
        <v/>
      </c>
      <c r="D165" s="52" t="str">
        <f>IF(A165="","",คะแนนตามตัวชี้วัด!AU152)</f>
        <v/>
      </c>
      <c r="E165" s="52" t="str">
        <f>IF(B165="","",คะแนนตามตัวชี้วัด!AV152)</f>
        <v/>
      </c>
      <c r="F165" s="60" t="str">
        <f t="shared" si="27"/>
        <v/>
      </c>
      <c r="G165" s="52" t="str">
        <f>IF(A165="","",คะแนนตามตัวชี้วัด!AZ152)</f>
        <v/>
      </c>
      <c r="H165" s="52" t="str">
        <f>IF(A165="","",คะแนนตามตัวชี้วัด!AW152)</f>
        <v/>
      </c>
      <c r="I165" s="52" t="str">
        <f>IF(B165="","",คะแนนตามตัวชี้วัด!AX152)</f>
        <v/>
      </c>
      <c r="J165" s="60" t="str">
        <f t="shared" si="28"/>
        <v/>
      </c>
      <c r="K165" s="54" t="str">
        <f t="shared" si="29"/>
        <v/>
      </c>
      <c r="L165" s="307" t="str">
        <f t="shared" si="30"/>
        <v/>
      </c>
      <c r="M165" s="33"/>
      <c r="N165" s="33" t="str">
        <f t="shared" si="31"/>
        <v/>
      </c>
      <c r="O165" s="33" t="str">
        <f t="shared" si="32"/>
        <v/>
      </c>
      <c r="P165" s="59" t="str">
        <f>IF('กรอกข้อมูล นร1'!E42="ย้าย",'กรอกข้อมูล นร1'!E42,"")</f>
        <v/>
      </c>
      <c r="Q165" s="35">
        <f t="shared" si="33"/>
        <v>0</v>
      </c>
      <c r="W165" s="35">
        <f t="shared" si="34"/>
        <v>0</v>
      </c>
    </row>
    <row r="166" spans="1:23" ht="12.95" customHeight="1">
      <c r="A166" s="54" t="str">
        <f>เวลาเรียน1!A45</f>
        <v/>
      </c>
      <c r="B166" s="466" t="str">
        <f>เวลาเรียน1!D45</f>
        <v/>
      </c>
      <c r="C166" s="52" t="str">
        <f>IF(A166="","",คะแนนตามตัวชี้วัด!AY153)</f>
        <v/>
      </c>
      <c r="D166" s="52" t="str">
        <f>IF(A166="","",คะแนนตามตัวชี้วัด!AU153)</f>
        <v/>
      </c>
      <c r="E166" s="52" t="str">
        <f>IF(B166="","",คะแนนตามตัวชี้วัด!AV153)</f>
        <v/>
      </c>
      <c r="F166" s="60" t="str">
        <f t="shared" si="27"/>
        <v/>
      </c>
      <c r="G166" s="52" t="str">
        <f>IF(A166="","",คะแนนตามตัวชี้วัด!AZ153)</f>
        <v/>
      </c>
      <c r="H166" s="52" t="str">
        <f>IF(A166="","",คะแนนตามตัวชี้วัด!AW153)</f>
        <v/>
      </c>
      <c r="I166" s="52" t="str">
        <f>IF(B166="","",คะแนนตามตัวชี้วัด!AX153)</f>
        <v/>
      </c>
      <c r="J166" s="60" t="str">
        <f t="shared" si="28"/>
        <v/>
      </c>
      <c r="K166" s="54" t="str">
        <f t="shared" si="29"/>
        <v/>
      </c>
      <c r="L166" s="307" t="str">
        <f t="shared" si="30"/>
        <v/>
      </c>
      <c r="M166" s="33"/>
      <c r="N166" s="33" t="str">
        <f t="shared" si="31"/>
        <v/>
      </c>
      <c r="O166" s="33" t="str">
        <f t="shared" si="32"/>
        <v/>
      </c>
      <c r="P166" s="59" t="str">
        <f>IF('กรอกข้อมูล นร1'!E43="ย้าย",'กรอกข้อมูล นร1'!E43,"")</f>
        <v/>
      </c>
      <c r="Q166" s="35">
        <f t="shared" si="33"/>
        <v>0</v>
      </c>
      <c r="W166" s="35">
        <f t="shared" si="34"/>
        <v>0</v>
      </c>
    </row>
    <row r="167" spans="1:23" ht="12.95" customHeight="1">
      <c r="A167" s="54" t="str">
        <f>เวลาเรียน1!A46</f>
        <v/>
      </c>
      <c r="B167" s="466" t="str">
        <f>เวลาเรียน1!D46</f>
        <v/>
      </c>
      <c r="C167" s="52" t="str">
        <f>IF(A167="","",คะแนนตามตัวชี้วัด!AY154)</f>
        <v/>
      </c>
      <c r="D167" s="52" t="str">
        <f>IF(A167="","",คะแนนตามตัวชี้วัด!AU154)</f>
        <v/>
      </c>
      <c r="E167" s="52" t="str">
        <f>IF(B167="","",คะแนนตามตัวชี้วัด!AV154)</f>
        <v/>
      </c>
      <c r="F167" s="60" t="str">
        <f t="shared" si="27"/>
        <v/>
      </c>
      <c r="G167" s="52" t="str">
        <f>IF(A167="","",คะแนนตามตัวชี้วัด!AZ154)</f>
        <v/>
      </c>
      <c r="H167" s="52" t="str">
        <f>IF(A167="","",คะแนนตามตัวชี้วัด!AW154)</f>
        <v/>
      </c>
      <c r="I167" s="52" t="str">
        <f>IF(B167="","",คะแนนตามตัวชี้วัด!AX154)</f>
        <v/>
      </c>
      <c r="J167" s="60" t="str">
        <f t="shared" si="28"/>
        <v/>
      </c>
      <c r="K167" s="54" t="str">
        <f t="shared" si="29"/>
        <v/>
      </c>
      <c r="L167" s="307" t="str">
        <f t="shared" si="30"/>
        <v/>
      </c>
      <c r="M167" s="33"/>
      <c r="N167" s="33" t="str">
        <f t="shared" si="31"/>
        <v/>
      </c>
      <c r="O167" s="33" t="str">
        <f t="shared" si="32"/>
        <v/>
      </c>
      <c r="P167" s="59" t="str">
        <f>IF('กรอกข้อมูล นร1'!E44="ย้าย",'กรอกข้อมูล นร1'!E44,"")</f>
        <v/>
      </c>
      <c r="Q167" s="35">
        <f t="shared" si="33"/>
        <v>0</v>
      </c>
      <c r="W167" s="35">
        <f t="shared" si="34"/>
        <v>0</v>
      </c>
    </row>
    <row r="168" spans="1:23" ht="12.95" customHeight="1">
      <c r="A168" s="54" t="str">
        <f>เวลาเรียน1!A47</f>
        <v/>
      </c>
      <c r="B168" s="466" t="str">
        <f>เวลาเรียน1!D47</f>
        <v/>
      </c>
      <c r="C168" s="52" t="str">
        <f>IF(A168="","",คะแนนตามตัวชี้วัด!AY155)</f>
        <v/>
      </c>
      <c r="D168" s="52" t="str">
        <f>IF(A168="","",คะแนนตามตัวชี้วัด!AU155)</f>
        <v/>
      </c>
      <c r="E168" s="52" t="str">
        <f>IF(B168="","",คะแนนตามตัวชี้วัด!AV155)</f>
        <v/>
      </c>
      <c r="F168" s="60" t="str">
        <f t="shared" ref="F168:F177" si="35">IF(SUM(D168:E168),SUM(D168:E168),"")</f>
        <v/>
      </c>
      <c r="G168" s="52" t="str">
        <f>IF(A168="","",คะแนนตามตัวชี้วัด!AZ155)</f>
        <v/>
      </c>
      <c r="H168" s="52" t="str">
        <f>IF(A168="","",คะแนนตามตัวชี้วัด!AW155)</f>
        <v/>
      </c>
      <c r="I168" s="52" t="str">
        <f>IF(B168="","",คะแนนตามตัวชี้วัด!AX155)</f>
        <v/>
      </c>
      <c r="J168" s="60" t="str">
        <f t="shared" si="28"/>
        <v/>
      </c>
      <c r="K168" s="54" t="str">
        <f t="shared" si="29"/>
        <v/>
      </c>
      <c r="L168" s="307" t="str">
        <f t="shared" ref="L168:L177" si="36">IF(A168="","",IF(P168="ย้าย","-",VLOOKUP(K168,เกรดประจำชั้น,4,TRUE)))</f>
        <v/>
      </c>
      <c r="M168" s="33"/>
      <c r="N168" s="33" t="str">
        <f t="shared" ref="N168:N177" si="37">IF(P168="ย้าย","-",IF(A168="","",IF(L168&gt;0,"/","")))</f>
        <v/>
      </c>
      <c r="O168" s="33" t="str">
        <f t="shared" ref="O168:O177" si="38">IF(N168="-","-",IF(A168="","",IF(L168=0,"/","")))</f>
        <v/>
      </c>
      <c r="P168" s="59" t="str">
        <f>IF('กรอกข้อมูล นร1'!E45="ย้าย",'กรอกข้อมูล นร1'!E45,"")</f>
        <v/>
      </c>
      <c r="Q168" s="35">
        <f t="shared" ref="Q168:Q177" si="39">SUM(C168,G168)</f>
        <v>0</v>
      </c>
      <c r="W168" s="35">
        <f t="shared" ref="W168:W177" si="40">SUM(C168,G168)</f>
        <v>0</v>
      </c>
    </row>
    <row r="169" spans="1:23" ht="12.95" customHeight="1">
      <c r="A169" s="54" t="str">
        <f>เวลาเรียน1!A48</f>
        <v/>
      </c>
      <c r="B169" s="466" t="str">
        <f>เวลาเรียน1!D48</f>
        <v/>
      </c>
      <c r="C169" s="52" t="str">
        <f>IF(A169="","",คะแนนตามตัวชี้วัด!AY156)</f>
        <v/>
      </c>
      <c r="D169" s="52" t="str">
        <f>IF(A169="","",คะแนนตามตัวชี้วัด!AU156)</f>
        <v/>
      </c>
      <c r="E169" s="52" t="str">
        <f>IF(B169="","",คะแนนตามตัวชี้วัด!AV156)</f>
        <v/>
      </c>
      <c r="F169" s="60" t="str">
        <f t="shared" si="35"/>
        <v/>
      </c>
      <c r="G169" s="52" t="str">
        <f>IF(A169="","",คะแนนตามตัวชี้วัด!AZ156)</f>
        <v/>
      </c>
      <c r="H169" s="52" t="str">
        <f>IF(A169="","",คะแนนตามตัวชี้วัด!AW156)</f>
        <v/>
      </c>
      <c r="I169" s="52" t="str">
        <f>IF(B169="","",คะแนนตามตัวชี้วัด!AX156)</f>
        <v/>
      </c>
      <c r="J169" s="60" t="str">
        <f t="shared" si="28"/>
        <v/>
      </c>
      <c r="K169" s="54" t="str">
        <f t="shared" si="29"/>
        <v/>
      </c>
      <c r="L169" s="307" t="str">
        <f t="shared" si="36"/>
        <v/>
      </c>
      <c r="M169" s="33"/>
      <c r="N169" s="33" t="str">
        <f t="shared" si="37"/>
        <v/>
      </c>
      <c r="O169" s="33" t="str">
        <f t="shared" si="38"/>
        <v/>
      </c>
      <c r="P169" s="59" t="str">
        <f>IF('กรอกข้อมูล นร1'!E46="ย้าย",'กรอกข้อมูล นร1'!E46,"")</f>
        <v/>
      </c>
      <c r="Q169" s="35">
        <f t="shared" si="39"/>
        <v>0</v>
      </c>
      <c r="W169" s="35">
        <f t="shared" si="40"/>
        <v>0</v>
      </c>
    </row>
    <row r="170" spans="1:23" ht="12.95" customHeight="1">
      <c r="A170" s="54" t="str">
        <f>เวลาเรียน1!A49</f>
        <v/>
      </c>
      <c r="B170" s="466" t="str">
        <f>เวลาเรียน1!D49</f>
        <v/>
      </c>
      <c r="C170" s="52" t="str">
        <f>IF(A170="","",คะแนนตามตัวชี้วัด!AY157)</f>
        <v/>
      </c>
      <c r="D170" s="52" t="str">
        <f>IF(A170="","",คะแนนตามตัวชี้วัด!AU157)</f>
        <v/>
      </c>
      <c r="E170" s="52" t="str">
        <f>IF(B170="","",คะแนนตามตัวชี้วัด!AV157)</f>
        <v/>
      </c>
      <c r="F170" s="60" t="str">
        <f t="shared" si="35"/>
        <v/>
      </c>
      <c r="G170" s="52" t="str">
        <f>IF(A170="","",คะแนนตามตัวชี้วัด!AZ157)</f>
        <v/>
      </c>
      <c r="H170" s="52" t="str">
        <f>IF(A170="","",คะแนนตามตัวชี้วัด!AW157)</f>
        <v/>
      </c>
      <c r="I170" s="52" t="str">
        <f>IF(B170="","",คะแนนตามตัวชี้วัด!AX157)</f>
        <v/>
      </c>
      <c r="J170" s="60" t="str">
        <f t="shared" si="28"/>
        <v/>
      </c>
      <c r="K170" s="54" t="str">
        <f t="shared" si="29"/>
        <v/>
      </c>
      <c r="L170" s="307" t="str">
        <f t="shared" si="36"/>
        <v/>
      </c>
      <c r="M170" s="33"/>
      <c r="N170" s="33" t="str">
        <f t="shared" si="37"/>
        <v/>
      </c>
      <c r="O170" s="33" t="str">
        <f t="shared" si="38"/>
        <v/>
      </c>
      <c r="P170" s="59" t="str">
        <f>IF('กรอกข้อมูล นร1'!E47="ย้าย",'กรอกข้อมูล นร1'!E47,"")</f>
        <v/>
      </c>
      <c r="Q170" s="35">
        <f t="shared" si="39"/>
        <v>0</v>
      </c>
      <c r="W170" s="35">
        <f t="shared" si="40"/>
        <v>0</v>
      </c>
    </row>
    <row r="171" spans="1:23" ht="12.95" customHeight="1">
      <c r="A171" s="54" t="str">
        <f>เวลาเรียน1!A50</f>
        <v/>
      </c>
      <c r="B171" s="466" t="str">
        <f>เวลาเรียน1!D50</f>
        <v/>
      </c>
      <c r="C171" s="52" t="str">
        <f>IF(A171="","",คะแนนตามตัวชี้วัด!AY158)</f>
        <v/>
      </c>
      <c r="D171" s="52" t="str">
        <f>IF(A171="","",คะแนนตามตัวชี้วัด!AU158)</f>
        <v/>
      </c>
      <c r="E171" s="52" t="str">
        <f>IF(B171="","",คะแนนตามตัวชี้วัด!AV158)</f>
        <v/>
      </c>
      <c r="F171" s="60" t="str">
        <f t="shared" si="35"/>
        <v/>
      </c>
      <c r="G171" s="52" t="str">
        <f>IF(A171="","",คะแนนตามตัวชี้วัด!AZ158)</f>
        <v/>
      </c>
      <c r="H171" s="52" t="str">
        <f>IF(A171="","",คะแนนตามตัวชี้วัด!AW158)</f>
        <v/>
      </c>
      <c r="I171" s="52" t="str">
        <f>IF(B171="","",คะแนนตามตัวชี้วัด!AX158)</f>
        <v/>
      </c>
      <c r="J171" s="60" t="str">
        <f t="shared" si="28"/>
        <v/>
      </c>
      <c r="K171" s="54" t="str">
        <f t="shared" si="29"/>
        <v/>
      </c>
      <c r="L171" s="307" t="str">
        <f t="shared" si="36"/>
        <v/>
      </c>
      <c r="M171" s="33"/>
      <c r="N171" s="33" t="str">
        <f t="shared" si="37"/>
        <v/>
      </c>
      <c r="O171" s="33" t="str">
        <f t="shared" si="38"/>
        <v/>
      </c>
      <c r="P171" s="59" t="str">
        <f>IF('กรอกข้อมูล นร1'!E48="ย้าย",'กรอกข้อมูล นร1'!E48,"")</f>
        <v/>
      </c>
      <c r="Q171" s="35">
        <f t="shared" si="39"/>
        <v>0</v>
      </c>
      <c r="W171" s="35">
        <f t="shared" si="40"/>
        <v>0</v>
      </c>
    </row>
    <row r="172" spans="1:23" ht="12.95" customHeight="1">
      <c r="A172" s="54" t="str">
        <f>เวลาเรียน1!A51</f>
        <v/>
      </c>
      <c r="B172" s="466" t="str">
        <f>เวลาเรียน1!D51</f>
        <v/>
      </c>
      <c r="C172" s="52" t="str">
        <f>IF(A172="","",คะแนนตามตัวชี้วัด!AY159)</f>
        <v/>
      </c>
      <c r="D172" s="52" t="str">
        <f>IF(A172="","",คะแนนตามตัวชี้วัด!AU159)</f>
        <v/>
      </c>
      <c r="E172" s="52" t="str">
        <f>IF(B172="","",คะแนนตามตัวชี้วัด!AV159)</f>
        <v/>
      </c>
      <c r="F172" s="60" t="str">
        <f t="shared" si="35"/>
        <v/>
      </c>
      <c r="G172" s="52" t="str">
        <f>IF(A172="","",คะแนนตามตัวชี้วัด!AZ159)</f>
        <v/>
      </c>
      <c r="H172" s="52" t="str">
        <f>IF(A172="","",คะแนนตามตัวชี้วัด!AW159)</f>
        <v/>
      </c>
      <c r="I172" s="52" t="str">
        <f>IF(B172="","",คะแนนตามตัวชี้วัด!AX159)</f>
        <v/>
      </c>
      <c r="J172" s="60" t="str">
        <f t="shared" si="28"/>
        <v/>
      </c>
      <c r="K172" s="54" t="str">
        <f t="shared" si="29"/>
        <v/>
      </c>
      <c r="L172" s="307" t="str">
        <f t="shared" si="36"/>
        <v/>
      </c>
      <c r="M172" s="33"/>
      <c r="N172" s="33" t="str">
        <f t="shared" si="37"/>
        <v/>
      </c>
      <c r="O172" s="33" t="str">
        <f t="shared" si="38"/>
        <v/>
      </c>
      <c r="P172" s="59" t="str">
        <f>IF('กรอกข้อมูล นร1'!E49="ย้าย",'กรอกข้อมูล นร1'!E49,"")</f>
        <v/>
      </c>
      <c r="Q172" s="35">
        <f t="shared" si="39"/>
        <v>0</v>
      </c>
      <c r="W172" s="35">
        <f t="shared" si="40"/>
        <v>0</v>
      </c>
    </row>
    <row r="173" spans="1:23" ht="12.95" customHeight="1">
      <c r="A173" s="54" t="str">
        <f>เวลาเรียน1!A52</f>
        <v/>
      </c>
      <c r="B173" s="466" t="str">
        <f>เวลาเรียน1!D52</f>
        <v/>
      </c>
      <c r="C173" s="52" t="str">
        <f>IF(A173="","",คะแนนตามตัวชี้วัด!AY160)</f>
        <v/>
      </c>
      <c r="D173" s="52" t="str">
        <f>IF(A173="","",คะแนนตามตัวชี้วัด!AU160)</f>
        <v/>
      </c>
      <c r="E173" s="52" t="str">
        <f>IF(B173="","",คะแนนตามตัวชี้วัด!AV160)</f>
        <v/>
      </c>
      <c r="F173" s="60" t="str">
        <f t="shared" si="35"/>
        <v/>
      </c>
      <c r="G173" s="52" t="str">
        <f>IF(A173="","",คะแนนตามตัวชี้วัด!AZ160)</f>
        <v/>
      </c>
      <c r="H173" s="52" t="str">
        <f>IF(A173="","",คะแนนตามตัวชี้วัด!AW160)</f>
        <v/>
      </c>
      <c r="I173" s="52" t="str">
        <f>IF(B173="","",คะแนนตามตัวชี้วัด!AX160)</f>
        <v/>
      </c>
      <c r="J173" s="60" t="str">
        <f t="shared" ref="J173:J177" si="41">IF(SUM(H173:I173),SUM(H173:I173),"")</f>
        <v/>
      </c>
      <c r="K173" s="54" t="str">
        <f t="shared" si="29"/>
        <v/>
      </c>
      <c r="L173" s="307" t="str">
        <f t="shared" si="36"/>
        <v/>
      </c>
      <c r="M173" s="33"/>
      <c r="N173" s="33" t="str">
        <f t="shared" si="37"/>
        <v/>
      </c>
      <c r="O173" s="33" t="str">
        <f t="shared" si="38"/>
        <v/>
      </c>
      <c r="P173" s="59" t="str">
        <f>IF('กรอกข้อมูล นร1'!E50="ย้าย",'กรอกข้อมูล นร1'!E50,"")</f>
        <v/>
      </c>
      <c r="Q173" s="35">
        <f t="shared" si="39"/>
        <v>0</v>
      </c>
      <c r="W173" s="35">
        <f t="shared" si="40"/>
        <v>0</v>
      </c>
    </row>
    <row r="174" spans="1:23" ht="12.95" customHeight="1">
      <c r="A174" s="54" t="str">
        <f>เวลาเรียน1!A53</f>
        <v/>
      </c>
      <c r="B174" s="466" t="str">
        <f>เวลาเรียน1!D53</f>
        <v/>
      </c>
      <c r="C174" s="52" t="str">
        <f>IF(A174="","",คะแนนตามตัวชี้วัด!AY161)</f>
        <v/>
      </c>
      <c r="D174" s="52" t="str">
        <f>IF(A174="","",คะแนนตามตัวชี้วัด!AU161)</f>
        <v/>
      </c>
      <c r="E174" s="52" t="str">
        <f>IF(B174="","",คะแนนตามตัวชี้วัด!AV161)</f>
        <v/>
      </c>
      <c r="F174" s="60" t="str">
        <f t="shared" si="35"/>
        <v/>
      </c>
      <c r="G174" s="52" t="str">
        <f>IF(A174="","",คะแนนตามตัวชี้วัด!AZ161)</f>
        <v/>
      </c>
      <c r="H174" s="52" t="str">
        <f>IF(A174="","",คะแนนตามตัวชี้วัด!AW161)</f>
        <v/>
      </c>
      <c r="I174" s="52" t="str">
        <f>IF(B174="","",คะแนนตามตัวชี้วัด!AX161)</f>
        <v/>
      </c>
      <c r="J174" s="60" t="str">
        <f t="shared" si="41"/>
        <v/>
      </c>
      <c r="K174" s="54" t="str">
        <f t="shared" si="29"/>
        <v/>
      </c>
      <c r="L174" s="307" t="str">
        <f t="shared" si="36"/>
        <v/>
      </c>
      <c r="M174" s="33"/>
      <c r="N174" s="33" t="str">
        <f t="shared" si="37"/>
        <v/>
      </c>
      <c r="O174" s="33" t="str">
        <f t="shared" si="38"/>
        <v/>
      </c>
      <c r="P174" s="59" t="str">
        <f>IF('กรอกข้อมูล นร1'!E51="ย้าย",'กรอกข้อมูล นร1'!E51,"")</f>
        <v/>
      </c>
      <c r="Q174" s="35">
        <f t="shared" si="39"/>
        <v>0</v>
      </c>
      <c r="W174" s="35">
        <f t="shared" si="40"/>
        <v>0</v>
      </c>
    </row>
    <row r="175" spans="1:23" ht="12.95" customHeight="1">
      <c r="A175" s="54" t="str">
        <f>เวลาเรียน1!A54</f>
        <v/>
      </c>
      <c r="B175" s="466" t="str">
        <f>เวลาเรียน1!D54</f>
        <v/>
      </c>
      <c r="C175" s="52" t="str">
        <f>IF(A175="","",คะแนนตามตัวชี้วัด!AY162)</f>
        <v/>
      </c>
      <c r="D175" s="52" t="str">
        <f>IF(A175="","",คะแนนตามตัวชี้วัด!AU162)</f>
        <v/>
      </c>
      <c r="E175" s="52" t="str">
        <f>IF(B175="","",คะแนนตามตัวชี้วัด!AV162)</f>
        <v/>
      </c>
      <c r="F175" s="60" t="str">
        <f t="shared" si="35"/>
        <v/>
      </c>
      <c r="G175" s="52" t="str">
        <f>IF(A175="","",คะแนนตามตัวชี้วัด!AZ162)</f>
        <v/>
      </c>
      <c r="H175" s="52" t="str">
        <f>IF(A175="","",คะแนนตามตัวชี้วัด!AW162)</f>
        <v/>
      </c>
      <c r="I175" s="52" t="str">
        <f>IF(B175="","",คะแนนตามตัวชี้วัด!AX162)</f>
        <v/>
      </c>
      <c r="J175" s="60" t="str">
        <f t="shared" si="41"/>
        <v/>
      </c>
      <c r="K175" s="54" t="str">
        <f t="shared" si="29"/>
        <v/>
      </c>
      <c r="L175" s="307" t="str">
        <f t="shared" si="36"/>
        <v/>
      </c>
      <c r="M175" s="33"/>
      <c r="N175" s="33" t="str">
        <f t="shared" si="37"/>
        <v/>
      </c>
      <c r="O175" s="33" t="str">
        <f t="shared" si="38"/>
        <v/>
      </c>
      <c r="P175" s="59" t="str">
        <f>IF('กรอกข้อมูล นร1'!E52="ย้าย",'กรอกข้อมูล นร1'!E52,"")</f>
        <v/>
      </c>
      <c r="Q175" s="35">
        <f t="shared" si="39"/>
        <v>0</v>
      </c>
      <c r="W175" s="35">
        <f t="shared" si="40"/>
        <v>0</v>
      </c>
    </row>
    <row r="176" spans="1:23" ht="12.95" customHeight="1">
      <c r="A176" s="54" t="str">
        <f>เวลาเรียน1!A55</f>
        <v/>
      </c>
      <c r="B176" s="466" t="str">
        <f>เวลาเรียน1!D55</f>
        <v/>
      </c>
      <c r="C176" s="52" t="str">
        <f>IF(A176="","",คะแนนตามตัวชี้วัด!AY163)</f>
        <v/>
      </c>
      <c r="D176" s="52" t="str">
        <f>IF(A176="","",คะแนนตามตัวชี้วัด!AU163)</f>
        <v/>
      </c>
      <c r="E176" s="52" t="str">
        <f>IF(B176="","",คะแนนตามตัวชี้วัด!AV163)</f>
        <v/>
      </c>
      <c r="F176" s="60" t="str">
        <f t="shared" si="35"/>
        <v/>
      </c>
      <c r="G176" s="52" t="str">
        <f>IF(A176="","",คะแนนตามตัวชี้วัด!AZ163)</f>
        <v/>
      </c>
      <c r="H176" s="52" t="str">
        <f>IF(A176="","",คะแนนตามตัวชี้วัด!AW163)</f>
        <v/>
      </c>
      <c r="I176" s="52" t="str">
        <f>IF(B176="","",คะแนนตามตัวชี้วัด!AX163)</f>
        <v/>
      </c>
      <c r="J176" s="60" t="str">
        <f t="shared" si="41"/>
        <v/>
      </c>
      <c r="K176" s="54" t="str">
        <f t="shared" si="29"/>
        <v/>
      </c>
      <c r="L176" s="307" t="str">
        <f t="shared" si="36"/>
        <v/>
      </c>
      <c r="M176" s="33"/>
      <c r="N176" s="33" t="str">
        <f t="shared" si="37"/>
        <v/>
      </c>
      <c r="O176" s="33" t="str">
        <f t="shared" si="38"/>
        <v/>
      </c>
      <c r="P176" s="59" t="str">
        <f>IF('กรอกข้อมูล นร1'!E53="ย้าย",'กรอกข้อมูล นร1'!E53,"")</f>
        <v/>
      </c>
      <c r="Q176" s="35">
        <f t="shared" si="39"/>
        <v>0</v>
      </c>
      <c r="W176" s="35">
        <f t="shared" si="40"/>
        <v>0</v>
      </c>
    </row>
    <row r="177" spans="1:24" ht="10.5" customHeight="1">
      <c r="A177" s="54" t="str">
        <f>เวลาเรียน1!A56</f>
        <v/>
      </c>
      <c r="B177" s="466" t="str">
        <f>เวลาเรียน1!D56</f>
        <v/>
      </c>
      <c r="C177" s="52" t="str">
        <f>IF(A177="","",คะแนนตามตัวชี้วัด!AY164)</f>
        <v/>
      </c>
      <c r="D177" s="52" t="str">
        <f>IF(A177="","",คะแนนตามตัวชี้วัด!AU164)</f>
        <v/>
      </c>
      <c r="E177" s="52" t="str">
        <f>IF(B177="","",คะแนนตามตัวชี้วัด!AV164)</f>
        <v/>
      </c>
      <c r="F177" s="60" t="str">
        <f t="shared" si="35"/>
        <v/>
      </c>
      <c r="G177" s="52" t="str">
        <f>IF(A177="","",คะแนนตามตัวชี้วัด!AZ164)</f>
        <v/>
      </c>
      <c r="H177" s="52" t="str">
        <f>IF(A177="","",คะแนนตามตัวชี้วัด!AW164)</f>
        <v/>
      </c>
      <c r="I177" s="52" t="str">
        <f>IF(B177="","",คะแนนตามตัวชี้วัด!AX164)</f>
        <v/>
      </c>
      <c r="J177" s="60" t="str">
        <f t="shared" si="41"/>
        <v/>
      </c>
      <c r="K177" s="54" t="str">
        <f t="shared" si="29"/>
        <v/>
      </c>
      <c r="L177" s="307" t="str">
        <f t="shared" si="36"/>
        <v/>
      </c>
      <c r="M177" s="33"/>
      <c r="N177" s="33" t="str">
        <f t="shared" si="37"/>
        <v/>
      </c>
      <c r="O177" s="33" t="str">
        <f t="shared" si="38"/>
        <v/>
      </c>
      <c r="P177" s="59" t="str">
        <f>IF('กรอกข้อมูล นร1'!E54="ย้าย",'กรอกข้อมูล นร1'!E54,"")</f>
        <v/>
      </c>
      <c r="Q177" s="35">
        <f t="shared" si="39"/>
        <v>0</v>
      </c>
      <c r="W177" s="35">
        <f t="shared" si="40"/>
        <v>0</v>
      </c>
    </row>
    <row r="178" spans="1:24" ht="13.5" hidden="1" customHeight="1">
      <c r="A178" s="41"/>
      <c r="B178" s="467"/>
      <c r="C178" s="39"/>
      <c r="D178" s="45"/>
      <c r="E178" s="45"/>
      <c r="F178" s="40"/>
      <c r="G178" s="40"/>
      <c r="H178" s="45"/>
      <c r="I178" s="45"/>
      <c r="J178" s="45"/>
      <c r="K178" s="54" t="str">
        <f t="shared" si="29"/>
        <v/>
      </c>
      <c r="L178" s="45"/>
      <c r="M178" s="47"/>
      <c r="N178" s="317" t="str">
        <f>IF(COUNTIF(N128:N177,"/"),COUNTIF(N128:N177,"/"),"0")</f>
        <v>0</v>
      </c>
      <c r="O178" s="317">
        <f>IF(COUNTIF(O128:O177,"/"),COUNTIF(O128:O177,"/"),"0")</f>
        <v>1</v>
      </c>
      <c r="Q178" s="35">
        <f t="shared" si="33"/>
        <v>0</v>
      </c>
    </row>
    <row r="179" spans="1:24" ht="15.95" customHeight="1">
      <c r="B179" s="916" t="s">
        <v>114</v>
      </c>
      <c r="C179" s="916"/>
      <c r="D179" s="916"/>
      <c r="E179" s="917">
        <f>N118*100/SUM(N118:O118)</f>
        <v>0</v>
      </c>
      <c r="F179" s="917"/>
      <c r="G179" s="251"/>
      <c r="H179" s="42"/>
      <c r="I179" s="42"/>
      <c r="J179" s="42"/>
      <c r="K179" s="43"/>
      <c r="L179" s="42"/>
      <c r="M179" s="44"/>
      <c r="N179" s="44"/>
      <c r="Q179" s="35">
        <f t="shared" si="33"/>
        <v>0</v>
      </c>
    </row>
    <row r="180" spans="1:24" ht="2.1" customHeight="1">
      <c r="B180" s="468"/>
      <c r="C180" s="451"/>
      <c r="D180" s="42"/>
      <c r="E180" s="42"/>
      <c r="F180" s="469"/>
      <c r="G180" s="469"/>
      <c r="H180" s="42"/>
      <c r="I180" s="42"/>
      <c r="J180" s="42"/>
      <c r="K180" s="43"/>
      <c r="L180" s="42"/>
      <c r="M180" s="44"/>
      <c r="N180" s="44"/>
      <c r="Q180" s="35">
        <f t="shared" si="33"/>
        <v>0</v>
      </c>
    </row>
    <row r="181" spans="1:24" ht="18.75">
      <c r="A181" s="945" t="str">
        <f>"ผลการประเมินการเรียนรู้  วิชา"&amp;ข้อมูลพื้นฐาน!A18&amp;"    รหัสวิชา    "&amp;ข้อมูลพื้นฐาน!C18</f>
        <v xml:space="preserve">ผลการประเมินการเรียนรู้  วิชาสังคมศึกษา ศาสนา และวัฒนธรรม    รหัสวิชา    </v>
      </c>
      <c r="B181" s="945"/>
      <c r="C181" s="945"/>
      <c r="D181" s="945"/>
      <c r="E181" s="945"/>
      <c r="F181" s="945"/>
      <c r="G181" s="945"/>
      <c r="H181" s="945"/>
      <c r="I181" s="945"/>
      <c r="J181" s="945"/>
      <c r="K181" s="945"/>
      <c r="L181" s="945"/>
      <c r="M181" s="945"/>
      <c r="N181" s="945"/>
      <c r="O181" s="945"/>
      <c r="P181" s="945"/>
      <c r="Q181" s="35">
        <f t="shared" si="33"/>
        <v>0</v>
      </c>
      <c r="X181" s="35">
        <v>4</v>
      </c>
    </row>
    <row r="182" spans="1:24" ht="18.75">
      <c r="A18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182" s="945"/>
      <c r="C182" s="945"/>
      <c r="D182" s="945"/>
      <c r="E182" s="945"/>
      <c r="F182" s="945"/>
      <c r="G182" s="945"/>
      <c r="H182" s="945"/>
      <c r="I182" s="945"/>
      <c r="J182" s="945"/>
      <c r="K182" s="945"/>
      <c r="L182" s="945"/>
      <c r="M182" s="945"/>
      <c r="N182" s="945"/>
      <c r="O182" s="945"/>
      <c r="P182" s="945"/>
      <c r="Q182" s="35">
        <f t="shared" si="33"/>
        <v>0</v>
      </c>
    </row>
    <row r="183" spans="1:24" ht="18.75">
      <c r="A183" s="946" t="str">
        <f>"ครูผู้สอน    "&amp;ข้อมูลพื้นฐาน!B18</f>
        <v xml:space="preserve">ครูผู้สอน    </v>
      </c>
      <c r="B183" s="946"/>
      <c r="C183" s="946"/>
      <c r="D183" s="946"/>
      <c r="E183" s="946"/>
      <c r="F183" s="946"/>
      <c r="G183" s="946"/>
      <c r="H183" s="946"/>
      <c r="I183" s="946"/>
      <c r="J183" s="946"/>
      <c r="K183" s="946"/>
      <c r="L183" s="946"/>
      <c r="M183" s="946"/>
      <c r="N183" s="946"/>
      <c r="O183" s="946"/>
      <c r="P183" s="946"/>
      <c r="Q183" s="35">
        <f t="shared" si="33"/>
        <v>0</v>
      </c>
    </row>
    <row r="184" spans="1:24" ht="14.1" customHeight="1">
      <c r="A184" s="921" t="s">
        <v>38</v>
      </c>
      <c r="B184" s="924" t="s">
        <v>39</v>
      </c>
      <c r="C184" s="947" t="s">
        <v>40</v>
      </c>
      <c r="D184" s="947"/>
      <c r="E184" s="947"/>
      <c r="F184" s="947"/>
      <c r="G184" s="948" t="s">
        <v>43</v>
      </c>
      <c r="H184" s="948"/>
      <c r="I184" s="948"/>
      <c r="J184" s="931"/>
      <c r="K184" s="930" t="s">
        <v>44</v>
      </c>
      <c r="L184" s="931"/>
      <c r="M184" s="932" t="s">
        <v>48</v>
      </c>
      <c r="N184" s="935" t="s">
        <v>49</v>
      </c>
      <c r="O184" s="936"/>
      <c r="P184" s="939" t="s">
        <v>61</v>
      </c>
      <c r="Q184" s="35">
        <f t="shared" si="33"/>
        <v>0</v>
      </c>
    </row>
    <row r="185" spans="1:24" ht="47.1" customHeight="1">
      <c r="A185" s="922"/>
      <c r="B185" s="925"/>
      <c r="C185" s="949" t="s">
        <v>116</v>
      </c>
      <c r="D185" s="585" t="s">
        <v>41</v>
      </c>
      <c r="E185" s="585" t="s">
        <v>42</v>
      </c>
      <c r="F185" s="585" t="s">
        <v>1</v>
      </c>
      <c r="G185" s="949" t="s">
        <v>116</v>
      </c>
      <c r="H185" s="586" t="s">
        <v>41</v>
      </c>
      <c r="I185" s="586" t="s">
        <v>1717</v>
      </c>
      <c r="J185" s="586" t="s">
        <v>1</v>
      </c>
      <c r="K185" s="587" t="s">
        <v>45</v>
      </c>
      <c r="L185" s="949" t="s">
        <v>46</v>
      </c>
      <c r="M185" s="933"/>
      <c r="N185" s="937"/>
      <c r="O185" s="938"/>
      <c r="P185" s="940"/>
      <c r="Q185" s="35">
        <f t="shared" si="33"/>
        <v>0</v>
      </c>
    </row>
    <row r="186" spans="1:24" ht="13.5" customHeight="1">
      <c r="A186" s="922"/>
      <c r="B186" s="925"/>
      <c r="C186" s="950"/>
      <c r="D186" s="209" t="s">
        <v>47</v>
      </c>
      <c r="E186" s="209" t="s">
        <v>47</v>
      </c>
      <c r="F186" s="209" t="s">
        <v>47</v>
      </c>
      <c r="G186" s="950"/>
      <c r="H186" s="209" t="s">
        <v>47</v>
      </c>
      <c r="I186" s="209" t="s">
        <v>47</v>
      </c>
      <c r="J186" s="209" t="s">
        <v>47</v>
      </c>
      <c r="K186" s="588" t="s">
        <v>47</v>
      </c>
      <c r="L186" s="951"/>
      <c r="M186" s="933"/>
      <c r="N186" s="939" t="s">
        <v>50</v>
      </c>
      <c r="O186" s="939" t="s">
        <v>51</v>
      </c>
      <c r="P186" s="940"/>
      <c r="Q186" s="35">
        <f t="shared" si="33"/>
        <v>0</v>
      </c>
    </row>
    <row r="187" spans="1:24" ht="13.5" customHeight="1">
      <c r="A187" s="923"/>
      <c r="B187" s="926"/>
      <c r="C187" s="209">
        <f>ข้อมูลพื้นฐาน!F18</f>
        <v>0</v>
      </c>
      <c r="D187" s="209">
        <f>ข้อมูลพื้นฐาน!D18/2</f>
        <v>35</v>
      </c>
      <c r="E187" s="209">
        <f>ข้อมูลพื้นฐาน!E18/2</f>
        <v>15</v>
      </c>
      <c r="F187" s="209">
        <f>SUM(D187:E187)</f>
        <v>50</v>
      </c>
      <c r="G187" s="209">
        <f>ข้อมูลพื้นฐาน!G18</f>
        <v>0</v>
      </c>
      <c r="H187" s="464">
        <f>D187</f>
        <v>35</v>
      </c>
      <c r="I187" s="464">
        <f>E187</f>
        <v>15</v>
      </c>
      <c r="J187" s="209">
        <f>SUM(H187:I187)</f>
        <v>50</v>
      </c>
      <c r="K187" s="588">
        <f>SUM(F187,J187)</f>
        <v>100</v>
      </c>
      <c r="L187" s="950"/>
      <c r="M187" s="934"/>
      <c r="N187" s="941"/>
      <c r="O187" s="941"/>
      <c r="P187" s="941"/>
      <c r="Q187" s="35">
        <f t="shared" si="33"/>
        <v>0</v>
      </c>
    </row>
    <row r="188" spans="1:24" ht="12.95" customHeight="1">
      <c r="A188" s="54">
        <f t="shared" ref="A188:B207" si="42">A128</f>
        <v>1</v>
      </c>
      <c r="B188" s="470" t="str">
        <f t="shared" si="42"/>
        <v/>
      </c>
      <c r="C188" s="52">
        <f>IF(A188="","",คะแนนตามตัวชี้วัด!AY170)</f>
        <v>0</v>
      </c>
      <c r="D188" s="52">
        <f>IF(A188="","",คะแนนตามตัวชี้วัด!AU170)</f>
        <v>0</v>
      </c>
      <c r="E188" s="52" t="str">
        <f>IF(B188="","",คะแนนตามตัวชี้วัด!AV170)</f>
        <v/>
      </c>
      <c r="F188" s="60" t="str">
        <f>IF(SUM(D188:E188),SUM(D188:E188),"")</f>
        <v/>
      </c>
      <c r="G188" s="52">
        <f>IF(A188="","",คะแนนตามตัวชี้วัด!AZ170)</f>
        <v>0</v>
      </c>
      <c r="H188" s="52" t="str">
        <f>IF(B188="","",คะแนนตามตัวชี้วัด!AW170)</f>
        <v/>
      </c>
      <c r="I188" s="52">
        <f>IF(C188="","",คะแนนตามตัวชี้วัด!AX170)</f>
        <v>0</v>
      </c>
      <c r="J188" s="60" t="str">
        <f>IF(SUM(H188:I188),SUM(H188:I188),"")</f>
        <v/>
      </c>
      <c r="K188" s="54">
        <f>IF(A188="","",SUM(F188,J188))</f>
        <v>0</v>
      </c>
      <c r="L188" s="307">
        <f>IF(A188="","",IF(P188="ย้าย","-",VLOOKUP(K188,เกรดประจำชั้น,4,TRUE)))</f>
        <v>0</v>
      </c>
      <c r="M188" s="33"/>
      <c r="N188" s="33" t="str">
        <f>IF(P188="ย้าย","-",IF(A188="","",IF(L188&gt;0,"/","")))</f>
        <v/>
      </c>
      <c r="O188" s="33" t="str">
        <f>IF(N188="-","-",IF(A188="","",IF(L188=0,"/","")))</f>
        <v>/</v>
      </c>
      <c r="P188" s="59" t="str">
        <f>IF('กรอกข้อมูล นร1'!E5="ย้าย",'กรอกข้อมูล นร1'!E5,"")</f>
        <v/>
      </c>
      <c r="Q188" s="35">
        <f t="shared" si="33"/>
        <v>0</v>
      </c>
      <c r="W188" s="35">
        <f t="shared" si="34"/>
        <v>0</v>
      </c>
    </row>
    <row r="189" spans="1:24" ht="12.95" customHeight="1">
      <c r="A189" s="54" t="str">
        <f t="shared" si="42"/>
        <v/>
      </c>
      <c r="B189" s="470" t="str">
        <f t="shared" si="42"/>
        <v/>
      </c>
      <c r="C189" s="52" t="str">
        <f>IF(A189="","",คะแนนตามตัวชี้วัด!AY171)</f>
        <v/>
      </c>
      <c r="D189" s="52" t="str">
        <f>IF(A189="","",คะแนนตามตัวชี้วัด!AU171)</f>
        <v/>
      </c>
      <c r="E189" s="52" t="str">
        <f>IF(B189="","",คะแนนตามตัวชี้วัด!AV171)</f>
        <v/>
      </c>
      <c r="F189" s="60" t="str">
        <f t="shared" ref="F189:F227" si="43">IF(SUM(D189:E189),SUM(D189:E189),"")</f>
        <v/>
      </c>
      <c r="G189" s="52" t="str">
        <f>IF(A189="","",คะแนนตามตัวชี้วัด!AZ171)</f>
        <v/>
      </c>
      <c r="H189" s="52" t="str">
        <f>IF(B189="","",คะแนนตามตัวชี้วัด!AW171)</f>
        <v/>
      </c>
      <c r="I189" s="52" t="str">
        <f>IF(C189="","",คะแนนตามตัวชี้วัด!AX171)</f>
        <v/>
      </c>
      <c r="J189" s="60" t="str">
        <f t="shared" ref="J189:J227" si="44">IF(SUM(H189:I189),SUM(H189:I189),"")</f>
        <v/>
      </c>
      <c r="K189" s="54" t="str">
        <f t="shared" ref="K189:K237" si="45">IF(A189="","",SUM(F189,J189))</f>
        <v/>
      </c>
      <c r="L189" s="307" t="str">
        <f t="shared" ref="L189:L227" si="46">IF(A189="","",IF(P189="ย้าย","-",VLOOKUP(K189,เกรดประจำชั้น,4,TRUE)))</f>
        <v/>
      </c>
      <c r="M189" s="33"/>
      <c r="N189" s="33" t="str">
        <f t="shared" ref="N189:N227" si="47">IF(P189="ย้าย","-",IF(A189="","",IF(L189&gt;0,"/","")))</f>
        <v/>
      </c>
      <c r="O189" s="33" t="str">
        <f t="shared" ref="O189:O227" si="48">IF(N189="-","-",IF(A189="","",IF(L189=0,"/","")))</f>
        <v/>
      </c>
      <c r="P189" s="59" t="str">
        <f>IF('กรอกข้อมูล นร1'!E6="ย้าย",'กรอกข้อมูล นร1'!E6,"")</f>
        <v/>
      </c>
      <c r="Q189" s="35">
        <f t="shared" si="33"/>
        <v>0</v>
      </c>
      <c r="W189" s="35">
        <f t="shared" si="34"/>
        <v>0</v>
      </c>
    </row>
    <row r="190" spans="1:24" ht="12.95" customHeight="1">
      <c r="A190" s="54" t="str">
        <f t="shared" si="42"/>
        <v/>
      </c>
      <c r="B190" s="470" t="str">
        <f t="shared" si="42"/>
        <v/>
      </c>
      <c r="C190" s="52" t="str">
        <f>IF(A190="","",คะแนนตามตัวชี้วัด!AY172)</f>
        <v/>
      </c>
      <c r="D190" s="52" t="str">
        <f>IF(A190="","",คะแนนตามตัวชี้วัด!AU172)</f>
        <v/>
      </c>
      <c r="E190" s="52" t="str">
        <f>IF(B190="","",คะแนนตามตัวชี้วัด!AV172)</f>
        <v/>
      </c>
      <c r="F190" s="60" t="str">
        <f t="shared" si="43"/>
        <v/>
      </c>
      <c r="G190" s="52" t="str">
        <f>IF(A190="","",คะแนนตามตัวชี้วัด!AZ172)</f>
        <v/>
      </c>
      <c r="H190" s="52" t="str">
        <f>IF(B190="","",คะแนนตามตัวชี้วัด!AW172)</f>
        <v/>
      </c>
      <c r="I190" s="52" t="str">
        <f>IF(C190="","",คะแนนตามตัวชี้วัด!AX172)</f>
        <v/>
      </c>
      <c r="J190" s="60" t="str">
        <f t="shared" si="44"/>
        <v/>
      </c>
      <c r="K190" s="54" t="str">
        <f t="shared" si="45"/>
        <v/>
      </c>
      <c r="L190" s="307" t="str">
        <f t="shared" si="46"/>
        <v/>
      </c>
      <c r="M190" s="33"/>
      <c r="N190" s="33" t="str">
        <f t="shared" si="47"/>
        <v/>
      </c>
      <c r="O190" s="33" t="str">
        <f t="shared" si="48"/>
        <v/>
      </c>
      <c r="P190" s="59" t="str">
        <f>IF('กรอกข้อมูล นร1'!E7="ย้าย",'กรอกข้อมูล นร1'!E7,"")</f>
        <v/>
      </c>
      <c r="Q190" s="35">
        <f t="shared" si="33"/>
        <v>0</v>
      </c>
      <c r="W190" s="35">
        <f t="shared" si="34"/>
        <v>0</v>
      </c>
    </row>
    <row r="191" spans="1:24" ht="12.95" customHeight="1">
      <c r="A191" s="54" t="str">
        <f t="shared" si="42"/>
        <v/>
      </c>
      <c r="B191" s="470" t="str">
        <f t="shared" si="42"/>
        <v/>
      </c>
      <c r="C191" s="52" t="str">
        <f>IF(A191="","",คะแนนตามตัวชี้วัด!AY173)</f>
        <v/>
      </c>
      <c r="D191" s="52" t="str">
        <f>IF(A191="","",คะแนนตามตัวชี้วัด!AU173)</f>
        <v/>
      </c>
      <c r="E191" s="52" t="str">
        <f>IF(B191="","",คะแนนตามตัวชี้วัด!AV173)</f>
        <v/>
      </c>
      <c r="F191" s="60" t="str">
        <f t="shared" si="43"/>
        <v/>
      </c>
      <c r="G191" s="52" t="str">
        <f>IF(A191="","",คะแนนตามตัวชี้วัด!AZ173)</f>
        <v/>
      </c>
      <c r="H191" s="52" t="str">
        <f>IF(B191="","",คะแนนตามตัวชี้วัด!AW173)</f>
        <v/>
      </c>
      <c r="I191" s="52" t="str">
        <f>IF(C191="","",คะแนนตามตัวชี้วัด!AX173)</f>
        <v/>
      </c>
      <c r="J191" s="60" t="str">
        <f t="shared" si="44"/>
        <v/>
      </c>
      <c r="K191" s="54" t="str">
        <f t="shared" si="45"/>
        <v/>
      </c>
      <c r="L191" s="307" t="str">
        <f t="shared" si="46"/>
        <v/>
      </c>
      <c r="M191" s="33"/>
      <c r="N191" s="33" t="str">
        <f t="shared" si="47"/>
        <v/>
      </c>
      <c r="O191" s="33" t="str">
        <f t="shared" si="48"/>
        <v/>
      </c>
      <c r="P191" s="59" t="str">
        <f>IF('กรอกข้อมูล นร1'!E8="ย้าย",'กรอกข้อมูล นร1'!E8,"")</f>
        <v/>
      </c>
      <c r="Q191" s="35">
        <f t="shared" si="33"/>
        <v>0</v>
      </c>
      <c r="W191" s="35">
        <f t="shared" si="34"/>
        <v>0</v>
      </c>
    </row>
    <row r="192" spans="1:24" ht="12.95" customHeight="1">
      <c r="A192" s="54" t="str">
        <f t="shared" si="42"/>
        <v/>
      </c>
      <c r="B192" s="470" t="str">
        <f t="shared" si="42"/>
        <v/>
      </c>
      <c r="C192" s="52" t="str">
        <f>IF(A192="","",คะแนนตามตัวชี้วัด!AY174)</f>
        <v/>
      </c>
      <c r="D192" s="52" t="str">
        <f>IF(A192="","",คะแนนตามตัวชี้วัด!AU174)</f>
        <v/>
      </c>
      <c r="E192" s="52" t="str">
        <f>IF(B192="","",คะแนนตามตัวชี้วัด!AV174)</f>
        <v/>
      </c>
      <c r="F192" s="60" t="str">
        <f t="shared" si="43"/>
        <v/>
      </c>
      <c r="G192" s="52" t="str">
        <f>IF(A192="","",คะแนนตามตัวชี้วัด!AZ174)</f>
        <v/>
      </c>
      <c r="H192" s="52" t="str">
        <f>IF(B192="","",คะแนนตามตัวชี้วัด!AW174)</f>
        <v/>
      </c>
      <c r="I192" s="52" t="str">
        <f>IF(C192="","",คะแนนตามตัวชี้วัด!AX174)</f>
        <v/>
      </c>
      <c r="J192" s="60" t="str">
        <f t="shared" si="44"/>
        <v/>
      </c>
      <c r="K192" s="54" t="str">
        <f t="shared" si="45"/>
        <v/>
      </c>
      <c r="L192" s="307" t="str">
        <f t="shared" si="46"/>
        <v/>
      </c>
      <c r="M192" s="33"/>
      <c r="N192" s="33" t="str">
        <f t="shared" si="47"/>
        <v/>
      </c>
      <c r="O192" s="33" t="str">
        <f t="shared" si="48"/>
        <v/>
      </c>
      <c r="P192" s="59" t="str">
        <f>IF('กรอกข้อมูล นร1'!E9="ย้าย",'กรอกข้อมูล นร1'!E9,"")</f>
        <v/>
      </c>
      <c r="Q192" s="35">
        <f t="shared" si="33"/>
        <v>0</v>
      </c>
      <c r="W192" s="35">
        <f t="shared" si="34"/>
        <v>0</v>
      </c>
    </row>
    <row r="193" spans="1:23" ht="12.95" customHeight="1">
      <c r="A193" s="54" t="str">
        <f t="shared" si="42"/>
        <v/>
      </c>
      <c r="B193" s="470" t="str">
        <f t="shared" si="42"/>
        <v/>
      </c>
      <c r="C193" s="52" t="str">
        <f>IF(A193="","",คะแนนตามตัวชี้วัด!AY175)</f>
        <v/>
      </c>
      <c r="D193" s="52" t="str">
        <f>IF(A193="","",คะแนนตามตัวชี้วัด!AU175)</f>
        <v/>
      </c>
      <c r="E193" s="52" t="str">
        <f>IF(B193="","",คะแนนตามตัวชี้วัด!AV175)</f>
        <v/>
      </c>
      <c r="F193" s="60" t="str">
        <f t="shared" si="43"/>
        <v/>
      </c>
      <c r="G193" s="52" t="str">
        <f>IF(A193="","",คะแนนตามตัวชี้วัด!AZ175)</f>
        <v/>
      </c>
      <c r="H193" s="52" t="str">
        <f>IF(B193="","",คะแนนตามตัวชี้วัด!AW175)</f>
        <v/>
      </c>
      <c r="I193" s="52" t="str">
        <f>IF(C193="","",คะแนนตามตัวชี้วัด!AX175)</f>
        <v/>
      </c>
      <c r="J193" s="60" t="str">
        <f t="shared" si="44"/>
        <v/>
      </c>
      <c r="K193" s="54" t="str">
        <f t="shared" si="45"/>
        <v/>
      </c>
      <c r="L193" s="307" t="str">
        <f t="shared" si="46"/>
        <v/>
      </c>
      <c r="M193" s="33"/>
      <c r="N193" s="33" t="str">
        <f t="shared" si="47"/>
        <v/>
      </c>
      <c r="O193" s="33" t="str">
        <f t="shared" si="48"/>
        <v/>
      </c>
      <c r="P193" s="59" t="str">
        <f>IF('กรอกข้อมูล นร1'!E10="ย้าย",'กรอกข้อมูล นร1'!E10,"")</f>
        <v/>
      </c>
      <c r="Q193" s="35">
        <f t="shared" si="33"/>
        <v>0</v>
      </c>
      <c r="W193" s="35">
        <f t="shared" si="34"/>
        <v>0</v>
      </c>
    </row>
    <row r="194" spans="1:23" ht="12.95" customHeight="1">
      <c r="A194" s="54" t="str">
        <f t="shared" si="42"/>
        <v/>
      </c>
      <c r="B194" s="470" t="str">
        <f t="shared" si="42"/>
        <v/>
      </c>
      <c r="C194" s="52" t="str">
        <f>IF(A194="","",คะแนนตามตัวชี้วัด!AY176)</f>
        <v/>
      </c>
      <c r="D194" s="52" t="str">
        <f>IF(A194="","",คะแนนตามตัวชี้วัด!AU176)</f>
        <v/>
      </c>
      <c r="E194" s="52" t="str">
        <f>IF(B194="","",คะแนนตามตัวชี้วัด!AV176)</f>
        <v/>
      </c>
      <c r="F194" s="60" t="str">
        <f t="shared" si="43"/>
        <v/>
      </c>
      <c r="G194" s="52" t="str">
        <f>IF(A194="","",คะแนนตามตัวชี้วัด!AZ176)</f>
        <v/>
      </c>
      <c r="H194" s="52" t="str">
        <f>IF(B194="","",คะแนนตามตัวชี้วัด!AW176)</f>
        <v/>
      </c>
      <c r="I194" s="52" t="str">
        <f>IF(C194="","",คะแนนตามตัวชี้วัด!AX176)</f>
        <v/>
      </c>
      <c r="J194" s="60" t="str">
        <f t="shared" si="44"/>
        <v/>
      </c>
      <c r="K194" s="54" t="str">
        <f t="shared" si="45"/>
        <v/>
      </c>
      <c r="L194" s="307" t="str">
        <f t="shared" si="46"/>
        <v/>
      </c>
      <c r="M194" s="33"/>
      <c r="N194" s="33" t="str">
        <f t="shared" si="47"/>
        <v/>
      </c>
      <c r="O194" s="33" t="str">
        <f t="shared" si="48"/>
        <v/>
      </c>
      <c r="P194" s="59" t="str">
        <f>IF('กรอกข้อมูล นร1'!E11="ย้าย",'กรอกข้อมูล นร1'!E11,"")</f>
        <v/>
      </c>
      <c r="Q194" s="35">
        <f t="shared" si="33"/>
        <v>0</v>
      </c>
      <c r="W194" s="35">
        <f t="shared" si="34"/>
        <v>0</v>
      </c>
    </row>
    <row r="195" spans="1:23" ht="12.95" customHeight="1">
      <c r="A195" s="54" t="str">
        <f t="shared" si="42"/>
        <v/>
      </c>
      <c r="B195" s="470" t="str">
        <f t="shared" si="42"/>
        <v/>
      </c>
      <c r="C195" s="52" t="str">
        <f>IF(A195="","",คะแนนตามตัวชี้วัด!AY177)</f>
        <v/>
      </c>
      <c r="D195" s="52" t="str">
        <f>IF(A195="","",คะแนนตามตัวชี้วัด!AU177)</f>
        <v/>
      </c>
      <c r="E195" s="52" t="str">
        <f>IF(B195="","",คะแนนตามตัวชี้วัด!AV177)</f>
        <v/>
      </c>
      <c r="F195" s="60" t="str">
        <f t="shared" si="43"/>
        <v/>
      </c>
      <c r="G195" s="52" t="str">
        <f>IF(A195="","",คะแนนตามตัวชี้วัด!AZ177)</f>
        <v/>
      </c>
      <c r="H195" s="52" t="str">
        <f>IF(B195="","",คะแนนตามตัวชี้วัด!AW177)</f>
        <v/>
      </c>
      <c r="I195" s="52" t="str">
        <f>IF(C195="","",คะแนนตามตัวชี้วัด!AX177)</f>
        <v/>
      </c>
      <c r="J195" s="60" t="str">
        <f t="shared" si="44"/>
        <v/>
      </c>
      <c r="K195" s="54" t="str">
        <f t="shared" si="45"/>
        <v/>
      </c>
      <c r="L195" s="307" t="str">
        <f t="shared" si="46"/>
        <v/>
      </c>
      <c r="M195" s="33"/>
      <c r="N195" s="33" t="str">
        <f t="shared" si="47"/>
        <v/>
      </c>
      <c r="O195" s="33" t="str">
        <f t="shared" si="48"/>
        <v/>
      </c>
      <c r="P195" s="59" t="str">
        <f>IF('กรอกข้อมูล นร1'!E12="ย้าย",'กรอกข้อมูล นร1'!E12,"")</f>
        <v/>
      </c>
      <c r="Q195" s="35">
        <f t="shared" si="33"/>
        <v>0</v>
      </c>
      <c r="W195" s="35">
        <f t="shared" si="34"/>
        <v>0</v>
      </c>
    </row>
    <row r="196" spans="1:23" ht="12.95" customHeight="1">
      <c r="A196" s="54" t="str">
        <f t="shared" si="42"/>
        <v/>
      </c>
      <c r="B196" s="470" t="str">
        <f t="shared" si="42"/>
        <v/>
      </c>
      <c r="C196" s="52" t="str">
        <f>IF(A196="","",คะแนนตามตัวชี้วัด!AY178)</f>
        <v/>
      </c>
      <c r="D196" s="52" t="str">
        <f>IF(A196="","",คะแนนตามตัวชี้วัด!AU178)</f>
        <v/>
      </c>
      <c r="E196" s="52" t="str">
        <f>IF(B196="","",คะแนนตามตัวชี้วัด!AV178)</f>
        <v/>
      </c>
      <c r="F196" s="60" t="str">
        <f t="shared" si="43"/>
        <v/>
      </c>
      <c r="G196" s="52" t="str">
        <f>IF(A196="","",คะแนนตามตัวชี้วัด!AZ178)</f>
        <v/>
      </c>
      <c r="H196" s="52" t="str">
        <f>IF(B196="","",คะแนนตามตัวชี้วัด!AW178)</f>
        <v/>
      </c>
      <c r="I196" s="52" t="str">
        <f>IF(C196="","",คะแนนตามตัวชี้วัด!AX178)</f>
        <v/>
      </c>
      <c r="J196" s="60" t="str">
        <f t="shared" si="44"/>
        <v/>
      </c>
      <c r="K196" s="54" t="str">
        <f t="shared" si="45"/>
        <v/>
      </c>
      <c r="L196" s="307" t="str">
        <f t="shared" si="46"/>
        <v/>
      </c>
      <c r="M196" s="33"/>
      <c r="N196" s="33" t="str">
        <f t="shared" si="47"/>
        <v/>
      </c>
      <c r="O196" s="33" t="str">
        <f t="shared" si="48"/>
        <v/>
      </c>
      <c r="P196" s="59" t="str">
        <f>IF('กรอกข้อมูล นร1'!E13="ย้าย",'กรอกข้อมูล นร1'!E13,"")</f>
        <v/>
      </c>
      <c r="Q196" s="35">
        <f t="shared" si="33"/>
        <v>0</v>
      </c>
      <c r="W196" s="35">
        <f t="shared" si="34"/>
        <v>0</v>
      </c>
    </row>
    <row r="197" spans="1:23" ht="12.95" customHeight="1">
      <c r="A197" s="54" t="str">
        <f t="shared" si="42"/>
        <v/>
      </c>
      <c r="B197" s="470" t="str">
        <f t="shared" si="42"/>
        <v/>
      </c>
      <c r="C197" s="52" t="str">
        <f>IF(A197="","",คะแนนตามตัวชี้วัด!AY179)</f>
        <v/>
      </c>
      <c r="D197" s="52" t="str">
        <f>IF(A197="","",คะแนนตามตัวชี้วัด!AU179)</f>
        <v/>
      </c>
      <c r="E197" s="52" t="str">
        <f>IF(B197="","",คะแนนตามตัวชี้วัด!AV179)</f>
        <v/>
      </c>
      <c r="F197" s="60" t="str">
        <f t="shared" si="43"/>
        <v/>
      </c>
      <c r="G197" s="52" t="str">
        <f>IF(A197="","",คะแนนตามตัวชี้วัด!AZ179)</f>
        <v/>
      </c>
      <c r="H197" s="52" t="str">
        <f>IF(B197="","",คะแนนตามตัวชี้วัด!AW179)</f>
        <v/>
      </c>
      <c r="I197" s="52" t="str">
        <f>IF(C197="","",คะแนนตามตัวชี้วัด!AX179)</f>
        <v/>
      </c>
      <c r="J197" s="60" t="str">
        <f t="shared" si="44"/>
        <v/>
      </c>
      <c r="K197" s="54" t="str">
        <f t="shared" si="45"/>
        <v/>
      </c>
      <c r="L197" s="307" t="str">
        <f t="shared" si="46"/>
        <v/>
      </c>
      <c r="M197" s="33"/>
      <c r="N197" s="33" t="str">
        <f t="shared" si="47"/>
        <v/>
      </c>
      <c r="O197" s="33" t="str">
        <f t="shared" si="48"/>
        <v/>
      </c>
      <c r="P197" s="59" t="str">
        <f>IF('กรอกข้อมูล นร1'!E14="ย้าย",'กรอกข้อมูล นร1'!E14,"")</f>
        <v/>
      </c>
      <c r="Q197" s="35">
        <f t="shared" si="33"/>
        <v>0</v>
      </c>
      <c r="W197" s="35">
        <f t="shared" si="34"/>
        <v>0</v>
      </c>
    </row>
    <row r="198" spans="1:23" ht="12.95" customHeight="1">
      <c r="A198" s="54" t="str">
        <f t="shared" si="42"/>
        <v/>
      </c>
      <c r="B198" s="470" t="str">
        <f t="shared" si="42"/>
        <v/>
      </c>
      <c r="C198" s="52" t="str">
        <f>IF(A198="","",คะแนนตามตัวชี้วัด!AY180)</f>
        <v/>
      </c>
      <c r="D198" s="52" t="str">
        <f>IF(A198="","",คะแนนตามตัวชี้วัด!AU180)</f>
        <v/>
      </c>
      <c r="E198" s="52" t="str">
        <f>IF(B198="","",คะแนนตามตัวชี้วัด!AV180)</f>
        <v/>
      </c>
      <c r="F198" s="60" t="str">
        <f t="shared" si="43"/>
        <v/>
      </c>
      <c r="G198" s="52" t="str">
        <f>IF(A198="","",คะแนนตามตัวชี้วัด!AZ180)</f>
        <v/>
      </c>
      <c r="H198" s="52" t="str">
        <f>IF(B198="","",คะแนนตามตัวชี้วัด!AW180)</f>
        <v/>
      </c>
      <c r="I198" s="52" t="str">
        <f>IF(C198="","",คะแนนตามตัวชี้วัด!AX180)</f>
        <v/>
      </c>
      <c r="J198" s="60" t="str">
        <f t="shared" si="44"/>
        <v/>
      </c>
      <c r="K198" s="54" t="str">
        <f t="shared" si="45"/>
        <v/>
      </c>
      <c r="L198" s="307" t="str">
        <f t="shared" si="46"/>
        <v/>
      </c>
      <c r="M198" s="33"/>
      <c r="N198" s="33" t="str">
        <f t="shared" si="47"/>
        <v/>
      </c>
      <c r="O198" s="33" t="str">
        <f t="shared" si="48"/>
        <v/>
      </c>
      <c r="P198" s="59" t="str">
        <f>IF('กรอกข้อมูล นร1'!E15="ย้าย",'กรอกข้อมูล นร1'!E15,"")</f>
        <v/>
      </c>
      <c r="Q198" s="35">
        <f t="shared" si="33"/>
        <v>0</v>
      </c>
      <c r="W198" s="35">
        <f t="shared" si="34"/>
        <v>0</v>
      </c>
    </row>
    <row r="199" spans="1:23" ht="12.95" customHeight="1">
      <c r="A199" s="54" t="str">
        <f t="shared" si="42"/>
        <v/>
      </c>
      <c r="B199" s="470" t="str">
        <f t="shared" si="42"/>
        <v/>
      </c>
      <c r="C199" s="52" t="str">
        <f>IF(A199="","",คะแนนตามตัวชี้วัด!AY181)</f>
        <v/>
      </c>
      <c r="D199" s="52" t="str">
        <f>IF(A199="","",คะแนนตามตัวชี้วัด!AU181)</f>
        <v/>
      </c>
      <c r="E199" s="52" t="str">
        <f>IF(B199="","",คะแนนตามตัวชี้วัด!AV181)</f>
        <v/>
      </c>
      <c r="F199" s="60" t="str">
        <f t="shared" si="43"/>
        <v/>
      </c>
      <c r="G199" s="52" t="str">
        <f>IF(A199="","",คะแนนตามตัวชี้วัด!AZ181)</f>
        <v/>
      </c>
      <c r="H199" s="52" t="str">
        <f>IF(B199="","",คะแนนตามตัวชี้วัด!AW181)</f>
        <v/>
      </c>
      <c r="I199" s="52" t="str">
        <f>IF(C199="","",คะแนนตามตัวชี้วัด!AX181)</f>
        <v/>
      </c>
      <c r="J199" s="60" t="str">
        <f t="shared" si="44"/>
        <v/>
      </c>
      <c r="K199" s="54" t="str">
        <f t="shared" si="45"/>
        <v/>
      </c>
      <c r="L199" s="307" t="str">
        <f t="shared" si="46"/>
        <v/>
      </c>
      <c r="M199" s="33"/>
      <c r="N199" s="33" t="str">
        <f t="shared" si="47"/>
        <v/>
      </c>
      <c r="O199" s="33" t="str">
        <f t="shared" si="48"/>
        <v/>
      </c>
      <c r="P199" s="59" t="str">
        <f>IF('กรอกข้อมูล นร1'!E16="ย้าย",'กรอกข้อมูล นร1'!E16,"")</f>
        <v/>
      </c>
      <c r="Q199" s="35">
        <f t="shared" si="33"/>
        <v>0</v>
      </c>
      <c r="W199" s="35">
        <f t="shared" si="34"/>
        <v>0</v>
      </c>
    </row>
    <row r="200" spans="1:23" ht="12.95" customHeight="1">
      <c r="A200" s="54" t="str">
        <f t="shared" si="42"/>
        <v/>
      </c>
      <c r="B200" s="470" t="str">
        <f t="shared" si="42"/>
        <v/>
      </c>
      <c r="C200" s="52" t="str">
        <f>IF(A200="","",คะแนนตามตัวชี้วัด!AY182)</f>
        <v/>
      </c>
      <c r="D200" s="52" t="str">
        <f>IF(A200="","",คะแนนตามตัวชี้วัด!AU182)</f>
        <v/>
      </c>
      <c r="E200" s="52" t="str">
        <f>IF(B200="","",คะแนนตามตัวชี้วัด!AV182)</f>
        <v/>
      </c>
      <c r="F200" s="60" t="str">
        <f t="shared" si="43"/>
        <v/>
      </c>
      <c r="G200" s="52" t="str">
        <f>IF(A200="","",คะแนนตามตัวชี้วัด!AZ182)</f>
        <v/>
      </c>
      <c r="H200" s="52" t="str">
        <f>IF(B200="","",คะแนนตามตัวชี้วัด!AW182)</f>
        <v/>
      </c>
      <c r="I200" s="52" t="str">
        <f>IF(C200="","",คะแนนตามตัวชี้วัด!AX182)</f>
        <v/>
      </c>
      <c r="J200" s="60" t="str">
        <f t="shared" si="44"/>
        <v/>
      </c>
      <c r="K200" s="54" t="str">
        <f t="shared" si="45"/>
        <v/>
      </c>
      <c r="L200" s="307" t="str">
        <f t="shared" si="46"/>
        <v/>
      </c>
      <c r="M200" s="33"/>
      <c r="N200" s="33" t="str">
        <f t="shared" si="47"/>
        <v/>
      </c>
      <c r="O200" s="33" t="str">
        <f t="shared" si="48"/>
        <v/>
      </c>
      <c r="P200" s="59" t="str">
        <f>IF('กรอกข้อมูล นร1'!E17="ย้าย",'กรอกข้อมูล นร1'!E17,"")</f>
        <v/>
      </c>
      <c r="Q200" s="35">
        <f t="shared" si="33"/>
        <v>0</v>
      </c>
      <c r="W200" s="35">
        <f t="shared" si="34"/>
        <v>0</v>
      </c>
    </row>
    <row r="201" spans="1:23" ht="12.95" customHeight="1">
      <c r="A201" s="54" t="str">
        <f t="shared" si="42"/>
        <v/>
      </c>
      <c r="B201" s="470" t="str">
        <f t="shared" si="42"/>
        <v/>
      </c>
      <c r="C201" s="52" t="str">
        <f>IF(A201="","",คะแนนตามตัวชี้วัด!AY183)</f>
        <v/>
      </c>
      <c r="D201" s="52" t="str">
        <f>IF(A201="","",คะแนนตามตัวชี้วัด!AU183)</f>
        <v/>
      </c>
      <c r="E201" s="52" t="str">
        <f>IF(B201="","",คะแนนตามตัวชี้วัด!AV183)</f>
        <v/>
      </c>
      <c r="F201" s="60" t="str">
        <f t="shared" si="43"/>
        <v/>
      </c>
      <c r="G201" s="52" t="str">
        <f>IF(A201="","",คะแนนตามตัวชี้วัด!AZ183)</f>
        <v/>
      </c>
      <c r="H201" s="52" t="str">
        <f>IF(B201="","",คะแนนตามตัวชี้วัด!AW183)</f>
        <v/>
      </c>
      <c r="I201" s="52" t="str">
        <f>IF(C201="","",คะแนนตามตัวชี้วัด!AX183)</f>
        <v/>
      </c>
      <c r="J201" s="60" t="str">
        <f t="shared" si="44"/>
        <v/>
      </c>
      <c r="K201" s="54" t="str">
        <f t="shared" si="45"/>
        <v/>
      </c>
      <c r="L201" s="307" t="str">
        <f t="shared" si="46"/>
        <v/>
      </c>
      <c r="M201" s="33"/>
      <c r="N201" s="33" t="str">
        <f t="shared" si="47"/>
        <v/>
      </c>
      <c r="O201" s="33" t="str">
        <f t="shared" si="48"/>
        <v/>
      </c>
      <c r="P201" s="59" t="str">
        <f>IF('กรอกข้อมูล นร1'!E18="ย้าย",'กรอกข้อมูล นร1'!E18,"")</f>
        <v/>
      </c>
      <c r="Q201" s="35">
        <f t="shared" si="33"/>
        <v>0</v>
      </c>
      <c r="W201" s="35">
        <f t="shared" si="34"/>
        <v>0</v>
      </c>
    </row>
    <row r="202" spans="1:23" ht="12.95" customHeight="1">
      <c r="A202" s="54" t="str">
        <f t="shared" si="42"/>
        <v/>
      </c>
      <c r="B202" s="470" t="str">
        <f t="shared" si="42"/>
        <v/>
      </c>
      <c r="C202" s="52" t="str">
        <f>IF(A202="","",คะแนนตามตัวชี้วัด!AY184)</f>
        <v/>
      </c>
      <c r="D202" s="52" t="str">
        <f>IF(A202="","",คะแนนตามตัวชี้วัด!AU184)</f>
        <v/>
      </c>
      <c r="E202" s="52" t="str">
        <f>IF(B202="","",คะแนนตามตัวชี้วัด!AV184)</f>
        <v/>
      </c>
      <c r="F202" s="60" t="str">
        <f t="shared" si="43"/>
        <v/>
      </c>
      <c r="G202" s="52" t="str">
        <f>IF(A202="","",คะแนนตามตัวชี้วัด!AZ184)</f>
        <v/>
      </c>
      <c r="H202" s="52" t="str">
        <f>IF(B202="","",คะแนนตามตัวชี้วัด!AW184)</f>
        <v/>
      </c>
      <c r="I202" s="52" t="str">
        <f>IF(C202="","",คะแนนตามตัวชี้วัด!AX184)</f>
        <v/>
      </c>
      <c r="J202" s="60" t="str">
        <f t="shared" si="44"/>
        <v/>
      </c>
      <c r="K202" s="54" t="str">
        <f t="shared" si="45"/>
        <v/>
      </c>
      <c r="L202" s="307" t="str">
        <f t="shared" si="46"/>
        <v/>
      </c>
      <c r="M202" s="33"/>
      <c r="N202" s="33" t="str">
        <f t="shared" si="47"/>
        <v/>
      </c>
      <c r="O202" s="33" t="str">
        <f t="shared" si="48"/>
        <v/>
      </c>
      <c r="P202" s="59" t="str">
        <f>IF('กรอกข้อมูล นร1'!E19="ย้าย",'กรอกข้อมูล นร1'!E19,"")</f>
        <v/>
      </c>
      <c r="Q202" s="35">
        <f t="shared" si="33"/>
        <v>0</v>
      </c>
      <c r="W202" s="35">
        <f t="shared" si="34"/>
        <v>0</v>
      </c>
    </row>
    <row r="203" spans="1:23" ht="12.95" customHeight="1">
      <c r="A203" s="54" t="str">
        <f t="shared" si="42"/>
        <v/>
      </c>
      <c r="B203" s="470" t="str">
        <f t="shared" si="42"/>
        <v/>
      </c>
      <c r="C203" s="52" t="str">
        <f>IF(A203="","",คะแนนตามตัวชี้วัด!AY185)</f>
        <v/>
      </c>
      <c r="D203" s="52" t="str">
        <f>IF(A203="","",คะแนนตามตัวชี้วัด!AU185)</f>
        <v/>
      </c>
      <c r="E203" s="52" t="str">
        <f>IF(B203="","",คะแนนตามตัวชี้วัด!AV185)</f>
        <v/>
      </c>
      <c r="F203" s="60" t="str">
        <f t="shared" si="43"/>
        <v/>
      </c>
      <c r="G203" s="52" t="str">
        <f>IF(A203="","",คะแนนตามตัวชี้วัด!AZ185)</f>
        <v/>
      </c>
      <c r="H203" s="52" t="str">
        <f>IF(B203="","",คะแนนตามตัวชี้วัด!AW185)</f>
        <v/>
      </c>
      <c r="I203" s="52" t="str">
        <f>IF(C203="","",คะแนนตามตัวชี้วัด!AX185)</f>
        <v/>
      </c>
      <c r="J203" s="60" t="str">
        <f t="shared" si="44"/>
        <v/>
      </c>
      <c r="K203" s="54" t="str">
        <f t="shared" si="45"/>
        <v/>
      </c>
      <c r="L203" s="307" t="str">
        <f t="shared" si="46"/>
        <v/>
      </c>
      <c r="M203" s="33"/>
      <c r="N203" s="33" t="str">
        <f t="shared" si="47"/>
        <v/>
      </c>
      <c r="O203" s="33" t="str">
        <f t="shared" si="48"/>
        <v/>
      </c>
      <c r="P203" s="59" t="str">
        <f>IF('กรอกข้อมูล นร1'!E20="ย้าย",'กรอกข้อมูล นร1'!E20,"")</f>
        <v/>
      </c>
      <c r="Q203" s="35">
        <f t="shared" si="33"/>
        <v>0</v>
      </c>
      <c r="W203" s="35">
        <f t="shared" si="34"/>
        <v>0</v>
      </c>
    </row>
    <row r="204" spans="1:23" ht="12.95" customHeight="1">
      <c r="A204" s="54" t="str">
        <f t="shared" si="42"/>
        <v/>
      </c>
      <c r="B204" s="470" t="str">
        <f t="shared" si="42"/>
        <v/>
      </c>
      <c r="C204" s="52" t="str">
        <f>IF(A204="","",คะแนนตามตัวชี้วัด!AY186)</f>
        <v/>
      </c>
      <c r="D204" s="52" t="str">
        <f>IF(A204="","",คะแนนตามตัวชี้วัด!AU186)</f>
        <v/>
      </c>
      <c r="E204" s="52" t="str">
        <f>IF(B204="","",คะแนนตามตัวชี้วัด!AV186)</f>
        <v/>
      </c>
      <c r="F204" s="60" t="str">
        <f t="shared" si="43"/>
        <v/>
      </c>
      <c r="G204" s="52" t="str">
        <f>IF(A204="","",คะแนนตามตัวชี้วัด!AZ186)</f>
        <v/>
      </c>
      <c r="H204" s="52" t="str">
        <f>IF(B204="","",คะแนนตามตัวชี้วัด!AW186)</f>
        <v/>
      </c>
      <c r="I204" s="52" t="str">
        <f>IF(C204="","",คะแนนตามตัวชี้วัด!AX186)</f>
        <v/>
      </c>
      <c r="J204" s="60" t="str">
        <f t="shared" si="44"/>
        <v/>
      </c>
      <c r="K204" s="54" t="str">
        <f t="shared" si="45"/>
        <v/>
      </c>
      <c r="L204" s="307" t="str">
        <f t="shared" si="46"/>
        <v/>
      </c>
      <c r="M204" s="33"/>
      <c r="N204" s="33" t="str">
        <f t="shared" si="47"/>
        <v/>
      </c>
      <c r="O204" s="33" t="str">
        <f t="shared" si="48"/>
        <v/>
      </c>
      <c r="P204" s="59" t="str">
        <f>IF('กรอกข้อมูล นร1'!E21="ย้าย",'กรอกข้อมูล นร1'!E21,"")</f>
        <v/>
      </c>
      <c r="Q204" s="35">
        <f t="shared" si="33"/>
        <v>0</v>
      </c>
      <c r="W204" s="35">
        <f t="shared" si="34"/>
        <v>0</v>
      </c>
    </row>
    <row r="205" spans="1:23" ht="12.95" customHeight="1">
      <c r="A205" s="54" t="str">
        <f t="shared" si="42"/>
        <v/>
      </c>
      <c r="B205" s="470" t="str">
        <f t="shared" si="42"/>
        <v/>
      </c>
      <c r="C205" s="52" t="str">
        <f>IF(A205="","",คะแนนตามตัวชี้วัด!AY187)</f>
        <v/>
      </c>
      <c r="D205" s="52" t="str">
        <f>IF(A205="","",คะแนนตามตัวชี้วัด!AU187)</f>
        <v/>
      </c>
      <c r="E205" s="52" t="str">
        <f>IF(B205="","",คะแนนตามตัวชี้วัด!AV187)</f>
        <v/>
      </c>
      <c r="F205" s="60" t="str">
        <f t="shared" si="43"/>
        <v/>
      </c>
      <c r="G205" s="52" t="str">
        <f>IF(A205="","",คะแนนตามตัวชี้วัด!AZ187)</f>
        <v/>
      </c>
      <c r="H205" s="52" t="str">
        <f>IF(B205="","",คะแนนตามตัวชี้วัด!AW187)</f>
        <v/>
      </c>
      <c r="I205" s="52" t="str">
        <f>IF(C205="","",คะแนนตามตัวชี้วัด!AX187)</f>
        <v/>
      </c>
      <c r="J205" s="60" t="str">
        <f t="shared" si="44"/>
        <v/>
      </c>
      <c r="K205" s="54" t="str">
        <f t="shared" si="45"/>
        <v/>
      </c>
      <c r="L205" s="307" t="str">
        <f t="shared" si="46"/>
        <v/>
      </c>
      <c r="M205" s="33"/>
      <c r="N205" s="33" t="str">
        <f t="shared" si="47"/>
        <v/>
      </c>
      <c r="O205" s="33" t="str">
        <f t="shared" si="48"/>
        <v/>
      </c>
      <c r="P205" s="59" t="str">
        <f>IF('กรอกข้อมูล นร1'!E22="ย้าย",'กรอกข้อมูล นร1'!E22,"")</f>
        <v/>
      </c>
      <c r="Q205" s="35">
        <f t="shared" si="33"/>
        <v>0</v>
      </c>
      <c r="W205" s="35">
        <f t="shared" si="34"/>
        <v>0</v>
      </c>
    </row>
    <row r="206" spans="1:23" ht="12.95" customHeight="1">
      <c r="A206" s="54" t="str">
        <f t="shared" si="42"/>
        <v/>
      </c>
      <c r="B206" s="470" t="str">
        <f t="shared" si="42"/>
        <v/>
      </c>
      <c r="C206" s="52" t="str">
        <f>IF(A206="","",คะแนนตามตัวชี้วัด!AY188)</f>
        <v/>
      </c>
      <c r="D206" s="52" t="str">
        <f>IF(A206="","",คะแนนตามตัวชี้วัด!AU188)</f>
        <v/>
      </c>
      <c r="E206" s="52" t="str">
        <f>IF(B206="","",คะแนนตามตัวชี้วัด!AV188)</f>
        <v/>
      </c>
      <c r="F206" s="60" t="str">
        <f t="shared" si="43"/>
        <v/>
      </c>
      <c r="G206" s="52" t="str">
        <f>IF(A206="","",คะแนนตามตัวชี้วัด!AZ188)</f>
        <v/>
      </c>
      <c r="H206" s="52" t="str">
        <f>IF(B206="","",คะแนนตามตัวชี้วัด!AW188)</f>
        <v/>
      </c>
      <c r="I206" s="52" t="str">
        <f>IF(C206="","",คะแนนตามตัวชี้วัด!AX188)</f>
        <v/>
      </c>
      <c r="J206" s="60" t="str">
        <f t="shared" si="44"/>
        <v/>
      </c>
      <c r="K206" s="54" t="str">
        <f t="shared" si="45"/>
        <v/>
      </c>
      <c r="L206" s="307" t="str">
        <f t="shared" si="46"/>
        <v/>
      </c>
      <c r="M206" s="33"/>
      <c r="N206" s="33" t="str">
        <f t="shared" si="47"/>
        <v/>
      </c>
      <c r="O206" s="33" t="str">
        <f t="shared" si="48"/>
        <v/>
      </c>
      <c r="P206" s="59" t="str">
        <f>IF('กรอกข้อมูล นร1'!E23="ย้าย",'กรอกข้อมูล นร1'!E23,"")</f>
        <v/>
      </c>
      <c r="Q206" s="35">
        <f t="shared" si="33"/>
        <v>0</v>
      </c>
      <c r="W206" s="35">
        <f t="shared" si="34"/>
        <v>0</v>
      </c>
    </row>
    <row r="207" spans="1:23" ht="12.95" customHeight="1">
      <c r="A207" s="54" t="str">
        <f t="shared" si="42"/>
        <v/>
      </c>
      <c r="B207" s="470" t="str">
        <f t="shared" si="42"/>
        <v/>
      </c>
      <c r="C207" s="52" t="str">
        <f>IF(A207="","",คะแนนตามตัวชี้วัด!AY189)</f>
        <v/>
      </c>
      <c r="D207" s="52" t="str">
        <f>IF(A207="","",คะแนนตามตัวชี้วัด!AU189)</f>
        <v/>
      </c>
      <c r="E207" s="52" t="str">
        <f>IF(B207="","",คะแนนตามตัวชี้วัด!AV189)</f>
        <v/>
      </c>
      <c r="F207" s="60" t="str">
        <f t="shared" si="43"/>
        <v/>
      </c>
      <c r="G207" s="52" t="str">
        <f>IF(A207="","",คะแนนตามตัวชี้วัด!AZ189)</f>
        <v/>
      </c>
      <c r="H207" s="52" t="str">
        <f>IF(B207="","",คะแนนตามตัวชี้วัด!AW189)</f>
        <v/>
      </c>
      <c r="I207" s="52" t="str">
        <f>IF(C207="","",คะแนนตามตัวชี้วัด!AX189)</f>
        <v/>
      </c>
      <c r="J207" s="60" t="str">
        <f t="shared" si="44"/>
        <v/>
      </c>
      <c r="K207" s="54" t="str">
        <f t="shared" si="45"/>
        <v/>
      </c>
      <c r="L207" s="307" t="str">
        <f t="shared" si="46"/>
        <v/>
      </c>
      <c r="M207" s="33"/>
      <c r="N207" s="33" t="str">
        <f t="shared" si="47"/>
        <v/>
      </c>
      <c r="O207" s="33" t="str">
        <f t="shared" si="48"/>
        <v/>
      </c>
      <c r="P207" s="59" t="str">
        <f>IF('กรอกข้อมูล นร1'!E24="ย้าย",'กรอกข้อมูล นร1'!E24,"")</f>
        <v/>
      </c>
      <c r="Q207" s="35">
        <f t="shared" si="33"/>
        <v>0</v>
      </c>
      <c r="W207" s="35">
        <f t="shared" si="34"/>
        <v>0</v>
      </c>
    </row>
    <row r="208" spans="1:23" ht="12.95" customHeight="1">
      <c r="A208" s="54" t="str">
        <f t="shared" ref="A208:B227" si="49">A148</f>
        <v/>
      </c>
      <c r="B208" s="470" t="str">
        <f t="shared" si="49"/>
        <v/>
      </c>
      <c r="C208" s="52" t="str">
        <f>IF(A208="","",คะแนนตามตัวชี้วัด!AY190)</f>
        <v/>
      </c>
      <c r="D208" s="52" t="str">
        <f>IF(A208="","",คะแนนตามตัวชี้วัด!AU190)</f>
        <v/>
      </c>
      <c r="E208" s="52" t="str">
        <f>IF(B208="","",คะแนนตามตัวชี้วัด!AV190)</f>
        <v/>
      </c>
      <c r="F208" s="60" t="str">
        <f t="shared" si="43"/>
        <v/>
      </c>
      <c r="G208" s="52" t="str">
        <f>IF(A208="","",คะแนนตามตัวชี้วัด!AZ190)</f>
        <v/>
      </c>
      <c r="H208" s="52" t="str">
        <f>IF(B208="","",คะแนนตามตัวชี้วัด!AW190)</f>
        <v/>
      </c>
      <c r="I208" s="52" t="str">
        <f>IF(C208="","",คะแนนตามตัวชี้วัด!AX190)</f>
        <v/>
      </c>
      <c r="J208" s="60" t="str">
        <f t="shared" si="44"/>
        <v/>
      </c>
      <c r="K208" s="54" t="str">
        <f t="shared" si="45"/>
        <v/>
      </c>
      <c r="L208" s="307" t="str">
        <f t="shared" si="46"/>
        <v/>
      </c>
      <c r="M208" s="33"/>
      <c r="N208" s="33" t="str">
        <f t="shared" si="47"/>
        <v/>
      </c>
      <c r="O208" s="33" t="str">
        <f t="shared" si="48"/>
        <v/>
      </c>
      <c r="P208" s="59" t="str">
        <f>IF('กรอกข้อมูล นร1'!E25="ย้าย",'กรอกข้อมูล นร1'!E25,"")</f>
        <v/>
      </c>
      <c r="Q208" s="35">
        <f t="shared" si="33"/>
        <v>0</v>
      </c>
      <c r="W208" s="35">
        <f t="shared" si="34"/>
        <v>0</v>
      </c>
    </row>
    <row r="209" spans="1:23" ht="12.95" customHeight="1">
      <c r="A209" s="54" t="str">
        <f t="shared" si="49"/>
        <v/>
      </c>
      <c r="B209" s="470" t="str">
        <f t="shared" si="49"/>
        <v/>
      </c>
      <c r="C209" s="52" t="str">
        <f>IF(A209="","",คะแนนตามตัวชี้วัด!AY191)</f>
        <v/>
      </c>
      <c r="D209" s="52" t="str">
        <f>IF(A209="","",คะแนนตามตัวชี้วัด!AU191)</f>
        <v/>
      </c>
      <c r="E209" s="52" t="str">
        <f>IF(B209="","",คะแนนตามตัวชี้วัด!AV191)</f>
        <v/>
      </c>
      <c r="F209" s="60" t="str">
        <f t="shared" si="43"/>
        <v/>
      </c>
      <c r="G209" s="52" t="str">
        <f>IF(A209="","",คะแนนตามตัวชี้วัด!AZ191)</f>
        <v/>
      </c>
      <c r="H209" s="52" t="str">
        <f>IF(B209="","",คะแนนตามตัวชี้วัด!AW191)</f>
        <v/>
      </c>
      <c r="I209" s="52" t="str">
        <f>IF(C209="","",คะแนนตามตัวชี้วัด!AX191)</f>
        <v/>
      </c>
      <c r="J209" s="60" t="str">
        <f t="shared" si="44"/>
        <v/>
      </c>
      <c r="K209" s="54" t="str">
        <f t="shared" si="45"/>
        <v/>
      </c>
      <c r="L209" s="307" t="str">
        <f t="shared" si="46"/>
        <v/>
      </c>
      <c r="M209" s="33"/>
      <c r="N209" s="33" t="str">
        <f t="shared" si="47"/>
        <v/>
      </c>
      <c r="O209" s="33" t="str">
        <f t="shared" si="48"/>
        <v/>
      </c>
      <c r="P209" s="59" t="str">
        <f>IF('กรอกข้อมูล นร1'!E26="ย้าย",'กรอกข้อมูล นร1'!E26,"")</f>
        <v/>
      </c>
      <c r="Q209" s="35">
        <f t="shared" si="33"/>
        <v>0</v>
      </c>
      <c r="W209" s="35">
        <f t="shared" si="34"/>
        <v>0</v>
      </c>
    </row>
    <row r="210" spans="1:23" ht="12.95" customHeight="1">
      <c r="A210" s="54" t="str">
        <f t="shared" si="49"/>
        <v/>
      </c>
      <c r="B210" s="470" t="str">
        <f t="shared" si="49"/>
        <v/>
      </c>
      <c r="C210" s="52" t="str">
        <f>IF(A210="","",คะแนนตามตัวชี้วัด!AY192)</f>
        <v/>
      </c>
      <c r="D210" s="52" t="str">
        <f>IF(A210="","",คะแนนตามตัวชี้วัด!AU192)</f>
        <v/>
      </c>
      <c r="E210" s="52" t="str">
        <f>IF(B210="","",คะแนนตามตัวชี้วัด!AV192)</f>
        <v/>
      </c>
      <c r="F210" s="60" t="str">
        <f t="shared" si="43"/>
        <v/>
      </c>
      <c r="G210" s="52" t="str">
        <f>IF(A210="","",คะแนนตามตัวชี้วัด!AZ192)</f>
        <v/>
      </c>
      <c r="H210" s="52" t="str">
        <f>IF(B210="","",คะแนนตามตัวชี้วัด!AW192)</f>
        <v/>
      </c>
      <c r="I210" s="52" t="str">
        <f>IF(C210="","",คะแนนตามตัวชี้วัด!AX192)</f>
        <v/>
      </c>
      <c r="J210" s="60" t="str">
        <f t="shared" si="44"/>
        <v/>
      </c>
      <c r="K210" s="54" t="str">
        <f t="shared" si="45"/>
        <v/>
      </c>
      <c r="L210" s="307" t="str">
        <f t="shared" si="46"/>
        <v/>
      </c>
      <c r="M210" s="33"/>
      <c r="N210" s="33" t="str">
        <f t="shared" si="47"/>
        <v/>
      </c>
      <c r="O210" s="33" t="str">
        <f t="shared" si="48"/>
        <v/>
      </c>
      <c r="P210" s="59" t="str">
        <f>IF('กรอกข้อมูล นร1'!E27="ย้าย",'กรอกข้อมูล นร1'!E27,"")</f>
        <v/>
      </c>
      <c r="Q210" s="35">
        <f t="shared" si="33"/>
        <v>0</v>
      </c>
      <c r="W210" s="35">
        <f t="shared" si="34"/>
        <v>0</v>
      </c>
    </row>
    <row r="211" spans="1:23" ht="12.95" customHeight="1">
      <c r="A211" s="54" t="str">
        <f t="shared" si="49"/>
        <v/>
      </c>
      <c r="B211" s="470" t="str">
        <f t="shared" si="49"/>
        <v/>
      </c>
      <c r="C211" s="52" t="str">
        <f>IF(A211="","",คะแนนตามตัวชี้วัด!AY193)</f>
        <v/>
      </c>
      <c r="D211" s="52" t="str">
        <f>IF(A211="","",คะแนนตามตัวชี้วัด!AU193)</f>
        <v/>
      </c>
      <c r="E211" s="52" t="str">
        <f>IF(B211="","",คะแนนตามตัวชี้วัด!AV193)</f>
        <v/>
      </c>
      <c r="F211" s="60" t="str">
        <f t="shared" si="43"/>
        <v/>
      </c>
      <c r="G211" s="52" t="str">
        <f>IF(A211="","",คะแนนตามตัวชี้วัด!AZ193)</f>
        <v/>
      </c>
      <c r="H211" s="52" t="str">
        <f>IF(B211="","",คะแนนตามตัวชี้วัด!AW193)</f>
        <v/>
      </c>
      <c r="I211" s="52" t="str">
        <f>IF(C211="","",คะแนนตามตัวชี้วัด!AX193)</f>
        <v/>
      </c>
      <c r="J211" s="60" t="str">
        <f t="shared" si="44"/>
        <v/>
      </c>
      <c r="K211" s="54" t="str">
        <f t="shared" si="45"/>
        <v/>
      </c>
      <c r="L211" s="307" t="str">
        <f t="shared" si="46"/>
        <v/>
      </c>
      <c r="M211" s="33"/>
      <c r="N211" s="33" t="str">
        <f t="shared" si="47"/>
        <v/>
      </c>
      <c r="O211" s="33" t="str">
        <f t="shared" si="48"/>
        <v/>
      </c>
      <c r="P211" s="59" t="str">
        <f>IF('กรอกข้อมูล นร1'!E28="ย้าย",'กรอกข้อมูล นร1'!E28,"")</f>
        <v/>
      </c>
      <c r="Q211" s="35">
        <f t="shared" si="33"/>
        <v>0</v>
      </c>
      <c r="W211" s="35">
        <f t="shared" si="34"/>
        <v>0</v>
      </c>
    </row>
    <row r="212" spans="1:23" ht="12.95" customHeight="1">
      <c r="A212" s="54" t="str">
        <f t="shared" si="49"/>
        <v/>
      </c>
      <c r="B212" s="470" t="str">
        <f t="shared" si="49"/>
        <v/>
      </c>
      <c r="C212" s="52" t="str">
        <f>IF(A212="","",คะแนนตามตัวชี้วัด!AY194)</f>
        <v/>
      </c>
      <c r="D212" s="52" t="str">
        <f>IF(A212="","",คะแนนตามตัวชี้วัด!AU194)</f>
        <v/>
      </c>
      <c r="E212" s="52" t="str">
        <f>IF(B212="","",คะแนนตามตัวชี้วัด!AV194)</f>
        <v/>
      </c>
      <c r="F212" s="60" t="str">
        <f t="shared" si="43"/>
        <v/>
      </c>
      <c r="G212" s="52" t="str">
        <f>IF(A212="","",คะแนนตามตัวชี้วัด!AZ194)</f>
        <v/>
      </c>
      <c r="H212" s="52" t="str">
        <f>IF(B212="","",คะแนนตามตัวชี้วัด!AW194)</f>
        <v/>
      </c>
      <c r="I212" s="52" t="str">
        <f>IF(C212="","",คะแนนตามตัวชี้วัด!AX194)</f>
        <v/>
      </c>
      <c r="J212" s="60" t="str">
        <f t="shared" si="44"/>
        <v/>
      </c>
      <c r="K212" s="54" t="str">
        <f t="shared" si="45"/>
        <v/>
      </c>
      <c r="L212" s="307" t="str">
        <f t="shared" si="46"/>
        <v/>
      </c>
      <c r="M212" s="33"/>
      <c r="N212" s="33" t="str">
        <f t="shared" si="47"/>
        <v/>
      </c>
      <c r="O212" s="33" t="str">
        <f t="shared" si="48"/>
        <v/>
      </c>
      <c r="P212" s="59" t="str">
        <f>IF('กรอกข้อมูล นร1'!E29="ย้าย",'กรอกข้อมูล นร1'!E29,"")</f>
        <v/>
      </c>
      <c r="Q212" s="35">
        <f t="shared" si="33"/>
        <v>0</v>
      </c>
      <c r="W212" s="35">
        <f t="shared" si="34"/>
        <v>0</v>
      </c>
    </row>
    <row r="213" spans="1:23" ht="12.95" customHeight="1">
      <c r="A213" s="54" t="str">
        <f t="shared" si="49"/>
        <v/>
      </c>
      <c r="B213" s="470" t="str">
        <f t="shared" si="49"/>
        <v/>
      </c>
      <c r="C213" s="52" t="str">
        <f>IF(A213="","",คะแนนตามตัวชี้วัด!AY195)</f>
        <v/>
      </c>
      <c r="D213" s="52" t="str">
        <f>IF(A213="","",คะแนนตามตัวชี้วัด!AU195)</f>
        <v/>
      </c>
      <c r="E213" s="52" t="str">
        <f>IF(B213="","",คะแนนตามตัวชี้วัด!AV195)</f>
        <v/>
      </c>
      <c r="F213" s="60" t="str">
        <f t="shared" si="43"/>
        <v/>
      </c>
      <c r="G213" s="52" t="str">
        <f>IF(A213="","",คะแนนตามตัวชี้วัด!AZ195)</f>
        <v/>
      </c>
      <c r="H213" s="52" t="str">
        <f>IF(B213="","",คะแนนตามตัวชี้วัด!AW195)</f>
        <v/>
      </c>
      <c r="I213" s="52" t="str">
        <f>IF(C213="","",คะแนนตามตัวชี้วัด!AX195)</f>
        <v/>
      </c>
      <c r="J213" s="60" t="str">
        <f t="shared" si="44"/>
        <v/>
      </c>
      <c r="K213" s="54" t="str">
        <f t="shared" si="45"/>
        <v/>
      </c>
      <c r="L213" s="307" t="str">
        <f t="shared" si="46"/>
        <v/>
      </c>
      <c r="M213" s="33"/>
      <c r="N213" s="33" t="str">
        <f t="shared" si="47"/>
        <v/>
      </c>
      <c r="O213" s="33" t="str">
        <f t="shared" si="48"/>
        <v/>
      </c>
      <c r="P213" s="59" t="str">
        <f>IF('กรอกข้อมูล นร1'!E30="ย้าย",'กรอกข้อมูล นร1'!E30,"")</f>
        <v/>
      </c>
      <c r="Q213" s="35">
        <f t="shared" si="33"/>
        <v>0</v>
      </c>
      <c r="W213" s="35">
        <f t="shared" si="34"/>
        <v>0</v>
      </c>
    </row>
    <row r="214" spans="1:23" ht="12.95" customHeight="1">
      <c r="A214" s="54" t="str">
        <f t="shared" si="49"/>
        <v/>
      </c>
      <c r="B214" s="470" t="str">
        <f t="shared" si="49"/>
        <v/>
      </c>
      <c r="C214" s="52" t="str">
        <f>IF(A214="","",คะแนนตามตัวชี้วัด!AY196)</f>
        <v/>
      </c>
      <c r="D214" s="52" t="str">
        <f>IF(A214="","",คะแนนตามตัวชี้วัด!AU196)</f>
        <v/>
      </c>
      <c r="E214" s="52" t="str">
        <f>IF(B214="","",คะแนนตามตัวชี้วัด!AV196)</f>
        <v/>
      </c>
      <c r="F214" s="60" t="str">
        <f t="shared" si="43"/>
        <v/>
      </c>
      <c r="G214" s="52" t="str">
        <f>IF(A214="","",คะแนนตามตัวชี้วัด!AZ196)</f>
        <v/>
      </c>
      <c r="H214" s="52" t="str">
        <f>IF(B214="","",คะแนนตามตัวชี้วัด!AW196)</f>
        <v/>
      </c>
      <c r="I214" s="52" t="str">
        <f>IF(C214="","",คะแนนตามตัวชี้วัด!AX196)</f>
        <v/>
      </c>
      <c r="J214" s="60" t="str">
        <f t="shared" si="44"/>
        <v/>
      </c>
      <c r="K214" s="54" t="str">
        <f t="shared" si="45"/>
        <v/>
      </c>
      <c r="L214" s="307" t="str">
        <f t="shared" si="46"/>
        <v/>
      </c>
      <c r="M214" s="33"/>
      <c r="N214" s="33" t="str">
        <f t="shared" si="47"/>
        <v/>
      </c>
      <c r="O214" s="33" t="str">
        <f t="shared" si="48"/>
        <v/>
      </c>
      <c r="P214" s="59" t="str">
        <f>IF('กรอกข้อมูล นร1'!E31="ย้าย",'กรอกข้อมูล นร1'!E31,"")</f>
        <v/>
      </c>
      <c r="Q214" s="35">
        <f t="shared" si="33"/>
        <v>0</v>
      </c>
      <c r="W214" s="35">
        <f t="shared" si="34"/>
        <v>0</v>
      </c>
    </row>
    <row r="215" spans="1:23" ht="12.95" customHeight="1">
      <c r="A215" s="54" t="str">
        <f t="shared" si="49"/>
        <v/>
      </c>
      <c r="B215" s="470" t="str">
        <f t="shared" si="49"/>
        <v/>
      </c>
      <c r="C215" s="52" t="str">
        <f>IF(A215="","",คะแนนตามตัวชี้วัด!AY197)</f>
        <v/>
      </c>
      <c r="D215" s="52" t="str">
        <f>IF(A215="","",คะแนนตามตัวชี้วัด!AU197)</f>
        <v/>
      </c>
      <c r="E215" s="52" t="str">
        <f>IF(B215="","",คะแนนตามตัวชี้วัด!AV197)</f>
        <v/>
      </c>
      <c r="F215" s="60" t="str">
        <f t="shared" si="43"/>
        <v/>
      </c>
      <c r="G215" s="52" t="str">
        <f>IF(A215="","",คะแนนตามตัวชี้วัด!AZ197)</f>
        <v/>
      </c>
      <c r="H215" s="52" t="str">
        <f>IF(B215="","",คะแนนตามตัวชี้วัด!AW197)</f>
        <v/>
      </c>
      <c r="I215" s="52" t="str">
        <f>IF(C215="","",คะแนนตามตัวชี้วัด!AX197)</f>
        <v/>
      </c>
      <c r="J215" s="60" t="str">
        <f t="shared" si="44"/>
        <v/>
      </c>
      <c r="K215" s="54" t="str">
        <f t="shared" si="45"/>
        <v/>
      </c>
      <c r="L215" s="307" t="str">
        <f t="shared" si="46"/>
        <v/>
      </c>
      <c r="M215" s="33"/>
      <c r="N215" s="33" t="str">
        <f t="shared" si="47"/>
        <v/>
      </c>
      <c r="O215" s="33" t="str">
        <f t="shared" si="48"/>
        <v/>
      </c>
      <c r="P215" s="59" t="str">
        <f>IF('กรอกข้อมูล นร1'!E32="ย้าย",'กรอกข้อมูล นร1'!E32,"")</f>
        <v/>
      </c>
      <c r="Q215" s="35">
        <f t="shared" si="33"/>
        <v>0</v>
      </c>
      <c r="W215" s="35">
        <f t="shared" si="34"/>
        <v>0</v>
      </c>
    </row>
    <row r="216" spans="1:23" ht="12.95" customHeight="1">
      <c r="A216" s="54" t="str">
        <f t="shared" si="49"/>
        <v/>
      </c>
      <c r="B216" s="470" t="str">
        <f t="shared" si="49"/>
        <v/>
      </c>
      <c r="C216" s="52" t="str">
        <f>IF(A216="","",คะแนนตามตัวชี้วัด!AY198)</f>
        <v/>
      </c>
      <c r="D216" s="52" t="str">
        <f>IF(A216="","",คะแนนตามตัวชี้วัด!AU198)</f>
        <v/>
      </c>
      <c r="E216" s="52" t="str">
        <f>IF(B216="","",คะแนนตามตัวชี้วัด!AV198)</f>
        <v/>
      </c>
      <c r="F216" s="60" t="str">
        <f t="shared" si="43"/>
        <v/>
      </c>
      <c r="G216" s="52" t="str">
        <f>IF(A216="","",คะแนนตามตัวชี้วัด!AZ198)</f>
        <v/>
      </c>
      <c r="H216" s="52" t="str">
        <f>IF(B216="","",คะแนนตามตัวชี้วัด!AW198)</f>
        <v/>
      </c>
      <c r="I216" s="52" t="str">
        <f>IF(C216="","",คะแนนตามตัวชี้วัด!AX198)</f>
        <v/>
      </c>
      <c r="J216" s="60" t="str">
        <f t="shared" si="44"/>
        <v/>
      </c>
      <c r="K216" s="54" t="str">
        <f t="shared" si="45"/>
        <v/>
      </c>
      <c r="L216" s="307" t="str">
        <f t="shared" si="46"/>
        <v/>
      </c>
      <c r="M216" s="33"/>
      <c r="N216" s="33" t="str">
        <f t="shared" si="47"/>
        <v/>
      </c>
      <c r="O216" s="33" t="str">
        <f t="shared" si="48"/>
        <v/>
      </c>
      <c r="P216" s="59" t="str">
        <f>IF('กรอกข้อมูล นร1'!E33="ย้าย",'กรอกข้อมูล นร1'!E33,"")</f>
        <v/>
      </c>
      <c r="Q216" s="35">
        <f t="shared" si="33"/>
        <v>0</v>
      </c>
      <c r="W216" s="35">
        <f t="shared" si="34"/>
        <v>0</v>
      </c>
    </row>
    <row r="217" spans="1:23" ht="12.95" customHeight="1">
      <c r="A217" s="54" t="str">
        <f t="shared" si="49"/>
        <v/>
      </c>
      <c r="B217" s="470" t="str">
        <f t="shared" si="49"/>
        <v/>
      </c>
      <c r="C217" s="52" t="str">
        <f>IF(A217="","",คะแนนตามตัวชี้วัด!AY199)</f>
        <v/>
      </c>
      <c r="D217" s="52" t="str">
        <f>IF(A217="","",คะแนนตามตัวชี้วัด!AU199)</f>
        <v/>
      </c>
      <c r="E217" s="52" t="str">
        <f>IF(B217="","",คะแนนตามตัวชี้วัด!AV199)</f>
        <v/>
      </c>
      <c r="F217" s="60" t="str">
        <f t="shared" si="43"/>
        <v/>
      </c>
      <c r="G217" s="52" t="str">
        <f>IF(A217="","",คะแนนตามตัวชี้วัด!AZ199)</f>
        <v/>
      </c>
      <c r="H217" s="52" t="str">
        <f>IF(B217="","",คะแนนตามตัวชี้วัด!AW199)</f>
        <v/>
      </c>
      <c r="I217" s="52" t="str">
        <f>IF(C217="","",คะแนนตามตัวชี้วัด!AX199)</f>
        <v/>
      </c>
      <c r="J217" s="60" t="str">
        <f t="shared" si="44"/>
        <v/>
      </c>
      <c r="K217" s="54" t="str">
        <f t="shared" si="45"/>
        <v/>
      </c>
      <c r="L217" s="307" t="str">
        <f t="shared" si="46"/>
        <v/>
      </c>
      <c r="M217" s="33"/>
      <c r="N217" s="33" t="str">
        <f t="shared" si="47"/>
        <v/>
      </c>
      <c r="O217" s="33" t="str">
        <f t="shared" si="48"/>
        <v/>
      </c>
      <c r="P217" s="59" t="str">
        <f>IF('กรอกข้อมูล นร1'!E34="ย้าย",'กรอกข้อมูล นร1'!E34,"")</f>
        <v/>
      </c>
      <c r="Q217" s="35">
        <f t="shared" si="33"/>
        <v>0</v>
      </c>
      <c r="W217" s="35">
        <f t="shared" si="34"/>
        <v>0</v>
      </c>
    </row>
    <row r="218" spans="1:23" ht="12.95" customHeight="1">
      <c r="A218" s="54" t="str">
        <f t="shared" si="49"/>
        <v/>
      </c>
      <c r="B218" s="470" t="str">
        <f t="shared" si="49"/>
        <v/>
      </c>
      <c r="C218" s="52" t="str">
        <f>IF(A218="","",คะแนนตามตัวชี้วัด!AY200)</f>
        <v/>
      </c>
      <c r="D218" s="52" t="str">
        <f>IF(A218="","",คะแนนตามตัวชี้วัด!AU200)</f>
        <v/>
      </c>
      <c r="E218" s="52" t="str">
        <f>IF(B218="","",คะแนนตามตัวชี้วัด!AV200)</f>
        <v/>
      </c>
      <c r="F218" s="60" t="str">
        <f t="shared" si="43"/>
        <v/>
      </c>
      <c r="G218" s="52" t="str">
        <f>IF(A218="","",คะแนนตามตัวชี้วัด!AZ200)</f>
        <v/>
      </c>
      <c r="H218" s="52" t="str">
        <f>IF(B218="","",คะแนนตามตัวชี้วัด!AW200)</f>
        <v/>
      </c>
      <c r="I218" s="52" t="str">
        <f>IF(C218="","",คะแนนตามตัวชี้วัด!AX200)</f>
        <v/>
      </c>
      <c r="J218" s="60" t="str">
        <f t="shared" si="44"/>
        <v/>
      </c>
      <c r="K218" s="54" t="str">
        <f t="shared" si="45"/>
        <v/>
      </c>
      <c r="L218" s="307" t="str">
        <f t="shared" si="46"/>
        <v/>
      </c>
      <c r="M218" s="33"/>
      <c r="N218" s="33" t="str">
        <f t="shared" si="47"/>
        <v/>
      </c>
      <c r="O218" s="33" t="str">
        <f t="shared" si="48"/>
        <v/>
      </c>
      <c r="P218" s="59" t="str">
        <f>IF('กรอกข้อมูล นร1'!E35="ย้าย",'กรอกข้อมูล นร1'!E35,"")</f>
        <v/>
      </c>
      <c r="Q218" s="35">
        <f t="shared" si="33"/>
        <v>0</v>
      </c>
      <c r="W218" s="35">
        <f t="shared" si="34"/>
        <v>0</v>
      </c>
    </row>
    <row r="219" spans="1:23" ht="12.95" customHeight="1">
      <c r="A219" s="54" t="str">
        <f t="shared" si="49"/>
        <v/>
      </c>
      <c r="B219" s="470" t="str">
        <f t="shared" si="49"/>
        <v/>
      </c>
      <c r="C219" s="52" t="str">
        <f>IF(A219="","",คะแนนตามตัวชี้วัด!AY201)</f>
        <v/>
      </c>
      <c r="D219" s="52" t="str">
        <f>IF(A219="","",คะแนนตามตัวชี้วัด!AU201)</f>
        <v/>
      </c>
      <c r="E219" s="52" t="str">
        <f>IF(B219="","",คะแนนตามตัวชี้วัด!AV201)</f>
        <v/>
      </c>
      <c r="F219" s="60" t="str">
        <f t="shared" si="43"/>
        <v/>
      </c>
      <c r="G219" s="52" t="str">
        <f>IF(A219="","",คะแนนตามตัวชี้วัด!AZ201)</f>
        <v/>
      </c>
      <c r="H219" s="52" t="str">
        <f>IF(B219="","",คะแนนตามตัวชี้วัด!AW201)</f>
        <v/>
      </c>
      <c r="I219" s="52" t="str">
        <f>IF(C219="","",คะแนนตามตัวชี้วัด!AX201)</f>
        <v/>
      </c>
      <c r="J219" s="60" t="str">
        <f t="shared" si="44"/>
        <v/>
      </c>
      <c r="K219" s="54" t="str">
        <f t="shared" si="45"/>
        <v/>
      </c>
      <c r="L219" s="307" t="str">
        <f t="shared" si="46"/>
        <v/>
      </c>
      <c r="M219" s="33"/>
      <c r="N219" s="33" t="str">
        <f t="shared" si="47"/>
        <v/>
      </c>
      <c r="O219" s="33" t="str">
        <f t="shared" si="48"/>
        <v/>
      </c>
      <c r="P219" s="59" t="str">
        <f>IF('กรอกข้อมูล นร1'!E36="ย้าย",'กรอกข้อมูล นร1'!E36,"")</f>
        <v/>
      </c>
      <c r="Q219" s="35">
        <f t="shared" si="33"/>
        <v>0</v>
      </c>
      <c r="W219" s="35">
        <f t="shared" si="34"/>
        <v>0</v>
      </c>
    </row>
    <row r="220" spans="1:23" ht="12.95" customHeight="1">
      <c r="A220" s="54" t="str">
        <f t="shared" si="49"/>
        <v/>
      </c>
      <c r="B220" s="470" t="str">
        <f t="shared" si="49"/>
        <v/>
      </c>
      <c r="C220" s="52" t="str">
        <f>IF(A220="","",คะแนนตามตัวชี้วัด!AY202)</f>
        <v/>
      </c>
      <c r="D220" s="52" t="str">
        <f>IF(A220="","",คะแนนตามตัวชี้วัด!AU202)</f>
        <v/>
      </c>
      <c r="E220" s="52" t="str">
        <f>IF(B220="","",คะแนนตามตัวชี้วัด!AV202)</f>
        <v/>
      </c>
      <c r="F220" s="60" t="str">
        <f t="shared" si="43"/>
        <v/>
      </c>
      <c r="G220" s="52" t="str">
        <f>IF(A220="","",คะแนนตามตัวชี้วัด!AZ202)</f>
        <v/>
      </c>
      <c r="H220" s="52" t="str">
        <f>IF(B220="","",คะแนนตามตัวชี้วัด!AW202)</f>
        <v/>
      </c>
      <c r="I220" s="52" t="str">
        <f>IF(C220="","",คะแนนตามตัวชี้วัด!AX202)</f>
        <v/>
      </c>
      <c r="J220" s="60" t="str">
        <f t="shared" si="44"/>
        <v/>
      </c>
      <c r="K220" s="54" t="str">
        <f t="shared" si="45"/>
        <v/>
      </c>
      <c r="L220" s="307" t="str">
        <f t="shared" si="46"/>
        <v/>
      </c>
      <c r="M220" s="33"/>
      <c r="N220" s="33" t="str">
        <f t="shared" si="47"/>
        <v/>
      </c>
      <c r="O220" s="33" t="str">
        <f t="shared" si="48"/>
        <v/>
      </c>
      <c r="P220" s="59" t="str">
        <f>IF('กรอกข้อมูล นร1'!E37="ย้าย",'กรอกข้อมูล นร1'!E37,"")</f>
        <v/>
      </c>
      <c r="Q220" s="35">
        <f t="shared" si="33"/>
        <v>0</v>
      </c>
      <c r="W220" s="35">
        <f t="shared" si="34"/>
        <v>0</v>
      </c>
    </row>
    <row r="221" spans="1:23" ht="12.95" customHeight="1">
      <c r="A221" s="54" t="str">
        <f t="shared" si="49"/>
        <v/>
      </c>
      <c r="B221" s="470" t="str">
        <f t="shared" si="49"/>
        <v/>
      </c>
      <c r="C221" s="52" t="str">
        <f>IF(A221="","",คะแนนตามตัวชี้วัด!AY203)</f>
        <v/>
      </c>
      <c r="D221" s="52" t="str">
        <f>IF(A221="","",คะแนนตามตัวชี้วัด!AU203)</f>
        <v/>
      </c>
      <c r="E221" s="52" t="str">
        <f>IF(B221="","",คะแนนตามตัวชี้วัด!AV203)</f>
        <v/>
      </c>
      <c r="F221" s="60" t="str">
        <f t="shared" si="43"/>
        <v/>
      </c>
      <c r="G221" s="52" t="str">
        <f>IF(A221="","",คะแนนตามตัวชี้วัด!AZ203)</f>
        <v/>
      </c>
      <c r="H221" s="52" t="str">
        <f>IF(B221="","",คะแนนตามตัวชี้วัด!AW203)</f>
        <v/>
      </c>
      <c r="I221" s="52" t="str">
        <f>IF(C221="","",คะแนนตามตัวชี้วัด!AX203)</f>
        <v/>
      </c>
      <c r="J221" s="60" t="str">
        <f t="shared" si="44"/>
        <v/>
      </c>
      <c r="K221" s="54" t="str">
        <f t="shared" si="45"/>
        <v/>
      </c>
      <c r="L221" s="307" t="str">
        <f t="shared" si="46"/>
        <v/>
      </c>
      <c r="M221" s="33"/>
      <c r="N221" s="33" t="str">
        <f t="shared" si="47"/>
        <v/>
      </c>
      <c r="O221" s="33" t="str">
        <f t="shared" si="48"/>
        <v/>
      </c>
      <c r="P221" s="59" t="str">
        <f>IF('กรอกข้อมูล นร1'!E38="ย้าย",'กรอกข้อมูล นร1'!E38,"")</f>
        <v/>
      </c>
      <c r="Q221" s="35">
        <f t="shared" si="33"/>
        <v>0</v>
      </c>
      <c r="W221" s="35">
        <f t="shared" si="34"/>
        <v>0</v>
      </c>
    </row>
    <row r="222" spans="1:23" ht="12.95" customHeight="1">
      <c r="A222" s="54" t="str">
        <f t="shared" si="49"/>
        <v/>
      </c>
      <c r="B222" s="470" t="str">
        <f t="shared" si="49"/>
        <v/>
      </c>
      <c r="C222" s="52" t="str">
        <f>IF(A222="","",คะแนนตามตัวชี้วัด!AY204)</f>
        <v/>
      </c>
      <c r="D222" s="52" t="str">
        <f>IF(A222="","",คะแนนตามตัวชี้วัด!AU204)</f>
        <v/>
      </c>
      <c r="E222" s="52" t="str">
        <f>IF(B222="","",คะแนนตามตัวชี้วัด!AV204)</f>
        <v/>
      </c>
      <c r="F222" s="60" t="str">
        <f t="shared" si="43"/>
        <v/>
      </c>
      <c r="G222" s="52" t="str">
        <f>IF(A222="","",คะแนนตามตัวชี้วัด!AZ204)</f>
        <v/>
      </c>
      <c r="H222" s="52" t="str">
        <f>IF(B222="","",คะแนนตามตัวชี้วัด!AW204)</f>
        <v/>
      </c>
      <c r="I222" s="52" t="str">
        <f>IF(C222="","",คะแนนตามตัวชี้วัด!AX204)</f>
        <v/>
      </c>
      <c r="J222" s="60" t="str">
        <f t="shared" si="44"/>
        <v/>
      </c>
      <c r="K222" s="54" t="str">
        <f t="shared" si="45"/>
        <v/>
      </c>
      <c r="L222" s="307" t="str">
        <f t="shared" si="46"/>
        <v/>
      </c>
      <c r="M222" s="33"/>
      <c r="N222" s="33" t="str">
        <f t="shared" si="47"/>
        <v/>
      </c>
      <c r="O222" s="33" t="str">
        <f t="shared" si="48"/>
        <v/>
      </c>
      <c r="P222" s="59" t="str">
        <f>IF('กรอกข้อมูล นร1'!E39="ย้าย",'กรอกข้อมูล นร1'!E39,"")</f>
        <v/>
      </c>
      <c r="Q222" s="35">
        <f t="shared" si="33"/>
        <v>0</v>
      </c>
      <c r="W222" s="35">
        <f t="shared" si="34"/>
        <v>0</v>
      </c>
    </row>
    <row r="223" spans="1:23" ht="12.95" customHeight="1">
      <c r="A223" s="54" t="str">
        <f t="shared" si="49"/>
        <v/>
      </c>
      <c r="B223" s="470" t="str">
        <f t="shared" si="49"/>
        <v/>
      </c>
      <c r="C223" s="52" t="str">
        <f>IF(A223="","",คะแนนตามตัวชี้วัด!AY205)</f>
        <v/>
      </c>
      <c r="D223" s="52" t="str">
        <f>IF(A223="","",คะแนนตามตัวชี้วัด!AU205)</f>
        <v/>
      </c>
      <c r="E223" s="52" t="str">
        <f>IF(B223="","",คะแนนตามตัวชี้วัด!AV205)</f>
        <v/>
      </c>
      <c r="F223" s="60" t="str">
        <f t="shared" si="43"/>
        <v/>
      </c>
      <c r="G223" s="52" t="str">
        <f>IF(A223="","",คะแนนตามตัวชี้วัด!AZ205)</f>
        <v/>
      </c>
      <c r="H223" s="52" t="str">
        <f>IF(B223="","",คะแนนตามตัวชี้วัด!AW205)</f>
        <v/>
      </c>
      <c r="I223" s="52" t="str">
        <f>IF(C223="","",คะแนนตามตัวชี้วัด!AX205)</f>
        <v/>
      </c>
      <c r="J223" s="60" t="str">
        <f t="shared" si="44"/>
        <v/>
      </c>
      <c r="K223" s="54" t="str">
        <f t="shared" si="45"/>
        <v/>
      </c>
      <c r="L223" s="307" t="str">
        <f t="shared" si="46"/>
        <v/>
      </c>
      <c r="M223" s="33"/>
      <c r="N223" s="33" t="str">
        <f t="shared" si="47"/>
        <v/>
      </c>
      <c r="O223" s="33" t="str">
        <f t="shared" si="48"/>
        <v/>
      </c>
      <c r="P223" s="59" t="str">
        <f>IF('กรอกข้อมูล นร1'!E40="ย้าย",'กรอกข้อมูล นร1'!E40,"")</f>
        <v/>
      </c>
      <c r="Q223" s="35">
        <f t="shared" si="33"/>
        <v>0</v>
      </c>
      <c r="W223" s="35">
        <f t="shared" si="34"/>
        <v>0</v>
      </c>
    </row>
    <row r="224" spans="1:23" ht="12.95" customHeight="1">
      <c r="A224" s="54" t="str">
        <f t="shared" si="49"/>
        <v/>
      </c>
      <c r="B224" s="470" t="str">
        <f t="shared" si="49"/>
        <v/>
      </c>
      <c r="C224" s="52" t="str">
        <f>IF(A224="","",คะแนนตามตัวชี้วัด!AY206)</f>
        <v/>
      </c>
      <c r="D224" s="52" t="str">
        <f>IF(A224="","",คะแนนตามตัวชี้วัด!AU206)</f>
        <v/>
      </c>
      <c r="E224" s="52" t="str">
        <f>IF(B224="","",คะแนนตามตัวชี้วัด!AV206)</f>
        <v/>
      </c>
      <c r="F224" s="60" t="str">
        <f t="shared" si="43"/>
        <v/>
      </c>
      <c r="G224" s="52" t="str">
        <f>IF(A224="","",คะแนนตามตัวชี้วัด!AZ206)</f>
        <v/>
      </c>
      <c r="H224" s="52" t="str">
        <f>IF(B224="","",คะแนนตามตัวชี้วัด!AW206)</f>
        <v/>
      </c>
      <c r="I224" s="52" t="str">
        <f>IF(C224="","",คะแนนตามตัวชี้วัด!AX206)</f>
        <v/>
      </c>
      <c r="J224" s="60" t="str">
        <f t="shared" si="44"/>
        <v/>
      </c>
      <c r="K224" s="54" t="str">
        <f t="shared" si="45"/>
        <v/>
      </c>
      <c r="L224" s="307" t="str">
        <f t="shared" si="46"/>
        <v/>
      </c>
      <c r="M224" s="33"/>
      <c r="N224" s="33" t="str">
        <f t="shared" si="47"/>
        <v/>
      </c>
      <c r="O224" s="33" t="str">
        <f t="shared" si="48"/>
        <v/>
      </c>
      <c r="P224" s="59" t="str">
        <f>IF('กรอกข้อมูล นร1'!E41="ย้าย",'กรอกข้อมูล นร1'!E41,"")</f>
        <v/>
      </c>
      <c r="Q224" s="35">
        <f t="shared" si="33"/>
        <v>0</v>
      </c>
      <c r="W224" s="35">
        <f t="shared" si="34"/>
        <v>0</v>
      </c>
    </row>
    <row r="225" spans="1:23" ht="12.95" customHeight="1">
      <c r="A225" s="54" t="str">
        <f t="shared" si="49"/>
        <v/>
      </c>
      <c r="B225" s="470" t="str">
        <f t="shared" si="49"/>
        <v/>
      </c>
      <c r="C225" s="52" t="str">
        <f>IF(A225="","",คะแนนตามตัวชี้วัด!AY207)</f>
        <v/>
      </c>
      <c r="D225" s="52" t="str">
        <f>IF(A225="","",คะแนนตามตัวชี้วัด!AU207)</f>
        <v/>
      </c>
      <c r="E225" s="52" t="str">
        <f>IF(B225="","",คะแนนตามตัวชี้วัด!AV207)</f>
        <v/>
      </c>
      <c r="F225" s="60" t="str">
        <f t="shared" si="43"/>
        <v/>
      </c>
      <c r="G225" s="52" t="str">
        <f>IF(A225="","",คะแนนตามตัวชี้วัด!AZ207)</f>
        <v/>
      </c>
      <c r="H225" s="52" t="str">
        <f>IF(B225="","",คะแนนตามตัวชี้วัด!AW207)</f>
        <v/>
      </c>
      <c r="I225" s="52" t="str">
        <f>IF(C225="","",คะแนนตามตัวชี้วัด!AX207)</f>
        <v/>
      </c>
      <c r="J225" s="60" t="str">
        <f t="shared" si="44"/>
        <v/>
      </c>
      <c r="K225" s="54" t="str">
        <f t="shared" si="45"/>
        <v/>
      </c>
      <c r="L225" s="307" t="str">
        <f t="shared" si="46"/>
        <v/>
      </c>
      <c r="M225" s="33"/>
      <c r="N225" s="33" t="str">
        <f t="shared" si="47"/>
        <v/>
      </c>
      <c r="O225" s="33" t="str">
        <f t="shared" si="48"/>
        <v/>
      </c>
      <c r="P225" s="59" t="str">
        <f>IF('กรอกข้อมูล นร1'!E42="ย้าย",'กรอกข้อมูล นร1'!E42,"")</f>
        <v/>
      </c>
      <c r="Q225" s="35">
        <f t="shared" si="33"/>
        <v>0</v>
      </c>
      <c r="W225" s="35">
        <f t="shared" si="34"/>
        <v>0</v>
      </c>
    </row>
    <row r="226" spans="1:23" ht="12.95" customHeight="1">
      <c r="A226" s="54" t="str">
        <f t="shared" si="49"/>
        <v/>
      </c>
      <c r="B226" s="470" t="str">
        <f t="shared" si="49"/>
        <v/>
      </c>
      <c r="C226" s="52" t="str">
        <f>IF(A226="","",คะแนนตามตัวชี้วัด!AY208)</f>
        <v/>
      </c>
      <c r="D226" s="52" t="str">
        <f>IF(A226="","",คะแนนตามตัวชี้วัด!AU208)</f>
        <v/>
      </c>
      <c r="E226" s="52" t="str">
        <f>IF(B226="","",คะแนนตามตัวชี้วัด!AV208)</f>
        <v/>
      </c>
      <c r="F226" s="60" t="str">
        <f t="shared" si="43"/>
        <v/>
      </c>
      <c r="G226" s="52" t="str">
        <f>IF(A226="","",คะแนนตามตัวชี้วัด!AZ208)</f>
        <v/>
      </c>
      <c r="H226" s="52" t="str">
        <f>IF(B226="","",คะแนนตามตัวชี้วัด!AW208)</f>
        <v/>
      </c>
      <c r="I226" s="52" t="str">
        <f>IF(C226="","",คะแนนตามตัวชี้วัด!AX208)</f>
        <v/>
      </c>
      <c r="J226" s="60" t="str">
        <f t="shared" si="44"/>
        <v/>
      </c>
      <c r="K226" s="54" t="str">
        <f t="shared" si="45"/>
        <v/>
      </c>
      <c r="L226" s="307" t="str">
        <f t="shared" si="46"/>
        <v/>
      </c>
      <c r="M226" s="33"/>
      <c r="N226" s="33" t="str">
        <f t="shared" si="47"/>
        <v/>
      </c>
      <c r="O226" s="33" t="str">
        <f t="shared" si="48"/>
        <v/>
      </c>
      <c r="P226" s="59" t="str">
        <f>IF('กรอกข้อมูล นร1'!E43="ย้าย",'กรอกข้อมูล นร1'!E43,"")</f>
        <v/>
      </c>
      <c r="Q226" s="35">
        <f t="shared" si="33"/>
        <v>0</v>
      </c>
      <c r="W226" s="35">
        <f t="shared" si="34"/>
        <v>0</v>
      </c>
    </row>
    <row r="227" spans="1:23" ht="12.95" customHeight="1">
      <c r="A227" s="54" t="str">
        <f t="shared" si="49"/>
        <v/>
      </c>
      <c r="B227" s="470" t="str">
        <f t="shared" si="49"/>
        <v/>
      </c>
      <c r="C227" s="52" t="str">
        <f>IF(A227="","",คะแนนตามตัวชี้วัด!AY209)</f>
        <v/>
      </c>
      <c r="D227" s="52" t="str">
        <f>IF(A227="","",คะแนนตามตัวชี้วัด!AU209)</f>
        <v/>
      </c>
      <c r="E227" s="52" t="str">
        <f>IF(B227="","",คะแนนตามตัวชี้วัด!AV209)</f>
        <v/>
      </c>
      <c r="F227" s="60" t="str">
        <f t="shared" si="43"/>
        <v/>
      </c>
      <c r="G227" s="52" t="str">
        <f>IF(A227="","",คะแนนตามตัวชี้วัด!AZ209)</f>
        <v/>
      </c>
      <c r="H227" s="52" t="str">
        <f>IF(B227="","",คะแนนตามตัวชี้วัด!AW209)</f>
        <v/>
      </c>
      <c r="I227" s="52" t="str">
        <f>IF(C227="","",คะแนนตามตัวชี้วัด!AX209)</f>
        <v/>
      </c>
      <c r="J227" s="60" t="str">
        <f t="shared" si="44"/>
        <v/>
      </c>
      <c r="K227" s="54" t="str">
        <f t="shared" si="45"/>
        <v/>
      </c>
      <c r="L227" s="307" t="str">
        <f t="shared" si="46"/>
        <v/>
      </c>
      <c r="M227" s="33"/>
      <c r="N227" s="33" t="str">
        <f t="shared" si="47"/>
        <v/>
      </c>
      <c r="O227" s="33" t="str">
        <f t="shared" si="48"/>
        <v/>
      </c>
      <c r="P227" s="59" t="str">
        <f>IF('กรอกข้อมูล นร1'!E44="ย้าย",'กรอกข้อมูล นร1'!E44,"")</f>
        <v/>
      </c>
      <c r="Q227" s="35">
        <f t="shared" si="33"/>
        <v>0</v>
      </c>
      <c r="W227" s="35">
        <f t="shared" si="34"/>
        <v>0</v>
      </c>
    </row>
    <row r="228" spans="1:23" ht="12.95" customHeight="1">
      <c r="A228" s="54" t="str">
        <f t="shared" ref="A228:B237" si="50">A168</f>
        <v/>
      </c>
      <c r="B228" s="470" t="str">
        <f t="shared" si="50"/>
        <v/>
      </c>
      <c r="C228" s="52" t="str">
        <f>IF(A228="","",คะแนนตามตัวชี้วัด!AY210)</f>
        <v/>
      </c>
      <c r="D228" s="52" t="str">
        <f>IF(A228="","",คะแนนตามตัวชี้วัด!AU210)</f>
        <v/>
      </c>
      <c r="E228" s="52" t="str">
        <f>IF(B228="","",คะแนนตามตัวชี้วัด!AV210)</f>
        <v/>
      </c>
      <c r="F228" s="60" t="str">
        <f t="shared" ref="F228:F237" si="51">IF(SUM(D228:E228),SUM(D228:E228),"")</f>
        <v/>
      </c>
      <c r="G228" s="52" t="str">
        <f>IF(A228="","",คะแนนตามตัวชี้วัด!AZ210)</f>
        <v/>
      </c>
      <c r="H228" s="52" t="str">
        <f>IF(B228="","",คะแนนตามตัวชี้วัด!AW210)</f>
        <v/>
      </c>
      <c r="I228" s="52" t="str">
        <f>IF(C228="","",คะแนนตามตัวชี้วัด!AX210)</f>
        <v/>
      </c>
      <c r="J228" s="60" t="str">
        <f t="shared" ref="J228:J238" si="52">IF(SUM(H228:I228),SUM(H228:I228),"")</f>
        <v/>
      </c>
      <c r="K228" s="54" t="str">
        <f t="shared" si="45"/>
        <v/>
      </c>
      <c r="L228" s="307" t="str">
        <f t="shared" ref="L228:L237" si="53">IF(A228="","",IF(P228="ย้าย","-",VLOOKUP(K228,เกรดประจำชั้น,4,TRUE)))</f>
        <v/>
      </c>
      <c r="M228" s="33"/>
      <c r="N228" s="33" t="str">
        <f t="shared" ref="N228:N237" si="54">IF(P228="ย้าย","-",IF(A228="","",IF(L228&gt;0,"/","")))</f>
        <v/>
      </c>
      <c r="O228" s="33" t="str">
        <f t="shared" ref="O228:O237" si="55">IF(N228="-","-",IF(A228="","",IF(L228=0,"/","")))</f>
        <v/>
      </c>
      <c r="P228" s="59" t="str">
        <f>IF('กรอกข้อมูล นร1'!E45="ย้าย",'กรอกข้อมูล นร1'!E45,"")</f>
        <v/>
      </c>
      <c r="Q228" s="35">
        <f t="shared" ref="Q228:Q237" si="56">SUM(C228,G228)</f>
        <v>0</v>
      </c>
      <c r="W228" s="35">
        <f t="shared" ref="W228:W237" si="57">SUM(C228,G228)</f>
        <v>0</v>
      </c>
    </row>
    <row r="229" spans="1:23" ht="12.95" customHeight="1">
      <c r="A229" s="54" t="str">
        <f t="shared" si="50"/>
        <v/>
      </c>
      <c r="B229" s="470" t="str">
        <f t="shared" si="50"/>
        <v/>
      </c>
      <c r="C229" s="52" t="str">
        <f>IF(A229="","",คะแนนตามตัวชี้วัด!AY211)</f>
        <v/>
      </c>
      <c r="D229" s="52" t="str">
        <f>IF(A229="","",คะแนนตามตัวชี้วัด!AU211)</f>
        <v/>
      </c>
      <c r="E229" s="52" t="str">
        <f>IF(B229="","",คะแนนตามตัวชี้วัด!AV211)</f>
        <v/>
      </c>
      <c r="F229" s="60" t="str">
        <f t="shared" si="51"/>
        <v/>
      </c>
      <c r="G229" s="52" t="str">
        <f>IF(A229="","",คะแนนตามตัวชี้วัด!AZ211)</f>
        <v/>
      </c>
      <c r="H229" s="52" t="str">
        <f>IF(B229="","",คะแนนตามตัวชี้วัด!AW211)</f>
        <v/>
      </c>
      <c r="I229" s="52" t="str">
        <f>IF(C229="","",คะแนนตามตัวชี้วัด!AX211)</f>
        <v/>
      </c>
      <c r="J229" s="60" t="str">
        <f t="shared" si="52"/>
        <v/>
      </c>
      <c r="K229" s="54" t="str">
        <f t="shared" si="45"/>
        <v/>
      </c>
      <c r="L229" s="307" t="str">
        <f t="shared" si="53"/>
        <v/>
      </c>
      <c r="M229" s="33"/>
      <c r="N229" s="33" t="str">
        <f t="shared" si="54"/>
        <v/>
      </c>
      <c r="O229" s="33" t="str">
        <f t="shared" si="55"/>
        <v/>
      </c>
      <c r="P229" s="59" t="str">
        <f>IF('กรอกข้อมูล นร1'!E46="ย้าย",'กรอกข้อมูล นร1'!E46,"")</f>
        <v/>
      </c>
      <c r="Q229" s="35">
        <f t="shared" si="56"/>
        <v>0</v>
      </c>
      <c r="W229" s="35">
        <f t="shared" si="57"/>
        <v>0</v>
      </c>
    </row>
    <row r="230" spans="1:23" ht="12.95" customHeight="1">
      <c r="A230" s="54" t="str">
        <f t="shared" si="50"/>
        <v/>
      </c>
      <c r="B230" s="470" t="str">
        <f t="shared" si="50"/>
        <v/>
      </c>
      <c r="C230" s="52" t="str">
        <f>IF(A230="","",คะแนนตามตัวชี้วัด!AY212)</f>
        <v/>
      </c>
      <c r="D230" s="52" t="str">
        <f>IF(A230="","",คะแนนตามตัวชี้วัด!AU212)</f>
        <v/>
      </c>
      <c r="E230" s="52" t="str">
        <f>IF(B230="","",คะแนนตามตัวชี้วัด!AV212)</f>
        <v/>
      </c>
      <c r="F230" s="60" t="str">
        <f t="shared" si="51"/>
        <v/>
      </c>
      <c r="G230" s="52" t="str">
        <f>IF(A230="","",คะแนนตามตัวชี้วัด!AZ212)</f>
        <v/>
      </c>
      <c r="H230" s="52" t="str">
        <f>IF(B230="","",คะแนนตามตัวชี้วัด!AW212)</f>
        <v/>
      </c>
      <c r="I230" s="52" t="str">
        <f>IF(C230="","",คะแนนตามตัวชี้วัด!AX212)</f>
        <v/>
      </c>
      <c r="J230" s="60" t="str">
        <f t="shared" si="52"/>
        <v/>
      </c>
      <c r="K230" s="54" t="str">
        <f t="shared" si="45"/>
        <v/>
      </c>
      <c r="L230" s="307" t="str">
        <f t="shared" si="53"/>
        <v/>
      </c>
      <c r="M230" s="33"/>
      <c r="N230" s="33" t="str">
        <f t="shared" si="54"/>
        <v/>
      </c>
      <c r="O230" s="33" t="str">
        <f t="shared" si="55"/>
        <v/>
      </c>
      <c r="P230" s="59" t="str">
        <f>IF('กรอกข้อมูล นร1'!E47="ย้าย",'กรอกข้อมูล นร1'!E47,"")</f>
        <v/>
      </c>
      <c r="Q230" s="35">
        <f t="shared" si="56"/>
        <v>0</v>
      </c>
      <c r="W230" s="35">
        <f t="shared" si="57"/>
        <v>0</v>
      </c>
    </row>
    <row r="231" spans="1:23" ht="12.95" customHeight="1">
      <c r="A231" s="54" t="str">
        <f t="shared" si="50"/>
        <v/>
      </c>
      <c r="B231" s="470" t="str">
        <f t="shared" si="50"/>
        <v/>
      </c>
      <c r="C231" s="52" t="str">
        <f>IF(A231="","",คะแนนตามตัวชี้วัด!AY213)</f>
        <v/>
      </c>
      <c r="D231" s="52" t="str">
        <f>IF(A231="","",คะแนนตามตัวชี้วัด!AU213)</f>
        <v/>
      </c>
      <c r="E231" s="52" t="str">
        <f>IF(B231="","",คะแนนตามตัวชี้วัด!AV213)</f>
        <v/>
      </c>
      <c r="F231" s="60" t="str">
        <f t="shared" si="51"/>
        <v/>
      </c>
      <c r="G231" s="52" t="str">
        <f>IF(A231="","",คะแนนตามตัวชี้วัด!AZ213)</f>
        <v/>
      </c>
      <c r="H231" s="52" t="str">
        <f>IF(B231="","",คะแนนตามตัวชี้วัด!AW213)</f>
        <v/>
      </c>
      <c r="I231" s="52" t="str">
        <f>IF(C231="","",คะแนนตามตัวชี้วัด!AX213)</f>
        <v/>
      </c>
      <c r="J231" s="60" t="str">
        <f t="shared" si="52"/>
        <v/>
      </c>
      <c r="K231" s="54" t="str">
        <f t="shared" si="45"/>
        <v/>
      </c>
      <c r="L231" s="307" t="str">
        <f t="shared" si="53"/>
        <v/>
      </c>
      <c r="M231" s="33"/>
      <c r="N231" s="33" t="str">
        <f t="shared" si="54"/>
        <v/>
      </c>
      <c r="O231" s="33" t="str">
        <f t="shared" si="55"/>
        <v/>
      </c>
      <c r="P231" s="59" t="str">
        <f>IF('กรอกข้อมูล นร1'!E48="ย้าย",'กรอกข้อมูล นร1'!E48,"")</f>
        <v/>
      </c>
      <c r="Q231" s="35">
        <f t="shared" si="56"/>
        <v>0</v>
      </c>
      <c r="W231" s="35">
        <f t="shared" si="57"/>
        <v>0</v>
      </c>
    </row>
    <row r="232" spans="1:23" ht="12.95" customHeight="1">
      <c r="A232" s="54" t="str">
        <f t="shared" si="50"/>
        <v/>
      </c>
      <c r="B232" s="470" t="str">
        <f t="shared" si="50"/>
        <v/>
      </c>
      <c r="C232" s="52" t="str">
        <f>IF(A232="","",คะแนนตามตัวชี้วัด!AY214)</f>
        <v/>
      </c>
      <c r="D232" s="52" t="str">
        <f>IF(A232="","",คะแนนตามตัวชี้วัด!AU214)</f>
        <v/>
      </c>
      <c r="E232" s="52" t="str">
        <f>IF(B232="","",คะแนนตามตัวชี้วัด!AV214)</f>
        <v/>
      </c>
      <c r="F232" s="60" t="str">
        <f t="shared" si="51"/>
        <v/>
      </c>
      <c r="G232" s="52" t="str">
        <f>IF(A232="","",คะแนนตามตัวชี้วัด!AZ214)</f>
        <v/>
      </c>
      <c r="H232" s="52" t="str">
        <f>IF(B232="","",คะแนนตามตัวชี้วัด!AW214)</f>
        <v/>
      </c>
      <c r="I232" s="52" t="str">
        <f>IF(C232="","",คะแนนตามตัวชี้วัด!AX214)</f>
        <v/>
      </c>
      <c r="J232" s="60" t="str">
        <f t="shared" si="52"/>
        <v/>
      </c>
      <c r="K232" s="54" t="str">
        <f t="shared" si="45"/>
        <v/>
      </c>
      <c r="L232" s="307" t="str">
        <f t="shared" si="53"/>
        <v/>
      </c>
      <c r="M232" s="33"/>
      <c r="N232" s="33" t="str">
        <f t="shared" si="54"/>
        <v/>
      </c>
      <c r="O232" s="33" t="str">
        <f t="shared" si="55"/>
        <v/>
      </c>
      <c r="P232" s="59" t="str">
        <f>IF('กรอกข้อมูล นร1'!E49="ย้าย",'กรอกข้อมูล นร1'!E49,"")</f>
        <v/>
      </c>
      <c r="Q232" s="35">
        <f t="shared" si="56"/>
        <v>0</v>
      </c>
      <c r="W232" s="35">
        <f t="shared" si="57"/>
        <v>0</v>
      </c>
    </row>
    <row r="233" spans="1:23" ht="12.95" customHeight="1">
      <c r="A233" s="54" t="str">
        <f t="shared" si="50"/>
        <v/>
      </c>
      <c r="B233" s="470" t="str">
        <f t="shared" si="50"/>
        <v/>
      </c>
      <c r="C233" s="52" t="str">
        <f>IF(A233="","",คะแนนตามตัวชี้วัด!AY215)</f>
        <v/>
      </c>
      <c r="D233" s="52" t="str">
        <f>IF(A233="","",คะแนนตามตัวชี้วัด!AU215)</f>
        <v/>
      </c>
      <c r="E233" s="52" t="str">
        <f>IF(B233="","",คะแนนตามตัวชี้วัด!AV215)</f>
        <v/>
      </c>
      <c r="F233" s="60" t="str">
        <f t="shared" si="51"/>
        <v/>
      </c>
      <c r="G233" s="52" t="str">
        <f>IF(A233="","",คะแนนตามตัวชี้วัด!AZ215)</f>
        <v/>
      </c>
      <c r="H233" s="52" t="str">
        <f>IF(B233="","",คะแนนตามตัวชี้วัด!AW215)</f>
        <v/>
      </c>
      <c r="I233" s="52" t="str">
        <f>IF(C233="","",คะแนนตามตัวชี้วัด!AX215)</f>
        <v/>
      </c>
      <c r="J233" s="60" t="str">
        <f t="shared" si="52"/>
        <v/>
      </c>
      <c r="K233" s="54" t="str">
        <f t="shared" si="45"/>
        <v/>
      </c>
      <c r="L233" s="307" t="str">
        <f t="shared" si="53"/>
        <v/>
      </c>
      <c r="M233" s="33"/>
      <c r="N233" s="33" t="str">
        <f t="shared" si="54"/>
        <v/>
      </c>
      <c r="O233" s="33" t="str">
        <f t="shared" si="55"/>
        <v/>
      </c>
      <c r="P233" s="59" t="str">
        <f>IF('กรอกข้อมูล นร1'!E50="ย้าย",'กรอกข้อมูล นร1'!E50,"")</f>
        <v/>
      </c>
      <c r="Q233" s="35">
        <f t="shared" si="56"/>
        <v>0</v>
      </c>
      <c r="W233" s="35">
        <f t="shared" si="57"/>
        <v>0</v>
      </c>
    </row>
    <row r="234" spans="1:23" ht="12.95" customHeight="1">
      <c r="A234" s="54" t="str">
        <f t="shared" si="50"/>
        <v/>
      </c>
      <c r="B234" s="470" t="str">
        <f t="shared" si="50"/>
        <v/>
      </c>
      <c r="C234" s="52" t="str">
        <f>IF(A234="","",คะแนนตามตัวชี้วัด!AY216)</f>
        <v/>
      </c>
      <c r="D234" s="52" t="str">
        <f>IF(A234="","",คะแนนตามตัวชี้วัด!AU216)</f>
        <v/>
      </c>
      <c r="E234" s="52" t="str">
        <f>IF(B234="","",คะแนนตามตัวชี้วัด!AV216)</f>
        <v/>
      </c>
      <c r="F234" s="60" t="str">
        <f t="shared" si="51"/>
        <v/>
      </c>
      <c r="G234" s="52" t="str">
        <f>IF(A234="","",คะแนนตามตัวชี้วัด!AZ216)</f>
        <v/>
      </c>
      <c r="H234" s="52" t="str">
        <f>IF(B234="","",คะแนนตามตัวชี้วัด!AW216)</f>
        <v/>
      </c>
      <c r="I234" s="52" t="str">
        <f>IF(C234="","",คะแนนตามตัวชี้วัด!AX216)</f>
        <v/>
      </c>
      <c r="J234" s="60" t="str">
        <f t="shared" si="52"/>
        <v/>
      </c>
      <c r="K234" s="54" t="str">
        <f t="shared" si="45"/>
        <v/>
      </c>
      <c r="L234" s="307" t="str">
        <f t="shared" si="53"/>
        <v/>
      </c>
      <c r="M234" s="33"/>
      <c r="N234" s="33" t="str">
        <f t="shared" si="54"/>
        <v/>
      </c>
      <c r="O234" s="33" t="str">
        <f t="shared" si="55"/>
        <v/>
      </c>
      <c r="P234" s="59" t="str">
        <f>IF('กรอกข้อมูล นร1'!E51="ย้าย",'กรอกข้อมูล นร1'!E51,"")</f>
        <v/>
      </c>
      <c r="Q234" s="35">
        <f t="shared" si="56"/>
        <v>0</v>
      </c>
      <c r="W234" s="35">
        <f t="shared" si="57"/>
        <v>0</v>
      </c>
    </row>
    <row r="235" spans="1:23" ht="12.95" customHeight="1">
      <c r="A235" s="54" t="str">
        <f t="shared" si="50"/>
        <v/>
      </c>
      <c r="B235" s="470" t="str">
        <f t="shared" si="50"/>
        <v/>
      </c>
      <c r="C235" s="52" t="str">
        <f>IF(A235="","",คะแนนตามตัวชี้วัด!AY217)</f>
        <v/>
      </c>
      <c r="D235" s="52" t="str">
        <f>IF(A235="","",คะแนนตามตัวชี้วัด!AU217)</f>
        <v/>
      </c>
      <c r="E235" s="52" t="str">
        <f>IF(B235="","",คะแนนตามตัวชี้วัด!AV217)</f>
        <v/>
      </c>
      <c r="F235" s="60" t="str">
        <f t="shared" si="51"/>
        <v/>
      </c>
      <c r="G235" s="52" t="str">
        <f>IF(A235="","",คะแนนตามตัวชี้วัด!AZ217)</f>
        <v/>
      </c>
      <c r="H235" s="52" t="str">
        <f>IF(B235="","",คะแนนตามตัวชี้วัด!AW217)</f>
        <v/>
      </c>
      <c r="I235" s="52" t="str">
        <f>IF(C235="","",คะแนนตามตัวชี้วัด!AX217)</f>
        <v/>
      </c>
      <c r="J235" s="60" t="str">
        <f t="shared" si="52"/>
        <v/>
      </c>
      <c r="K235" s="54" t="str">
        <f t="shared" si="45"/>
        <v/>
      </c>
      <c r="L235" s="307" t="str">
        <f t="shared" si="53"/>
        <v/>
      </c>
      <c r="M235" s="33"/>
      <c r="N235" s="33" t="str">
        <f t="shared" si="54"/>
        <v/>
      </c>
      <c r="O235" s="33" t="str">
        <f t="shared" si="55"/>
        <v/>
      </c>
      <c r="P235" s="59" t="str">
        <f>IF('กรอกข้อมูล นร1'!E52="ย้าย",'กรอกข้อมูล นร1'!E52,"")</f>
        <v/>
      </c>
      <c r="Q235" s="35">
        <f t="shared" si="56"/>
        <v>0</v>
      </c>
      <c r="W235" s="35">
        <f t="shared" si="57"/>
        <v>0</v>
      </c>
    </row>
    <row r="236" spans="1:23" ht="12.95" customHeight="1">
      <c r="A236" s="54" t="str">
        <f t="shared" si="50"/>
        <v/>
      </c>
      <c r="B236" s="470" t="str">
        <f t="shared" si="50"/>
        <v/>
      </c>
      <c r="C236" s="52" t="str">
        <f>IF(A236="","",คะแนนตามตัวชี้วัด!AY218)</f>
        <v/>
      </c>
      <c r="D236" s="52" t="str">
        <f>IF(A236="","",คะแนนตามตัวชี้วัด!AU218)</f>
        <v/>
      </c>
      <c r="E236" s="52" t="str">
        <f>IF(B236="","",คะแนนตามตัวชี้วัด!AV218)</f>
        <v/>
      </c>
      <c r="F236" s="60" t="str">
        <f t="shared" si="51"/>
        <v/>
      </c>
      <c r="G236" s="52" t="str">
        <f>IF(A236="","",คะแนนตามตัวชี้วัด!AZ218)</f>
        <v/>
      </c>
      <c r="H236" s="52" t="str">
        <f>IF(B236="","",คะแนนตามตัวชี้วัด!AW218)</f>
        <v/>
      </c>
      <c r="I236" s="52" t="str">
        <f>IF(C236="","",คะแนนตามตัวชี้วัด!AX218)</f>
        <v/>
      </c>
      <c r="J236" s="60" t="str">
        <f t="shared" si="52"/>
        <v/>
      </c>
      <c r="K236" s="54" t="str">
        <f t="shared" si="45"/>
        <v/>
      </c>
      <c r="L236" s="307" t="str">
        <f t="shared" si="53"/>
        <v/>
      </c>
      <c r="M236" s="33"/>
      <c r="N236" s="33" t="str">
        <f t="shared" si="54"/>
        <v/>
      </c>
      <c r="O236" s="33" t="str">
        <f t="shared" si="55"/>
        <v/>
      </c>
      <c r="P236" s="59" t="str">
        <f>IF('กรอกข้อมูล นร1'!E53="ย้าย",'กรอกข้อมูล นร1'!E53,"")</f>
        <v/>
      </c>
      <c r="Q236" s="35">
        <f t="shared" si="56"/>
        <v>0</v>
      </c>
      <c r="W236" s="35">
        <f t="shared" si="57"/>
        <v>0</v>
      </c>
    </row>
    <row r="237" spans="1:23" ht="12.95" customHeight="1">
      <c r="A237" s="54" t="str">
        <f t="shared" si="50"/>
        <v/>
      </c>
      <c r="B237" s="470" t="str">
        <f t="shared" si="50"/>
        <v/>
      </c>
      <c r="C237" s="52" t="str">
        <f>IF(A237="","",คะแนนตามตัวชี้วัด!AY219)</f>
        <v/>
      </c>
      <c r="D237" s="52" t="str">
        <f>IF(A237="","",คะแนนตามตัวชี้วัด!AU219)</f>
        <v/>
      </c>
      <c r="E237" s="52" t="str">
        <f>IF(B237="","",คะแนนตามตัวชี้วัด!AV219)</f>
        <v/>
      </c>
      <c r="F237" s="60" t="str">
        <f t="shared" si="51"/>
        <v/>
      </c>
      <c r="G237" s="52" t="str">
        <f>IF(A237="","",คะแนนตามตัวชี้วัด!AZ219)</f>
        <v/>
      </c>
      <c r="H237" s="52" t="str">
        <f>IF(B237="","",คะแนนตามตัวชี้วัด!AW219)</f>
        <v/>
      </c>
      <c r="I237" s="52" t="str">
        <f>IF(C237="","",คะแนนตามตัวชี้วัด!AX219)</f>
        <v/>
      </c>
      <c r="J237" s="60" t="str">
        <f t="shared" si="52"/>
        <v/>
      </c>
      <c r="K237" s="54" t="str">
        <f t="shared" si="45"/>
        <v/>
      </c>
      <c r="L237" s="307" t="str">
        <f t="shared" si="53"/>
        <v/>
      </c>
      <c r="M237" s="33"/>
      <c r="N237" s="33" t="str">
        <f t="shared" si="54"/>
        <v/>
      </c>
      <c r="O237" s="33" t="str">
        <f t="shared" si="55"/>
        <v/>
      </c>
      <c r="P237" s="59" t="str">
        <f>IF('กรอกข้อมูล นร1'!E54="ย้าย",'กรอกข้อมูล นร1'!E54,"")</f>
        <v/>
      </c>
      <c r="Q237" s="35">
        <f t="shared" si="56"/>
        <v>0</v>
      </c>
      <c r="W237" s="35">
        <f t="shared" si="57"/>
        <v>0</v>
      </c>
    </row>
    <row r="238" spans="1:23" ht="3.6" hidden="1" customHeight="1">
      <c r="A238" s="41"/>
      <c r="B238" s="38"/>
      <c r="C238" s="39"/>
      <c r="D238" s="45"/>
      <c r="E238" s="45"/>
      <c r="F238" s="40"/>
      <c r="G238" s="40"/>
      <c r="H238" s="45"/>
      <c r="I238" s="45"/>
      <c r="J238" s="60" t="str">
        <f t="shared" si="52"/>
        <v/>
      </c>
      <c r="K238" s="46"/>
      <c r="L238" s="45"/>
      <c r="M238" s="317"/>
      <c r="N238" s="317" t="str">
        <f>IF(COUNTIF(N188:N237,"/"),COUNTIF(N188:N237,"/"),"0")</f>
        <v>0</v>
      </c>
      <c r="O238" s="317">
        <f>IF(COUNTIF(O188:O237,"/"),COUNTIF(O188:O237,"/"),"0")</f>
        <v>1</v>
      </c>
      <c r="P238" s="318"/>
      <c r="Q238" s="35">
        <f t="shared" si="33"/>
        <v>0</v>
      </c>
      <c r="W238" s="35">
        <f t="shared" si="34"/>
        <v>0</v>
      </c>
    </row>
    <row r="239" spans="1:23" ht="12.95" customHeight="1">
      <c r="B239" s="916" t="s">
        <v>114</v>
      </c>
      <c r="C239" s="916"/>
      <c r="D239" s="916"/>
      <c r="E239" s="917">
        <f>N238*100/SUM(N238:O238)</f>
        <v>0</v>
      </c>
      <c r="F239" s="917"/>
      <c r="G239" s="251"/>
      <c r="H239" s="42"/>
      <c r="I239" s="42"/>
      <c r="J239" s="42"/>
      <c r="K239" s="43"/>
      <c r="L239" s="42"/>
      <c r="M239" s="44"/>
      <c r="N239" s="44"/>
      <c r="Q239" s="35">
        <f t="shared" si="33"/>
        <v>0</v>
      </c>
    </row>
    <row r="240" spans="1:23" ht="13.5" hidden="1" customHeight="1">
      <c r="B240" s="468"/>
      <c r="C240" s="451"/>
      <c r="D240" s="42"/>
      <c r="E240" s="42"/>
      <c r="F240" s="469"/>
      <c r="G240" s="469"/>
      <c r="H240" s="42"/>
      <c r="I240" s="42"/>
      <c r="J240" s="42"/>
      <c r="K240" s="43"/>
      <c r="L240" s="42"/>
      <c r="M240" s="44"/>
      <c r="N240" s="44"/>
      <c r="Q240" s="35">
        <f t="shared" si="33"/>
        <v>0</v>
      </c>
    </row>
    <row r="241" spans="1:24" ht="18.75">
      <c r="A241" s="945" t="str">
        <f>"ผลการประเมินการเรียนรู้  วิชา"&amp;ข้อมูลพื้นฐาน!A19&amp;"    รหัสวิชา    "&amp;ข้อมูลพื้นฐาน!C19</f>
        <v xml:space="preserve">ผลการประเมินการเรียนรู้  วิชาประวัติศาสตร์    รหัสวิชา    </v>
      </c>
      <c r="B241" s="945"/>
      <c r="C241" s="945"/>
      <c r="D241" s="945"/>
      <c r="E241" s="945"/>
      <c r="F241" s="945"/>
      <c r="G241" s="945"/>
      <c r="H241" s="945"/>
      <c r="I241" s="945"/>
      <c r="J241" s="945"/>
      <c r="K241" s="945"/>
      <c r="L241" s="945"/>
      <c r="M241" s="945"/>
      <c r="N241" s="945"/>
      <c r="O241" s="945"/>
      <c r="P241" s="945"/>
      <c r="Q241" s="35">
        <f t="shared" ref="Q241:Q314" si="58">SUM(C241,G241)</f>
        <v>0</v>
      </c>
      <c r="X241" s="35">
        <v>5</v>
      </c>
    </row>
    <row r="242" spans="1:24" ht="18.75">
      <c r="A24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242" s="945"/>
      <c r="C242" s="945"/>
      <c r="D242" s="945"/>
      <c r="E242" s="945"/>
      <c r="F242" s="945"/>
      <c r="G242" s="945"/>
      <c r="H242" s="945"/>
      <c r="I242" s="945"/>
      <c r="J242" s="945"/>
      <c r="K242" s="945"/>
      <c r="L242" s="945"/>
      <c r="M242" s="945"/>
      <c r="N242" s="945"/>
      <c r="O242" s="945"/>
      <c r="P242" s="945"/>
      <c r="Q242" s="35">
        <f t="shared" si="58"/>
        <v>0</v>
      </c>
    </row>
    <row r="243" spans="1:24" ht="18.75">
      <c r="A243" s="946" t="str">
        <f>"ครูผู้สอน    "&amp;ข้อมูลพื้นฐาน!B19</f>
        <v xml:space="preserve">ครูผู้สอน    </v>
      </c>
      <c r="B243" s="946"/>
      <c r="C243" s="946"/>
      <c r="D243" s="946"/>
      <c r="E243" s="946"/>
      <c r="F243" s="946"/>
      <c r="G243" s="946"/>
      <c r="H243" s="946"/>
      <c r="I243" s="946"/>
      <c r="J243" s="946"/>
      <c r="K243" s="946"/>
      <c r="L243" s="946"/>
      <c r="M243" s="946"/>
      <c r="N243" s="946"/>
      <c r="O243" s="946"/>
      <c r="P243" s="946"/>
      <c r="Q243" s="35">
        <f t="shared" si="58"/>
        <v>0</v>
      </c>
    </row>
    <row r="244" spans="1:24" ht="13.5" customHeight="1">
      <c r="A244" s="921" t="s">
        <v>38</v>
      </c>
      <c r="B244" s="924" t="s">
        <v>39</v>
      </c>
      <c r="C244" s="947" t="s">
        <v>40</v>
      </c>
      <c r="D244" s="947"/>
      <c r="E244" s="947"/>
      <c r="F244" s="947"/>
      <c r="G244" s="948" t="s">
        <v>43</v>
      </c>
      <c r="H244" s="948"/>
      <c r="I244" s="948"/>
      <c r="J244" s="931"/>
      <c r="K244" s="930" t="s">
        <v>44</v>
      </c>
      <c r="L244" s="931"/>
      <c r="M244" s="932" t="s">
        <v>48</v>
      </c>
      <c r="N244" s="935" t="s">
        <v>49</v>
      </c>
      <c r="O244" s="936"/>
      <c r="P244" s="939" t="s">
        <v>61</v>
      </c>
      <c r="Q244" s="35">
        <f t="shared" si="58"/>
        <v>0</v>
      </c>
    </row>
    <row r="245" spans="1:24" ht="54" customHeight="1">
      <c r="A245" s="922"/>
      <c r="B245" s="925"/>
      <c r="C245" s="949" t="s">
        <v>116</v>
      </c>
      <c r="D245" s="585" t="s">
        <v>41</v>
      </c>
      <c r="E245" s="585" t="s">
        <v>42</v>
      </c>
      <c r="F245" s="585" t="s">
        <v>1</v>
      </c>
      <c r="G245" s="949" t="s">
        <v>116</v>
      </c>
      <c r="H245" s="586" t="s">
        <v>41</v>
      </c>
      <c r="I245" s="586" t="s">
        <v>1717</v>
      </c>
      <c r="J245" s="586" t="s">
        <v>1</v>
      </c>
      <c r="K245" s="587" t="s">
        <v>45</v>
      </c>
      <c r="L245" s="949" t="s">
        <v>46</v>
      </c>
      <c r="M245" s="933"/>
      <c r="N245" s="937"/>
      <c r="O245" s="938"/>
      <c r="P245" s="940"/>
      <c r="Q245" s="35">
        <f t="shared" si="58"/>
        <v>0</v>
      </c>
    </row>
    <row r="246" spans="1:24" ht="12.95" customHeight="1">
      <c r="A246" s="922"/>
      <c r="B246" s="925"/>
      <c r="C246" s="950"/>
      <c r="D246" s="209" t="s">
        <v>47</v>
      </c>
      <c r="E246" s="209" t="s">
        <v>47</v>
      </c>
      <c r="F246" s="209" t="s">
        <v>47</v>
      </c>
      <c r="G246" s="950"/>
      <c r="H246" s="209" t="s">
        <v>47</v>
      </c>
      <c r="I246" s="209" t="s">
        <v>47</v>
      </c>
      <c r="J246" s="209" t="s">
        <v>47</v>
      </c>
      <c r="K246" s="588" t="s">
        <v>47</v>
      </c>
      <c r="L246" s="951"/>
      <c r="M246" s="933"/>
      <c r="N246" s="939" t="s">
        <v>50</v>
      </c>
      <c r="O246" s="939" t="s">
        <v>51</v>
      </c>
      <c r="P246" s="940"/>
      <c r="Q246" s="35">
        <f t="shared" si="58"/>
        <v>0</v>
      </c>
    </row>
    <row r="247" spans="1:24" ht="12.95" customHeight="1">
      <c r="A247" s="923"/>
      <c r="B247" s="926"/>
      <c r="C247" s="209">
        <f>ข้อมูลพื้นฐาน!F19</f>
        <v>0</v>
      </c>
      <c r="D247" s="209">
        <f>ข้อมูลพื้นฐาน!D19/2</f>
        <v>40</v>
      </c>
      <c r="E247" s="209">
        <f>ข้อมูลพื้นฐาน!E19/2</f>
        <v>10</v>
      </c>
      <c r="F247" s="209">
        <f>SUM(D247:E247)</f>
        <v>50</v>
      </c>
      <c r="G247" s="209">
        <f>ข้อมูลพื้นฐาน!G19</f>
        <v>0</v>
      </c>
      <c r="H247" s="464">
        <f>D247</f>
        <v>40</v>
      </c>
      <c r="I247" s="464">
        <f>E247</f>
        <v>10</v>
      </c>
      <c r="J247" s="592">
        <f>SUM(H247:I247)</f>
        <v>50</v>
      </c>
      <c r="K247" s="593">
        <f>SUM(F247,J247)</f>
        <v>100</v>
      </c>
      <c r="L247" s="950"/>
      <c r="M247" s="934"/>
      <c r="N247" s="941"/>
      <c r="O247" s="941"/>
      <c r="P247" s="941"/>
      <c r="Q247" s="35">
        <f t="shared" si="58"/>
        <v>0</v>
      </c>
    </row>
    <row r="248" spans="1:24" ht="12.95" customHeight="1">
      <c r="A248" s="54">
        <f t="shared" ref="A248:B267" si="59">A188</f>
        <v>1</v>
      </c>
      <c r="B248" s="470" t="str">
        <f t="shared" si="59"/>
        <v/>
      </c>
      <c r="C248" s="52">
        <f>IF(A248="","",คะแนนตามตัวชี้วัด!AY226)</f>
        <v>0</v>
      </c>
      <c r="D248" s="52">
        <f>IF(A248="","",คะแนนตามตัวชี้วัด!AU226)</f>
        <v>0</v>
      </c>
      <c r="E248" s="52" t="str">
        <f>IF(B248="","",คะแนนตามตัวชี้วัด!AV226)</f>
        <v/>
      </c>
      <c r="F248" s="60" t="str">
        <f>IF(SUM(D248:E248),SUM(D248:E248),"")</f>
        <v/>
      </c>
      <c r="G248" s="52">
        <f>IF(A248="","",คะแนนตามตัวชี้วัด!AZ226)</f>
        <v>0</v>
      </c>
      <c r="H248" s="52">
        <f>IF(A248="","",คะแนนตามตัวชี้วัด!AW226)</f>
        <v>0</v>
      </c>
      <c r="I248" s="52" t="str">
        <f>IF(B248="","",คะแนนตามตัวชี้วัด!AX226)</f>
        <v/>
      </c>
      <c r="J248" s="60" t="str">
        <f>IF(SUM(H248:I248),SUM(H248:I248),"")</f>
        <v/>
      </c>
      <c r="K248" s="54">
        <f>IF(A248="","",SUM(F248,J248))</f>
        <v>0</v>
      </c>
      <c r="L248" s="307">
        <f>IF(A248="","",IF(P248="ย้าย","-",VLOOKUP(K248,เกรดประจำชั้น,4,TRUE)))</f>
        <v>0</v>
      </c>
      <c r="M248" s="33"/>
      <c r="N248" s="33" t="str">
        <f>IF(P248="ย้าย","-",IF(A248="","",IF(L248&gt;0,"/","")))</f>
        <v/>
      </c>
      <c r="O248" s="33" t="str">
        <f>IF(N248="-","-",IF(A248="","",IF(L248=0,"/","")))</f>
        <v>/</v>
      </c>
      <c r="P248" s="59" t="str">
        <f>IF('กรอกข้อมูล นร1'!E5="ย้าย",'กรอกข้อมูล นร1'!E5,"")</f>
        <v/>
      </c>
      <c r="Q248" s="35">
        <f t="shared" si="58"/>
        <v>0</v>
      </c>
      <c r="W248" s="35">
        <f t="shared" ref="W248:W314" si="60">SUM(C248,G248)</f>
        <v>0</v>
      </c>
    </row>
    <row r="249" spans="1:24" ht="12.95" customHeight="1">
      <c r="A249" s="54" t="str">
        <f t="shared" si="59"/>
        <v/>
      </c>
      <c r="B249" s="470" t="str">
        <f t="shared" si="59"/>
        <v/>
      </c>
      <c r="C249" s="52" t="str">
        <f>IF(A249="","",คะแนนตามตัวชี้วัด!AY227)</f>
        <v/>
      </c>
      <c r="D249" s="52" t="str">
        <f>IF(A249="","",คะแนนตามตัวชี้วัด!AU227)</f>
        <v/>
      </c>
      <c r="E249" s="52" t="str">
        <f>IF(B249="","",คะแนนตามตัวชี้วัด!AV227)</f>
        <v/>
      </c>
      <c r="F249" s="60" t="str">
        <f t="shared" ref="F249:F287" si="61">IF(SUM(D249:E249),SUM(D249:E249),"")</f>
        <v/>
      </c>
      <c r="G249" s="52" t="str">
        <f>IF(A249="","",คะแนนตามตัวชี้วัด!AZ227)</f>
        <v/>
      </c>
      <c r="H249" s="52" t="str">
        <f>IF(A249="","",คะแนนตามตัวชี้วัด!AW227)</f>
        <v/>
      </c>
      <c r="I249" s="52" t="str">
        <f>IF(B249="","",คะแนนตามตัวชี้วัด!AX227)</f>
        <v/>
      </c>
      <c r="J249" s="60" t="str">
        <f t="shared" ref="J249:J289" si="62">IF(SUM(H249:I249),SUM(H249:I249),"")</f>
        <v/>
      </c>
      <c r="K249" s="54" t="str">
        <f t="shared" ref="K249:K297" si="63">IF(A249="","",SUM(F249,J249))</f>
        <v/>
      </c>
      <c r="L249" s="307" t="str">
        <f t="shared" ref="L249:L287" si="64">IF(A249="","",IF(P249="ย้าย","-",VLOOKUP(K249,เกรดประจำชั้น,4,TRUE)))</f>
        <v/>
      </c>
      <c r="M249" s="33"/>
      <c r="N249" s="33" t="str">
        <f t="shared" ref="N249:N287" si="65">IF(P249="ย้าย","-",IF(A249="","",IF(L249&gt;0,"/","")))</f>
        <v/>
      </c>
      <c r="O249" s="33" t="str">
        <f t="shared" ref="O249:O287" si="66">IF(N249="-","-",IF(A249="","",IF(L249=0,"/","")))</f>
        <v/>
      </c>
      <c r="P249" s="59" t="str">
        <f>IF('กรอกข้อมูล นร1'!E6="ย้าย",'กรอกข้อมูล นร1'!E6,"")</f>
        <v/>
      </c>
      <c r="Q249" s="35">
        <f t="shared" si="58"/>
        <v>0</v>
      </c>
      <c r="W249" s="35">
        <f t="shared" si="60"/>
        <v>0</v>
      </c>
    </row>
    <row r="250" spans="1:24" ht="12.95" customHeight="1">
      <c r="A250" s="54" t="str">
        <f t="shared" si="59"/>
        <v/>
      </c>
      <c r="B250" s="470" t="str">
        <f t="shared" si="59"/>
        <v/>
      </c>
      <c r="C250" s="52" t="str">
        <f>IF(A250="","",คะแนนตามตัวชี้วัด!AY228)</f>
        <v/>
      </c>
      <c r="D250" s="52" t="str">
        <f>IF(A250="","",คะแนนตามตัวชี้วัด!AU228)</f>
        <v/>
      </c>
      <c r="E250" s="52" t="str">
        <f>IF(B250="","",คะแนนตามตัวชี้วัด!AV228)</f>
        <v/>
      </c>
      <c r="F250" s="60" t="str">
        <f t="shared" si="61"/>
        <v/>
      </c>
      <c r="G250" s="52" t="str">
        <f>IF(A250="","",คะแนนตามตัวชี้วัด!AZ228)</f>
        <v/>
      </c>
      <c r="H250" s="52" t="str">
        <f>IF(A250="","",คะแนนตามตัวชี้วัด!AW228)</f>
        <v/>
      </c>
      <c r="I250" s="52" t="str">
        <f>IF(B250="","",คะแนนตามตัวชี้วัด!AX228)</f>
        <v/>
      </c>
      <c r="J250" s="60" t="str">
        <f t="shared" si="62"/>
        <v/>
      </c>
      <c r="K250" s="54" t="str">
        <f t="shared" si="63"/>
        <v/>
      </c>
      <c r="L250" s="307" t="str">
        <f t="shared" si="64"/>
        <v/>
      </c>
      <c r="M250" s="33"/>
      <c r="N250" s="33" t="str">
        <f t="shared" si="65"/>
        <v/>
      </c>
      <c r="O250" s="33" t="str">
        <f t="shared" si="66"/>
        <v/>
      </c>
      <c r="P250" s="59" t="str">
        <f>IF('กรอกข้อมูล นร1'!E7="ย้าย",'กรอกข้อมูล นร1'!E7,"")</f>
        <v/>
      </c>
      <c r="Q250" s="35">
        <f t="shared" si="58"/>
        <v>0</v>
      </c>
      <c r="W250" s="35">
        <f t="shared" si="60"/>
        <v>0</v>
      </c>
    </row>
    <row r="251" spans="1:24" ht="12.95" customHeight="1">
      <c r="A251" s="54" t="str">
        <f t="shared" si="59"/>
        <v/>
      </c>
      <c r="B251" s="470" t="str">
        <f t="shared" si="59"/>
        <v/>
      </c>
      <c r="C251" s="52" t="str">
        <f>IF(A251="","",คะแนนตามตัวชี้วัด!AY229)</f>
        <v/>
      </c>
      <c r="D251" s="52" t="str">
        <f>IF(A251="","",คะแนนตามตัวชี้วัด!AU229)</f>
        <v/>
      </c>
      <c r="E251" s="52" t="str">
        <f>IF(B251="","",คะแนนตามตัวชี้วัด!AV229)</f>
        <v/>
      </c>
      <c r="F251" s="60" t="str">
        <f t="shared" si="61"/>
        <v/>
      </c>
      <c r="G251" s="52" t="str">
        <f>IF(A251="","",คะแนนตามตัวชี้วัด!AZ229)</f>
        <v/>
      </c>
      <c r="H251" s="52" t="str">
        <f>IF(A251="","",คะแนนตามตัวชี้วัด!AW229)</f>
        <v/>
      </c>
      <c r="I251" s="52" t="str">
        <f>IF(B251="","",คะแนนตามตัวชี้วัด!AX229)</f>
        <v/>
      </c>
      <c r="J251" s="60" t="str">
        <f t="shared" si="62"/>
        <v/>
      </c>
      <c r="K251" s="54" t="str">
        <f t="shared" si="63"/>
        <v/>
      </c>
      <c r="L251" s="307" t="str">
        <f t="shared" si="64"/>
        <v/>
      </c>
      <c r="M251" s="33"/>
      <c r="N251" s="33" t="str">
        <f t="shared" si="65"/>
        <v/>
      </c>
      <c r="O251" s="33" t="str">
        <f t="shared" si="66"/>
        <v/>
      </c>
      <c r="P251" s="59" t="str">
        <f>IF('กรอกข้อมูล นร1'!E8="ย้าย",'กรอกข้อมูล นร1'!E8,"")</f>
        <v/>
      </c>
      <c r="Q251" s="35">
        <f t="shared" si="58"/>
        <v>0</v>
      </c>
      <c r="W251" s="35">
        <f t="shared" si="60"/>
        <v>0</v>
      </c>
    </row>
    <row r="252" spans="1:24" ht="12.95" customHeight="1">
      <c r="A252" s="54" t="str">
        <f t="shared" si="59"/>
        <v/>
      </c>
      <c r="B252" s="470" t="str">
        <f t="shared" si="59"/>
        <v/>
      </c>
      <c r="C252" s="52" t="str">
        <f>IF(A252="","",คะแนนตามตัวชี้วัด!AY230)</f>
        <v/>
      </c>
      <c r="D252" s="52" t="str">
        <f>IF(A252="","",คะแนนตามตัวชี้วัด!AU230)</f>
        <v/>
      </c>
      <c r="E252" s="52" t="str">
        <f>IF(B252="","",คะแนนตามตัวชี้วัด!AV230)</f>
        <v/>
      </c>
      <c r="F252" s="60" t="str">
        <f t="shared" si="61"/>
        <v/>
      </c>
      <c r="G252" s="52" t="str">
        <f>IF(A252="","",คะแนนตามตัวชี้วัด!AZ230)</f>
        <v/>
      </c>
      <c r="H252" s="52" t="str">
        <f>IF(A252="","",คะแนนตามตัวชี้วัด!AW230)</f>
        <v/>
      </c>
      <c r="I252" s="52" t="str">
        <f>IF(B252="","",คะแนนตามตัวชี้วัด!AX230)</f>
        <v/>
      </c>
      <c r="J252" s="60" t="str">
        <f t="shared" si="62"/>
        <v/>
      </c>
      <c r="K252" s="54" t="str">
        <f t="shared" si="63"/>
        <v/>
      </c>
      <c r="L252" s="307" t="str">
        <f t="shared" si="64"/>
        <v/>
      </c>
      <c r="M252" s="33"/>
      <c r="N252" s="33" t="str">
        <f t="shared" si="65"/>
        <v/>
      </c>
      <c r="O252" s="33" t="str">
        <f t="shared" si="66"/>
        <v/>
      </c>
      <c r="P252" s="59" t="str">
        <f>IF('กรอกข้อมูล นร1'!E9="ย้าย",'กรอกข้อมูล นร1'!E9,"")</f>
        <v/>
      </c>
      <c r="Q252" s="35">
        <f t="shared" si="58"/>
        <v>0</v>
      </c>
      <c r="W252" s="35">
        <f t="shared" si="60"/>
        <v>0</v>
      </c>
    </row>
    <row r="253" spans="1:24" ht="12.95" customHeight="1">
      <c r="A253" s="54" t="str">
        <f t="shared" si="59"/>
        <v/>
      </c>
      <c r="B253" s="470" t="str">
        <f t="shared" si="59"/>
        <v/>
      </c>
      <c r="C253" s="52" t="str">
        <f>IF(A253="","",คะแนนตามตัวชี้วัด!AY231)</f>
        <v/>
      </c>
      <c r="D253" s="52" t="str">
        <f>IF(A253="","",คะแนนตามตัวชี้วัด!AU231)</f>
        <v/>
      </c>
      <c r="E253" s="52" t="str">
        <f>IF(B253="","",คะแนนตามตัวชี้วัด!AV231)</f>
        <v/>
      </c>
      <c r="F253" s="60" t="str">
        <f t="shared" si="61"/>
        <v/>
      </c>
      <c r="G253" s="52" t="str">
        <f>IF(A253="","",คะแนนตามตัวชี้วัด!AZ231)</f>
        <v/>
      </c>
      <c r="H253" s="52" t="str">
        <f>IF(A253="","",คะแนนตามตัวชี้วัด!AW231)</f>
        <v/>
      </c>
      <c r="I253" s="52" t="str">
        <f>IF(B253="","",คะแนนตามตัวชี้วัด!AX231)</f>
        <v/>
      </c>
      <c r="J253" s="60" t="str">
        <f t="shared" si="62"/>
        <v/>
      </c>
      <c r="K253" s="54" t="str">
        <f t="shared" si="63"/>
        <v/>
      </c>
      <c r="L253" s="307" t="str">
        <f t="shared" si="64"/>
        <v/>
      </c>
      <c r="M253" s="33"/>
      <c r="N253" s="33" t="str">
        <f t="shared" si="65"/>
        <v/>
      </c>
      <c r="O253" s="33" t="str">
        <f t="shared" si="66"/>
        <v/>
      </c>
      <c r="P253" s="59" t="str">
        <f>IF('กรอกข้อมูล นร1'!E10="ย้าย",'กรอกข้อมูล นร1'!E10,"")</f>
        <v/>
      </c>
      <c r="Q253" s="35">
        <f t="shared" si="58"/>
        <v>0</v>
      </c>
      <c r="W253" s="35">
        <f t="shared" si="60"/>
        <v>0</v>
      </c>
    </row>
    <row r="254" spans="1:24" ht="12.95" customHeight="1">
      <c r="A254" s="54" t="str">
        <f t="shared" si="59"/>
        <v/>
      </c>
      <c r="B254" s="470" t="str">
        <f t="shared" si="59"/>
        <v/>
      </c>
      <c r="C254" s="52" t="str">
        <f>IF(A254="","",คะแนนตามตัวชี้วัด!AY232)</f>
        <v/>
      </c>
      <c r="D254" s="52" t="str">
        <f>IF(A254="","",คะแนนตามตัวชี้วัด!AU232)</f>
        <v/>
      </c>
      <c r="E254" s="52" t="str">
        <f>IF(B254="","",คะแนนตามตัวชี้วัด!AV232)</f>
        <v/>
      </c>
      <c r="F254" s="60" t="str">
        <f t="shared" si="61"/>
        <v/>
      </c>
      <c r="G254" s="52" t="str">
        <f>IF(A254="","",คะแนนตามตัวชี้วัด!AZ232)</f>
        <v/>
      </c>
      <c r="H254" s="52" t="str">
        <f>IF(A254="","",คะแนนตามตัวชี้วัด!AW232)</f>
        <v/>
      </c>
      <c r="I254" s="52" t="str">
        <f>IF(B254="","",คะแนนตามตัวชี้วัด!AX232)</f>
        <v/>
      </c>
      <c r="J254" s="60" t="str">
        <f t="shared" si="62"/>
        <v/>
      </c>
      <c r="K254" s="54" t="str">
        <f t="shared" si="63"/>
        <v/>
      </c>
      <c r="L254" s="307" t="str">
        <f t="shared" si="64"/>
        <v/>
      </c>
      <c r="M254" s="33"/>
      <c r="N254" s="33" t="str">
        <f t="shared" si="65"/>
        <v/>
      </c>
      <c r="O254" s="33" t="str">
        <f t="shared" si="66"/>
        <v/>
      </c>
      <c r="P254" s="59" t="str">
        <f>IF('กรอกข้อมูล นร1'!E11="ย้าย",'กรอกข้อมูล นร1'!E11,"")</f>
        <v/>
      </c>
      <c r="Q254" s="35">
        <f t="shared" si="58"/>
        <v>0</v>
      </c>
      <c r="W254" s="35">
        <f t="shared" si="60"/>
        <v>0</v>
      </c>
    </row>
    <row r="255" spans="1:24" ht="12.95" customHeight="1">
      <c r="A255" s="54" t="str">
        <f t="shared" si="59"/>
        <v/>
      </c>
      <c r="B255" s="470" t="str">
        <f t="shared" si="59"/>
        <v/>
      </c>
      <c r="C255" s="52" t="str">
        <f>IF(A255="","",คะแนนตามตัวชี้วัด!AY233)</f>
        <v/>
      </c>
      <c r="D255" s="52" t="str">
        <f>IF(A255="","",คะแนนตามตัวชี้วัด!AU233)</f>
        <v/>
      </c>
      <c r="E255" s="52" t="str">
        <f>IF(B255="","",คะแนนตามตัวชี้วัด!AV233)</f>
        <v/>
      </c>
      <c r="F255" s="60" t="str">
        <f t="shared" si="61"/>
        <v/>
      </c>
      <c r="G255" s="52" t="str">
        <f>IF(A255="","",คะแนนตามตัวชี้วัด!AZ233)</f>
        <v/>
      </c>
      <c r="H255" s="52" t="str">
        <f>IF(A255="","",คะแนนตามตัวชี้วัด!AW233)</f>
        <v/>
      </c>
      <c r="I255" s="52" t="str">
        <f>IF(B255="","",คะแนนตามตัวชี้วัด!AX233)</f>
        <v/>
      </c>
      <c r="J255" s="60" t="str">
        <f t="shared" si="62"/>
        <v/>
      </c>
      <c r="K255" s="54" t="str">
        <f t="shared" si="63"/>
        <v/>
      </c>
      <c r="L255" s="307" t="str">
        <f t="shared" si="64"/>
        <v/>
      </c>
      <c r="M255" s="33"/>
      <c r="N255" s="33" t="str">
        <f t="shared" si="65"/>
        <v/>
      </c>
      <c r="O255" s="33" t="str">
        <f t="shared" si="66"/>
        <v/>
      </c>
      <c r="P255" s="59" t="str">
        <f>IF('กรอกข้อมูล นร1'!E12="ย้าย",'กรอกข้อมูล นร1'!E12,"")</f>
        <v/>
      </c>
      <c r="Q255" s="35">
        <f t="shared" si="58"/>
        <v>0</v>
      </c>
      <c r="W255" s="35">
        <f t="shared" si="60"/>
        <v>0</v>
      </c>
    </row>
    <row r="256" spans="1:24" ht="12.95" customHeight="1">
      <c r="A256" s="54" t="str">
        <f t="shared" si="59"/>
        <v/>
      </c>
      <c r="B256" s="470" t="str">
        <f t="shared" si="59"/>
        <v/>
      </c>
      <c r="C256" s="52" t="str">
        <f>IF(A256="","",คะแนนตามตัวชี้วัด!AY234)</f>
        <v/>
      </c>
      <c r="D256" s="52" t="str">
        <f>IF(A256="","",คะแนนตามตัวชี้วัด!AU234)</f>
        <v/>
      </c>
      <c r="E256" s="52" t="str">
        <f>IF(B256="","",คะแนนตามตัวชี้วัด!AV234)</f>
        <v/>
      </c>
      <c r="F256" s="60" t="str">
        <f t="shared" si="61"/>
        <v/>
      </c>
      <c r="G256" s="52" t="str">
        <f>IF(A256="","",คะแนนตามตัวชี้วัด!AZ234)</f>
        <v/>
      </c>
      <c r="H256" s="52" t="str">
        <f>IF(A256="","",คะแนนตามตัวชี้วัด!AW234)</f>
        <v/>
      </c>
      <c r="I256" s="52" t="str">
        <f>IF(B256="","",คะแนนตามตัวชี้วัด!AX234)</f>
        <v/>
      </c>
      <c r="J256" s="60" t="str">
        <f t="shared" si="62"/>
        <v/>
      </c>
      <c r="K256" s="54" t="str">
        <f t="shared" si="63"/>
        <v/>
      </c>
      <c r="L256" s="307" t="str">
        <f t="shared" si="64"/>
        <v/>
      </c>
      <c r="M256" s="33"/>
      <c r="N256" s="33" t="str">
        <f t="shared" si="65"/>
        <v/>
      </c>
      <c r="O256" s="33" t="str">
        <f t="shared" si="66"/>
        <v/>
      </c>
      <c r="P256" s="59" t="str">
        <f>IF('กรอกข้อมูล นร1'!E13="ย้าย",'กรอกข้อมูล นร1'!E13,"")</f>
        <v/>
      </c>
      <c r="Q256" s="35">
        <f t="shared" si="58"/>
        <v>0</v>
      </c>
      <c r="W256" s="35">
        <f t="shared" si="60"/>
        <v>0</v>
      </c>
    </row>
    <row r="257" spans="1:23" ht="12.95" customHeight="1">
      <c r="A257" s="54" t="str">
        <f t="shared" si="59"/>
        <v/>
      </c>
      <c r="B257" s="470" t="str">
        <f t="shared" si="59"/>
        <v/>
      </c>
      <c r="C257" s="52" t="str">
        <f>IF(A257="","",คะแนนตามตัวชี้วัด!AY235)</f>
        <v/>
      </c>
      <c r="D257" s="52" t="str">
        <f>IF(A257="","",คะแนนตามตัวชี้วัด!AU235)</f>
        <v/>
      </c>
      <c r="E257" s="52" t="str">
        <f>IF(B257="","",คะแนนตามตัวชี้วัด!AV235)</f>
        <v/>
      </c>
      <c r="F257" s="60" t="str">
        <f t="shared" si="61"/>
        <v/>
      </c>
      <c r="G257" s="52" t="str">
        <f>IF(A257="","",คะแนนตามตัวชี้วัด!AZ235)</f>
        <v/>
      </c>
      <c r="H257" s="52" t="str">
        <f>IF(A257="","",คะแนนตามตัวชี้วัด!AW235)</f>
        <v/>
      </c>
      <c r="I257" s="52" t="str">
        <f>IF(B257="","",คะแนนตามตัวชี้วัด!AX235)</f>
        <v/>
      </c>
      <c r="J257" s="60" t="str">
        <f t="shared" si="62"/>
        <v/>
      </c>
      <c r="K257" s="54" t="str">
        <f t="shared" si="63"/>
        <v/>
      </c>
      <c r="L257" s="307" t="str">
        <f t="shared" si="64"/>
        <v/>
      </c>
      <c r="M257" s="33"/>
      <c r="N257" s="33" t="str">
        <f t="shared" si="65"/>
        <v/>
      </c>
      <c r="O257" s="33" t="str">
        <f t="shared" si="66"/>
        <v/>
      </c>
      <c r="P257" s="59" t="str">
        <f>IF('กรอกข้อมูล นร1'!E14="ย้าย",'กรอกข้อมูล นร1'!E14,"")</f>
        <v/>
      </c>
      <c r="Q257" s="35">
        <f t="shared" si="58"/>
        <v>0</v>
      </c>
      <c r="W257" s="35">
        <f t="shared" si="60"/>
        <v>0</v>
      </c>
    </row>
    <row r="258" spans="1:23" ht="12.95" customHeight="1">
      <c r="A258" s="54" t="str">
        <f t="shared" si="59"/>
        <v/>
      </c>
      <c r="B258" s="470" t="str">
        <f t="shared" si="59"/>
        <v/>
      </c>
      <c r="C258" s="52" t="str">
        <f>IF(A258="","",คะแนนตามตัวชี้วัด!AY236)</f>
        <v/>
      </c>
      <c r="D258" s="52" t="str">
        <f>IF(A258="","",คะแนนตามตัวชี้วัด!AU236)</f>
        <v/>
      </c>
      <c r="E258" s="52" t="str">
        <f>IF(B258="","",คะแนนตามตัวชี้วัด!AV236)</f>
        <v/>
      </c>
      <c r="F258" s="60" t="str">
        <f t="shared" si="61"/>
        <v/>
      </c>
      <c r="G258" s="52" t="str">
        <f>IF(A258="","",คะแนนตามตัวชี้วัด!AZ236)</f>
        <v/>
      </c>
      <c r="H258" s="52" t="str">
        <f>IF(A258="","",คะแนนตามตัวชี้วัด!AW236)</f>
        <v/>
      </c>
      <c r="I258" s="52" t="str">
        <f>IF(B258="","",คะแนนตามตัวชี้วัด!AX236)</f>
        <v/>
      </c>
      <c r="J258" s="60" t="str">
        <f t="shared" si="62"/>
        <v/>
      </c>
      <c r="K258" s="54" t="str">
        <f t="shared" si="63"/>
        <v/>
      </c>
      <c r="L258" s="307" t="str">
        <f t="shared" si="64"/>
        <v/>
      </c>
      <c r="M258" s="33"/>
      <c r="N258" s="33" t="str">
        <f t="shared" si="65"/>
        <v/>
      </c>
      <c r="O258" s="33" t="str">
        <f t="shared" si="66"/>
        <v/>
      </c>
      <c r="P258" s="59" t="str">
        <f>IF('กรอกข้อมูล นร1'!E15="ย้าย",'กรอกข้อมูล นร1'!E15,"")</f>
        <v/>
      </c>
      <c r="Q258" s="35">
        <f t="shared" si="58"/>
        <v>0</v>
      </c>
      <c r="W258" s="35">
        <f t="shared" si="60"/>
        <v>0</v>
      </c>
    </row>
    <row r="259" spans="1:23" ht="12.95" customHeight="1">
      <c r="A259" s="54" t="str">
        <f t="shared" si="59"/>
        <v/>
      </c>
      <c r="B259" s="470" t="str">
        <f t="shared" si="59"/>
        <v/>
      </c>
      <c r="C259" s="52" t="str">
        <f>IF(A259="","",คะแนนตามตัวชี้วัด!AY237)</f>
        <v/>
      </c>
      <c r="D259" s="52" t="str">
        <f>IF(A259="","",คะแนนตามตัวชี้วัด!AU237)</f>
        <v/>
      </c>
      <c r="E259" s="52" t="str">
        <f>IF(B259="","",คะแนนตามตัวชี้วัด!AV237)</f>
        <v/>
      </c>
      <c r="F259" s="60" t="str">
        <f t="shared" si="61"/>
        <v/>
      </c>
      <c r="G259" s="52" t="str">
        <f>IF(A259="","",คะแนนตามตัวชี้วัด!AZ237)</f>
        <v/>
      </c>
      <c r="H259" s="52" t="str">
        <f>IF(A259="","",คะแนนตามตัวชี้วัด!AW237)</f>
        <v/>
      </c>
      <c r="I259" s="52" t="str">
        <f>IF(B259="","",คะแนนตามตัวชี้วัด!AX237)</f>
        <v/>
      </c>
      <c r="J259" s="60" t="str">
        <f t="shared" si="62"/>
        <v/>
      </c>
      <c r="K259" s="54" t="str">
        <f t="shared" si="63"/>
        <v/>
      </c>
      <c r="L259" s="307" t="str">
        <f t="shared" si="64"/>
        <v/>
      </c>
      <c r="M259" s="33"/>
      <c r="N259" s="33" t="str">
        <f t="shared" si="65"/>
        <v/>
      </c>
      <c r="O259" s="33" t="str">
        <f t="shared" si="66"/>
        <v/>
      </c>
      <c r="P259" s="59" t="str">
        <f>IF('กรอกข้อมูล นร1'!E16="ย้าย",'กรอกข้อมูล นร1'!E16,"")</f>
        <v/>
      </c>
      <c r="Q259" s="35">
        <f t="shared" si="58"/>
        <v>0</v>
      </c>
      <c r="W259" s="35">
        <f t="shared" si="60"/>
        <v>0</v>
      </c>
    </row>
    <row r="260" spans="1:23" ht="12.95" customHeight="1">
      <c r="A260" s="54" t="str">
        <f t="shared" si="59"/>
        <v/>
      </c>
      <c r="B260" s="470" t="str">
        <f t="shared" si="59"/>
        <v/>
      </c>
      <c r="C260" s="52" t="str">
        <f>IF(A260="","",คะแนนตามตัวชี้วัด!AY238)</f>
        <v/>
      </c>
      <c r="D260" s="52" t="str">
        <f>IF(A260="","",คะแนนตามตัวชี้วัด!AU238)</f>
        <v/>
      </c>
      <c r="E260" s="52" t="str">
        <f>IF(B260="","",คะแนนตามตัวชี้วัด!AV238)</f>
        <v/>
      </c>
      <c r="F260" s="60" t="str">
        <f t="shared" si="61"/>
        <v/>
      </c>
      <c r="G260" s="52" t="str">
        <f>IF(A260="","",คะแนนตามตัวชี้วัด!AZ238)</f>
        <v/>
      </c>
      <c r="H260" s="52" t="str">
        <f>IF(A260="","",คะแนนตามตัวชี้วัด!AW238)</f>
        <v/>
      </c>
      <c r="I260" s="52" t="str">
        <f>IF(B260="","",คะแนนตามตัวชี้วัด!AX238)</f>
        <v/>
      </c>
      <c r="J260" s="60" t="str">
        <f t="shared" si="62"/>
        <v/>
      </c>
      <c r="K260" s="54" t="str">
        <f t="shared" si="63"/>
        <v/>
      </c>
      <c r="L260" s="307" t="str">
        <f t="shared" si="64"/>
        <v/>
      </c>
      <c r="M260" s="33"/>
      <c r="N260" s="33" t="str">
        <f t="shared" si="65"/>
        <v/>
      </c>
      <c r="O260" s="33" t="str">
        <f t="shared" si="66"/>
        <v/>
      </c>
      <c r="P260" s="59" t="str">
        <f>IF('กรอกข้อมูล นร1'!E17="ย้าย",'กรอกข้อมูล นร1'!E17,"")</f>
        <v/>
      </c>
      <c r="Q260" s="35">
        <f t="shared" si="58"/>
        <v>0</v>
      </c>
      <c r="W260" s="35">
        <f t="shared" si="60"/>
        <v>0</v>
      </c>
    </row>
    <row r="261" spans="1:23" ht="12.95" customHeight="1">
      <c r="A261" s="54" t="str">
        <f t="shared" si="59"/>
        <v/>
      </c>
      <c r="B261" s="470" t="str">
        <f t="shared" si="59"/>
        <v/>
      </c>
      <c r="C261" s="52" t="str">
        <f>IF(A261="","",คะแนนตามตัวชี้วัด!AY239)</f>
        <v/>
      </c>
      <c r="D261" s="52" t="str">
        <f>IF(A261="","",คะแนนตามตัวชี้วัด!AU239)</f>
        <v/>
      </c>
      <c r="E261" s="52" t="str">
        <f>IF(B261="","",คะแนนตามตัวชี้วัด!AV239)</f>
        <v/>
      </c>
      <c r="F261" s="60" t="str">
        <f t="shared" si="61"/>
        <v/>
      </c>
      <c r="G261" s="52" t="str">
        <f>IF(A261="","",คะแนนตามตัวชี้วัด!AZ239)</f>
        <v/>
      </c>
      <c r="H261" s="52" t="str">
        <f>IF(A261="","",คะแนนตามตัวชี้วัด!AW239)</f>
        <v/>
      </c>
      <c r="I261" s="52" t="str">
        <f>IF(B261="","",คะแนนตามตัวชี้วัด!AX239)</f>
        <v/>
      </c>
      <c r="J261" s="60" t="str">
        <f t="shared" si="62"/>
        <v/>
      </c>
      <c r="K261" s="54" t="str">
        <f t="shared" si="63"/>
        <v/>
      </c>
      <c r="L261" s="307" t="str">
        <f t="shared" si="64"/>
        <v/>
      </c>
      <c r="M261" s="33"/>
      <c r="N261" s="33" t="str">
        <f t="shared" si="65"/>
        <v/>
      </c>
      <c r="O261" s="33" t="str">
        <f t="shared" si="66"/>
        <v/>
      </c>
      <c r="P261" s="59" t="str">
        <f>IF('กรอกข้อมูล นร1'!E18="ย้าย",'กรอกข้อมูล นร1'!E18,"")</f>
        <v/>
      </c>
      <c r="Q261" s="35">
        <f t="shared" si="58"/>
        <v>0</v>
      </c>
      <c r="W261" s="35">
        <f t="shared" si="60"/>
        <v>0</v>
      </c>
    </row>
    <row r="262" spans="1:23" ht="12.95" customHeight="1">
      <c r="A262" s="54" t="str">
        <f t="shared" si="59"/>
        <v/>
      </c>
      <c r="B262" s="470" t="str">
        <f t="shared" si="59"/>
        <v/>
      </c>
      <c r="C262" s="52" t="str">
        <f>IF(A262="","",คะแนนตามตัวชี้วัด!AY240)</f>
        <v/>
      </c>
      <c r="D262" s="52" t="str">
        <f>IF(A262="","",คะแนนตามตัวชี้วัด!AU240)</f>
        <v/>
      </c>
      <c r="E262" s="52" t="str">
        <f>IF(B262="","",คะแนนตามตัวชี้วัด!AV240)</f>
        <v/>
      </c>
      <c r="F262" s="60" t="str">
        <f t="shared" si="61"/>
        <v/>
      </c>
      <c r="G262" s="52" t="str">
        <f>IF(A262="","",คะแนนตามตัวชี้วัด!AZ240)</f>
        <v/>
      </c>
      <c r="H262" s="52" t="str">
        <f>IF(A262="","",คะแนนตามตัวชี้วัด!AW240)</f>
        <v/>
      </c>
      <c r="I262" s="52" t="str">
        <f>IF(B262="","",คะแนนตามตัวชี้วัด!AX240)</f>
        <v/>
      </c>
      <c r="J262" s="60" t="str">
        <f t="shared" si="62"/>
        <v/>
      </c>
      <c r="K262" s="54" t="str">
        <f t="shared" si="63"/>
        <v/>
      </c>
      <c r="L262" s="307" t="str">
        <f t="shared" si="64"/>
        <v/>
      </c>
      <c r="M262" s="33"/>
      <c r="N262" s="33" t="str">
        <f t="shared" si="65"/>
        <v/>
      </c>
      <c r="O262" s="33" t="str">
        <f t="shared" si="66"/>
        <v/>
      </c>
      <c r="P262" s="59" t="str">
        <f>IF('กรอกข้อมูล นร1'!E19="ย้าย",'กรอกข้อมูล นร1'!E19,"")</f>
        <v/>
      </c>
      <c r="Q262" s="35">
        <f t="shared" si="58"/>
        <v>0</v>
      </c>
      <c r="W262" s="35">
        <f t="shared" si="60"/>
        <v>0</v>
      </c>
    </row>
    <row r="263" spans="1:23" ht="12.95" customHeight="1">
      <c r="A263" s="54" t="str">
        <f t="shared" si="59"/>
        <v/>
      </c>
      <c r="B263" s="470" t="str">
        <f t="shared" si="59"/>
        <v/>
      </c>
      <c r="C263" s="52" t="str">
        <f>IF(A263="","",คะแนนตามตัวชี้วัด!AY241)</f>
        <v/>
      </c>
      <c r="D263" s="52" t="str">
        <f>IF(A263="","",คะแนนตามตัวชี้วัด!AU241)</f>
        <v/>
      </c>
      <c r="E263" s="52" t="str">
        <f>IF(B263="","",คะแนนตามตัวชี้วัด!AV241)</f>
        <v/>
      </c>
      <c r="F263" s="60" t="str">
        <f t="shared" si="61"/>
        <v/>
      </c>
      <c r="G263" s="52" t="str">
        <f>IF(A263="","",คะแนนตามตัวชี้วัด!AZ241)</f>
        <v/>
      </c>
      <c r="H263" s="52" t="str">
        <f>IF(A263="","",คะแนนตามตัวชี้วัด!AW241)</f>
        <v/>
      </c>
      <c r="I263" s="52" t="str">
        <f>IF(B263="","",คะแนนตามตัวชี้วัด!AX241)</f>
        <v/>
      </c>
      <c r="J263" s="60" t="str">
        <f t="shared" si="62"/>
        <v/>
      </c>
      <c r="K263" s="54" t="str">
        <f t="shared" si="63"/>
        <v/>
      </c>
      <c r="L263" s="307" t="str">
        <f t="shared" si="64"/>
        <v/>
      </c>
      <c r="M263" s="33"/>
      <c r="N263" s="33" t="str">
        <f t="shared" si="65"/>
        <v/>
      </c>
      <c r="O263" s="33" t="str">
        <f t="shared" si="66"/>
        <v/>
      </c>
      <c r="P263" s="59" t="str">
        <f>IF('กรอกข้อมูล นร1'!E20="ย้าย",'กรอกข้อมูล นร1'!E20,"")</f>
        <v/>
      </c>
      <c r="Q263" s="35">
        <f t="shared" si="58"/>
        <v>0</v>
      </c>
      <c r="W263" s="35">
        <f t="shared" si="60"/>
        <v>0</v>
      </c>
    </row>
    <row r="264" spans="1:23" ht="12.95" customHeight="1">
      <c r="A264" s="54" t="str">
        <f t="shared" si="59"/>
        <v/>
      </c>
      <c r="B264" s="470" t="str">
        <f t="shared" si="59"/>
        <v/>
      </c>
      <c r="C264" s="52" t="str">
        <f>IF(A264="","",คะแนนตามตัวชี้วัด!AY242)</f>
        <v/>
      </c>
      <c r="D264" s="52" t="str">
        <f>IF(A264="","",คะแนนตามตัวชี้วัด!AU242)</f>
        <v/>
      </c>
      <c r="E264" s="52" t="str">
        <f>IF(B264="","",คะแนนตามตัวชี้วัด!AV242)</f>
        <v/>
      </c>
      <c r="F264" s="60" t="str">
        <f t="shared" si="61"/>
        <v/>
      </c>
      <c r="G264" s="52" t="str">
        <f>IF(A264="","",คะแนนตามตัวชี้วัด!AZ242)</f>
        <v/>
      </c>
      <c r="H264" s="52" t="str">
        <f>IF(A264="","",คะแนนตามตัวชี้วัด!AW242)</f>
        <v/>
      </c>
      <c r="I264" s="52" t="str">
        <f>IF(B264="","",คะแนนตามตัวชี้วัด!AX242)</f>
        <v/>
      </c>
      <c r="J264" s="60" t="str">
        <f t="shared" si="62"/>
        <v/>
      </c>
      <c r="K264" s="54" t="str">
        <f t="shared" si="63"/>
        <v/>
      </c>
      <c r="L264" s="307" t="str">
        <f t="shared" si="64"/>
        <v/>
      </c>
      <c r="M264" s="33"/>
      <c r="N264" s="33" t="str">
        <f t="shared" si="65"/>
        <v/>
      </c>
      <c r="O264" s="33" t="str">
        <f t="shared" si="66"/>
        <v/>
      </c>
      <c r="P264" s="59" t="str">
        <f>IF('กรอกข้อมูล นร1'!E21="ย้าย",'กรอกข้อมูล นร1'!E21,"")</f>
        <v/>
      </c>
      <c r="Q264" s="35">
        <f t="shared" si="58"/>
        <v>0</v>
      </c>
      <c r="W264" s="35">
        <f t="shared" si="60"/>
        <v>0</v>
      </c>
    </row>
    <row r="265" spans="1:23" ht="12.95" customHeight="1">
      <c r="A265" s="54" t="str">
        <f t="shared" si="59"/>
        <v/>
      </c>
      <c r="B265" s="470" t="str">
        <f t="shared" si="59"/>
        <v/>
      </c>
      <c r="C265" s="52" t="str">
        <f>IF(A265="","",คะแนนตามตัวชี้วัด!AY243)</f>
        <v/>
      </c>
      <c r="D265" s="52" t="str">
        <f>IF(A265="","",คะแนนตามตัวชี้วัด!AU243)</f>
        <v/>
      </c>
      <c r="E265" s="52" t="str">
        <f>IF(B265="","",คะแนนตามตัวชี้วัด!AV243)</f>
        <v/>
      </c>
      <c r="F265" s="60" t="str">
        <f t="shared" si="61"/>
        <v/>
      </c>
      <c r="G265" s="52" t="str">
        <f>IF(A265="","",คะแนนตามตัวชี้วัด!AZ243)</f>
        <v/>
      </c>
      <c r="H265" s="52" t="str">
        <f>IF(A265="","",คะแนนตามตัวชี้วัด!AW243)</f>
        <v/>
      </c>
      <c r="I265" s="52" t="str">
        <f>IF(B265="","",คะแนนตามตัวชี้วัด!AX243)</f>
        <v/>
      </c>
      <c r="J265" s="60" t="str">
        <f t="shared" si="62"/>
        <v/>
      </c>
      <c r="K265" s="54" t="str">
        <f t="shared" si="63"/>
        <v/>
      </c>
      <c r="L265" s="307" t="str">
        <f t="shared" si="64"/>
        <v/>
      </c>
      <c r="M265" s="33"/>
      <c r="N265" s="33" t="str">
        <f t="shared" si="65"/>
        <v/>
      </c>
      <c r="O265" s="33" t="str">
        <f t="shared" si="66"/>
        <v/>
      </c>
      <c r="P265" s="59" t="str">
        <f>IF('กรอกข้อมูล นร1'!E22="ย้าย",'กรอกข้อมูล นร1'!E22,"")</f>
        <v/>
      </c>
      <c r="Q265" s="35">
        <f t="shared" si="58"/>
        <v>0</v>
      </c>
      <c r="W265" s="35">
        <f t="shared" si="60"/>
        <v>0</v>
      </c>
    </row>
    <row r="266" spans="1:23" ht="12.95" customHeight="1">
      <c r="A266" s="54" t="str">
        <f t="shared" si="59"/>
        <v/>
      </c>
      <c r="B266" s="470" t="str">
        <f t="shared" si="59"/>
        <v/>
      </c>
      <c r="C266" s="52" t="str">
        <f>IF(A266="","",คะแนนตามตัวชี้วัด!AY244)</f>
        <v/>
      </c>
      <c r="D266" s="52" t="str">
        <f>IF(A266="","",คะแนนตามตัวชี้วัด!AU244)</f>
        <v/>
      </c>
      <c r="E266" s="52" t="str">
        <f>IF(B266="","",คะแนนตามตัวชี้วัด!AV244)</f>
        <v/>
      </c>
      <c r="F266" s="60" t="str">
        <f t="shared" si="61"/>
        <v/>
      </c>
      <c r="G266" s="52" t="str">
        <f>IF(A266="","",คะแนนตามตัวชี้วัด!AZ244)</f>
        <v/>
      </c>
      <c r="H266" s="52" t="str">
        <f>IF(A266="","",คะแนนตามตัวชี้วัด!AW244)</f>
        <v/>
      </c>
      <c r="I266" s="52" t="str">
        <f>IF(B266="","",คะแนนตามตัวชี้วัด!AX244)</f>
        <v/>
      </c>
      <c r="J266" s="60" t="str">
        <f t="shared" si="62"/>
        <v/>
      </c>
      <c r="K266" s="54" t="str">
        <f t="shared" si="63"/>
        <v/>
      </c>
      <c r="L266" s="307" t="str">
        <f t="shared" si="64"/>
        <v/>
      </c>
      <c r="M266" s="33"/>
      <c r="N266" s="33" t="str">
        <f t="shared" si="65"/>
        <v/>
      </c>
      <c r="O266" s="33" t="str">
        <f t="shared" si="66"/>
        <v/>
      </c>
      <c r="P266" s="59" t="str">
        <f>IF('กรอกข้อมูล นร1'!E23="ย้าย",'กรอกข้อมูล นร1'!E23,"")</f>
        <v/>
      </c>
      <c r="Q266" s="35">
        <f t="shared" si="58"/>
        <v>0</v>
      </c>
      <c r="W266" s="35">
        <f t="shared" si="60"/>
        <v>0</v>
      </c>
    </row>
    <row r="267" spans="1:23" ht="12.95" customHeight="1">
      <c r="A267" s="54" t="str">
        <f t="shared" si="59"/>
        <v/>
      </c>
      <c r="B267" s="470" t="str">
        <f t="shared" si="59"/>
        <v/>
      </c>
      <c r="C267" s="52" t="str">
        <f>IF(A267="","",คะแนนตามตัวชี้วัด!AY245)</f>
        <v/>
      </c>
      <c r="D267" s="52" t="str">
        <f>IF(A267="","",คะแนนตามตัวชี้วัด!AU245)</f>
        <v/>
      </c>
      <c r="E267" s="52" t="str">
        <f>IF(B267="","",คะแนนตามตัวชี้วัด!AV245)</f>
        <v/>
      </c>
      <c r="F267" s="60" t="str">
        <f t="shared" si="61"/>
        <v/>
      </c>
      <c r="G267" s="52" t="str">
        <f>IF(A267="","",คะแนนตามตัวชี้วัด!AZ245)</f>
        <v/>
      </c>
      <c r="H267" s="52" t="str">
        <f>IF(A267="","",คะแนนตามตัวชี้วัด!AW245)</f>
        <v/>
      </c>
      <c r="I267" s="52" t="str">
        <f>IF(B267="","",คะแนนตามตัวชี้วัด!AX245)</f>
        <v/>
      </c>
      <c r="J267" s="60" t="str">
        <f t="shared" si="62"/>
        <v/>
      </c>
      <c r="K267" s="54" t="str">
        <f t="shared" si="63"/>
        <v/>
      </c>
      <c r="L267" s="307" t="str">
        <f t="shared" si="64"/>
        <v/>
      </c>
      <c r="M267" s="33"/>
      <c r="N267" s="33" t="str">
        <f t="shared" si="65"/>
        <v/>
      </c>
      <c r="O267" s="33" t="str">
        <f t="shared" si="66"/>
        <v/>
      </c>
      <c r="P267" s="59" t="str">
        <f>IF('กรอกข้อมูล นร1'!E24="ย้าย",'กรอกข้อมูล นร1'!E24,"")</f>
        <v/>
      </c>
      <c r="Q267" s="35">
        <f t="shared" si="58"/>
        <v>0</v>
      </c>
      <c r="W267" s="35">
        <f t="shared" si="60"/>
        <v>0</v>
      </c>
    </row>
    <row r="268" spans="1:23" ht="12.95" customHeight="1">
      <c r="A268" s="54" t="str">
        <f t="shared" ref="A268:B287" si="67">A208</f>
        <v/>
      </c>
      <c r="B268" s="470" t="str">
        <f t="shared" si="67"/>
        <v/>
      </c>
      <c r="C268" s="52" t="str">
        <f>IF(A268="","",คะแนนตามตัวชี้วัด!AY246)</f>
        <v/>
      </c>
      <c r="D268" s="52" t="str">
        <f>IF(A268="","",คะแนนตามตัวชี้วัด!AU246)</f>
        <v/>
      </c>
      <c r="E268" s="52" t="str">
        <f>IF(B268="","",คะแนนตามตัวชี้วัด!AV246)</f>
        <v/>
      </c>
      <c r="F268" s="60" t="str">
        <f t="shared" si="61"/>
        <v/>
      </c>
      <c r="G268" s="52" t="str">
        <f>IF(A268="","",คะแนนตามตัวชี้วัด!AZ246)</f>
        <v/>
      </c>
      <c r="H268" s="52" t="str">
        <f>IF(A268="","",คะแนนตามตัวชี้วัด!AW246)</f>
        <v/>
      </c>
      <c r="I268" s="52" t="str">
        <f>IF(B268="","",คะแนนตามตัวชี้วัด!AX246)</f>
        <v/>
      </c>
      <c r="J268" s="60" t="str">
        <f t="shared" si="62"/>
        <v/>
      </c>
      <c r="K268" s="54" t="str">
        <f t="shared" si="63"/>
        <v/>
      </c>
      <c r="L268" s="307" t="str">
        <f t="shared" si="64"/>
        <v/>
      </c>
      <c r="M268" s="33"/>
      <c r="N268" s="33" t="str">
        <f t="shared" si="65"/>
        <v/>
      </c>
      <c r="O268" s="33" t="str">
        <f t="shared" si="66"/>
        <v/>
      </c>
      <c r="P268" s="59" t="str">
        <f>IF('กรอกข้อมูล นร1'!E25="ย้าย",'กรอกข้อมูล นร1'!E25,"")</f>
        <v/>
      </c>
      <c r="Q268" s="35">
        <f t="shared" si="58"/>
        <v>0</v>
      </c>
      <c r="W268" s="35">
        <f t="shared" si="60"/>
        <v>0</v>
      </c>
    </row>
    <row r="269" spans="1:23" ht="12.95" customHeight="1">
      <c r="A269" s="54" t="str">
        <f t="shared" si="67"/>
        <v/>
      </c>
      <c r="B269" s="470" t="str">
        <f t="shared" si="67"/>
        <v/>
      </c>
      <c r="C269" s="52" t="str">
        <f>IF(A269="","",คะแนนตามตัวชี้วัด!AY247)</f>
        <v/>
      </c>
      <c r="D269" s="52" t="str">
        <f>IF(A269="","",คะแนนตามตัวชี้วัด!AU247)</f>
        <v/>
      </c>
      <c r="E269" s="52" t="str">
        <f>IF(B269="","",คะแนนตามตัวชี้วัด!AV247)</f>
        <v/>
      </c>
      <c r="F269" s="60" t="str">
        <f t="shared" si="61"/>
        <v/>
      </c>
      <c r="G269" s="52" t="str">
        <f>IF(A269="","",คะแนนตามตัวชี้วัด!AZ247)</f>
        <v/>
      </c>
      <c r="H269" s="52" t="str">
        <f>IF(A269="","",คะแนนตามตัวชี้วัด!AW247)</f>
        <v/>
      </c>
      <c r="I269" s="52" t="str">
        <f>IF(B269="","",คะแนนตามตัวชี้วัด!AX247)</f>
        <v/>
      </c>
      <c r="J269" s="60" t="str">
        <f t="shared" si="62"/>
        <v/>
      </c>
      <c r="K269" s="54" t="str">
        <f t="shared" si="63"/>
        <v/>
      </c>
      <c r="L269" s="307" t="str">
        <f t="shared" si="64"/>
        <v/>
      </c>
      <c r="M269" s="33"/>
      <c r="N269" s="33" t="str">
        <f t="shared" si="65"/>
        <v/>
      </c>
      <c r="O269" s="33" t="str">
        <f t="shared" si="66"/>
        <v/>
      </c>
      <c r="P269" s="59" t="str">
        <f>IF('กรอกข้อมูล นร1'!E26="ย้าย",'กรอกข้อมูล นร1'!E26,"")</f>
        <v/>
      </c>
      <c r="Q269" s="35">
        <f t="shared" si="58"/>
        <v>0</v>
      </c>
      <c r="W269" s="35">
        <f t="shared" si="60"/>
        <v>0</v>
      </c>
    </row>
    <row r="270" spans="1:23" ht="12.95" customHeight="1">
      <c r="A270" s="54" t="str">
        <f t="shared" si="67"/>
        <v/>
      </c>
      <c r="B270" s="470" t="str">
        <f t="shared" si="67"/>
        <v/>
      </c>
      <c r="C270" s="52" t="str">
        <f>IF(A270="","",คะแนนตามตัวชี้วัด!AY248)</f>
        <v/>
      </c>
      <c r="D270" s="52" t="str">
        <f>IF(A270="","",คะแนนตามตัวชี้วัด!AU248)</f>
        <v/>
      </c>
      <c r="E270" s="52" t="str">
        <f>IF(B270="","",คะแนนตามตัวชี้วัด!AV248)</f>
        <v/>
      </c>
      <c r="F270" s="60" t="str">
        <f t="shared" si="61"/>
        <v/>
      </c>
      <c r="G270" s="52" t="str">
        <f>IF(A270="","",คะแนนตามตัวชี้วัด!AZ248)</f>
        <v/>
      </c>
      <c r="H270" s="52" t="str">
        <f>IF(A270="","",คะแนนตามตัวชี้วัด!AW248)</f>
        <v/>
      </c>
      <c r="I270" s="52" t="str">
        <f>IF(B270="","",คะแนนตามตัวชี้วัด!AX248)</f>
        <v/>
      </c>
      <c r="J270" s="60" t="str">
        <f t="shared" si="62"/>
        <v/>
      </c>
      <c r="K270" s="54" t="str">
        <f t="shared" si="63"/>
        <v/>
      </c>
      <c r="L270" s="307" t="str">
        <f t="shared" si="64"/>
        <v/>
      </c>
      <c r="M270" s="33"/>
      <c r="N270" s="33" t="str">
        <f t="shared" si="65"/>
        <v/>
      </c>
      <c r="O270" s="33" t="str">
        <f t="shared" si="66"/>
        <v/>
      </c>
      <c r="P270" s="59" t="str">
        <f>IF('กรอกข้อมูล นร1'!E27="ย้าย",'กรอกข้อมูล นร1'!E27,"")</f>
        <v/>
      </c>
      <c r="Q270" s="35">
        <f t="shared" si="58"/>
        <v>0</v>
      </c>
      <c r="W270" s="35">
        <f t="shared" si="60"/>
        <v>0</v>
      </c>
    </row>
    <row r="271" spans="1:23" ht="12.95" customHeight="1">
      <c r="A271" s="54" t="str">
        <f t="shared" si="67"/>
        <v/>
      </c>
      <c r="B271" s="470" t="str">
        <f t="shared" si="67"/>
        <v/>
      </c>
      <c r="C271" s="52" t="str">
        <f>IF(A271="","",คะแนนตามตัวชี้วัด!AY249)</f>
        <v/>
      </c>
      <c r="D271" s="52" t="str">
        <f>IF(A271="","",คะแนนตามตัวชี้วัด!AU249)</f>
        <v/>
      </c>
      <c r="E271" s="52" t="str">
        <f>IF(B271="","",คะแนนตามตัวชี้วัด!AV249)</f>
        <v/>
      </c>
      <c r="F271" s="60" t="str">
        <f t="shared" si="61"/>
        <v/>
      </c>
      <c r="G271" s="52" t="str">
        <f>IF(A271="","",คะแนนตามตัวชี้วัด!AZ249)</f>
        <v/>
      </c>
      <c r="H271" s="52" t="str">
        <f>IF(A271="","",คะแนนตามตัวชี้วัด!AW249)</f>
        <v/>
      </c>
      <c r="I271" s="52" t="str">
        <f>IF(B271="","",คะแนนตามตัวชี้วัด!AX249)</f>
        <v/>
      </c>
      <c r="J271" s="60" t="str">
        <f t="shared" si="62"/>
        <v/>
      </c>
      <c r="K271" s="54" t="str">
        <f t="shared" si="63"/>
        <v/>
      </c>
      <c r="L271" s="307" t="str">
        <f t="shared" si="64"/>
        <v/>
      </c>
      <c r="M271" s="33"/>
      <c r="N271" s="33" t="str">
        <f t="shared" si="65"/>
        <v/>
      </c>
      <c r="O271" s="33" t="str">
        <f t="shared" si="66"/>
        <v/>
      </c>
      <c r="P271" s="59" t="str">
        <f>IF('กรอกข้อมูล นร1'!E28="ย้าย",'กรอกข้อมูล นร1'!E28,"")</f>
        <v/>
      </c>
      <c r="Q271" s="35">
        <f t="shared" si="58"/>
        <v>0</v>
      </c>
      <c r="W271" s="35">
        <f t="shared" si="60"/>
        <v>0</v>
      </c>
    </row>
    <row r="272" spans="1:23" ht="12.95" customHeight="1">
      <c r="A272" s="54" t="str">
        <f t="shared" si="67"/>
        <v/>
      </c>
      <c r="B272" s="470" t="str">
        <f t="shared" si="67"/>
        <v/>
      </c>
      <c r="C272" s="52" t="str">
        <f>IF(A272="","",คะแนนตามตัวชี้วัด!AY250)</f>
        <v/>
      </c>
      <c r="D272" s="52" t="str">
        <f>IF(A272="","",คะแนนตามตัวชี้วัด!AU250)</f>
        <v/>
      </c>
      <c r="E272" s="52" t="str">
        <f>IF(B272="","",คะแนนตามตัวชี้วัด!AV250)</f>
        <v/>
      </c>
      <c r="F272" s="60" t="str">
        <f t="shared" si="61"/>
        <v/>
      </c>
      <c r="G272" s="52" t="str">
        <f>IF(A272="","",คะแนนตามตัวชี้วัด!AZ250)</f>
        <v/>
      </c>
      <c r="H272" s="52" t="str">
        <f>IF(A272="","",คะแนนตามตัวชี้วัด!AW250)</f>
        <v/>
      </c>
      <c r="I272" s="52" t="str">
        <f>IF(B272="","",คะแนนตามตัวชี้วัด!AX250)</f>
        <v/>
      </c>
      <c r="J272" s="60" t="str">
        <f t="shared" si="62"/>
        <v/>
      </c>
      <c r="K272" s="54" t="str">
        <f t="shared" si="63"/>
        <v/>
      </c>
      <c r="L272" s="307" t="str">
        <f t="shared" si="64"/>
        <v/>
      </c>
      <c r="M272" s="33"/>
      <c r="N272" s="33" t="str">
        <f t="shared" si="65"/>
        <v/>
      </c>
      <c r="O272" s="33" t="str">
        <f t="shared" si="66"/>
        <v/>
      </c>
      <c r="P272" s="59" t="str">
        <f>IF('กรอกข้อมูล นร1'!E29="ย้าย",'กรอกข้อมูล นร1'!E29,"")</f>
        <v/>
      </c>
      <c r="Q272" s="35">
        <f t="shared" si="58"/>
        <v>0</v>
      </c>
      <c r="W272" s="35">
        <f t="shared" si="60"/>
        <v>0</v>
      </c>
    </row>
    <row r="273" spans="1:23" ht="12.95" customHeight="1">
      <c r="A273" s="54" t="str">
        <f t="shared" si="67"/>
        <v/>
      </c>
      <c r="B273" s="470" t="str">
        <f t="shared" si="67"/>
        <v/>
      </c>
      <c r="C273" s="52" t="str">
        <f>IF(A273="","",คะแนนตามตัวชี้วัด!AY251)</f>
        <v/>
      </c>
      <c r="D273" s="52" t="str">
        <f>IF(A273="","",คะแนนตามตัวชี้วัด!AU251)</f>
        <v/>
      </c>
      <c r="E273" s="52" t="str">
        <f>IF(B273="","",คะแนนตามตัวชี้วัด!AV251)</f>
        <v/>
      </c>
      <c r="F273" s="60" t="str">
        <f t="shared" si="61"/>
        <v/>
      </c>
      <c r="G273" s="52" t="str">
        <f>IF(A273="","",คะแนนตามตัวชี้วัด!AZ251)</f>
        <v/>
      </c>
      <c r="H273" s="52" t="str">
        <f>IF(A273="","",คะแนนตามตัวชี้วัด!AW251)</f>
        <v/>
      </c>
      <c r="I273" s="52" t="str">
        <f>IF(B273="","",คะแนนตามตัวชี้วัด!AX251)</f>
        <v/>
      </c>
      <c r="J273" s="60" t="str">
        <f t="shared" si="62"/>
        <v/>
      </c>
      <c r="K273" s="54" t="str">
        <f t="shared" si="63"/>
        <v/>
      </c>
      <c r="L273" s="307" t="str">
        <f t="shared" si="64"/>
        <v/>
      </c>
      <c r="M273" s="33"/>
      <c r="N273" s="33" t="str">
        <f t="shared" si="65"/>
        <v/>
      </c>
      <c r="O273" s="33" t="str">
        <f t="shared" si="66"/>
        <v/>
      </c>
      <c r="P273" s="59" t="str">
        <f>IF('กรอกข้อมูล นร1'!E30="ย้าย",'กรอกข้อมูล นร1'!E30,"")</f>
        <v/>
      </c>
      <c r="Q273" s="35">
        <f t="shared" si="58"/>
        <v>0</v>
      </c>
      <c r="W273" s="35">
        <f t="shared" si="60"/>
        <v>0</v>
      </c>
    </row>
    <row r="274" spans="1:23" ht="12.95" customHeight="1">
      <c r="A274" s="54" t="str">
        <f t="shared" si="67"/>
        <v/>
      </c>
      <c r="B274" s="470" t="str">
        <f t="shared" si="67"/>
        <v/>
      </c>
      <c r="C274" s="52" t="str">
        <f>IF(A274="","",คะแนนตามตัวชี้วัด!AY252)</f>
        <v/>
      </c>
      <c r="D274" s="52" t="str">
        <f>IF(A274="","",คะแนนตามตัวชี้วัด!AU252)</f>
        <v/>
      </c>
      <c r="E274" s="52" t="str">
        <f>IF(B274="","",คะแนนตามตัวชี้วัด!AV252)</f>
        <v/>
      </c>
      <c r="F274" s="60" t="str">
        <f t="shared" si="61"/>
        <v/>
      </c>
      <c r="G274" s="52" t="str">
        <f>IF(A274="","",คะแนนตามตัวชี้วัด!AZ252)</f>
        <v/>
      </c>
      <c r="H274" s="52" t="str">
        <f>IF(A274="","",คะแนนตามตัวชี้วัด!AW252)</f>
        <v/>
      </c>
      <c r="I274" s="52" t="str">
        <f>IF(B274="","",คะแนนตามตัวชี้วัด!AX252)</f>
        <v/>
      </c>
      <c r="J274" s="60" t="str">
        <f t="shared" si="62"/>
        <v/>
      </c>
      <c r="K274" s="54" t="str">
        <f t="shared" si="63"/>
        <v/>
      </c>
      <c r="L274" s="307" t="str">
        <f t="shared" si="64"/>
        <v/>
      </c>
      <c r="M274" s="33"/>
      <c r="N274" s="33" t="str">
        <f t="shared" si="65"/>
        <v/>
      </c>
      <c r="O274" s="33" t="str">
        <f t="shared" si="66"/>
        <v/>
      </c>
      <c r="P274" s="59" t="str">
        <f>IF('กรอกข้อมูล นร1'!E31="ย้าย",'กรอกข้อมูล นร1'!E31,"")</f>
        <v/>
      </c>
      <c r="Q274" s="35">
        <f t="shared" si="58"/>
        <v>0</v>
      </c>
      <c r="W274" s="35">
        <f t="shared" si="60"/>
        <v>0</v>
      </c>
    </row>
    <row r="275" spans="1:23" ht="12.95" customHeight="1">
      <c r="A275" s="54" t="str">
        <f t="shared" si="67"/>
        <v/>
      </c>
      <c r="B275" s="470" t="str">
        <f t="shared" si="67"/>
        <v/>
      </c>
      <c r="C275" s="52" t="str">
        <f>IF(A275="","",คะแนนตามตัวชี้วัด!AY253)</f>
        <v/>
      </c>
      <c r="D275" s="52" t="str">
        <f>IF(A275="","",คะแนนตามตัวชี้วัด!AU253)</f>
        <v/>
      </c>
      <c r="E275" s="52" t="str">
        <f>IF(B275="","",คะแนนตามตัวชี้วัด!AV253)</f>
        <v/>
      </c>
      <c r="F275" s="60" t="str">
        <f t="shared" si="61"/>
        <v/>
      </c>
      <c r="G275" s="52" t="str">
        <f>IF(A275="","",คะแนนตามตัวชี้วัด!AZ253)</f>
        <v/>
      </c>
      <c r="H275" s="52" t="str">
        <f>IF(A275="","",คะแนนตามตัวชี้วัด!AW253)</f>
        <v/>
      </c>
      <c r="I275" s="52" t="str">
        <f>IF(B275="","",คะแนนตามตัวชี้วัด!AX253)</f>
        <v/>
      </c>
      <c r="J275" s="60" t="str">
        <f t="shared" si="62"/>
        <v/>
      </c>
      <c r="K275" s="54" t="str">
        <f t="shared" si="63"/>
        <v/>
      </c>
      <c r="L275" s="307" t="str">
        <f t="shared" si="64"/>
        <v/>
      </c>
      <c r="M275" s="33"/>
      <c r="N275" s="33" t="str">
        <f t="shared" si="65"/>
        <v/>
      </c>
      <c r="O275" s="33" t="str">
        <f t="shared" si="66"/>
        <v/>
      </c>
      <c r="P275" s="59" t="str">
        <f>IF('กรอกข้อมูล นร1'!E32="ย้าย",'กรอกข้อมูล นร1'!E32,"")</f>
        <v/>
      </c>
      <c r="Q275" s="35">
        <f t="shared" si="58"/>
        <v>0</v>
      </c>
      <c r="W275" s="35">
        <f t="shared" si="60"/>
        <v>0</v>
      </c>
    </row>
    <row r="276" spans="1:23" ht="12.95" customHeight="1">
      <c r="A276" s="54" t="str">
        <f t="shared" si="67"/>
        <v/>
      </c>
      <c r="B276" s="470" t="str">
        <f t="shared" si="67"/>
        <v/>
      </c>
      <c r="C276" s="52" t="str">
        <f>IF(A276="","",คะแนนตามตัวชี้วัด!AY254)</f>
        <v/>
      </c>
      <c r="D276" s="52" t="str">
        <f>IF(A276="","",คะแนนตามตัวชี้วัด!AU254)</f>
        <v/>
      </c>
      <c r="E276" s="52" t="str">
        <f>IF(B276="","",คะแนนตามตัวชี้วัด!AV254)</f>
        <v/>
      </c>
      <c r="F276" s="60" t="str">
        <f t="shared" si="61"/>
        <v/>
      </c>
      <c r="G276" s="52" t="str">
        <f>IF(A276="","",คะแนนตามตัวชี้วัด!AZ254)</f>
        <v/>
      </c>
      <c r="H276" s="52" t="str">
        <f>IF(A276="","",คะแนนตามตัวชี้วัด!AW254)</f>
        <v/>
      </c>
      <c r="I276" s="52" t="str">
        <f>IF(B276="","",คะแนนตามตัวชี้วัด!AX254)</f>
        <v/>
      </c>
      <c r="J276" s="60" t="str">
        <f t="shared" si="62"/>
        <v/>
      </c>
      <c r="K276" s="54" t="str">
        <f t="shared" si="63"/>
        <v/>
      </c>
      <c r="L276" s="307" t="str">
        <f t="shared" si="64"/>
        <v/>
      </c>
      <c r="M276" s="33"/>
      <c r="N276" s="33" t="str">
        <f t="shared" si="65"/>
        <v/>
      </c>
      <c r="O276" s="33" t="str">
        <f t="shared" si="66"/>
        <v/>
      </c>
      <c r="P276" s="59" t="str">
        <f>IF('กรอกข้อมูล นร1'!E33="ย้าย",'กรอกข้อมูล นร1'!E33,"")</f>
        <v/>
      </c>
      <c r="Q276" s="35">
        <f t="shared" si="58"/>
        <v>0</v>
      </c>
      <c r="W276" s="35">
        <f t="shared" si="60"/>
        <v>0</v>
      </c>
    </row>
    <row r="277" spans="1:23" ht="12.95" customHeight="1">
      <c r="A277" s="54" t="str">
        <f t="shared" si="67"/>
        <v/>
      </c>
      <c r="B277" s="470" t="str">
        <f t="shared" si="67"/>
        <v/>
      </c>
      <c r="C277" s="52" t="str">
        <f>IF(A277="","",คะแนนตามตัวชี้วัด!AY255)</f>
        <v/>
      </c>
      <c r="D277" s="52" t="str">
        <f>IF(A277="","",คะแนนตามตัวชี้วัด!AU255)</f>
        <v/>
      </c>
      <c r="E277" s="52" t="str">
        <f>IF(B277="","",คะแนนตามตัวชี้วัด!AV255)</f>
        <v/>
      </c>
      <c r="F277" s="60" t="str">
        <f t="shared" si="61"/>
        <v/>
      </c>
      <c r="G277" s="52" t="str">
        <f>IF(A277="","",คะแนนตามตัวชี้วัด!AZ255)</f>
        <v/>
      </c>
      <c r="H277" s="52" t="str">
        <f>IF(A277="","",คะแนนตามตัวชี้วัด!AW255)</f>
        <v/>
      </c>
      <c r="I277" s="52" t="str">
        <f>IF(B277="","",คะแนนตามตัวชี้วัด!AX255)</f>
        <v/>
      </c>
      <c r="J277" s="60" t="str">
        <f t="shared" si="62"/>
        <v/>
      </c>
      <c r="K277" s="54" t="str">
        <f t="shared" si="63"/>
        <v/>
      </c>
      <c r="L277" s="307" t="str">
        <f t="shared" si="64"/>
        <v/>
      </c>
      <c r="M277" s="33"/>
      <c r="N277" s="33" t="str">
        <f t="shared" si="65"/>
        <v/>
      </c>
      <c r="O277" s="33" t="str">
        <f t="shared" si="66"/>
        <v/>
      </c>
      <c r="P277" s="59" t="str">
        <f>IF('กรอกข้อมูล นร1'!E34="ย้าย",'กรอกข้อมูล นร1'!E34,"")</f>
        <v/>
      </c>
      <c r="Q277" s="35">
        <f t="shared" si="58"/>
        <v>0</v>
      </c>
      <c r="W277" s="35">
        <f t="shared" si="60"/>
        <v>0</v>
      </c>
    </row>
    <row r="278" spans="1:23" ht="12.95" customHeight="1">
      <c r="A278" s="54" t="str">
        <f t="shared" si="67"/>
        <v/>
      </c>
      <c r="B278" s="470" t="str">
        <f t="shared" si="67"/>
        <v/>
      </c>
      <c r="C278" s="52" t="str">
        <f>IF(A278="","",คะแนนตามตัวชี้วัด!AY256)</f>
        <v/>
      </c>
      <c r="D278" s="52" t="str">
        <f>IF(A278="","",คะแนนตามตัวชี้วัด!AU256)</f>
        <v/>
      </c>
      <c r="E278" s="52" t="str">
        <f>IF(B278="","",คะแนนตามตัวชี้วัด!AV256)</f>
        <v/>
      </c>
      <c r="F278" s="60" t="str">
        <f t="shared" si="61"/>
        <v/>
      </c>
      <c r="G278" s="52" t="str">
        <f>IF(A278="","",คะแนนตามตัวชี้วัด!AZ256)</f>
        <v/>
      </c>
      <c r="H278" s="52" t="str">
        <f>IF(A278="","",คะแนนตามตัวชี้วัด!AW256)</f>
        <v/>
      </c>
      <c r="I278" s="52" t="str">
        <f>IF(B278="","",คะแนนตามตัวชี้วัด!AX256)</f>
        <v/>
      </c>
      <c r="J278" s="60" t="str">
        <f t="shared" si="62"/>
        <v/>
      </c>
      <c r="K278" s="54" t="str">
        <f t="shared" si="63"/>
        <v/>
      </c>
      <c r="L278" s="307" t="str">
        <f t="shared" si="64"/>
        <v/>
      </c>
      <c r="M278" s="33"/>
      <c r="N278" s="33" t="str">
        <f t="shared" si="65"/>
        <v/>
      </c>
      <c r="O278" s="33" t="str">
        <f t="shared" si="66"/>
        <v/>
      </c>
      <c r="P278" s="59" t="str">
        <f>IF('กรอกข้อมูล นร1'!E35="ย้าย",'กรอกข้อมูล นร1'!E35,"")</f>
        <v/>
      </c>
      <c r="Q278" s="35">
        <f t="shared" si="58"/>
        <v>0</v>
      </c>
      <c r="W278" s="35">
        <f t="shared" si="60"/>
        <v>0</v>
      </c>
    </row>
    <row r="279" spans="1:23" ht="12.95" customHeight="1">
      <c r="A279" s="54" t="str">
        <f t="shared" si="67"/>
        <v/>
      </c>
      <c r="B279" s="470" t="str">
        <f t="shared" si="67"/>
        <v/>
      </c>
      <c r="C279" s="52" t="str">
        <f>IF(A279="","",คะแนนตามตัวชี้วัด!AY257)</f>
        <v/>
      </c>
      <c r="D279" s="52" t="str">
        <f>IF(A279="","",คะแนนตามตัวชี้วัด!AU257)</f>
        <v/>
      </c>
      <c r="E279" s="52" t="str">
        <f>IF(B279="","",คะแนนตามตัวชี้วัด!AV257)</f>
        <v/>
      </c>
      <c r="F279" s="60" t="str">
        <f t="shared" si="61"/>
        <v/>
      </c>
      <c r="G279" s="52" t="str">
        <f>IF(A279="","",คะแนนตามตัวชี้วัด!AZ257)</f>
        <v/>
      </c>
      <c r="H279" s="52" t="str">
        <f>IF(A279="","",คะแนนตามตัวชี้วัด!AW257)</f>
        <v/>
      </c>
      <c r="I279" s="52" t="str">
        <f>IF(B279="","",คะแนนตามตัวชี้วัด!AX257)</f>
        <v/>
      </c>
      <c r="J279" s="60" t="str">
        <f t="shared" si="62"/>
        <v/>
      </c>
      <c r="K279" s="54" t="str">
        <f t="shared" si="63"/>
        <v/>
      </c>
      <c r="L279" s="307" t="str">
        <f t="shared" si="64"/>
        <v/>
      </c>
      <c r="M279" s="33"/>
      <c r="N279" s="33" t="str">
        <f t="shared" si="65"/>
        <v/>
      </c>
      <c r="O279" s="33" t="str">
        <f t="shared" si="66"/>
        <v/>
      </c>
      <c r="P279" s="59" t="str">
        <f>IF('กรอกข้อมูล นร1'!E36="ย้าย",'กรอกข้อมูล นร1'!E36,"")</f>
        <v/>
      </c>
      <c r="Q279" s="35">
        <f t="shared" si="58"/>
        <v>0</v>
      </c>
      <c r="W279" s="35">
        <f t="shared" si="60"/>
        <v>0</v>
      </c>
    </row>
    <row r="280" spans="1:23" ht="12.95" customHeight="1">
      <c r="A280" s="54" t="str">
        <f t="shared" si="67"/>
        <v/>
      </c>
      <c r="B280" s="470" t="str">
        <f t="shared" si="67"/>
        <v/>
      </c>
      <c r="C280" s="52" t="str">
        <f>IF(A280="","",คะแนนตามตัวชี้วัด!AY258)</f>
        <v/>
      </c>
      <c r="D280" s="52" t="str">
        <f>IF(A280="","",คะแนนตามตัวชี้วัด!AU258)</f>
        <v/>
      </c>
      <c r="E280" s="52" t="str">
        <f>IF(B280="","",คะแนนตามตัวชี้วัด!AV258)</f>
        <v/>
      </c>
      <c r="F280" s="60" t="str">
        <f t="shared" si="61"/>
        <v/>
      </c>
      <c r="G280" s="52" t="str">
        <f>IF(A280="","",คะแนนตามตัวชี้วัด!AZ258)</f>
        <v/>
      </c>
      <c r="H280" s="52" t="str">
        <f>IF(A280="","",คะแนนตามตัวชี้วัด!AW258)</f>
        <v/>
      </c>
      <c r="I280" s="52" t="str">
        <f>IF(B280="","",คะแนนตามตัวชี้วัด!AX258)</f>
        <v/>
      </c>
      <c r="J280" s="60" t="str">
        <f t="shared" si="62"/>
        <v/>
      </c>
      <c r="K280" s="54" t="str">
        <f t="shared" si="63"/>
        <v/>
      </c>
      <c r="L280" s="307" t="str">
        <f t="shared" si="64"/>
        <v/>
      </c>
      <c r="M280" s="33"/>
      <c r="N280" s="33" t="str">
        <f t="shared" si="65"/>
        <v/>
      </c>
      <c r="O280" s="33" t="str">
        <f t="shared" si="66"/>
        <v/>
      </c>
      <c r="P280" s="59" t="str">
        <f>IF('กรอกข้อมูล นร1'!E37="ย้าย",'กรอกข้อมูล นร1'!E37,"")</f>
        <v/>
      </c>
      <c r="Q280" s="35">
        <f t="shared" si="58"/>
        <v>0</v>
      </c>
      <c r="W280" s="35">
        <f t="shared" si="60"/>
        <v>0</v>
      </c>
    </row>
    <row r="281" spans="1:23" ht="12.95" customHeight="1">
      <c r="A281" s="54" t="str">
        <f t="shared" si="67"/>
        <v/>
      </c>
      <c r="B281" s="470" t="str">
        <f t="shared" si="67"/>
        <v/>
      </c>
      <c r="C281" s="52" t="str">
        <f>IF(A281="","",คะแนนตามตัวชี้วัด!AY259)</f>
        <v/>
      </c>
      <c r="D281" s="52" t="str">
        <f>IF(A281="","",คะแนนตามตัวชี้วัด!AU259)</f>
        <v/>
      </c>
      <c r="E281" s="52" t="str">
        <f>IF(B281="","",คะแนนตามตัวชี้วัด!AV259)</f>
        <v/>
      </c>
      <c r="F281" s="60" t="str">
        <f t="shared" si="61"/>
        <v/>
      </c>
      <c r="G281" s="52" t="str">
        <f>IF(A281="","",คะแนนตามตัวชี้วัด!AZ259)</f>
        <v/>
      </c>
      <c r="H281" s="52" t="str">
        <f>IF(A281="","",คะแนนตามตัวชี้วัด!AW259)</f>
        <v/>
      </c>
      <c r="I281" s="52" t="str">
        <f>IF(B281="","",คะแนนตามตัวชี้วัด!AX259)</f>
        <v/>
      </c>
      <c r="J281" s="60" t="str">
        <f t="shared" si="62"/>
        <v/>
      </c>
      <c r="K281" s="54" t="str">
        <f t="shared" si="63"/>
        <v/>
      </c>
      <c r="L281" s="307" t="str">
        <f t="shared" si="64"/>
        <v/>
      </c>
      <c r="M281" s="33"/>
      <c r="N281" s="33" t="str">
        <f t="shared" si="65"/>
        <v/>
      </c>
      <c r="O281" s="33" t="str">
        <f t="shared" si="66"/>
        <v/>
      </c>
      <c r="P281" s="59" t="str">
        <f>IF('กรอกข้อมูล นร1'!E38="ย้าย",'กรอกข้อมูล นร1'!E38,"")</f>
        <v/>
      </c>
      <c r="Q281" s="35">
        <f t="shared" si="58"/>
        <v>0</v>
      </c>
      <c r="W281" s="35">
        <f t="shared" si="60"/>
        <v>0</v>
      </c>
    </row>
    <row r="282" spans="1:23" ht="12.95" customHeight="1">
      <c r="A282" s="54" t="str">
        <f t="shared" si="67"/>
        <v/>
      </c>
      <c r="B282" s="470" t="str">
        <f t="shared" si="67"/>
        <v/>
      </c>
      <c r="C282" s="52" t="str">
        <f>IF(A282="","",คะแนนตามตัวชี้วัด!AY260)</f>
        <v/>
      </c>
      <c r="D282" s="52" t="str">
        <f>IF(A282="","",คะแนนตามตัวชี้วัด!AU260)</f>
        <v/>
      </c>
      <c r="E282" s="52" t="str">
        <f>IF(B282="","",คะแนนตามตัวชี้วัด!AV260)</f>
        <v/>
      </c>
      <c r="F282" s="60" t="str">
        <f t="shared" si="61"/>
        <v/>
      </c>
      <c r="G282" s="52" t="str">
        <f>IF(A282="","",คะแนนตามตัวชี้วัด!AZ260)</f>
        <v/>
      </c>
      <c r="H282" s="52" t="str">
        <f>IF(A282="","",คะแนนตามตัวชี้วัด!AW260)</f>
        <v/>
      </c>
      <c r="I282" s="52" t="str">
        <f>IF(B282="","",คะแนนตามตัวชี้วัด!AX260)</f>
        <v/>
      </c>
      <c r="J282" s="60" t="str">
        <f t="shared" si="62"/>
        <v/>
      </c>
      <c r="K282" s="54" t="str">
        <f t="shared" si="63"/>
        <v/>
      </c>
      <c r="L282" s="307" t="str">
        <f t="shared" si="64"/>
        <v/>
      </c>
      <c r="M282" s="33"/>
      <c r="N282" s="33" t="str">
        <f t="shared" si="65"/>
        <v/>
      </c>
      <c r="O282" s="33" t="str">
        <f t="shared" si="66"/>
        <v/>
      </c>
      <c r="P282" s="59" t="str">
        <f>IF('กรอกข้อมูล นร1'!E39="ย้าย",'กรอกข้อมูล นร1'!E39,"")</f>
        <v/>
      </c>
      <c r="Q282" s="35">
        <f t="shared" si="58"/>
        <v>0</v>
      </c>
      <c r="W282" s="35">
        <f t="shared" si="60"/>
        <v>0</v>
      </c>
    </row>
    <row r="283" spans="1:23" ht="12.95" customHeight="1">
      <c r="A283" s="54" t="str">
        <f t="shared" si="67"/>
        <v/>
      </c>
      <c r="B283" s="470" t="str">
        <f t="shared" si="67"/>
        <v/>
      </c>
      <c r="C283" s="52" t="str">
        <f>IF(A283="","",คะแนนตามตัวชี้วัด!AY261)</f>
        <v/>
      </c>
      <c r="D283" s="52" t="str">
        <f>IF(A283="","",คะแนนตามตัวชี้วัด!AU261)</f>
        <v/>
      </c>
      <c r="E283" s="52" t="str">
        <f>IF(B283="","",คะแนนตามตัวชี้วัด!AV261)</f>
        <v/>
      </c>
      <c r="F283" s="60" t="str">
        <f t="shared" si="61"/>
        <v/>
      </c>
      <c r="G283" s="52" t="str">
        <f>IF(A283="","",คะแนนตามตัวชี้วัด!AZ261)</f>
        <v/>
      </c>
      <c r="H283" s="52" t="str">
        <f>IF(A283="","",คะแนนตามตัวชี้วัด!AW261)</f>
        <v/>
      </c>
      <c r="I283" s="52" t="str">
        <f>IF(B283="","",คะแนนตามตัวชี้วัด!AX261)</f>
        <v/>
      </c>
      <c r="J283" s="60" t="str">
        <f t="shared" si="62"/>
        <v/>
      </c>
      <c r="K283" s="54" t="str">
        <f t="shared" si="63"/>
        <v/>
      </c>
      <c r="L283" s="307" t="str">
        <f t="shared" si="64"/>
        <v/>
      </c>
      <c r="M283" s="33"/>
      <c r="N283" s="33" t="str">
        <f t="shared" si="65"/>
        <v/>
      </c>
      <c r="O283" s="33" t="str">
        <f t="shared" si="66"/>
        <v/>
      </c>
      <c r="P283" s="59" t="str">
        <f>IF('กรอกข้อมูล นร1'!E40="ย้าย",'กรอกข้อมูล นร1'!E40,"")</f>
        <v/>
      </c>
      <c r="Q283" s="35">
        <f t="shared" si="58"/>
        <v>0</v>
      </c>
      <c r="W283" s="35">
        <f t="shared" si="60"/>
        <v>0</v>
      </c>
    </row>
    <row r="284" spans="1:23" ht="12.95" customHeight="1">
      <c r="A284" s="54" t="str">
        <f t="shared" si="67"/>
        <v/>
      </c>
      <c r="B284" s="470" t="str">
        <f t="shared" si="67"/>
        <v/>
      </c>
      <c r="C284" s="52" t="str">
        <f>IF(A284="","",คะแนนตามตัวชี้วัด!AY262)</f>
        <v/>
      </c>
      <c r="D284" s="52" t="str">
        <f>IF(A284="","",คะแนนตามตัวชี้วัด!AU262)</f>
        <v/>
      </c>
      <c r="E284" s="52" t="str">
        <f>IF(B284="","",คะแนนตามตัวชี้วัด!AV262)</f>
        <v/>
      </c>
      <c r="F284" s="60" t="str">
        <f t="shared" si="61"/>
        <v/>
      </c>
      <c r="G284" s="52" t="str">
        <f>IF(A284="","",คะแนนตามตัวชี้วัด!AZ262)</f>
        <v/>
      </c>
      <c r="H284" s="52" t="str">
        <f>IF(A284="","",คะแนนตามตัวชี้วัด!AW262)</f>
        <v/>
      </c>
      <c r="I284" s="52" t="str">
        <f>IF(B284="","",คะแนนตามตัวชี้วัด!AX262)</f>
        <v/>
      </c>
      <c r="J284" s="60" t="str">
        <f t="shared" si="62"/>
        <v/>
      </c>
      <c r="K284" s="54" t="str">
        <f t="shared" si="63"/>
        <v/>
      </c>
      <c r="L284" s="307" t="str">
        <f t="shared" si="64"/>
        <v/>
      </c>
      <c r="M284" s="33"/>
      <c r="N284" s="33" t="str">
        <f t="shared" si="65"/>
        <v/>
      </c>
      <c r="O284" s="33" t="str">
        <f t="shared" si="66"/>
        <v/>
      </c>
      <c r="P284" s="59" t="str">
        <f>IF('กรอกข้อมูล นร1'!E41="ย้าย",'กรอกข้อมูล นร1'!E41,"")</f>
        <v/>
      </c>
      <c r="Q284" s="35">
        <f t="shared" si="58"/>
        <v>0</v>
      </c>
      <c r="W284" s="35">
        <f t="shared" si="60"/>
        <v>0</v>
      </c>
    </row>
    <row r="285" spans="1:23" ht="12.95" customHeight="1">
      <c r="A285" s="54" t="str">
        <f t="shared" si="67"/>
        <v/>
      </c>
      <c r="B285" s="470" t="str">
        <f t="shared" si="67"/>
        <v/>
      </c>
      <c r="C285" s="52" t="str">
        <f>IF(A285="","",คะแนนตามตัวชี้วัด!AY263)</f>
        <v/>
      </c>
      <c r="D285" s="52" t="str">
        <f>IF(A285="","",คะแนนตามตัวชี้วัด!AU263)</f>
        <v/>
      </c>
      <c r="E285" s="52" t="str">
        <f>IF(B285="","",คะแนนตามตัวชี้วัด!AV263)</f>
        <v/>
      </c>
      <c r="F285" s="60" t="str">
        <f t="shared" si="61"/>
        <v/>
      </c>
      <c r="G285" s="52" t="str">
        <f>IF(A285="","",คะแนนตามตัวชี้วัด!AZ263)</f>
        <v/>
      </c>
      <c r="H285" s="52" t="str">
        <f>IF(A285="","",คะแนนตามตัวชี้วัด!AW263)</f>
        <v/>
      </c>
      <c r="I285" s="52" t="str">
        <f>IF(B285="","",คะแนนตามตัวชี้วัด!AX263)</f>
        <v/>
      </c>
      <c r="J285" s="60" t="str">
        <f t="shared" si="62"/>
        <v/>
      </c>
      <c r="K285" s="54" t="str">
        <f t="shared" si="63"/>
        <v/>
      </c>
      <c r="L285" s="307" t="str">
        <f t="shared" si="64"/>
        <v/>
      </c>
      <c r="M285" s="33"/>
      <c r="N285" s="33" t="str">
        <f t="shared" si="65"/>
        <v/>
      </c>
      <c r="O285" s="33" t="str">
        <f t="shared" si="66"/>
        <v/>
      </c>
      <c r="P285" s="59" t="str">
        <f>IF('กรอกข้อมูล นร1'!E42="ย้าย",'กรอกข้อมูล นร1'!E42,"")</f>
        <v/>
      </c>
      <c r="Q285" s="35">
        <f t="shared" si="58"/>
        <v>0</v>
      </c>
      <c r="W285" s="35">
        <f t="shared" si="60"/>
        <v>0</v>
      </c>
    </row>
    <row r="286" spans="1:23" ht="12.95" customHeight="1">
      <c r="A286" s="54" t="str">
        <f t="shared" si="67"/>
        <v/>
      </c>
      <c r="B286" s="470" t="str">
        <f t="shared" si="67"/>
        <v/>
      </c>
      <c r="C286" s="52" t="str">
        <f>IF(A286="","",คะแนนตามตัวชี้วัด!AY264)</f>
        <v/>
      </c>
      <c r="D286" s="52" t="str">
        <f>IF(A286="","",คะแนนตามตัวชี้วัด!AU264)</f>
        <v/>
      </c>
      <c r="E286" s="52" t="str">
        <f>IF(B286="","",คะแนนตามตัวชี้วัด!AV264)</f>
        <v/>
      </c>
      <c r="F286" s="60" t="str">
        <f t="shared" si="61"/>
        <v/>
      </c>
      <c r="G286" s="52" t="str">
        <f>IF(A286="","",คะแนนตามตัวชี้วัด!AZ264)</f>
        <v/>
      </c>
      <c r="H286" s="52" t="str">
        <f>IF(A286="","",คะแนนตามตัวชี้วัด!AW264)</f>
        <v/>
      </c>
      <c r="I286" s="52" t="str">
        <f>IF(B286="","",คะแนนตามตัวชี้วัด!AX264)</f>
        <v/>
      </c>
      <c r="J286" s="60" t="str">
        <f t="shared" si="62"/>
        <v/>
      </c>
      <c r="K286" s="54" t="str">
        <f t="shared" si="63"/>
        <v/>
      </c>
      <c r="L286" s="307" t="str">
        <f t="shared" si="64"/>
        <v/>
      </c>
      <c r="M286" s="33"/>
      <c r="N286" s="33" t="str">
        <f t="shared" si="65"/>
        <v/>
      </c>
      <c r="O286" s="33" t="str">
        <f t="shared" si="66"/>
        <v/>
      </c>
      <c r="P286" s="59" t="str">
        <f>IF('กรอกข้อมูล นร1'!E43="ย้าย",'กรอกข้อมูล นร1'!E43,"")</f>
        <v/>
      </c>
      <c r="Q286" s="35">
        <f t="shared" si="58"/>
        <v>0</v>
      </c>
      <c r="W286" s="35">
        <f t="shared" si="60"/>
        <v>0</v>
      </c>
    </row>
    <row r="287" spans="1:23" ht="12.95" customHeight="1">
      <c r="A287" s="54" t="str">
        <f t="shared" si="67"/>
        <v/>
      </c>
      <c r="B287" s="470" t="str">
        <f t="shared" si="67"/>
        <v/>
      </c>
      <c r="C287" s="52" t="str">
        <f>IF(A287="","",คะแนนตามตัวชี้วัด!AY265)</f>
        <v/>
      </c>
      <c r="D287" s="52" t="str">
        <f>IF(A287="","",คะแนนตามตัวชี้วัด!AU265)</f>
        <v/>
      </c>
      <c r="E287" s="52" t="str">
        <f>IF(B287="","",คะแนนตามตัวชี้วัด!AV265)</f>
        <v/>
      </c>
      <c r="F287" s="60" t="str">
        <f t="shared" si="61"/>
        <v/>
      </c>
      <c r="G287" s="52" t="str">
        <f>IF(A287="","",คะแนนตามตัวชี้วัด!AZ265)</f>
        <v/>
      </c>
      <c r="H287" s="52" t="str">
        <f>IF(A287="","",คะแนนตามตัวชี้วัด!AW265)</f>
        <v/>
      </c>
      <c r="I287" s="52" t="str">
        <f>IF(B287="","",คะแนนตามตัวชี้วัด!AX265)</f>
        <v/>
      </c>
      <c r="J287" s="60" t="str">
        <f t="shared" si="62"/>
        <v/>
      </c>
      <c r="K287" s="54" t="str">
        <f t="shared" si="63"/>
        <v/>
      </c>
      <c r="L287" s="307" t="str">
        <f t="shared" si="64"/>
        <v/>
      </c>
      <c r="M287" s="33"/>
      <c r="N287" s="33" t="str">
        <f t="shared" si="65"/>
        <v/>
      </c>
      <c r="O287" s="33" t="str">
        <f t="shared" si="66"/>
        <v/>
      </c>
      <c r="P287" s="59" t="str">
        <f>IF('กรอกข้อมูล นร1'!E44="ย้าย",'กรอกข้อมูล นร1'!E44,"")</f>
        <v/>
      </c>
      <c r="Q287" s="35">
        <f t="shared" si="58"/>
        <v>0</v>
      </c>
      <c r="W287" s="35">
        <f t="shared" si="60"/>
        <v>0</v>
      </c>
    </row>
    <row r="288" spans="1:23" ht="12.95" customHeight="1">
      <c r="A288" s="54" t="str">
        <f t="shared" ref="A288:B297" si="68">A228</f>
        <v/>
      </c>
      <c r="B288" s="470" t="str">
        <f t="shared" si="68"/>
        <v/>
      </c>
      <c r="C288" s="52" t="str">
        <f>IF(A288="","",คะแนนตามตัวชี้วัด!AY266)</f>
        <v/>
      </c>
      <c r="D288" s="52" t="str">
        <f>IF(A288="","",คะแนนตามตัวชี้วัด!AU266)</f>
        <v/>
      </c>
      <c r="E288" s="52" t="str">
        <f>IF(B288="","",คะแนนตามตัวชี้วัด!AV266)</f>
        <v/>
      </c>
      <c r="F288" s="60" t="str">
        <f t="shared" ref="F288:F297" si="69">IF(SUM(D288:E288),SUM(D288:E288),"")</f>
        <v/>
      </c>
      <c r="G288" s="52" t="str">
        <f>IF(A288="","",คะแนนตามตัวชี้วัด!AZ266)</f>
        <v/>
      </c>
      <c r="H288" s="52" t="str">
        <f>IF(A288="","",คะแนนตามตัวชี้วัด!AW266)</f>
        <v/>
      </c>
      <c r="I288" s="52" t="str">
        <f>IF(B288="","",คะแนนตามตัวชี้วัด!AX266)</f>
        <v/>
      </c>
      <c r="J288" s="60" t="str">
        <f t="shared" si="62"/>
        <v/>
      </c>
      <c r="K288" s="54" t="str">
        <f t="shared" si="63"/>
        <v/>
      </c>
      <c r="L288" s="307" t="str">
        <f t="shared" ref="L288:L297" si="70">IF(A288="","",IF(P288="ย้าย","-",VLOOKUP(K288,เกรดประจำชั้น,4,TRUE)))</f>
        <v/>
      </c>
      <c r="M288" s="33"/>
      <c r="N288" s="33" t="str">
        <f t="shared" ref="N288:N297" si="71">IF(P288="ย้าย","-",IF(A288="","",IF(L288&gt;0,"/","")))</f>
        <v/>
      </c>
      <c r="O288" s="33" t="str">
        <f t="shared" ref="O288:O297" si="72">IF(N288="-","-",IF(A288="","",IF(L288=0,"/","")))</f>
        <v/>
      </c>
      <c r="P288" s="59" t="str">
        <f>IF('กรอกข้อมูล นร1'!E45="ย้าย",'กรอกข้อมูล นร1'!E45,"")</f>
        <v/>
      </c>
      <c r="Q288" s="35">
        <f t="shared" ref="Q288:Q297" si="73">SUM(C288,G288)</f>
        <v>0</v>
      </c>
      <c r="W288" s="35">
        <f t="shared" ref="W288:W297" si="74">SUM(C288,G288)</f>
        <v>0</v>
      </c>
    </row>
    <row r="289" spans="1:24" ht="12.95" customHeight="1">
      <c r="A289" s="54" t="str">
        <f t="shared" si="68"/>
        <v/>
      </c>
      <c r="B289" s="470" t="str">
        <f t="shared" si="68"/>
        <v/>
      </c>
      <c r="C289" s="52" t="str">
        <f>IF(A289="","",คะแนนตามตัวชี้วัด!AY267)</f>
        <v/>
      </c>
      <c r="D289" s="52" t="str">
        <f>IF(A289="","",คะแนนตามตัวชี้วัด!AU267)</f>
        <v/>
      </c>
      <c r="E289" s="52" t="str">
        <f>IF(B289="","",คะแนนตามตัวชี้วัด!AV267)</f>
        <v/>
      </c>
      <c r="F289" s="60" t="str">
        <f t="shared" si="69"/>
        <v/>
      </c>
      <c r="G289" s="52" t="str">
        <f>IF(A289="","",คะแนนตามตัวชี้วัด!AZ267)</f>
        <v/>
      </c>
      <c r="H289" s="52" t="str">
        <f>IF(A289="","",คะแนนตามตัวชี้วัด!AW267)</f>
        <v/>
      </c>
      <c r="I289" s="52" t="str">
        <f>IF(B289="","",คะแนนตามตัวชี้วัด!AX267)</f>
        <v/>
      </c>
      <c r="J289" s="60" t="str">
        <f t="shared" si="62"/>
        <v/>
      </c>
      <c r="K289" s="54" t="str">
        <f t="shared" si="63"/>
        <v/>
      </c>
      <c r="L289" s="307" t="str">
        <f t="shared" si="70"/>
        <v/>
      </c>
      <c r="M289" s="33"/>
      <c r="N289" s="33" t="str">
        <f t="shared" si="71"/>
        <v/>
      </c>
      <c r="O289" s="33" t="str">
        <f t="shared" si="72"/>
        <v/>
      </c>
      <c r="P289" s="59" t="str">
        <f>IF('กรอกข้อมูล นร1'!E46="ย้าย",'กรอกข้อมูล นร1'!E46,"")</f>
        <v/>
      </c>
      <c r="Q289" s="35">
        <f t="shared" si="73"/>
        <v>0</v>
      </c>
      <c r="W289" s="35">
        <f t="shared" si="74"/>
        <v>0</v>
      </c>
    </row>
    <row r="290" spans="1:24" ht="12.95" customHeight="1">
      <c r="A290" s="54" t="str">
        <f t="shared" si="68"/>
        <v/>
      </c>
      <c r="B290" s="470" t="str">
        <f t="shared" si="68"/>
        <v/>
      </c>
      <c r="C290" s="52" t="str">
        <f>IF(A290="","",คะแนนตามตัวชี้วัด!AY268)</f>
        <v/>
      </c>
      <c r="D290" s="52" t="str">
        <f>IF(A290="","",คะแนนตามตัวชี้วัด!AU268)</f>
        <v/>
      </c>
      <c r="E290" s="52" t="str">
        <f>IF(B290="","",คะแนนตามตัวชี้วัด!AV268)</f>
        <v/>
      </c>
      <c r="F290" s="60" t="str">
        <f t="shared" si="69"/>
        <v/>
      </c>
      <c r="G290" s="52" t="str">
        <f>IF(A290="","",คะแนนตามตัวชี้วัด!AZ268)</f>
        <v/>
      </c>
      <c r="H290" s="52" t="str">
        <f>IF(A290="","",คะแนนตามตัวชี้วัด!AW268)</f>
        <v/>
      </c>
      <c r="I290" s="52" t="str">
        <f>IF(B290="","",คะแนนตามตัวชี้วัด!AX268)</f>
        <v/>
      </c>
      <c r="J290" s="60" t="str">
        <f t="shared" ref="J290:J297" si="75">IF(SUM(H290:I290),SUM(H290:I290),"")</f>
        <v/>
      </c>
      <c r="K290" s="54" t="str">
        <f t="shared" si="63"/>
        <v/>
      </c>
      <c r="L290" s="307" t="str">
        <f t="shared" si="70"/>
        <v/>
      </c>
      <c r="M290" s="33"/>
      <c r="N290" s="33" t="str">
        <f t="shared" si="71"/>
        <v/>
      </c>
      <c r="O290" s="33" t="str">
        <f t="shared" si="72"/>
        <v/>
      </c>
      <c r="P290" s="59" t="str">
        <f>IF('กรอกข้อมูล นร1'!E47="ย้าย",'กรอกข้อมูล นร1'!E47,"")</f>
        <v/>
      </c>
      <c r="Q290" s="35">
        <f t="shared" si="73"/>
        <v>0</v>
      </c>
      <c r="W290" s="35">
        <f t="shared" si="74"/>
        <v>0</v>
      </c>
    </row>
    <row r="291" spans="1:24" ht="12.95" customHeight="1">
      <c r="A291" s="54" t="str">
        <f t="shared" si="68"/>
        <v/>
      </c>
      <c r="B291" s="470" t="str">
        <f t="shared" si="68"/>
        <v/>
      </c>
      <c r="C291" s="52" t="str">
        <f>IF(A291="","",คะแนนตามตัวชี้วัด!AY269)</f>
        <v/>
      </c>
      <c r="D291" s="52" t="str">
        <f>IF(A291="","",คะแนนตามตัวชี้วัด!AU269)</f>
        <v/>
      </c>
      <c r="E291" s="52" t="str">
        <f>IF(B291="","",คะแนนตามตัวชี้วัด!AV269)</f>
        <v/>
      </c>
      <c r="F291" s="60" t="str">
        <f t="shared" si="69"/>
        <v/>
      </c>
      <c r="G291" s="52" t="str">
        <f>IF(A291="","",คะแนนตามตัวชี้วัด!AZ269)</f>
        <v/>
      </c>
      <c r="H291" s="52" t="str">
        <f>IF(A291="","",คะแนนตามตัวชี้วัด!AW269)</f>
        <v/>
      </c>
      <c r="I291" s="52" t="str">
        <f>IF(B291="","",คะแนนตามตัวชี้วัด!AX269)</f>
        <v/>
      </c>
      <c r="J291" s="60" t="str">
        <f t="shared" si="75"/>
        <v/>
      </c>
      <c r="K291" s="54" t="str">
        <f t="shared" si="63"/>
        <v/>
      </c>
      <c r="L291" s="307" t="str">
        <f t="shared" si="70"/>
        <v/>
      </c>
      <c r="M291" s="33"/>
      <c r="N291" s="33" t="str">
        <f t="shared" si="71"/>
        <v/>
      </c>
      <c r="O291" s="33" t="str">
        <f t="shared" si="72"/>
        <v/>
      </c>
      <c r="P291" s="59" t="str">
        <f>IF('กรอกข้อมูล นร1'!E48="ย้าย",'กรอกข้อมูล นร1'!E48,"")</f>
        <v/>
      </c>
      <c r="Q291" s="35">
        <f t="shared" si="73"/>
        <v>0</v>
      </c>
      <c r="W291" s="35">
        <f t="shared" si="74"/>
        <v>0</v>
      </c>
    </row>
    <row r="292" spans="1:24" ht="12.95" customHeight="1">
      <c r="A292" s="54" t="str">
        <f t="shared" si="68"/>
        <v/>
      </c>
      <c r="B292" s="470" t="str">
        <f t="shared" si="68"/>
        <v/>
      </c>
      <c r="C292" s="52" t="str">
        <f>IF(A292="","",คะแนนตามตัวชี้วัด!AY270)</f>
        <v/>
      </c>
      <c r="D292" s="52" t="str">
        <f>IF(A292="","",คะแนนตามตัวชี้วัด!AU270)</f>
        <v/>
      </c>
      <c r="E292" s="52" t="str">
        <f>IF(B292="","",คะแนนตามตัวชี้วัด!AV270)</f>
        <v/>
      </c>
      <c r="F292" s="60" t="str">
        <f t="shared" si="69"/>
        <v/>
      </c>
      <c r="G292" s="52" t="str">
        <f>IF(A292="","",คะแนนตามตัวชี้วัด!AZ270)</f>
        <v/>
      </c>
      <c r="H292" s="52" t="str">
        <f>IF(A292="","",คะแนนตามตัวชี้วัด!AW270)</f>
        <v/>
      </c>
      <c r="I292" s="52" t="str">
        <f>IF(B292="","",คะแนนตามตัวชี้วัด!AX270)</f>
        <v/>
      </c>
      <c r="J292" s="60" t="str">
        <f t="shared" si="75"/>
        <v/>
      </c>
      <c r="K292" s="54" t="str">
        <f t="shared" si="63"/>
        <v/>
      </c>
      <c r="L292" s="307" t="str">
        <f t="shared" si="70"/>
        <v/>
      </c>
      <c r="M292" s="33"/>
      <c r="N292" s="33" t="str">
        <f t="shared" si="71"/>
        <v/>
      </c>
      <c r="O292" s="33" t="str">
        <f t="shared" si="72"/>
        <v/>
      </c>
      <c r="P292" s="59" t="str">
        <f>IF('กรอกข้อมูล นร1'!E49="ย้าย",'กรอกข้อมูล นร1'!E49,"")</f>
        <v/>
      </c>
      <c r="Q292" s="35">
        <f t="shared" si="73"/>
        <v>0</v>
      </c>
      <c r="W292" s="35">
        <f t="shared" si="74"/>
        <v>0</v>
      </c>
    </row>
    <row r="293" spans="1:24" ht="12.95" customHeight="1">
      <c r="A293" s="54" t="str">
        <f t="shared" si="68"/>
        <v/>
      </c>
      <c r="B293" s="470" t="str">
        <f t="shared" si="68"/>
        <v/>
      </c>
      <c r="C293" s="52" t="str">
        <f>IF(A293="","",คะแนนตามตัวชี้วัด!AY271)</f>
        <v/>
      </c>
      <c r="D293" s="52" t="str">
        <f>IF(A293="","",คะแนนตามตัวชี้วัด!AU271)</f>
        <v/>
      </c>
      <c r="E293" s="52" t="str">
        <f>IF(B293="","",คะแนนตามตัวชี้วัด!AV271)</f>
        <v/>
      </c>
      <c r="F293" s="60" t="str">
        <f t="shared" si="69"/>
        <v/>
      </c>
      <c r="G293" s="52" t="str">
        <f>IF(A293="","",คะแนนตามตัวชี้วัด!AZ271)</f>
        <v/>
      </c>
      <c r="H293" s="52" t="str">
        <f>IF(A293="","",คะแนนตามตัวชี้วัด!AW271)</f>
        <v/>
      </c>
      <c r="I293" s="52" t="str">
        <f>IF(B293="","",คะแนนตามตัวชี้วัด!AX271)</f>
        <v/>
      </c>
      <c r="J293" s="60" t="str">
        <f t="shared" si="75"/>
        <v/>
      </c>
      <c r="K293" s="54" t="str">
        <f t="shared" si="63"/>
        <v/>
      </c>
      <c r="L293" s="307" t="str">
        <f t="shared" si="70"/>
        <v/>
      </c>
      <c r="M293" s="33"/>
      <c r="N293" s="33" t="str">
        <f t="shared" si="71"/>
        <v/>
      </c>
      <c r="O293" s="33" t="str">
        <f t="shared" si="72"/>
        <v/>
      </c>
      <c r="P293" s="59" t="str">
        <f>IF('กรอกข้อมูล นร1'!E50="ย้าย",'กรอกข้อมูล นร1'!E50,"")</f>
        <v/>
      </c>
      <c r="Q293" s="35">
        <f t="shared" si="73"/>
        <v>0</v>
      </c>
      <c r="W293" s="35">
        <f t="shared" si="74"/>
        <v>0</v>
      </c>
    </row>
    <row r="294" spans="1:24" ht="12.95" customHeight="1">
      <c r="A294" s="54" t="str">
        <f t="shared" si="68"/>
        <v/>
      </c>
      <c r="B294" s="470" t="str">
        <f t="shared" si="68"/>
        <v/>
      </c>
      <c r="C294" s="52" t="str">
        <f>IF(A294="","",คะแนนตามตัวชี้วัด!AY272)</f>
        <v/>
      </c>
      <c r="D294" s="52" t="str">
        <f>IF(A294="","",คะแนนตามตัวชี้วัด!AU272)</f>
        <v/>
      </c>
      <c r="E294" s="52" t="str">
        <f>IF(B294="","",คะแนนตามตัวชี้วัด!AV272)</f>
        <v/>
      </c>
      <c r="F294" s="60" t="str">
        <f t="shared" si="69"/>
        <v/>
      </c>
      <c r="G294" s="52" t="str">
        <f>IF(A294="","",คะแนนตามตัวชี้วัด!AZ272)</f>
        <v/>
      </c>
      <c r="H294" s="52" t="str">
        <f>IF(A294="","",คะแนนตามตัวชี้วัด!AW272)</f>
        <v/>
      </c>
      <c r="I294" s="52" t="str">
        <f>IF(B294="","",คะแนนตามตัวชี้วัด!AX272)</f>
        <v/>
      </c>
      <c r="J294" s="60" t="str">
        <f t="shared" si="75"/>
        <v/>
      </c>
      <c r="K294" s="54" t="str">
        <f t="shared" si="63"/>
        <v/>
      </c>
      <c r="L294" s="307" t="str">
        <f t="shared" si="70"/>
        <v/>
      </c>
      <c r="M294" s="33"/>
      <c r="N294" s="33" t="str">
        <f t="shared" si="71"/>
        <v/>
      </c>
      <c r="O294" s="33" t="str">
        <f t="shared" si="72"/>
        <v/>
      </c>
      <c r="P294" s="59" t="str">
        <f>IF('กรอกข้อมูล นร1'!E51="ย้าย",'กรอกข้อมูล นร1'!E51,"")</f>
        <v/>
      </c>
      <c r="Q294" s="35">
        <f t="shared" si="73"/>
        <v>0</v>
      </c>
      <c r="W294" s="35">
        <f t="shared" si="74"/>
        <v>0</v>
      </c>
    </row>
    <row r="295" spans="1:24" ht="12.95" customHeight="1">
      <c r="A295" s="54" t="str">
        <f t="shared" si="68"/>
        <v/>
      </c>
      <c r="B295" s="470" t="str">
        <f t="shared" si="68"/>
        <v/>
      </c>
      <c r="C295" s="52" t="str">
        <f>IF(A295="","",คะแนนตามตัวชี้วัด!AY273)</f>
        <v/>
      </c>
      <c r="D295" s="52" t="str">
        <f>IF(A295="","",คะแนนตามตัวชี้วัด!AU273)</f>
        <v/>
      </c>
      <c r="E295" s="52" t="str">
        <f>IF(B295="","",คะแนนตามตัวชี้วัด!AV273)</f>
        <v/>
      </c>
      <c r="F295" s="60" t="str">
        <f t="shared" si="69"/>
        <v/>
      </c>
      <c r="G295" s="52" t="str">
        <f>IF(A295="","",คะแนนตามตัวชี้วัด!AZ273)</f>
        <v/>
      </c>
      <c r="H295" s="52" t="str">
        <f>IF(A295="","",คะแนนตามตัวชี้วัด!AW273)</f>
        <v/>
      </c>
      <c r="I295" s="52" t="str">
        <f>IF(B295="","",คะแนนตามตัวชี้วัด!AX273)</f>
        <v/>
      </c>
      <c r="J295" s="60" t="str">
        <f t="shared" si="75"/>
        <v/>
      </c>
      <c r="K295" s="54" t="str">
        <f t="shared" si="63"/>
        <v/>
      </c>
      <c r="L295" s="307" t="str">
        <f t="shared" si="70"/>
        <v/>
      </c>
      <c r="M295" s="33"/>
      <c r="N295" s="33" t="str">
        <f t="shared" si="71"/>
        <v/>
      </c>
      <c r="O295" s="33" t="str">
        <f t="shared" si="72"/>
        <v/>
      </c>
      <c r="P295" s="59" t="str">
        <f>IF('กรอกข้อมูล นร1'!E52="ย้าย",'กรอกข้อมูล นร1'!E52,"")</f>
        <v/>
      </c>
      <c r="Q295" s="35">
        <f t="shared" si="73"/>
        <v>0</v>
      </c>
      <c r="W295" s="35">
        <f t="shared" si="74"/>
        <v>0</v>
      </c>
    </row>
    <row r="296" spans="1:24" ht="12.95" customHeight="1">
      <c r="A296" s="54" t="str">
        <f t="shared" si="68"/>
        <v/>
      </c>
      <c r="B296" s="470" t="str">
        <f t="shared" si="68"/>
        <v/>
      </c>
      <c r="C296" s="52" t="str">
        <f>IF(A296="","",คะแนนตามตัวชี้วัด!AY274)</f>
        <v/>
      </c>
      <c r="D296" s="52" t="str">
        <f>IF(A296="","",คะแนนตามตัวชี้วัด!AU274)</f>
        <v/>
      </c>
      <c r="E296" s="52" t="str">
        <f>IF(B296="","",คะแนนตามตัวชี้วัด!AV274)</f>
        <v/>
      </c>
      <c r="F296" s="60" t="str">
        <f t="shared" si="69"/>
        <v/>
      </c>
      <c r="G296" s="52" t="str">
        <f>IF(A296="","",คะแนนตามตัวชี้วัด!AZ274)</f>
        <v/>
      </c>
      <c r="H296" s="52" t="str">
        <f>IF(A296="","",คะแนนตามตัวชี้วัด!AW274)</f>
        <v/>
      </c>
      <c r="I296" s="52" t="str">
        <f>IF(B296="","",คะแนนตามตัวชี้วัด!AX274)</f>
        <v/>
      </c>
      <c r="J296" s="60" t="str">
        <f t="shared" si="75"/>
        <v/>
      </c>
      <c r="K296" s="54" t="str">
        <f t="shared" si="63"/>
        <v/>
      </c>
      <c r="L296" s="307" t="str">
        <f t="shared" si="70"/>
        <v/>
      </c>
      <c r="M296" s="33"/>
      <c r="N296" s="33" t="str">
        <f t="shared" si="71"/>
        <v/>
      </c>
      <c r="O296" s="33" t="str">
        <f t="shared" si="72"/>
        <v/>
      </c>
      <c r="P296" s="59" t="str">
        <f>IF('กรอกข้อมูล นร1'!E53="ย้าย",'กรอกข้อมูล นร1'!E53,"")</f>
        <v/>
      </c>
      <c r="Q296" s="35">
        <f t="shared" si="73"/>
        <v>0</v>
      </c>
      <c r="W296" s="35">
        <f t="shared" si="74"/>
        <v>0</v>
      </c>
    </row>
    <row r="297" spans="1:24" ht="12.95" customHeight="1">
      <c r="A297" s="54" t="str">
        <f t="shared" si="68"/>
        <v/>
      </c>
      <c r="B297" s="470" t="str">
        <f t="shared" si="68"/>
        <v/>
      </c>
      <c r="C297" s="52" t="str">
        <f>IF(A297="","",คะแนนตามตัวชี้วัด!AY275)</f>
        <v/>
      </c>
      <c r="D297" s="52" t="str">
        <f>IF(A297="","",คะแนนตามตัวชี้วัด!AU275)</f>
        <v/>
      </c>
      <c r="E297" s="52" t="str">
        <f>IF(B297="","",คะแนนตามตัวชี้วัด!AV275)</f>
        <v/>
      </c>
      <c r="F297" s="60" t="str">
        <f t="shared" si="69"/>
        <v/>
      </c>
      <c r="G297" s="52" t="str">
        <f>IF(A297="","",คะแนนตามตัวชี้วัด!AZ275)</f>
        <v/>
      </c>
      <c r="H297" s="52" t="str">
        <f>IF(A297="","",คะแนนตามตัวชี้วัด!AW275)</f>
        <v/>
      </c>
      <c r="I297" s="52" t="str">
        <f>IF(B297="","",คะแนนตามตัวชี้วัด!AX275)</f>
        <v/>
      </c>
      <c r="J297" s="60" t="str">
        <f t="shared" si="75"/>
        <v/>
      </c>
      <c r="K297" s="54" t="str">
        <f t="shared" si="63"/>
        <v/>
      </c>
      <c r="L297" s="307" t="str">
        <f t="shared" si="70"/>
        <v/>
      </c>
      <c r="M297" s="33"/>
      <c r="N297" s="33" t="str">
        <f t="shared" si="71"/>
        <v/>
      </c>
      <c r="O297" s="33" t="str">
        <f t="shared" si="72"/>
        <v/>
      </c>
      <c r="P297" s="59" t="str">
        <f>IF('กรอกข้อมูล นร1'!E54="ย้าย",'กรอกข้อมูล นร1'!E54,"")</f>
        <v/>
      </c>
      <c r="Q297" s="35">
        <f t="shared" si="73"/>
        <v>0</v>
      </c>
      <c r="W297" s="35">
        <f t="shared" si="74"/>
        <v>0</v>
      </c>
    </row>
    <row r="298" spans="1:24" ht="3" customHeight="1">
      <c r="A298" s="41"/>
      <c r="B298" s="38"/>
      <c r="C298" s="39"/>
      <c r="D298" s="45"/>
      <c r="E298" s="45"/>
      <c r="F298" s="40"/>
      <c r="G298" s="40"/>
      <c r="H298" s="45"/>
      <c r="I298" s="45"/>
      <c r="J298" s="45"/>
      <c r="K298" s="46"/>
      <c r="L298" s="45"/>
      <c r="M298" s="47"/>
      <c r="N298" s="317" t="str">
        <f>IF(COUNTIF(N248:N297,"/"),COUNTIF(N248:N297,"/"),"0")</f>
        <v>0</v>
      </c>
      <c r="O298" s="317">
        <f>IF(COUNTIF(O248:O297,"/"),COUNTIF(O248:O297,"/"),"0")</f>
        <v>1</v>
      </c>
      <c r="Q298" s="35">
        <f t="shared" si="58"/>
        <v>0</v>
      </c>
    </row>
    <row r="299" spans="1:24" ht="12" customHeight="1">
      <c r="B299" s="916" t="s">
        <v>114</v>
      </c>
      <c r="C299" s="916"/>
      <c r="D299" s="916"/>
      <c r="E299" s="917">
        <f>N298*100/SUM(N298:O298)</f>
        <v>0</v>
      </c>
      <c r="F299" s="917"/>
      <c r="G299" s="251"/>
      <c r="H299" s="42"/>
      <c r="I299" s="42"/>
      <c r="J299" s="42"/>
      <c r="K299" s="43"/>
      <c r="L299" s="42"/>
      <c r="M299" s="44"/>
      <c r="N299" s="44"/>
      <c r="Q299" s="35">
        <f t="shared" si="58"/>
        <v>0</v>
      </c>
    </row>
    <row r="300" spans="1:24" ht="13.5" hidden="1" customHeight="1">
      <c r="B300" s="468"/>
      <c r="C300" s="451"/>
      <c r="D300" s="42"/>
      <c r="E300" s="42"/>
      <c r="F300" s="469"/>
      <c r="G300" s="469"/>
      <c r="H300" s="42"/>
      <c r="I300" s="42"/>
      <c r="J300" s="42"/>
      <c r="K300" s="43"/>
      <c r="L300" s="42"/>
      <c r="M300" s="44"/>
      <c r="N300" s="44"/>
      <c r="Q300" s="35">
        <f t="shared" si="58"/>
        <v>0</v>
      </c>
    </row>
    <row r="301" spans="1:24" ht="23.25">
      <c r="A301" s="918" t="str">
        <f>"ผลการประเมินการเรียนรู้  วิชา"&amp;ข้อมูลพื้นฐาน!A20&amp;"    รหัสวิชา    "&amp;ข้อมูลพื้นฐาน!C20</f>
        <v xml:space="preserve">ผลการประเมินการเรียนรู้  วิชาสุขศึกษาและพลศึกษา    รหัสวิชา    </v>
      </c>
      <c r="B301" s="918"/>
      <c r="C301" s="918"/>
      <c r="D301" s="918"/>
      <c r="E301" s="918"/>
      <c r="F301" s="918"/>
      <c r="G301" s="918"/>
      <c r="H301" s="918"/>
      <c r="I301" s="918"/>
      <c r="J301" s="918"/>
      <c r="K301" s="918"/>
      <c r="L301" s="918"/>
      <c r="M301" s="918"/>
      <c r="N301" s="918"/>
      <c r="O301" s="918"/>
      <c r="P301" s="918"/>
      <c r="Q301" s="35">
        <f t="shared" si="58"/>
        <v>0</v>
      </c>
      <c r="X301" s="35">
        <v>6</v>
      </c>
    </row>
    <row r="302" spans="1:24" ht="18.600000000000001" customHeight="1">
      <c r="A302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302" s="919"/>
      <c r="C302" s="919"/>
      <c r="D302" s="919"/>
      <c r="E302" s="919"/>
      <c r="F302" s="919"/>
      <c r="G302" s="919"/>
      <c r="H302" s="919"/>
      <c r="I302" s="919"/>
      <c r="J302" s="919"/>
      <c r="K302" s="919"/>
      <c r="L302" s="919"/>
      <c r="M302" s="919"/>
      <c r="N302" s="919"/>
      <c r="O302" s="919"/>
      <c r="P302" s="919"/>
      <c r="Q302" s="35">
        <f t="shared" si="58"/>
        <v>0</v>
      </c>
    </row>
    <row r="303" spans="1:24" ht="18.600000000000001" customHeight="1">
      <c r="A303" s="920" t="str">
        <f>"ครูผู้สอน    "&amp;ข้อมูลพื้นฐาน!B20</f>
        <v xml:space="preserve">ครูผู้สอน    </v>
      </c>
      <c r="B303" s="920"/>
      <c r="C303" s="920"/>
      <c r="D303" s="920"/>
      <c r="E303" s="920"/>
      <c r="F303" s="920"/>
      <c r="G303" s="920"/>
      <c r="H303" s="920"/>
      <c r="I303" s="920"/>
      <c r="J303" s="920"/>
      <c r="K303" s="920"/>
      <c r="L303" s="920"/>
      <c r="M303" s="920"/>
      <c r="N303" s="920"/>
      <c r="O303" s="920"/>
      <c r="P303" s="920"/>
      <c r="Q303" s="35">
        <f t="shared" si="58"/>
        <v>0</v>
      </c>
    </row>
    <row r="304" spans="1:24" ht="14.1" customHeight="1">
      <c r="A304" s="921" t="s">
        <v>38</v>
      </c>
      <c r="B304" s="924" t="s">
        <v>39</v>
      </c>
      <c r="C304" s="947" t="s">
        <v>40</v>
      </c>
      <c r="D304" s="947"/>
      <c r="E304" s="947"/>
      <c r="F304" s="947"/>
      <c r="G304" s="948" t="s">
        <v>43</v>
      </c>
      <c r="H304" s="948"/>
      <c r="I304" s="948"/>
      <c r="J304" s="931"/>
      <c r="K304" s="930" t="s">
        <v>44</v>
      </c>
      <c r="L304" s="931"/>
      <c r="M304" s="932" t="s">
        <v>48</v>
      </c>
      <c r="N304" s="935" t="s">
        <v>49</v>
      </c>
      <c r="O304" s="936"/>
      <c r="P304" s="939" t="s">
        <v>61</v>
      </c>
      <c r="Q304" s="35">
        <f t="shared" si="58"/>
        <v>0</v>
      </c>
    </row>
    <row r="305" spans="1:23" ht="50.45" customHeight="1">
      <c r="A305" s="922"/>
      <c r="B305" s="925"/>
      <c r="C305" s="949" t="s">
        <v>116</v>
      </c>
      <c r="D305" s="585" t="s">
        <v>41</v>
      </c>
      <c r="E305" s="585" t="s">
        <v>42</v>
      </c>
      <c r="F305" s="585" t="s">
        <v>1</v>
      </c>
      <c r="G305" s="949" t="s">
        <v>116</v>
      </c>
      <c r="H305" s="586" t="s">
        <v>41</v>
      </c>
      <c r="I305" s="586" t="s">
        <v>1717</v>
      </c>
      <c r="J305" s="586" t="s">
        <v>1</v>
      </c>
      <c r="K305" s="587" t="s">
        <v>45</v>
      </c>
      <c r="L305" s="949" t="s">
        <v>46</v>
      </c>
      <c r="M305" s="933"/>
      <c r="N305" s="937"/>
      <c r="O305" s="938"/>
      <c r="P305" s="940"/>
      <c r="Q305" s="35">
        <f t="shared" si="58"/>
        <v>0</v>
      </c>
    </row>
    <row r="306" spans="1:23" ht="14.1" customHeight="1">
      <c r="A306" s="922"/>
      <c r="B306" s="925"/>
      <c r="C306" s="950"/>
      <c r="D306" s="209" t="s">
        <v>47</v>
      </c>
      <c r="E306" s="209" t="s">
        <v>47</v>
      </c>
      <c r="F306" s="209" t="s">
        <v>47</v>
      </c>
      <c r="G306" s="950"/>
      <c r="H306" s="209" t="s">
        <v>47</v>
      </c>
      <c r="I306" s="209" t="s">
        <v>47</v>
      </c>
      <c r="J306" s="209" t="s">
        <v>47</v>
      </c>
      <c r="K306" s="588" t="s">
        <v>47</v>
      </c>
      <c r="L306" s="951"/>
      <c r="M306" s="933"/>
      <c r="N306" s="939" t="s">
        <v>50</v>
      </c>
      <c r="O306" s="939" t="s">
        <v>51</v>
      </c>
      <c r="P306" s="940"/>
      <c r="Q306" s="35">
        <f t="shared" si="58"/>
        <v>0</v>
      </c>
    </row>
    <row r="307" spans="1:23" ht="14.1" customHeight="1">
      <c r="A307" s="923"/>
      <c r="B307" s="926"/>
      <c r="C307" s="209">
        <f>ข้อมูลพื้นฐาน!F20</f>
        <v>0</v>
      </c>
      <c r="D307" s="209">
        <f>ข้อมูลพื้นฐาน!D20/2</f>
        <v>40</v>
      </c>
      <c r="E307" s="209">
        <f>ข้อมูลพื้นฐาน!E20/2</f>
        <v>10</v>
      </c>
      <c r="F307" s="209">
        <f>SUM(D307:E307)</f>
        <v>50</v>
      </c>
      <c r="G307" s="209">
        <f>ข้อมูลพื้นฐาน!G20</f>
        <v>0</v>
      </c>
      <c r="H307" s="464">
        <f>D307</f>
        <v>40</v>
      </c>
      <c r="I307" s="464">
        <f>E307</f>
        <v>10</v>
      </c>
      <c r="J307" s="209">
        <f>SUM(H307:I307)</f>
        <v>50</v>
      </c>
      <c r="K307" s="588">
        <f>SUM(F307,J307)</f>
        <v>100</v>
      </c>
      <c r="L307" s="950"/>
      <c r="M307" s="934"/>
      <c r="N307" s="941"/>
      <c r="O307" s="941"/>
      <c r="P307" s="941"/>
      <c r="Q307" s="35">
        <f t="shared" si="58"/>
        <v>0</v>
      </c>
    </row>
    <row r="308" spans="1:23" ht="12.95" customHeight="1">
      <c r="A308" s="54">
        <f t="shared" ref="A308:B327" si="76">A248</f>
        <v>1</v>
      </c>
      <c r="B308" s="470" t="str">
        <f t="shared" si="76"/>
        <v/>
      </c>
      <c r="C308" s="52">
        <f>IF(A308="","",คะแนนตามตัวชี้วัด!AY282)</f>
        <v>0</v>
      </c>
      <c r="D308" s="52">
        <f>IF(A308="","",คะแนนตามตัวชี้วัด!AU282)</f>
        <v>0</v>
      </c>
      <c r="E308" s="52" t="str">
        <f>IF(B308="","",คะแนนตามตัวชี้วัด!AV282)</f>
        <v/>
      </c>
      <c r="F308" s="60" t="str">
        <f>IF(SUM(D308:E308),SUM(D308:E308),"")</f>
        <v/>
      </c>
      <c r="G308" s="52">
        <f>IF(A308="","",คะแนนตามตัวชี้วัด!AZ282)</f>
        <v>0</v>
      </c>
      <c r="H308" s="52" t="str">
        <f>IF(B308="","",คะแนนตามตัวชี้วัด!AW282)</f>
        <v/>
      </c>
      <c r="I308" s="52">
        <f>IF(C308="","",คะแนนตามตัวชี้วัด!AX282)</f>
        <v>0</v>
      </c>
      <c r="J308" s="60" t="str">
        <f>IF(SUM(H308:I308),SUM(H308:I308),"")</f>
        <v/>
      </c>
      <c r="K308" s="54">
        <f>IF(A308="","",SUM(F308,J308))</f>
        <v>0</v>
      </c>
      <c r="L308" s="307">
        <f>IF(A308="","",IF(P308="ย้าย","-",VLOOKUP(K308,เกรดประจำชั้น,4,TRUE)))</f>
        <v>0</v>
      </c>
      <c r="M308" s="33"/>
      <c r="N308" s="33" t="str">
        <f>IF(P308="ย้าย","-",IF(A308="","",IF(L308&gt;0,"/","")))</f>
        <v/>
      </c>
      <c r="O308" s="33" t="str">
        <f>IF(N308="-","-",IF(A308="","",IF(L308=0,"/","")))</f>
        <v>/</v>
      </c>
      <c r="P308" s="59" t="str">
        <f>IF('กรอกข้อมูล นร1'!E5="ย้าย",'กรอกข้อมูล นร1'!E5,"")</f>
        <v/>
      </c>
      <c r="Q308" s="35">
        <f t="shared" si="58"/>
        <v>0</v>
      </c>
      <c r="W308" s="35">
        <f t="shared" si="60"/>
        <v>0</v>
      </c>
    </row>
    <row r="309" spans="1:23" ht="12.95" customHeight="1">
      <c r="A309" s="54" t="str">
        <f t="shared" si="76"/>
        <v/>
      </c>
      <c r="B309" s="470" t="str">
        <f t="shared" si="76"/>
        <v/>
      </c>
      <c r="C309" s="52" t="str">
        <f>IF(A309="","",คะแนนตามตัวชี้วัด!AY283)</f>
        <v/>
      </c>
      <c r="D309" s="52" t="str">
        <f>IF(A309="","",คะแนนตามตัวชี้วัด!AU283)</f>
        <v/>
      </c>
      <c r="E309" s="52" t="str">
        <f>IF(B309="","",คะแนนตามตัวชี้วัด!AV283)</f>
        <v/>
      </c>
      <c r="F309" s="60" t="str">
        <f t="shared" ref="F309:F347" si="77">IF(SUM(D309:E309),SUM(D309:E309),"")</f>
        <v/>
      </c>
      <c r="G309" s="52" t="str">
        <f>IF(A309="","",คะแนนตามตัวชี้วัด!AZ283)</f>
        <v/>
      </c>
      <c r="H309" s="52" t="str">
        <f>IF(B309="","",คะแนนตามตัวชี้วัด!AW283)</f>
        <v/>
      </c>
      <c r="I309" s="52" t="str">
        <f>IF(C309="","",คะแนนตามตัวชี้วัด!AX283)</f>
        <v/>
      </c>
      <c r="J309" s="60" t="str">
        <f t="shared" ref="J309:J350" si="78">IF(SUM(H309:I309),SUM(H309:I309),"")</f>
        <v/>
      </c>
      <c r="K309" s="54" t="str">
        <f t="shared" ref="K309:K357" si="79">IF(A309="","",SUM(F309,J309))</f>
        <v/>
      </c>
      <c r="L309" s="307" t="str">
        <f t="shared" ref="L309:L347" si="80">IF(A309="","",IF(P309="ย้าย","-",VLOOKUP(K309,เกรดประจำชั้น,4,TRUE)))</f>
        <v/>
      </c>
      <c r="M309" s="33"/>
      <c r="N309" s="33" t="str">
        <f t="shared" ref="N309:N347" si="81">IF(P309="ย้าย","-",IF(A309="","",IF(L309&gt;0,"/","")))</f>
        <v/>
      </c>
      <c r="O309" s="33" t="str">
        <f t="shared" ref="O309:O347" si="82">IF(N309="-","-",IF(A309="","",IF(L309=0,"/","")))</f>
        <v/>
      </c>
      <c r="P309" s="59" t="str">
        <f>IF('กรอกข้อมูล นร1'!E6="ย้าย",'กรอกข้อมูล นร1'!E6,"")</f>
        <v/>
      </c>
      <c r="Q309" s="35">
        <f t="shared" si="58"/>
        <v>0</v>
      </c>
      <c r="W309" s="35">
        <f t="shared" si="60"/>
        <v>0</v>
      </c>
    </row>
    <row r="310" spans="1:23" ht="12.95" customHeight="1">
      <c r="A310" s="54" t="str">
        <f t="shared" si="76"/>
        <v/>
      </c>
      <c r="B310" s="470" t="str">
        <f t="shared" si="76"/>
        <v/>
      </c>
      <c r="C310" s="52" t="str">
        <f>IF(A310="","",คะแนนตามตัวชี้วัด!AY284)</f>
        <v/>
      </c>
      <c r="D310" s="52" t="str">
        <f>IF(A310="","",คะแนนตามตัวชี้วัด!AU284)</f>
        <v/>
      </c>
      <c r="E310" s="52" t="str">
        <f>IF(B310="","",คะแนนตามตัวชี้วัด!AV284)</f>
        <v/>
      </c>
      <c r="F310" s="60" t="str">
        <f t="shared" si="77"/>
        <v/>
      </c>
      <c r="G310" s="52" t="str">
        <f>IF(A310="","",คะแนนตามตัวชี้วัด!AZ284)</f>
        <v/>
      </c>
      <c r="H310" s="52" t="str">
        <f>IF(B310="","",คะแนนตามตัวชี้วัด!AW284)</f>
        <v/>
      </c>
      <c r="I310" s="52" t="str">
        <f>IF(C310="","",คะแนนตามตัวชี้วัด!AX284)</f>
        <v/>
      </c>
      <c r="J310" s="60" t="str">
        <f t="shared" si="78"/>
        <v/>
      </c>
      <c r="K310" s="54" t="str">
        <f t="shared" si="79"/>
        <v/>
      </c>
      <c r="L310" s="307" t="str">
        <f t="shared" si="80"/>
        <v/>
      </c>
      <c r="M310" s="33"/>
      <c r="N310" s="33" t="str">
        <f t="shared" si="81"/>
        <v/>
      </c>
      <c r="O310" s="33" t="str">
        <f t="shared" si="82"/>
        <v/>
      </c>
      <c r="P310" s="59" t="str">
        <f>IF('กรอกข้อมูล นร1'!E7="ย้าย",'กรอกข้อมูล นร1'!E7,"")</f>
        <v/>
      </c>
      <c r="Q310" s="35">
        <f t="shared" si="58"/>
        <v>0</v>
      </c>
      <c r="W310" s="35">
        <f t="shared" si="60"/>
        <v>0</v>
      </c>
    </row>
    <row r="311" spans="1:23" ht="12.95" customHeight="1">
      <c r="A311" s="54" t="str">
        <f t="shared" si="76"/>
        <v/>
      </c>
      <c r="B311" s="470" t="str">
        <f t="shared" si="76"/>
        <v/>
      </c>
      <c r="C311" s="52" t="str">
        <f>IF(A311="","",คะแนนตามตัวชี้วัด!AY285)</f>
        <v/>
      </c>
      <c r="D311" s="52" t="str">
        <f>IF(A311="","",คะแนนตามตัวชี้วัด!AU285)</f>
        <v/>
      </c>
      <c r="E311" s="52" t="str">
        <f>IF(B311="","",คะแนนตามตัวชี้วัด!AV285)</f>
        <v/>
      </c>
      <c r="F311" s="60" t="str">
        <f t="shared" si="77"/>
        <v/>
      </c>
      <c r="G311" s="52" t="str">
        <f>IF(A311="","",คะแนนตามตัวชี้วัด!AZ285)</f>
        <v/>
      </c>
      <c r="H311" s="52" t="str">
        <f>IF(B311="","",คะแนนตามตัวชี้วัด!AW285)</f>
        <v/>
      </c>
      <c r="I311" s="52" t="str">
        <f>IF(C311="","",คะแนนตามตัวชี้วัด!AX285)</f>
        <v/>
      </c>
      <c r="J311" s="60" t="str">
        <f t="shared" si="78"/>
        <v/>
      </c>
      <c r="K311" s="54" t="str">
        <f t="shared" si="79"/>
        <v/>
      </c>
      <c r="L311" s="307" t="str">
        <f t="shared" si="80"/>
        <v/>
      </c>
      <c r="M311" s="33"/>
      <c r="N311" s="33" t="str">
        <f t="shared" si="81"/>
        <v/>
      </c>
      <c r="O311" s="33" t="str">
        <f t="shared" si="82"/>
        <v/>
      </c>
      <c r="P311" s="59" t="str">
        <f>IF('กรอกข้อมูล นร1'!E8="ย้าย",'กรอกข้อมูล นร1'!E8,"")</f>
        <v/>
      </c>
      <c r="Q311" s="35">
        <f t="shared" si="58"/>
        <v>0</v>
      </c>
      <c r="W311" s="35">
        <f t="shared" si="60"/>
        <v>0</v>
      </c>
    </row>
    <row r="312" spans="1:23" ht="12.95" customHeight="1">
      <c r="A312" s="54" t="str">
        <f t="shared" si="76"/>
        <v/>
      </c>
      <c r="B312" s="470" t="str">
        <f t="shared" si="76"/>
        <v/>
      </c>
      <c r="C312" s="52" t="str">
        <f>IF(A312="","",คะแนนตามตัวชี้วัด!AY286)</f>
        <v/>
      </c>
      <c r="D312" s="52" t="str">
        <f>IF(A312="","",คะแนนตามตัวชี้วัด!AU286)</f>
        <v/>
      </c>
      <c r="E312" s="52" t="str">
        <f>IF(B312="","",คะแนนตามตัวชี้วัด!AV286)</f>
        <v/>
      </c>
      <c r="F312" s="60" t="str">
        <f t="shared" si="77"/>
        <v/>
      </c>
      <c r="G312" s="52" t="str">
        <f>IF(A312="","",คะแนนตามตัวชี้วัด!AZ286)</f>
        <v/>
      </c>
      <c r="H312" s="52" t="str">
        <f>IF(B312="","",คะแนนตามตัวชี้วัด!AW286)</f>
        <v/>
      </c>
      <c r="I312" s="52" t="str">
        <f>IF(C312="","",คะแนนตามตัวชี้วัด!AX286)</f>
        <v/>
      </c>
      <c r="J312" s="60" t="str">
        <f t="shared" si="78"/>
        <v/>
      </c>
      <c r="K312" s="54" t="str">
        <f t="shared" si="79"/>
        <v/>
      </c>
      <c r="L312" s="307" t="str">
        <f t="shared" si="80"/>
        <v/>
      </c>
      <c r="M312" s="33"/>
      <c r="N312" s="33" t="str">
        <f t="shared" si="81"/>
        <v/>
      </c>
      <c r="O312" s="33" t="str">
        <f t="shared" si="82"/>
        <v/>
      </c>
      <c r="P312" s="59" t="str">
        <f>IF('กรอกข้อมูล นร1'!E9="ย้าย",'กรอกข้อมูล นร1'!E9,"")</f>
        <v/>
      </c>
      <c r="Q312" s="35">
        <f t="shared" si="58"/>
        <v>0</v>
      </c>
      <c r="W312" s="35">
        <f t="shared" si="60"/>
        <v>0</v>
      </c>
    </row>
    <row r="313" spans="1:23" ht="12.95" customHeight="1">
      <c r="A313" s="54" t="str">
        <f t="shared" si="76"/>
        <v/>
      </c>
      <c r="B313" s="470" t="str">
        <f t="shared" si="76"/>
        <v/>
      </c>
      <c r="C313" s="52" t="str">
        <f>IF(A313="","",คะแนนตามตัวชี้วัด!AY287)</f>
        <v/>
      </c>
      <c r="D313" s="52" t="str">
        <f>IF(A313="","",คะแนนตามตัวชี้วัด!AU287)</f>
        <v/>
      </c>
      <c r="E313" s="52" t="str">
        <f>IF(B313="","",คะแนนตามตัวชี้วัด!AV287)</f>
        <v/>
      </c>
      <c r="F313" s="60" t="str">
        <f t="shared" si="77"/>
        <v/>
      </c>
      <c r="G313" s="52" t="str">
        <f>IF(A313="","",คะแนนตามตัวชี้วัด!AZ287)</f>
        <v/>
      </c>
      <c r="H313" s="52" t="str">
        <f>IF(B313="","",คะแนนตามตัวชี้วัด!AW287)</f>
        <v/>
      </c>
      <c r="I313" s="52" t="str">
        <f>IF(C313="","",คะแนนตามตัวชี้วัด!AX287)</f>
        <v/>
      </c>
      <c r="J313" s="60" t="str">
        <f t="shared" si="78"/>
        <v/>
      </c>
      <c r="K313" s="54" t="str">
        <f t="shared" si="79"/>
        <v/>
      </c>
      <c r="L313" s="307" t="str">
        <f t="shared" si="80"/>
        <v/>
      </c>
      <c r="M313" s="33"/>
      <c r="N313" s="33" t="str">
        <f t="shared" si="81"/>
        <v/>
      </c>
      <c r="O313" s="33" t="str">
        <f t="shared" si="82"/>
        <v/>
      </c>
      <c r="P313" s="59" t="str">
        <f>IF('กรอกข้อมูล นร1'!E10="ย้าย",'กรอกข้อมูล นร1'!E10,"")</f>
        <v/>
      </c>
      <c r="Q313" s="35">
        <f t="shared" si="58"/>
        <v>0</v>
      </c>
      <c r="W313" s="35">
        <f t="shared" si="60"/>
        <v>0</v>
      </c>
    </row>
    <row r="314" spans="1:23" ht="12.95" customHeight="1">
      <c r="A314" s="54" t="str">
        <f t="shared" si="76"/>
        <v/>
      </c>
      <c r="B314" s="470" t="str">
        <f t="shared" si="76"/>
        <v/>
      </c>
      <c r="C314" s="52" t="str">
        <f>IF(A314="","",คะแนนตามตัวชี้วัด!AY288)</f>
        <v/>
      </c>
      <c r="D314" s="52" t="str">
        <f>IF(A314="","",คะแนนตามตัวชี้วัด!AU288)</f>
        <v/>
      </c>
      <c r="E314" s="52" t="str">
        <f>IF(B314="","",คะแนนตามตัวชี้วัด!AV288)</f>
        <v/>
      </c>
      <c r="F314" s="60" t="str">
        <f t="shared" si="77"/>
        <v/>
      </c>
      <c r="G314" s="52" t="str">
        <f>IF(A314="","",คะแนนตามตัวชี้วัด!AZ288)</f>
        <v/>
      </c>
      <c r="H314" s="52" t="str">
        <f>IF(B314="","",คะแนนตามตัวชี้วัด!AW288)</f>
        <v/>
      </c>
      <c r="I314" s="52" t="str">
        <f>IF(C314="","",คะแนนตามตัวชี้วัด!AX288)</f>
        <v/>
      </c>
      <c r="J314" s="60" t="str">
        <f t="shared" si="78"/>
        <v/>
      </c>
      <c r="K314" s="54" t="str">
        <f t="shared" si="79"/>
        <v/>
      </c>
      <c r="L314" s="307" t="str">
        <f t="shared" si="80"/>
        <v/>
      </c>
      <c r="M314" s="33"/>
      <c r="N314" s="33" t="str">
        <f t="shared" si="81"/>
        <v/>
      </c>
      <c r="O314" s="33" t="str">
        <f t="shared" si="82"/>
        <v/>
      </c>
      <c r="P314" s="59" t="str">
        <f>IF('กรอกข้อมูล นร1'!E11="ย้าย",'กรอกข้อมูล นร1'!E11,"")</f>
        <v/>
      </c>
      <c r="Q314" s="35">
        <f t="shared" si="58"/>
        <v>0</v>
      </c>
      <c r="W314" s="35">
        <f t="shared" si="60"/>
        <v>0</v>
      </c>
    </row>
    <row r="315" spans="1:23" ht="12.95" customHeight="1">
      <c r="A315" s="54" t="str">
        <f t="shared" si="76"/>
        <v/>
      </c>
      <c r="B315" s="470" t="str">
        <f t="shared" si="76"/>
        <v/>
      </c>
      <c r="C315" s="52" t="str">
        <f>IF(A315="","",คะแนนตามตัวชี้วัด!AY289)</f>
        <v/>
      </c>
      <c r="D315" s="52" t="str">
        <f>IF(A315="","",คะแนนตามตัวชี้วัด!AU289)</f>
        <v/>
      </c>
      <c r="E315" s="52" t="str">
        <f>IF(B315="","",คะแนนตามตัวชี้วัด!AV289)</f>
        <v/>
      </c>
      <c r="F315" s="60" t="str">
        <f t="shared" si="77"/>
        <v/>
      </c>
      <c r="G315" s="52" t="str">
        <f>IF(A315="","",คะแนนตามตัวชี้วัด!AZ289)</f>
        <v/>
      </c>
      <c r="H315" s="52" t="str">
        <f>IF(B315="","",คะแนนตามตัวชี้วัด!AW289)</f>
        <v/>
      </c>
      <c r="I315" s="52" t="str">
        <f>IF(C315="","",คะแนนตามตัวชี้วัด!AX289)</f>
        <v/>
      </c>
      <c r="J315" s="60" t="str">
        <f t="shared" si="78"/>
        <v/>
      </c>
      <c r="K315" s="54" t="str">
        <f t="shared" si="79"/>
        <v/>
      </c>
      <c r="L315" s="307" t="str">
        <f t="shared" si="80"/>
        <v/>
      </c>
      <c r="M315" s="33"/>
      <c r="N315" s="33" t="str">
        <f t="shared" si="81"/>
        <v/>
      </c>
      <c r="O315" s="33" t="str">
        <f t="shared" si="82"/>
        <v/>
      </c>
      <c r="P315" s="59" t="str">
        <f>IF('กรอกข้อมูล นร1'!E12="ย้าย",'กรอกข้อมูล นร1'!E12,"")</f>
        <v/>
      </c>
      <c r="Q315" s="35">
        <f t="shared" ref="Q315:Q388" si="83">SUM(C315,G315)</f>
        <v>0</v>
      </c>
      <c r="W315" s="35">
        <f t="shared" ref="W315:W388" si="84">SUM(C315,G315)</f>
        <v>0</v>
      </c>
    </row>
    <row r="316" spans="1:23" ht="12.95" customHeight="1">
      <c r="A316" s="54" t="str">
        <f t="shared" si="76"/>
        <v/>
      </c>
      <c r="B316" s="470" t="str">
        <f t="shared" si="76"/>
        <v/>
      </c>
      <c r="C316" s="52" t="str">
        <f>IF(A316="","",คะแนนตามตัวชี้วัด!AY290)</f>
        <v/>
      </c>
      <c r="D316" s="52" t="str">
        <f>IF(A316="","",คะแนนตามตัวชี้วัด!AU290)</f>
        <v/>
      </c>
      <c r="E316" s="52" t="str">
        <f>IF(B316="","",คะแนนตามตัวชี้วัด!AV290)</f>
        <v/>
      </c>
      <c r="F316" s="60" t="str">
        <f t="shared" si="77"/>
        <v/>
      </c>
      <c r="G316" s="52" t="str">
        <f>IF(A316="","",คะแนนตามตัวชี้วัด!AZ290)</f>
        <v/>
      </c>
      <c r="H316" s="52" t="str">
        <f>IF(B316="","",คะแนนตามตัวชี้วัด!AW290)</f>
        <v/>
      </c>
      <c r="I316" s="52" t="str">
        <f>IF(C316="","",คะแนนตามตัวชี้วัด!AX290)</f>
        <v/>
      </c>
      <c r="J316" s="60" t="str">
        <f t="shared" si="78"/>
        <v/>
      </c>
      <c r="K316" s="54" t="str">
        <f t="shared" si="79"/>
        <v/>
      </c>
      <c r="L316" s="307" t="str">
        <f t="shared" si="80"/>
        <v/>
      </c>
      <c r="M316" s="33"/>
      <c r="N316" s="33" t="str">
        <f t="shared" si="81"/>
        <v/>
      </c>
      <c r="O316" s="33" t="str">
        <f t="shared" si="82"/>
        <v/>
      </c>
      <c r="P316" s="59" t="str">
        <f>IF('กรอกข้อมูล นร1'!E13="ย้าย",'กรอกข้อมูล นร1'!E13,"")</f>
        <v/>
      </c>
      <c r="Q316" s="35">
        <f t="shared" si="83"/>
        <v>0</v>
      </c>
      <c r="W316" s="35">
        <f t="shared" si="84"/>
        <v>0</v>
      </c>
    </row>
    <row r="317" spans="1:23" ht="12.95" customHeight="1">
      <c r="A317" s="54" t="str">
        <f t="shared" si="76"/>
        <v/>
      </c>
      <c r="B317" s="470" t="str">
        <f t="shared" si="76"/>
        <v/>
      </c>
      <c r="C317" s="52" t="str">
        <f>IF(A317="","",คะแนนตามตัวชี้วัด!AY291)</f>
        <v/>
      </c>
      <c r="D317" s="52" t="str">
        <f>IF(A317="","",คะแนนตามตัวชี้วัด!AU291)</f>
        <v/>
      </c>
      <c r="E317" s="52" t="str">
        <f>IF(B317="","",คะแนนตามตัวชี้วัด!AV291)</f>
        <v/>
      </c>
      <c r="F317" s="60" t="str">
        <f t="shared" si="77"/>
        <v/>
      </c>
      <c r="G317" s="52" t="str">
        <f>IF(A317="","",คะแนนตามตัวชี้วัด!AZ291)</f>
        <v/>
      </c>
      <c r="H317" s="52" t="str">
        <f>IF(B317="","",คะแนนตามตัวชี้วัด!AW291)</f>
        <v/>
      </c>
      <c r="I317" s="52" t="str">
        <f>IF(C317="","",คะแนนตามตัวชี้วัด!AX291)</f>
        <v/>
      </c>
      <c r="J317" s="60" t="str">
        <f t="shared" si="78"/>
        <v/>
      </c>
      <c r="K317" s="54" t="str">
        <f t="shared" si="79"/>
        <v/>
      </c>
      <c r="L317" s="307" t="str">
        <f t="shared" si="80"/>
        <v/>
      </c>
      <c r="M317" s="33"/>
      <c r="N317" s="33" t="str">
        <f t="shared" si="81"/>
        <v/>
      </c>
      <c r="O317" s="33" t="str">
        <f t="shared" si="82"/>
        <v/>
      </c>
      <c r="P317" s="59" t="str">
        <f>IF('กรอกข้อมูล นร1'!E14="ย้าย",'กรอกข้อมูล นร1'!E14,"")</f>
        <v/>
      </c>
      <c r="Q317" s="35">
        <f t="shared" si="83"/>
        <v>0</v>
      </c>
      <c r="W317" s="35">
        <f t="shared" si="84"/>
        <v>0</v>
      </c>
    </row>
    <row r="318" spans="1:23" ht="12.95" customHeight="1">
      <c r="A318" s="54" t="str">
        <f t="shared" si="76"/>
        <v/>
      </c>
      <c r="B318" s="470" t="str">
        <f t="shared" si="76"/>
        <v/>
      </c>
      <c r="C318" s="52" t="str">
        <f>IF(A318="","",คะแนนตามตัวชี้วัด!AY292)</f>
        <v/>
      </c>
      <c r="D318" s="52" t="str">
        <f>IF(A318="","",คะแนนตามตัวชี้วัด!AU292)</f>
        <v/>
      </c>
      <c r="E318" s="52" t="str">
        <f>IF(B318="","",คะแนนตามตัวชี้วัด!AV292)</f>
        <v/>
      </c>
      <c r="F318" s="60" t="str">
        <f t="shared" si="77"/>
        <v/>
      </c>
      <c r="G318" s="52" t="str">
        <f>IF(A318="","",คะแนนตามตัวชี้วัด!AZ292)</f>
        <v/>
      </c>
      <c r="H318" s="52" t="str">
        <f>IF(B318="","",คะแนนตามตัวชี้วัด!AW292)</f>
        <v/>
      </c>
      <c r="I318" s="52" t="str">
        <f>IF(C318="","",คะแนนตามตัวชี้วัด!AX292)</f>
        <v/>
      </c>
      <c r="J318" s="60" t="str">
        <f t="shared" si="78"/>
        <v/>
      </c>
      <c r="K318" s="54" t="str">
        <f t="shared" si="79"/>
        <v/>
      </c>
      <c r="L318" s="307" t="str">
        <f t="shared" si="80"/>
        <v/>
      </c>
      <c r="M318" s="33"/>
      <c r="N318" s="33" t="str">
        <f t="shared" si="81"/>
        <v/>
      </c>
      <c r="O318" s="33" t="str">
        <f t="shared" si="82"/>
        <v/>
      </c>
      <c r="P318" s="59" t="str">
        <f>IF('กรอกข้อมูล นร1'!E15="ย้าย",'กรอกข้อมูล นร1'!E15,"")</f>
        <v/>
      </c>
      <c r="Q318" s="35">
        <f t="shared" si="83"/>
        <v>0</v>
      </c>
      <c r="W318" s="35">
        <f t="shared" si="84"/>
        <v>0</v>
      </c>
    </row>
    <row r="319" spans="1:23" ht="12.95" customHeight="1">
      <c r="A319" s="54" t="str">
        <f t="shared" si="76"/>
        <v/>
      </c>
      <c r="B319" s="470" t="str">
        <f t="shared" si="76"/>
        <v/>
      </c>
      <c r="C319" s="52" t="str">
        <f>IF(A319="","",คะแนนตามตัวชี้วัด!AY293)</f>
        <v/>
      </c>
      <c r="D319" s="52" t="str">
        <f>IF(A319="","",คะแนนตามตัวชี้วัด!AU293)</f>
        <v/>
      </c>
      <c r="E319" s="52" t="str">
        <f>IF(B319="","",คะแนนตามตัวชี้วัด!AV293)</f>
        <v/>
      </c>
      <c r="F319" s="60" t="str">
        <f t="shared" si="77"/>
        <v/>
      </c>
      <c r="G319" s="52" t="str">
        <f>IF(A319="","",คะแนนตามตัวชี้วัด!AZ293)</f>
        <v/>
      </c>
      <c r="H319" s="52" t="str">
        <f>IF(B319="","",คะแนนตามตัวชี้วัด!AW293)</f>
        <v/>
      </c>
      <c r="I319" s="52" t="str">
        <f>IF(C319="","",คะแนนตามตัวชี้วัด!AX293)</f>
        <v/>
      </c>
      <c r="J319" s="60" t="str">
        <f t="shared" si="78"/>
        <v/>
      </c>
      <c r="K319" s="54" t="str">
        <f t="shared" si="79"/>
        <v/>
      </c>
      <c r="L319" s="307" t="str">
        <f t="shared" si="80"/>
        <v/>
      </c>
      <c r="M319" s="33"/>
      <c r="N319" s="33" t="str">
        <f t="shared" si="81"/>
        <v/>
      </c>
      <c r="O319" s="33" t="str">
        <f t="shared" si="82"/>
        <v/>
      </c>
      <c r="P319" s="59" t="str">
        <f>IF('กรอกข้อมูล นร1'!E16="ย้าย",'กรอกข้อมูล นร1'!E16,"")</f>
        <v/>
      </c>
      <c r="Q319" s="35">
        <f t="shared" si="83"/>
        <v>0</v>
      </c>
      <c r="W319" s="35">
        <f t="shared" si="84"/>
        <v>0</v>
      </c>
    </row>
    <row r="320" spans="1:23" ht="12.95" customHeight="1">
      <c r="A320" s="54" t="str">
        <f t="shared" si="76"/>
        <v/>
      </c>
      <c r="B320" s="470" t="str">
        <f t="shared" si="76"/>
        <v/>
      </c>
      <c r="C320" s="52" t="str">
        <f>IF(A320="","",คะแนนตามตัวชี้วัด!AY294)</f>
        <v/>
      </c>
      <c r="D320" s="52" t="str">
        <f>IF(A320="","",คะแนนตามตัวชี้วัด!AU294)</f>
        <v/>
      </c>
      <c r="E320" s="52" t="str">
        <f>IF(B320="","",คะแนนตามตัวชี้วัด!AV294)</f>
        <v/>
      </c>
      <c r="F320" s="60" t="str">
        <f t="shared" si="77"/>
        <v/>
      </c>
      <c r="G320" s="52" t="str">
        <f>IF(A320="","",คะแนนตามตัวชี้วัด!AZ294)</f>
        <v/>
      </c>
      <c r="H320" s="52" t="str">
        <f>IF(B320="","",คะแนนตามตัวชี้วัด!AW294)</f>
        <v/>
      </c>
      <c r="I320" s="52" t="str">
        <f>IF(C320="","",คะแนนตามตัวชี้วัด!AX294)</f>
        <v/>
      </c>
      <c r="J320" s="60" t="str">
        <f t="shared" si="78"/>
        <v/>
      </c>
      <c r="K320" s="54" t="str">
        <f t="shared" si="79"/>
        <v/>
      </c>
      <c r="L320" s="307" t="str">
        <f t="shared" si="80"/>
        <v/>
      </c>
      <c r="M320" s="33"/>
      <c r="N320" s="33" t="str">
        <f t="shared" si="81"/>
        <v/>
      </c>
      <c r="O320" s="33" t="str">
        <f t="shared" si="82"/>
        <v/>
      </c>
      <c r="P320" s="59" t="str">
        <f>IF('กรอกข้อมูล นร1'!E17="ย้าย",'กรอกข้อมูล นร1'!E17,"")</f>
        <v/>
      </c>
      <c r="Q320" s="35">
        <f t="shared" si="83"/>
        <v>0</v>
      </c>
      <c r="W320" s="35">
        <f t="shared" si="84"/>
        <v>0</v>
      </c>
    </row>
    <row r="321" spans="1:23" ht="12.95" customHeight="1">
      <c r="A321" s="54" t="str">
        <f t="shared" si="76"/>
        <v/>
      </c>
      <c r="B321" s="470" t="str">
        <f t="shared" si="76"/>
        <v/>
      </c>
      <c r="C321" s="52" t="str">
        <f>IF(A321="","",คะแนนตามตัวชี้วัด!AY295)</f>
        <v/>
      </c>
      <c r="D321" s="52" t="str">
        <f>IF(A321="","",คะแนนตามตัวชี้วัด!AU295)</f>
        <v/>
      </c>
      <c r="E321" s="52" t="str">
        <f>IF(B321="","",คะแนนตามตัวชี้วัด!AV295)</f>
        <v/>
      </c>
      <c r="F321" s="60" t="str">
        <f t="shared" si="77"/>
        <v/>
      </c>
      <c r="G321" s="52" t="str">
        <f>IF(A321="","",คะแนนตามตัวชี้วัด!AZ295)</f>
        <v/>
      </c>
      <c r="H321" s="52" t="str">
        <f>IF(B321="","",คะแนนตามตัวชี้วัด!AW295)</f>
        <v/>
      </c>
      <c r="I321" s="52" t="str">
        <f>IF(C321="","",คะแนนตามตัวชี้วัด!AX295)</f>
        <v/>
      </c>
      <c r="J321" s="60" t="str">
        <f t="shared" si="78"/>
        <v/>
      </c>
      <c r="K321" s="54" t="str">
        <f t="shared" si="79"/>
        <v/>
      </c>
      <c r="L321" s="307" t="str">
        <f t="shared" si="80"/>
        <v/>
      </c>
      <c r="M321" s="33"/>
      <c r="N321" s="33" t="str">
        <f t="shared" si="81"/>
        <v/>
      </c>
      <c r="O321" s="33" t="str">
        <f t="shared" si="82"/>
        <v/>
      </c>
      <c r="P321" s="59" t="str">
        <f>IF('กรอกข้อมูล นร1'!E18="ย้าย",'กรอกข้อมูล นร1'!E18,"")</f>
        <v/>
      </c>
      <c r="Q321" s="35">
        <f t="shared" si="83"/>
        <v>0</v>
      </c>
      <c r="W321" s="35">
        <f t="shared" si="84"/>
        <v>0</v>
      </c>
    </row>
    <row r="322" spans="1:23" ht="12.95" customHeight="1">
      <c r="A322" s="54" t="str">
        <f t="shared" si="76"/>
        <v/>
      </c>
      <c r="B322" s="470" t="str">
        <f t="shared" si="76"/>
        <v/>
      </c>
      <c r="C322" s="52" t="str">
        <f>IF(A322="","",คะแนนตามตัวชี้วัด!AY296)</f>
        <v/>
      </c>
      <c r="D322" s="52" t="str">
        <f>IF(A322="","",คะแนนตามตัวชี้วัด!AU296)</f>
        <v/>
      </c>
      <c r="E322" s="52" t="str">
        <f>IF(B322="","",คะแนนตามตัวชี้วัด!AV296)</f>
        <v/>
      </c>
      <c r="F322" s="60" t="str">
        <f t="shared" si="77"/>
        <v/>
      </c>
      <c r="G322" s="52" t="str">
        <f>IF(A322="","",คะแนนตามตัวชี้วัด!AZ296)</f>
        <v/>
      </c>
      <c r="H322" s="52" t="str">
        <f>IF(B322="","",คะแนนตามตัวชี้วัด!AW296)</f>
        <v/>
      </c>
      <c r="I322" s="52" t="str">
        <f>IF(C322="","",คะแนนตามตัวชี้วัด!AX296)</f>
        <v/>
      </c>
      <c r="J322" s="60" t="str">
        <f t="shared" si="78"/>
        <v/>
      </c>
      <c r="K322" s="54" t="str">
        <f t="shared" si="79"/>
        <v/>
      </c>
      <c r="L322" s="307" t="str">
        <f t="shared" si="80"/>
        <v/>
      </c>
      <c r="M322" s="33"/>
      <c r="N322" s="33" t="str">
        <f t="shared" si="81"/>
        <v/>
      </c>
      <c r="O322" s="33" t="str">
        <f t="shared" si="82"/>
        <v/>
      </c>
      <c r="P322" s="59" t="str">
        <f>IF('กรอกข้อมูล นร1'!E19="ย้าย",'กรอกข้อมูล นร1'!E19,"")</f>
        <v/>
      </c>
      <c r="Q322" s="35">
        <f t="shared" si="83"/>
        <v>0</v>
      </c>
      <c r="W322" s="35">
        <f t="shared" si="84"/>
        <v>0</v>
      </c>
    </row>
    <row r="323" spans="1:23" ht="12.95" customHeight="1">
      <c r="A323" s="54" t="str">
        <f t="shared" si="76"/>
        <v/>
      </c>
      <c r="B323" s="470" t="str">
        <f t="shared" si="76"/>
        <v/>
      </c>
      <c r="C323" s="52" t="str">
        <f>IF(A323="","",คะแนนตามตัวชี้วัด!AY297)</f>
        <v/>
      </c>
      <c r="D323" s="52" t="str">
        <f>IF(A323="","",คะแนนตามตัวชี้วัด!AU297)</f>
        <v/>
      </c>
      <c r="E323" s="52" t="str">
        <f>IF(B323="","",คะแนนตามตัวชี้วัด!AV297)</f>
        <v/>
      </c>
      <c r="F323" s="60" t="str">
        <f t="shared" si="77"/>
        <v/>
      </c>
      <c r="G323" s="52" t="str">
        <f>IF(A323="","",คะแนนตามตัวชี้วัด!AZ297)</f>
        <v/>
      </c>
      <c r="H323" s="52" t="str">
        <f>IF(B323="","",คะแนนตามตัวชี้วัด!AW297)</f>
        <v/>
      </c>
      <c r="I323" s="52" t="str">
        <f>IF(C323="","",คะแนนตามตัวชี้วัด!AX297)</f>
        <v/>
      </c>
      <c r="J323" s="60" t="str">
        <f t="shared" si="78"/>
        <v/>
      </c>
      <c r="K323" s="54" t="str">
        <f t="shared" si="79"/>
        <v/>
      </c>
      <c r="L323" s="307" t="str">
        <f t="shared" si="80"/>
        <v/>
      </c>
      <c r="M323" s="33"/>
      <c r="N323" s="33" t="str">
        <f t="shared" si="81"/>
        <v/>
      </c>
      <c r="O323" s="33" t="str">
        <f t="shared" si="82"/>
        <v/>
      </c>
      <c r="P323" s="59" t="str">
        <f>IF('กรอกข้อมูล นร1'!E20="ย้าย",'กรอกข้อมูล นร1'!E20,"")</f>
        <v/>
      </c>
      <c r="Q323" s="35">
        <f t="shared" si="83"/>
        <v>0</v>
      </c>
      <c r="W323" s="35">
        <f t="shared" si="84"/>
        <v>0</v>
      </c>
    </row>
    <row r="324" spans="1:23" ht="12.95" customHeight="1">
      <c r="A324" s="54" t="str">
        <f t="shared" si="76"/>
        <v/>
      </c>
      <c r="B324" s="470" t="str">
        <f t="shared" si="76"/>
        <v/>
      </c>
      <c r="C324" s="52" t="str">
        <f>IF(A324="","",คะแนนตามตัวชี้วัด!AY298)</f>
        <v/>
      </c>
      <c r="D324" s="52" t="str">
        <f>IF(A324="","",คะแนนตามตัวชี้วัด!AU298)</f>
        <v/>
      </c>
      <c r="E324" s="52" t="str">
        <f>IF(B324="","",คะแนนตามตัวชี้วัด!AV298)</f>
        <v/>
      </c>
      <c r="F324" s="60" t="str">
        <f t="shared" si="77"/>
        <v/>
      </c>
      <c r="G324" s="52" t="str">
        <f>IF(A324="","",คะแนนตามตัวชี้วัด!AZ298)</f>
        <v/>
      </c>
      <c r="H324" s="52" t="str">
        <f>IF(B324="","",คะแนนตามตัวชี้วัด!AW298)</f>
        <v/>
      </c>
      <c r="I324" s="52" t="str">
        <f>IF(C324="","",คะแนนตามตัวชี้วัด!AX298)</f>
        <v/>
      </c>
      <c r="J324" s="60" t="str">
        <f t="shared" si="78"/>
        <v/>
      </c>
      <c r="K324" s="54" t="str">
        <f t="shared" si="79"/>
        <v/>
      </c>
      <c r="L324" s="307" t="str">
        <f t="shared" si="80"/>
        <v/>
      </c>
      <c r="M324" s="33"/>
      <c r="N324" s="33" t="str">
        <f t="shared" si="81"/>
        <v/>
      </c>
      <c r="O324" s="33" t="str">
        <f t="shared" si="82"/>
        <v/>
      </c>
      <c r="P324" s="59" t="str">
        <f>IF('กรอกข้อมูล นร1'!E21="ย้าย",'กรอกข้อมูล นร1'!E21,"")</f>
        <v/>
      </c>
      <c r="Q324" s="35">
        <f t="shared" si="83"/>
        <v>0</v>
      </c>
      <c r="W324" s="35">
        <f t="shared" si="84"/>
        <v>0</v>
      </c>
    </row>
    <row r="325" spans="1:23" ht="12.95" customHeight="1">
      <c r="A325" s="54" t="str">
        <f t="shared" si="76"/>
        <v/>
      </c>
      <c r="B325" s="470" t="str">
        <f t="shared" si="76"/>
        <v/>
      </c>
      <c r="C325" s="52" t="str">
        <f>IF(A325="","",คะแนนตามตัวชี้วัด!AY299)</f>
        <v/>
      </c>
      <c r="D325" s="52" t="str">
        <f>IF(A325="","",คะแนนตามตัวชี้วัด!AU299)</f>
        <v/>
      </c>
      <c r="E325" s="52" t="str">
        <f>IF(B325="","",คะแนนตามตัวชี้วัด!AV299)</f>
        <v/>
      </c>
      <c r="F325" s="60" t="str">
        <f t="shared" si="77"/>
        <v/>
      </c>
      <c r="G325" s="52" t="str">
        <f>IF(A325="","",คะแนนตามตัวชี้วัด!AZ299)</f>
        <v/>
      </c>
      <c r="H325" s="52" t="str">
        <f>IF(B325="","",คะแนนตามตัวชี้วัด!AW299)</f>
        <v/>
      </c>
      <c r="I325" s="52" t="str">
        <f>IF(C325="","",คะแนนตามตัวชี้วัด!AX299)</f>
        <v/>
      </c>
      <c r="J325" s="60" t="str">
        <f t="shared" si="78"/>
        <v/>
      </c>
      <c r="K325" s="54" t="str">
        <f t="shared" si="79"/>
        <v/>
      </c>
      <c r="L325" s="307" t="str">
        <f t="shared" si="80"/>
        <v/>
      </c>
      <c r="M325" s="33"/>
      <c r="N325" s="33" t="str">
        <f t="shared" si="81"/>
        <v/>
      </c>
      <c r="O325" s="33" t="str">
        <f t="shared" si="82"/>
        <v/>
      </c>
      <c r="P325" s="59" t="str">
        <f>IF('กรอกข้อมูล นร1'!E22="ย้าย",'กรอกข้อมูล นร1'!E22,"")</f>
        <v/>
      </c>
      <c r="Q325" s="35">
        <f t="shared" si="83"/>
        <v>0</v>
      </c>
      <c r="W325" s="35">
        <f t="shared" si="84"/>
        <v>0</v>
      </c>
    </row>
    <row r="326" spans="1:23" ht="12.95" customHeight="1">
      <c r="A326" s="54" t="str">
        <f t="shared" si="76"/>
        <v/>
      </c>
      <c r="B326" s="470" t="str">
        <f t="shared" si="76"/>
        <v/>
      </c>
      <c r="C326" s="52" t="str">
        <f>IF(A326="","",คะแนนตามตัวชี้วัด!AY300)</f>
        <v/>
      </c>
      <c r="D326" s="52" t="str">
        <f>IF(A326="","",คะแนนตามตัวชี้วัด!AU300)</f>
        <v/>
      </c>
      <c r="E326" s="52" t="str">
        <f>IF(B326="","",คะแนนตามตัวชี้วัด!AV300)</f>
        <v/>
      </c>
      <c r="F326" s="60" t="str">
        <f t="shared" si="77"/>
        <v/>
      </c>
      <c r="G326" s="52" t="str">
        <f>IF(A326="","",คะแนนตามตัวชี้วัด!AZ300)</f>
        <v/>
      </c>
      <c r="H326" s="52" t="str">
        <f>IF(B326="","",คะแนนตามตัวชี้วัด!AW300)</f>
        <v/>
      </c>
      <c r="I326" s="52" t="str">
        <f>IF(C326="","",คะแนนตามตัวชี้วัด!AX300)</f>
        <v/>
      </c>
      <c r="J326" s="60" t="str">
        <f t="shared" si="78"/>
        <v/>
      </c>
      <c r="K326" s="54" t="str">
        <f t="shared" si="79"/>
        <v/>
      </c>
      <c r="L326" s="307" t="str">
        <f t="shared" si="80"/>
        <v/>
      </c>
      <c r="M326" s="33"/>
      <c r="N326" s="33" t="str">
        <f t="shared" si="81"/>
        <v/>
      </c>
      <c r="O326" s="33" t="str">
        <f t="shared" si="82"/>
        <v/>
      </c>
      <c r="P326" s="59" t="str">
        <f>IF('กรอกข้อมูล นร1'!E23="ย้าย",'กรอกข้อมูล นร1'!E23,"")</f>
        <v/>
      </c>
      <c r="Q326" s="35">
        <f t="shared" si="83"/>
        <v>0</v>
      </c>
      <c r="W326" s="35">
        <f t="shared" si="84"/>
        <v>0</v>
      </c>
    </row>
    <row r="327" spans="1:23" ht="12.95" customHeight="1">
      <c r="A327" s="54" t="str">
        <f t="shared" si="76"/>
        <v/>
      </c>
      <c r="B327" s="470" t="str">
        <f t="shared" si="76"/>
        <v/>
      </c>
      <c r="C327" s="52" t="str">
        <f>IF(A327="","",คะแนนตามตัวชี้วัด!AY301)</f>
        <v/>
      </c>
      <c r="D327" s="52" t="str">
        <f>IF(A327="","",คะแนนตามตัวชี้วัด!AU301)</f>
        <v/>
      </c>
      <c r="E327" s="52" t="str">
        <f>IF(B327="","",คะแนนตามตัวชี้วัด!AV301)</f>
        <v/>
      </c>
      <c r="F327" s="60" t="str">
        <f t="shared" si="77"/>
        <v/>
      </c>
      <c r="G327" s="52" t="str">
        <f>IF(A327="","",คะแนนตามตัวชี้วัด!AZ301)</f>
        <v/>
      </c>
      <c r="H327" s="52" t="str">
        <f>IF(B327="","",คะแนนตามตัวชี้วัด!AW301)</f>
        <v/>
      </c>
      <c r="I327" s="52" t="str">
        <f>IF(C327="","",คะแนนตามตัวชี้วัด!AX301)</f>
        <v/>
      </c>
      <c r="J327" s="60" t="str">
        <f t="shared" si="78"/>
        <v/>
      </c>
      <c r="K327" s="54" t="str">
        <f t="shared" si="79"/>
        <v/>
      </c>
      <c r="L327" s="307" t="str">
        <f t="shared" si="80"/>
        <v/>
      </c>
      <c r="M327" s="33"/>
      <c r="N327" s="33" t="str">
        <f t="shared" si="81"/>
        <v/>
      </c>
      <c r="O327" s="33" t="str">
        <f t="shared" si="82"/>
        <v/>
      </c>
      <c r="P327" s="59" t="str">
        <f>IF('กรอกข้อมูล นร1'!E24="ย้าย",'กรอกข้อมูล นร1'!E24,"")</f>
        <v/>
      </c>
      <c r="Q327" s="35">
        <f t="shared" si="83"/>
        <v>0</v>
      </c>
      <c r="W327" s="35">
        <f t="shared" si="84"/>
        <v>0</v>
      </c>
    </row>
    <row r="328" spans="1:23" ht="12.95" customHeight="1">
      <c r="A328" s="54" t="str">
        <f t="shared" ref="A328:B347" si="85">A268</f>
        <v/>
      </c>
      <c r="B328" s="470" t="str">
        <f t="shared" si="85"/>
        <v/>
      </c>
      <c r="C328" s="52" t="str">
        <f>IF(A328="","",คะแนนตามตัวชี้วัด!AY302)</f>
        <v/>
      </c>
      <c r="D328" s="52" t="str">
        <f>IF(A328="","",คะแนนตามตัวชี้วัด!AU302)</f>
        <v/>
      </c>
      <c r="E328" s="52" t="str">
        <f>IF(B328="","",คะแนนตามตัวชี้วัด!AV302)</f>
        <v/>
      </c>
      <c r="F328" s="60" t="str">
        <f t="shared" si="77"/>
        <v/>
      </c>
      <c r="G328" s="52" t="str">
        <f>IF(A328="","",คะแนนตามตัวชี้วัด!AZ302)</f>
        <v/>
      </c>
      <c r="H328" s="52" t="str">
        <f>IF(B328="","",คะแนนตามตัวชี้วัด!AW302)</f>
        <v/>
      </c>
      <c r="I328" s="52" t="str">
        <f>IF(C328="","",คะแนนตามตัวชี้วัด!AX302)</f>
        <v/>
      </c>
      <c r="J328" s="60" t="str">
        <f t="shared" si="78"/>
        <v/>
      </c>
      <c r="K328" s="54" t="str">
        <f t="shared" si="79"/>
        <v/>
      </c>
      <c r="L328" s="307" t="str">
        <f t="shared" si="80"/>
        <v/>
      </c>
      <c r="M328" s="33"/>
      <c r="N328" s="33" t="str">
        <f t="shared" si="81"/>
        <v/>
      </c>
      <c r="O328" s="33" t="str">
        <f t="shared" si="82"/>
        <v/>
      </c>
      <c r="P328" s="59" t="str">
        <f>IF('กรอกข้อมูล นร1'!E25="ย้าย",'กรอกข้อมูล นร1'!E25,"")</f>
        <v/>
      </c>
      <c r="Q328" s="35">
        <f t="shared" si="83"/>
        <v>0</v>
      </c>
      <c r="W328" s="35">
        <f t="shared" si="84"/>
        <v>0</v>
      </c>
    </row>
    <row r="329" spans="1:23" ht="12.95" customHeight="1">
      <c r="A329" s="54" t="str">
        <f t="shared" si="85"/>
        <v/>
      </c>
      <c r="B329" s="470" t="str">
        <f t="shared" si="85"/>
        <v/>
      </c>
      <c r="C329" s="52" t="str">
        <f>IF(A329="","",คะแนนตามตัวชี้วัด!AY303)</f>
        <v/>
      </c>
      <c r="D329" s="52" t="str">
        <f>IF(A329="","",คะแนนตามตัวชี้วัด!AU303)</f>
        <v/>
      </c>
      <c r="E329" s="52" t="str">
        <f>IF(B329="","",คะแนนตามตัวชี้วัด!AV303)</f>
        <v/>
      </c>
      <c r="F329" s="60" t="str">
        <f t="shared" si="77"/>
        <v/>
      </c>
      <c r="G329" s="52" t="str">
        <f>IF(A329="","",คะแนนตามตัวชี้วัด!AZ303)</f>
        <v/>
      </c>
      <c r="H329" s="52" t="str">
        <f>IF(B329="","",คะแนนตามตัวชี้วัด!AW303)</f>
        <v/>
      </c>
      <c r="I329" s="52" t="str">
        <f>IF(C329="","",คะแนนตามตัวชี้วัด!AX303)</f>
        <v/>
      </c>
      <c r="J329" s="60" t="str">
        <f t="shared" si="78"/>
        <v/>
      </c>
      <c r="K329" s="54" t="str">
        <f t="shared" si="79"/>
        <v/>
      </c>
      <c r="L329" s="307" t="str">
        <f t="shared" si="80"/>
        <v/>
      </c>
      <c r="M329" s="33"/>
      <c r="N329" s="33" t="str">
        <f t="shared" si="81"/>
        <v/>
      </c>
      <c r="O329" s="33" t="str">
        <f t="shared" si="82"/>
        <v/>
      </c>
      <c r="P329" s="59" t="str">
        <f>IF('กรอกข้อมูล นร1'!E26="ย้าย",'กรอกข้อมูล นร1'!E26,"")</f>
        <v/>
      </c>
      <c r="Q329" s="35">
        <f t="shared" si="83"/>
        <v>0</v>
      </c>
      <c r="W329" s="35">
        <f t="shared" si="84"/>
        <v>0</v>
      </c>
    </row>
    <row r="330" spans="1:23" ht="12.95" customHeight="1">
      <c r="A330" s="54" t="str">
        <f t="shared" si="85"/>
        <v/>
      </c>
      <c r="B330" s="470" t="str">
        <f t="shared" si="85"/>
        <v/>
      </c>
      <c r="C330" s="52" t="str">
        <f>IF(A330="","",คะแนนตามตัวชี้วัด!AY304)</f>
        <v/>
      </c>
      <c r="D330" s="52" t="str">
        <f>IF(A330="","",คะแนนตามตัวชี้วัด!AU304)</f>
        <v/>
      </c>
      <c r="E330" s="52" t="str">
        <f>IF(B330="","",คะแนนตามตัวชี้วัด!AV304)</f>
        <v/>
      </c>
      <c r="F330" s="60" t="str">
        <f t="shared" si="77"/>
        <v/>
      </c>
      <c r="G330" s="52" t="str">
        <f>IF(A330="","",คะแนนตามตัวชี้วัด!AZ304)</f>
        <v/>
      </c>
      <c r="H330" s="52" t="str">
        <f>IF(B330="","",คะแนนตามตัวชี้วัด!AW304)</f>
        <v/>
      </c>
      <c r="I330" s="52" t="str">
        <f>IF(C330="","",คะแนนตามตัวชี้วัด!AX304)</f>
        <v/>
      </c>
      <c r="J330" s="60" t="str">
        <f t="shared" si="78"/>
        <v/>
      </c>
      <c r="K330" s="54" t="str">
        <f t="shared" si="79"/>
        <v/>
      </c>
      <c r="L330" s="307" t="str">
        <f t="shared" si="80"/>
        <v/>
      </c>
      <c r="M330" s="33"/>
      <c r="N330" s="33" t="str">
        <f t="shared" si="81"/>
        <v/>
      </c>
      <c r="O330" s="33" t="str">
        <f t="shared" si="82"/>
        <v/>
      </c>
      <c r="P330" s="59" t="str">
        <f>IF('กรอกข้อมูล นร1'!E27="ย้าย",'กรอกข้อมูล นร1'!E27,"")</f>
        <v/>
      </c>
      <c r="Q330" s="35">
        <f t="shared" si="83"/>
        <v>0</v>
      </c>
      <c r="W330" s="35">
        <f t="shared" si="84"/>
        <v>0</v>
      </c>
    </row>
    <row r="331" spans="1:23" ht="12.95" customHeight="1">
      <c r="A331" s="54" t="str">
        <f t="shared" si="85"/>
        <v/>
      </c>
      <c r="B331" s="470" t="str">
        <f t="shared" si="85"/>
        <v/>
      </c>
      <c r="C331" s="52" t="str">
        <f>IF(A331="","",คะแนนตามตัวชี้วัด!AY305)</f>
        <v/>
      </c>
      <c r="D331" s="52" t="str">
        <f>IF(A331="","",คะแนนตามตัวชี้วัด!AU305)</f>
        <v/>
      </c>
      <c r="E331" s="52" t="str">
        <f>IF(B331="","",คะแนนตามตัวชี้วัด!AV305)</f>
        <v/>
      </c>
      <c r="F331" s="60" t="str">
        <f t="shared" si="77"/>
        <v/>
      </c>
      <c r="G331" s="52" t="str">
        <f>IF(A331="","",คะแนนตามตัวชี้วัด!AZ305)</f>
        <v/>
      </c>
      <c r="H331" s="52" t="str">
        <f>IF(B331="","",คะแนนตามตัวชี้วัด!AW305)</f>
        <v/>
      </c>
      <c r="I331" s="52" t="str">
        <f>IF(C331="","",คะแนนตามตัวชี้วัด!AX305)</f>
        <v/>
      </c>
      <c r="J331" s="60" t="str">
        <f t="shared" si="78"/>
        <v/>
      </c>
      <c r="K331" s="54" t="str">
        <f t="shared" si="79"/>
        <v/>
      </c>
      <c r="L331" s="307" t="str">
        <f t="shared" si="80"/>
        <v/>
      </c>
      <c r="M331" s="33"/>
      <c r="N331" s="33" t="str">
        <f t="shared" si="81"/>
        <v/>
      </c>
      <c r="O331" s="33" t="str">
        <f t="shared" si="82"/>
        <v/>
      </c>
      <c r="P331" s="59" t="str">
        <f>IF('กรอกข้อมูล นร1'!E28="ย้าย",'กรอกข้อมูล นร1'!E28,"")</f>
        <v/>
      </c>
      <c r="Q331" s="35">
        <f t="shared" si="83"/>
        <v>0</v>
      </c>
      <c r="W331" s="35">
        <f t="shared" si="84"/>
        <v>0</v>
      </c>
    </row>
    <row r="332" spans="1:23" ht="12.95" customHeight="1">
      <c r="A332" s="54" t="str">
        <f t="shared" si="85"/>
        <v/>
      </c>
      <c r="B332" s="470" t="str">
        <f t="shared" si="85"/>
        <v/>
      </c>
      <c r="C332" s="52" t="str">
        <f>IF(A332="","",คะแนนตามตัวชี้วัด!AY306)</f>
        <v/>
      </c>
      <c r="D332" s="52" t="str">
        <f>IF(A332="","",คะแนนตามตัวชี้วัด!AU306)</f>
        <v/>
      </c>
      <c r="E332" s="52" t="str">
        <f>IF(B332="","",คะแนนตามตัวชี้วัด!AV306)</f>
        <v/>
      </c>
      <c r="F332" s="60" t="str">
        <f t="shared" si="77"/>
        <v/>
      </c>
      <c r="G332" s="52" t="str">
        <f>IF(A332="","",คะแนนตามตัวชี้วัด!AZ306)</f>
        <v/>
      </c>
      <c r="H332" s="52" t="str">
        <f>IF(B332="","",คะแนนตามตัวชี้วัด!AW306)</f>
        <v/>
      </c>
      <c r="I332" s="52" t="str">
        <f>IF(C332="","",คะแนนตามตัวชี้วัด!AX306)</f>
        <v/>
      </c>
      <c r="J332" s="60" t="str">
        <f t="shared" si="78"/>
        <v/>
      </c>
      <c r="K332" s="54" t="str">
        <f t="shared" si="79"/>
        <v/>
      </c>
      <c r="L332" s="307" t="str">
        <f t="shared" si="80"/>
        <v/>
      </c>
      <c r="M332" s="33"/>
      <c r="N332" s="33" t="str">
        <f t="shared" si="81"/>
        <v/>
      </c>
      <c r="O332" s="33" t="str">
        <f t="shared" si="82"/>
        <v/>
      </c>
      <c r="P332" s="59" t="str">
        <f>IF('กรอกข้อมูล นร1'!E29="ย้าย",'กรอกข้อมูล นร1'!E29,"")</f>
        <v/>
      </c>
      <c r="Q332" s="35">
        <f t="shared" si="83"/>
        <v>0</v>
      </c>
      <c r="W332" s="35">
        <f t="shared" si="84"/>
        <v>0</v>
      </c>
    </row>
    <row r="333" spans="1:23" ht="12.95" customHeight="1">
      <c r="A333" s="54" t="str">
        <f t="shared" si="85"/>
        <v/>
      </c>
      <c r="B333" s="470" t="str">
        <f t="shared" si="85"/>
        <v/>
      </c>
      <c r="C333" s="52" t="str">
        <f>IF(A333="","",คะแนนตามตัวชี้วัด!AY307)</f>
        <v/>
      </c>
      <c r="D333" s="52" t="str">
        <f>IF(A333="","",คะแนนตามตัวชี้วัด!AU307)</f>
        <v/>
      </c>
      <c r="E333" s="52" t="str">
        <f>IF(B333="","",คะแนนตามตัวชี้วัด!AV307)</f>
        <v/>
      </c>
      <c r="F333" s="60" t="str">
        <f t="shared" si="77"/>
        <v/>
      </c>
      <c r="G333" s="52" t="str">
        <f>IF(A333="","",คะแนนตามตัวชี้วัด!AZ307)</f>
        <v/>
      </c>
      <c r="H333" s="52" t="str">
        <f>IF(B333="","",คะแนนตามตัวชี้วัด!AW307)</f>
        <v/>
      </c>
      <c r="I333" s="52" t="str">
        <f>IF(C333="","",คะแนนตามตัวชี้วัด!AX307)</f>
        <v/>
      </c>
      <c r="J333" s="60" t="str">
        <f t="shared" si="78"/>
        <v/>
      </c>
      <c r="K333" s="54" t="str">
        <f t="shared" si="79"/>
        <v/>
      </c>
      <c r="L333" s="307" t="str">
        <f t="shared" si="80"/>
        <v/>
      </c>
      <c r="M333" s="33"/>
      <c r="N333" s="33" t="str">
        <f t="shared" si="81"/>
        <v/>
      </c>
      <c r="O333" s="33" t="str">
        <f t="shared" si="82"/>
        <v/>
      </c>
      <c r="P333" s="59" t="str">
        <f>IF('กรอกข้อมูล นร1'!E30="ย้าย",'กรอกข้อมูล นร1'!E30,"")</f>
        <v/>
      </c>
      <c r="Q333" s="35">
        <f t="shared" si="83"/>
        <v>0</v>
      </c>
      <c r="W333" s="35">
        <f t="shared" si="84"/>
        <v>0</v>
      </c>
    </row>
    <row r="334" spans="1:23" ht="12.95" customHeight="1">
      <c r="A334" s="54" t="str">
        <f t="shared" si="85"/>
        <v/>
      </c>
      <c r="B334" s="470" t="str">
        <f t="shared" si="85"/>
        <v/>
      </c>
      <c r="C334" s="52" t="str">
        <f>IF(A334="","",คะแนนตามตัวชี้วัด!AY308)</f>
        <v/>
      </c>
      <c r="D334" s="52" t="str">
        <f>IF(A334="","",คะแนนตามตัวชี้วัด!AU308)</f>
        <v/>
      </c>
      <c r="E334" s="52" t="str">
        <f>IF(B334="","",คะแนนตามตัวชี้วัด!AV308)</f>
        <v/>
      </c>
      <c r="F334" s="60" t="str">
        <f t="shared" si="77"/>
        <v/>
      </c>
      <c r="G334" s="52" t="str">
        <f>IF(A334="","",คะแนนตามตัวชี้วัด!AZ308)</f>
        <v/>
      </c>
      <c r="H334" s="52" t="str">
        <f>IF(B334="","",คะแนนตามตัวชี้วัด!AW308)</f>
        <v/>
      </c>
      <c r="I334" s="52" t="str">
        <f>IF(C334="","",คะแนนตามตัวชี้วัด!AX308)</f>
        <v/>
      </c>
      <c r="J334" s="60" t="str">
        <f t="shared" si="78"/>
        <v/>
      </c>
      <c r="K334" s="54" t="str">
        <f t="shared" si="79"/>
        <v/>
      </c>
      <c r="L334" s="307" t="str">
        <f t="shared" si="80"/>
        <v/>
      </c>
      <c r="M334" s="33"/>
      <c r="N334" s="33" t="str">
        <f t="shared" si="81"/>
        <v/>
      </c>
      <c r="O334" s="33" t="str">
        <f t="shared" si="82"/>
        <v/>
      </c>
      <c r="P334" s="59" t="str">
        <f>IF('กรอกข้อมูล นร1'!E31="ย้าย",'กรอกข้อมูล นร1'!E31,"")</f>
        <v/>
      </c>
      <c r="Q334" s="35">
        <f t="shared" si="83"/>
        <v>0</v>
      </c>
      <c r="W334" s="35">
        <f t="shared" si="84"/>
        <v>0</v>
      </c>
    </row>
    <row r="335" spans="1:23" ht="12.95" customHeight="1">
      <c r="A335" s="54" t="str">
        <f t="shared" si="85"/>
        <v/>
      </c>
      <c r="B335" s="470" t="str">
        <f t="shared" si="85"/>
        <v/>
      </c>
      <c r="C335" s="52" t="str">
        <f>IF(A335="","",คะแนนตามตัวชี้วัด!AY309)</f>
        <v/>
      </c>
      <c r="D335" s="52" t="str">
        <f>IF(A335="","",คะแนนตามตัวชี้วัด!AU309)</f>
        <v/>
      </c>
      <c r="E335" s="52" t="str">
        <f>IF(B335="","",คะแนนตามตัวชี้วัด!AV309)</f>
        <v/>
      </c>
      <c r="F335" s="60" t="str">
        <f t="shared" si="77"/>
        <v/>
      </c>
      <c r="G335" s="52" t="str">
        <f>IF(A335="","",คะแนนตามตัวชี้วัด!AZ309)</f>
        <v/>
      </c>
      <c r="H335" s="52" t="str">
        <f>IF(B335="","",คะแนนตามตัวชี้วัด!AW309)</f>
        <v/>
      </c>
      <c r="I335" s="52" t="str">
        <f>IF(C335="","",คะแนนตามตัวชี้วัด!AX309)</f>
        <v/>
      </c>
      <c r="J335" s="60" t="str">
        <f t="shared" si="78"/>
        <v/>
      </c>
      <c r="K335" s="54" t="str">
        <f t="shared" si="79"/>
        <v/>
      </c>
      <c r="L335" s="307" t="str">
        <f t="shared" si="80"/>
        <v/>
      </c>
      <c r="M335" s="33"/>
      <c r="N335" s="33" t="str">
        <f t="shared" si="81"/>
        <v/>
      </c>
      <c r="O335" s="33" t="str">
        <f t="shared" si="82"/>
        <v/>
      </c>
      <c r="P335" s="59" t="str">
        <f>IF('กรอกข้อมูล นร1'!E32="ย้าย",'กรอกข้อมูล นร1'!E32,"")</f>
        <v/>
      </c>
      <c r="Q335" s="35">
        <f t="shared" si="83"/>
        <v>0</v>
      </c>
      <c r="W335" s="35">
        <f t="shared" si="84"/>
        <v>0</v>
      </c>
    </row>
    <row r="336" spans="1:23" ht="12.95" customHeight="1">
      <c r="A336" s="54" t="str">
        <f t="shared" si="85"/>
        <v/>
      </c>
      <c r="B336" s="470" t="str">
        <f t="shared" si="85"/>
        <v/>
      </c>
      <c r="C336" s="52" t="str">
        <f>IF(A336="","",คะแนนตามตัวชี้วัด!AY310)</f>
        <v/>
      </c>
      <c r="D336" s="52" t="str">
        <f>IF(A336="","",คะแนนตามตัวชี้วัด!AU310)</f>
        <v/>
      </c>
      <c r="E336" s="52" t="str">
        <f>IF(B336="","",คะแนนตามตัวชี้วัด!AV310)</f>
        <v/>
      </c>
      <c r="F336" s="60" t="str">
        <f t="shared" si="77"/>
        <v/>
      </c>
      <c r="G336" s="52" t="str">
        <f>IF(A336="","",คะแนนตามตัวชี้วัด!AZ310)</f>
        <v/>
      </c>
      <c r="H336" s="52" t="str">
        <f>IF(B336="","",คะแนนตามตัวชี้วัด!AW310)</f>
        <v/>
      </c>
      <c r="I336" s="52" t="str">
        <f>IF(C336="","",คะแนนตามตัวชี้วัด!AX310)</f>
        <v/>
      </c>
      <c r="J336" s="60" t="str">
        <f t="shared" si="78"/>
        <v/>
      </c>
      <c r="K336" s="54" t="str">
        <f t="shared" si="79"/>
        <v/>
      </c>
      <c r="L336" s="307" t="str">
        <f t="shared" si="80"/>
        <v/>
      </c>
      <c r="M336" s="33"/>
      <c r="N336" s="33" t="str">
        <f t="shared" si="81"/>
        <v/>
      </c>
      <c r="O336" s="33" t="str">
        <f t="shared" si="82"/>
        <v/>
      </c>
      <c r="P336" s="59" t="str">
        <f>IF('กรอกข้อมูล นร1'!E33="ย้าย",'กรอกข้อมูล นร1'!E33,"")</f>
        <v/>
      </c>
      <c r="Q336" s="35">
        <f t="shared" si="83"/>
        <v>0</v>
      </c>
      <c r="W336" s="35">
        <f t="shared" si="84"/>
        <v>0</v>
      </c>
    </row>
    <row r="337" spans="1:23" ht="12.95" customHeight="1">
      <c r="A337" s="54" t="str">
        <f t="shared" si="85"/>
        <v/>
      </c>
      <c r="B337" s="470" t="str">
        <f t="shared" si="85"/>
        <v/>
      </c>
      <c r="C337" s="52" t="str">
        <f>IF(A337="","",คะแนนตามตัวชี้วัด!AY311)</f>
        <v/>
      </c>
      <c r="D337" s="52" t="str">
        <f>IF(A337="","",คะแนนตามตัวชี้วัด!AU311)</f>
        <v/>
      </c>
      <c r="E337" s="52" t="str">
        <f>IF(B337="","",คะแนนตามตัวชี้วัด!AV311)</f>
        <v/>
      </c>
      <c r="F337" s="60" t="str">
        <f t="shared" si="77"/>
        <v/>
      </c>
      <c r="G337" s="52" t="str">
        <f>IF(A337="","",คะแนนตามตัวชี้วัด!AZ311)</f>
        <v/>
      </c>
      <c r="H337" s="52" t="str">
        <f>IF(B337="","",คะแนนตามตัวชี้วัด!AW311)</f>
        <v/>
      </c>
      <c r="I337" s="52" t="str">
        <f>IF(C337="","",คะแนนตามตัวชี้วัด!AX311)</f>
        <v/>
      </c>
      <c r="J337" s="60" t="str">
        <f t="shared" si="78"/>
        <v/>
      </c>
      <c r="K337" s="54" t="str">
        <f t="shared" si="79"/>
        <v/>
      </c>
      <c r="L337" s="307" t="str">
        <f t="shared" si="80"/>
        <v/>
      </c>
      <c r="M337" s="33"/>
      <c r="N337" s="33" t="str">
        <f t="shared" si="81"/>
        <v/>
      </c>
      <c r="O337" s="33" t="str">
        <f t="shared" si="82"/>
        <v/>
      </c>
      <c r="P337" s="59" t="str">
        <f>IF('กรอกข้อมูล นร1'!E34="ย้าย",'กรอกข้อมูล นร1'!E34,"")</f>
        <v/>
      </c>
      <c r="Q337" s="35">
        <f t="shared" si="83"/>
        <v>0</v>
      </c>
      <c r="W337" s="35">
        <f t="shared" si="84"/>
        <v>0</v>
      </c>
    </row>
    <row r="338" spans="1:23" ht="12.95" customHeight="1">
      <c r="A338" s="54" t="str">
        <f t="shared" si="85"/>
        <v/>
      </c>
      <c r="B338" s="470" t="str">
        <f t="shared" si="85"/>
        <v/>
      </c>
      <c r="C338" s="52" t="str">
        <f>IF(A338="","",คะแนนตามตัวชี้วัด!AY312)</f>
        <v/>
      </c>
      <c r="D338" s="52" t="str">
        <f>IF(A338="","",คะแนนตามตัวชี้วัด!AU312)</f>
        <v/>
      </c>
      <c r="E338" s="52" t="str">
        <f>IF(B338="","",คะแนนตามตัวชี้วัด!AV312)</f>
        <v/>
      </c>
      <c r="F338" s="60" t="str">
        <f t="shared" si="77"/>
        <v/>
      </c>
      <c r="G338" s="52" t="str">
        <f>IF(A338="","",คะแนนตามตัวชี้วัด!AZ312)</f>
        <v/>
      </c>
      <c r="H338" s="52" t="str">
        <f>IF(B338="","",คะแนนตามตัวชี้วัด!AW312)</f>
        <v/>
      </c>
      <c r="I338" s="52" t="str">
        <f>IF(C338="","",คะแนนตามตัวชี้วัด!AX312)</f>
        <v/>
      </c>
      <c r="J338" s="60" t="str">
        <f t="shared" si="78"/>
        <v/>
      </c>
      <c r="K338" s="54" t="str">
        <f t="shared" si="79"/>
        <v/>
      </c>
      <c r="L338" s="307" t="str">
        <f t="shared" si="80"/>
        <v/>
      </c>
      <c r="M338" s="33"/>
      <c r="N338" s="33" t="str">
        <f t="shared" si="81"/>
        <v/>
      </c>
      <c r="O338" s="33" t="str">
        <f t="shared" si="82"/>
        <v/>
      </c>
      <c r="P338" s="59" t="str">
        <f>IF('กรอกข้อมูล นร1'!E35="ย้าย",'กรอกข้อมูล นร1'!E35,"")</f>
        <v/>
      </c>
      <c r="Q338" s="35">
        <f t="shared" si="83"/>
        <v>0</v>
      </c>
      <c r="W338" s="35">
        <f t="shared" si="84"/>
        <v>0</v>
      </c>
    </row>
    <row r="339" spans="1:23" ht="12.95" customHeight="1">
      <c r="A339" s="54" t="str">
        <f t="shared" si="85"/>
        <v/>
      </c>
      <c r="B339" s="470" t="str">
        <f t="shared" si="85"/>
        <v/>
      </c>
      <c r="C339" s="52" t="str">
        <f>IF(A339="","",คะแนนตามตัวชี้วัด!AY313)</f>
        <v/>
      </c>
      <c r="D339" s="52" t="str">
        <f>IF(A339="","",คะแนนตามตัวชี้วัด!AU313)</f>
        <v/>
      </c>
      <c r="E339" s="52" t="str">
        <f>IF(B339="","",คะแนนตามตัวชี้วัด!AV313)</f>
        <v/>
      </c>
      <c r="F339" s="60" t="str">
        <f t="shared" si="77"/>
        <v/>
      </c>
      <c r="G339" s="52" t="str">
        <f>IF(A339="","",คะแนนตามตัวชี้วัด!AZ313)</f>
        <v/>
      </c>
      <c r="H339" s="52" t="str">
        <f>IF(B339="","",คะแนนตามตัวชี้วัด!AW313)</f>
        <v/>
      </c>
      <c r="I339" s="52" t="str">
        <f>IF(C339="","",คะแนนตามตัวชี้วัด!AX313)</f>
        <v/>
      </c>
      <c r="J339" s="60" t="str">
        <f t="shared" si="78"/>
        <v/>
      </c>
      <c r="K339" s="54" t="str">
        <f t="shared" si="79"/>
        <v/>
      </c>
      <c r="L339" s="307" t="str">
        <f t="shared" si="80"/>
        <v/>
      </c>
      <c r="M339" s="33"/>
      <c r="N339" s="33" t="str">
        <f t="shared" si="81"/>
        <v/>
      </c>
      <c r="O339" s="33" t="str">
        <f t="shared" si="82"/>
        <v/>
      </c>
      <c r="P339" s="59" t="str">
        <f>IF('กรอกข้อมูล นร1'!E36="ย้าย",'กรอกข้อมูล นร1'!E36,"")</f>
        <v/>
      </c>
      <c r="Q339" s="35">
        <f t="shared" si="83"/>
        <v>0</v>
      </c>
      <c r="W339" s="35">
        <f t="shared" si="84"/>
        <v>0</v>
      </c>
    </row>
    <row r="340" spans="1:23" ht="12.95" customHeight="1">
      <c r="A340" s="54" t="str">
        <f t="shared" si="85"/>
        <v/>
      </c>
      <c r="B340" s="470" t="str">
        <f t="shared" si="85"/>
        <v/>
      </c>
      <c r="C340" s="52" t="str">
        <f>IF(A340="","",คะแนนตามตัวชี้วัด!AY314)</f>
        <v/>
      </c>
      <c r="D340" s="52" t="str">
        <f>IF(A340="","",คะแนนตามตัวชี้วัด!AU314)</f>
        <v/>
      </c>
      <c r="E340" s="52" t="str">
        <f>IF(B340="","",คะแนนตามตัวชี้วัด!AV314)</f>
        <v/>
      </c>
      <c r="F340" s="60" t="str">
        <f t="shared" si="77"/>
        <v/>
      </c>
      <c r="G340" s="52" t="str">
        <f>IF(A340="","",คะแนนตามตัวชี้วัด!AZ314)</f>
        <v/>
      </c>
      <c r="H340" s="52" t="str">
        <f>IF(B340="","",คะแนนตามตัวชี้วัด!AW314)</f>
        <v/>
      </c>
      <c r="I340" s="52" t="str">
        <f>IF(C340="","",คะแนนตามตัวชี้วัด!AX314)</f>
        <v/>
      </c>
      <c r="J340" s="60" t="str">
        <f t="shared" si="78"/>
        <v/>
      </c>
      <c r="K340" s="54" t="str">
        <f t="shared" si="79"/>
        <v/>
      </c>
      <c r="L340" s="307" t="str">
        <f t="shared" si="80"/>
        <v/>
      </c>
      <c r="M340" s="33"/>
      <c r="N340" s="33" t="str">
        <f t="shared" si="81"/>
        <v/>
      </c>
      <c r="O340" s="33" t="str">
        <f t="shared" si="82"/>
        <v/>
      </c>
      <c r="P340" s="59" t="str">
        <f>IF('กรอกข้อมูล นร1'!E37="ย้าย",'กรอกข้อมูล นร1'!E37,"")</f>
        <v/>
      </c>
      <c r="Q340" s="35">
        <f t="shared" si="83"/>
        <v>0</v>
      </c>
      <c r="W340" s="35">
        <f t="shared" si="84"/>
        <v>0</v>
      </c>
    </row>
    <row r="341" spans="1:23" ht="12.95" customHeight="1">
      <c r="A341" s="54" t="str">
        <f t="shared" si="85"/>
        <v/>
      </c>
      <c r="B341" s="470" t="str">
        <f t="shared" si="85"/>
        <v/>
      </c>
      <c r="C341" s="52" t="str">
        <f>IF(A341="","",คะแนนตามตัวชี้วัด!AY315)</f>
        <v/>
      </c>
      <c r="D341" s="52" t="str">
        <f>IF(A341="","",คะแนนตามตัวชี้วัด!AU315)</f>
        <v/>
      </c>
      <c r="E341" s="52" t="str">
        <f>IF(B341="","",คะแนนตามตัวชี้วัด!AV315)</f>
        <v/>
      </c>
      <c r="F341" s="60" t="str">
        <f t="shared" si="77"/>
        <v/>
      </c>
      <c r="G341" s="52" t="str">
        <f>IF(A341="","",คะแนนตามตัวชี้วัด!AZ315)</f>
        <v/>
      </c>
      <c r="H341" s="52" t="str">
        <f>IF(B341="","",คะแนนตามตัวชี้วัด!AW315)</f>
        <v/>
      </c>
      <c r="I341" s="52" t="str">
        <f>IF(C341="","",คะแนนตามตัวชี้วัด!AX315)</f>
        <v/>
      </c>
      <c r="J341" s="60" t="str">
        <f t="shared" si="78"/>
        <v/>
      </c>
      <c r="K341" s="54" t="str">
        <f t="shared" si="79"/>
        <v/>
      </c>
      <c r="L341" s="307" t="str">
        <f t="shared" si="80"/>
        <v/>
      </c>
      <c r="M341" s="33"/>
      <c r="N341" s="33" t="str">
        <f t="shared" si="81"/>
        <v/>
      </c>
      <c r="O341" s="33" t="str">
        <f t="shared" si="82"/>
        <v/>
      </c>
      <c r="P341" s="59" t="str">
        <f>IF('กรอกข้อมูล นร1'!E38="ย้าย",'กรอกข้อมูล นร1'!E38,"")</f>
        <v/>
      </c>
      <c r="Q341" s="35">
        <f t="shared" si="83"/>
        <v>0</v>
      </c>
      <c r="W341" s="35">
        <f t="shared" si="84"/>
        <v>0</v>
      </c>
    </row>
    <row r="342" spans="1:23" ht="12.95" customHeight="1">
      <c r="A342" s="54" t="str">
        <f t="shared" si="85"/>
        <v/>
      </c>
      <c r="B342" s="470" t="str">
        <f t="shared" si="85"/>
        <v/>
      </c>
      <c r="C342" s="52" t="str">
        <f>IF(A342="","",คะแนนตามตัวชี้วัด!AY316)</f>
        <v/>
      </c>
      <c r="D342" s="52" t="str">
        <f>IF(A342="","",คะแนนตามตัวชี้วัด!AU316)</f>
        <v/>
      </c>
      <c r="E342" s="52" t="str">
        <f>IF(B342="","",คะแนนตามตัวชี้วัด!AV316)</f>
        <v/>
      </c>
      <c r="F342" s="60" t="str">
        <f t="shared" si="77"/>
        <v/>
      </c>
      <c r="G342" s="52" t="str">
        <f>IF(A342="","",คะแนนตามตัวชี้วัด!AZ316)</f>
        <v/>
      </c>
      <c r="H342" s="52" t="str">
        <f>IF(B342="","",คะแนนตามตัวชี้วัด!AW316)</f>
        <v/>
      </c>
      <c r="I342" s="52" t="str">
        <f>IF(C342="","",คะแนนตามตัวชี้วัด!AX316)</f>
        <v/>
      </c>
      <c r="J342" s="60" t="str">
        <f t="shared" si="78"/>
        <v/>
      </c>
      <c r="K342" s="54" t="str">
        <f t="shared" si="79"/>
        <v/>
      </c>
      <c r="L342" s="307" t="str">
        <f t="shared" si="80"/>
        <v/>
      </c>
      <c r="M342" s="33"/>
      <c r="N342" s="33" t="str">
        <f t="shared" si="81"/>
        <v/>
      </c>
      <c r="O342" s="33" t="str">
        <f t="shared" si="82"/>
        <v/>
      </c>
      <c r="P342" s="59" t="str">
        <f>IF('กรอกข้อมูล นร1'!E39="ย้าย",'กรอกข้อมูล นร1'!E39,"")</f>
        <v/>
      </c>
      <c r="Q342" s="35">
        <f t="shared" si="83"/>
        <v>0</v>
      </c>
      <c r="W342" s="35">
        <f t="shared" si="84"/>
        <v>0</v>
      </c>
    </row>
    <row r="343" spans="1:23" ht="12.95" customHeight="1">
      <c r="A343" s="54" t="str">
        <f t="shared" si="85"/>
        <v/>
      </c>
      <c r="B343" s="470" t="str">
        <f t="shared" si="85"/>
        <v/>
      </c>
      <c r="C343" s="52" t="str">
        <f>IF(A343="","",คะแนนตามตัวชี้วัด!AY317)</f>
        <v/>
      </c>
      <c r="D343" s="52" t="str">
        <f>IF(A343="","",คะแนนตามตัวชี้วัด!AU317)</f>
        <v/>
      </c>
      <c r="E343" s="52" t="str">
        <f>IF(B343="","",คะแนนตามตัวชี้วัด!AV317)</f>
        <v/>
      </c>
      <c r="F343" s="60" t="str">
        <f t="shared" si="77"/>
        <v/>
      </c>
      <c r="G343" s="52" t="str">
        <f>IF(A343="","",คะแนนตามตัวชี้วัด!AZ317)</f>
        <v/>
      </c>
      <c r="H343" s="52" t="str">
        <f>IF(B343="","",คะแนนตามตัวชี้วัด!AW317)</f>
        <v/>
      </c>
      <c r="I343" s="52" t="str">
        <f>IF(C343="","",คะแนนตามตัวชี้วัด!AX317)</f>
        <v/>
      </c>
      <c r="J343" s="60" t="str">
        <f t="shared" si="78"/>
        <v/>
      </c>
      <c r="K343" s="54" t="str">
        <f t="shared" si="79"/>
        <v/>
      </c>
      <c r="L343" s="307" t="str">
        <f t="shared" si="80"/>
        <v/>
      </c>
      <c r="M343" s="33"/>
      <c r="N343" s="33" t="str">
        <f t="shared" si="81"/>
        <v/>
      </c>
      <c r="O343" s="33" t="str">
        <f t="shared" si="82"/>
        <v/>
      </c>
      <c r="P343" s="59" t="str">
        <f>IF('กรอกข้อมูล นร1'!E40="ย้าย",'กรอกข้อมูล นร1'!E40,"")</f>
        <v/>
      </c>
      <c r="Q343" s="35">
        <f t="shared" si="83"/>
        <v>0</v>
      </c>
      <c r="W343" s="35">
        <f t="shared" si="84"/>
        <v>0</v>
      </c>
    </row>
    <row r="344" spans="1:23" ht="12.95" customHeight="1">
      <c r="A344" s="54" t="str">
        <f t="shared" si="85"/>
        <v/>
      </c>
      <c r="B344" s="470" t="str">
        <f t="shared" si="85"/>
        <v/>
      </c>
      <c r="C344" s="52" t="str">
        <f>IF(A344="","",คะแนนตามตัวชี้วัด!AY318)</f>
        <v/>
      </c>
      <c r="D344" s="52" t="str">
        <f>IF(A344="","",คะแนนตามตัวชี้วัด!AU318)</f>
        <v/>
      </c>
      <c r="E344" s="52" t="str">
        <f>IF(B344="","",คะแนนตามตัวชี้วัด!AV318)</f>
        <v/>
      </c>
      <c r="F344" s="60" t="str">
        <f t="shared" si="77"/>
        <v/>
      </c>
      <c r="G344" s="52" t="str">
        <f>IF(A344="","",คะแนนตามตัวชี้วัด!AZ318)</f>
        <v/>
      </c>
      <c r="H344" s="52" t="str">
        <f>IF(B344="","",คะแนนตามตัวชี้วัด!AW318)</f>
        <v/>
      </c>
      <c r="I344" s="52" t="str">
        <f>IF(C344="","",คะแนนตามตัวชี้วัด!AX318)</f>
        <v/>
      </c>
      <c r="J344" s="60" t="str">
        <f t="shared" si="78"/>
        <v/>
      </c>
      <c r="K344" s="54" t="str">
        <f t="shared" si="79"/>
        <v/>
      </c>
      <c r="L344" s="307" t="str">
        <f t="shared" si="80"/>
        <v/>
      </c>
      <c r="M344" s="33"/>
      <c r="N344" s="33" t="str">
        <f t="shared" si="81"/>
        <v/>
      </c>
      <c r="O344" s="33" t="str">
        <f t="shared" si="82"/>
        <v/>
      </c>
      <c r="P344" s="59" t="str">
        <f>IF('กรอกข้อมูล นร1'!E41="ย้าย",'กรอกข้อมูล นร1'!E41,"")</f>
        <v/>
      </c>
      <c r="Q344" s="35">
        <f t="shared" si="83"/>
        <v>0</v>
      </c>
      <c r="W344" s="35">
        <f t="shared" si="84"/>
        <v>0</v>
      </c>
    </row>
    <row r="345" spans="1:23" ht="12.95" customHeight="1">
      <c r="A345" s="54" t="str">
        <f t="shared" si="85"/>
        <v/>
      </c>
      <c r="B345" s="470" t="str">
        <f t="shared" si="85"/>
        <v/>
      </c>
      <c r="C345" s="52" t="str">
        <f>IF(A345="","",คะแนนตามตัวชี้วัด!AY319)</f>
        <v/>
      </c>
      <c r="D345" s="52" t="str">
        <f>IF(A345="","",คะแนนตามตัวชี้วัด!AU319)</f>
        <v/>
      </c>
      <c r="E345" s="52" t="str">
        <f>IF(B345="","",คะแนนตามตัวชี้วัด!AV319)</f>
        <v/>
      </c>
      <c r="F345" s="60" t="str">
        <f t="shared" si="77"/>
        <v/>
      </c>
      <c r="G345" s="52" t="str">
        <f>IF(A345="","",คะแนนตามตัวชี้วัด!AZ319)</f>
        <v/>
      </c>
      <c r="H345" s="52" t="str">
        <f>IF(B345="","",คะแนนตามตัวชี้วัด!AW319)</f>
        <v/>
      </c>
      <c r="I345" s="52" t="str">
        <f>IF(C345="","",คะแนนตามตัวชี้วัด!AX319)</f>
        <v/>
      </c>
      <c r="J345" s="60" t="str">
        <f t="shared" si="78"/>
        <v/>
      </c>
      <c r="K345" s="54" t="str">
        <f t="shared" si="79"/>
        <v/>
      </c>
      <c r="L345" s="307" t="str">
        <f t="shared" si="80"/>
        <v/>
      </c>
      <c r="M345" s="33"/>
      <c r="N345" s="33" t="str">
        <f t="shared" si="81"/>
        <v/>
      </c>
      <c r="O345" s="33" t="str">
        <f t="shared" si="82"/>
        <v/>
      </c>
      <c r="P345" s="59" t="str">
        <f>IF('กรอกข้อมูล นร1'!E42="ย้าย",'กรอกข้อมูล นร1'!E42,"")</f>
        <v/>
      </c>
      <c r="Q345" s="35">
        <f t="shared" si="83"/>
        <v>0</v>
      </c>
      <c r="W345" s="35">
        <f t="shared" si="84"/>
        <v>0</v>
      </c>
    </row>
    <row r="346" spans="1:23" ht="12.95" customHeight="1">
      <c r="A346" s="54" t="str">
        <f t="shared" si="85"/>
        <v/>
      </c>
      <c r="B346" s="470" t="str">
        <f t="shared" si="85"/>
        <v/>
      </c>
      <c r="C346" s="52" t="str">
        <f>IF(A346="","",คะแนนตามตัวชี้วัด!AY320)</f>
        <v/>
      </c>
      <c r="D346" s="52" t="str">
        <f>IF(A346="","",คะแนนตามตัวชี้วัด!AU320)</f>
        <v/>
      </c>
      <c r="E346" s="52" t="str">
        <f>IF(B346="","",คะแนนตามตัวชี้วัด!AV320)</f>
        <v/>
      </c>
      <c r="F346" s="60" t="str">
        <f t="shared" si="77"/>
        <v/>
      </c>
      <c r="G346" s="52" t="str">
        <f>IF(A346="","",คะแนนตามตัวชี้วัด!AZ320)</f>
        <v/>
      </c>
      <c r="H346" s="52" t="str">
        <f>IF(B346="","",คะแนนตามตัวชี้วัด!AW320)</f>
        <v/>
      </c>
      <c r="I346" s="52" t="str">
        <f>IF(C346="","",คะแนนตามตัวชี้วัด!AX320)</f>
        <v/>
      </c>
      <c r="J346" s="60" t="str">
        <f t="shared" si="78"/>
        <v/>
      </c>
      <c r="K346" s="54" t="str">
        <f t="shared" si="79"/>
        <v/>
      </c>
      <c r="L346" s="307" t="str">
        <f t="shared" si="80"/>
        <v/>
      </c>
      <c r="M346" s="33"/>
      <c r="N346" s="33" t="str">
        <f t="shared" si="81"/>
        <v/>
      </c>
      <c r="O346" s="33" t="str">
        <f t="shared" si="82"/>
        <v/>
      </c>
      <c r="P346" s="59" t="str">
        <f>IF('กรอกข้อมูล นร1'!E43="ย้าย",'กรอกข้อมูล นร1'!E43,"")</f>
        <v/>
      </c>
      <c r="Q346" s="35">
        <f t="shared" si="83"/>
        <v>0</v>
      </c>
      <c r="W346" s="35">
        <f t="shared" si="84"/>
        <v>0</v>
      </c>
    </row>
    <row r="347" spans="1:23" ht="12.95" customHeight="1">
      <c r="A347" s="54" t="str">
        <f t="shared" si="85"/>
        <v/>
      </c>
      <c r="B347" s="470" t="str">
        <f t="shared" si="85"/>
        <v/>
      </c>
      <c r="C347" s="52" t="str">
        <f>IF(A347="","",คะแนนตามตัวชี้วัด!AY321)</f>
        <v/>
      </c>
      <c r="D347" s="52" t="str">
        <f>IF(A347="","",คะแนนตามตัวชี้วัด!AU321)</f>
        <v/>
      </c>
      <c r="E347" s="52" t="str">
        <f>IF(B347="","",คะแนนตามตัวชี้วัด!AV321)</f>
        <v/>
      </c>
      <c r="F347" s="60" t="str">
        <f t="shared" si="77"/>
        <v/>
      </c>
      <c r="G347" s="52" t="str">
        <f>IF(A347="","",คะแนนตามตัวชี้วัด!AZ321)</f>
        <v/>
      </c>
      <c r="H347" s="52" t="str">
        <f>IF(B347="","",คะแนนตามตัวชี้วัด!AW321)</f>
        <v/>
      </c>
      <c r="I347" s="52" t="str">
        <f>IF(C347="","",คะแนนตามตัวชี้วัด!AX321)</f>
        <v/>
      </c>
      <c r="J347" s="60" t="str">
        <f t="shared" si="78"/>
        <v/>
      </c>
      <c r="K347" s="54" t="str">
        <f t="shared" si="79"/>
        <v/>
      </c>
      <c r="L347" s="307" t="str">
        <f t="shared" si="80"/>
        <v/>
      </c>
      <c r="M347" s="33"/>
      <c r="N347" s="33" t="str">
        <f t="shared" si="81"/>
        <v/>
      </c>
      <c r="O347" s="33" t="str">
        <f t="shared" si="82"/>
        <v/>
      </c>
      <c r="P347" s="59" t="str">
        <f>IF('กรอกข้อมูล นร1'!E44="ย้าย",'กรอกข้อมูล นร1'!E44,"")</f>
        <v/>
      </c>
      <c r="Q347" s="35">
        <f t="shared" si="83"/>
        <v>0</v>
      </c>
      <c r="W347" s="35">
        <f t="shared" si="84"/>
        <v>0</v>
      </c>
    </row>
    <row r="348" spans="1:23" ht="12.95" customHeight="1">
      <c r="A348" s="54" t="str">
        <f t="shared" ref="A348:B357" si="86">A288</f>
        <v/>
      </c>
      <c r="B348" s="470" t="str">
        <f t="shared" si="86"/>
        <v/>
      </c>
      <c r="C348" s="52" t="str">
        <f>IF(A348="","",คะแนนตามตัวชี้วัด!AY322)</f>
        <v/>
      </c>
      <c r="D348" s="52" t="str">
        <f>IF(A348="","",คะแนนตามตัวชี้วัด!AU322)</f>
        <v/>
      </c>
      <c r="E348" s="52" t="str">
        <f>IF(B348="","",คะแนนตามตัวชี้วัด!AV322)</f>
        <v/>
      </c>
      <c r="F348" s="60" t="str">
        <f t="shared" ref="F348:F357" si="87">IF(SUM(D348:E348),SUM(D348:E348),"")</f>
        <v/>
      </c>
      <c r="G348" s="52" t="str">
        <f>IF(A348="","",คะแนนตามตัวชี้วัด!AZ322)</f>
        <v/>
      </c>
      <c r="H348" s="52" t="str">
        <f>IF(B348="","",คะแนนตามตัวชี้วัด!AW322)</f>
        <v/>
      </c>
      <c r="I348" s="52" t="str">
        <f>IF(C348="","",คะแนนตามตัวชี้วัด!AX322)</f>
        <v/>
      </c>
      <c r="J348" s="60" t="str">
        <f t="shared" si="78"/>
        <v/>
      </c>
      <c r="K348" s="54" t="str">
        <f t="shared" si="79"/>
        <v/>
      </c>
      <c r="L348" s="307" t="str">
        <f t="shared" ref="L348:L357" si="88">IF(A348="","",IF(P348="ย้าย","-",VLOOKUP(K348,เกรดประจำชั้น,4,TRUE)))</f>
        <v/>
      </c>
      <c r="M348" s="33"/>
      <c r="N348" s="33" t="str">
        <f t="shared" ref="N348:N357" si="89">IF(P348="ย้าย","-",IF(A348="","",IF(L348&gt;0,"/","")))</f>
        <v/>
      </c>
      <c r="O348" s="33" t="str">
        <f t="shared" ref="O348:O357" si="90">IF(N348="-","-",IF(A348="","",IF(L348=0,"/","")))</f>
        <v/>
      </c>
      <c r="P348" s="59" t="str">
        <f>IF('กรอกข้อมูล นร1'!E45="ย้าย",'กรอกข้อมูล นร1'!E45,"")</f>
        <v/>
      </c>
      <c r="Q348" s="35">
        <f t="shared" ref="Q348:Q357" si="91">SUM(C348,G348)</f>
        <v>0</v>
      </c>
      <c r="W348" s="35">
        <f t="shared" ref="W348:W357" si="92">SUM(C348,G348)</f>
        <v>0</v>
      </c>
    </row>
    <row r="349" spans="1:23" ht="12.95" customHeight="1">
      <c r="A349" s="54" t="str">
        <f t="shared" si="86"/>
        <v/>
      </c>
      <c r="B349" s="470" t="str">
        <f t="shared" si="86"/>
        <v/>
      </c>
      <c r="C349" s="52" t="str">
        <f>IF(A349="","",คะแนนตามตัวชี้วัด!AY323)</f>
        <v/>
      </c>
      <c r="D349" s="52" t="str">
        <f>IF(A349="","",คะแนนตามตัวชี้วัด!AU323)</f>
        <v/>
      </c>
      <c r="E349" s="52" t="str">
        <f>IF(B349="","",คะแนนตามตัวชี้วัด!AV323)</f>
        <v/>
      </c>
      <c r="F349" s="60" t="str">
        <f t="shared" si="87"/>
        <v/>
      </c>
      <c r="G349" s="52" t="str">
        <f>IF(A349="","",คะแนนตามตัวชี้วัด!AZ323)</f>
        <v/>
      </c>
      <c r="H349" s="52" t="str">
        <f>IF(B349="","",คะแนนตามตัวชี้วัด!AW323)</f>
        <v/>
      </c>
      <c r="I349" s="52" t="str">
        <f>IF(C349="","",คะแนนตามตัวชี้วัด!AX323)</f>
        <v/>
      </c>
      <c r="J349" s="60" t="str">
        <f t="shared" si="78"/>
        <v/>
      </c>
      <c r="K349" s="54" t="str">
        <f t="shared" si="79"/>
        <v/>
      </c>
      <c r="L349" s="307" t="str">
        <f t="shared" si="88"/>
        <v/>
      </c>
      <c r="M349" s="33"/>
      <c r="N349" s="33" t="str">
        <f t="shared" si="89"/>
        <v/>
      </c>
      <c r="O349" s="33" t="str">
        <f t="shared" si="90"/>
        <v/>
      </c>
      <c r="P349" s="59" t="str">
        <f>IF('กรอกข้อมูล นร1'!E46="ย้าย",'กรอกข้อมูล นร1'!E46,"")</f>
        <v/>
      </c>
      <c r="Q349" s="35">
        <f t="shared" si="91"/>
        <v>0</v>
      </c>
      <c r="W349" s="35">
        <f t="shared" si="92"/>
        <v>0</v>
      </c>
    </row>
    <row r="350" spans="1:23" ht="12.95" customHeight="1">
      <c r="A350" s="54" t="str">
        <f t="shared" si="86"/>
        <v/>
      </c>
      <c r="B350" s="470" t="str">
        <f t="shared" si="86"/>
        <v/>
      </c>
      <c r="C350" s="52" t="str">
        <f>IF(A350="","",คะแนนตามตัวชี้วัด!AY324)</f>
        <v/>
      </c>
      <c r="D350" s="52" t="str">
        <f>IF(A350="","",คะแนนตามตัวชี้วัด!AU324)</f>
        <v/>
      </c>
      <c r="E350" s="52" t="str">
        <f>IF(B350="","",คะแนนตามตัวชี้วัด!AV324)</f>
        <v/>
      </c>
      <c r="F350" s="60" t="str">
        <f t="shared" si="87"/>
        <v/>
      </c>
      <c r="G350" s="52" t="str">
        <f>IF(A350="","",คะแนนตามตัวชี้วัด!AZ324)</f>
        <v/>
      </c>
      <c r="H350" s="52" t="str">
        <f>IF(B350="","",คะแนนตามตัวชี้วัด!AW324)</f>
        <v/>
      </c>
      <c r="I350" s="52" t="str">
        <f>IF(C350="","",คะแนนตามตัวชี้วัด!AX324)</f>
        <v/>
      </c>
      <c r="J350" s="60" t="str">
        <f t="shared" si="78"/>
        <v/>
      </c>
      <c r="K350" s="54" t="str">
        <f t="shared" si="79"/>
        <v/>
      </c>
      <c r="L350" s="307" t="str">
        <f t="shared" si="88"/>
        <v/>
      </c>
      <c r="M350" s="33"/>
      <c r="N350" s="33" t="str">
        <f t="shared" si="89"/>
        <v/>
      </c>
      <c r="O350" s="33" t="str">
        <f t="shared" si="90"/>
        <v/>
      </c>
      <c r="P350" s="59" t="str">
        <f>IF('กรอกข้อมูล นร1'!E47="ย้าย",'กรอกข้อมูล นร1'!E47,"")</f>
        <v/>
      </c>
      <c r="Q350" s="35">
        <f t="shared" si="91"/>
        <v>0</v>
      </c>
      <c r="W350" s="35">
        <f t="shared" si="92"/>
        <v>0</v>
      </c>
    </row>
    <row r="351" spans="1:23" ht="12.95" customHeight="1">
      <c r="A351" s="54" t="str">
        <f t="shared" si="86"/>
        <v/>
      </c>
      <c r="B351" s="470" t="str">
        <f t="shared" si="86"/>
        <v/>
      </c>
      <c r="C351" s="52" t="str">
        <f>IF(A351="","",คะแนนตามตัวชี้วัด!AY325)</f>
        <v/>
      </c>
      <c r="D351" s="52" t="str">
        <f>IF(A351="","",คะแนนตามตัวชี้วัด!AU325)</f>
        <v/>
      </c>
      <c r="E351" s="52" t="str">
        <f>IF(B351="","",คะแนนตามตัวชี้วัด!AV325)</f>
        <v/>
      </c>
      <c r="F351" s="60" t="str">
        <f t="shared" si="87"/>
        <v/>
      </c>
      <c r="G351" s="52" t="str">
        <f>IF(A351="","",คะแนนตามตัวชี้วัด!AZ325)</f>
        <v/>
      </c>
      <c r="H351" s="52" t="str">
        <f>IF(B351="","",คะแนนตามตัวชี้วัด!AW325)</f>
        <v/>
      </c>
      <c r="I351" s="52" t="str">
        <f>IF(C351="","",คะแนนตามตัวชี้วัด!AX325)</f>
        <v/>
      </c>
      <c r="J351" s="60" t="str">
        <f t="shared" ref="J351:J357" si="93">IF(SUM(H351:I351),SUM(H351:I351),"")</f>
        <v/>
      </c>
      <c r="K351" s="54" t="str">
        <f t="shared" si="79"/>
        <v/>
      </c>
      <c r="L351" s="307" t="str">
        <f t="shared" si="88"/>
        <v/>
      </c>
      <c r="M351" s="33"/>
      <c r="N351" s="33" t="str">
        <f t="shared" si="89"/>
        <v/>
      </c>
      <c r="O351" s="33" t="str">
        <f t="shared" si="90"/>
        <v/>
      </c>
      <c r="P351" s="59" t="str">
        <f>IF('กรอกข้อมูล นร1'!E48="ย้าย",'กรอกข้อมูล นร1'!E48,"")</f>
        <v/>
      </c>
      <c r="Q351" s="35">
        <f t="shared" si="91"/>
        <v>0</v>
      </c>
      <c r="W351" s="35">
        <f t="shared" si="92"/>
        <v>0</v>
      </c>
    </row>
    <row r="352" spans="1:23" ht="12.95" customHeight="1">
      <c r="A352" s="54" t="str">
        <f t="shared" si="86"/>
        <v/>
      </c>
      <c r="B352" s="470" t="str">
        <f t="shared" si="86"/>
        <v/>
      </c>
      <c r="C352" s="52" t="str">
        <f>IF(A352="","",คะแนนตามตัวชี้วัด!AY326)</f>
        <v/>
      </c>
      <c r="D352" s="52" t="str">
        <f>IF(A352="","",คะแนนตามตัวชี้วัด!AU326)</f>
        <v/>
      </c>
      <c r="E352" s="52" t="str">
        <f>IF(B352="","",คะแนนตามตัวชี้วัด!AV326)</f>
        <v/>
      </c>
      <c r="F352" s="60" t="str">
        <f t="shared" si="87"/>
        <v/>
      </c>
      <c r="G352" s="52" t="str">
        <f>IF(A352="","",คะแนนตามตัวชี้วัด!AZ326)</f>
        <v/>
      </c>
      <c r="H352" s="52" t="str">
        <f>IF(B352="","",คะแนนตามตัวชี้วัด!AW326)</f>
        <v/>
      </c>
      <c r="I352" s="52" t="str">
        <f>IF(C352="","",คะแนนตามตัวชี้วัด!AX326)</f>
        <v/>
      </c>
      <c r="J352" s="60" t="str">
        <f t="shared" si="93"/>
        <v/>
      </c>
      <c r="K352" s="54" t="str">
        <f t="shared" si="79"/>
        <v/>
      </c>
      <c r="L352" s="307" t="str">
        <f t="shared" si="88"/>
        <v/>
      </c>
      <c r="M352" s="33"/>
      <c r="N352" s="33" t="str">
        <f t="shared" si="89"/>
        <v/>
      </c>
      <c r="O352" s="33" t="str">
        <f t="shared" si="90"/>
        <v/>
      </c>
      <c r="P352" s="59" t="str">
        <f>IF('กรอกข้อมูล นร1'!E49="ย้าย",'กรอกข้อมูล นร1'!E49,"")</f>
        <v/>
      </c>
      <c r="Q352" s="35">
        <f t="shared" si="91"/>
        <v>0</v>
      </c>
      <c r="W352" s="35">
        <f t="shared" si="92"/>
        <v>0</v>
      </c>
    </row>
    <row r="353" spans="1:24" ht="12.95" customHeight="1">
      <c r="A353" s="54" t="str">
        <f t="shared" si="86"/>
        <v/>
      </c>
      <c r="B353" s="470" t="str">
        <f t="shared" si="86"/>
        <v/>
      </c>
      <c r="C353" s="52" t="str">
        <f>IF(A353="","",คะแนนตามตัวชี้วัด!AY327)</f>
        <v/>
      </c>
      <c r="D353" s="52" t="str">
        <f>IF(A353="","",คะแนนตามตัวชี้วัด!AU327)</f>
        <v/>
      </c>
      <c r="E353" s="52" t="str">
        <f>IF(B353="","",คะแนนตามตัวชี้วัด!AV327)</f>
        <v/>
      </c>
      <c r="F353" s="60" t="str">
        <f t="shared" si="87"/>
        <v/>
      </c>
      <c r="G353" s="52" t="str">
        <f>IF(A353="","",คะแนนตามตัวชี้วัด!AZ327)</f>
        <v/>
      </c>
      <c r="H353" s="52" t="str">
        <f>IF(B353="","",คะแนนตามตัวชี้วัด!AW327)</f>
        <v/>
      </c>
      <c r="I353" s="52" t="str">
        <f>IF(C353="","",คะแนนตามตัวชี้วัด!AX327)</f>
        <v/>
      </c>
      <c r="J353" s="60" t="str">
        <f t="shared" si="93"/>
        <v/>
      </c>
      <c r="K353" s="54" t="str">
        <f t="shared" si="79"/>
        <v/>
      </c>
      <c r="L353" s="307" t="str">
        <f t="shared" si="88"/>
        <v/>
      </c>
      <c r="M353" s="33"/>
      <c r="N353" s="33" t="str">
        <f t="shared" si="89"/>
        <v/>
      </c>
      <c r="O353" s="33" t="str">
        <f t="shared" si="90"/>
        <v/>
      </c>
      <c r="P353" s="59" t="str">
        <f>IF('กรอกข้อมูล นร1'!E50="ย้าย",'กรอกข้อมูล นร1'!E50,"")</f>
        <v/>
      </c>
      <c r="Q353" s="35">
        <f t="shared" si="91"/>
        <v>0</v>
      </c>
      <c r="W353" s="35">
        <f t="shared" si="92"/>
        <v>0</v>
      </c>
    </row>
    <row r="354" spans="1:24" ht="12.95" customHeight="1">
      <c r="A354" s="54" t="str">
        <f t="shared" si="86"/>
        <v/>
      </c>
      <c r="B354" s="470" t="str">
        <f t="shared" si="86"/>
        <v/>
      </c>
      <c r="C354" s="52" t="str">
        <f>IF(A354="","",คะแนนตามตัวชี้วัด!AY328)</f>
        <v/>
      </c>
      <c r="D354" s="52" t="str">
        <f>IF(A354="","",คะแนนตามตัวชี้วัด!AU328)</f>
        <v/>
      </c>
      <c r="E354" s="52" t="str">
        <f>IF(B354="","",คะแนนตามตัวชี้วัด!AV328)</f>
        <v/>
      </c>
      <c r="F354" s="60" t="str">
        <f t="shared" si="87"/>
        <v/>
      </c>
      <c r="G354" s="52" t="str">
        <f>IF(A354="","",คะแนนตามตัวชี้วัด!AZ328)</f>
        <v/>
      </c>
      <c r="H354" s="52" t="str">
        <f>IF(B354="","",คะแนนตามตัวชี้วัด!AW328)</f>
        <v/>
      </c>
      <c r="I354" s="52" t="str">
        <f>IF(C354="","",คะแนนตามตัวชี้วัด!AX328)</f>
        <v/>
      </c>
      <c r="J354" s="60" t="str">
        <f t="shared" si="93"/>
        <v/>
      </c>
      <c r="K354" s="54" t="str">
        <f t="shared" si="79"/>
        <v/>
      </c>
      <c r="L354" s="307" t="str">
        <f t="shared" si="88"/>
        <v/>
      </c>
      <c r="M354" s="33"/>
      <c r="N354" s="33" t="str">
        <f t="shared" si="89"/>
        <v/>
      </c>
      <c r="O354" s="33" t="str">
        <f t="shared" si="90"/>
        <v/>
      </c>
      <c r="P354" s="59" t="str">
        <f>IF('กรอกข้อมูล นร1'!E51="ย้าย",'กรอกข้อมูล นร1'!E51,"")</f>
        <v/>
      </c>
      <c r="Q354" s="35">
        <f t="shared" si="91"/>
        <v>0</v>
      </c>
      <c r="W354" s="35">
        <f t="shared" si="92"/>
        <v>0</v>
      </c>
    </row>
    <row r="355" spans="1:24" ht="12.95" customHeight="1">
      <c r="A355" s="54" t="str">
        <f t="shared" si="86"/>
        <v/>
      </c>
      <c r="B355" s="470" t="str">
        <f t="shared" si="86"/>
        <v/>
      </c>
      <c r="C355" s="52" t="str">
        <f>IF(A355="","",คะแนนตามตัวชี้วัด!AY329)</f>
        <v/>
      </c>
      <c r="D355" s="52" t="str">
        <f>IF(A355="","",คะแนนตามตัวชี้วัด!AU329)</f>
        <v/>
      </c>
      <c r="E355" s="52" t="str">
        <f>IF(B355="","",คะแนนตามตัวชี้วัด!AV329)</f>
        <v/>
      </c>
      <c r="F355" s="60" t="str">
        <f t="shared" si="87"/>
        <v/>
      </c>
      <c r="G355" s="52" t="str">
        <f>IF(A355="","",คะแนนตามตัวชี้วัด!AZ329)</f>
        <v/>
      </c>
      <c r="H355" s="52" t="str">
        <f>IF(B355="","",คะแนนตามตัวชี้วัด!AW329)</f>
        <v/>
      </c>
      <c r="I355" s="52" t="str">
        <f>IF(C355="","",คะแนนตามตัวชี้วัด!AX329)</f>
        <v/>
      </c>
      <c r="J355" s="60" t="str">
        <f t="shared" si="93"/>
        <v/>
      </c>
      <c r="K355" s="54" t="str">
        <f t="shared" si="79"/>
        <v/>
      </c>
      <c r="L355" s="307" t="str">
        <f t="shared" si="88"/>
        <v/>
      </c>
      <c r="M355" s="33"/>
      <c r="N355" s="33" t="str">
        <f t="shared" si="89"/>
        <v/>
      </c>
      <c r="O355" s="33" t="str">
        <f t="shared" si="90"/>
        <v/>
      </c>
      <c r="P355" s="59" t="str">
        <f>IF('กรอกข้อมูล นร1'!E52="ย้าย",'กรอกข้อมูล นร1'!E52,"")</f>
        <v/>
      </c>
      <c r="Q355" s="35">
        <f t="shared" si="91"/>
        <v>0</v>
      </c>
      <c r="W355" s="35">
        <f t="shared" si="92"/>
        <v>0</v>
      </c>
    </row>
    <row r="356" spans="1:24" ht="12.95" customHeight="1">
      <c r="A356" s="54" t="str">
        <f t="shared" si="86"/>
        <v/>
      </c>
      <c r="B356" s="470" t="str">
        <f t="shared" si="86"/>
        <v/>
      </c>
      <c r="C356" s="52" t="str">
        <f>IF(A356="","",คะแนนตามตัวชี้วัด!AY330)</f>
        <v/>
      </c>
      <c r="D356" s="52" t="str">
        <f>IF(A356="","",คะแนนตามตัวชี้วัด!AU330)</f>
        <v/>
      </c>
      <c r="E356" s="52" t="str">
        <f>IF(B356="","",คะแนนตามตัวชี้วัด!AV330)</f>
        <v/>
      </c>
      <c r="F356" s="60" t="str">
        <f t="shared" si="87"/>
        <v/>
      </c>
      <c r="G356" s="52" t="str">
        <f>IF(A356="","",คะแนนตามตัวชี้วัด!AZ330)</f>
        <v/>
      </c>
      <c r="H356" s="52" t="str">
        <f>IF(B356="","",คะแนนตามตัวชี้วัด!AW330)</f>
        <v/>
      </c>
      <c r="I356" s="52" t="str">
        <f>IF(C356="","",คะแนนตามตัวชี้วัด!AX330)</f>
        <v/>
      </c>
      <c r="J356" s="60" t="str">
        <f t="shared" si="93"/>
        <v/>
      </c>
      <c r="K356" s="54" t="str">
        <f t="shared" si="79"/>
        <v/>
      </c>
      <c r="L356" s="307" t="str">
        <f t="shared" si="88"/>
        <v/>
      </c>
      <c r="M356" s="33"/>
      <c r="N356" s="33" t="str">
        <f t="shared" si="89"/>
        <v/>
      </c>
      <c r="O356" s="33" t="str">
        <f t="shared" si="90"/>
        <v/>
      </c>
      <c r="P356" s="59" t="str">
        <f>IF('กรอกข้อมูล นร1'!E53="ย้าย",'กรอกข้อมูล นร1'!E53,"")</f>
        <v/>
      </c>
      <c r="Q356" s="35">
        <f t="shared" si="91"/>
        <v>0</v>
      </c>
      <c r="W356" s="35">
        <f t="shared" si="92"/>
        <v>0</v>
      </c>
    </row>
    <row r="357" spans="1:24" ht="12.95" customHeight="1">
      <c r="A357" s="54" t="str">
        <f t="shared" si="86"/>
        <v/>
      </c>
      <c r="B357" s="470" t="str">
        <f t="shared" si="86"/>
        <v/>
      </c>
      <c r="C357" s="52" t="str">
        <f>IF(A357="","",คะแนนตามตัวชี้วัด!AY331)</f>
        <v/>
      </c>
      <c r="D357" s="52" t="str">
        <f>IF(A357="","",คะแนนตามตัวชี้วัด!AU331)</f>
        <v/>
      </c>
      <c r="E357" s="52" t="str">
        <f>IF(B357="","",คะแนนตามตัวชี้วัด!AV331)</f>
        <v/>
      </c>
      <c r="F357" s="60" t="str">
        <f t="shared" si="87"/>
        <v/>
      </c>
      <c r="G357" s="52" t="str">
        <f>IF(A357="","",คะแนนตามตัวชี้วัด!AZ331)</f>
        <v/>
      </c>
      <c r="H357" s="52" t="str">
        <f>IF(B357="","",คะแนนตามตัวชี้วัด!AW331)</f>
        <v/>
      </c>
      <c r="I357" s="52" t="str">
        <f>IF(C357="","",คะแนนตามตัวชี้วัด!AX331)</f>
        <v/>
      </c>
      <c r="J357" s="60" t="str">
        <f t="shared" si="93"/>
        <v/>
      </c>
      <c r="K357" s="54" t="str">
        <f t="shared" si="79"/>
        <v/>
      </c>
      <c r="L357" s="307" t="str">
        <f t="shared" si="88"/>
        <v/>
      </c>
      <c r="M357" s="33"/>
      <c r="N357" s="33" t="str">
        <f t="shared" si="89"/>
        <v/>
      </c>
      <c r="O357" s="33" t="str">
        <f t="shared" si="90"/>
        <v/>
      </c>
      <c r="P357" s="59" t="str">
        <f>IF('กรอกข้อมูล นร1'!E54="ย้าย",'กรอกข้อมูล นร1'!E54,"")</f>
        <v/>
      </c>
      <c r="Q357" s="35">
        <f t="shared" si="91"/>
        <v>0</v>
      </c>
      <c r="W357" s="35">
        <f t="shared" si="92"/>
        <v>0</v>
      </c>
    </row>
    <row r="358" spans="1:24" ht="2.1" customHeight="1">
      <c r="A358" s="41"/>
      <c r="B358" s="38"/>
      <c r="C358" s="39"/>
      <c r="D358" s="45"/>
      <c r="E358" s="45"/>
      <c r="F358" s="40"/>
      <c r="G358" s="40"/>
      <c r="H358" s="45"/>
      <c r="I358" s="45"/>
      <c r="J358" s="45"/>
      <c r="K358" s="46"/>
      <c r="L358" s="45"/>
      <c r="M358" s="317"/>
      <c r="N358" s="317" t="str">
        <f>IF(COUNTIF(N308:N357,"/"),COUNTIF(N308:N357,"/"),"0")</f>
        <v>0</v>
      </c>
      <c r="O358" s="317">
        <f>IF(COUNTIF(O308:O357,"/"),COUNTIF(O308:O357,"/"),"0")</f>
        <v>1</v>
      </c>
      <c r="P358" s="318"/>
      <c r="Q358" s="35">
        <f t="shared" si="83"/>
        <v>0</v>
      </c>
    </row>
    <row r="359" spans="1:24" ht="13.5" customHeight="1">
      <c r="B359" s="916" t="s">
        <v>114</v>
      </c>
      <c r="C359" s="916"/>
      <c r="D359" s="916"/>
      <c r="E359" s="917">
        <f>N358*100/SUM(N358:O358)</f>
        <v>0</v>
      </c>
      <c r="F359" s="917"/>
      <c r="G359" s="251"/>
      <c r="H359" s="42"/>
      <c r="I359" s="42"/>
      <c r="J359" s="42"/>
      <c r="K359" s="43"/>
      <c r="L359" s="42"/>
      <c r="M359" s="471"/>
      <c r="N359" s="471"/>
      <c r="O359" s="318"/>
      <c r="P359" s="318"/>
      <c r="Q359" s="35">
        <f t="shared" si="83"/>
        <v>0</v>
      </c>
    </row>
    <row r="360" spans="1:24" ht="0.6" customHeight="1">
      <c r="B360" s="468"/>
      <c r="C360" s="451"/>
      <c r="D360" s="42"/>
      <c r="E360" s="42"/>
      <c r="F360" s="469"/>
      <c r="G360" s="469"/>
      <c r="H360" s="42"/>
      <c r="I360" s="42"/>
      <c r="J360" s="42"/>
      <c r="K360" s="43"/>
      <c r="L360" s="42"/>
      <c r="M360" s="44"/>
      <c r="N360" s="44"/>
      <c r="Q360" s="35">
        <f t="shared" si="83"/>
        <v>0</v>
      </c>
    </row>
    <row r="361" spans="1:24" ht="23.25">
      <c r="A361" s="918" t="str">
        <f>"ผลการประเมินการเรียนรู้  วิชา"&amp;ข้อมูลพื้นฐาน!A21&amp;"    รหัสวิชา    "&amp;ข้อมูลพื้นฐาน!C21</f>
        <v xml:space="preserve">ผลการประเมินการเรียนรู้  วิชาศิลปะ    รหัสวิชา    </v>
      </c>
      <c r="B361" s="918"/>
      <c r="C361" s="918"/>
      <c r="D361" s="918"/>
      <c r="E361" s="918"/>
      <c r="F361" s="918"/>
      <c r="G361" s="918"/>
      <c r="H361" s="918"/>
      <c r="I361" s="918"/>
      <c r="J361" s="918"/>
      <c r="K361" s="918"/>
      <c r="L361" s="918"/>
      <c r="M361" s="918"/>
      <c r="N361" s="918"/>
      <c r="O361" s="918"/>
      <c r="P361" s="918"/>
      <c r="Q361" s="35">
        <f t="shared" si="83"/>
        <v>0</v>
      </c>
      <c r="X361" s="35">
        <v>7</v>
      </c>
    </row>
    <row r="362" spans="1:24" ht="19.5" customHeight="1">
      <c r="A362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362" s="919"/>
      <c r="C362" s="919"/>
      <c r="D362" s="919"/>
      <c r="E362" s="919"/>
      <c r="F362" s="919"/>
      <c r="G362" s="919"/>
      <c r="H362" s="919"/>
      <c r="I362" s="919"/>
      <c r="J362" s="919"/>
      <c r="K362" s="919"/>
      <c r="L362" s="919"/>
      <c r="M362" s="919"/>
      <c r="N362" s="919"/>
      <c r="O362" s="919"/>
      <c r="P362" s="919"/>
      <c r="Q362" s="35">
        <f t="shared" si="83"/>
        <v>0</v>
      </c>
    </row>
    <row r="363" spans="1:24" ht="19.5" customHeight="1">
      <c r="A363" s="920" t="str">
        <f>"ครูผู้สอน    "&amp;ข้อมูลพื้นฐาน!B21</f>
        <v xml:space="preserve">ครูผู้สอน    </v>
      </c>
      <c r="B363" s="920"/>
      <c r="C363" s="920"/>
      <c r="D363" s="920"/>
      <c r="E363" s="920"/>
      <c r="F363" s="920"/>
      <c r="G363" s="920"/>
      <c r="H363" s="920"/>
      <c r="I363" s="920"/>
      <c r="J363" s="920"/>
      <c r="K363" s="920"/>
      <c r="L363" s="920"/>
      <c r="M363" s="920"/>
      <c r="N363" s="920"/>
      <c r="O363" s="920"/>
      <c r="P363" s="920"/>
      <c r="Q363" s="35">
        <f t="shared" si="83"/>
        <v>0</v>
      </c>
    </row>
    <row r="364" spans="1:24" ht="14.1" customHeight="1">
      <c r="A364" s="921" t="s">
        <v>38</v>
      </c>
      <c r="B364" s="924" t="s">
        <v>39</v>
      </c>
      <c r="C364" s="947" t="s">
        <v>40</v>
      </c>
      <c r="D364" s="947"/>
      <c r="E364" s="947"/>
      <c r="F364" s="947"/>
      <c r="G364" s="948" t="s">
        <v>43</v>
      </c>
      <c r="H364" s="948"/>
      <c r="I364" s="948"/>
      <c r="J364" s="931"/>
      <c r="K364" s="930" t="s">
        <v>44</v>
      </c>
      <c r="L364" s="931"/>
      <c r="M364" s="932" t="s">
        <v>48</v>
      </c>
      <c r="N364" s="935" t="s">
        <v>49</v>
      </c>
      <c r="O364" s="936"/>
      <c r="P364" s="939" t="s">
        <v>61</v>
      </c>
      <c r="Q364" s="35">
        <f t="shared" si="83"/>
        <v>0</v>
      </c>
    </row>
    <row r="365" spans="1:24" ht="48.95" customHeight="1">
      <c r="A365" s="922"/>
      <c r="B365" s="925"/>
      <c r="C365" s="949" t="s">
        <v>116</v>
      </c>
      <c r="D365" s="585" t="s">
        <v>41</v>
      </c>
      <c r="E365" s="585" t="s">
        <v>42</v>
      </c>
      <c r="F365" s="585" t="s">
        <v>1</v>
      </c>
      <c r="G365" s="949" t="s">
        <v>116</v>
      </c>
      <c r="H365" s="586" t="s">
        <v>41</v>
      </c>
      <c r="I365" s="586" t="s">
        <v>1717</v>
      </c>
      <c r="J365" s="586" t="s">
        <v>1</v>
      </c>
      <c r="K365" s="587" t="s">
        <v>45</v>
      </c>
      <c r="L365" s="949" t="s">
        <v>46</v>
      </c>
      <c r="M365" s="933"/>
      <c r="N365" s="937"/>
      <c r="O365" s="938"/>
      <c r="P365" s="940"/>
      <c r="Q365" s="35">
        <f t="shared" si="83"/>
        <v>0</v>
      </c>
    </row>
    <row r="366" spans="1:24" ht="13.5" customHeight="1">
      <c r="A366" s="922"/>
      <c r="B366" s="925"/>
      <c r="C366" s="950"/>
      <c r="D366" s="209" t="s">
        <v>47</v>
      </c>
      <c r="E366" s="209" t="s">
        <v>47</v>
      </c>
      <c r="F366" s="209" t="s">
        <v>47</v>
      </c>
      <c r="G366" s="950"/>
      <c r="H366" s="209" t="s">
        <v>47</v>
      </c>
      <c r="I366" s="209" t="s">
        <v>47</v>
      </c>
      <c r="J366" s="209" t="s">
        <v>47</v>
      </c>
      <c r="K366" s="588" t="s">
        <v>47</v>
      </c>
      <c r="L366" s="951"/>
      <c r="M366" s="933"/>
      <c r="N366" s="939" t="s">
        <v>50</v>
      </c>
      <c r="O366" s="939" t="s">
        <v>51</v>
      </c>
      <c r="P366" s="940"/>
      <c r="Q366" s="35">
        <f t="shared" si="83"/>
        <v>0</v>
      </c>
    </row>
    <row r="367" spans="1:24" ht="13.5" customHeight="1">
      <c r="A367" s="923"/>
      <c r="B367" s="926"/>
      <c r="C367" s="209">
        <f>ข้อมูลพื้นฐาน!F21</f>
        <v>0</v>
      </c>
      <c r="D367" s="209">
        <f>ข้อมูลพื้นฐาน!D21/2</f>
        <v>40</v>
      </c>
      <c r="E367" s="209">
        <f>ข้อมูลพื้นฐาน!E21/2</f>
        <v>10</v>
      </c>
      <c r="F367" s="209">
        <f>SUM(D367:E367)</f>
        <v>50</v>
      </c>
      <c r="G367" s="209">
        <f>ข้อมูลพื้นฐาน!G21</f>
        <v>0</v>
      </c>
      <c r="H367" s="464">
        <f>D367</f>
        <v>40</v>
      </c>
      <c r="I367" s="464">
        <f>E367</f>
        <v>10</v>
      </c>
      <c r="J367" s="209">
        <f>SUM(H367:I367)</f>
        <v>50</v>
      </c>
      <c r="K367" s="588">
        <f>SUM(F367,J367)</f>
        <v>100</v>
      </c>
      <c r="L367" s="950"/>
      <c r="M367" s="934"/>
      <c r="N367" s="941"/>
      <c r="O367" s="941"/>
      <c r="P367" s="941"/>
      <c r="Q367" s="35">
        <f t="shared" si="83"/>
        <v>0</v>
      </c>
    </row>
    <row r="368" spans="1:24" ht="12.95" customHeight="1">
      <c r="A368" s="54">
        <f t="shared" ref="A368:B387" si="94">A308</f>
        <v>1</v>
      </c>
      <c r="B368" s="470" t="str">
        <f t="shared" si="94"/>
        <v/>
      </c>
      <c r="C368" s="52">
        <f>IF(A368="","",คะแนนตามตัวชี้วัด!AY338)</f>
        <v>0</v>
      </c>
      <c r="D368" s="52">
        <f>IF(A368="","",คะแนนตามตัวชี้วัด!AU338)</f>
        <v>0</v>
      </c>
      <c r="E368" s="52" t="str">
        <f>IF(B368="","",คะแนนตามตัวชี้วัด!AV338)</f>
        <v/>
      </c>
      <c r="F368" s="60" t="str">
        <f>IF(SUM(D368:E368),SUM(D368:E368),"")</f>
        <v/>
      </c>
      <c r="G368" s="52">
        <f>IF(A368="","",คะแนนตามตัวชี้วัด!AZ338)</f>
        <v>0</v>
      </c>
      <c r="H368" s="52" t="str">
        <f>IF(B368="","",คะแนนตามตัวชี้วัด!AW338)</f>
        <v/>
      </c>
      <c r="I368" s="52">
        <f>IF(C368="","",คะแนนตามตัวชี้วัด!AX338)</f>
        <v>0</v>
      </c>
      <c r="J368" s="60" t="str">
        <f>IF(SUM(H368:I368),SUM(H368:I368),"")</f>
        <v/>
      </c>
      <c r="K368" s="54">
        <f>IF(A368="","",SUM(F368,J368))</f>
        <v>0</v>
      </c>
      <c r="L368" s="307">
        <f>IF(A368="","",IF(P368="ย้าย","-",VLOOKUP(K368,เกรดประจำชั้น,4,TRUE)))</f>
        <v>0</v>
      </c>
      <c r="M368" s="33"/>
      <c r="N368" s="33" t="str">
        <f>IF(P368="ย้าย","-",IF(A368="","",IF(L368&gt;0,"/","")))</f>
        <v/>
      </c>
      <c r="O368" s="33" t="str">
        <f>IF(N368="-","-",IF(A368="","",IF(L368=0,"/","")))</f>
        <v>/</v>
      </c>
      <c r="P368" s="59" t="str">
        <f>IF('กรอกข้อมูล นร1'!E5="ย้าย",'กรอกข้อมูล นร1'!E5,"")</f>
        <v/>
      </c>
      <c r="Q368" s="35">
        <f t="shared" si="83"/>
        <v>0</v>
      </c>
      <c r="W368" s="35">
        <f t="shared" si="84"/>
        <v>0</v>
      </c>
    </row>
    <row r="369" spans="1:23" ht="12.95" customHeight="1">
      <c r="A369" s="54" t="str">
        <f t="shared" si="94"/>
        <v/>
      </c>
      <c r="B369" s="470" t="str">
        <f t="shared" si="94"/>
        <v/>
      </c>
      <c r="C369" s="52" t="str">
        <f>IF(A369="","",คะแนนตามตัวชี้วัด!AY339)</f>
        <v/>
      </c>
      <c r="D369" s="52" t="str">
        <f>IF(A369="","",คะแนนตามตัวชี้วัด!AU339)</f>
        <v/>
      </c>
      <c r="E369" s="52" t="str">
        <f>IF(B369="","",คะแนนตามตัวชี้วัด!AV339)</f>
        <v/>
      </c>
      <c r="F369" s="60" t="str">
        <f t="shared" ref="F369:F407" si="95">IF(SUM(D369:E369),SUM(D369:E369),"")</f>
        <v/>
      </c>
      <c r="G369" s="52" t="str">
        <f>IF(A369="","",คะแนนตามตัวชี้วัด!AZ339)</f>
        <v/>
      </c>
      <c r="H369" s="52" t="str">
        <f>IF(B369="","",คะแนนตามตัวชี้วัด!AW339)</f>
        <v/>
      </c>
      <c r="I369" s="52" t="str">
        <f>IF(C369="","",คะแนนตามตัวชี้วัด!AX339)</f>
        <v/>
      </c>
      <c r="J369" s="60" t="str">
        <f t="shared" ref="J369:J409" si="96">IF(SUM(H369:I369),SUM(H369:I369),"")</f>
        <v/>
      </c>
      <c r="K369" s="54" t="str">
        <f t="shared" ref="K369:K418" si="97">IF(A369="","",SUM(F369,J369))</f>
        <v/>
      </c>
      <c r="L369" s="307" t="str">
        <f t="shared" ref="L369:L407" si="98">IF(A369="","",IF(P369="ย้าย","-",VLOOKUP(K369,เกรดประจำชั้น,4,TRUE)))</f>
        <v/>
      </c>
      <c r="M369" s="33"/>
      <c r="N369" s="33" t="str">
        <f t="shared" ref="N369:N407" si="99">IF(P369="ย้าย","-",IF(A369="","",IF(L369&gt;0,"/","")))</f>
        <v/>
      </c>
      <c r="O369" s="33" t="str">
        <f t="shared" ref="O369:O407" si="100">IF(N369="-","-",IF(A369="","",IF(L369=0,"/","")))</f>
        <v/>
      </c>
      <c r="P369" s="59" t="str">
        <f>IF('กรอกข้อมูล นร1'!E6="ย้าย",'กรอกข้อมูล นร1'!E6,"")</f>
        <v/>
      </c>
      <c r="Q369" s="35">
        <f t="shared" si="83"/>
        <v>0</v>
      </c>
      <c r="W369" s="35">
        <f t="shared" si="84"/>
        <v>0</v>
      </c>
    </row>
    <row r="370" spans="1:23" ht="12.95" customHeight="1">
      <c r="A370" s="54" t="str">
        <f t="shared" si="94"/>
        <v/>
      </c>
      <c r="B370" s="470" t="str">
        <f t="shared" si="94"/>
        <v/>
      </c>
      <c r="C370" s="52" t="str">
        <f>IF(A370="","",คะแนนตามตัวชี้วัด!AY340)</f>
        <v/>
      </c>
      <c r="D370" s="52" t="str">
        <f>IF(A370="","",คะแนนตามตัวชี้วัด!AU340)</f>
        <v/>
      </c>
      <c r="E370" s="52" t="str">
        <f>IF(B370="","",คะแนนตามตัวชี้วัด!AV340)</f>
        <v/>
      </c>
      <c r="F370" s="60" t="str">
        <f t="shared" si="95"/>
        <v/>
      </c>
      <c r="G370" s="52" t="str">
        <f>IF(A370="","",คะแนนตามตัวชี้วัด!AZ340)</f>
        <v/>
      </c>
      <c r="H370" s="52" t="str">
        <f>IF(B370="","",คะแนนตามตัวชี้วัด!AW340)</f>
        <v/>
      </c>
      <c r="I370" s="52" t="str">
        <f>IF(C370="","",คะแนนตามตัวชี้วัด!AX340)</f>
        <v/>
      </c>
      <c r="J370" s="60" t="str">
        <f t="shared" si="96"/>
        <v/>
      </c>
      <c r="K370" s="54" t="str">
        <f t="shared" si="97"/>
        <v/>
      </c>
      <c r="L370" s="307" t="str">
        <f t="shared" si="98"/>
        <v/>
      </c>
      <c r="M370" s="33"/>
      <c r="N370" s="33" t="str">
        <f t="shared" si="99"/>
        <v/>
      </c>
      <c r="O370" s="33" t="str">
        <f t="shared" si="100"/>
        <v/>
      </c>
      <c r="P370" s="59" t="str">
        <f>IF('กรอกข้อมูล นร1'!E7="ย้าย",'กรอกข้อมูล นร1'!E7,"")</f>
        <v/>
      </c>
      <c r="Q370" s="35">
        <f t="shared" si="83"/>
        <v>0</v>
      </c>
      <c r="W370" s="35">
        <f t="shared" si="84"/>
        <v>0</v>
      </c>
    </row>
    <row r="371" spans="1:23" ht="12.95" customHeight="1">
      <c r="A371" s="54" t="str">
        <f t="shared" si="94"/>
        <v/>
      </c>
      <c r="B371" s="470" t="str">
        <f t="shared" si="94"/>
        <v/>
      </c>
      <c r="C371" s="52" t="str">
        <f>IF(A371="","",คะแนนตามตัวชี้วัด!AY341)</f>
        <v/>
      </c>
      <c r="D371" s="52" t="str">
        <f>IF(A371="","",คะแนนตามตัวชี้วัด!AU341)</f>
        <v/>
      </c>
      <c r="E371" s="52" t="str">
        <f>IF(B371="","",คะแนนตามตัวชี้วัด!AV341)</f>
        <v/>
      </c>
      <c r="F371" s="60" t="str">
        <f t="shared" si="95"/>
        <v/>
      </c>
      <c r="G371" s="52" t="str">
        <f>IF(A371="","",คะแนนตามตัวชี้วัด!AZ341)</f>
        <v/>
      </c>
      <c r="H371" s="52" t="str">
        <f>IF(B371="","",คะแนนตามตัวชี้วัด!AW341)</f>
        <v/>
      </c>
      <c r="I371" s="52" t="str">
        <f>IF(C371="","",คะแนนตามตัวชี้วัด!AX341)</f>
        <v/>
      </c>
      <c r="J371" s="60" t="str">
        <f t="shared" si="96"/>
        <v/>
      </c>
      <c r="K371" s="54" t="str">
        <f t="shared" si="97"/>
        <v/>
      </c>
      <c r="L371" s="307" t="str">
        <f t="shared" si="98"/>
        <v/>
      </c>
      <c r="M371" s="33"/>
      <c r="N371" s="33" t="str">
        <f t="shared" si="99"/>
        <v/>
      </c>
      <c r="O371" s="33" t="str">
        <f t="shared" si="100"/>
        <v/>
      </c>
      <c r="P371" s="59" t="str">
        <f>IF('กรอกข้อมูล นร1'!E8="ย้าย",'กรอกข้อมูล นร1'!E8,"")</f>
        <v/>
      </c>
      <c r="Q371" s="35">
        <f t="shared" si="83"/>
        <v>0</v>
      </c>
      <c r="W371" s="35">
        <f t="shared" si="84"/>
        <v>0</v>
      </c>
    </row>
    <row r="372" spans="1:23" ht="12.95" customHeight="1">
      <c r="A372" s="54" t="str">
        <f t="shared" si="94"/>
        <v/>
      </c>
      <c r="B372" s="470" t="str">
        <f t="shared" si="94"/>
        <v/>
      </c>
      <c r="C372" s="52" t="str">
        <f>IF(A372="","",คะแนนตามตัวชี้วัด!AY342)</f>
        <v/>
      </c>
      <c r="D372" s="52" t="str">
        <f>IF(A372="","",คะแนนตามตัวชี้วัด!AU342)</f>
        <v/>
      </c>
      <c r="E372" s="52" t="str">
        <f>IF(B372="","",คะแนนตามตัวชี้วัด!AV342)</f>
        <v/>
      </c>
      <c r="F372" s="60" t="str">
        <f t="shared" si="95"/>
        <v/>
      </c>
      <c r="G372" s="52" t="str">
        <f>IF(A372="","",คะแนนตามตัวชี้วัด!AZ342)</f>
        <v/>
      </c>
      <c r="H372" s="52" t="str">
        <f>IF(B372="","",คะแนนตามตัวชี้วัด!AW342)</f>
        <v/>
      </c>
      <c r="I372" s="52" t="str">
        <f>IF(C372="","",คะแนนตามตัวชี้วัด!AX342)</f>
        <v/>
      </c>
      <c r="J372" s="60" t="str">
        <f t="shared" si="96"/>
        <v/>
      </c>
      <c r="K372" s="54" t="str">
        <f t="shared" si="97"/>
        <v/>
      </c>
      <c r="L372" s="307" t="str">
        <f t="shared" si="98"/>
        <v/>
      </c>
      <c r="M372" s="33"/>
      <c r="N372" s="33" t="str">
        <f t="shared" si="99"/>
        <v/>
      </c>
      <c r="O372" s="33" t="str">
        <f t="shared" si="100"/>
        <v/>
      </c>
      <c r="P372" s="59" t="str">
        <f>IF('กรอกข้อมูล นร1'!E9="ย้าย",'กรอกข้อมูล นร1'!E9,"")</f>
        <v/>
      </c>
      <c r="Q372" s="35">
        <f t="shared" si="83"/>
        <v>0</v>
      </c>
      <c r="W372" s="35">
        <f t="shared" si="84"/>
        <v>0</v>
      </c>
    </row>
    <row r="373" spans="1:23" ht="12.95" customHeight="1">
      <c r="A373" s="54" t="str">
        <f t="shared" si="94"/>
        <v/>
      </c>
      <c r="B373" s="470" t="str">
        <f t="shared" si="94"/>
        <v/>
      </c>
      <c r="C373" s="52" t="str">
        <f>IF(A373="","",คะแนนตามตัวชี้วัด!AY343)</f>
        <v/>
      </c>
      <c r="D373" s="52" t="str">
        <f>IF(A373="","",คะแนนตามตัวชี้วัด!AU343)</f>
        <v/>
      </c>
      <c r="E373" s="52" t="str">
        <f>IF(B373="","",คะแนนตามตัวชี้วัด!AV343)</f>
        <v/>
      </c>
      <c r="F373" s="60" t="str">
        <f t="shared" si="95"/>
        <v/>
      </c>
      <c r="G373" s="52" t="str">
        <f>IF(A373="","",คะแนนตามตัวชี้วัด!AZ343)</f>
        <v/>
      </c>
      <c r="H373" s="52" t="str">
        <f>IF(B373="","",คะแนนตามตัวชี้วัด!AW343)</f>
        <v/>
      </c>
      <c r="I373" s="52" t="str">
        <f>IF(C373="","",คะแนนตามตัวชี้วัด!AX343)</f>
        <v/>
      </c>
      <c r="J373" s="60" t="str">
        <f t="shared" si="96"/>
        <v/>
      </c>
      <c r="K373" s="54" t="str">
        <f t="shared" si="97"/>
        <v/>
      </c>
      <c r="L373" s="307" t="str">
        <f t="shared" si="98"/>
        <v/>
      </c>
      <c r="M373" s="33"/>
      <c r="N373" s="33" t="str">
        <f t="shared" si="99"/>
        <v/>
      </c>
      <c r="O373" s="33" t="str">
        <f t="shared" si="100"/>
        <v/>
      </c>
      <c r="P373" s="59" t="str">
        <f>IF('กรอกข้อมูล นร1'!E10="ย้าย",'กรอกข้อมูล นร1'!E10,"")</f>
        <v/>
      </c>
      <c r="Q373" s="35">
        <f t="shared" si="83"/>
        <v>0</v>
      </c>
      <c r="W373" s="35">
        <f t="shared" si="84"/>
        <v>0</v>
      </c>
    </row>
    <row r="374" spans="1:23" ht="12.95" customHeight="1">
      <c r="A374" s="54" t="str">
        <f t="shared" si="94"/>
        <v/>
      </c>
      <c r="B374" s="470" t="str">
        <f t="shared" si="94"/>
        <v/>
      </c>
      <c r="C374" s="52" t="str">
        <f>IF(A374="","",คะแนนตามตัวชี้วัด!AY344)</f>
        <v/>
      </c>
      <c r="D374" s="52" t="str">
        <f>IF(A374="","",คะแนนตามตัวชี้วัด!AU344)</f>
        <v/>
      </c>
      <c r="E374" s="52" t="str">
        <f>IF(B374="","",คะแนนตามตัวชี้วัด!AV344)</f>
        <v/>
      </c>
      <c r="F374" s="60" t="str">
        <f t="shared" si="95"/>
        <v/>
      </c>
      <c r="G374" s="52" t="str">
        <f>IF(A374="","",คะแนนตามตัวชี้วัด!AZ344)</f>
        <v/>
      </c>
      <c r="H374" s="52" t="str">
        <f>IF(B374="","",คะแนนตามตัวชี้วัด!AW344)</f>
        <v/>
      </c>
      <c r="I374" s="52" t="str">
        <f>IF(C374="","",คะแนนตามตัวชี้วัด!AX344)</f>
        <v/>
      </c>
      <c r="J374" s="60" t="str">
        <f t="shared" si="96"/>
        <v/>
      </c>
      <c r="K374" s="54" t="str">
        <f t="shared" si="97"/>
        <v/>
      </c>
      <c r="L374" s="307" t="str">
        <f t="shared" si="98"/>
        <v/>
      </c>
      <c r="M374" s="33"/>
      <c r="N374" s="33" t="str">
        <f t="shared" si="99"/>
        <v/>
      </c>
      <c r="O374" s="33" t="str">
        <f t="shared" si="100"/>
        <v/>
      </c>
      <c r="P374" s="59" t="str">
        <f>IF('กรอกข้อมูล นร1'!E11="ย้าย",'กรอกข้อมูล นร1'!E11,"")</f>
        <v/>
      </c>
      <c r="Q374" s="35">
        <f t="shared" si="83"/>
        <v>0</v>
      </c>
      <c r="W374" s="35">
        <f t="shared" si="84"/>
        <v>0</v>
      </c>
    </row>
    <row r="375" spans="1:23" ht="12.95" customHeight="1">
      <c r="A375" s="54" t="str">
        <f t="shared" si="94"/>
        <v/>
      </c>
      <c r="B375" s="470" t="str">
        <f t="shared" si="94"/>
        <v/>
      </c>
      <c r="C375" s="52" t="str">
        <f>IF(A375="","",คะแนนตามตัวชี้วัด!AY345)</f>
        <v/>
      </c>
      <c r="D375" s="52" t="str">
        <f>IF(A375="","",คะแนนตามตัวชี้วัด!AU345)</f>
        <v/>
      </c>
      <c r="E375" s="52" t="str">
        <f>IF(B375="","",คะแนนตามตัวชี้วัด!AV345)</f>
        <v/>
      </c>
      <c r="F375" s="60" t="str">
        <f t="shared" si="95"/>
        <v/>
      </c>
      <c r="G375" s="52" t="str">
        <f>IF(A375="","",คะแนนตามตัวชี้วัด!AZ345)</f>
        <v/>
      </c>
      <c r="H375" s="52" t="str">
        <f>IF(B375="","",คะแนนตามตัวชี้วัด!AW345)</f>
        <v/>
      </c>
      <c r="I375" s="52" t="str">
        <f>IF(C375="","",คะแนนตามตัวชี้วัด!AX345)</f>
        <v/>
      </c>
      <c r="J375" s="60" t="str">
        <f t="shared" si="96"/>
        <v/>
      </c>
      <c r="K375" s="54" t="str">
        <f t="shared" si="97"/>
        <v/>
      </c>
      <c r="L375" s="307" t="str">
        <f t="shared" si="98"/>
        <v/>
      </c>
      <c r="M375" s="33"/>
      <c r="N375" s="33" t="str">
        <f t="shared" si="99"/>
        <v/>
      </c>
      <c r="O375" s="33" t="str">
        <f t="shared" si="100"/>
        <v/>
      </c>
      <c r="P375" s="59" t="str">
        <f>IF('กรอกข้อมูล นร1'!E12="ย้าย",'กรอกข้อมูล นร1'!E12,"")</f>
        <v/>
      </c>
      <c r="Q375" s="35">
        <f t="shared" si="83"/>
        <v>0</v>
      </c>
      <c r="W375" s="35">
        <f t="shared" si="84"/>
        <v>0</v>
      </c>
    </row>
    <row r="376" spans="1:23" ht="12.95" customHeight="1">
      <c r="A376" s="54" t="str">
        <f t="shared" si="94"/>
        <v/>
      </c>
      <c r="B376" s="470" t="str">
        <f t="shared" si="94"/>
        <v/>
      </c>
      <c r="C376" s="52" t="str">
        <f>IF(A376="","",คะแนนตามตัวชี้วัด!AY346)</f>
        <v/>
      </c>
      <c r="D376" s="52" t="str">
        <f>IF(A376="","",คะแนนตามตัวชี้วัด!AU346)</f>
        <v/>
      </c>
      <c r="E376" s="52" t="str">
        <f>IF(B376="","",คะแนนตามตัวชี้วัด!AV346)</f>
        <v/>
      </c>
      <c r="F376" s="60" t="str">
        <f t="shared" si="95"/>
        <v/>
      </c>
      <c r="G376" s="52" t="str">
        <f>IF(A376="","",คะแนนตามตัวชี้วัด!AZ346)</f>
        <v/>
      </c>
      <c r="H376" s="52" t="str">
        <f>IF(B376="","",คะแนนตามตัวชี้วัด!AW346)</f>
        <v/>
      </c>
      <c r="I376" s="52" t="str">
        <f>IF(C376="","",คะแนนตามตัวชี้วัด!AX346)</f>
        <v/>
      </c>
      <c r="J376" s="60" t="str">
        <f t="shared" si="96"/>
        <v/>
      </c>
      <c r="K376" s="54" t="str">
        <f t="shared" si="97"/>
        <v/>
      </c>
      <c r="L376" s="307" t="str">
        <f t="shared" si="98"/>
        <v/>
      </c>
      <c r="M376" s="33"/>
      <c r="N376" s="33" t="str">
        <f t="shared" si="99"/>
        <v/>
      </c>
      <c r="O376" s="33" t="str">
        <f t="shared" si="100"/>
        <v/>
      </c>
      <c r="P376" s="59" t="str">
        <f>IF('กรอกข้อมูล นร1'!E13="ย้าย",'กรอกข้อมูล นร1'!E13,"")</f>
        <v/>
      </c>
      <c r="Q376" s="35">
        <f t="shared" si="83"/>
        <v>0</v>
      </c>
      <c r="W376" s="35">
        <f t="shared" si="84"/>
        <v>0</v>
      </c>
    </row>
    <row r="377" spans="1:23" ht="12.95" customHeight="1">
      <c r="A377" s="54" t="str">
        <f t="shared" si="94"/>
        <v/>
      </c>
      <c r="B377" s="470" t="str">
        <f t="shared" si="94"/>
        <v/>
      </c>
      <c r="C377" s="52" t="str">
        <f>IF(A377="","",คะแนนตามตัวชี้วัด!AY347)</f>
        <v/>
      </c>
      <c r="D377" s="52" t="str">
        <f>IF(A377="","",คะแนนตามตัวชี้วัด!AU347)</f>
        <v/>
      </c>
      <c r="E377" s="52" t="str">
        <f>IF(B377="","",คะแนนตามตัวชี้วัด!AV347)</f>
        <v/>
      </c>
      <c r="F377" s="60" t="str">
        <f t="shared" si="95"/>
        <v/>
      </c>
      <c r="G377" s="52" t="str">
        <f>IF(A377="","",คะแนนตามตัวชี้วัด!AZ347)</f>
        <v/>
      </c>
      <c r="H377" s="52" t="str">
        <f>IF(B377="","",คะแนนตามตัวชี้วัด!AW347)</f>
        <v/>
      </c>
      <c r="I377" s="52" t="str">
        <f>IF(C377="","",คะแนนตามตัวชี้วัด!AX347)</f>
        <v/>
      </c>
      <c r="J377" s="60" t="str">
        <f t="shared" si="96"/>
        <v/>
      </c>
      <c r="K377" s="54" t="str">
        <f t="shared" si="97"/>
        <v/>
      </c>
      <c r="L377" s="307" t="str">
        <f t="shared" si="98"/>
        <v/>
      </c>
      <c r="M377" s="33"/>
      <c r="N377" s="33" t="str">
        <f t="shared" si="99"/>
        <v/>
      </c>
      <c r="O377" s="33" t="str">
        <f t="shared" si="100"/>
        <v/>
      </c>
      <c r="P377" s="59" t="str">
        <f>IF('กรอกข้อมูล นร1'!E14="ย้าย",'กรอกข้อมูล นร1'!E14,"")</f>
        <v/>
      </c>
      <c r="Q377" s="35">
        <f t="shared" si="83"/>
        <v>0</v>
      </c>
      <c r="W377" s="35">
        <f t="shared" si="84"/>
        <v>0</v>
      </c>
    </row>
    <row r="378" spans="1:23" ht="12.95" customHeight="1">
      <c r="A378" s="54" t="str">
        <f t="shared" si="94"/>
        <v/>
      </c>
      <c r="B378" s="470" t="str">
        <f t="shared" si="94"/>
        <v/>
      </c>
      <c r="C378" s="52" t="str">
        <f>IF(A378="","",คะแนนตามตัวชี้วัด!AY348)</f>
        <v/>
      </c>
      <c r="D378" s="52" t="str">
        <f>IF(A378="","",คะแนนตามตัวชี้วัด!AU348)</f>
        <v/>
      </c>
      <c r="E378" s="52" t="str">
        <f>IF(B378="","",คะแนนตามตัวชี้วัด!AV348)</f>
        <v/>
      </c>
      <c r="F378" s="60" t="str">
        <f t="shared" si="95"/>
        <v/>
      </c>
      <c r="G378" s="52" t="str">
        <f>IF(A378="","",คะแนนตามตัวชี้วัด!AZ348)</f>
        <v/>
      </c>
      <c r="H378" s="52" t="str">
        <f>IF(B378="","",คะแนนตามตัวชี้วัด!AW348)</f>
        <v/>
      </c>
      <c r="I378" s="52" t="str">
        <f>IF(C378="","",คะแนนตามตัวชี้วัด!AX348)</f>
        <v/>
      </c>
      <c r="J378" s="60" t="str">
        <f t="shared" si="96"/>
        <v/>
      </c>
      <c r="K378" s="54" t="str">
        <f t="shared" si="97"/>
        <v/>
      </c>
      <c r="L378" s="307" t="str">
        <f t="shared" si="98"/>
        <v/>
      </c>
      <c r="M378" s="33"/>
      <c r="N378" s="33" t="str">
        <f t="shared" si="99"/>
        <v/>
      </c>
      <c r="O378" s="33" t="str">
        <f t="shared" si="100"/>
        <v/>
      </c>
      <c r="P378" s="59" t="str">
        <f>IF('กรอกข้อมูล นร1'!E15="ย้าย",'กรอกข้อมูล นร1'!E15,"")</f>
        <v/>
      </c>
      <c r="Q378" s="35">
        <f t="shared" si="83"/>
        <v>0</v>
      </c>
      <c r="W378" s="35">
        <f t="shared" si="84"/>
        <v>0</v>
      </c>
    </row>
    <row r="379" spans="1:23" ht="12.95" customHeight="1">
      <c r="A379" s="54" t="str">
        <f t="shared" si="94"/>
        <v/>
      </c>
      <c r="B379" s="470" t="str">
        <f t="shared" si="94"/>
        <v/>
      </c>
      <c r="C379" s="52" t="str">
        <f>IF(A379="","",คะแนนตามตัวชี้วัด!AY349)</f>
        <v/>
      </c>
      <c r="D379" s="52" t="str">
        <f>IF(A379="","",คะแนนตามตัวชี้วัด!AU349)</f>
        <v/>
      </c>
      <c r="E379" s="52" t="str">
        <f>IF(B379="","",คะแนนตามตัวชี้วัด!AV349)</f>
        <v/>
      </c>
      <c r="F379" s="60" t="str">
        <f t="shared" si="95"/>
        <v/>
      </c>
      <c r="G379" s="52" t="str">
        <f>IF(A379="","",คะแนนตามตัวชี้วัด!AZ349)</f>
        <v/>
      </c>
      <c r="H379" s="52" t="str">
        <f>IF(B379="","",คะแนนตามตัวชี้วัด!AW349)</f>
        <v/>
      </c>
      <c r="I379" s="52" t="str">
        <f>IF(C379="","",คะแนนตามตัวชี้วัด!AX349)</f>
        <v/>
      </c>
      <c r="J379" s="60" t="str">
        <f t="shared" si="96"/>
        <v/>
      </c>
      <c r="K379" s="54" t="str">
        <f t="shared" si="97"/>
        <v/>
      </c>
      <c r="L379" s="307" t="str">
        <f t="shared" si="98"/>
        <v/>
      </c>
      <c r="M379" s="33"/>
      <c r="N379" s="33" t="str">
        <f t="shared" si="99"/>
        <v/>
      </c>
      <c r="O379" s="33" t="str">
        <f t="shared" si="100"/>
        <v/>
      </c>
      <c r="P379" s="59" t="str">
        <f>IF('กรอกข้อมูล นร1'!E16="ย้าย",'กรอกข้อมูล นร1'!E16,"")</f>
        <v/>
      </c>
      <c r="Q379" s="35">
        <f t="shared" si="83"/>
        <v>0</v>
      </c>
      <c r="W379" s="35">
        <f t="shared" si="84"/>
        <v>0</v>
      </c>
    </row>
    <row r="380" spans="1:23" ht="12.95" customHeight="1">
      <c r="A380" s="54" t="str">
        <f t="shared" si="94"/>
        <v/>
      </c>
      <c r="B380" s="470" t="str">
        <f t="shared" si="94"/>
        <v/>
      </c>
      <c r="C380" s="52" t="str">
        <f>IF(A380="","",คะแนนตามตัวชี้วัด!AY350)</f>
        <v/>
      </c>
      <c r="D380" s="52" t="str">
        <f>IF(A380="","",คะแนนตามตัวชี้วัด!AU350)</f>
        <v/>
      </c>
      <c r="E380" s="52" t="str">
        <f>IF(B380="","",คะแนนตามตัวชี้วัด!AV350)</f>
        <v/>
      </c>
      <c r="F380" s="60" t="str">
        <f t="shared" si="95"/>
        <v/>
      </c>
      <c r="G380" s="52" t="str">
        <f>IF(A380="","",คะแนนตามตัวชี้วัด!AZ350)</f>
        <v/>
      </c>
      <c r="H380" s="52" t="str">
        <f>IF(B380="","",คะแนนตามตัวชี้วัด!AW350)</f>
        <v/>
      </c>
      <c r="I380" s="52" t="str">
        <f>IF(C380="","",คะแนนตามตัวชี้วัด!AX350)</f>
        <v/>
      </c>
      <c r="J380" s="60" t="str">
        <f t="shared" si="96"/>
        <v/>
      </c>
      <c r="K380" s="54" t="str">
        <f t="shared" si="97"/>
        <v/>
      </c>
      <c r="L380" s="307" t="str">
        <f t="shared" si="98"/>
        <v/>
      </c>
      <c r="M380" s="33"/>
      <c r="N380" s="33" t="str">
        <f t="shared" si="99"/>
        <v/>
      </c>
      <c r="O380" s="33" t="str">
        <f t="shared" si="100"/>
        <v/>
      </c>
      <c r="P380" s="59" t="str">
        <f>IF('กรอกข้อมูล นร1'!E17="ย้าย",'กรอกข้อมูล นร1'!E17,"")</f>
        <v/>
      </c>
      <c r="Q380" s="35">
        <f t="shared" si="83"/>
        <v>0</v>
      </c>
      <c r="W380" s="35">
        <f t="shared" si="84"/>
        <v>0</v>
      </c>
    </row>
    <row r="381" spans="1:23" ht="12.95" customHeight="1">
      <c r="A381" s="54" t="str">
        <f t="shared" si="94"/>
        <v/>
      </c>
      <c r="B381" s="470" t="str">
        <f t="shared" si="94"/>
        <v/>
      </c>
      <c r="C381" s="52" t="str">
        <f>IF(A381="","",คะแนนตามตัวชี้วัด!AY351)</f>
        <v/>
      </c>
      <c r="D381" s="52" t="str">
        <f>IF(A381="","",คะแนนตามตัวชี้วัด!AU351)</f>
        <v/>
      </c>
      <c r="E381" s="52" t="str">
        <f>IF(B381="","",คะแนนตามตัวชี้วัด!AV351)</f>
        <v/>
      </c>
      <c r="F381" s="60" t="str">
        <f t="shared" si="95"/>
        <v/>
      </c>
      <c r="G381" s="52" t="str">
        <f>IF(A381="","",คะแนนตามตัวชี้วัด!AZ351)</f>
        <v/>
      </c>
      <c r="H381" s="52" t="str">
        <f>IF(B381="","",คะแนนตามตัวชี้วัด!AW351)</f>
        <v/>
      </c>
      <c r="I381" s="52" t="str">
        <f>IF(C381="","",คะแนนตามตัวชี้วัด!AX351)</f>
        <v/>
      </c>
      <c r="J381" s="60" t="str">
        <f t="shared" si="96"/>
        <v/>
      </c>
      <c r="K381" s="54" t="str">
        <f t="shared" si="97"/>
        <v/>
      </c>
      <c r="L381" s="307" t="str">
        <f t="shared" si="98"/>
        <v/>
      </c>
      <c r="M381" s="33"/>
      <c r="N381" s="33" t="str">
        <f t="shared" si="99"/>
        <v/>
      </c>
      <c r="O381" s="33" t="str">
        <f t="shared" si="100"/>
        <v/>
      </c>
      <c r="P381" s="59" t="str">
        <f>IF('กรอกข้อมูล นร1'!E18="ย้าย",'กรอกข้อมูล นร1'!E18,"")</f>
        <v/>
      </c>
      <c r="Q381" s="35">
        <f t="shared" si="83"/>
        <v>0</v>
      </c>
      <c r="W381" s="35">
        <f t="shared" si="84"/>
        <v>0</v>
      </c>
    </row>
    <row r="382" spans="1:23" ht="12.95" customHeight="1">
      <c r="A382" s="54" t="str">
        <f t="shared" si="94"/>
        <v/>
      </c>
      <c r="B382" s="470" t="str">
        <f t="shared" si="94"/>
        <v/>
      </c>
      <c r="C382" s="52" t="str">
        <f>IF(A382="","",คะแนนตามตัวชี้วัด!AY352)</f>
        <v/>
      </c>
      <c r="D382" s="52" t="str">
        <f>IF(A382="","",คะแนนตามตัวชี้วัด!AU352)</f>
        <v/>
      </c>
      <c r="E382" s="52" t="str">
        <f>IF(B382="","",คะแนนตามตัวชี้วัด!AV352)</f>
        <v/>
      </c>
      <c r="F382" s="60" t="str">
        <f t="shared" si="95"/>
        <v/>
      </c>
      <c r="G382" s="52" t="str">
        <f>IF(A382="","",คะแนนตามตัวชี้วัด!AZ352)</f>
        <v/>
      </c>
      <c r="H382" s="52" t="str">
        <f>IF(B382="","",คะแนนตามตัวชี้วัด!AW352)</f>
        <v/>
      </c>
      <c r="I382" s="52" t="str">
        <f>IF(C382="","",คะแนนตามตัวชี้วัด!AX352)</f>
        <v/>
      </c>
      <c r="J382" s="60" t="str">
        <f t="shared" si="96"/>
        <v/>
      </c>
      <c r="K382" s="54" t="str">
        <f t="shared" si="97"/>
        <v/>
      </c>
      <c r="L382" s="307" t="str">
        <f t="shared" si="98"/>
        <v/>
      </c>
      <c r="M382" s="33"/>
      <c r="N382" s="33" t="str">
        <f t="shared" si="99"/>
        <v/>
      </c>
      <c r="O382" s="33" t="str">
        <f t="shared" si="100"/>
        <v/>
      </c>
      <c r="P382" s="59" t="str">
        <f>IF('กรอกข้อมูล นร1'!E19="ย้าย",'กรอกข้อมูล นร1'!E19,"")</f>
        <v/>
      </c>
      <c r="Q382" s="35">
        <f t="shared" si="83"/>
        <v>0</v>
      </c>
      <c r="W382" s="35">
        <f t="shared" si="84"/>
        <v>0</v>
      </c>
    </row>
    <row r="383" spans="1:23" ht="12.95" customHeight="1">
      <c r="A383" s="54" t="str">
        <f t="shared" si="94"/>
        <v/>
      </c>
      <c r="B383" s="470" t="str">
        <f t="shared" si="94"/>
        <v/>
      </c>
      <c r="C383" s="52" t="str">
        <f>IF(A383="","",คะแนนตามตัวชี้วัด!AY353)</f>
        <v/>
      </c>
      <c r="D383" s="52" t="str">
        <f>IF(A383="","",คะแนนตามตัวชี้วัด!AU353)</f>
        <v/>
      </c>
      <c r="E383" s="52" t="str">
        <f>IF(B383="","",คะแนนตามตัวชี้วัด!AV353)</f>
        <v/>
      </c>
      <c r="F383" s="60" t="str">
        <f t="shared" si="95"/>
        <v/>
      </c>
      <c r="G383" s="52" t="str">
        <f>IF(A383="","",คะแนนตามตัวชี้วัด!AZ353)</f>
        <v/>
      </c>
      <c r="H383" s="52" t="str">
        <f>IF(B383="","",คะแนนตามตัวชี้วัด!AW353)</f>
        <v/>
      </c>
      <c r="I383" s="52" t="str">
        <f>IF(C383="","",คะแนนตามตัวชี้วัด!AX353)</f>
        <v/>
      </c>
      <c r="J383" s="60" t="str">
        <f t="shared" si="96"/>
        <v/>
      </c>
      <c r="K383" s="54" t="str">
        <f t="shared" si="97"/>
        <v/>
      </c>
      <c r="L383" s="307" t="str">
        <f t="shared" si="98"/>
        <v/>
      </c>
      <c r="M383" s="33"/>
      <c r="N383" s="33" t="str">
        <f t="shared" si="99"/>
        <v/>
      </c>
      <c r="O383" s="33" t="str">
        <f t="shared" si="100"/>
        <v/>
      </c>
      <c r="P383" s="59" t="str">
        <f>IF('กรอกข้อมูล นร1'!E20="ย้าย",'กรอกข้อมูล นร1'!E20,"")</f>
        <v/>
      </c>
      <c r="Q383" s="35">
        <f t="shared" si="83"/>
        <v>0</v>
      </c>
      <c r="W383" s="35">
        <f t="shared" si="84"/>
        <v>0</v>
      </c>
    </row>
    <row r="384" spans="1:23" ht="12.95" customHeight="1">
      <c r="A384" s="54" t="str">
        <f t="shared" si="94"/>
        <v/>
      </c>
      <c r="B384" s="470" t="str">
        <f t="shared" si="94"/>
        <v/>
      </c>
      <c r="C384" s="52" t="str">
        <f>IF(A384="","",คะแนนตามตัวชี้วัด!AY354)</f>
        <v/>
      </c>
      <c r="D384" s="52" t="str">
        <f>IF(A384="","",คะแนนตามตัวชี้วัด!AU354)</f>
        <v/>
      </c>
      <c r="E384" s="52" t="str">
        <f>IF(B384="","",คะแนนตามตัวชี้วัด!AV354)</f>
        <v/>
      </c>
      <c r="F384" s="60" t="str">
        <f t="shared" si="95"/>
        <v/>
      </c>
      <c r="G384" s="52" t="str">
        <f>IF(A384="","",คะแนนตามตัวชี้วัด!AZ354)</f>
        <v/>
      </c>
      <c r="H384" s="52" t="str">
        <f>IF(B384="","",คะแนนตามตัวชี้วัด!AW354)</f>
        <v/>
      </c>
      <c r="I384" s="52" t="str">
        <f>IF(C384="","",คะแนนตามตัวชี้วัด!AX354)</f>
        <v/>
      </c>
      <c r="J384" s="60" t="str">
        <f t="shared" si="96"/>
        <v/>
      </c>
      <c r="K384" s="54" t="str">
        <f t="shared" si="97"/>
        <v/>
      </c>
      <c r="L384" s="307" t="str">
        <f t="shared" si="98"/>
        <v/>
      </c>
      <c r="M384" s="33"/>
      <c r="N384" s="33" t="str">
        <f t="shared" si="99"/>
        <v/>
      </c>
      <c r="O384" s="33" t="str">
        <f t="shared" si="100"/>
        <v/>
      </c>
      <c r="P384" s="59" t="str">
        <f>IF('กรอกข้อมูล นร1'!E21="ย้าย",'กรอกข้อมูล นร1'!E21,"")</f>
        <v/>
      </c>
      <c r="Q384" s="35">
        <f t="shared" si="83"/>
        <v>0</v>
      </c>
      <c r="W384" s="35">
        <f t="shared" si="84"/>
        <v>0</v>
      </c>
    </row>
    <row r="385" spans="1:23" ht="12.95" customHeight="1">
      <c r="A385" s="54" t="str">
        <f t="shared" si="94"/>
        <v/>
      </c>
      <c r="B385" s="470" t="str">
        <f t="shared" si="94"/>
        <v/>
      </c>
      <c r="C385" s="52" t="str">
        <f>IF(A385="","",คะแนนตามตัวชี้วัด!AY355)</f>
        <v/>
      </c>
      <c r="D385" s="52" t="str">
        <f>IF(A385="","",คะแนนตามตัวชี้วัด!AU355)</f>
        <v/>
      </c>
      <c r="E385" s="52" t="str">
        <f>IF(B385="","",คะแนนตามตัวชี้วัด!AV355)</f>
        <v/>
      </c>
      <c r="F385" s="60" t="str">
        <f t="shared" si="95"/>
        <v/>
      </c>
      <c r="G385" s="52" t="str">
        <f>IF(A385="","",คะแนนตามตัวชี้วัด!AZ355)</f>
        <v/>
      </c>
      <c r="H385" s="52" t="str">
        <f>IF(B385="","",คะแนนตามตัวชี้วัด!AW355)</f>
        <v/>
      </c>
      <c r="I385" s="52" t="str">
        <f>IF(C385="","",คะแนนตามตัวชี้วัด!AX355)</f>
        <v/>
      </c>
      <c r="J385" s="60" t="str">
        <f t="shared" si="96"/>
        <v/>
      </c>
      <c r="K385" s="54" t="str">
        <f t="shared" si="97"/>
        <v/>
      </c>
      <c r="L385" s="307" t="str">
        <f t="shared" si="98"/>
        <v/>
      </c>
      <c r="M385" s="33"/>
      <c r="N385" s="33" t="str">
        <f t="shared" si="99"/>
        <v/>
      </c>
      <c r="O385" s="33" t="str">
        <f t="shared" si="100"/>
        <v/>
      </c>
      <c r="P385" s="59" t="str">
        <f>IF('กรอกข้อมูล นร1'!E22="ย้าย",'กรอกข้อมูล นร1'!E22,"")</f>
        <v/>
      </c>
      <c r="Q385" s="35">
        <f t="shared" si="83"/>
        <v>0</v>
      </c>
      <c r="W385" s="35">
        <f t="shared" si="84"/>
        <v>0</v>
      </c>
    </row>
    <row r="386" spans="1:23" ht="12.95" customHeight="1">
      <c r="A386" s="54" t="str">
        <f t="shared" si="94"/>
        <v/>
      </c>
      <c r="B386" s="470" t="str">
        <f t="shared" si="94"/>
        <v/>
      </c>
      <c r="C386" s="52" t="str">
        <f>IF(A386="","",คะแนนตามตัวชี้วัด!AY356)</f>
        <v/>
      </c>
      <c r="D386" s="52" t="str">
        <f>IF(A386="","",คะแนนตามตัวชี้วัด!AU356)</f>
        <v/>
      </c>
      <c r="E386" s="52" t="str">
        <f>IF(B386="","",คะแนนตามตัวชี้วัด!AV356)</f>
        <v/>
      </c>
      <c r="F386" s="60" t="str">
        <f t="shared" si="95"/>
        <v/>
      </c>
      <c r="G386" s="52" t="str">
        <f>IF(A386="","",คะแนนตามตัวชี้วัด!AZ356)</f>
        <v/>
      </c>
      <c r="H386" s="52" t="str">
        <f>IF(B386="","",คะแนนตามตัวชี้วัด!AW356)</f>
        <v/>
      </c>
      <c r="I386" s="52" t="str">
        <f>IF(C386="","",คะแนนตามตัวชี้วัด!AX356)</f>
        <v/>
      </c>
      <c r="J386" s="60" t="str">
        <f t="shared" si="96"/>
        <v/>
      </c>
      <c r="K386" s="54" t="str">
        <f t="shared" si="97"/>
        <v/>
      </c>
      <c r="L386" s="307" t="str">
        <f t="shared" si="98"/>
        <v/>
      </c>
      <c r="M386" s="33"/>
      <c r="N386" s="33" t="str">
        <f t="shared" si="99"/>
        <v/>
      </c>
      <c r="O386" s="33" t="str">
        <f t="shared" si="100"/>
        <v/>
      </c>
      <c r="P386" s="59" t="str">
        <f>IF('กรอกข้อมูล นร1'!E23="ย้าย",'กรอกข้อมูล นร1'!E23,"")</f>
        <v/>
      </c>
      <c r="Q386" s="35">
        <f t="shared" si="83"/>
        <v>0</v>
      </c>
      <c r="W386" s="35">
        <f t="shared" si="84"/>
        <v>0</v>
      </c>
    </row>
    <row r="387" spans="1:23" ht="12.95" customHeight="1">
      <c r="A387" s="54" t="str">
        <f t="shared" si="94"/>
        <v/>
      </c>
      <c r="B387" s="470" t="str">
        <f t="shared" si="94"/>
        <v/>
      </c>
      <c r="C387" s="52" t="str">
        <f>IF(A387="","",คะแนนตามตัวชี้วัด!AY357)</f>
        <v/>
      </c>
      <c r="D387" s="52" t="str">
        <f>IF(A387="","",คะแนนตามตัวชี้วัด!AU357)</f>
        <v/>
      </c>
      <c r="E387" s="52" t="str">
        <f>IF(B387="","",คะแนนตามตัวชี้วัด!AV357)</f>
        <v/>
      </c>
      <c r="F387" s="60" t="str">
        <f t="shared" si="95"/>
        <v/>
      </c>
      <c r="G387" s="52" t="str">
        <f>IF(A387="","",คะแนนตามตัวชี้วัด!AZ357)</f>
        <v/>
      </c>
      <c r="H387" s="52" t="str">
        <f>IF(B387="","",คะแนนตามตัวชี้วัด!AW357)</f>
        <v/>
      </c>
      <c r="I387" s="52" t="str">
        <f>IF(C387="","",คะแนนตามตัวชี้วัด!AX357)</f>
        <v/>
      </c>
      <c r="J387" s="60" t="str">
        <f t="shared" si="96"/>
        <v/>
      </c>
      <c r="K387" s="54" t="str">
        <f t="shared" si="97"/>
        <v/>
      </c>
      <c r="L387" s="307" t="str">
        <f t="shared" si="98"/>
        <v/>
      </c>
      <c r="M387" s="33"/>
      <c r="N387" s="33" t="str">
        <f t="shared" si="99"/>
        <v/>
      </c>
      <c r="O387" s="33" t="str">
        <f t="shared" si="100"/>
        <v/>
      </c>
      <c r="P387" s="59" t="str">
        <f>IF('กรอกข้อมูล นร1'!E24="ย้าย",'กรอกข้อมูล นร1'!E24,"")</f>
        <v/>
      </c>
      <c r="Q387" s="35">
        <f t="shared" si="83"/>
        <v>0</v>
      </c>
      <c r="W387" s="35">
        <f t="shared" si="84"/>
        <v>0</v>
      </c>
    </row>
    <row r="388" spans="1:23" ht="12.95" customHeight="1">
      <c r="A388" s="54" t="str">
        <f t="shared" ref="A388:B407" si="101">A328</f>
        <v/>
      </c>
      <c r="B388" s="470" t="str">
        <f t="shared" si="101"/>
        <v/>
      </c>
      <c r="C388" s="52" t="str">
        <f>IF(A388="","",คะแนนตามตัวชี้วัด!AY358)</f>
        <v/>
      </c>
      <c r="D388" s="52" t="str">
        <f>IF(A388="","",คะแนนตามตัวชี้วัด!AU358)</f>
        <v/>
      </c>
      <c r="E388" s="52" t="str">
        <f>IF(B388="","",คะแนนตามตัวชี้วัด!AV358)</f>
        <v/>
      </c>
      <c r="F388" s="60" t="str">
        <f t="shared" si="95"/>
        <v/>
      </c>
      <c r="G388" s="52" t="str">
        <f>IF(A388="","",คะแนนตามตัวชี้วัด!AZ358)</f>
        <v/>
      </c>
      <c r="H388" s="52" t="str">
        <f>IF(B388="","",คะแนนตามตัวชี้วัด!AW358)</f>
        <v/>
      </c>
      <c r="I388" s="52" t="str">
        <f>IF(C388="","",คะแนนตามตัวชี้วัด!AX358)</f>
        <v/>
      </c>
      <c r="J388" s="60" t="str">
        <f t="shared" si="96"/>
        <v/>
      </c>
      <c r="K388" s="54" t="str">
        <f t="shared" si="97"/>
        <v/>
      </c>
      <c r="L388" s="307" t="str">
        <f t="shared" si="98"/>
        <v/>
      </c>
      <c r="M388" s="33"/>
      <c r="N388" s="33" t="str">
        <f t="shared" si="99"/>
        <v/>
      </c>
      <c r="O388" s="33" t="str">
        <f t="shared" si="100"/>
        <v/>
      </c>
      <c r="P388" s="59" t="str">
        <f>IF('กรอกข้อมูล นร1'!E25="ย้าย",'กรอกข้อมูล นร1'!E25,"")</f>
        <v/>
      </c>
      <c r="Q388" s="35">
        <f t="shared" si="83"/>
        <v>0</v>
      </c>
      <c r="W388" s="35">
        <f t="shared" si="84"/>
        <v>0</v>
      </c>
    </row>
    <row r="389" spans="1:23" ht="12.95" customHeight="1">
      <c r="A389" s="54" t="str">
        <f t="shared" si="101"/>
        <v/>
      </c>
      <c r="B389" s="470" t="str">
        <f t="shared" si="101"/>
        <v/>
      </c>
      <c r="C389" s="52" t="str">
        <f>IF(A389="","",คะแนนตามตัวชี้วัด!AY359)</f>
        <v/>
      </c>
      <c r="D389" s="52" t="str">
        <f>IF(A389="","",คะแนนตามตัวชี้วัด!AU359)</f>
        <v/>
      </c>
      <c r="E389" s="52" t="str">
        <f>IF(B389="","",คะแนนตามตัวชี้วัด!AV359)</f>
        <v/>
      </c>
      <c r="F389" s="60" t="str">
        <f t="shared" si="95"/>
        <v/>
      </c>
      <c r="G389" s="52" t="str">
        <f>IF(A389="","",คะแนนตามตัวชี้วัด!AZ359)</f>
        <v/>
      </c>
      <c r="H389" s="52" t="str">
        <f>IF(B389="","",คะแนนตามตัวชี้วัด!AW359)</f>
        <v/>
      </c>
      <c r="I389" s="52" t="str">
        <f>IF(C389="","",คะแนนตามตัวชี้วัด!AX359)</f>
        <v/>
      </c>
      <c r="J389" s="60" t="str">
        <f t="shared" si="96"/>
        <v/>
      </c>
      <c r="K389" s="54" t="str">
        <f t="shared" si="97"/>
        <v/>
      </c>
      <c r="L389" s="307" t="str">
        <f t="shared" si="98"/>
        <v/>
      </c>
      <c r="M389" s="33"/>
      <c r="N389" s="33" t="str">
        <f t="shared" si="99"/>
        <v/>
      </c>
      <c r="O389" s="33" t="str">
        <f t="shared" si="100"/>
        <v/>
      </c>
      <c r="P389" s="59" t="str">
        <f>IF('กรอกข้อมูล นร1'!E26="ย้าย",'กรอกข้อมูล นร1'!E26,"")</f>
        <v/>
      </c>
      <c r="Q389" s="35">
        <f t="shared" ref="Q389:Q462" si="102">SUM(C389,G389)</f>
        <v>0</v>
      </c>
      <c r="W389" s="35">
        <f t="shared" ref="W389:W462" si="103">SUM(C389,G389)</f>
        <v>0</v>
      </c>
    </row>
    <row r="390" spans="1:23" ht="12.95" customHeight="1">
      <c r="A390" s="54" t="str">
        <f t="shared" si="101"/>
        <v/>
      </c>
      <c r="B390" s="470" t="str">
        <f t="shared" si="101"/>
        <v/>
      </c>
      <c r="C390" s="52" t="str">
        <f>IF(A390="","",คะแนนตามตัวชี้วัด!AY360)</f>
        <v/>
      </c>
      <c r="D390" s="52" t="str">
        <f>IF(A390="","",คะแนนตามตัวชี้วัด!AU360)</f>
        <v/>
      </c>
      <c r="E390" s="52" t="str">
        <f>IF(B390="","",คะแนนตามตัวชี้วัด!AV360)</f>
        <v/>
      </c>
      <c r="F390" s="60" t="str">
        <f t="shared" si="95"/>
        <v/>
      </c>
      <c r="G390" s="52" t="str">
        <f>IF(A390="","",คะแนนตามตัวชี้วัด!AZ360)</f>
        <v/>
      </c>
      <c r="H390" s="52" t="str">
        <f>IF(B390="","",คะแนนตามตัวชี้วัด!AW360)</f>
        <v/>
      </c>
      <c r="I390" s="52" t="str">
        <f>IF(C390="","",คะแนนตามตัวชี้วัด!AX360)</f>
        <v/>
      </c>
      <c r="J390" s="60" t="str">
        <f t="shared" si="96"/>
        <v/>
      </c>
      <c r="K390" s="54" t="str">
        <f t="shared" si="97"/>
        <v/>
      </c>
      <c r="L390" s="307" t="str">
        <f t="shared" si="98"/>
        <v/>
      </c>
      <c r="M390" s="33"/>
      <c r="N390" s="33" t="str">
        <f t="shared" si="99"/>
        <v/>
      </c>
      <c r="O390" s="33" t="str">
        <f t="shared" si="100"/>
        <v/>
      </c>
      <c r="P390" s="59" t="str">
        <f>IF('กรอกข้อมูล นร1'!E27="ย้าย",'กรอกข้อมูล นร1'!E27,"")</f>
        <v/>
      </c>
      <c r="Q390" s="35">
        <f t="shared" si="102"/>
        <v>0</v>
      </c>
      <c r="W390" s="35">
        <f t="shared" si="103"/>
        <v>0</v>
      </c>
    </row>
    <row r="391" spans="1:23" ht="12.95" customHeight="1">
      <c r="A391" s="54" t="str">
        <f t="shared" si="101"/>
        <v/>
      </c>
      <c r="B391" s="470" t="str">
        <f t="shared" si="101"/>
        <v/>
      </c>
      <c r="C391" s="52" t="str">
        <f>IF(A391="","",คะแนนตามตัวชี้วัด!AY361)</f>
        <v/>
      </c>
      <c r="D391" s="52" t="str">
        <f>IF(A391="","",คะแนนตามตัวชี้วัด!AU361)</f>
        <v/>
      </c>
      <c r="E391" s="52" t="str">
        <f>IF(B391="","",คะแนนตามตัวชี้วัด!AV361)</f>
        <v/>
      </c>
      <c r="F391" s="60" t="str">
        <f t="shared" si="95"/>
        <v/>
      </c>
      <c r="G391" s="52" t="str">
        <f>IF(A391="","",คะแนนตามตัวชี้วัด!AZ361)</f>
        <v/>
      </c>
      <c r="H391" s="52" t="str">
        <f>IF(B391="","",คะแนนตามตัวชี้วัด!AW361)</f>
        <v/>
      </c>
      <c r="I391" s="52" t="str">
        <f>IF(C391="","",คะแนนตามตัวชี้วัด!AX361)</f>
        <v/>
      </c>
      <c r="J391" s="60" t="str">
        <f t="shared" si="96"/>
        <v/>
      </c>
      <c r="K391" s="54" t="str">
        <f t="shared" si="97"/>
        <v/>
      </c>
      <c r="L391" s="307" t="str">
        <f t="shared" si="98"/>
        <v/>
      </c>
      <c r="M391" s="33"/>
      <c r="N391" s="33" t="str">
        <f t="shared" si="99"/>
        <v/>
      </c>
      <c r="O391" s="33" t="str">
        <f t="shared" si="100"/>
        <v/>
      </c>
      <c r="P391" s="59" t="str">
        <f>IF('กรอกข้อมูล นร1'!E28="ย้าย",'กรอกข้อมูล นร1'!E28,"")</f>
        <v/>
      </c>
      <c r="Q391" s="35">
        <f t="shared" si="102"/>
        <v>0</v>
      </c>
      <c r="W391" s="35">
        <f t="shared" si="103"/>
        <v>0</v>
      </c>
    </row>
    <row r="392" spans="1:23" ht="12.95" customHeight="1">
      <c r="A392" s="54" t="str">
        <f t="shared" si="101"/>
        <v/>
      </c>
      <c r="B392" s="470" t="str">
        <f t="shared" si="101"/>
        <v/>
      </c>
      <c r="C392" s="52" t="str">
        <f>IF(A392="","",คะแนนตามตัวชี้วัด!AY362)</f>
        <v/>
      </c>
      <c r="D392" s="52" t="str">
        <f>IF(A392="","",คะแนนตามตัวชี้วัด!AU362)</f>
        <v/>
      </c>
      <c r="E392" s="52" t="str">
        <f>IF(B392="","",คะแนนตามตัวชี้วัด!AV362)</f>
        <v/>
      </c>
      <c r="F392" s="60" t="str">
        <f t="shared" si="95"/>
        <v/>
      </c>
      <c r="G392" s="52" t="str">
        <f>IF(A392="","",คะแนนตามตัวชี้วัด!AZ362)</f>
        <v/>
      </c>
      <c r="H392" s="52" t="str">
        <f>IF(B392="","",คะแนนตามตัวชี้วัด!AW362)</f>
        <v/>
      </c>
      <c r="I392" s="52" t="str">
        <f>IF(C392="","",คะแนนตามตัวชี้วัด!AX362)</f>
        <v/>
      </c>
      <c r="J392" s="60" t="str">
        <f t="shared" si="96"/>
        <v/>
      </c>
      <c r="K392" s="54" t="str">
        <f t="shared" si="97"/>
        <v/>
      </c>
      <c r="L392" s="307" t="str">
        <f t="shared" si="98"/>
        <v/>
      </c>
      <c r="M392" s="33"/>
      <c r="N392" s="33" t="str">
        <f t="shared" si="99"/>
        <v/>
      </c>
      <c r="O392" s="33" t="str">
        <f t="shared" si="100"/>
        <v/>
      </c>
      <c r="P392" s="59" t="str">
        <f>IF('กรอกข้อมูล นร1'!E29="ย้าย",'กรอกข้อมูล นร1'!E29,"")</f>
        <v/>
      </c>
      <c r="Q392" s="35">
        <f t="shared" si="102"/>
        <v>0</v>
      </c>
      <c r="W392" s="35">
        <f t="shared" si="103"/>
        <v>0</v>
      </c>
    </row>
    <row r="393" spans="1:23" ht="12.95" customHeight="1">
      <c r="A393" s="54" t="str">
        <f t="shared" si="101"/>
        <v/>
      </c>
      <c r="B393" s="470" t="str">
        <f t="shared" si="101"/>
        <v/>
      </c>
      <c r="C393" s="52" t="str">
        <f>IF(A393="","",คะแนนตามตัวชี้วัด!AY363)</f>
        <v/>
      </c>
      <c r="D393" s="52" t="str">
        <f>IF(A393="","",คะแนนตามตัวชี้วัด!AU363)</f>
        <v/>
      </c>
      <c r="E393" s="52" t="str">
        <f>IF(B393="","",คะแนนตามตัวชี้วัด!AV363)</f>
        <v/>
      </c>
      <c r="F393" s="60" t="str">
        <f t="shared" si="95"/>
        <v/>
      </c>
      <c r="G393" s="52" t="str">
        <f>IF(A393="","",คะแนนตามตัวชี้วัด!AZ363)</f>
        <v/>
      </c>
      <c r="H393" s="52" t="str">
        <f>IF(B393="","",คะแนนตามตัวชี้วัด!AW363)</f>
        <v/>
      </c>
      <c r="I393" s="52" t="str">
        <f>IF(C393="","",คะแนนตามตัวชี้วัด!AX363)</f>
        <v/>
      </c>
      <c r="J393" s="60" t="str">
        <f t="shared" si="96"/>
        <v/>
      </c>
      <c r="K393" s="54" t="str">
        <f t="shared" si="97"/>
        <v/>
      </c>
      <c r="L393" s="307" t="str">
        <f t="shared" si="98"/>
        <v/>
      </c>
      <c r="M393" s="33"/>
      <c r="N393" s="33" t="str">
        <f t="shared" si="99"/>
        <v/>
      </c>
      <c r="O393" s="33" t="str">
        <f t="shared" si="100"/>
        <v/>
      </c>
      <c r="P393" s="59" t="str">
        <f>IF('กรอกข้อมูล นร1'!E30="ย้าย",'กรอกข้อมูล นร1'!E30,"")</f>
        <v/>
      </c>
      <c r="Q393" s="35">
        <f t="shared" si="102"/>
        <v>0</v>
      </c>
      <c r="W393" s="35">
        <f t="shared" si="103"/>
        <v>0</v>
      </c>
    </row>
    <row r="394" spans="1:23" ht="12.95" customHeight="1">
      <c r="A394" s="54" t="str">
        <f t="shared" si="101"/>
        <v/>
      </c>
      <c r="B394" s="470" t="str">
        <f t="shared" si="101"/>
        <v/>
      </c>
      <c r="C394" s="52" t="str">
        <f>IF(A394="","",คะแนนตามตัวชี้วัด!AY364)</f>
        <v/>
      </c>
      <c r="D394" s="52" t="str">
        <f>IF(A394="","",คะแนนตามตัวชี้วัด!AU364)</f>
        <v/>
      </c>
      <c r="E394" s="52" t="str">
        <f>IF(B394="","",คะแนนตามตัวชี้วัด!AV364)</f>
        <v/>
      </c>
      <c r="F394" s="60" t="str">
        <f t="shared" si="95"/>
        <v/>
      </c>
      <c r="G394" s="52" t="str">
        <f>IF(A394="","",คะแนนตามตัวชี้วัด!AZ364)</f>
        <v/>
      </c>
      <c r="H394" s="52" t="str">
        <f>IF(B394="","",คะแนนตามตัวชี้วัด!AW364)</f>
        <v/>
      </c>
      <c r="I394" s="52" t="str">
        <f>IF(C394="","",คะแนนตามตัวชี้วัด!AX364)</f>
        <v/>
      </c>
      <c r="J394" s="60" t="str">
        <f t="shared" si="96"/>
        <v/>
      </c>
      <c r="K394" s="54" t="str">
        <f t="shared" si="97"/>
        <v/>
      </c>
      <c r="L394" s="307" t="str">
        <f t="shared" si="98"/>
        <v/>
      </c>
      <c r="M394" s="33"/>
      <c r="N394" s="33" t="str">
        <f t="shared" si="99"/>
        <v/>
      </c>
      <c r="O394" s="33" t="str">
        <f t="shared" si="100"/>
        <v/>
      </c>
      <c r="P394" s="59" t="str">
        <f>IF('กรอกข้อมูล นร1'!E31="ย้าย",'กรอกข้อมูล นร1'!E31,"")</f>
        <v/>
      </c>
      <c r="Q394" s="35">
        <f t="shared" si="102"/>
        <v>0</v>
      </c>
      <c r="W394" s="35">
        <f t="shared" si="103"/>
        <v>0</v>
      </c>
    </row>
    <row r="395" spans="1:23" ht="12.95" customHeight="1">
      <c r="A395" s="54" t="str">
        <f t="shared" si="101"/>
        <v/>
      </c>
      <c r="B395" s="470" t="str">
        <f t="shared" si="101"/>
        <v/>
      </c>
      <c r="C395" s="52" t="str">
        <f>IF(A395="","",คะแนนตามตัวชี้วัด!AY365)</f>
        <v/>
      </c>
      <c r="D395" s="52" t="str">
        <f>IF(A395="","",คะแนนตามตัวชี้วัด!AU365)</f>
        <v/>
      </c>
      <c r="E395" s="52" t="str">
        <f>IF(B395="","",คะแนนตามตัวชี้วัด!AV365)</f>
        <v/>
      </c>
      <c r="F395" s="60" t="str">
        <f t="shared" si="95"/>
        <v/>
      </c>
      <c r="G395" s="52" t="str">
        <f>IF(A395="","",คะแนนตามตัวชี้วัด!AZ365)</f>
        <v/>
      </c>
      <c r="H395" s="52" t="str">
        <f>IF(B395="","",คะแนนตามตัวชี้วัด!AW365)</f>
        <v/>
      </c>
      <c r="I395" s="52" t="str">
        <f>IF(C395="","",คะแนนตามตัวชี้วัด!AX365)</f>
        <v/>
      </c>
      <c r="J395" s="60" t="str">
        <f t="shared" si="96"/>
        <v/>
      </c>
      <c r="K395" s="54" t="str">
        <f t="shared" si="97"/>
        <v/>
      </c>
      <c r="L395" s="307" t="str">
        <f t="shared" si="98"/>
        <v/>
      </c>
      <c r="M395" s="33"/>
      <c r="N395" s="33" t="str">
        <f t="shared" si="99"/>
        <v/>
      </c>
      <c r="O395" s="33" t="str">
        <f t="shared" si="100"/>
        <v/>
      </c>
      <c r="P395" s="59" t="str">
        <f>IF('กรอกข้อมูล นร1'!E32="ย้าย",'กรอกข้อมูล นร1'!E32,"")</f>
        <v/>
      </c>
      <c r="Q395" s="35">
        <f t="shared" si="102"/>
        <v>0</v>
      </c>
      <c r="W395" s="35">
        <f t="shared" si="103"/>
        <v>0</v>
      </c>
    </row>
    <row r="396" spans="1:23" ht="12.95" customHeight="1">
      <c r="A396" s="54" t="str">
        <f t="shared" si="101"/>
        <v/>
      </c>
      <c r="B396" s="470" t="str">
        <f t="shared" si="101"/>
        <v/>
      </c>
      <c r="C396" s="52" t="str">
        <f>IF(A396="","",คะแนนตามตัวชี้วัด!AY366)</f>
        <v/>
      </c>
      <c r="D396" s="52" t="str">
        <f>IF(A396="","",คะแนนตามตัวชี้วัด!AU366)</f>
        <v/>
      </c>
      <c r="E396" s="52" t="str">
        <f>IF(B396="","",คะแนนตามตัวชี้วัด!AV366)</f>
        <v/>
      </c>
      <c r="F396" s="60" t="str">
        <f t="shared" si="95"/>
        <v/>
      </c>
      <c r="G396" s="52" t="str">
        <f>IF(A396="","",คะแนนตามตัวชี้วัด!AZ366)</f>
        <v/>
      </c>
      <c r="H396" s="52" t="str">
        <f>IF(B396="","",คะแนนตามตัวชี้วัด!AW366)</f>
        <v/>
      </c>
      <c r="I396" s="52" t="str">
        <f>IF(C396="","",คะแนนตามตัวชี้วัด!AX366)</f>
        <v/>
      </c>
      <c r="J396" s="60" t="str">
        <f t="shared" si="96"/>
        <v/>
      </c>
      <c r="K396" s="54" t="str">
        <f t="shared" si="97"/>
        <v/>
      </c>
      <c r="L396" s="307" t="str">
        <f t="shared" si="98"/>
        <v/>
      </c>
      <c r="M396" s="33"/>
      <c r="N396" s="33" t="str">
        <f t="shared" si="99"/>
        <v/>
      </c>
      <c r="O396" s="33" t="str">
        <f t="shared" si="100"/>
        <v/>
      </c>
      <c r="P396" s="59" t="str">
        <f>IF('กรอกข้อมูล นร1'!E33="ย้าย",'กรอกข้อมูล นร1'!E33,"")</f>
        <v/>
      </c>
      <c r="Q396" s="35">
        <f t="shared" si="102"/>
        <v>0</v>
      </c>
      <c r="W396" s="35">
        <f t="shared" si="103"/>
        <v>0</v>
      </c>
    </row>
    <row r="397" spans="1:23" ht="12.95" customHeight="1">
      <c r="A397" s="54" t="str">
        <f t="shared" si="101"/>
        <v/>
      </c>
      <c r="B397" s="470" t="str">
        <f t="shared" si="101"/>
        <v/>
      </c>
      <c r="C397" s="52" t="str">
        <f>IF(A397="","",คะแนนตามตัวชี้วัด!AY367)</f>
        <v/>
      </c>
      <c r="D397" s="52" t="str">
        <f>IF(A397="","",คะแนนตามตัวชี้วัด!AU367)</f>
        <v/>
      </c>
      <c r="E397" s="52" t="str">
        <f>IF(B397="","",คะแนนตามตัวชี้วัด!AV367)</f>
        <v/>
      </c>
      <c r="F397" s="60" t="str">
        <f t="shared" si="95"/>
        <v/>
      </c>
      <c r="G397" s="52" t="str">
        <f>IF(A397="","",คะแนนตามตัวชี้วัด!AZ367)</f>
        <v/>
      </c>
      <c r="H397" s="52" t="str">
        <f>IF(B397="","",คะแนนตามตัวชี้วัด!AW367)</f>
        <v/>
      </c>
      <c r="I397" s="52" t="str">
        <f>IF(C397="","",คะแนนตามตัวชี้วัด!AX367)</f>
        <v/>
      </c>
      <c r="J397" s="60" t="str">
        <f t="shared" si="96"/>
        <v/>
      </c>
      <c r="K397" s="54" t="str">
        <f t="shared" si="97"/>
        <v/>
      </c>
      <c r="L397" s="307" t="str">
        <f t="shared" si="98"/>
        <v/>
      </c>
      <c r="M397" s="33"/>
      <c r="N397" s="33" t="str">
        <f t="shared" si="99"/>
        <v/>
      </c>
      <c r="O397" s="33" t="str">
        <f t="shared" si="100"/>
        <v/>
      </c>
      <c r="P397" s="59" t="str">
        <f>IF('กรอกข้อมูล นร1'!E34="ย้าย",'กรอกข้อมูล นร1'!E34,"")</f>
        <v/>
      </c>
      <c r="Q397" s="35">
        <f t="shared" si="102"/>
        <v>0</v>
      </c>
      <c r="W397" s="35">
        <f t="shared" si="103"/>
        <v>0</v>
      </c>
    </row>
    <row r="398" spans="1:23" ht="12.95" customHeight="1">
      <c r="A398" s="54" t="str">
        <f t="shared" si="101"/>
        <v/>
      </c>
      <c r="B398" s="470" t="str">
        <f t="shared" si="101"/>
        <v/>
      </c>
      <c r="C398" s="52" t="str">
        <f>IF(A398="","",คะแนนตามตัวชี้วัด!AY368)</f>
        <v/>
      </c>
      <c r="D398" s="52" t="str">
        <f>IF(A398="","",คะแนนตามตัวชี้วัด!AU368)</f>
        <v/>
      </c>
      <c r="E398" s="52" t="str">
        <f>IF(B398="","",คะแนนตามตัวชี้วัด!AV368)</f>
        <v/>
      </c>
      <c r="F398" s="60" t="str">
        <f t="shared" si="95"/>
        <v/>
      </c>
      <c r="G398" s="52" t="str">
        <f>IF(A398="","",คะแนนตามตัวชี้วัด!AZ368)</f>
        <v/>
      </c>
      <c r="H398" s="52" t="str">
        <f>IF(B398="","",คะแนนตามตัวชี้วัด!AW368)</f>
        <v/>
      </c>
      <c r="I398" s="52" t="str">
        <f>IF(C398="","",คะแนนตามตัวชี้วัด!AX368)</f>
        <v/>
      </c>
      <c r="J398" s="60" t="str">
        <f t="shared" si="96"/>
        <v/>
      </c>
      <c r="K398" s="54" t="str">
        <f t="shared" si="97"/>
        <v/>
      </c>
      <c r="L398" s="307" t="str">
        <f t="shared" si="98"/>
        <v/>
      </c>
      <c r="M398" s="33"/>
      <c r="N398" s="33" t="str">
        <f t="shared" si="99"/>
        <v/>
      </c>
      <c r="O398" s="33" t="str">
        <f t="shared" si="100"/>
        <v/>
      </c>
      <c r="P398" s="59" t="str">
        <f>IF('กรอกข้อมูล นร1'!E35="ย้าย",'กรอกข้อมูล นร1'!E35,"")</f>
        <v/>
      </c>
      <c r="Q398" s="35">
        <f t="shared" si="102"/>
        <v>0</v>
      </c>
      <c r="W398" s="35">
        <f t="shared" si="103"/>
        <v>0</v>
      </c>
    </row>
    <row r="399" spans="1:23" ht="12.95" customHeight="1">
      <c r="A399" s="54" t="str">
        <f t="shared" si="101"/>
        <v/>
      </c>
      <c r="B399" s="470" t="str">
        <f t="shared" si="101"/>
        <v/>
      </c>
      <c r="C399" s="52" t="str">
        <f>IF(A399="","",คะแนนตามตัวชี้วัด!AY369)</f>
        <v/>
      </c>
      <c r="D399" s="52" t="str">
        <f>IF(A399="","",คะแนนตามตัวชี้วัด!AU369)</f>
        <v/>
      </c>
      <c r="E399" s="52" t="str">
        <f>IF(B399="","",คะแนนตามตัวชี้วัด!AV369)</f>
        <v/>
      </c>
      <c r="F399" s="60" t="str">
        <f t="shared" si="95"/>
        <v/>
      </c>
      <c r="G399" s="52" t="str">
        <f>IF(A399="","",คะแนนตามตัวชี้วัด!AZ369)</f>
        <v/>
      </c>
      <c r="H399" s="52" t="str">
        <f>IF(B399="","",คะแนนตามตัวชี้วัด!AW369)</f>
        <v/>
      </c>
      <c r="I399" s="52" t="str">
        <f>IF(C399="","",คะแนนตามตัวชี้วัด!AX369)</f>
        <v/>
      </c>
      <c r="J399" s="60" t="str">
        <f t="shared" si="96"/>
        <v/>
      </c>
      <c r="K399" s="54" t="str">
        <f t="shared" si="97"/>
        <v/>
      </c>
      <c r="L399" s="307" t="str">
        <f t="shared" si="98"/>
        <v/>
      </c>
      <c r="M399" s="33"/>
      <c r="N399" s="33" t="str">
        <f t="shared" si="99"/>
        <v/>
      </c>
      <c r="O399" s="33" t="str">
        <f t="shared" si="100"/>
        <v/>
      </c>
      <c r="P399" s="59" t="str">
        <f>IF('กรอกข้อมูล นร1'!E36="ย้าย",'กรอกข้อมูล นร1'!E36,"")</f>
        <v/>
      </c>
      <c r="Q399" s="35">
        <f t="shared" si="102"/>
        <v>0</v>
      </c>
      <c r="W399" s="35">
        <f t="shared" si="103"/>
        <v>0</v>
      </c>
    </row>
    <row r="400" spans="1:23" ht="12.95" customHeight="1">
      <c r="A400" s="54" t="str">
        <f t="shared" si="101"/>
        <v/>
      </c>
      <c r="B400" s="470" t="str">
        <f t="shared" si="101"/>
        <v/>
      </c>
      <c r="C400" s="52" t="str">
        <f>IF(A400="","",คะแนนตามตัวชี้วัด!AY370)</f>
        <v/>
      </c>
      <c r="D400" s="52" t="str">
        <f>IF(A400="","",คะแนนตามตัวชี้วัด!AU370)</f>
        <v/>
      </c>
      <c r="E400" s="52" t="str">
        <f>IF(B400="","",คะแนนตามตัวชี้วัด!AV370)</f>
        <v/>
      </c>
      <c r="F400" s="60" t="str">
        <f t="shared" si="95"/>
        <v/>
      </c>
      <c r="G400" s="52" t="str">
        <f>IF(A400="","",คะแนนตามตัวชี้วัด!AZ370)</f>
        <v/>
      </c>
      <c r="H400" s="52" t="str">
        <f>IF(B400="","",คะแนนตามตัวชี้วัด!AW370)</f>
        <v/>
      </c>
      <c r="I400" s="52" t="str">
        <f>IF(C400="","",คะแนนตามตัวชี้วัด!AX370)</f>
        <v/>
      </c>
      <c r="J400" s="60" t="str">
        <f t="shared" si="96"/>
        <v/>
      </c>
      <c r="K400" s="54" t="str">
        <f t="shared" si="97"/>
        <v/>
      </c>
      <c r="L400" s="307" t="str">
        <f t="shared" si="98"/>
        <v/>
      </c>
      <c r="M400" s="33"/>
      <c r="N400" s="33" t="str">
        <f t="shared" si="99"/>
        <v/>
      </c>
      <c r="O400" s="33" t="str">
        <f t="shared" si="100"/>
        <v/>
      </c>
      <c r="P400" s="59" t="str">
        <f>IF('กรอกข้อมูล นร1'!E37="ย้าย",'กรอกข้อมูล นร1'!E37,"")</f>
        <v/>
      </c>
      <c r="Q400" s="35">
        <f t="shared" si="102"/>
        <v>0</v>
      </c>
      <c r="W400" s="35">
        <f t="shared" si="103"/>
        <v>0</v>
      </c>
    </row>
    <row r="401" spans="1:23" ht="12.95" customHeight="1">
      <c r="A401" s="54" t="str">
        <f t="shared" si="101"/>
        <v/>
      </c>
      <c r="B401" s="470" t="str">
        <f t="shared" si="101"/>
        <v/>
      </c>
      <c r="C401" s="52" t="str">
        <f>IF(A401="","",คะแนนตามตัวชี้วัด!AY371)</f>
        <v/>
      </c>
      <c r="D401" s="52" t="str">
        <f>IF(A401="","",คะแนนตามตัวชี้วัด!AU371)</f>
        <v/>
      </c>
      <c r="E401" s="52" t="str">
        <f>IF(B401="","",คะแนนตามตัวชี้วัด!AV371)</f>
        <v/>
      </c>
      <c r="F401" s="60" t="str">
        <f t="shared" si="95"/>
        <v/>
      </c>
      <c r="G401" s="52" t="str">
        <f>IF(A401="","",คะแนนตามตัวชี้วัด!AZ371)</f>
        <v/>
      </c>
      <c r="H401" s="52" t="str">
        <f>IF(B401="","",คะแนนตามตัวชี้วัด!AW371)</f>
        <v/>
      </c>
      <c r="I401" s="52" t="str">
        <f>IF(C401="","",คะแนนตามตัวชี้วัด!AX371)</f>
        <v/>
      </c>
      <c r="J401" s="60" t="str">
        <f t="shared" si="96"/>
        <v/>
      </c>
      <c r="K401" s="54" t="str">
        <f t="shared" si="97"/>
        <v/>
      </c>
      <c r="L401" s="307" t="str">
        <f t="shared" si="98"/>
        <v/>
      </c>
      <c r="M401" s="33"/>
      <c r="N401" s="33" t="str">
        <f t="shared" si="99"/>
        <v/>
      </c>
      <c r="O401" s="33" t="str">
        <f t="shared" si="100"/>
        <v/>
      </c>
      <c r="P401" s="59" t="str">
        <f>IF('กรอกข้อมูล นร1'!E38="ย้าย",'กรอกข้อมูล นร1'!E38,"")</f>
        <v/>
      </c>
      <c r="Q401" s="35">
        <f t="shared" si="102"/>
        <v>0</v>
      </c>
      <c r="W401" s="35">
        <f t="shared" si="103"/>
        <v>0</v>
      </c>
    </row>
    <row r="402" spans="1:23" ht="12.95" customHeight="1">
      <c r="A402" s="54" t="str">
        <f t="shared" si="101"/>
        <v/>
      </c>
      <c r="B402" s="470" t="str">
        <f t="shared" si="101"/>
        <v/>
      </c>
      <c r="C402" s="52" t="str">
        <f>IF(A402="","",คะแนนตามตัวชี้วัด!AY372)</f>
        <v/>
      </c>
      <c r="D402" s="52" t="str">
        <f>IF(A402="","",คะแนนตามตัวชี้วัด!AU372)</f>
        <v/>
      </c>
      <c r="E402" s="52" t="str">
        <f>IF(B402="","",คะแนนตามตัวชี้วัด!AV372)</f>
        <v/>
      </c>
      <c r="F402" s="60" t="str">
        <f t="shared" si="95"/>
        <v/>
      </c>
      <c r="G402" s="52" t="str">
        <f>IF(A402="","",คะแนนตามตัวชี้วัด!AZ372)</f>
        <v/>
      </c>
      <c r="H402" s="52" t="str">
        <f>IF(B402="","",คะแนนตามตัวชี้วัด!AW372)</f>
        <v/>
      </c>
      <c r="I402" s="52" t="str">
        <f>IF(C402="","",คะแนนตามตัวชี้วัด!AX372)</f>
        <v/>
      </c>
      <c r="J402" s="60" t="str">
        <f t="shared" si="96"/>
        <v/>
      </c>
      <c r="K402" s="54" t="str">
        <f t="shared" si="97"/>
        <v/>
      </c>
      <c r="L402" s="307" t="str">
        <f t="shared" si="98"/>
        <v/>
      </c>
      <c r="M402" s="33"/>
      <c r="N402" s="33" t="str">
        <f t="shared" si="99"/>
        <v/>
      </c>
      <c r="O402" s="33" t="str">
        <f t="shared" si="100"/>
        <v/>
      </c>
      <c r="P402" s="59" t="str">
        <f>IF('กรอกข้อมูล นร1'!E39="ย้าย",'กรอกข้อมูล นร1'!E39,"")</f>
        <v/>
      </c>
      <c r="Q402" s="35">
        <f t="shared" si="102"/>
        <v>0</v>
      </c>
      <c r="W402" s="35">
        <f t="shared" si="103"/>
        <v>0</v>
      </c>
    </row>
    <row r="403" spans="1:23" ht="12.95" customHeight="1">
      <c r="A403" s="54" t="str">
        <f t="shared" si="101"/>
        <v/>
      </c>
      <c r="B403" s="470" t="str">
        <f t="shared" si="101"/>
        <v/>
      </c>
      <c r="C403" s="52" t="str">
        <f>IF(A403="","",คะแนนตามตัวชี้วัด!AY373)</f>
        <v/>
      </c>
      <c r="D403" s="52" t="str">
        <f>IF(A403="","",คะแนนตามตัวชี้วัด!AU373)</f>
        <v/>
      </c>
      <c r="E403" s="52" t="str">
        <f>IF(B403="","",คะแนนตามตัวชี้วัด!AV373)</f>
        <v/>
      </c>
      <c r="F403" s="60" t="str">
        <f t="shared" si="95"/>
        <v/>
      </c>
      <c r="G403" s="52" t="str">
        <f>IF(A403="","",คะแนนตามตัวชี้วัด!AZ373)</f>
        <v/>
      </c>
      <c r="H403" s="52" t="str">
        <f>IF(B403="","",คะแนนตามตัวชี้วัด!AW373)</f>
        <v/>
      </c>
      <c r="I403" s="52" t="str">
        <f>IF(C403="","",คะแนนตามตัวชี้วัด!AX373)</f>
        <v/>
      </c>
      <c r="J403" s="60" t="str">
        <f t="shared" si="96"/>
        <v/>
      </c>
      <c r="K403" s="54" t="str">
        <f t="shared" si="97"/>
        <v/>
      </c>
      <c r="L403" s="307" t="str">
        <f t="shared" si="98"/>
        <v/>
      </c>
      <c r="M403" s="33"/>
      <c r="N403" s="33" t="str">
        <f t="shared" si="99"/>
        <v/>
      </c>
      <c r="O403" s="33" t="str">
        <f t="shared" si="100"/>
        <v/>
      </c>
      <c r="P403" s="59" t="str">
        <f>IF('กรอกข้อมูล นร1'!E40="ย้าย",'กรอกข้อมูล นร1'!E40,"")</f>
        <v/>
      </c>
      <c r="Q403" s="35">
        <f t="shared" si="102"/>
        <v>0</v>
      </c>
      <c r="W403" s="35">
        <f t="shared" si="103"/>
        <v>0</v>
      </c>
    </row>
    <row r="404" spans="1:23" ht="12.95" customHeight="1">
      <c r="A404" s="54" t="str">
        <f t="shared" si="101"/>
        <v/>
      </c>
      <c r="B404" s="470" t="str">
        <f t="shared" si="101"/>
        <v/>
      </c>
      <c r="C404" s="52" t="str">
        <f>IF(A404="","",คะแนนตามตัวชี้วัด!AY374)</f>
        <v/>
      </c>
      <c r="D404" s="52" t="str">
        <f>IF(A404="","",คะแนนตามตัวชี้วัด!AU374)</f>
        <v/>
      </c>
      <c r="E404" s="52" t="str">
        <f>IF(B404="","",คะแนนตามตัวชี้วัด!AV374)</f>
        <v/>
      </c>
      <c r="F404" s="60" t="str">
        <f t="shared" si="95"/>
        <v/>
      </c>
      <c r="G404" s="52" t="str">
        <f>IF(A404="","",คะแนนตามตัวชี้วัด!AZ374)</f>
        <v/>
      </c>
      <c r="H404" s="52" t="str">
        <f>IF(B404="","",คะแนนตามตัวชี้วัด!AW374)</f>
        <v/>
      </c>
      <c r="I404" s="52" t="str">
        <f>IF(C404="","",คะแนนตามตัวชี้วัด!AX374)</f>
        <v/>
      </c>
      <c r="J404" s="60" t="str">
        <f t="shared" si="96"/>
        <v/>
      </c>
      <c r="K404" s="54" t="str">
        <f t="shared" si="97"/>
        <v/>
      </c>
      <c r="L404" s="307" t="str">
        <f t="shared" si="98"/>
        <v/>
      </c>
      <c r="M404" s="33"/>
      <c r="N404" s="33" t="str">
        <f t="shared" si="99"/>
        <v/>
      </c>
      <c r="O404" s="33" t="str">
        <f t="shared" si="100"/>
        <v/>
      </c>
      <c r="P404" s="59" t="str">
        <f>IF('กรอกข้อมูล นร1'!E41="ย้าย",'กรอกข้อมูล นร1'!E41,"")</f>
        <v/>
      </c>
      <c r="Q404" s="35">
        <f t="shared" si="102"/>
        <v>0</v>
      </c>
      <c r="W404" s="35">
        <f t="shared" si="103"/>
        <v>0</v>
      </c>
    </row>
    <row r="405" spans="1:23" ht="12.95" customHeight="1">
      <c r="A405" s="54" t="str">
        <f t="shared" si="101"/>
        <v/>
      </c>
      <c r="B405" s="470" t="str">
        <f t="shared" si="101"/>
        <v/>
      </c>
      <c r="C405" s="52" t="str">
        <f>IF(A405="","",คะแนนตามตัวชี้วัด!AY375)</f>
        <v/>
      </c>
      <c r="D405" s="52" t="str">
        <f>IF(A405="","",คะแนนตามตัวชี้วัด!AU375)</f>
        <v/>
      </c>
      <c r="E405" s="52" t="str">
        <f>IF(B405="","",คะแนนตามตัวชี้วัด!AV375)</f>
        <v/>
      </c>
      <c r="F405" s="60" t="str">
        <f t="shared" si="95"/>
        <v/>
      </c>
      <c r="G405" s="52" t="str">
        <f>IF(A405="","",คะแนนตามตัวชี้วัด!AZ375)</f>
        <v/>
      </c>
      <c r="H405" s="52" t="str">
        <f>IF(B405="","",คะแนนตามตัวชี้วัด!AW375)</f>
        <v/>
      </c>
      <c r="I405" s="52" t="str">
        <f>IF(C405="","",คะแนนตามตัวชี้วัด!AX375)</f>
        <v/>
      </c>
      <c r="J405" s="60" t="str">
        <f t="shared" si="96"/>
        <v/>
      </c>
      <c r="K405" s="54" t="str">
        <f t="shared" si="97"/>
        <v/>
      </c>
      <c r="L405" s="307" t="str">
        <f t="shared" si="98"/>
        <v/>
      </c>
      <c r="M405" s="33"/>
      <c r="N405" s="33" t="str">
        <f t="shared" si="99"/>
        <v/>
      </c>
      <c r="O405" s="33" t="str">
        <f t="shared" si="100"/>
        <v/>
      </c>
      <c r="P405" s="59" t="str">
        <f>IF('กรอกข้อมูล นร1'!E42="ย้าย",'กรอกข้อมูล นร1'!E42,"")</f>
        <v/>
      </c>
      <c r="Q405" s="35">
        <f t="shared" si="102"/>
        <v>0</v>
      </c>
      <c r="W405" s="35">
        <f t="shared" si="103"/>
        <v>0</v>
      </c>
    </row>
    <row r="406" spans="1:23" ht="12.95" customHeight="1">
      <c r="A406" s="54" t="str">
        <f t="shared" si="101"/>
        <v/>
      </c>
      <c r="B406" s="470" t="str">
        <f t="shared" si="101"/>
        <v/>
      </c>
      <c r="C406" s="52" t="str">
        <f>IF(A406="","",คะแนนตามตัวชี้วัด!AY376)</f>
        <v/>
      </c>
      <c r="D406" s="52" t="str">
        <f>IF(A406="","",คะแนนตามตัวชี้วัด!AU376)</f>
        <v/>
      </c>
      <c r="E406" s="52" t="str">
        <f>IF(B406="","",คะแนนตามตัวชี้วัด!AV376)</f>
        <v/>
      </c>
      <c r="F406" s="60" t="str">
        <f t="shared" si="95"/>
        <v/>
      </c>
      <c r="G406" s="52" t="str">
        <f>IF(A406="","",คะแนนตามตัวชี้วัด!AZ376)</f>
        <v/>
      </c>
      <c r="H406" s="52" t="str">
        <f>IF(B406="","",คะแนนตามตัวชี้วัด!AW376)</f>
        <v/>
      </c>
      <c r="I406" s="52" t="str">
        <f>IF(C406="","",คะแนนตามตัวชี้วัด!AX376)</f>
        <v/>
      </c>
      <c r="J406" s="60" t="str">
        <f t="shared" si="96"/>
        <v/>
      </c>
      <c r="K406" s="54" t="str">
        <f t="shared" si="97"/>
        <v/>
      </c>
      <c r="L406" s="307" t="str">
        <f t="shared" si="98"/>
        <v/>
      </c>
      <c r="M406" s="33"/>
      <c r="N406" s="33" t="str">
        <f t="shared" si="99"/>
        <v/>
      </c>
      <c r="O406" s="33" t="str">
        <f t="shared" si="100"/>
        <v/>
      </c>
      <c r="P406" s="59" t="str">
        <f>IF('กรอกข้อมูล นร1'!E43="ย้าย",'กรอกข้อมูล นร1'!E43,"")</f>
        <v/>
      </c>
      <c r="Q406" s="35">
        <f t="shared" si="102"/>
        <v>0</v>
      </c>
      <c r="W406" s="35">
        <f t="shared" si="103"/>
        <v>0</v>
      </c>
    </row>
    <row r="407" spans="1:23" ht="12.95" customHeight="1">
      <c r="A407" s="54" t="str">
        <f t="shared" si="101"/>
        <v/>
      </c>
      <c r="B407" s="470" t="str">
        <f t="shared" si="101"/>
        <v/>
      </c>
      <c r="C407" s="52" t="str">
        <f>IF(A407="","",คะแนนตามตัวชี้วัด!AY377)</f>
        <v/>
      </c>
      <c r="D407" s="52" t="str">
        <f>IF(A407="","",คะแนนตามตัวชี้วัด!AU377)</f>
        <v/>
      </c>
      <c r="E407" s="52" t="str">
        <f>IF(B407="","",คะแนนตามตัวชี้วัด!AV377)</f>
        <v/>
      </c>
      <c r="F407" s="60" t="str">
        <f t="shared" si="95"/>
        <v/>
      </c>
      <c r="G407" s="52" t="str">
        <f>IF(A407="","",คะแนนตามตัวชี้วัด!AZ377)</f>
        <v/>
      </c>
      <c r="H407" s="52" t="str">
        <f>IF(B407="","",คะแนนตามตัวชี้วัด!AW377)</f>
        <v/>
      </c>
      <c r="I407" s="52" t="str">
        <f>IF(C407="","",คะแนนตามตัวชี้วัด!AX377)</f>
        <v/>
      </c>
      <c r="J407" s="60" t="str">
        <f t="shared" si="96"/>
        <v/>
      </c>
      <c r="K407" s="54" t="str">
        <f t="shared" si="97"/>
        <v/>
      </c>
      <c r="L407" s="307" t="str">
        <f t="shared" si="98"/>
        <v/>
      </c>
      <c r="M407" s="33"/>
      <c r="N407" s="33" t="str">
        <f t="shared" si="99"/>
        <v/>
      </c>
      <c r="O407" s="33" t="str">
        <f t="shared" si="100"/>
        <v/>
      </c>
      <c r="P407" s="59" t="str">
        <f>IF('กรอกข้อมูล นร1'!E44="ย้าย",'กรอกข้อมูล นร1'!E44,"")</f>
        <v/>
      </c>
      <c r="Q407" s="35">
        <f t="shared" si="102"/>
        <v>0</v>
      </c>
      <c r="W407" s="35">
        <f t="shared" si="103"/>
        <v>0</v>
      </c>
    </row>
    <row r="408" spans="1:23" ht="12.95" customHeight="1">
      <c r="A408" s="54" t="str">
        <f t="shared" ref="A408:B417" si="104">A348</f>
        <v/>
      </c>
      <c r="B408" s="470" t="str">
        <f t="shared" si="104"/>
        <v/>
      </c>
      <c r="C408" s="52" t="str">
        <f>IF(A408="","",คะแนนตามตัวชี้วัด!AY378)</f>
        <v/>
      </c>
      <c r="D408" s="52" t="str">
        <f>IF(A408="","",คะแนนตามตัวชี้วัด!AU378)</f>
        <v/>
      </c>
      <c r="E408" s="52" t="str">
        <f>IF(B408="","",คะแนนตามตัวชี้วัด!AV378)</f>
        <v/>
      </c>
      <c r="F408" s="60" t="str">
        <f t="shared" ref="F408:F417" si="105">IF(SUM(D408:E408),SUM(D408:E408),"")</f>
        <v/>
      </c>
      <c r="G408" s="52" t="str">
        <f>IF(A408="","",คะแนนตามตัวชี้วัด!AZ378)</f>
        <v/>
      </c>
      <c r="H408" s="52" t="str">
        <f>IF(B408="","",คะแนนตามตัวชี้วัด!AW378)</f>
        <v/>
      </c>
      <c r="I408" s="52" t="str">
        <f>IF(C408="","",คะแนนตามตัวชี้วัด!AX378)</f>
        <v/>
      </c>
      <c r="J408" s="60" t="str">
        <f t="shared" si="96"/>
        <v/>
      </c>
      <c r="K408" s="54" t="str">
        <f t="shared" si="97"/>
        <v/>
      </c>
      <c r="L408" s="307" t="str">
        <f t="shared" ref="L408:L417" si="106">IF(A408="","",IF(P408="ย้าย","-",VLOOKUP(K408,เกรดประจำชั้น,4,TRUE)))</f>
        <v/>
      </c>
      <c r="M408" s="33"/>
      <c r="N408" s="33" t="str">
        <f t="shared" ref="N408:N417" si="107">IF(P408="ย้าย","-",IF(A408="","",IF(L408&gt;0,"/","")))</f>
        <v/>
      </c>
      <c r="O408" s="33" t="str">
        <f t="shared" ref="O408:O417" si="108">IF(N408="-","-",IF(A408="","",IF(L408=0,"/","")))</f>
        <v/>
      </c>
      <c r="P408" s="59" t="str">
        <f>IF('กรอกข้อมูล นร1'!E45="ย้าย",'กรอกข้อมูล นร1'!E45,"")</f>
        <v/>
      </c>
      <c r="Q408" s="35">
        <f t="shared" ref="Q408:Q417" si="109">SUM(C408,G408)</f>
        <v>0</v>
      </c>
      <c r="W408" s="35">
        <f t="shared" ref="W408:W417" si="110">SUM(C408,G408)</f>
        <v>0</v>
      </c>
    </row>
    <row r="409" spans="1:23" ht="12.95" customHeight="1">
      <c r="A409" s="54" t="str">
        <f t="shared" si="104"/>
        <v/>
      </c>
      <c r="B409" s="470" t="str">
        <f t="shared" si="104"/>
        <v/>
      </c>
      <c r="C409" s="52" t="str">
        <f>IF(A409="","",คะแนนตามตัวชี้วัด!AY379)</f>
        <v/>
      </c>
      <c r="D409" s="52" t="str">
        <f>IF(A409="","",คะแนนตามตัวชี้วัด!AU379)</f>
        <v/>
      </c>
      <c r="E409" s="52" t="str">
        <f>IF(B409="","",คะแนนตามตัวชี้วัด!AV379)</f>
        <v/>
      </c>
      <c r="F409" s="60" t="str">
        <f t="shared" si="105"/>
        <v/>
      </c>
      <c r="G409" s="52" t="str">
        <f>IF(A409="","",คะแนนตามตัวชี้วัด!AZ379)</f>
        <v/>
      </c>
      <c r="H409" s="52" t="str">
        <f>IF(B409="","",คะแนนตามตัวชี้วัด!AW379)</f>
        <v/>
      </c>
      <c r="I409" s="52" t="str">
        <f>IF(C409="","",คะแนนตามตัวชี้วัด!AX379)</f>
        <v/>
      </c>
      <c r="J409" s="60" t="str">
        <f t="shared" si="96"/>
        <v/>
      </c>
      <c r="K409" s="54" t="str">
        <f t="shared" si="97"/>
        <v/>
      </c>
      <c r="L409" s="307" t="str">
        <f t="shared" si="106"/>
        <v/>
      </c>
      <c r="M409" s="33"/>
      <c r="N409" s="33" t="str">
        <f t="shared" si="107"/>
        <v/>
      </c>
      <c r="O409" s="33" t="str">
        <f t="shared" si="108"/>
        <v/>
      </c>
      <c r="P409" s="59" t="str">
        <f>IF('กรอกข้อมูล นร1'!E46="ย้าย",'กรอกข้อมูล นร1'!E46,"")</f>
        <v/>
      </c>
      <c r="Q409" s="35">
        <f t="shared" si="109"/>
        <v>0</v>
      </c>
      <c r="W409" s="35">
        <f t="shared" si="110"/>
        <v>0</v>
      </c>
    </row>
    <row r="410" spans="1:23" ht="12.95" customHeight="1">
      <c r="A410" s="54" t="str">
        <f t="shared" si="104"/>
        <v/>
      </c>
      <c r="B410" s="470" t="str">
        <f t="shared" si="104"/>
        <v/>
      </c>
      <c r="C410" s="52" t="str">
        <f>IF(A410="","",คะแนนตามตัวชี้วัด!AY380)</f>
        <v/>
      </c>
      <c r="D410" s="52" t="str">
        <f>IF(A410="","",คะแนนตามตัวชี้วัด!AU380)</f>
        <v/>
      </c>
      <c r="E410" s="52" t="str">
        <f>IF(B410="","",คะแนนตามตัวชี้วัด!AV380)</f>
        <v/>
      </c>
      <c r="F410" s="60" t="str">
        <f t="shared" si="105"/>
        <v/>
      </c>
      <c r="G410" s="52" t="str">
        <f>IF(A410="","",คะแนนตามตัวชี้วัด!AZ380)</f>
        <v/>
      </c>
      <c r="H410" s="52" t="str">
        <f>IF(B410="","",คะแนนตามตัวชี้วัด!AW380)</f>
        <v/>
      </c>
      <c r="I410" s="52" t="str">
        <f>IF(C410="","",คะแนนตามตัวชี้วัด!AX380)</f>
        <v/>
      </c>
      <c r="J410" s="60" t="str">
        <f t="shared" ref="J410:J417" si="111">IF(SUM(H410:I410),SUM(H410:I410),"")</f>
        <v/>
      </c>
      <c r="K410" s="54" t="str">
        <f t="shared" si="97"/>
        <v/>
      </c>
      <c r="L410" s="307" t="str">
        <f t="shared" si="106"/>
        <v/>
      </c>
      <c r="M410" s="33"/>
      <c r="N410" s="33" t="str">
        <f t="shared" si="107"/>
        <v/>
      </c>
      <c r="O410" s="33" t="str">
        <f t="shared" si="108"/>
        <v/>
      </c>
      <c r="P410" s="59" t="str">
        <f>IF('กรอกข้อมูล นร1'!E47="ย้าย",'กรอกข้อมูล นร1'!E47,"")</f>
        <v/>
      </c>
      <c r="Q410" s="35">
        <f t="shared" si="109"/>
        <v>0</v>
      </c>
      <c r="W410" s="35">
        <f t="shared" si="110"/>
        <v>0</v>
      </c>
    </row>
    <row r="411" spans="1:23" ht="12.95" customHeight="1">
      <c r="A411" s="54" t="str">
        <f t="shared" si="104"/>
        <v/>
      </c>
      <c r="B411" s="470" t="str">
        <f t="shared" si="104"/>
        <v/>
      </c>
      <c r="C411" s="52" t="str">
        <f>IF(A411="","",คะแนนตามตัวชี้วัด!AY381)</f>
        <v/>
      </c>
      <c r="D411" s="52" t="str">
        <f>IF(A411="","",คะแนนตามตัวชี้วัด!AU381)</f>
        <v/>
      </c>
      <c r="E411" s="52" t="str">
        <f>IF(B411="","",คะแนนตามตัวชี้วัด!AV381)</f>
        <v/>
      </c>
      <c r="F411" s="60" t="str">
        <f t="shared" si="105"/>
        <v/>
      </c>
      <c r="G411" s="52" t="str">
        <f>IF(A411="","",คะแนนตามตัวชี้วัด!AZ381)</f>
        <v/>
      </c>
      <c r="H411" s="52" t="str">
        <f>IF(B411="","",คะแนนตามตัวชี้วัด!AW381)</f>
        <v/>
      </c>
      <c r="I411" s="52" t="str">
        <f>IF(C411="","",คะแนนตามตัวชี้วัด!AX381)</f>
        <v/>
      </c>
      <c r="J411" s="60" t="str">
        <f t="shared" si="111"/>
        <v/>
      </c>
      <c r="K411" s="54" t="str">
        <f t="shared" si="97"/>
        <v/>
      </c>
      <c r="L411" s="307" t="str">
        <f t="shared" si="106"/>
        <v/>
      </c>
      <c r="M411" s="33"/>
      <c r="N411" s="33" t="str">
        <f t="shared" si="107"/>
        <v/>
      </c>
      <c r="O411" s="33" t="str">
        <f t="shared" si="108"/>
        <v/>
      </c>
      <c r="P411" s="59" t="str">
        <f>IF('กรอกข้อมูล นร1'!E48="ย้าย",'กรอกข้อมูล นร1'!E48,"")</f>
        <v/>
      </c>
      <c r="Q411" s="35">
        <f t="shared" si="109"/>
        <v>0</v>
      </c>
      <c r="W411" s="35">
        <f t="shared" si="110"/>
        <v>0</v>
      </c>
    </row>
    <row r="412" spans="1:23" ht="12.95" customHeight="1">
      <c r="A412" s="54" t="str">
        <f t="shared" si="104"/>
        <v/>
      </c>
      <c r="B412" s="470" t="str">
        <f t="shared" si="104"/>
        <v/>
      </c>
      <c r="C412" s="52" t="str">
        <f>IF(A412="","",คะแนนตามตัวชี้วัด!AY382)</f>
        <v/>
      </c>
      <c r="D412" s="52" t="str">
        <f>IF(A412="","",คะแนนตามตัวชี้วัด!AU382)</f>
        <v/>
      </c>
      <c r="E412" s="52" t="str">
        <f>IF(B412="","",คะแนนตามตัวชี้วัด!AV382)</f>
        <v/>
      </c>
      <c r="F412" s="60" t="str">
        <f t="shared" si="105"/>
        <v/>
      </c>
      <c r="G412" s="52" t="str">
        <f>IF(A412="","",คะแนนตามตัวชี้วัด!AZ382)</f>
        <v/>
      </c>
      <c r="H412" s="52" t="str">
        <f>IF(B412="","",คะแนนตามตัวชี้วัด!AW382)</f>
        <v/>
      </c>
      <c r="I412" s="52" t="str">
        <f>IF(C412="","",คะแนนตามตัวชี้วัด!AX382)</f>
        <v/>
      </c>
      <c r="J412" s="60" t="str">
        <f t="shared" si="111"/>
        <v/>
      </c>
      <c r="K412" s="54" t="str">
        <f t="shared" si="97"/>
        <v/>
      </c>
      <c r="L412" s="307" t="str">
        <f t="shared" si="106"/>
        <v/>
      </c>
      <c r="M412" s="33"/>
      <c r="N412" s="33" t="str">
        <f t="shared" si="107"/>
        <v/>
      </c>
      <c r="O412" s="33" t="str">
        <f t="shared" si="108"/>
        <v/>
      </c>
      <c r="P412" s="59" t="str">
        <f>IF('กรอกข้อมูล นร1'!E49="ย้าย",'กรอกข้อมูล นร1'!E49,"")</f>
        <v/>
      </c>
      <c r="Q412" s="35">
        <f t="shared" si="109"/>
        <v>0</v>
      </c>
      <c r="W412" s="35">
        <f t="shared" si="110"/>
        <v>0</v>
      </c>
    </row>
    <row r="413" spans="1:23" ht="12.95" customHeight="1">
      <c r="A413" s="54" t="str">
        <f t="shared" si="104"/>
        <v/>
      </c>
      <c r="B413" s="470" t="str">
        <f t="shared" si="104"/>
        <v/>
      </c>
      <c r="C413" s="52" t="str">
        <f>IF(A413="","",คะแนนตามตัวชี้วัด!AY383)</f>
        <v/>
      </c>
      <c r="D413" s="52" t="str">
        <f>IF(A413="","",คะแนนตามตัวชี้วัด!AU383)</f>
        <v/>
      </c>
      <c r="E413" s="52" t="str">
        <f>IF(B413="","",คะแนนตามตัวชี้วัด!AV383)</f>
        <v/>
      </c>
      <c r="F413" s="60" t="str">
        <f t="shared" si="105"/>
        <v/>
      </c>
      <c r="G413" s="52" t="str">
        <f>IF(A413="","",คะแนนตามตัวชี้วัด!AZ383)</f>
        <v/>
      </c>
      <c r="H413" s="52" t="str">
        <f>IF(B413="","",คะแนนตามตัวชี้วัด!AW383)</f>
        <v/>
      </c>
      <c r="I413" s="52" t="str">
        <f>IF(C413="","",คะแนนตามตัวชี้วัด!AX383)</f>
        <v/>
      </c>
      <c r="J413" s="60" t="str">
        <f t="shared" si="111"/>
        <v/>
      </c>
      <c r="K413" s="54" t="str">
        <f t="shared" si="97"/>
        <v/>
      </c>
      <c r="L413" s="307" t="str">
        <f t="shared" si="106"/>
        <v/>
      </c>
      <c r="M413" s="33"/>
      <c r="N413" s="33" t="str">
        <f t="shared" si="107"/>
        <v/>
      </c>
      <c r="O413" s="33" t="str">
        <f t="shared" si="108"/>
        <v/>
      </c>
      <c r="P413" s="59" t="str">
        <f>IF('กรอกข้อมูล นร1'!E50="ย้าย",'กรอกข้อมูล นร1'!E50,"")</f>
        <v/>
      </c>
      <c r="Q413" s="35">
        <f t="shared" si="109"/>
        <v>0</v>
      </c>
      <c r="W413" s="35">
        <f t="shared" si="110"/>
        <v>0</v>
      </c>
    </row>
    <row r="414" spans="1:23" ht="12.95" customHeight="1">
      <c r="A414" s="54" t="str">
        <f t="shared" si="104"/>
        <v/>
      </c>
      <c r="B414" s="470" t="str">
        <f t="shared" si="104"/>
        <v/>
      </c>
      <c r="C414" s="52" t="str">
        <f>IF(A414="","",คะแนนตามตัวชี้วัด!AY384)</f>
        <v/>
      </c>
      <c r="D414" s="52" t="str">
        <f>IF(A414="","",คะแนนตามตัวชี้วัด!AU384)</f>
        <v/>
      </c>
      <c r="E414" s="52" t="str">
        <f>IF(B414="","",คะแนนตามตัวชี้วัด!AV384)</f>
        <v/>
      </c>
      <c r="F414" s="60" t="str">
        <f t="shared" si="105"/>
        <v/>
      </c>
      <c r="G414" s="52" t="str">
        <f>IF(A414="","",คะแนนตามตัวชี้วัด!AZ384)</f>
        <v/>
      </c>
      <c r="H414" s="52" t="str">
        <f>IF(B414="","",คะแนนตามตัวชี้วัด!AW384)</f>
        <v/>
      </c>
      <c r="I414" s="52" t="str">
        <f>IF(C414="","",คะแนนตามตัวชี้วัด!AX384)</f>
        <v/>
      </c>
      <c r="J414" s="60" t="str">
        <f t="shared" si="111"/>
        <v/>
      </c>
      <c r="K414" s="54" t="str">
        <f t="shared" si="97"/>
        <v/>
      </c>
      <c r="L414" s="307" t="str">
        <f t="shared" si="106"/>
        <v/>
      </c>
      <c r="M414" s="33"/>
      <c r="N414" s="33" t="str">
        <f t="shared" si="107"/>
        <v/>
      </c>
      <c r="O414" s="33" t="str">
        <f t="shared" si="108"/>
        <v/>
      </c>
      <c r="P414" s="59" t="str">
        <f>IF('กรอกข้อมูล นร1'!E51="ย้าย",'กรอกข้อมูล นร1'!E51,"")</f>
        <v/>
      </c>
      <c r="Q414" s="35">
        <f t="shared" si="109"/>
        <v>0</v>
      </c>
      <c r="W414" s="35">
        <f t="shared" si="110"/>
        <v>0</v>
      </c>
    </row>
    <row r="415" spans="1:23" ht="12.95" customHeight="1">
      <c r="A415" s="54" t="str">
        <f t="shared" si="104"/>
        <v/>
      </c>
      <c r="B415" s="470" t="str">
        <f t="shared" si="104"/>
        <v/>
      </c>
      <c r="C415" s="52" t="str">
        <f>IF(A415="","",คะแนนตามตัวชี้วัด!AY385)</f>
        <v/>
      </c>
      <c r="D415" s="52" t="str">
        <f>IF(A415="","",คะแนนตามตัวชี้วัด!AU385)</f>
        <v/>
      </c>
      <c r="E415" s="52" t="str">
        <f>IF(B415="","",คะแนนตามตัวชี้วัด!AV385)</f>
        <v/>
      </c>
      <c r="F415" s="60" t="str">
        <f t="shared" si="105"/>
        <v/>
      </c>
      <c r="G415" s="52" t="str">
        <f>IF(A415="","",คะแนนตามตัวชี้วัด!AZ385)</f>
        <v/>
      </c>
      <c r="H415" s="52" t="str">
        <f>IF(B415="","",คะแนนตามตัวชี้วัด!AW385)</f>
        <v/>
      </c>
      <c r="I415" s="52" t="str">
        <f>IF(C415="","",คะแนนตามตัวชี้วัด!AX385)</f>
        <v/>
      </c>
      <c r="J415" s="60" t="str">
        <f t="shared" si="111"/>
        <v/>
      </c>
      <c r="K415" s="54" t="str">
        <f t="shared" si="97"/>
        <v/>
      </c>
      <c r="L415" s="307" t="str">
        <f t="shared" si="106"/>
        <v/>
      </c>
      <c r="M415" s="33"/>
      <c r="N415" s="33" t="str">
        <f t="shared" si="107"/>
        <v/>
      </c>
      <c r="O415" s="33" t="str">
        <f t="shared" si="108"/>
        <v/>
      </c>
      <c r="P415" s="59" t="str">
        <f>IF('กรอกข้อมูล นร1'!E52="ย้าย",'กรอกข้อมูล นร1'!E52,"")</f>
        <v/>
      </c>
      <c r="Q415" s="35">
        <f t="shared" si="109"/>
        <v>0</v>
      </c>
      <c r="W415" s="35">
        <f t="shared" si="110"/>
        <v>0</v>
      </c>
    </row>
    <row r="416" spans="1:23" ht="12.95" customHeight="1">
      <c r="A416" s="54" t="str">
        <f t="shared" si="104"/>
        <v/>
      </c>
      <c r="B416" s="470" t="str">
        <f t="shared" si="104"/>
        <v/>
      </c>
      <c r="C416" s="52" t="str">
        <f>IF(A416="","",คะแนนตามตัวชี้วัด!AY386)</f>
        <v/>
      </c>
      <c r="D416" s="52" t="str">
        <f>IF(A416="","",คะแนนตามตัวชี้วัด!AU386)</f>
        <v/>
      </c>
      <c r="E416" s="52" t="str">
        <f>IF(B416="","",คะแนนตามตัวชี้วัด!AV386)</f>
        <v/>
      </c>
      <c r="F416" s="60" t="str">
        <f t="shared" si="105"/>
        <v/>
      </c>
      <c r="G416" s="52" t="str">
        <f>IF(A416="","",คะแนนตามตัวชี้วัด!AZ386)</f>
        <v/>
      </c>
      <c r="H416" s="52" t="str">
        <f>IF(B416="","",คะแนนตามตัวชี้วัด!AW386)</f>
        <v/>
      </c>
      <c r="I416" s="52" t="str">
        <f>IF(C416="","",คะแนนตามตัวชี้วัด!AX386)</f>
        <v/>
      </c>
      <c r="J416" s="60" t="str">
        <f t="shared" si="111"/>
        <v/>
      </c>
      <c r="K416" s="54" t="str">
        <f t="shared" si="97"/>
        <v/>
      </c>
      <c r="L416" s="307" t="str">
        <f t="shared" si="106"/>
        <v/>
      </c>
      <c r="M416" s="33"/>
      <c r="N416" s="33" t="str">
        <f t="shared" si="107"/>
        <v/>
      </c>
      <c r="O416" s="33" t="str">
        <f t="shared" si="108"/>
        <v/>
      </c>
      <c r="P416" s="59" t="str">
        <f>IF('กรอกข้อมูล นร1'!E53="ย้าย",'กรอกข้อมูล นร1'!E53,"")</f>
        <v/>
      </c>
      <c r="Q416" s="35">
        <f t="shared" si="109"/>
        <v>0</v>
      </c>
      <c r="W416" s="35">
        <f t="shared" si="110"/>
        <v>0</v>
      </c>
    </row>
    <row r="417" spans="1:24" ht="10.5" customHeight="1">
      <c r="A417" s="54" t="str">
        <f t="shared" si="104"/>
        <v/>
      </c>
      <c r="B417" s="470" t="str">
        <f t="shared" si="104"/>
        <v/>
      </c>
      <c r="C417" s="52" t="str">
        <f>IF(A417="","",คะแนนตามตัวชี้วัด!AY387)</f>
        <v/>
      </c>
      <c r="D417" s="52" t="str">
        <f>IF(A417="","",คะแนนตามตัวชี้วัด!AU387)</f>
        <v/>
      </c>
      <c r="E417" s="52" t="str">
        <f>IF(B417="","",คะแนนตามตัวชี้วัด!AV387)</f>
        <v/>
      </c>
      <c r="F417" s="60" t="str">
        <f t="shared" si="105"/>
        <v/>
      </c>
      <c r="G417" s="52" t="str">
        <f>IF(A417="","",คะแนนตามตัวชี้วัด!AZ387)</f>
        <v/>
      </c>
      <c r="H417" s="52" t="str">
        <f>IF(B417="","",คะแนนตามตัวชี้วัด!AW387)</f>
        <v/>
      </c>
      <c r="I417" s="52" t="str">
        <f>IF(C417="","",คะแนนตามตัวชี้วัด!AX387)</f>
        <v/>
      </c>
      <c r="J417" s="60" t="str">
        <f t="shared" si="111"/>
        <v/>
      </c>
      <c r="K417" s="54" t="str">
        <f t="shared" si="97"/>
        <v/>
      </c>
      <c r="L417" s="307" t="str">
        <f t="shared" si="106"/>
        <v/>
      </c>
      <c r="M417" s="33"/>
      <c r="N417" s="33" t="str">
        <f t="shared" si="107"/>
        <v/>
      </c>
      <c r="O417" s="33" t="str">
        <f t="shared" si="108"/>
        <v/>
      </c>
      <c r="P417" s="59" t="str">
        <f>IF('กรอกข้อมูล นร1'!E54="ย้าย",'กรอกข้อมูล นร1'!E54,"")</f>
        <v/>
      </c>
      <c r="Q417" s="35">
        <f t="shared" si="109"/>
        <v>0</v>
      </c>
      <c r="W417" s="35">
        <f t="shared" si="110"/>
        <v>0</v>
      </c>
    </row>
    <row r="418" spans="1:24" ht="13.5" hidden="1" customHeight="1">
      <c r="A418" s="41"/>
      <c r="B418" s="38"/>
      <c r="C418" s="39"/>
      <c r="D418" s="45"/>
      <c r="E418" s="45"/>
      <c r="F418" s="40"/>
      <c r="G418" s="40"/>
      <c r="H418" s="45"/>
      <c r="I418" s="45"/>
      <c r="J418" s="45"/>
      <c r="K418" s="54" t="str">
        <f t="shared" si="97"/>
        <v/>
      </c>
      <c r="L418" s="45"/>
      <c r="M418" s="317"/>
      <c r="N418" s="317" t="str">
        <f>IF(COUNTIF(N368:N417,"/"),COUNTIF(N368:N417,"/"),"0")</f>
        <v>0</v>
      </c>
      <c r="O418" s="317">
        <f>IF(COUNTIF(O368:O417,"/"),COUNTIF(O368:O417,"/"),"0")</f>
        <v>1</v>
      </c>
      <c r="P418" s="318"/>
      <c r="Q418" s="35">
        <f t="shared" si="102"/>
        <v>0</v>
      </c>
    </row>
    <row r="419" spans="1:24" ht="15.95" customHeight="1">
      <c r="B419" s="916" t="s">
        <v>114</v>
      </c>
      <c r="C419" s="916"/>
      <c r="D419" s="916"/>
      <c r="E419" s="917">
        <f>N418*100/SUM(N418:O418)</f>
        <v>0</v>
      </c>
      <c r="F419" s="917"/>
      <c r="G419" s="251"/>
      <c r="H419" s="42"/>
      <c r="I419" s="42"/>
      <c r="J419" s="42"/>
      <c r="K419" s="43"/>
      <c r="L419" s="42"/>
      <c r="M419" s="44"/>
      <c r="N419" s="44"/>
      <c r="Q419" s="35">
        <f t="shared" si="102"/>
        <v>0</v>
      </c>
    </row>
    <row r="420" spans="1:24" ht="0.95" customHeight="1">
      <c r="B420" s="468"/>
      <c r="C420" s="451"/>
      <c r="D420" s="42"/>
      <c r="E420" s="42"/>
      <c r="F420" s="469"/>
      <c r="G420" s="469"/>
      <c r="H420" s="42"/>
      <c r="I420" s="42"/>
      <c r="J420" s="42"/>
      <c r="K420" s="43"/>
      <c r="L420" s="42"/>
      <c r="M420" s="44"/>
      <c r="N420" s="44"/>
      <c r="Q420" s="35">
        <f t="shared" si="102"/>
        <v>0</v>
      </c>
    </row>
    <row r="421" spans="1:24" ht="24.95" customHeight="1">
      <c r="A421" s="918" t="str">
        <f>"ผลการประเมินการเรียนรู้  วิชา"&amp;ข้อมูลพื้นฐาน!A22&amp;"    รหัสวิชา    "&amp;ข้อมูลพื้นฐาน!C22</f>
        <v xml:space="preserve">ผลการประเมินการเรียนรู้  วิชาการงานอาชีพ    รหัสวิชา    </v>
      </c>
      <c r="B421" s="918"/>
      <c r="C421" s="918"/>
      <c r="D421" s="918"/>
      <c r="E421" s="918"/>
      <c r="F421" s="918"/>
      <c r="G421" s="918"/>
      <c r="H421" s="918"/>
      <c r="I421" s="918"/>
      <c r="J421" s="918"/>
      <c r="K421" s="918"/>
      <c r="L421" s="918"/>
      <c r="M421" s="918"/>
      <c r="N421" s="918"/>
      <c r="O421" s="918"/>
      <c r="P421" s="918"/>
      <c r="Q421" s="35">
        <f t="shared" si="102"/>
        <v>0</v>
      </c>
      <c r="X421" s="35">
        <v>8</v>
      </c>
    </row>
    <row r="422" spans="1:24" ht="16.5" customHeight="1">
      <c r="A422" s="69"/>
      <c r="B422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C422" s="919"/>
      <c r="D422" s="919"/>
      <c r="E422" s="919"/>
      <c r="F422" s="919"/>
      <c r="G422" s="919"/>
      <c r="H422" s="919"/>
      <c r="I422" s="919"/>
      <c r="J422" s="919"/>
      <c r="K422" s="919"/>
      <c r="L422" s="919"/>
      <c r="M422" s="919"/>
      <c r="N422" s="919"/>
      <c r="O422" s="919"/>
      <c r="P422" s="49"/>
      <c r="Q422" s="35">
        <f t="shared" si="102"/>
        <v>0</v>
      </c>
    </row>
    <row r="423" spans="1:24" ht="16.5" customHeight="1">
      <c r="A423" s="920" t="str">
        <f>"ครูผู้สอน    "&amp;ข้อมูลพื้นฐาน!B22</f>
        <v xml:space="preserve">ครูผู้สอน    </v>
      </c>
      <c r="B423" s="920"/>
      <c r="C423" s="920"/>
      <c r="D423" s="920"/>
      <c r="E423" s="920"/>
      <c r="F423" s="920"/>
      <c r="G423" s="920"/>
      <c r="H423" s="920"/>
      <c r="I423" s="920"/>
      <c r="J423" s="920"/>
      <c r="K423" s="920"/>
      <c r="L423" s="920"/>
      <c r="M423" s="920"/>
      <c r="N423" s="920"/>
      <c r="O423" s="920"/>
      <c r="P423" s="920"/>
      <c r="Q423" s="35">
        <f t="shared" si="102"/>
        <v>0</v>
      </c>
    </row>
    <row r="424" spans="1:24" ht="13.5" customHeight="1">
      <c r="A424" s="921" t="s">
        <v>38</v>
      </c>
      <c r="B424" s="924" t="s">
        <v>39</v>
      </c>
      <c r="C424" s="947" t="s">
        <v>40</v>
      </c>
      <c r="D424" s="947"/>
      <c r="E424" s="947"/>
      <c r="F424" s="947"/>
      <c r="G424" s="948" t="s">
        <v>43</v>
      </c>
      <c r="H424" s="948"/>
      <c r="I424" s="948"/>
      <c r="J424" s="931"/>
      <c r="K424" s="930" t="s">
        <v>44</v>
      </c>
      <c r="L424" s="931"/>
      <c r="M424" s="932" t="s">
        <v>48</v>
      </c>
      <c r="N424" s="935" t="s">
        <v>49</v>
      </c>
      <c r="O424" s="936"/>
      <c r="P424" s="939" t="s">
        <v>61</v>
      </c>
      <c r="Q424" s="35">
        <f t="shared" si="102"/>
        <v>0</v>
      </c>
    </row>
    <row r="425" spans="1:24" ht="45" customHeight="1">
      <c r="A425" s="922"/>
      <c r="B425" s="925"/>
      <c r="C425" s="949" t="s">
        <v>116</v>
      </c>
      <c r="D425" s="585" t="s">
        <v>41</v>
      </c>
      <c r="E425" s="585" t="s">
        <v>42</v>
      </c>
      <c r="F425" s="585" t="s">
        <v>1</v>
      </c>
      <c r="G425" s="949" t="s">
        <v>116</v>
      </c>
      <c r="H425" s="586" t="s">
        <v>41</v>
      </c>
      <c r="I425" s="586" t="s">
        <v>1717</v>
      </c>
      <c r="J425" s="586" t="s">
        <v>1</v>
      </c>
      <c r="K425" s="587" t="s">
        <v>45</v>
      </c>
      <c r="L425" s="949" t="s">
        <v>46</v>
      </c>
      <c r="M425" s="933"/>
      <c r="N425" s="937"/>
      <c r="O425" s="938"/>
      <c r="P425" s="940"/>
      <c r="Q425" s="35">
        <f t="shared" si="102"/>
        <v>0</v>
      </c>
    </row>
    <row r="426" spans="1:24" ht="13.5" customHeight="1">
      <c r="A426" s="922"/>
      <c r="B426" s="925"/>
      <c r="C426" s="950"/>
      <c r="D426" s="209" t="s">
        <v>47</v>
      </c>
      <c r="E426" s="209" t="s">
        <v>47</v>
      </c>
      <c r="F426" s="209" t="s">
        <v>47</v>
      </c>
      <c r="G426" s="950"/>
      <c r="H426" s="209" t="s">
        <v>47</v>
      </c>
      <c r="I426" s="209" t="s">
        <v>47</v>
      </c>
      <c r="J426" s="209" t="s">
        <v>47</v>
      </c>
      <c r="K426" s="588" t="s">
        <v>47</v>
      </c>
      <c r="L426" s="951"/>
      <c r="M426" s="933"/>
      <c r="N426" s="939" t="s">
        <v>50</v>
      </c>
      <c r="O426" s="939" t="s">
        <v>51</v>
      </c>
      <c r="P426" s="940"/>
      <c r="Q426" s="35">
        <f t="shared" si="102"/>
        <v>0</v>
      </c>
    </row>
    <row r="427" spans="1:24" ht="13.5" customHeight="1">
      <c r="A427" s="923"/>
      <c r="B427" s="926"/>
      <c r="C427" s="209">
        <f>ข้อมูลพื้นฐาน!F22</f>
        <v>0</v>
      </c>
      <c r="D427" s="209">
        <f>ข้อมูลพื้นฐาน!D22/2</f>
        <v>40</v>
      </c>
      <c r="E427" s="209">
        <f>ข้อมูลพื้นฐาน!E22/2</f>
        <v>10</v>
      </c>
      <c r="F427" s="209">
        <f>SUM(D427:E427)</f>
        <v>50</v>
      </c>
      <c r="G427" s="209">
        <f>ข้อมูลพื้นฐาน!G22</f>
        <v>0</v>
      </c>
      <c r="H427" s="464">
        <f>D427</f>
        <v>40</v>
      </c>
      <c r="I427" s="464">
        <f>E427</f>
        <v>10</v>
      </c>
      <c r="J427" s="209">
        <f>SUM(H427:I427)</f>
        <v>50</v>
      </c>
      <c r="K427" s="588">
        <f>SUM(F427,J427)</f>
        <v>100</v>
      </c>
      <c r="L427" s="950"/>
      <c r="M427" s="934"/>
      <c r="N427" s="941"/>
      <c r="O427" s="941"/>
      <c r="P427" s="941"/>
      <c r="Q427" s="35">
        <f t="shared" si="102"/>
        <v>0</v>
      </c>
    </row>
    <row r="428" spans="1:24" ht="12.95" customHeight="1">
      <c r="A428" s="54">
        <f t="shared" ref="A428:B447" si="112">A368</f>
        <v>1</v>
      </c>
      <c r="B428" s="470" t="str">
        <f t="shared" si="112"/>
        <v/>
      </c>
      <c r="C428" s="52">
        <f>IF(A428="","",คะแนนตามตัวชี้วัด!AY394)</f>
        <v>0</v>
      </c>
      <c r="D428" s="52">
        <f>IF(A428="","",คะแนนตามตัวชี้วัด!AU394)</f>
        <v>0</v>
      </c>
      <c r="E428" s="52" t="str">
        <f>IF(B428="","",คะแนนตามตัวชี้วัด!AV394)</f>
        <v/>
      </c>
      <c r="F428" s="60" t="str">
        <f>IF(SUM(D428:E428),SUM(D428:E428),"")</f>
        <v/>
      </c>
      <c r="G428" s="52">
        <f>IF(A428="","",คะแนนตามตัวชี้วัด!AZ394)</f>
        <v>0</v>
      </c>
      <c r="H428" s="52">
        <f>IF(A428="","",คะแนนตามตัวชี้วัด!AW394)</f>
        <v>0</v>
      </c>
      <c r="I428" s="52" t="str">
        <f>IF(B428="","",คะแนนตามตัวชี้วัด!AX394)</f>
        <v/>
      </c>
      <c r="J428" s="60" t="str">
        <f>IF(SUM(H428:I428),SUM(H428:I428),"")</f>
        <v/>
      </c>
      <c r="K428" s="54">
        <f>IF(A428="","",SUM(F428,J428))</f>
        <v>0</v>
      </c>
      <c r="L428" s="307">
        <f>IF(A428="","",IF(P428="ย้าย","-",VLOOKUP(K428,เกรดประจำชั้น,4,TRUE)))</f>
        <v>0</v>
      </c>
      <c r="M428" s="33"/>
      <c r="N428" s="33" t="str">
        <f>IF(P428="ย้าย","-",IF(A428="","",IF(L428&gt;0,"/","")))</f>
        <v/>
      </c>
      <c r="O428" s="33" t="str">
        <f>IF(N428="-","-",IF(A428="","",IF(L428=0,"/","")))</f>
        <v>/</v>
      </c>
      <c r="P428" s="59" t="str">
        <f>IF('กรอกข้อมูล นร1'!E5="ย้าย",'กรอกข้อมูล นร1'!E5,"")</f>
        <v/>
      </c>
      <c r="Q428" s="35">
        <f t="shared" si="102"/>
        <v>0</v>
      </c>
      <c r="W428" s="35">
        <f t="shared" si="103"/>
        <v>0</v>
      </c>
    </row>
    <row r="429" spans="1:24" ht="12.95" customHeight="1">
      <c r="A429" s="54" t="str">
        <f t="shared" si="112"/>
        <v/>
      </c>
      <c r="B429" s="470" t="str">
        <f t="shared" si="112"/>
        <v/>
      </c>
      <c r="C429" s="52" t="str">
        <f>IF(A429="","",คะแนนตามตัวชี้วัด!AY395)</f>
        <v/>
      </c>
      <c r="D429" s="52" t="str">
        <f>IF(A429="","",คะแนนตามตัวชี้วัด!AU395)</f>
        <v/>
      </c>
      <c r="E429" s="52" t="str">
        <f>IF(B429="","",คะแนนตามตัวชี้วัด!AV395)</f>
        <v/>
      </c>
      <c r="F429" s="60" t="str">
        <f t="shared" ref="F429:F467" si="113">IF(SUM(D429:E429),SUM(D429:E429),"")</f>
        <v/>
      </c>
      <c r="G429" s="52" t="str">
        <f>IF(A429="","",คะแนนตามตัวชี้วัด!AZ395)</f>
        <v/>
      </c>
      <c r="H429" s="52" t="str">
        <f>IF(A429="","",คะแนนตามตัวชี้วัด!AW395)</f>
        <v/>
      </c>
      <c r="I429" s="52" t="str">
        <f>IF(B429="","",คะแนนตามตัวชี้วัด!AX395)</f>
        <v/>
      </c>
      <c r="J429" s="60" t="str">
        <f t="shared" ref="J429:J475" si="114">IF(SUM(H429:I429),SUM(H429:I429),"")</f>
        <v/>
      </c>
      <c r="K429" s="54" t="str">
        <f t="shared" ref="K429:K477" si="115">IF(A429="","",SUM(F429,J429))</f>
        <v/>
      </c>
      <c r="L429" s="307" t="str">
        <f t="shared" ref="L429:L467" si="116">IF(A429="","",IF(P429="ย้าย","-",VLOOKUP(K429,เกรดประจำชั้น,4,TRUE)))</f>
        <v/>
      </c>
      <c r="M429" s="33"/>
      <c r="N429" s="33" t="str">
        <f t="shared" ref="N429:N467" si="117">IF(P429="ย้าย","-",IF(A429="","",IF(L429&gt;0,"/","")))</f>
        <v/>
      </c>
      <c r="O429" s="33" t="str">
        <f t="shared" ref="O429:O467" si="118">IF(N429="-","-",IF(A429="","",IF(L429=0,"/","")))</f>
        <v/>
      </c>
      <c r="P429" s="59" t="str">
        <f>IF('กรอกข้อมูล นร1'!E6="ย้าย",'กรอกข้อมูล นร1'!E6,"")</f>
        <v/>
      </c>
      <c r="Q429" s="35">
        <f t="shared" si="102"/>
        <v>0</v>
      </c>
      <c r="W429" s="35">
        <f t="shared" si="103"/>
        <v>0</v>
      </c>
    </row>
    <row r="430" spans="1:24" ht="12.95" customHeight="1">
      <c r="A430" s="54" t="str">
        <f t="shared" si="112"/>
        <v/>
      </c>
      <c r="B430" s="470" t="str">
        <f t="shared" si="112"/>
        <v/>
      </c>
      <c r="C430" s="52" t="str">
        <f>IF(A430="","",คะแนนตามตัวชี้วัด!AY396)</f>
        <v/>
      </c>
      <c r="D430" s="52" t="str">
        <f>IF(A430="","",คะแนนตามตัวชี้วัด!AU396)</f>
        <v/>
      </c>
      <c r="E430" s="52" t="str">
        <f>IF(B430="","",คะแนนตามตัวชี้วัด!AV396)</f>
        <v/>
      </c>
      <c r="F430" s="60" t="str">
        <f t="shared" si="113"/>
        <v/>
      </c>
      <c r="G430" s="52" t="str">
        <f>IF(A430="","",คะแนนตามตัวชี้วัด!AZ396)</f>
        <v/>
      </c>
      <c r="H430" s="52" t="str">
        <f>IF(A430="","",คะแนนตามตัวชี้วัด!AW396)</f>
        <v/>
      </c>
      <c r="I430" s="52" t="str">
        <f>IF(B430="","",คะแนนตามตัวชี้วัด!AX396)</f>
        <v/>
      </c>
      <c r="J430" s="60" t="str">
        <f t="shared" si="114"/>
        <v/>
      </c>
      <c r="K430" s="54" t="str">
        <f t="shared" si="115"/>
        <v/>
      </c>
      <c r="L430" s="307" t="str">
        <f t="shared" si="116"/>
        <v/>
      </c>
      <c r="M430" s="33"/>
      <c r="N430" s="33" t="str">
        <f t="shared" si="117"/>
        <v/>
      </c>
      <c r="O430" s="33" t="str">
        <f t="shared" si="118"/>
        <v/>
      </c>
      <c r="P430" s="59" t="str">
        <f>IF('กรอกข้อมูล นร1'!E7="ย้าย",'กรอกข้อมูล นร1'!E7,"")</f>
        <v/>
      </c>
      <c r="Q430" s="35">
        <f t="shared" si="102"/>
        <v>0</v>
      </c>
      <c r="W430" s="35">
        <f t="shared" si="103"/>
        <v>0</v>
      </c>
    </row>
    <row r="431" spans="1:24" ht="12.95" customHeight="1">
      <c r="A431" s="54" t="str">
        <f t="shared" si="112"/>
        <v/>
      </c>
      <c r="B431" s="470" t="str">
        <f t="shared" si="112"/>
        <v/>
      </c>
      <c r="C431" s="52" t="str">
        <f>IF(A431="","",คะแนนตามตัวชี้วัด!AY397)</f>
        <v/>
      </c>
      <c r="D431" s="52" t="str">
        <f>IF(A431="","",คะแนนตามตัวชี้วัด!AU397)</f>
        <v/>
      </c>
      <c r="E431" s="52" t="str">
        <f>IF(B431="","",คะแนนตามตัวชี้วัด!AV397)</f>
        <v/>
      </c>
      <c r="F431" s="60" t="str">
        <f t="shared" si="113"/>
        <v/>
      </c>
      <c r="G431" s="52" t="str">
        <f>IF(A431="","",คะแนนตามตัวชี้วัด!AZ397)</f>
        <v/>
      </c>
      <c r="H431" s="52" t="str">
        <f>IF(A431="","",คะแนนตามตัวชี้วัด!AW397)</f>
        <v/>
      </c>
      <c r="I431" s="52" t="str">
        <f>IF(B431="","",คะแนนตามตัวชี้วัด!AX397)</f>
        <v/>
      </c>
      <c r="J431" s="60" t="str">
        <f t="shared" si="114"/>
        <v/>
      </c>
      <c r="K431" s="54" t="str">
        <f t="shared" si="115"/>
        <v/>
      </c>
      <c r="L431" s="307" t="str">
        <f t="shared" si="116"/>
        <v/>
      </c>
      <c r="M431" s="33"/>
      <c r="N431" s="33" t="str">
        <f t="shared" si="117"/>
        <v/>
      </c>
      <c r="O431" s="33" t="str">
        <f t="shared" si="118"/>
        <v/>
      </c>
      <c r="P431" s="59" t="str">
        <f>IF('กรอกข้อมูล นร1'!E8="ย้าย",'กรอกข้อมูล นร1'!E8,"")</f>
        <v/>
      </c>
      <c r="Q431" s="35">
        <f t="shared" si="102"/>
        <v>0</v>
      </c>
      <c r="W431" s="35">
        <f t="shared" si="103"/>
        <v>0</v>
      </c>
    </row>
    <row r="432" spans="1:24" ht="12.95" customHeight="1">
      <c r="A432" s="54" t="str">
        <f t="shared" si="112"/>
        <v/>
      </c>
      <c r="B432" s="470" t="str">
        <f t="shared" si="112"/>
        <v/>
      </c>
      <c r="C432" s="52" t="str">
        <f>IF(A432="","",คะแนนตามตัวชี้วัด!AY398)</f>
        <v/>
      </c>
      <c r="D432" s="52" t="str">
        <f>IF(A432="","",คะแนนตามตัวชี้วัด!AU398)</f>
        <v/>
      </c>
      <c r="E432" s="52" t="str">
        <f>IF(B432="","",คะแนนตามตัวชี้วัด!AV398)</f>
        <v/>
      </c>
      <c r="F432" s="60" t="str">
        <f t="shared" si="113"/>
        <v/>
      </c>
      <c r="G432" s="52" t="str">
        <f>IF(A432="","",คะแนนตามตัวชี้วัด!AZ398)</f>
        <v/>
      </c>
      <c r="H432" s="52" t="str">
        <f>IF(A432="","",คะแนนตามตัวชี้วัด!AW398)</f>
        <v/>
      </c>
      <c r="I432" s="52" t="str">
        <f>IF(B432="","",คะแนนตามตัวชี้วัด!AX398)</f>
        <v/>
      </c>
      <c r="J432" s="60" t="str">
        <f t="shared" si="114"/>
        <v/>
      </c>
      <c r="K432" s="54" t="str">
        <f t="shared" si="115"/>
        <v/>
      </c>
      <c r="L432" s="307" t="str">
        <f t="shared" si="116"/>
        <v/>
      </c>
      <c r="M432" s="33"/>
      <c r="N432" s="33" t="str">
        <f t="shared" si="117"/>
        <v/>
      </c>
      <c r="O432" s="33" t="str">
        <f t="shared" si="118"/>
        <v/>
      </c>
      <c r="P432" s="59" t="str">
        <f>IF('กรอกข้อมูล นร1'!E9="ย้าย",'กรอกข้อมูล นร1'!E9,"")</f>
        <v/>
      </c>
      <c r="Q432" s="35">
        <f t="shared" si="102"/>
        <v>0</v>
      </c>
      <c r="W432" s="35">
        <f t="shared" si="103"/>
        <v>0</v>
      </c>
    </row>
    <row r="433" spans="1:23" ht="12.95" customHeight="1">
      <c r="A433" s="54" t="str">
        <f t="shared" si="112"/>
        <v/>
      </c>
      <c r="B433" s="470" t="str">
        <f t="shared" si="112"/>
        <v/>
      </c>
      <c r="C433" s="52" t="str">
        <f>IF(A433="","",คะแนนตามตัวชี้วัด!AY399)</f>
        <v/>
      </c>
      <c r="D433" s="52" t="str">
        <f>IF(A433="","",คะแนนตามตัวชี้วัด!AU399)</f>
        <v/>
      </c>
      <c r="E433" s="52" t="str">
        <f>IF(B433="","",คะแนนตามตัวชี้วัด!AV399)</f>
        <v/>
      </c>
      <c r="F433" s="60" t="str">
        <f t="shared" si="113"/>
        <v/>
      </c>
      <c r="G433" s="52" t="str">
        <f>IF(A433="","",คะแนนตามตัวชี้วัด!AZ399)</f>
        <v/>
      </c>
      <c r="H433" s="52" t="str">
        <f>IF(A433="","",คะแนนตามตัวชี้วัด!AW399)</f>
        <v/>
      </c>
      <c r="I433" s="52" t="str">
        <f>IF(B433="","",คะแนนตามตัวชี้วัด!AX399)</f>
        <v/>
      </c>
      <c r="J433" s="60" t="str">
        <f t="shared" si="114"/>
        <v/>
      </c>
      <c r="K433" s="54" t="str">
        <f t="shared" si="115"/>
        <v/>
      </c>
      <c r="L433" s="307" t="str">
        <f t="shared" si="116"/>
        <v/>
      </c>
      <c r="M433" s="33"/>
      <c r="N433" s="33" t="str">
        <f t="shared" si="117"/>
        <v/>
      </c>
      <c r="O433" s="33" t="str">
        <f t="shared" si="118"/>
        <v/>
      </c>
      <c r="P433" s="59" t="str">
        <f>IF('กรอกข้อมูล นร1'!E10="ย้าย",'กรอกข้อมูล นร1'!E10,"")</f>
        <v/>
      </c>
      <c r="Q433" s="35">
        <f t="shared" si="102"/>
        <v>0</v>
      </c>
      <c r="W433" s="35">
        <f t="shared" si="103"/>
        <v>0</v>
      </c>
    </row>
    <row r="434" spans="1:23" ht="12.95" customHeight="1">
      <c r="A434" s="54" t="str">
        <f t="shared" si="112"/>
        <v/>
      </c>
      <c r="B434" s="470" t="str">
        <f t="shared" si="112"/>
        <v/>
      </c>
      <c r="C434" s="52" t="str">
        <f>IF(A434="","",คะแนนตามตัวชี้วัด!AY400)</f>
        <v/>
      </c>
      <c r="D434" s="52" t="str">
        <f>IF(A434="","",คะแนนตามตัวชี้วัด!AU400)</f>
        <v/>
      </c>
      <c r="E434" s="52" t="str">
        <f>IF(B434="","",คะแนนตามตัวชี้วัด!AV400)</f>
        <v/>
      </c>
      <c r="F434" s="60" t="str">
        <f t="shared" si="113"/>
        <v/>
      </c>
      <c r="G434" s="52" t="str">
        <f>IF(A434="","",คะแนนตามตัวชี้วัด!AZ400)</f>
        <v/>
      </c>
      <c r="H434" s="52" t="str">
        <f>IF(A434="","",คะแนนตามตัวชี้วัด!AW400)</f>
        <v/>
      </c>
      <c r="I434" s="52" t="str">
        <f>IF(B434="","",คะแนนตามตัวชี้วัด!AX400)</f>
        <v/>
      </c>
      <c r="J434" s="60" t="str">
        <f t="shared" si="114"/>
        <v/>
      </c>
      <c r="K434" s="54" t="str">
        <f t="shared" si="115"/>
        <v/>
      </c>
      <c r="L434" s="307" t="str">
        <f t="shared" si="116"/>
        <v/>
      </c>
      <c r="M434" s="33"/>
      <c r="N434" s="33" t="str">
        <f t="shared" si="117"/>
        <v/>
      </c>
      <c r="O434" s="33" t="str">
        <f t="shared" si="118"/>
        <v/>
      </c>
      <c r="P434" s="59" t="str">
        <f>IF('กรอกข้อมูล นร1'!E11="ย้าย",'กรอกข้อมูล นร1'!E11,"")</f>
        <v/>
      </c>
      <c r="Q434" s="35">
        <f t="shared" si="102"/>
        <v>0</v>
      </c>
      <c r="W434" s="35">
        <f t="shared" si="103"/>
        <v>0</v>
      </c>
    </row>
    <row r="435" spans="1:23" ht="12.95" customHeight="1">
      <c r="A435" s="54" t="str">
        <f t="shared" si="112"/>
        <v/>
      </c>
      <c r="B435" s="470" t="str">
        <f t="shared" si="112"/>
        <v/>
      </c>
      <c r="C435" s="52" t="str">
        <f>IF(A435="","",คะแนนตามตัวชี้วัด!AY401)</f>
        <v/>
      </c>
      <c r="D435" s="52" t="str">
        <f>IF(A435="","",คะแนนตามตัวชี้วัด!AU401)</f>
        <v/>
      </c>
      <c r="E435" s="52" t="str">
        <f>IF(B435="","",คะแนนตามตัวชี้วัด!AV401)</f>
        <v/>
      </c>
      <c r="F435" s="60" t="str">
        <f t="shared" si="113"/>
        <v/>
      </c>
      <c r="G435" s="52" t="str">
        <f>IF(A435="","",คะแนนตามตัวชี้วัด!AZ401)</f>
        <v/>
      </c>
      <c r="H435" s="52" t="str">
        <f>IF(A435="","",คะแนนตามตัวชี้วัด!AW401)</f>
        <v/>
      </c>
      <c r="I435" s="52" t="str">
        <f>IF(B435="","",คะแนนตามตัวชี้วัด!AX401)</f>
        <v/>
      </c>
      <c r="J435" s="60" t="str">
        <f t="shared" si="114"/>
        <v/>
      </c>
      <c r="K435" s="54" t="str">
        <f t="shared" si="115"/>
        <v/>
      </c>
      <c r="L435" s="307" t="str">
        <f t="shared" si="116"/>
        <v/>
      </c>
      <c r="M435" s="33"/>
      <c r="N435" s="33" t="str">
        <f t="shared" si="117"/>
        <v/>
      </c>
      <c r="O435" s="33" t="str">
        <f t="shared" si="118"/>
        <v/>
      </c>
      <c r="P435" s="59" t="str">
        <f>IF('กรอกข้อมูล นร1'!E12="ย้าย",'กรอกข้อมูล นร1'!E12,"")</f>
        <v/>
      </c>
      <c r="Q435" s="35">
        <f t="shared" si="102"/>
        <v>0</v>
      </c>
      <c r="W435" s="35">
        <f t="shared" si="103"/>
        <v>0</v>
      </c>
    </row>
    <row r="436" spans="1:23" ht="12.95" customHeight="1">
      <c r="A436" s="54" t="str">
        <f t="shared" si="112"/>
        <v/>
      </c>
      <c r="B436" s="470" t="str">
        <f t="shared" si="112"/>
        <v/>
      </c>
      <c r="C436" s="52" t="str">
        <f>IF(A436="","",คะแนนตามตัวชี้วัด!AY402)</f>
        <v/>
      </c>
      <c r="D436" s="52" t="str">
        <f>IF(A436="","",คะแนนตามตัวชี้วัด!AU402)</f>
        <v/>
      </c>
      <c r="E436" s="52" t="str">
        <f>IF(B436="","",คะแนนตามตัวชี้วัด!AV402)</f>
        <v/>
      </c>
      <c r="F436" s="60" t="str">
        <f t="shared" si="113"/>
        <v/>
      </c>
      <c r="G436" s="52" t="str">
        <f>IF(A436="","",คะแนนตามตัวชี้วัด!AZ402)</f>
        <v/>
      </c>
      <c r="H436" s="52" t="str">
        <f>IF(A436="","",คะแนนตามตัวชี้วัด!AW402)</f>
        <v/>
      </c>
      <c r="I436" s="52" t="str">
        <f>IF(B436="","",คะแนนตามตัวชี้วัด!AX402)</f>
        <v/>
      </c>
      <c r="J436" s="60" t="str">
        <f t="shared" si="114"/>
        <v/>
      </c>
      <c r="K436" s="54" t="str">
        <f t="shared" si="115"/>
        <v/>
      </c>
      <c r="L436" s="307" t="str">
        <f t="shared" si="116"/>
        <v/>
      </c>
      <c r="M436" s="33"/>
      <c r="N436" s="33" t="str">
        <f t="shared" si="117"/>
        <v/>
      </c>
      <c r="O436" s="33" t="str">
        <f t="shared" si="118"/>
        <v/>
      </c>
      <c r="P436" s="59" t="str">
        <f>IF('กรอกข้อมูล นร1'!E13="ย้าย",'กรอกข้อมูล นร1'!E13,"")</f>
        <v/>
      </c>
      <c r="Q436" s="35">
        <f t="shared" si="102"/>
        <v>0</v>
      </c>
      <c r="W436" s="35">
        <f t="shared" si="103"/>
        <v>0</v>
      </c>
    </row>
    <row r="437" spans="1:23" ht="12.95" customHeight="1">
      <c r="A437" s="54" t="str">
        <f t="shared" si="112"/>
        <v/>
      </c>
      <c r="B437" s="470" t="str">
        <f t="shared" si="112"/>
        <v/>
      </c>
      <c r="C437" s="52" t="str">
        <f>IF(A437="","",คะแนนตามตัวชี้วัด!AY403)</f>
        <v/>
      </c>
      <c r="D437" s="52" t="str">
        <f>IF(A437="","",คะแนนตามตัวชี้วัด!AU403)</f>
        <v/>
      </c>
      <c r="E437" s="52" t="str">
        <f>IF(B437="","",คะแนนตามตัวชี้วัด!AV403)</f>
        <v/>
      </c>
      <c r="F437" s="60" t="str">
        <f t="shared" si="113"/>
        <v/>
      </c>
      <c r="G437" s="52" t="str">
        <f>IF(A437="","",คะแนนตามตัวชี้วัด!AZ403)</f>
        <v/>
      </c>
      <c r="H437" s="52" t="str">
        <f>IF(A437="","",คะแนนตามตัวชี้วัด!AW403)</f>
        <v/>
      </c>
      <c r="I437" s="52" t="str">
        <f>IF(B437="","",คะแนนตามตัวชี้วัด!AX403)</f>
        <v/>
      </c>
      <c r="J437" s="60" t="str">
        <f t="shared" si="114"/>
        <v/>
      </c>
      <c r="K437" s="54" t="str">
        <f t="shared" si="115"/>
        <v/>
      </c>
      <c r="L437" s="307" t="str">
        <f t="shared" si="116"/>
        <v/>
      </c>
      <c r="M437" s="33"/>
      <c r="N437" s="33" t="str">
        <f t="shared" si="117"/>
        <v/>
      </c>
      <c r="O437" s="33" t="str">
        <f t="shared" si="118"/>
        <v/>
      </c>
      <c r="P437" s="59" t="str">
        <f>IF('กรอกข้อมูล นร1'!E14="ย้าย",'กรอกข้อมูล นร1'!E14,"")</f>
        <v/>
      </c>
      <c r="Q437" s="35">
        <f t="shared" si="102"/>
        <v>0</v>
      </c>
      <c r="W437" s="35">
        <f t="shared" si="103"/>
        <v>0</v>
      </c>
    </row>
    <row r="438" spans="1:23" ht="12.95" customHeight="1">
      <c r="A438" s="54" t="str">
        <f t="shared" si="112"/>
        <v/>
      </c>
      <c r="B438" s="470" t="str">
        <f t="shared" si="112"/>
        <v/>
      </c>
      <c r="C438" s="52" t="str">
        <f>IF(A438="","",คะแนนตามตัวชี้วัด!AY404)</f>
        <v/>
      </c>
      <c r="D438" s="52" t="str">
        <f>IF(A438="","",คะแนนตามตัวชี้วัด!AU404)</f>
        <v/>
      </c>
      <c r="E438" s="52" t="str">
        <f>IF(B438="","",คะแนนตามตัวชี้วัด!AV404)</f>
        <v/>
      </c>
      <c r="F438" s="60" t="str">
        <f t="shared" si="113"/>
        <v/>
      </c>
      <c r="G438" s="52" t="str">
        <f>IF(A438="","",คะแนนตามตัวชี้วัด!AZ404)</f>
        <v/>
      </c>
      <c r="H438" s="52" t="str">
        <f>IF(A438="","",คะแนนตามตัวชี้วัด!AW404)</f>
        <v/>
      </c>
      <c r="I438" s="52" t="str">
        <f>IF(B438="","",คะแนนตามตัวชี้วัด!AX404)</f>
        <v/>
      </c>
      <c r="J438" s="60" t="str">
        <f t="shared" si="114"/>
        <v/>
      </c>
      <c r="K438" s="54" t="str">
        <f t="shared" si="115"/>
        <v/>
      </c>
      <c r="L438" s="307" t="str">
        <f t="shared" si="116"/>
        <v/>
      </c>
      <c r="M438" s="33"/>
      <c r="N438" s="33" t="str">
        <f t="shared" si="117"/>
        <v/>
      </c>
      <c r="O438" s="33" t="str">
        <f t="shared" si="118"/>
        <v/>
      </c>
      <c r="P438" s="59" t="str">
        <f>IF('กรอกข้อมูล นร1'!E15="ย้าย",'กรอกข้อมูล นร1'!E15,"")</f>
        <v/>
      </c>
      <c r="Q438" s="35">
        <f t="shared" si="102"/>
        <v>0</v>
      </c>
      <c r="W438" s="35">
        <f t="shared" si="103"/>
        <v>0</v>
      </c>
    </row>
    <row r="439" spans="1:23" ht="12.95" customHeight="1">
      <c r="A439" s="54" t="str">
        <f t="shared" si="112"/>
        <v/>
      </c>
      <c r="B439" s="470" t="str">
        <f t="shared" si="112"/>
        <v/>
      </c>
      <c r="C439" s="52" t="str">
        <f>IF(A439="","",คะแนนตามตัวชี้วัด!AY405)</f>
        <v/>
      </c>
      <c r="D439" s="52" t="str">
        <f>IF(A439="","",คะแนนตามตัวชี้วัด!AU405)</f>
        <v/>
      </c>
      <c r="E439" s="52" t="str">
        <f>IF(B439="","",คะแนนตามตัวชี้วัด!AV405)</f>
        <v/>
      </c>
      <c r="F439" s="60" t="str">
        <f t="shared" si="113"/>
        <v/>
      </c>
      <c r="G439" s="52" t="str">
        <f>IF(A439="","",คะแนนตามตัวชี้วัด!AZ405)</f>
        <v/>
      </c>
      <c r="H439" s="52" t="str">
        <f>IF(A439="","",คะแนนตามตัวชี้วัด!AW405)</f>
        <v/>
      </c>
      <c r="I439" s="52" t="str">
        <f>IF(B439="","",คะแนนตามตัวชี้วัด!AX405)</f>
        <v/>
      </c>
      <c r="J439" s="60" t="str">
        <f t="shared" si="114"/>
        <v/>
      </c>
      <c r="K439" s="54" t="str">
        <f t="shared" si="115"/>
        <v/>
      </c>
      <c r="L439" s="307" t="str">
        <f t="shared" si="116"/>
        <v/>
      </c>
      <c r="M439" s="33"/>
      <c r="N439" s="33" t="str">
        <f t="shared" si="117"/>
        <v/>
      </c>
      <c r="O439" s="33" t="str">
        <f t="shared" si="118"/>
        <v/>
      </c>
      <c r="P439" s="59" t="str">
        <f>IF('กรอกข้อมูล นร1'!E16="ย้าย",'กรอกข้อมูล นร1'!E16,"")</f>
        <v/>
      </c>
      <c r="Q439" s="35">
        <f t="shared" si="102"/>
        <v>0</v>
      </c>
      <c r="W439" s="35">
        <f t="shared" si="103"/>
        <v>0</v>
      </c>
    </row>
    <row r="440" spans="1:23" ht="12.95" customHeight="1">
      <c r="A440" s="54" t="str">
        <f t="shared" si="112"/>
        <v/>
      </c>
      <c r="B440" s="470" t="str">
        <f t="shared" si="112"/>
        <v/>
      </c>
      <c r="C440" s="52" t="str">
        <f>IF(A440="","",คะแนนตามตัวชี้วัด!AY406)</f>
        <v/>
      </c>
      <c r="D440" s="52" t="str">
        <f>IF(A440="","",คะแนนตามตัวชี้วัด!AU406)</f>
        <v/>
      </c>
      <c r="E440" s="52" t="str">
        <f>IF(B440="","",คะแนนตามตัวชี้วัด!AV406)</f>
        <v/>
      </c>
      <c r="F440" s="60" t="str">
        <f t="shared" si="113"/>
        <v/>
      </c>
      <c r="G440" s="52" t="str">
        <f>IF(A440="","",คะแนนตามตัวชี้วัด!AZ406)</f>
        <v/>
      </c>
      <c r="H440" s="52" t="str">
        <f>IF(A440="","",คะแนนตามตัวชี้วัด!AW406)</f>
        <v/>
      </c>
      <c r="I440" s="52" t="str">
        <f>IF(B440="","",คะแนนตามตัวชี้วัด!AX406)</f>
        <v/>
      </c>
      <c r="J440" s="60" t="str">
        <f t="shared" si="114"/>
        <v/>
      </c>
      <c r="K440" s="54" t="str">
        <f t="shared" si="115"/>
        <v/>
      </c>
      <c r="L440" s="307" t="str">
        <f t="shared" si="116"/>
        <v/>
      </c>
      <c r="M440" s="33"/>
      <c r="N440" s="33" t="str">
        <f t="shared" si="117"/>
        <v/>
      </c>
      <c r="O440" s="33" t="str">
        <f t="shared" si="118"/>
        <v/>
      </c>
      <c r="P440" s="59" t="str">
        <f>IF('กรอกข้อมูล นร1'!E17="ย้าย",'กรอกข้อมูล นร1'!E17,"")</f>
        <v/>
      </c>
      <c r="Q440" s="35">
        <f t="shared" si="102"/>
        <v>0</v>
      </c>
      <c r="W440" s="35">
        <f t="shared" si="103"/>
        <v>0</v>
      </c>
    </row>
    <row r="441" spans="1:23" ht="12.95" customHeight="1">
      <c r="A441" s="54" t="str">
        <f t="shared" si="112"/>
        <v/>
      </c>
      <c r="B441" s="470" t="str">
        <f t="shared" si="112"/>
        <v/>
      </c>
      <c r="C441" s="52" t="str">
        <f>IF(A441="","",คะแนนตามตัวชี้วัด!AY407)</f>
        <v/>
      </c>
      <c r="D441" s="52" t="str">
        <f>IF(A441="","",คะแนนตามตัวชี้วัด!AU407)</f>
        <v/>
      </c>
      <c r="E441" s="52" t="str">
        <f>IF(B441="","",คะแนนตามตัวชี้วัด!AV407)</f>
        <v/>
      </c>
      <c r="F441" s="60" t="str">
        <f t="shared" si="113"/>
        <v/>
      </c>
      <c r="G441" s="52" t="str">
        <f>IF(A441="","",คะแนนตามตัวชี้วัด!AZ407)</f>
        <v/>
      </c>
      <c r="H441" s="52" t="str">
        <f>IF(A441="","",คะแนนตามตัวชี้วัด!AW407)</f>
        <v/>
      </c>
      <c r="I441" s="52" t="str">
        <f>IF(B441="","",คะแนนตามตัวชี้วัด!AX407)</f>
        <v/>
      </c>
      <c r="J441" s="60" t="str">
        <f t="shared" si="114"/>
        <v/>
      </c>
      <c r="K441" s="54" t="str">
        <f t="shared" si="115"/>
        <v/>
      </c>
      <c r="L441" s="307" t="str">
        <f t="shared" si="116"/>
        <v/>
      </c>
      <c r="M441" s="33"/>
      <c r="N441" s="33" t="str">
        <f t="shared" si="117"/>
        <v/>
      </c>
      <c r="O441" s="33" t="str">
        <f t="shared" si="118"/>
        <v/>
      </c>
      <c r="P441" s="59" t="str">
        <f>IF('กรอกข้อมูล นร1'!E18="ย้าย",'กรอกข้อมูล นร1'!E18,"")</f>
        <v/>
      </c>
      <c r="Q441" s="35">
        <f t="shared" si="102"/>
        <v>0</v>
      </c>
      <c r="W441" s="35">
        <f t="shared" si="103"/>
        <v>0</v>
      </c>
    </row>
    <row r="442" spans="1:23" ht="12.95" customHeight="1">
      <c r="A442" s="54" t="str">
        <f t="shared" si="112"/>
        <v/>
      </c>
      <c r="B442" s="470" t="str">
        <f t="shared" si="112"/>
        <v/>
      </c>
      <c r="C442" s="52" t="str">
        <f>IF(A442="","",คะแนนตามตัวชี้วัด!AY408)</f>
        <v/>
      </c>
      <c r="D442" s="52" t="str">
        <f>IF(A442="","",คะแนนตามตัวชี้วัด!AU408)</f>
        <v/>
      </c>
      <c r="E442" s="52" t="str">
        <f>IF(B442="","",คะแนนตามตัวชี้วัด!AV408)</f>
        <v/>
      </c>
      <c r="F442" s="60" t="str">
        <f t="shared" si="113"/>
        <v/>
      </c>
      <c r="G442" s="52" t="str">
        <f>IF(A442="","",คะแนนตามตัวชี้วัด!AZ408)</f>
        <v/>
      </c>
      <c r="H442" s="52" t="str">
        <f>IF(A442="","",คะแนนตามตัวชี้วัด!AW408)</f>
        <v/>
      </c>
      <c r="I442" s="52" t="str">
        <f>IF(B442="","",คะแนนตามตัวชี้วัด!AX408)</f>
        <v/>
      </c>
      <c r="J442" s="60" t="str">
        <f t="shared" si="114"/>
        <v/>
      </c>
      <c r="K442" s="54" t="str">
        <f t="shared" si="115"/>
        <v/>
      </c>
      <c r="L442" s="307" t="str">
        <f t="shared" si="116"/>
        <v/>
      </c>
      <c r="M442" s="33"/>
      <c r="N442" s="33" t="str">
        <f t="shared" si="117"/>
        <v/>
      </c>
      <c r="O442" s="33" t="str">
        <f t="shared" si="118"/>
        <v/>
      </c>
      <c r="P442" s="59" t="str">
        <f>IF('กรอกข้อมูล นร1'!E19="ย้าย",'กรอกข้อมูล นร1'!E19,"")</f>
        <v/>
      </c>
      <c r="Q442" s="35">
        <f t="shared" si="102"/>
        <v>0</v>
      </c>
      <c r="W442" s="35">
        <f t="shared" si="103"/>
        <v>0</v>
      </c>
    </row>
    <row r="443" spans="1:23" ht="12.95" customHeight="1">
      <c r="A443" s="54" t="str">
        <f t="shared" si="112"/>
        <v/>
      </c>
      <c r="B443" s="470" t="str">
        <f t="shared" si="112"/>
        <v/>
      </c>
      <c r="C443" s="52" t="str">
        <f>IF(A443="","",คะแนนตามตัวชี้วัด!AY409)</f>
        <v/>
      </c>
      <c r="D443" s="52" t="str">
        <f>IF(A443="","",คะแนนตามตัวชี้วัด!AU409)</f>
        <v/>
      </c>
      <c r="E443" s="52" t="str">
        <f>IF(B443="","",คะแนนตามตัวชี้วัด!AV409)</f>
        <v/>
      </c>
      <c r="F443" s="60" t="str">
        <f t="shared" si="113"/>
        <v/>
      </c>
      <c r="G443" s="52" t="str">
        <f>IF(A443="","",คะแนนตามตัวชี้วัด!AZ409)</f>
        <v/>
      </c>
      <c r="H443" s="52" t="str">
        <f>IF(A443="","",คะแนนตามตัวชี้วัด!AW409)</f>
        <v/>
      </c>
      <c r="I443" s="52" t="str">
        <f>IF(B443="","",คะแนนตามตัวชี้วัด!AX409)</f>
        <v/>
      </c>
      <c r="J443" s="60" t="str">
        <f t="shared" si="114"/>
        <v/>
      </c>
      <c r="K443" s="54" t="str">
        <f t="shared" si="115"/>
        <v/>
      </c>
      <c r="L443" s="307" t="str">
        <f t="shared" si="116"/>
        <v/>
      </c>
      <c r="M443" s="33"/>
      <c r="N443" s="33" t="str">
        <f t="shared" si="117"/>
        <v/>
      </c>
      <c r="O443" s="33" t="str">
        <f t="shared" si="118"/>
        <v/>
      </c>
      <c r="P443" s="59" t="str">
        <f>IF('กรอกข้อมูล นร1'!E20="ย้าย",'กรอกข้อมูล นร1'!E20,"")</f>
        <v/>
      </c>
      <c r="Q443" s="35">
        <f t="shared" si="102"/>
        <v>0</v>
      </c>
      <c r="W443" s="35">
        <f t="shared" si="103"/>
        <v>0</v>
      </c>
    </row>
    <row r="444" spans="1:23" ht="12.95" customHeight="1">
      <c r="A444" s="54" t="str">
        <f t="shared" si="112"/>
        <v/>
      </c>
      <c r="B444" s="470" t="str">
        <f t="shared" si="112"/>
        <v/>
      </c>
      <c r="C444" s="52" t="str">
        <f>IF(A444="","",คะแนนตามตัวชี้วัด!AY410)</f>
        <v/>
      </c>
      <c r="D444" s="52" t="str">
        <f>IF(A444="","",คะแนนตามตัวชี้วัด!AU410)</f>
        <v/>
      </c>
      <c r="E444" s="52" t="str">
        <f>IF(B444="","",คะแนนตามตัวชี้วัด!AV410)</f>
        <v/>
      </c>
      <c r="F444" s="60" t="str">
        <f t="shared" si="113"/>
        <v/>
      </c>
      <c r="G444" s="52" t="str">
        <f>IF(A444="","",คะแนนตามตัวชี้วัด!AZ410)</f>
        <v/>
      </c>
      <c r="H444" s="52" t="str">
        <f>IF(A444="","",คะแนนตามตัวชี้วัด!AW410)</f>
        <v/>
      </c>
      <c r="I444" s="52" t="str">
        <f>IF(B444="","",คะแนนตามตัวชี้วัด!AX410)</f>
        <v/>
      </c>
      <c r="J444" s="60" t="str">
        <f t="shared" si="114"/>
        <v/>
      </c>
      <c r="K444" s="54" t="str">
        <f t="shared" si="115"/>
        <v/>
      </c>
      <c r="L444" s="307" t="str">
        <f t="shared" si="116"/>
        <v/>
      </c>
      <c r="M444" s="33"/>
      <c r="N444" s="33" t="str">
        <f t="shared" si="117"/>
        <v/>
      </c>
      <c r="O444" s="33" t="str">
        <f t="shared" si="118"/>
        <v/>
      </c>
      <c r="P444" s="59" t="str">
        <f>IF('กรอกข้อมูล นร1'!E21="ย้าย",'กรอกข้อมูล นร1'!E21,"")</f>
        <v/>
      </c>
      <c r="Q444" s="35">
        <f t="shared" si="102"/>
        <v>0</v>
      </c>
      <c r="W444" s="35">
        <f t="shared" si="103"/>
        <v>0</v>
      </c>
    </row>
    <row r="445" spans="1:23" ht="12.95" customHeight="1">
      <c r="A445" s="54" t="str">
        <f t="shared" si="112"/>
        <v/>
      </c>
      <c r="B445" s="470" t="str">
        <f t="shared" si="112"/>
        <v/>
      </c>
      <c r="C445" s="52" t="str">
        <f>IF(A445="","",คะแนนตามตัวชี้วัด!AY411)</f>
        <v/>
      </c>
      <c r="D445" s="52" t="str">
        <f>IF(A445="","",คะแนนตามตัวชี้วัด!AU411)</f>
        <v/>
      </c>
      <c r="E445" s="52" t="str">
        <f>IF(B445="","",คะแนนตามตัวชี้วัด!AV411)</f>
        <v/>
      </c>
      <c r="F445" s="60" t="str">
        <f t="shared" si="113"/>
        <v/>
      </c>
      <c r="G445" s="52" t="str">
        <f>IF(A445="","",คะแนนตามตัวชี้วัด!AZ411)</f>
        <v/>
      </c>
      <c r="H445" s="52" t="str">
        <f>IF(A445="","",คะแนนตามตัวชี้วัด!AW411)</f>
        <v/>
      </c>
      <c r="I445" s="52" t="str">
        <f>IF(B445="","",คะแนนตามตัวชี้วัด!AX411)</f>
        <v/>
      </c>
      <c r="J445" s="60" t="str">
        <f t="shared" si="114"/>
        <v/>
      </c>
      <c r="K445" s="54" t="str">
        <f t="shared" si="115"/>
        <v/>
      </c>
      <c r="L445" s="307" t="str">
        <f t="shared" si="116"/>
        <v/>
      </c>
      <c r="M445" s="33"/>
      <c r="N445" s="33" t="str">
        <f t="shared" si="117"/>
        <v/>
      </c>
      <c r="O445" s="33" t="str">
        <f t="shared" si="118"/>
        <v/>
      </c>
      <c r="P445" s="59" t="str">
        <f>IF('กรอกข้อมูล นร1'!E22="ย้าย",'กรอกข้อมูล นร1'!E22,"")</f>
        <v/>
      </c>
      <c r="Q445" s="35">
        <f t="shared" si="102"/>
        <v>0</v>
      </c>
      <c r="W445" s="35">
        <f t="shared" si="103"/>
        <v>0</v>
      </c>
    </row>
    <row r="446" spans="1:23" ht="12.95" customHeight="1">
      <c r="A446" s="54" t="str">
        <f t="shared" si="112"/>
        <v/>
      </c>
      <c r="B446" s="470" t="str">
        <f t="shared" si="112"/>
        <v/>
      </c>
      <c r="C446" s="52" t="str">
        <f>IF(A446="","",คะแนนตามตัวชี้วัด!AY412)</f>
        <v/>
      </c>
      <c r="D446" s="52" t="str">
        <f>IF(A446="","",คะแนนตามตัวชี้วัด!AU412)</f>
        <v/>
      </c>
      <c r="E446" s="52" t="str">
        <f>IF(B446="","",คะแนนตามตัวชี้วัด!AV412)</f>
        <v/>
      </c>
      <c r="F446" s="60" t="str">
        <f t="shared" si="113"/>
        <v/>
      </c>
      <c r="G446" s="52" t="str">
        <f>IF(A446="","",คะแนนตามตัวชี้วัด!AZ412)</f>
        <v/>
      </c>
      <c r="H446" s="52" t="str">
        <f>IF(A446="","",คะแนนตามตัวชี้วัด!AW412)</f>
        <v/>
      </c>
      <c r="I446" s="52" t="str">
        <f>IF(B446="","",คะแนนตามตัวชี้วัด!AX412)</f>
        <v/>
      </c>
      <c r="J446" s="60" t="str">
        <f t="shared" si="114"/>
        <v/>
      </c>
      <c r="K446" s="54" t="str">
        <f t="shared" si="115"/>
        <v/>
      </c>
      <c r="L446" s="307" t="str">
        <f t="shared" si="116"/>
        <v/>
      </c>
      <c r="M446" s="33"/>
      <c r="N446" s="33" t="str">
        <f t="shared" si="117"/>
        <v/>
      </c>
      <c r="O446" s="33" t="str">
        <f t="shared" si="118"/>
        <v/>
      </c>
      <c r="P446" s="59" t="str">
        <f>IF('กรอกข้อมูล นร1'!E23="ย้าย",'กรอกข้อมูล นร1'!E23,"")</f>
        <v/>
      </c>
      <c r="Q446" s="35">
        <f t="shared" si="102"/>
        <v>0</v>
      </c>
      <c r="W446" s="35">
        <f t="shared" si="103"/>
        <v>0</v>
      </c>
    </row>
    <row r="447" spans="1:23" ht="12.95" customHeight="1">
      <c r="A447" s="54" t="str">
        <f t="shared" si="112"/>
        <v/>
      </c>
      <c r="B447" s="470" t="str">
        <f t="shared" si="112"/>
        <v/>
      </c>
      <c r="C447" s="52" t="str">
        <f>IF(A447="","",คะแนนตามตัวชี้วัด!AY413)</f>
        <v/>
      </c>
      <c r="D447" s="52" t="str">
        <f>IF(A447="","",คะแนนตามตัวชี้วัด!AU413)</f>
        <v/>
      </c>
      <c r="E447" s="52" t="str">
        <f>IF(B447="","",คะแนนตามตัวชี้วัด!AV413)</f>
        <v/>
      </c>
      <c r="F447" s="60" t="str">
        <f t="shared" si="113"/>
        <v/>
      </c>
      <c r="G447" s="52" t="str">
        <f>IF(A447="","",คะแนนตามตัวชี้วัด!AZ413)</f>
        <v/>
      </c>
      <c r="H447" s="52" t="str">
        <f>IF(A447="","",คะแนนตามตัวชี้วัด!AW413)</f>
        <v/>
      </c>
      <c r="I447" s="52" t="str">
        <f>IF(B447="","",คะแนนตามตัวชี้วัด!AX413)</f>
        <v/>
      </c>
      <c r="J447" s="60" t="str">
        <f t="shared" si="114"/>
        <v/>
      </c>
      <c r="K447" s="54" t="str">
        <f t="shared" si="115"/>
        <v/>
      </c>
      <c r="L447" s="307" t="str">
        <f t="shared" si="116"/>
        <v/>
      </c>
      <c r="M447" s="33"/>
      <c r="N447" s="33" t="str">
        <f t="shared" si="117"/>
        <v/>
      </c>
      <c r="O447" s="33" t="str">
        <f t="shared" si="118"/>
        <v/>
      </c>
      <c r="P447" s="59" t="str">
        <f>IF('กรอกข้อมูล นร1'!E24="ย้าย",'กรอกข้อมูล นร1'!E24,"")</f>
        <v/>
      </c>
      <c r="Q447" s="35">
        <f t="shared" si="102"/>
        <v>0</v>
      </c>
      <c r="W447" s="35">
        <f t="shared" si="103"/>
        <v>0</v>
      </c>
    </row>
    <row r="448" spans="1:23" ht="12.95" customHeight="1">
      <c r="A448" s="54" t="str">
        <f t="shared" ref="A448:B467" si="119">A388</f>
        <v/>
      </c>
      <c r="B448" s="470" t="str">
        <f t="shared" si="119"/>
        <v/>
      </c>
      <c r="C448" s="52" t="str">
        <f>IF(A448="","",คะแนนตามตัวชี้วัด!AY414)</f>
        <v/>
      </c>
      <c r="D448" s="52" t="str">
        <f>IF(A448="","",คะแนนตามตัวชี้วัด!AU414)</f>
        <v/>
      </c>
      <c r="E448" s="52" t="str">
        <f>IF(B448="","",คะแนนตามตัวชี้วัด!AV414)</f>
        <v/>
      </c>
      <c r="F448" s="60" t="str">
        <f t="shared" si="113"/>
        <v/>
      </c>
      <c r="G448" s="52" t="str">
        <f>IF(A448="","",คะแนนตามตัวชี้วัด!AZ414)</f>
        <v/>
      </c>
      <c r="H448" s="52" t="str">
        <f>IF(A448="","",คะแนนตามตัวชี้วัด!AW414)</f>
        <v/>
      </c>
      <c r="I448" s="52" t="str">
        <f>IF(B448="","",คะแนนตามตัวชี้วัด!AX414)</f>
        <v/>
      </c>
      <c r="J448" s="60" t="str">
        <f t="shared" si="114"/>
        <v/>
      </c>
      <c r="K448" s="54" t="str">
        <f t="shared" si="115"/>
        <v/>
      </c>
      <c r="L448" s="307" t="str">
        <f t="shared" si="116"/>
        <v/>
      </c>
      <c r="M448" s="33"/>
      <c r="N448" s="33" t="str">
        <f t="shared" si="117"/>
        <v/>
      </c>
      <c r="O448" s="33" t="str">
        <f t="shared" si="118"/>
        <v/>
      </c>
      <c r="P448" s="59" t="str">
        <f>IF('กรอกข้อมูล นร1'!E25="ย้าย",'กรอกข้อมูล นร1'!E25,"")</f>
        <v/>
      </c>
      <c r="Q448" s="35">
        <f t="shared" si="102"/>
        <v>0</v>
      </c>
      <c r="W448" s="35">
        <f t="shared" si="103"/>
        <v>0</v>
      </c>
    </row>
    <row r="449" spans="1:23" ht="12.95" customHeight="1">
      <c r="A449" s="54" t="str">
        <f t="shared" si="119"/>
        <v/>
      </c>
      <c r="B449" s="470" t="str">
        <f t="shared" si="119"/>
        <v/>
      </c>
      <c r="C449" s="52" t="str">
        <f>IF(A449="","",คะแนนตามตัวชี้วัด!AY415)</f>
        <v/>
      </c>
      <c r="D449" s="52" t="str">
        <f>IF(A449="","",คะแนนตามตัวชี้วัด!AU415)</f>
        <v/>
      </c>
      <c r="E449" s="52" t="str">
        <f>IF(B449="","",คะแนนตามตัวชี้วัด!AV415)</f>
        <v/>
      </c>
      <c r="F449" s="60" t="str">
        <f t="shared" si="113"/>
        <v/>
      </c>
      <c r="G449" s="52" t="str">
        <f>IF(A449="","",คะแนนตามตัวชี้วัด!AZ415)</f>
        <v/>
      </c>
      <c r="H449" s="52" t="str">
        <f>IF(A449="","",คะแนนตามตัวชี้วัด!AW415)</f>
        <v/>
      </c>
      <c r="I449" s="52" t="str">
        <f>IF(B449="","",คะแนนตามตัวชี้วัด!AX415)</f>
        <v/>
      </c>
      <c r="J449" s="60" t="str">
        <f t="shared" si="114"/>
        <v/>
      </c>
      <c r="K449" s="54" t="str">
        <f t="shared" si="115"/>
        <v/>
      </c>
      <c r="L449" s="307" t="str">
        <f t="shared" si="116"/>
        <v/>
      </c>
      <c r="M449" s="33"/>
      <c r="N449" s="33" t="str">
        <f t="shared" si="117"/>
        <v/>
      </c>
      <c r="O449" s="33" t="str">
        <f t="shared" si="118"/>
        <v/>
      </c>
      <c r="P449" s="59" t="str">
        <f>IF('กรอกข้อมูล นร1'!E26="ย้าย",'กรอกข้อมูล นร1'!E26,"")</f>
        <v/>
      </c>
      <c r="Q449" s="35">
        <f t="shared" si="102"/>
        <v>0</v>
      </c>
      <c r="W449" s="35">
        <f t="shared" si="103"/>
        <v>0</v>
      </c>
    </row>
    <row r="450" spans="1:23" ht="12.95" customHeight="1">
      <c r="A450" s="54" t="str">
        <f t="shared" si="119"/>
        <v/>
      </c>
      <c r="B450" s="470" t="str">
        <f t="shared" si="119"/>
        <v/>
      </c>
      <c r="C450" s="52" t="str">
        <f>IF(A450="","",คะแนนตามตัวชี้วัด!AY416)</f>
        <v/>
      </c>
      <c r="D450" s="52" t="str">
        <f>IF(A450="","",คะแนนตามตัวชี้วัด!AU416)</f>
        <v/>
      </c>
      <c r="E450" s="52" t="str">
        <f>IF(B450="","",คะแนนตามตัวชี้วัด!AV416)</f>
        <v/>
      </c>
      <c r="F450" s="60" t="str">
        <f t="shared" si="113"/>
        <v/>
      </c>
      <c r="G450" s="52" t="str">
        <f>IF(A450="","",คะแนนตามตัวชี้วัด!AZ416)</f>
        <v/>
      </c>
      <c r="H450" s="52" t="str">
        <f>IF(A450="","",คะแนนตามตัวชี้วัด!AW416)</f>
        <v/>
      </c>
      <c r="I450" s="52" t="str">
        <f>IF(B450="","",คะแนนตามตัวชี้วัด!AX416)</f>
        <v/>
      </c>
      <c r="J450" s="60" t="str">
        <f t="shared" si="114"/>
        <v/>
      </c>
      <c r="K450" s="54" t="str">
        <f t="shared" si="115"/>
        <v/>
      </c>
      <c r="L450" s="307" t="str">
        <f t="shared" si="116"/>
        <v/>
      </c>
      <c r="M450" s="33"/>
      <c r="N450" s="33" t="str">
        <f t="shared" si="117"/>
        <v/>
      </c>
      <c r="O450" s="33" t="str">
        <f t="shared" si="118"/>
        <v/>
      </c>
      <c r="P450" s="59" t="str">
        <f>IF('กรอกข้อมูล นร1'!E27="ย้าย",'กรอกข้อมูล นร1'!E27,"")</f>
        <v/>
      </c>
      <c r="Q450" s="35">
        <f t="shared" si="102"/>
        <v>0</v>
      </c>
      <c r="W450" s="35">
        <f t="shared" si="103"/>
        <v>0</v>
      </c>
    </row>
    <row r="451" spans="1:23" ht="12.95" customHeight="1">
      <c r="A451" s="54" t="str">
        <f t="shared" si="119"/>
        <v/>
      </c>
      <c r="B451" s="470" t="str">
        <f t="shared" si="119"/>
        <v/>
      </c>
      <c r="C451" s="52" t="str">
        <f>IF(A451="","",คะแนนตามตัวชี้วัด!AY417)</f>
        <v/>
      </c>
      <c r="D451" s="52" t="str">
        <f>IF(A451="","",คะแนนตามตัวชี้วัด!AU417)</f>
        <v/>
      </c>
      <c r="E451" s="52" t="str">
        <f>IF(B451="","",คะแนนตามตัวชี้วัด!AV417)</f>
        <v/>
      </c>
      <c r="F451" s="60" t="str">
        <f t="shared" si="113"/>
        <v/>
      </c>
      <c r="G451" s="52" t="str">
        <f>IF(A451="","",คะแนนตามตัวชี้วัด!AZ417)</f>
        <v/>
      </c>
      <c r="H451" s="52" t="str">
        <f>IF(A451="","",คะแนนตามตัวชี้วัด!AW417)</f>
        <v/>
      </c>
      <c r="I451" s="52" t="str">
        <f>IF(B451="","",คะแนนตามตัวชี้วัด!AX417)</f>
        <v/>
      </c>
      <c r="J451" s="60" t="str">
        <f t="shared" si="114"/>
        <v/>
      </c>
      <c r="K451" s="54" t="str">
        <f t="shared" si="115"/>
        <v/>
      </c>
      <c r="L451" s="307" t="str">
        <f t="shared" si="116"/>
        <v/>
      </c>
      <c r="M451" s="33"/>
      <c r="N451" s="33" t="str">
        <f t="shared" si="117"/>
        <v/>
      </c>
      <c r="O451" s="33" t="str">
        <f t="shared" si="118"/>
        <v/>
      </c>
      <c r="P451" s="59" t="str">
        <f>IF('กรอกข้อมูล นร1'!E28="ย้าย",'กรอกข้อมูล นร1'!E28,"")</f>
        <v/>
      </c>
      <c r="Q451" s="35">
        <f t="shared" si="102"/>
        <v>0</v>
      </c>
      <c r="W451" s="35">
        <f t="shared" si="103"/>
        <v>0</v>
      </c>
    </row>
    <row r="452" spans="1:23" ht="12.95" customHeight="1">
      <c r="A452" s="54" t="str">
        <f t="shared" si="119"/>
        <v/>
      </c>
      <c r="B452" s="470" t="str">
        <f t="shared" si="119"/>
        <v/>
      </c>
      <c r="C452" s="52" t="str">
        <f>IF(A452="","",คะแนนตามตัวชี้วัด!AY418)</f>
        <v/>
      </c>
      <c r="D452" s="52" t="str">
        <f>IF(A452="","",คะแนนตามตัวชี้วัด!AU418)</f>
        <v/>
      </c>
      <c r="E452" s="52" t="str">
        <f>IF(B452="","",คะแนนตามตัวชี้วัด!AV418)</f>
        <v/>
      </c>
      <c r="F452" s="60" t="str">
        <f t="shared" si="113"/>
        <v/>
      </c>
      <c r="G452" s="52" t="str">
        <f>IF(A452="","",คะแนนตามตัวชี้วัด!AZ418)</f>
        <v/>
      </c>
      <c r="H452" s="52" t="str">
        <f>IF(A452="","",คะแนนตามตัวชี้วัด!AW418)</f>
        <v/>
      </c>
      <c r="I452" s="52" t="str">
        <f>IF(B452="","",คะแนนตามตัวชี้วัด!AX418)</f>
        <v/>
      </c>
      <c r="J452" s="60" t="str">
        <f t="shared" si="114"/>
        <v/>
      </c>
      <c r="K452" s="54" t="str">
        <f t="shared" si="115"/>
        <v/>
      </c>
      <c r="L452" s="307" t="str">
        <f t="shared" si="116"/>
        <v/>
      </c>
      <c r="M452" s="33"/>
      <c r="N452" s="33" t="str">
        <f t="shared" si="117"/>
        <v/>
      </c>
      <c r="O452" s="33" t="str">
        <f t="shared" si="118"/>
        <v/>
      </c>
      <c r="P452" s="59" t="str">
        <f>IF('กรอกข้อมูล นร1'!E29="ย้าย",'กรอกข้อมูล นร1'!E29,"")</f>
        <v/>
      </c>
      <c r="Q452" s="35">
        <f t="shared" si="102"/>
        <v>0</v>
      </c>
      <c r="W452" s="35">
        <f t="shared" si="103"/>
        <v>0</v>
      </c>
    </row>
    <row r="453" spans="1:23" ht="12.95" customHeight="1">
      <c r="A453" s="54" t="str">
        <f t="shared" si="119"/>
        <v/>
      </c>
      <c r="B453" s="470" t="str">
        <f t="shared" si="119"/>
        <v/>
      </c>
      <c r="C453" s="52" t="str">
        <f>IF(A453="","",คะแนนตามตัวชี้วัด!AY419)</f>
        <v/>
      </c>
      <c r="D453" s="52" t="str">
        <f>IF(A453="","",คะแนนตามตัวชี้วัด!AU419)</f>
        <v/>
      </c>
      <c r="E453" s="52" t="str">
        <f>IF(B453="","",คะแนนตามตัวชี้วัด!AV419)</f>
        <v/>
      </c>
      <c r="F453" s="60" t="str">
        <f t="shared" si="113"/>
        <v/>
      </c>
      <c r="G453" s="52" t="str">
        <f>IF(A453="","",คะแนนตามตัวชี้วัด!AZ419)</f>
        <v/>
      </c>
      <c r="H453" s="52" t="str">
        <f>IF(A453="","",คะแนนตามตัวชี้วัด!AW419)</f>
        <v/>
      </c>
      <c r="I453" s="52" t="str">
        <f>IF(B453="","",คะแนนตามตัวชี้วัด!AX419)</f>
        <v/>
      </c>
      <c r="J453" s="60" t="str">
        <f t="shared" si="114"/>
        <v/>
      </c>
      <c r="K453" s="54" t="str">
        <f t="shared" si="115"/>
        <v/>
      </c>
      <c r="L453" s="307" t="str">
        <f t="shared" si="116"/>
        <v/>
      </c>
      <c r="M453" s="33"/>
      <c r="N453" s="33" t="str">
        <f t="shared" si="117"/>
        <v/>
      </c>
      <c r="O453" s="33" t="str">
        <f t="shared" si="118"/>
        <v/>
      </c>
      <c r="P453" s="59" t="str">
        <f>IF('กรอกข้อมูล นร1'!E30="ย้าย",'กรอกข้อมูล นร1'!E30,"")</f>
        <v/>
      </c>
      <c r="Q453" s="35">
        <f t="shared" si="102"/>
        <v>0</v>
      </c>
      <c r="W453" s="35">
        <f t="shared" si="103"/>
        <v>0</v>
      </c>
    </row>
    <row r="454" spans="1:23" ht="12.95" customHeight="1">
      <c r="A454" s="54" t="str">
        <f t="shared" si="119"/>
        <v/>
      </c>
      <c r="B454" s="470" t="str">
        <f t="shared" si="119"/>
        <v/>
      </c>
      <c r="C454" s="52" t="str">
        <f>IF(A454="","",คะแนนตามตัวชี้วัด!AY420)</f>
        <v/>
      </c>
      <c r="D454" s="52" t="str">
        <f>IF(A454="","",คะแนนตามตัวชี้วัด!AU420)</f>
        <v/>
      </c>
      <c r="E454" s="52" t="str">
        <f>IF(B454="","",คะแนนตามตัวชี้วัด!AV420)</f>
        <v/>
      </c>
      <c r="F454" s="60" t="str">
        <f t="shared" si="113"/>
        <v/>
      </c>
      <c r="G454" s="52" t="str">
        <f>IF(A454="","",คะแนนตามตัวชี้วัด!AZ420)</f>
        <v/>
      </c>
      <c r="H454" s="52" t="str">
        <f>IF(A454="","",คะแนนตามตัวชี้วัด!AW420)</f>
        <v/>
      </c>
      <c r="I454" s="52" t="str">
        <f>IF(B454="","",คะแนนตามตัวชี้วัด!AX420)</f>
        <v/>
      </c>
      <c r="J454" s="60" t="str">
        <f t="shared" si="114"/>
        <v/>
      </c>
      <c r="K454" s="54" t="str">
        <f t="shared" si="115"/>
        <v/>
      </c>
      <c r="L454" s="307" t="str">
        <f t="shared" si="116"/>
        <v/>
      </c>
      <c r="M454" s="33"/>
      <c r="N454" s="33" t="str">
        <f t="shared" si="117"/>
        <v/>
      </c>
      <c r="O454" s="33" t="str">
        <f t="shared" si="118"/>
        <v/>
      </c>
      <c r="P454" s="59" t="str">
        <f>IF('กรอกข้อมูล นร1'!E31="ย้าย",'กรอกข้อมูล นร1'!E31,"")</f>
        <v/>
      </c>
      <c r="Q454" s="35">
        <f t="shared" si="102"/>
        <v>0</v>
      </c>
      <c r="W454" s="35">
        <f t="shared" si="103"/>
        <v>0</v>
      </c>
    </row>
    <row r="455" spans="1:23" ht="12.95" customHeight="1">
      <c r="A455" s="54" t="str">
        <f t="shared" si="119"/>
        <v/>
      </c>
      <c r="B455" s="470" t="str">
        <f t="shared" si="119"/>
        <v/>
      </c>
      <c r="C455" s="52" t="str">
        <f>IF(A455="","",คะแนนตามตัวชี้วัด!AY421)</f>
        <v/>
      </c>
      <c r="D455" s="52" t="str">
        <f>IF(A455="","",คะแนนตามตัวชี้วัด!AU421)</f>
        <v/>
      </c>
      <c r="E455" s="52" t="str">
        <f>IF(B455="","",คะแนนตามตัวชี้วัด!AV421)</f>
        <v/>
      </c>
      <c r="F455" s="60" t="str">
        <f t="shared" si="113"/>
        <v/>
      </c>
      <c r="G455" s="52" t="str">
        <f>IF(A455="","",คะแนนตามตัวชี้วัด!AZ421)</f>
        <v/>
      </c>
      <c r="H455" s="52" t="str">
        <f>IF(A455="","",คะแนนตามตัวชี้วัด!AW421)</f>
        <v/>
      </c>
      <c r="I455" s="52" t="str">
        <f>IF(B455="","",คะแนนตามตัวชี้วัด!AX421)</f>
        <v/>
      </c>
      <c r="J455" s="60" t="str">
        <f t="shared" si="114"/>
        <v/>
      </c>
      <c r="K455" s="54" t="str">
        <f t="shared" si="115"/>
        <v/>
      </c>
      <c r="L455" s="307" t="str">
        <f t="shared" si="116"/>
        <v/>
      </c>
      <c r="M455" s="33"/>
      <c r="N455" s="33" t="str">
        <f t="shared" si="117"/>
        <v/>
      </c>
      <c r="O455" s="33" t="str">
        <f t="shared" si="118"/>
        <v/>
      </c>
      <c r="P455" s="59" t="str">
        <f>IF('กรอกข้อมูล นร1'!E32="ย้าย",'กรอกข้อมูล นร1'!E32,"")</f>
        <v/>
      </c>
      <c r="Q455" s="35">
        <f t="shared" si="102"/>
        <v>0</v>
      </c>
      <c r="W455" s="35">
        <f t="shared" si="103"/>
        <v>0</v>
      </c>
    </row>
    <row r="456" spans="1:23" ht="12.95" customHeight="1">
      <c r="A456" s="54" t="str">
        <f t="shared" si="119"/>
        <v/>
      </c>
      <c r="B456" s="470" t="str">
        <f t="shared" si="119"/>
        <v/>
      </c>
      <c r="C456" s="52" t="str">
        <f>IF(A456="","",คะแนนตามตัวชี้วัด!AY422)</f>
        <v/>
      </c>
      <c r="D456" s="52" t="str">
        <f>IF(A456="","",คะแนนตามตัวชี้วัด!AU422)</f>
        <v/>
      </c>
      <c r="E456" s="52" t="str">
        <f>IF(B456="","",คะแนนตามตัวชี้วัด!AV422)</f>
        <v/>
      </c>
      <c r="F456" s="60" t="str">
        <f t="shared" si="113"/>
        <v/>
      </c>
      <c r="G456" s="52" t="str">
        <f>IF(A456="","",คะแนนตามตัวชี้วัด!AZ422)</f>
        <v/>
      </c>
      <c r="H456" s="52" t="str">
        <f>IF(A456="","",คะแนนตามตัวชี้วัด!AW422)</f>
        <v/>
      </c>
      <c r="I456" s="52" t="str">
        <f>IF(B456="","",คะแนนตามตัวชี้วัด!AX422)</f>
        <v/>
      </c>
      <c r="J456" s="60" t="str">
        <f t="shared" si="114"/>
        <v/>
      </c>
      <c r="K456" s="54" t="str">
        <f t="shared" si="115"/>
        <v/>
      </c>
      <c r="L456" s="307" t="str">
        <f t="shared" si="116"/>
        <v/>
      </c>
      <c r="M456" s="33"/>
      <c r="N456" s="33" t="str">
        <f t="shared" si="117"/>
        <v/>
      </c>
      <c r="O456" s="33" t="str">
        <f t="shared" si="118"/>
        <v/>
      </c>
      <c r="P456" s="59" t="str">
        <f>IF('กรอกข้อมูล นร1'!E33="ย้าย",'กรอกข้อมูล นร1'!E33,"")</f>
        <v/>
      </c>
      <c r="Q456" s="35">
        <f t="shared" si="102"/>
        <v>0</v>
      </c>
      <c r="W456" s="35">
        <f t="shared" si="103"/>
        <v>0</v>
      </c>
    </row>
    <row r="457" spans="1:23" ht="12.95" customHeight="1">
      <c r="A457" s="54" t="str">
        <f t="shared" si="119"/>
        <v/>
      </c>
      <c r="B457" s="470" t="str">
        <f t="shared" si="119"/>
        <v/>
      </c>
      <c r="C457" s="52" t="str">
        <f>IF(A457="","",คะแนนตามตัวชี้วัด!AY423)</f>
        <v/>
      </c>
      <c r="D457" s="52" t="str">
        <f>IF(A457="","",คะแนนตามตัวชี้วัด!AU423)</f>
        <v/>
      </c>
      <c r="E457" s="52" t="str">
        <f>IF(B457="","",คะแนนตามตัวชี้วัด!AV423)</f>
        <v/>
      </c>
      <c r="F457" s="60" t="str">
        <f t="shared" si="113"/>
        <v/>
      </c>
      <c r="G457" s="52" t="str">
        <f>IF(A457="","",คะแนนตามตัวชี้วัด!AZ423)</f>
        <v/>
      </c>
      <c r="H457" s="52" t="str">
        <f>IF(A457="","",คะแนนตามตัวชี้วัด!AW423)</f>
        <v/>
      </c>
      <c r="I457" s="52" t="str">
        <f>IF(B457="","",คะแนนตามตัวชี้วัด!AX423)</f>
        <v/>
      </c>
      <c r="J457" s="60" t="str">
        <f t="shared" si="114"/>
        <v/>
      </c>
      <c r="K457" s="54" t="str">
        <f t="shared" si="115"/>
        <v/>
      </c>
      <c r="L457" s="307" t="str">
        <f t="shared" si="116"/>
        <v/>
      </c>
      <c r="M457" s="33"/>
      <c r="N457" s="33" t="str">
        <f t="shared" si="117"/>
        <v/>
      </c>
      <c r="O457" s="33" t="str">
        <f t="shared" si="118"/>
        <v/>
      </c>
      <c r="P457" s="59" t="str">
        <f>IF('กรอกข้อมูล นร1'!E34="ย้าย",'กรอกข้อมูล นร1'!E34,"")</f>
        <v/>
      </c>
      <c r="Q457" s="35">
        <f t="shared" si="102"/>
        <v>0</v>
      </c>
      <c r="W457" s="35">
        <f t="shared" si="103"/>
        <v>0</v>
      </c>
    </row>
    <row r="458" spans="1:23" ht="12.95" customHeight="1">
      <c r="A458" s="54" t="str">
        <f t="shared" si="119"/>
        <v/>
      </c>
      <c r="B458" s="470" t="str">
        <f t="shared" si="119"/>
        <v/>
      </c>
      <c r="C458" s="52" t="str">
        <f>IF(A458="","",คะแนนตามตัวชี้วัด!AY424)</f>
        <v/>
      </c>
      <c r="D458" s="52" t="str">
        <f>IF(A458="","",คะแนนตามตัวชี้วัด!AU424)</f>
        <v/>
      </c>
      <c r="E458" s="52" t="str">
        <f>IF(B458="","",คะแนนตามตัวชี้วัด!AV424)</f>
        <v/>
      </c>
      <c r="F458" s="60" t="str">
        <f t="shared" si="113"/>
        <v/>
      </c>
      <c r="G458" s="52" t="str">
        <f>IF(A458="","",คะแนนตามตัวชี้วัด!AZ424)</f>
        <v/>
      </c>
      <c r="H458" s="52" t="str">
        <f>IF(A458="","",คะแนนตามตัวชี้วัด!AW424)</f>
        <v/>
      </c>
      <c r="I458" s="52" t="str">
        <f>IF(B458="","",คะแนนตามตัวชี้วัด!AX424)</f>
        <v/>
      </c>
      <c r="J458" s="60" t="str">
        <f t="shared" si="114"/>
        <v/>
      </c>
      <c r="K458" s="54" t="str">
        <f t="shared" si="115"/>
        <v/>
      </c>
      <c r="L458" s="307" t="str">
        <f t="shared" si="116"/>
        <v/>
      </c>
      <c r="M458" s="33"/>
      <c r="N458" s="33" t="str">
        <f t="shared" si="117"/>
        <v/>
      </c>
      <c r="O458" s="33" t="str">
        <f t="shared" si="118"/>
        <v/>
      </c>
      <c r="P458" s="59" t="str">
        <f>IF('กรอกข้อมูล นร1'!E35="ย้าย",'กรอกข้อมูล นร1'!E35,"")</f>
        <v/>
      </c>
      <c r="Q458" s="35">
        <f t="shared" si="102"/>
        <v>0</v>
      </c>
      <c r="W458" s="35">
        <f t="shared" si="103"/>
        <v>0</v>
      </c>
    </row>
    <row r="459" spans="1:23" ht="12.95" customHeight="1">
      <c r="A459" s="54" t="str">
        <f t="shared" si="119"/>
        <v/>
      </c>
      <c r="B459" s="470" t="str">
        <f t="shared" si="119"/>
        <v/>
      </c>
      <c r="C459" s="52" t="str">
        <f>IF(A459="","",คะแนนตามตัวชี้วัด!AY425)</f>
        <v/>
      </c>
      <c r="D459" s="52" t="str">
        <f>IF(A459="","",คะแนนตามตัวชี้วัด!AU425)</f>
        <v/>
      </c>
      <c r="E459" s="52" t="str">
        <f>IF(B459="","",คะแนนตามตัวชี้วัด!AV425)</f>
        <v/>
      </c>
      <c r="F459" s="60" t="str">
        <f t="shared" si="113"/>
        <v/>
      </c>
      <c r="G459" s="52" t="str">
        <f>IF(A459="","",คะแนนตามตัวชี้วัด!AZ425)</f>
        <v/>
      </c>
      <c r="H459" s="52" t="str">
        <f>IF(A459="","",คะแนนตามตัวชี้วัด!AW425)</f>
        <v/>
      </c>
      <c r="I459" s="52" t="str">
        <f>IF(B459="","",คะแนนตามตัวชี้วัด!AX425)</f>
        <v/>
      </c>
      <c r="J459" s="60" t="str">
        <f t="shared" si="114"/>
        <v/>
      </c>
      <c r="K459" s="54" t="str">
        <f t="shared" si="115"/>
        <v/>
      </c>
      <c r="L459" s="307" t="str">
        <f t="shared" si="116"/>
        <v/>
      </c>
      <c r="M459" s="33"/>
      <c r="N459" s="33" t="str">
        <f t="shared" si="117"/>
        <v/>
      </c>
      <c r="O459" s="33" t="str">
        <f t="shared" si="118"/>
        <v/>
      </c>
      <c r="P459" s="59" t="str">
        <f>IF('กรอกข้อมูล นร1'!E36="ย้าย",'กรอกข้อมูล นร1'!E36,"")</f>
        <v/>
      </c>
      <c r="Q459" s="35">
        <f t="shared" si="102"/>
        <v>0</v>
      </c>
      <c r="W459" s="35">
        <f t="shared" si="103"/>
        <v>0</v>
      </c>
    </row>
    <row r="460" spans="1:23" ht="12.95" customHeight="1">
      <c r="A460" s="54" t="str">
        <f t="shared" si="119"/>
        <v/>
      </c>
      <c r="B460" s="470" t="str">
        <f t="shared" si="119"/>
        <v/>
      </c>
      <c r="C460" s="52" t="str">
        <f>IF(A460="","",คะแนนตามตัวชี้วัด!AY426)</f>
        <v/>
      </c>
      <c r="D460" s="52" t="str">
        <f>IF(A460="","",คะแนนตามตัวชี้วัด!AU426)</f>
        <v/>
      </c>
      <c r="E460" s="52" t="str">
        <f>IF(B460="","",คะแนนตามตัวชี้วัด!AV426)</f>
        <v/>
      </c>
      <c r="F460" s="60" t="str">
        <f t="shared" si="113"/>
        <v/>
      </c>
      <c r="G460" s="52" t="str">
        <f>IF(A460="","",คะแนนตามตัวชี้วัด!AZ426)</f>
        <v/>
      </c>
      <c r="H460" s="52" t="str">
        <f>IF(A460="","",คะแนนตามตัวชี้วัด!AW426)</f>
        <v/>
      </c>
      <c r="I460" s="52" t="str">
        <f>IF(B460="","",คะแนนตามตัวชี้วัด!AX426)</f>
        <v/>
      </c>
      <c r="J460" s="60" t="str">
        <f t="shared" si="114"/>
        <v/>
      </c>
      <c r="K460" s="54" t="str">
        <f t="shared" si="115"/>
        <v/>
      </c>
      <c r="L460" s="307" t="str">
        <f t="shared" si="116"/>
        <v/>
      </c>
      <c r="M460" s="33"/>
      <c r="N460" s="33" t="str">
        <f t="shared" si="117"/>
        <v/>
      </c>
      <c r="O460" s="33" t="str">
        <f t="shared" si="118"/>
        <v/>
      </c>
      <c r="P460" s="59" t="str">
        <f>IF('กรอกข้อมูล นร1'!E37="ย้าย",'กรอกข้อมูล นร1'!E37,"")</f>
        <v/>
      </c>
      <c r="Q460" s="35">
        <f t="shared" si="102"/>
        <v>0</v>
      </c>
      <c r="W460" s="35">
        <f t="shared" si="103"/>
        <v>0</v>
      </c>
    </row>
    <row r="461" spans="1:23" ht="12.95" customHeight="1">
      <c r="A461" s="54" t="str">
        <f t="shared" si="119"/>
        <v/>
      </c>
      <c r="B461" s="470" t="str">
        <f t="shared" si="119"/>
        <v/>
      </c>
      <c r="C461" s="52" t="str">
        <f>IF(A461="","",คะแนนตามตัวชี้วัด!AY427)</f>
        <v/>
      </c>
      <c r="D461" s="52" t="str">
        <f>IF(A461="","",คะแนนตามตัวชี้วัด!AU427)</f>
        <v/>
      </c>
      <c r="E461" s="52" t="str">
        <f>IF(B461="","",คะแนนตามตัวชี้วัด!AV427)</f>
        <v/>
      </c>
      <c r="F461" s="60" t="str">
        <f t="shared" si="113"/>
        <v/>
      </c>
      <c r="G461" s="52" t="str">
        <f>IF(A461="","",คะแนนตามตัวชี้วัด!AZ427)</f>
        <v/>
      </c>
      <c r="H461" s="52" t="str">
        <f>IF(A461="","",คะแนนตามตัวชี้วัด!AW427)</f>
        <v/>
      </c>
      <c r="I461" s="52" t="str">
        <f>IF(B461="","",คะแนนตามตัวชี้วัด!AX427)</f>
        <v/>
      </c>
      <c r="J461" s="60" t="str">
        <f t="shared" si="114"/>
        <v/>
      </c>
      <c r="K461" s="54" t="str">
        <f t="shared" si="115"/>
        <v/>
      </c>
      <c r="L461" s="307" t="str">
        <f t="shared" si="116"/>
        <v/>
      </c>
      <c r="M461" s="33"/>
      <c r="N461" s="33" t="str">
        <f t="shared" si="117"/>
        <v/>
      </c>
      <c r="O461" s="33" t="str">
        <f t="shared" si="118"/>
        <v/>
      </c>
      <c r="P461" s="59" t="str">
        <f>IF('กรอกข้อมูล นร1'!E38="ย้าย",'กรอกข้อมูล นร1'!E38,"")</f>
        <v/>
      </c>
      <c r="Q461" s="35">
        <f t="shared" si="102"/>
        <v>0</v>
      </c>
      <c r="W461" s="35">
        <f t="shared" si="103"/>
        <v>0</v>
      </c>
    </row>
    <row r="462" spans="1:23" ht="12.95" customHeight="1">
      <c r="A462" s="54" t="str">
        <f t="shared" si="119"/>
        <v/>
      </c>
      <c r="B462" s="470" t="str">
        <f t="shared" si="119"/>
        <v/>
      </c>
      <c r="C462" s="52" t="str">
        <f>IF(A462="","",คะแนนตามตัวชี้วัด!AY428)</f>
        <v/>
      </c>
      <c r="D462" s="52" t="str">
        <f>IF(A462="","",คะแนนตามตัวชี้วัด!AU428)</f>
        <v/>
      </c>
      <c r="E462" s="52" t="str">
        <f>IF(B462="","",คะแนนตามตัวชี้วัด!AV428)</f>
        <v/>
      </c>
      <c r="F462" s="60" t="str">
        <f t="shared" si="113"/>
        <v/>
      </c>
      <c r="G462" s="52" t="str">
        <f>IF(A462="","",คะแนนตามตัวชี้วัด!AZ428)</f>
        <v/>
      </c>
      <c r="H462" s="52" t="str">
        <f>IF(A462="","",คะแนนตามตัวชี้วัด!AW428)</f>
        <v/>
      </c>
      <c r="I462" s="52" t="str">
        <f>IF(B462="","",คะแนนตามตัวชี้วัด!AX428)</f>
        <v/>
      </c>
      <c r="J462" s="60" t="str">
        <f t="shared" si="114"/>
        <v/>
      </c>
      <c r="K462" s="54" t="str">
        <f t="shared" si="115"/>
        <v/>
      </c>
      <c r="L462" s="307" t="str">
        <f t="shared" si="116"/>
        <v/>
      </c>
      <c r="M462" s="33"/>
      <c r="N462" s="33" t="str">
        <f t="shared" si="117"/>
        <v/>
      </c>
      <c r="O462" s="33" t="str">
        <f t="shared" si="118"/>
        <v/>
      </c>
      <c r="P462" s="59" t="str">
        <f>IF('กรอกข้อมูล นร1'!E39="ย้าย",'กรอกข้อมูล นร1'!E39,"")</f>
        <v/>
      </c>
      <c r="Q462" s="35">
        <f t="shared" si="102"/>
        <v>0</v>
      </c>
      <c r="W462" s="35">
        <f t="shared" si="103"/>
        <v>0</v>
      </c>
    </row>
    <row r="463" spans="1:23" ht="12.95" customHeight="1">
      <c r="A463" s="54" t="str">
        <f t="shared" si="119"/>
        <v/>
      </c>
      <c r="B463" s="470" t="str">
        <f t="shared" si="119"/>
        <v/>
      </c>
      <c r="C463" s="52" t="str">
        <f>IF(A463="","",คะแนนตามตัวชี้วัด!AY429)</f>
        <v/>
      </c>
      <c r="D463" s="52" t="str">
        <f>IF(A463="","",คะแนนตามตัวชี้วัด!AU429)</f>
        <v/>
      </c>
      <c r="E463" s="52" t="str">
        <f>IF(B463="","",คะแนนตามตัวชี้วัด!AV429)</f>
        <v/>
      </c>
      <c r="F463" s="60" t="str">
        <f t="shared" si="113"/>
        <v/>
      </c>
      <c r="G463" s="52" t="str">
        <f>IF(A463="","",คะแนนตามตัวชี้วัด!AZ429)</f>
        <v/>
      </c>
      <c r="H463" s="52" t="str">
        <f>IF(A463="","",คะแนนตามตัวชี้วัด!AW429)</f>
        <v/>
      </c>
      <c r="I463" s="52" t="str">
        <f>IF(B463="","",คะแนนตามตัวชี้วัด!AX429)</f>
        <v/>
      </c>
      <c r="J463" s="60" t="str">
        <f t="shared" si="114"/>
        <v/>
      </c>
      <c r="K463" s="54" t="str">
        <f t="shared" si="115"/>
        <v/>
      </c>
      <c r="L463" s="307" t="str">
        <f t="shared" si="116"/>
        <v/>
      </c>
      <c r="M463" s="33"/>
      <c r="N463" s="33" t="str">
        <f t="shared" si="117"/>
        <v/>
      </c>
      <c r="O463" s="33" t="str">
        <f t="shared" si="118"/>
        <v/>
      </c>
      <c r="P463" s="59" t="str">
        <f>IF('กรอกข้อมูล นร1'!E40="ย้าย",'กรอกข้อมูล นร1'!E40,"")</f>
        <v/>
      </c>
      <c r="Q463" s="35">
        <f t="shared" ref="Q463:Q546" si="120">SUM(C463,G463)</f>
        <v>0</v>
      </c>
      <c r="W463" s="35">
        <f t="shared" ref="W463:W538" si="121">SUM(C463,G463)</f>
        <v>0</v>
      </c>
    </row>
    <row r="464" spans="1:23" ht="12.95" customHeight="1">
      <c r="A464" s="54" t="str">
        <f t="shared" si="119"/>
        <v/>
      </c>
      <c r="B464" s="470" t="str">
        <f t="shared" si="119"/>
        <v/>
      </c>
      <c r="C464" s="52" t="str">
        <f>IF(A464="","",คะแนนตามตัวชี้วัด!AY430)</f>
        <v/>
      </c>
      <c r="D464" s="52" t="str">
        <f>IF(A464="","",คะแนนตามตัวชี้วัด!AU430)</f>
        <v/>
      </c>
      <c r="E464" s="52" t="str">
        <f>IF(B464="","",คะแนนตามตัวชี้วัด!AV430)</f>
        <v/>
      </c>
      <c r="F464" s="60" t="str">
        <f t="shared" si="113"/>
        <v/>
      </c>
      <c r="G464" s="52" t="str">
        <f>IF(A464="","",คะแนนตามตัวชี้วัด!AZ430)</f>
        <v/>
      </c>
      <c r="H464" s="52" t="str">
        <f>IF(A464="","",คะแนนตามตัวชี้วัด!AW430)</f>
        <v/>
      </c>
      <c r="I464" s="52" t="str">
        <f>IF(B464="","",คะแนนตามตัวชี้วัด!AX430)</f>
        <v/>
      </c>
      <c r="J464" s="60" t="str">
        <f t="shared" si="114"/>
        <v/>
      </c>
      <c r="K464" s="54" t="str">
        <f t="shared" si="115"/>
        <v/>
      </c>
      <c r="L464" s="307" t="str">
        <f t="shared" si="116"/>
        <v/>
      </c>
      <c r="M464" s="33"/>
      <c r="N464" s="33" t="str">
        <f t="shared" si="117"/>
        <v/>
      </c>
      <c r="O464" s="33" t="str">
        <f t="shared" si="118"/>
        <v/>
      </c>
      <c r="P464" s="59" t="str">
        <f>IF('กรอกข้อมูล นร1'!E41="ย้าย",'กรอกข้อมูล นร1'!E41,"")</f>
        <v/>
      </c>
      <c r="Q464" s="35">
        <f t="shared" si="120"/>
        <v>0</v>
      </c>
      <c r="W464" s="35">
        <f t="shared" si="121"/>
        <v>0</v>
      </c>
    </row>
    <row r="465" spans="1:23" ht="12.95" customHeight="1">
      <c r="A465" s="54" t="str">
        <f t="shared" si="119"/>
        <v/>
      </c>
      <c r="B465" s="470" t="str">
        <f t="shared" si="119"/>
        <v/>
      </c>
      <c r="C465" s="52" t="str">
        <f>IF(A465="","",คะแนนตามตัวชี้วัด!AY431)</f>
        <v/>
      </c>
      <c r="D465" s="52" t="str">
        <f>IF(A465="","",คะแนนตามตัวชี้วัด!AU431)</f>
        <v/>
      </c>
      <c r="E465" s="52" t="str">
        <f>IF(B465="","",คะแนนตามตัวชี้วัด!AV431)</f>
        <v/>
      </c>
      <c r="F465" s="60" t="str">
        <f t="shared" si="113"/>
        <v/>
      </c>
      <c r="G465" s="52" t="str">
        <f>IF(A465="","",คะแนนตามตัวชี้วัด!AZ431)</f>
        <v/>
      </c>
      <c r="H465" s="52" t="str">
        <f>IF(A465="","",คะแนนตามตัวชี้วัด!AW431)</f>
        <v/>
      </c>
      <c r="I465" s="52" t="str">
        <f>IF(B465="","",คะแนนตามตัวชี้วัด!AX431)</f>
        <v/>
      </c>
      <c r="J465" s="60" t="str">
        <f t="shared" si="114"/>
        <v/>
      </c>
      <c r="K465" s="54" t="str">
        <f t="shared" si="115"/>
        <v/>
      </c>
      <c r="L465" s="307" t="str">
        <f t="shared" si="116"/>
        <v/>
      </c>
      <c r="M465" s="33"/>
      <c r="N465" s="33" t="str">
        <f t="shared" si="117"/>
        <v/>
      </c>
      <c r="O465" s="33" t="str">
        <f t="shared" si="118"/>
        <v/>
      </c>
      <c r="P465" s="59" t="str">
        <f>IF('กรอกข้อมูล นร1'!E42="ย้าย",'กรอกข้อมูล นร1'!E42,"")</f>
        <v/>
      </c>
      <c r="Q465" s="35">
        <f t="shared" si="120"/>
        <v>0</v>
      </c>
      <c r="W465" s="35">
        <f t="shared" si="121"/>
        <v>0</v>
      </c>
    </row>
    <row r="466" spans="1:23" ht="12.95" customHeight="1">
      <c r="A466" s="54" t="str">
        <f t="shared" si="119"/>
        <v/>
      </c>
      <c r="B466" s="470" t="str">
        <f t="shared" si="119"/>
        <v/>
      </c>
      <c r="C466" s="52" t="str">
        <f>IF(A466="","",คะแนนตามตัวชี้วัด!AY432)</f>
        <v/>
      </c>
      <c r="D466" s="52" t="str">
        <f>IF(A466="","",คะแนนตามตัวชี้วัด!AU432)</f>
        <v/>
      </c>
      <c r="E466" s="52" t="str">
        <f>IF(B466="","",คะแนนตามตัวชี้วัด!AV432)</f>
        <v/>
      </c>
      <c r="F466" s="60" t="str">
        <f t="shared" si="113"/>
        <v/>
      </c>
      <c r="G466" s="52" t="str">
        <f>IF(A466="","",คะแนนตามตัวชี้วัด!AZ432)</f>
        <v/>
      </c>
      <c r="H466" s="52" t="str">
        <f>IF(A466="","",คะแนนตามตัวชี้วัด!AW432)</f>
        <v/>
      </c>
      <c r="I466" s="52" t="str">
        <f>IF(B466="","",คะแนนตามตัวชี้วัด!AX432)</f>
        <v/>
      </c>
      <c r="J466" s="60" t="str">
        <f t="shared" si="114"/>
        <v/>
      </c>
      <c r="K466" s="54" t="str">
        <f t="shared" si="115"/>
        <v/>
      </c>
      <c r="L466" s="307" t="str">
        <f t="shared" si="116"/>
        <v/>
      </c>
      <c r="M466" s="33"/>
      <c r="N466" s="33" t="str">
        <f t="shared" si="117"/>
        <v/>
      </c>
      <c r="O466" s="33" t="str">
        <f t="shared" si="118"/>
        <v/>
      </c>
      <c r="P466" s="59" t="str">
        <f>IF('กรอกข้อมูล นร1'!E43="ย้าย",'กรอกข้อมูล นร1'!E43,"")</f>
        <v/>
      </c>
      <c r="Q466" s="35">
        <f t="shared" si="120"/>
        <v>0</v>
      </c>
      <c r="W466" s="35">
        <f t="shared" si="121"/>
        <v>0</v>
      </c>
    </row>
    <row r="467" spans="1:23" ht="12.95" customHeight="1">
      <c r="A467" s="54" t="str">
        <f t="shared" si="119"/>
        <v/>
      </c>
      <c r="B467" s="470" t="str">
        <f t="shared" ref="B467" si="122">B407</f>
        <v/>
      </c>
      <c r="C467" s="52" t="str">
        <f>IF(A467="","",คะแนนตามตัวชี้วัด!AY433)</f>
        <v/>
      </c>
      <c r="D467" s="52" t="str">
        <f>IF(A467="","",คะแนนตามตัวชี้วัด!AU433)</f>
        <v/>
      </c>
      <c r="E467" s="52" t="str">
        <f>IF(B467="","",คะแนนตามตัวชี้วัด!AV433)</f>
        <v/>
      </c>
      <c r="F467" s="60" t="str">
        <f t="shared" si="113"/>
        <v/>
      </c>
      <c r="G467" s="52" t="str">
        <f>IF(A467="","",คะแนนตามตัวชี้วัด!AZ433)</f>
        <v/>
      </c>
      <c r="H467" s="52" t="str">
        <f>IF(A467="","",คะแนนตามตัวชี้วัด!AW433)</f>
        <v/>
      </c>
      <c r="I467" s="52" t="str">
        <f>IF(B467="","",คะแนนตามตัวชี้วัด!AX433)</f>
        <v/>
      </c>
      <c r="J467" s="60" t="str">
        <f t="shared" si="114"/>
        <v/>
      </c>
      <c r="K467" s="54" t="str">
        <f t="shared" si="115"/>
        <v/>
      </c>
      <c r="L467" s="307" t="str">
        <f t="shared" si="116"/>
        <v/>
      </c>
      <c r="M467" s="33"/>
      <c r="N467" s="33" t="str">
        <f t="shared" si="117"/>
        <v/>
      </c>
      <c r="O467" s="33" t="str">
        <f t="shared" si="118"/>
        <v/>
      </c>
      <c r="P467" s="59" t="str">
        <f>IF('กรอกข้อมูล นร1'!E44="ย้าย",'กรอกข้อมูล นร1'!E44,"")</f>
        <v/>
      </c>
      <c r="Q467" s="35">
        <f t="shared" si="120"/>
        <v>0</v>
      </c>
      <c r="W467" s="35">
        <f t="shared" si="121"/>
        <v>0</v>
      </c>
    </row>
    <row r="468" spans="1:23" ht="12.95" customHeight="1">
      <c r="A468" s="54" t="str">
        <f t="shared" ref="A468:B477" si="123">A408</f>
        <v/>
      </c>
      <c r="B468" s="470" t="str">
        <f t="shared" si="123"/>
        <v/>
      </c>
      <c r="C468" s="52" t="str">
        <f>IF(A468="","",คะแนนตามตัวชี้วัด!AY434)</f>
        <v/>
      </c>
      <c r="D468" s="52" t="str">
        <f>IF(A468="","",คะแนนตามตัวชี้วัด!AU434)</f>
        <v/>
      </c>
      <c r="E468" s="52" t="str">
        <f>IF(B468="","",คะแนนตามตัวชี้วัด!AV434)</f>
        <v/>
      </c>
      <c r="F468" s="60" t="str">
        <f t="shared" ref="F468:F477" si="124">IF(SUM(D468:E468),SUM(D468:E468),"")</f>
        <v/>
      </c>
      <c r="G468" s="52" t="str">
        <f>IF(A468="","",คะแนนตามตัวชี้วัด!AZ434)</f>
        <v/>
      </c>
      <c r="H468" s="52" t="str">
        <f>IF(A468="","",คะแนนตามตัวชี้วัด!AW434)</f>
        <v/>
      </c>
      <c r="I468" s="52" t="str">
        <f>IF(B468="","",คะแนนตามตัวชี้วัด!AX434)</f>
        <v/>
      </c>
      <c r="J468" s="60" t="str">
        <f t="shared" si="114"/>
        <v/>
      </c>
      <c r="K468" s="54" t="str">
        <f t="shared" si="115"/>
        <v/>
      </c>
      <c r="L468" s="307" t="str">
        <f t="shared" ref="L468:L477" si="125">IF(A468="","",IF(P468="ย้าย","-",VLOOKUP(K468,เกรดประจำชั้น,4,TRUE)))</f>
        <v/>
      </c>
      <c r="M468" s="33"/>
      <c r="N468" s="33" t="str">
        <f t="shared" ref="N468:N477" si="126">IF(P468="ย้าย","-",IF(A468="","",IF(L468&gt;0,"/","")))</f>
        <v/>
      </c>
      <c r="O468" s="33" t="str">
        <f t="shared" ref="O468:O477" si="127">IF(N468="-","-",IF(A468="","",IF(L468=0,"/","")))</f>
        <v/>
      </c>
      <c r="P468" s="59" t="str">
        <f>IF('กรอกข้อมูล นร1'!E45="ย้าย",'กรอกข้อมูล นร1'!E45,"")</f>
        <v/>
      </c>
      <c r="Q468" s="35">
        <f t="shared" si="120"/>
        <v>0</v>
      </c>
      <c r="W468" s="35">
        <f t="shared" si="121"/>
        <v>0</v>
      </c>
    </row>
    <row r="469" spans="1:23" ht="12.95" customHeight="1">
      <c r="A469" s="54" t="str">
        <f t="shared" si="123"/>
        <v/>
      </c>
      <c r="B469" s="470" t="str">
        <f t="shared" si="123"/>
        <v/>
      </c>
      <c r="C469" s="52" t="str">
        <f>IF(A469="","",คะแนนตามตัวชี้วัด!AY435)</f>
        <v/>
      </c>
      <c r="D469" s="52" t="str">
        <f>IF(A469="","",คะแนนตามตัวชี้วัด!AU435)</f>
        <v/>
      </c>
      <c r="E469" s="52" t="str">
        <f>IF(B469="","",คะแนนตามตัวชี้วัด!AV435)</f>
        <v/>
      </c>
      <c r="F469" s="60" t="str">
        <f t="shared" si="124"/>
        <v/>
      </c>
      <c r="G469" s="52" t="str">
        <f>IF(A469="","",คะแนนตามตัวชี้วัด!AZ435)</f>
        <v/>
      </c>
      <c r="H469" s="52" t="str">
        <f>IF(A469="","",คะแนนตามตัวชี้วัด!AW435)</f>
        <v/>
      </c>
      <c r="I469" s="52" t="str">
        <f>IF(B469="","",คะแนนตามตัวชี้วัด!AX435)</f>
        <v/>
      </c>
      <c r="J469" s="60" t="str">
        <f t="shared" si="114"/>
        <v/>
      </c>
      <c r="K469" s="54" t="str">
        <f t="shared" si="115"/>
        <v/>
      </c>
      <c r="L469" s="307" t="str">
        <f t="shared" si="125"/>
        <v/>
      </c>
      <c r="M469" s="33"/>
      <c r="N469" s="33" t="str">
        <f t="shared" si="126"/>
        <v/>
      </c>
      <c r="O469" s="33" t="str">
        <f t="shared" si="127"/>
        <v/>
      </c>
      <c r="P469" s="59" t="str">
        <f>IF('กรอกข้อมูล นร1'!E46="ย้าย",'กรอกข้อมูล นร1'!E46,"")</f>
        <v/>
      </c>
      <c r="Q469" s="35">
        <f t="shared" si="120"/>
        <v>0</v>
      </c>
      <c r="W469" s="35">
        <f t="shared" si="121"/>
        <v>0</v>
      </c>
    </row>
    <row r="470" spans="1:23" ht="12.95" customHeight="1">
      <c r="A470" s="54" t="str">
        <f t="shared" si="123"/>
        <v/>
      </c>
      <c r="B470" s="470" t="str">
        <f t="shared" si="123"/>
        <v/>
      </c>
      <c r="C470" s="52" t="str">
        <f>IF(A470="","",คะแนนตามตัวชี้วัด!AY436)</f>
        <v/>
      </c>
      <c r="D470" s="52" t="str">
        <f>IF(A470="","",คะแนนตามตัวชี้วัด!AU436)</f>
        <v/>
      </c>
      <c r="E470" s="52" t="str">
        <f>IF(B470="","",คะแนนตามตัวชี้วัด!AV436)</f>
        <v/>
      </c>
      <c r="F470" s="60" t="str">
        <f t="shared" si="124"/>
        <v/>
      </c>
      <c r="G470" s="52" t="str">
        <f>IF(A470="","",คะแนนตามตัวชี้วัด!AZ436)</f>
        <v/>
      </c>
      <c r="H470" s="52" t="str">
        <f>IF(A470="","",คะแนนตามตัวชี้วัด!AW436)</f>
        <v/>
      </c>
      <c r="I470" s="52" t="str">
        <f>IF(B470="","",คะแนนตามตัวชี้วัด!AX436)</f>
        <v/>
      </c>
      <c r="J470" s="60" t="str">
        <f t="shared" si="114"/>
        <v/>
      </c>
      <c r="K470" s="54" t="str">
        <f t="shared" si="115"/>
        <v/>
      </c>
      <c r="L470" s="307" t="str">
        <f t="shared" si="125"/>
        <v/>
      </c>
      <c r="M470" s="33"/>
      <c r="N470" s="33" t="str">
        <f t="shared" si="126"/>
        <v/>
      </c>
      <c r="O470" s="33" t="str">
        <f t="shared" si="127"/>
        <v/>
      </c>
      <c r="P470" s="59" t="str">
        <f>IF('กรอกข้อมูล นร1'!E47="ย้าย",'กรอกข้อมูล นร1'!E47,"")</f>
        <v/>
      </c>
      <c r="Q470" s="35">
        <f t="shared" si="120"/>
        <v>0</v>
      </c>
      <c r="W470" s="35">
        <f t="shared" si="121"/>
        <v>0</v>
      </c>
    </row>
    <row r="471" spans="1:23" ht="12.95" customHeight="1">
      <c r="A471" s="54" t="str">
        <f t="shared" si="123"/>
        <v/>
      </c>
      <c r="B471" s="470" t="str">
        <f t="shared" si="123"/>
        <v/>
      </c>
      <c r="C471" s="52" t="str">
        <f>IF(A471="","",คะแนนตามตัวชี้วัด!AY437)</f>
        <v/>
      </c>
      <c r="D471" s="52" t="str">
        <f>IF(A471="","",คะแนนตามตัวชี้วัด!AU437)</f>
        <v/>
      </c>
      <c r="E471" s="52" t="str">
        <f>IF(B471="","",คะแนนตามตัวชี้วัด!AV437)</f>
        <v/>
      </c>
      <c r="F471" s="60" t="str">
        <f t="shared" si="124"/>
        <v/>
      </c>
      <c r="G471" s="52" t="str">
        <f>IF(A471="","",คะแนนตามตัวชี้วัด!AZ437)</f>
        <v/>
      </c>
      <c r="H471" s="52" t="str">
        <f>IF(A471="","",คะแนนตามตัวชี้วัด!AW437)</f>
        <v/>
      </c>
      <c r="I471" s="52" t="str">
        <f>IF(B471="","",คะแนนตามตัวชี้วัด!AX437)</f>
        <v/>
      </c>
      <c r="J471" s="60" t="str">
        <f t="shared" si="114"/>
        <v/>
      </c>
      <c r="K471" s="54" t="str">
        <f t="shared" si="115"/>
        <v/>
      </c>
      <c r="L471" s="307" t="str">
        <f t="shared" si="125"/>
        <v/>
      </c>
      <c r="M471" s="33"/>
      <c r="N471" s="33" t="str">
        <f t="shared" si="126"/>
        <v/>
      </c>
      <c r="O471" s="33" t="str">
        <f t="shared" si="127"/>
        <v/>
      </c>
      <c r="P471" s="59" t="str">
        <f>IF('กรอกข้อมูล นร1'!E48="ย้าย",'กรอกข้อมูล นร1'!E48,"")</f>
        <v/>
      </c>
      <c r="Q471" s="35">
        <f t="shared" si="120"/>
        <v>0</v>
      </c>
      <c r="W471" s="35">
        <f t="shared" si="121"/>
        <v>0</v>
      </c>
    </row>
    <row r="472" spans="1:23" ht="12.95" customHeight="1">
      <c r="A472" s="54" t="str">
        <f t="shared" si="123"/>
        <v/>
      </c>
      <c r="B472" s="470" t="str">
        <f t="shared" si="123"/>
        <v/>
      </c>
      <c r="C472" s="52" t="str">
        <f>IF(A472="","",คะแนนตามตัวชี้วัด!AY438)</f>
        <v/>
      </c>
      <c r="D472" s="52" t="str">
        <f>IF(A472="","",คะแนนตามตัวชี้วัด!AU438)</f>
        <v/>
      </c>
      <c r="E472" s="52" t="str">
        <f>IF(B472="","",คะแนนตามตัวชี้วัด!AV438)</f>
        <v/>
      </c>
      <c r="F472" s="60" t="str">
        <f t="shared" si="124"/>
        <v/>
      </c>
      <c r="G472" s="52" t="str">
        <f>IF(A472="","",คะแนนตามตัวชี้วัด!AZ438)</f>
        <v/>
      </c>
      <c r="H472" s="52" t="str">
        <f>IF(A472="","",คะแนนตามตัวชี้วัด!AW438)</f>
        <v/>
      </c>
      <c r="I472" s="52" t="str">
        <f>IF(B472="","",คะแนนตามตัวชี้วัด!AX438)</f>
        <v/>
      </c>
      <c r="J472" s="60" t="str">
        <f t="shared" si="114"/>
        <v/>
      </c>
      <c r="K472" s="54" t="str">
        <f t="shared" si="115"/>
        <v/>
      </c>
      <c r="L472" s="307" t="str">
        <f t="shared" si="125"/>
        <v/>
      </c>
      <c r="M472" s="33"/>
      <c r="N472" s="33" t="str">
        <f t="shared" si="126"/>
        <v/>
      </c>
      <c r="O472" s="33" t="str">
        <f t="shared" si="127"/>
        <v/>
      </c>
      <c r="P472" s="59" t="str">
        <f>IF('กรอกข้อมูล นร1'!E49="ย้าย",'กรอกข้อมูล นร1'!E49,"")</f>
        <v/>
      </c>
      <c r="Q472" s="35">
        <f t="shared" si="120"/>
        <v>0</v>
      </c>
      <c r="W472" s="35">
        <f t="shared" si="121"/>
        <v>0</v>
      </c>
    </row>
    <row r="473" spans="1:23" ht="12.95" customHeight="1">
      <c r="A473" s="54" t="str">
        <f t="shared" si="123"/>
        <v/>
      </c>
      <c r="B473" s="470" t="str">
        <f t="shared" si="123"/>
        <v/>
      </c>
      <c r="C473" s="52" t="str">
        <f>IF(A473="","",คะแนนตามตัวชี้วัด!AY439)</f>
        <v/>
      </c>
      <c r="D473" s="52" t="str">
        <f>IF(A473="","",คะแนนตามตัวชี้วัด!AU439)</f>
        <v/>
      </c>
      <c r="E473" s="52" t="str">
        <f>IF(B473="","",คะแนนตามตัวชี้วัด!AV439)</f>
        <v/>
      </c>
      <c r="F473" s="60" t="str">
        <f t="shared" si="124"/>
        <v/>
      </c>
      <c r="G473" s="52" t="str">
        <f>IF(A473="","",คะแนนตามตัวชี้วัด!AZ439)</f>
        <v/>
      </c>
      <c r="H473" s="52" t="str">
        <f>IF(A473="","",คะแนนตามตัวชี้วัด!AW439)</f>
        <v/>
      </c>
      <c r="I473" s="52" t="str">
        <f>IF(B473="","",คะแนนตามตัวชี้วัด!AX439)</f>
        <v/>
      </c>
      <c r="J473" s="60" t="str">
        <f t="shared" si="114"/>
        <v/>
      </c>
      <c r="K473" s="54" t="str">
        <f t="shared" si="115"/>
        <v/>
      </c>
      <c r="L473" s="307" t="str">
        <f t="shared" si="125"/>
        <v/>
      </c>
      <c r="M473" s="33"/>
      <c r="N473" s="33" t="str">
        <f t="shared" si="126"/>
        <v/>
      </c>
      <c r="O473" s="33" t="str">
        <f t="shared" si="127"/>
        <v/>
      </c>
      <c r="P473" s="59" t="str">
        <f>IF('กรอกข้อมูล นร1'!E50="ย้าย",'กรอกข้อมูล นร1'!E50,"")</f>
        <v/>
      </c>
      <c r="Q473" s="35">
        <f t="shared" ref="Q473:Q477" si="128">SUM(C473,G473)</f>
        <v>0</v>
      </c>
      <c r="W473" s="35">
        <f t="shared" ref="W473:W477" si="129">SUM(C473,G473)</f>
        <v>0</v>
      </c>
    </row>
    <row r="474" spans="1:23" ht="12.95" customHeight="1">
      <c r="A474" s="54" t="str">
        <f t="shared" si="123"/>
        <v/>
      </c>
      <c r="B474" s="470" t="str">
        <f t="shared" si="123"/>
        <v/>
      </c>
      <c r="C474" s="52" t="str">
        <f>IF(A474="","",คะแนนตามตัวชี้วัด!AY440)</f>
        <v/>
      </c>
      <c r="D474" s="52" t="str">
        <f>IF(A474="","",คะแนนตามตัวชี้วัด!AU440)</f>
        <v/>
      </c>
      <c r="E474" s="52" t="str">
        <f>IF(B474="","",คะแนนตามตัวชี้วัด!AV440)</f>
        <v/>
      </c>
      <c r="F474" s="60" t="str">
        <f t="shared" si="124"/>
        <v/>
      </c>
      <c r="G474" s="52" t="str">
        <f>IF(A474="","",คะแนนตามตัวชี้วัด!AZ440)</f>
        <v/>
      </c>
      <c r="H474" s="52" t="str">
        <f>IF(A474="","",คะแนนตามตัวชี้วัด!AW440)</f>
        <v/>
      </c>
      <c r="I474" s="52" t="str">
        <f>IF(B474="","",คะแนนตามตัวชี้วัด!AX440)</f>
        <v/>
      </c>
      <c r="J474" s="60" t="str">
        <f t="shared" si="114"/>
        <v/>
      </c>
      <c r="K474" s="54" t="str">
        <f t="shared" si="115"/>
        <v/>
      </c>
      <c r="L474" s="307" t="str">
        <f t="shared" si="125"/>
        <v/>
      </c>
      <c r="M474" s="33"/>
      <c r="N474" s="33" t="str">
        <f t="shared" si="126"/>
        <v/>
      </c>
      <c r="O474" s="33" t="str">
        <f t="shared" si="127"/>
        <v/>
      </c>
      <c r="P474" s="59" t="str">
        <f>IF('กรอกข้อมูล นร1'!E51="ย้าย",'กรอกข้อมูล นร1'!E51,"")</f>
        <v/>
      </c>
      <c r="Q474" s="35">
        <f t="shared" si="128"/>
        <v>0</v>
      </c>
      <c r="W474" s="35">
        <f t="shared" si="129"/>
        <v>0</v>
      </c>
    </row>
    <row r="475" spans="1:23" ht="12.95" customHeight="1">
      <c r="A475" s="54" t="str">
        <f t="shared" si="123"/>
        <v/>
      </c>
      <c r="B475" s="470" t="str">
        <f t="shared" si="123"/>
        <v/>
      </c>
      <c r="C475" s="52" t="str">
        <f>IF(A475="","",คะแนนตามตัวชี้วัด!AY441)</f>
        <v/>
      </c>
      <c r="D475" s="52" t="str">
        <f>IF(A475="","",คะแนนตามตัวชี้วัด!AU441)</f>
        <v/>
      </c>
      <c r="E475" s="52" t="str">
        <f>IF(B475="","",คะแนนตามตัวชี้วัด!AV441)</f>
        <v/>
      </c>
      <c r="F475" s="60" t="str">
        <f t="shared" si="124"/>
        <v/>
      </c>
      <c r="G475" s="52" t="str">
        <f>IF(A475="","",คะแนนตามตัวชี้วัด!AZ441)</f>
        <v/>
      </c>
      <c r="H475" s="52" t="str">
        <f>IF(A475="","",คะแนนตามตัวชี้วัด!AW441)</f>
        <v/>
      </c>
      <c r="I475" s="52" t="str">
        <f>IF(B475="","",คะแนนตามตัวชี้วัด!AX441)</f>
        <v/>
      </c>
      <c r="J475" s="60" t="str">
        <f t="shared" si="114"/>
        <v/>
      </c>
      <c r="K475" s="54" t="str">
        <f t="shared" si="115"/>
        <v/>
      </c>
      <c r="L475" s="307" t="str">
        <f t="shared" si="125"/>
        <v/>
      </c>
      <c r="M475" s="33"/>
      <c r="N475" s="33" t="str">
        <f t="shared" si="126"/>
        <v/>
      </c>
      <c r="O475" s="33" t="str">
        <f t="shared" si="127"/>
        <v/>
      </c>
      <c r="P475" s="59" t="str">
        <f>IF('กรอกข้อมูล นร1'!E52="ย้าย",'กรอกข้อมูล นร1'!E52,"")</f>
        <v/>
      </c>
      <c r="Q475" s="35">
        <f t="shared" si="128"/>
        <v>0</v>
      </c>
      <c r="W475" s="35">
        <f t="shared" si="129"/>
        <v>0</v>
      </c>
    </row>
    <row r="476" spans="1:23" ht="12.95" customHeight="1">
      <c r="A476" s="54" t="str">
        <f t="shared" si="123"/>
        <v/>
      </c>
      <c r="B476" s="470" t="str">
        <f t="shared" si="123"/>
        <v/>
      </c>
      <c r="C476" s="52" t="str">
        <f>IF(A476="","",คะแนนตามตัวชี้วัด!AY442)</f>
        <v/>
      </c>
      <c r="D476" s="52" t="str">
        <f>IF(A476="","",คะแนนตามตัวชี้วัด!AU442)</f>
        <v/>
      </c>
      <c r="E476" s="52" t="str">
        <f>IF(B476="","",คะแนนตามตัวชี้วัด!AV442)</f>
        <v/>
      </c>
      <c r="F476" s="60" t="str">
        <f t="shared" si="124"/>
        <v/>
      </c>
      <c r="G476" s="52" t="str">
        <f>IF(A476="","",คะแนนตามตัวชี้วัด!AZ442)</f>
        <v/>
      </c>
      <c r="H476" s="52" t="str">
        <f>IF(A476="","",คะแนนตามตัวชี้วัด!AW442)</f>
        <v/>
      </c>
      <c r="I476" s="52" t="str">
        <f>IF(B476="","",คะแนนตามตัวชี้วัด!AX442)</f>
        <v/>
      </c>
      <c r="J476" s="60" t="str">
        <f t="shared" ref="J476:J477" si="130">IF(SUM(H476:I476),SUM(H476:I476),"")</f>
        <v/>
      </c>
      <c r="K476" s="54" t="str">
        <f t="shared" si="115"/>
        <v/>
      </c>
      <c r="L476" s="307" t="str">
        <f t="shared" si="125"/>
        <v/>
      </c>
      <c r="M476" s="33"/>
      <c r="N476" s="33" t="str">
        <f t="shared" si="126"/>
        <v/>
      </c>
      <c r="O476" s="33" t="str">
        <f t="shared" si="127"/>
        <v/>
      </c>
      <c r="P476" s="59" t="str">
        <f>IF('กรอกข้อมูล นร1'!E53="ย้าย",'กรอกข้อมูล นร1'!E53,"")</f>
        <v/>
      </c>
      <c r="Q476" s="35">
        <f t="shared" si="128"/>
        <v>0</v>
      </c>
      <c r="W476" s="35">
        <f t="shared" si="129"/>
        <v>0</v>
      </c>
    </row>
    <row r="477" spans="1:23" ht="12" customHeight="1">
      <c r="A477" s="54" t="str">
        <f t="shared" si="123"/>
        <v/>
      </c>
      <c r="B477" s="472" t="str">
        <f t="shared" si="123"/>
        <v/>
      </c>
      <c r="C477" s="52" t="str">
        <f>IF(A477="","",คะแนนตามตัวชี้วัด!AY443)</f>
        <v/>
      </c>
      <c r="D477" s="52" t="str">
        <f>IF(A477="","",คะแนนตามตัวชี้วัด!AU443)</f>
        <v/>
      </c>
      <c r="E477" s="52" t="str">
        <f>IF(B477="","",คะแนนตามตัวชี้วัด!AV443)</f>
        <v/>
      </c>
      <c r="F477" s="60" t="str">
        <f t="shared" si="124"/>
        <v/>
      </c>
      <c r="G477" s="52" t="str">
        <f>IF(A477="","",คะแนนตามตัวชี้วัด!AZ443)</f>
        <v/>
      </c>
      <c r="H477" s="52" t="str">
        <f>IF(A477="","",คะแนนตามตัวชี้วัด!AW443)</f>
        <v/>
      </c>
      <c r="I477" s="52" t="str">
        <f>IF(B477="","",คะแนนตามตัวชี้วัด!AX443)</f>
        <v/>
      </c>
      <c r="J477" s="60" t="str">
        <f t="shared" si="130"/>
        <v/>
      </c>
      <c r="K477" s="54" t="str">
        <f t="shared" si="115"/>
        <v/>
      </c>
      <c r="L477" s="307" t="str">
        <f t="shared" si="125"/>
        <v/>
      </c>
      <c r="M477" s="33"/>
      <c r="N477" s="33" t="str">
        <f t="shared" si="126"/>
        <v/>
      </c>
      <c r="O477" s="33" t="str">
        <f t="shared" si="127"/>
        <v/>
      </c>
      <c r="P477" s="59" t="str">
        <f>IF('กรอกข้อมูล นร1'!E54="ย้าย",'กรอกข้อมูล นร1'!E54,"")</f>
        <v/>
      </c>
      <c r="Q477" s="35">
        <f t="shared" si="128"/>
        <v>0</v>
      </c>
      <c r="W477" s="35">
        <f t="shared" si="129"/>
        <v>0</v>
      </c>
    </row>
    <row r="478" spans="1:23" ht="9" hidden="1" customHeight="1">
      <c r="A478" s="41"/>
      <c r="B478" s="38"/>
      <c r="C478" s="39"/>
      <c r="D478" s="45"/>
      <c r="E478" s="45"/>
      <c r="F478" s="40"/>
      <c r="G478" s="40"/>
      <c r="H478" s="45"/>
      <c r="I478" s="45"/>
      <c r="J478" s="45"/>
      <c r="K478" s="46"/>
      <c r="L478" s="45"/>
      <c r="M478" s="47"/>
      <c r="N478" s="317" t="str">
        <f>IF(COUNTIF(N428:N477,"/"),COUNTIF(N428:N477,"/"),"0")</f>
        <v>0</v>
      </c>
      <c r="O478" s="317">
        <f>IF(COUNTIF(O428:O477,"/"),COUNTIF(O428:O477,"/"),"0")</f>
        <v>1</v>
      </c>
      <c r="Q478" s="35">
        <f t="shared" si="120"/>
        <v>0</v>
      </c>
    </row>
    <row r="479" spans="1:23" ht="22.5" customHeight="1">
      <c r="B479" s="916" t="s">
        <v>114</v>
      </c>
      <c r="C479" s="916"/>
      <c r="D479" s="916"/>
      <c r="E479" s="917">
        <f>N478*100/SUM(N478:O478)</f>
        <v>0</v>
      </c>
      <c r="F479" s="917"/>
      <c r="G479" s="251"/>
      <c r="H479" s="42"/>
      <c r="I479" s="42"/>
      <c r="J479" s="42"/>
      <c r="K479" s="43"/>
      <c r="L479" s="42"/>
      <c r="M479" s="44"/>
      <c r="N479" s="471"/>
      <c r="O479" s="318"/>
      <c r="Q479" s="35">
        <f t="shared" si="120"/>
        <v>0</v>
      </c>
    </row>
    <row r="480" spans="1:23" ht="2.1" customHeight="1">
      <c r="B480" s="468"/>
      <c r="C480" s="451"/>
      <c r="D480" s="42"/>
      <c r="E480" s="42"/>
      <c r="F480" s="469"/>
      <c r="G480" s="469"/>
      <c r="H480" s="42"/>
      <c r="I480" s="42"/>
      <c r="J480" s="42"/>
      <c r="K480" s="43"/>
      <c r="L480" s="42"/>
      <c r="M480" s="44"/>
      <c r="N480" s="44"/>
      <c r="Q480" s="35">
        <f t="shared" si="120"/>
        <v>0</v>
      </c>
    </row>
    <row r="481" spans="1:24" ht="23.25">
      <c r="A481" s="918" t="str">
        <f>"ผลการประเมินการเรียนรู้  วิชา"&amp;ข้อมูลพื้นฐาน!A23&amp;"    รหัสวิชา    "&amp;ข้อมูลพื้นฐาน!C23</f>
        <v xml:space="preserve">ผลการประเมินการเรียนรู้  วิชาภาษาอังกฤษ    รหัสวิชา    </v>
      </c>
      <c r="B481" s="918"/>
      <c r="C481" s="918"/>
      <c r="D481" s="918"/>
      <c r="E481" s="918"/>
      <c r="F481" s="918"/>
      <c r="G481" s="918"/>
      <c r="H481" s="918"/>
      <c r="I481" s="918"/>
      <c r="J481" s="918"/>
      <c r="K481" s="918"/>
      <c r="L481" s="918"/>
      <c r="M481" s="918"/>
      <c r="N481" s="918"/>
      <c r="O481" s="918"/>
      <c r="P481" s="918"/>
      <c r="Q481" s="35">
        <f t="shared" si="120"/>
        <v>0</v>
      </c>
      <c r="X481" s="35">
        <v>9</v>
      </c>
    </row>
    <row r="482" spans="1:24" ht="15" customHeight="1">
      <c r="A482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482" s="919"/>
      <c r="C482" s="919"/>
      <c r="D482" s="919"/>
      <c r="E482" s="919"/>
      <c r="F482" s="919"/>
      <c r="G482" s="919"/>
      <c r="H482" s="919"/>
      <c r="I482" s="919"/>
      <c r="J482" s="919"/>
      <c r="K482" s="919"/>
      <c r="L482" s="919"/>
      <c r="M482" s="919"/>
      <c r="N482" s="919"/>
      <c r="O482" s="919"/>
      <c r="P482" s="919"/>
      <c r="Q482" s="35">
        <f t="shared" si="120"/>
        <v>0</v>
      </c>
    </row>
    <row r="483" spans="1:24" ht="15" customHeight="1">
      <c r="A483" s="920" t="str">
        <f>"ครูผู้สอน    "&amp;ข้อมูลพื้นฐาน!B23</f>
        <v xml:space="preserve">ครูผู้สอน    </v>
      </c>
      <c r="B483" s="920"/>
      <c r="C483" s="920"/>
      <c r="D483" s="920"/>
      <c r="E483" s="920"/>
      <c r="F483" s="920"/>
      <c r="G483" s="920"/>
      <c r="H483" s="920"/>
      <c r="I483" s="920"/>
      <c r="J483" s="920"/>
      <c r="K483" s="920"/>
      <c r="L483" s="920"/>
      <c r="M483" s="920"/>
      <c r="N483" s="920"/>
      <c r="O483" s="920"/>
      <c r="P483" s="920"/>
      <c r="Q483" s="35">
        <f t="shared" si="120"/>
        <v>0</v>
      </c>
    </row>
    <row r="484" spans="1:24" ht="13.5" customHeight="1">
      <c r="A484" s="921" t="s">
        <v>38</v>
      </c>
      <c r="B484" s="924" t="s">
        <v>39</v>
      </c>
      <c r="C484" s="954" t="s">
        <v>40</v>
      </c>
      <c r="D484" s="928"/>
      <c r="E484" s="928"/>
      <c r="F484" s="929"/>
      <c r="G484" s="954" t="s">
        <v>43</v>
      </c>
      <c r="H484" s="928"/>
      <c r="I484" s="928"/>
      <c r="J484" s="929"/>
      <c r="K484" s="930" t="s">
        <v>44</v>
      </c>
      <c r="L484" s="931"/>
      <c r="M484" s="932" t="s">
        <v>48</v>
      </c>
      <c r="N484" s="935" t="s">
        <v>49</v>
      </c>
      <c r="O484" s="936"/>
      <c r="P484" s="939" t="s">
        <v>61</v>
      </c>
      <c r="Q484" s="35">
        <f t="shared" si="120"/>
        <v>0</v>
      </c>
    </row>
    <row r="485" spans="1:24" ht="56.45" customHeight="1">
      <c r="A485" s="922"/>
      <c r="B485" s="925"/>
      <c r="C485" s="921" t="s">
        <v>116</v>
      </c>
      <c r="D485" s="462" t="s">
        <v>41</v>
      </c>
      <c r="E485" s="462" t="s">
        <v>42</v>
      </c>
      <c r="F485" s="462" t="s">
        <v>1</v>
      </c>
      <c r="G485" s="921" t="s">
        <v>116</v>
      </c>
      <c r="H485" s="505" t="s">
        <v>41</v>
      </c>
      <c r="I485" s="505" t="s">
        <v>1717</v>
      </c>
      <c r="J485" s="505" t="s">
        <v>1</v>
      </c>
      <c r="K485" s="463" t="s">
        <v>45</v>
      </c>
      <c r="L485" s="942" t="s">
        <v>46</v>
      </c>
      <c r="M485" s="933"/>
      <c r="N485" s="937"/>
      <c r="O485" s="938"/>
      <c r="P485" s="940"/>
      <c r="Q485" s="35">
        <f t="shared" si="120"/>
        <v>0</v>
      </c>
    </row>
    <row r="486" spans="1:24" ht="14.1" customHeight="1">
      <c r="A486" s="922"/>
      <c r="B486" s="925"/>
      <c r="C486" s="923"/>
      <c r="D486" s="464" t="s">
        <v>47</v>
      </c>
      <c r="E486" s="464" t="s">
        <v>47</v>
      </c>
      <c r="F486" s="464" t="s">
        <v>47</v>
      </c>
      <c r="G486" s="923"/>
      <c r="H486" s="464" t="s">
        <v>47</v>
      </c>
      <c r="I486" s="464" t="s">
        <v>47</v>
      </c>
      <c r="J486" s="464" t="s">
        <v>47</v>
      </c>
      <c r="K486" s="465" t="s">
        <v>47</v>
      </c>
      <c r="L486" s="943"/>
      <c r="M486" s="933"/>
      <c r="N486" s="939" t="s">
        <v>50</v>
      </c>
      <c r="O486" s="939" t="s">
        <v>51</v>
      </c>
      <c r="P486" s="940"/>
      <c r="Q486" s="35">
        <f t="shared" si="120"/>
        <v>0</v>
      </c>
    </row>
    <row r="487" spans="1:24" ht="14.1" customHeight="1">
      <c r="A487" s="923"/>
      <c r="B487" s="926"/>
      <c r="C487" s="452">
        <f>ข้อมูลพื้นฐาน!F23</f>
        <v>0</v>
      </c>
      <c r="D487" s="464">
        <f>ข้อมูลพื้นฐาน!D23/2</f>
        <v>35</v>
      </c>
      <c r="E487" s="464">
        <f>ข้อมูลพื้นฐาน!E23/2</f>
        <v>15</v>
      </c>
      <c r="F487" s="464">
        <f>SUM(D487:E487)</f>
        <v>50</v>
      </c>
      <c r="G487" s="452">
        <f>ข้อมูลพื้นฐาน!G23</f>
        <v>0</v>
      </c>
      <c r="H487" s="464">
        <f>D487</f>
        <v>35</v>
      </c>
      <c r="I487" s="464">
        <f>E487</f>
        <v>15</v>
      </c>
      <c r="J487" s="464">
        <f>SUM(H487:I487)</f>
        <v>50</v>
      </c>
      <c r="K487" s="465">
        <f>SUM(F487,J487)</f>
        <v>100</v>
      </c>
      <c r="L487" s="944"/>
      <c r="M487" s="934"/>
      <c r="N487" s="941"/>
      <c r="O487" s="941"/>
      <c r="P487" s="941"/>
      <c r="Q487" s="35">
        <f t="shared" si="120"/>
        <v>0</v>
      </c>
    </row>
    <row r="488" spans="1:24" ht="12.95" customHeight="1">
      <c r="A488" s="54">
        <f t="shared" ref="A488:B507" si="131">A428</f>
        <v>1</v>
      </c>
      <c r="B488" s="470" t="str">
        <f t="shared" si="131"/>
        <v/>
      </c>
      <c r="C488" s="52">
        <f>IF(A488="","",คะแนนตามตัวชี้วัด!AY450)</f>
        <v>0</v>
      </c>
      <c r="D488" s="52">
        <f>IF(A488="","",คะแนนตามตัวชี้วัด!AU450)</f>
        <v>0</v>
      </c>
      <c r="E488" s="52" t="str">
        <f>IF(B488="","",คะแนนตามตัวชี้วัด!AV450)</f>
        <v/>
      </c>
      <c r="F488" s="60" t="str">
        <f>IF(SUM(D488:E488),SUM(D488:E488),"")</f>
        <v/>
      </c>
      <c r="G488" s="52">
        <f>IF(A488="","",คะแนนตามตัวชี้วัด!AZ450)</f>
        <v>0</v>
      </c>
      <c r="H488" s="52">
        <f>IF(A488="","",คะแนนตามตัวชี้วัด!AW450)</f>
        <v>0</v>
      </c>
      <c r="I488" s="52" t="str">
        <f>IF(B488="","",คะแนนตามตัวชี้วัด!AX450)</f>
        <v/>
      </c>
      <c r="J488" s="60" t="str">
        <f>IF(SUM(H488:I488),SUM(H488:I488),"")</f>
        <v/>
      </c>
      <c r="K488" s="54">
        <f>IF(A488="","",SUM(F488,J488))</f>
        <v>0</v>
      </c>
      <c r="L488" s="307">
        <f>IF(A488="","",IF(P488="ย้าย","-",VLOOKUP(K488,เกรดประจำชั้น,4,TRUE)))</f>
        <v>0</v>
      </c>
      <c r="M488" s="33"/>
      <c r="N488" s="33" t="str">
        <f>IF(P488="ย้าย","-",IF(A488="","",IF(L488&gt;0,"/","")))</f>
        <v/>
      </c>
      <c r="O488" s="33" t="str">
        <f>IF(N488="-","-",IF(A488="","",IF(L488=0,"/","")))</f>
        <v>/</v>
      </c>
      <c r="P488" s="59" t="str">
        <f>IF('กรอกข้อมูล นร1'!E5="ย้าย",'กรอกข้อมูล นร1'!E5,"")</f>
        <v/>
      </c>
      <c r="Q488" s="35">
        <f t="shared" si="120"/>
        <v>0</v>
      </c>
      <c r="W488" s="35">
        <f t="shared" si="121"/>
        <v>0</v>
      </c>
    </row>
    <row r="489" spans="1:24" ht="12.95" customHeight="1">
      <c r="A489" s="54" t="str">
        <f t="shared" si="131"/>
        <v/>
      </c>
      <c r="B489" s="470" t="str">
        <f t="shared" si="131"/>
        <v/>
      </c>
      <c r="C489" s="52" t="str">
        <f>IF(A489="","",คะแนนตามตัวชี้วัด!AY451)</f>
        <v/>
      </c>
      <c r="D489" s="52" t="str">
        <f>IF(A489="","",คะแนนตามตัวชี้วัด!AU451)</f>
        <v/>
      </c>
      <c r="E489" s="52" t="str">
        <f>IF(B489="","",คะแนนตามตัวชี้วัด!AV451)</f>
        <v/>
      </c>
      <c r="F489" s="60" t="str">
        <f t="shared" ref="F489:F527" si="132">IF(SUM(D489:E489),SUM(D489:E489),"")</f>
        <v/>
      </c>
      <c r="G489" s="52" t="str">
        <f>IF(A489="","",คะแนนตามตัวชี้วัด!AZ451)</f>
        <v/>
      </c>
      <c r="H489" s="52" t="str">
        <f>IF(A489="","",คะแนนตามตัวชี้วัด!AW451)</f>
        <v/>
      </c>
      <c r="I489" s="52" t="str">
        <f>IF(B489="","",คะแนนตามตัวชี้วัด!AX451)</f>
        <v/>
      </c>
      <c r="J489" s="60" t="str">
        <f t="shared" ref="J489:J535" si="133">IF(SUM(H489:I489),SUM(H489:I489),"")</f>
        <v/>
      </c>
      <c r="K489" s="54" t="str">
        <f t="shared" ref="K489:K537" si="134">IF(A489="","",SUM(F489,J489))</f>
        <v/>
      </c>
      <c r="L489" s="307" t="str">
        <f t="shared" ref="L489:L527" si="135">IF(A489="","",IF(P489="ย้าย","-",VLOOKUP(K489,เกรดประจำชั้น,4,TRUE)))</f>
        <v/>
      </c>
      <c r="M489" s="33"/>
      <c r="N489" s="33" t="str">
        <f t="shared" ref="N489:N527" si="136">IF(P489="ย้าย","-",IF(A489="","",IF(L489&gt;0,"/","")))</f>
        <v/>
      </c>
      <c r="O489" s="33" t="str">
        <f t="shared" ref="O489:O527" si="137">IF(N489="-","-",IF(A489="","",IF(L489=0,"/","")))</f>
        <v/>
      </c>
      <c r="P489" s="59" t="str">
        <f>IF('กรอกข้อมูล นร1'!E6="ย้าย",'กรอกข้อมูล นร1'!E6,"")</f>
        <v/>
      </c>
      <c r="Q489" s="35">
        <f t="shared" si="120"/>
        <v>0</v>
      </c>
      <c r="W489" s="35">
        <f t="shared" si="121"/>
        <v>0</v>
      </c>
    </row>
    <row r="490" spans="1:24" ht="12.95" customHeight="1">
      <c r="A490" s="54" t="str">
        <f t="shared" si="131"/>
        <v/>
      </c>
      <c r="B490" s="470" t="str">
        <f t="shared" si="131"/>
        <v/>
      </c>
      <c r="C490" s="52" t="str">
        <f>IF(A490="","",คะแนนตามตัวชี้วัด!AY452)</f>
        <v/>
      </c>
      <c r="D490" s="52" t="str">
        <f>IF(A490="","",คะแนนตามตัวชี้วัด!AU452)</f>
        <v/>
      </c>
      <c r="E490" s="52" t="str">
        <f>IF(B490="","",คะแนนตามตัวชี้วัด!AV452)</f>
        <v/>
      </c>
      <c r="F490" s="60" t="str">
        <f t="shared" si="132"/>
        <v/>
      </c>
      <c r="G490" s="52" t="str">
        <f>IF(A490="","",คะแนนตามตัวชี้วัด!AZ452)</f>
        <v/>
      </c>
      <c r="H490" s="52" t="str">
        <f>IF(A490="","",คะแนนตามตัวชี้วัด!AW452)</f>
        <v/>
      </c>
      <c r="I490" s="52" t="str">
        <f>IF(B490="","",คะแนนตามตัวชี้วัด!AX452)</f>
        <v/>
      </c>
      <c r="J490" s="60" t="str">
        <f t="shared" si="133"/>
        <v/>
      </c>
      <c r="K490" s="54" t="str">
        <f t="shared" si="134"/>
        <v/>
      </c>
      <c r="L490" s="307" t="str">
        <f t="shared" si="135"/>
        <v/>
      </c>
      <c r="M490" s="33"/>
      <c r="N490" s="33" t="str">
        <f t="shared" si="136"/>
        <v/>
      </c>
      <c r="O490" s="33" t="str">
        <f t="shared" si="137"/>
        <v/>
      </c>
      <c r="P490" s="59" t="str">
        <f>IF('กรอกข้อมูล นร1'!E7="ย้าย",'กรอกข้อมูล นร1'!E7,"")</f>
        <v/>
      </c>
      <c r="Q490" s="35">
        <f t="shared" si="120"/>
        <v>0</v>
      </c>
      <c r="W490" s="35">
        <f t="shared" si="121"/>
        <v>0</v>
      </c>
    </row>
    <row r="491" spans="1:24" ht="12.95" customHeight="1">
      <c r="A491" s="54" t="str">
        <f t="shared" si="131"/>
        <v/>
      </c>
      <c r="B491" s="470" t="str">
        <f t="shared" si="131"/>
        <v/>
      </c>
      <c r="C491" s="52" t="str">
        <f>IF(A491="","",คะแนนตามตัวชี้วัด!AY453)</f>
        <v/>
      </c>
      <c r="D491" s="52" t="str">
        <f>IF(A491="","",คะแนนตามตัวชี้วัด!AU453)</f>
        <v/>
      </c>
      <c r="E491" s="52" t="str">
        <f>IF(B491="","",คะแนนตามตัวชี้วัด!AV453)</f>
        <v/>
      </c>
      <c r="F491" s="60" t="str">
        <f t="shared" si="132"/>
        <v/>
      </c>
      <c r="G491" s="52" t="str">
        <f>IF(A491="","",คะแนนตามตัวชี้วัด!AZ453)</f>
        <v/>
      </c>
      <c r="H491" s="52" t="str">
        <f>IF(A491="","",คะแนนตามตัวชี้วัด!AW453)</f>
        <v/>
      </c>
      <c r="I491" s="52" t="str">
        <f>IF(B491="","",คะแนนตามตัวชี้วัด!AX453)</f>
        <v/>
      </c>
      <c r="J491" s="60" t="str">
        <f t="shared" si="133"/>
        <v/>
      </c>
      <c r="K491" s="54" t="str">
        <f t="shared" si="134"/>
        <v/>
      </c>
      <c r="L491" s="307" t="str">
        <f t="shared" si="135"/>
        <v/>
      </c>
      <c r="M491" s="33"/>
      <c r="N491" s="33" t="str">
        <f t="shared" si="136"/>
        <v/>
      </c>
      <c r="O491" s="33" t="str">
        <f t="shared" si="137"/>
        <v/>
      </c>
      <c r="P491" s="59" t="str">
        <f>IF('กรอกข้อมูล นร1'!E8="ย้าย",'กรอกข้อมูล นร1'!E8,"")</f>
        <v/>
      </c>
      <c r="Q491" s="35">
        <f t="shared" si="120"/>
        <v>0</v>
      </c>
      <c r="W491" s="35">
        <f t="shared" si="121"/>
        <v>0</v>
      </c>
    </row>
    <row r="492" spans="1:24" ht="12.95" customHeight="1">
      <c r="A492" s="54" t="str">
        <f t="shared" si="131"/>
        <v/>
      </c>
      <c r="B492" s="470" t="str">
        <f t="shared" si="131"/>
        <v/>
      </c>
      <c r="C492" s="52" t="str">
        <f>IF(A492="","",คะแนนตามตัวชี้วัด!AY454)</f>
        <v/>
      </c>
      <c r="D492" s="52" t="str">
        <f>IF(A492="","",คะแนนตามตัวชี้วัด!AU454)</f>
        <v/>
      </c>
      <c r="E492" s="52" t="str">
        <f>IF(B492="","",คะแนนตามตัวชี้วัด!AV454)</f>
        <v/>
      </c>
      <c r="F492" s="60" t="str">
        <f t="shared" si="132"/>
        <v/>
      </c>
      <c r="G492" s="52" t="str">
        <f>IF(A492="","",คะแนนตามตัวชี้วัด!AZ454)</f>
        <v/>
      </c>
      <c r="H492" s="52" t="str">
        <f>IF(A492="","",คะแนนตามตัวชี้วัด!AW454)</f>
        <v/>
      </c>
      <c r="I492" s="52" t="str">
        <f>IF(B492="","",คะแนนตามตัวชี้วัด!AX454)</f>
        <v/>
      </c>
      <c r="J492" s="60" t="str">
        <f t="shared" si="133"/>
        <v/>
      </c>
      <c r="K492" s="54" t="str">
        <f t="shared" si="134"/>
        <v/>
      </c>
      <c r="L492" s="307" t="str">
        <f t="shared" si="135"/>
        <v/>
      </c>
      <c r="M492" s="33"/>
      <c r="N492" s="33" t="str">
        <f t="shared" si="136"/>
        <v/>
      </c>
      <c r="O492" s="33" t="str">
        <f t="shared" si="137"/>
        <v/>
      </c>
      <c r="P492" s="59" t="str">
        <f>IF('กรอกข้อมูล นร1'!E9="ย้าย",'กรอกข้อมูล นร1'!E9,"")</f>
        <v/>
      </c>
      <c r="Q492" s="35">
        <f t="shared" si="120"/>
        <v>0</v>
      </c>
      <c r="W492" s="35">
        <f t="shared" si="121"/>
        <v>0</v>
      </c>
    </row>
    <row r="493" spans="1:24" ht="12.95" customHeight="1">
      <c r="A493" s="54" t="str">
        <f t="shared" si="131"/>
        <v/>
      </c>
      <c r="B493" s="470" t="str">
        <f t="shared" si="131"/>
        <v/>
      </c>
      <c r="C493" s="52" t="str">
        <f>IF(A493="","",คะแนนตามตัวชี้วัด!AY455)</f>
        <v/>
      </c>
      <c r="D493" s="52" t="str">
        <f>IF(A493="","",คะแนนตามตัวชี้วัด!AU455)</f>
        <v/>
      </c>
      <c r="E493" s="52" t="str">
        <f>IF(B493="","",คะแนนตามตัวชี้วัด!AV455)</f>
        <v/>
      </c>
      <c r="F493" s="60" t="str">
        <f t="shared" si="132"/>
        <v/>
      </c>
      <c r="G493" s="52" t="str">
        <f>IF(A493="","",คะแนนตามตัวชี้วัด!AZ455)</f>
        <v/>
      </c>
      <c r="H493" s="52" t="str">
        <f>IF(A493="","",คะแนนตามตัวชี้วัด!AW455)</f>
        <v/>
      </c>
      <c r="I493" s="52" t="str">
        <f>IF(B493="","",คะแนนตามตัวชี้วัด!AX455)</f>
        <v/>
      </c>
      <c r="J493" s="60" t="str">
        <f t="shared" si="133"/>
        <v/>
      </c>
      <c r="K493" s="54" t="str">
        <f t="shared" si="134"/>
        <v/>
      </c>
      <c r="L493" s="307" t="str">
        <f t="shared" si="135"/>
        <v/>
      </c>
      <c r="M493" s="33"/>
      <c r="N493" s="33" t="str">
        <f t="shared" si="136"/>
        <v/>
      </c>
      <c r="O493" s="33" t="str">
        <f t="shared" si="137"/>
        <v/>
      </c>
      <c r="P493" s="59" t="str">
        <f>IF('กรอกข้อมูล นร1'!E10="ย้าย",'กรอกข้อมูล นร1'!E10,"")</f>
        <v/>
      </c>
      <c r="Q493" s="35">
        <f t="shared" si="120"/>
        <v>0</v>
      </c>
      <c r="W493" s="35">
        <f t="shared" si="121"/>
        <v>0</v>
      </c>
    </row>
    <row r="494" spans="1:24" ht="12.95" customHeight="1">
      <c r="A494" s="54" t="str">
        <f t="shared" si="131"/>
        <v/>
      </c>
      <c r="B494" s="470" t="str">
        <f t="shared" si="131"/>
        <v/>
      </c>
      <c r="C494" s="52" t="str">
        <f>IF(A494="","",คะแนนตามตัวชี้วัด!AY456)</f>
        <v/>
      </c>
      <c r="D494" s="52" t="str">
        <f>IF(A494="","",คะแนนตามตัวชี้วัด!AU456)</f>
        <v/>
      </c>
      <c r="E494" s="52" t="str">
        <f>IF(B494="","",คะแนนตามตัวชี้วัด!AV456)</f>
        <v/>
      </c>
      <c r="F494" s="60" t="str">
        <f t="shared" si="132"/>
        <v/>
      </c>
      <c r="G494" s="52" t="str">
        <f>IF(A494="","",คะแนนตามตัวชี้วัด!AZ456)</f>
        <v/>
      </c>
      <c r="H494" s="52" t="str">
        <f>IF(A494="","",คะแนนตามตัวชี้วัด!AW456)</f>
        <v/>
      </c>
      <c r="I494" s="52" t="str">
        <f>IF(B494="","",คะแนนตามตัวชี้วัด!AX456)</f>
        <v/>
      </c>
      <c r="J494" s="60" t="str">
        <f t="shared" si="133"/>
        <v/>
      </c>
      <c r="K494" s="54" t="str">
        <f t="shared" si="134"/>
        <v/>
      </c>
      <c r="L494" s="307" t="str">
        <f t="shared" si="135"/>
        <v/>
      </c>
      <c r="M494" s="33"/>
      <c r="N494" s="33" t="str">
        <f t="shared" si="136"/>
        <v/>
      </c>
      <c r="O494" s="33" t="str">
        <f t="shared" si="137"/>
        <v/>
      </c>
      <c r="P494" s="59" t="str">
        <f>IF('กรอกข้อมูล นร1'!E11="ย้าย",'กรอกข้อมูล นร1'!E11,"")</f>
        <v/>
      </c>
      <c r="Q494" s="35">
        <f t="shared" si="120"/>
        <v>0</v>
      </c>
      <c r="W494" s="35">
        <f t="shared" si="121"/>
        <v>0</v>
      </c>
    </row>
    <row r="495" spans="1:24" ht="12.95" customHeight="1">
      <c r="A495" s="54" t="str">
        <f t="shared" si="131"/>
        <v/>
      </c>
      <c r="B495" s="470" t="str">
        <f t="shared" si="131"/>
        <v/>
      </c>
      <c r="C495" s="52" t="str">
        <f>IF(A495="","",คะแนนตามตัวชี้วัด!AY457)</f>
        <v/>
      </c>
      <c r="D495" s="52" t="str">
        <f>IF(A495="","",คะแนนตามตัวชี้วัด!AU457)</f>
        <v/>
      </c>
      <c r="E495" s="52" t="str">
        <f>IF(B495="","",คะแนนตามตัวชี้วัด!AV457)</f>
        <v/>
      </c>
      <c r="F495" s="60" t="str">
        <f t="shared" si="132"/>
        <v/>
      </c>
      <c r="G495" s="52" t="str">
        <f>IF(A495="","",คะแนนตามตัวชี้วัด!AZ457)</f>
        <v/>
      </c>
      <c r="H495" s="52" t="str">
        <f>IF(A495="","",คะแนนตามตัวชี้วัด!AW457)</f>
        <v/>
      </c>
      <c r="I495" s="52" t="str">
        <f>IF(B495="","",คะแนนตามตัวชี้วัด!AX457)</f>
        <v/>
      </c>
      <c r="J495" s="60" t="str">
        <f t="shared" si="133"/>
        <v/>
      </c>
      <c r="K495" s="54" t="str">
        <f t="shared" si="134"/>
        <v/>
      </c>
      <c r="L495" s="307" t="str">
        <f t="shared" si="135"/>
        <v/>
      </c>
      <c r="M495" s="33"/>
      <c r="N495" s="33" t="str">
        <f t="shared" si="136"/>
        <v/>
      </c>
      <c r="O495" s="33" t="str">
        <f t="shared" si="137"/>
        <v/>
      </c>
      <c r="P495" s="59" t="str">
        <f>IF('กรอกข้อมูล นร1'!E12="ย้าย",'กรอกข้อมูล นร1'!E12,"")</f>
        <v/>
      </c>
      <c r="Q495" s="35">
        <f t="shared" si="120"/>
        <v>0</v>
      </c>
      <c r="W495" s="35">
        <f t="shared" si="121"/>
        <v>0</v>
      </c>
    </row>
    <row r="496" spans="1:24" ht="12.95" customHeight="1">
      <c r="A496" s="54" t="str">
        <f t="shared" si="131"/>
        <v/>
      </c>
      <c r="B496" s="470" t="str">
        <f t="shared" si="131"/>
        <v/>
      </c>
      <c r="C496" s="52" t="str">
        <f>IF(A496="","",คะแนนตามตัวชี้วัด!AY458)</f>
        <v/>
      </c>
      <c r="D496" s="52" t="str">
        <f>IF(A496="","",คะแนนตามตัวชี้วัด!AU458)</f>
        <v/>
      </c>
      <c r="E496" s="52" t="str">
        <f>IF(B496="","",คะแนนตามตัวชี้วัด!AV458)</f>
        <v/>
      </c>
      <c r="F496" s="60" t="str">
        <f t="shared" si="132"/>
        <v/>
      </c>
      <c r="G496" s="52" t="str">
        <f>IF(A496="","",คะแนนตามตัวชี้วัด!AZ458)</f>
        <v/>
      </c>
      <c r="H496" s="52" t="str">
        <f>IF(A496="","",คะแนนตามตัวชี้วัด!AW458)</f>
        <v/>
      </c>
      <c r="I496" s="52" t="str">
        <f>IF(B496="","",คะแนนตามตัวชี้วัด!AX458)</f>
        <v/>
      </c>
      <c r="J496" s="60" t="str">
        <f t="shared" si="133"/>
        <v/>
      </c>
      <c r="K496" s="54" t="str">
        <f t="shared" si="134"/>
        <v/>
      </c>
      <c r="L496" s="307" t="str">
        <f t="shared" si="135"/>
        <v/>
      </c>
      <c r="M496" s="33"/>
      <c r="N496" s="33" t="str">
        <f t="shared" si="136"/>
        <v/>
      </c>
      <c r="O496" s="33" t="str">
        <f t="shared" si="137"/>
        <v/>
      </c>
      <c r="P496" s="59" t="str">
        <f>IF('กรอกข้อมูล นร1'!E13="ย้าย",'กรอกข้อมูล นร1'!E13,"")</f>
        <v/>
      </c>
      <c r="Q496" s="35">
        <f t="shared" si="120"/>
        <v>0</v>
      </c>
      <c r="W496" s="35">
        <f t="shared" si="121"/>
        <v>0</v>
      </c>
    </row>
    <row r="497" spans="1:23" ht="12.95" customHeight="1">
      <c r="A497" s="54" t="str">
        <f t="shared" si="131"/>
        <v/>
      </c>
      <c r="B497" s="470" t="str">
        <f t="shared" si="131"/>
        <v/>
      </c>
      <c r="C497" s="52" t="str">
        <f>IF(A497="","",คะแนนตามตัวชี้วัด!AY459)</f>
        <v/>
      </c>
      <c r="D497" s="52" t="str">
        <f>IF(A497="","",คะแนนตามตัวชี้วัด!AU459)</f>
        <v/>
      </c>
      <c r="E497" s="52" t="str">
        <f>IF(B497="","",คะแนนตามตัวชี้วัด!AV459)</f>
        <v/>
      </c>
      <c r="F497" s="60" t="str">
        <f t="shared" si="132"/>
        <v/>
      </c>
      <c r="G497" s="52" t="str">
        <f>IF(A497="","",คะแนนตามตัวชี้วัด!AZ459)</f>
        <v/>
      </c>
      <c r="H497" s="52" t="str">
        <f>IF(A497="","",คะแนนตามตัวชี้วัด!AW459)</f>
        <v/>
      </c>
      <c r="I497" s="52" t="str">
        <f>IF(B497="","",คะแนนตามตัวชี้วัด!AX459)</f>
        <v/>
      </c>
      <c r="J497" s="60" t="str">
        <f t="shared" si="133"/>
        <v/>
      </c>
      <c r="K497" s="54" t="str">
        <f t="shared" si="134"/>
        <v/>
      </c>
      <c r="L497" s="307" t="str">
        <f t="shared" si="135"/>
        <v/>
      </c>
      <c r="M497" s="33"/>
      <c r="N497" s="33" t="str">
        <f t="shared" si="136"/>
        <v/>
      </c>
      <c r="O497" s="33" t="str">
        <f t="shared" si="137"/>
        <v/>
      </c>
      <c r="P497" s="59" t="str">
        <f>IF('กรอกข้อมูล นร1'!E14="ย้าย",'กรอกข้อมูล นร1'!E14,"")</f>
        <v/>
      </c>
      <c r="Q497" s="35">
        <f t="shared" si="120"/>
        <v>0</v>
      </c>
      <c r="W497" s="35">
        <f t="shared" si="121"/>
        <v>0</v>
      </c>
    </row>
    <row r="498" spans="1:23" ht="12.95" customHeight="1">
      <c r="A498" s="54" t="str">
        <f t="shared" si="131"/>
        <v/>
      </c>
      <c r="B498" s="470" t="str">
        <f t="shared" si="131"/>
        <v/>
      </c>
      <c r="C498" s="52" t="str">
        <f>IF(A498="","",คะแนนตามตัวชี้วัด!AY460)</f>
        <v/>
      </c>
      <c r="D498" s="52" t="str">
        <f>IF(A498="","",คะแนนตามตัวชี้วัด!AU460)</f>
        <v/>
      </c>
      <c r="E498" s="52" t="str">
        <f>IF(B498="","",คะแนนตามตัวชี้วัด!AV460)</f>
        <v/>
      </c>
      <c r="F498" s="60" t="str">
        <f t="shared" si="132"/>
        <v/>
      </c>
      <c r="G498" s="52" t="str">
        <f>IF(A498="","",คะแนนตามตัวชี้วัด!AZ460)</f>
        <v/>
      </c>
      <c r="H498" s="52" t="str">
        <f>IF(A498="","",คะแนนตามตัวชี้วัด!AW460)</f>
        <v/>
      </c>
      <c r="I498" s="52" t="str">
        <f>IF(B498="","",คะแนนตามตัวชี้วัด!AX460)</f>
        <v/>
      </c>
      <c r="J498" s="60" t="str">
        <f t="shared" si="133"/>
        <v/>
      </c>
      <c r="K498" s="54" t="str">
        <f t="shared" si="134"/>
        <v/>
      </c>
      <c r="L498" s="307" t="str">
        <f t="shared" si="135"/>
        <v/>
      </c>
      <c r="M498" s="33"/>
      <c r="N498" s="33" t="str">
        <f t="shared" si="136"/>
        <v/>
      </c>
      <c r="O498" s="33" t="str">
        <f t="shared" si="137"/>
        <v/>
      </c>
      <c r="P498" s="59" t="str">
        <f>IF('กรอกข้อมูล นร1'!E15="ย้าย",'กรอกข้อมูล นร1'!E15,"")</f>
        <v/>
      </c>
      <c r="Q498" s="35">
        <f t="shared" si="120"/>
        <v>0</v>
      </c>
      <c r="W498" s="35">
        <f t="shared" si="121"/>
        <v>0</v>
      </c>
    </row>
    <row r="499" spans="1:23" ht="12.95" customHeight="1">
      <c r="A499" s="54" t="str">
        <f t="shared" si="131"/>
        <v/>
      </c>
      <c r="B499" s="470" t="str">
        <f t="shared" si="131"/>
        <v/>
      </c>
      <c r="C499" s="52" t="str">
        <f>IF(A499="","",คะแนนตามตัวชี้วัด!AY461)</f>
        <v/>
      </c>
      <c r="D499" s="52" t="str">
        <f>IF(A499="","",คะแนนตามตัวชี้วัด!AU461)</f>
        <v/>
      </c>
      <c r="E499" s="52" t="str">
        <f>IF(B499="","",คะแนนตามตัวชี้วัด!AV461)</f>
        <v/>
      </c>
      <c r="F499" s="60" t="str">
        <f t="shared" si="132"/>
        <v/>
      </c>
      <c r="G499" s="52" t="str">
        <f>IF(A499="","",คะแนนตามตัวชี้วัด!AZ461)</f>
        <v/>
      </c>
      <c r="H499" s="52" t="str">
        <f>IF(A499="","",คะแนนตามตัวชี้วัด!AW461)</f>
        <v/>
      </c>
      <c r="I499" s="52" t="str">
        <f>IF(B499="","",คะแนนตามตัวชี้วัด!AX461)</f>
        <v/>
      </c>
      <c r="J499" s="60" t="str">
        <f t="shared" si="133"/>
        <v/>
      </c>
      <c r="K499" s="54" t="str">
        <f t="shared" si="134"/>
        <v/>
      </c>
      <c r="L499" s="307" t="str">
        <f t="shared" si="135"/>
        <v/>
      </c>
      <c r="M499" s="33"/>
      <c r="N499" s="33" t="str">
        <f t="shared" si="136"/>
        <v/>
      </c>
      <c r="O499" s="33" t="str">
        <f t="shared" si="137"/>
        <v/>
      </c>
      <c r="P499" s="59" t="str">
        <f>IF('กรอกข้อมูล นร1'!E16="ย้าย",'กรอกข้อมูล นร1'!E16,"")</f>
        <v/>
      </c>
      <c r="Q499" s="35">
        <f t="shared" si="120"/>
        <v>0</v>
      </c>
      <c r="W499" s="35">
        <f t="shared" si="121"/>
        <v>0</v>
      </c>
    </row>
    <row r="500" spans="1:23" ht="12.95" customHeight="1">
      <c r="A500" s="54" t="str">
        <f t="shared" si="131"/>
        <v/>
      </c>
      <c r="B500" s="470" t="str">
        <f t="shared" si="131"/>
        <v/>
      </c>
      <c r="C500" s="52" t="str">
        <f>IF(A500="","",คะแนนตามตัวชี้วัด!AY462)</f>
        <v/>
      </c>
      <c r="D500" s="52" t="str">
        <f>IF(A500="","",คะแนนตามตัวชี้วัด!AU462)</f>
        <v/>
      </c>
      <c r="E500" s="52" t="str">
        <f>IF(B500="","",คะแนนตามตัวชี้วัด!AV462)</f>
        <v/>
      </c>
      <c r="F500" s="60" t="str">
        <f t="shared" si="132"/>
        <v/>
      </c>
      <c r="G500" s="52" t="str">
        <f>IF(A500="","",คะแนนตามตัวชี้วัด!AZ462)</f>
        <v/>
      </c>
      <c r="H500" s="52" t="str">
        <f>IF(A500="","",คะแนนตามตัวชี้วัด!AW462)</f>
        <v/>
      </c>
      <c r="I500" s="52" t="str">
        <f>IF(B500="","",คะแนนตามตัวชี้วัด!AX462)</f>
        <v/>
      </c>
      <c r="J500" s="60" t="str">
        <f t="shared" si="133"/>
        <v/>
      </c>
      <c r="K500" s="54" t="str">
        <f t="shared" si="134"/>
        <v/>
      </c>
      <c r="L500" s="307" t="str">
        <f t="shared" si="135"/>
        <v/>
      </c>
      <c r="M500" s="33"/>
      <c r="N500" s="33" t="str">
        <f t="shared" si="136"/>
        <v/>
      </c>
      <c r="O500" s="33" t="str">
        <f t="shared" si="137"/>
        <v/>
      </c>
      <c r="P500" s="59" t="str">
        <f>IF('กรอกข้อมูล นร1'!E17="ย้าย",'กรอกข้อมูล นร1'!E17,"")</f>
        <v/>
      </c>
      <c r="Q500" s="35">
        <f t="shared" si="120"/>
        <v>0</v>
      </c>
      <c r="W500" s="35">
        <f t="shared" si="121"/>
        <v>0</v>
      </c>
    </row>
    <row r="501" spans="1:23" ht="12.95" customHeight="1">
      <c r="A501" s="54" t="str">
        <f t="shared" si="131"/>
        <v/>
      </c>
      <c r="B501" s="470" t="str">
        <f t="shared" si="131"/>
        <v/>
      </c>
      <c r="C501" s="52" t="str">
        <f>IF(A501="","",คะแนนตามตัวชี้วัด!AY463)</f>
        <v/>
      </c>
      <c r="D501" s="52" t="str">
        <f>IF(A501="","",คะแนนตามตัวชี้วัด!AU463)</f>
        <v/>
      </c>
      <c r="E501" s="52" t="str">
        <f>IF(B501="","",คะแนนตามตัวชี้วัด!AV463)</f>
        <v/>
      </c>
      <c r="F501" s="60" t="str">
        <f t="shared" si="132"/>
        <v/>
      </c>
      <c r="G501" s="52" t="str">
        <f>IF(A501="","",คะแนนตามตัวชี้วัด!AZ463)</f>
        <v/>
      </c>
      <c r="H501" s="52" t="str">
        <f>IF(A501="","",คะแนนตามตัวชี้วัด!AW463)</f>
        <v/>
      </c>
      <c r="I501" s="52" t="str">
        <f>IF(B501="","",คะแนนตามตัวชี้วัด!AX463)</f>
        <v/>
      </c>
      <c r="J501" s="60" t="str">
        <f t="shared" si="133"/>
        <v/>
      </c>
      <c r="K501" s="54" t="str">
        <f t="shared" si="134"/>
        <v/>
      </c>
      <c r="L501" s="307" t="str">
        <f t="shared" si="135"/>
        <v/>
      </c>
      <c r="M501" s="33"/>
      <c r="N501" s="33" t="str">
        <f t="shared" si="136"/>
        <v/>
      </c>
      <c r="O501" s="33" t="str">
        <f t="shared" si="137"/>
        <v/>
      </c>
      <c r="P501" s="59" t="str">
        <f>IF('กรอกข้อมูล นร1'!E18="ย้าย",'กรอกข้อมูล นร1'!E18,"")</f>
        <v/>
      </c>
      <c r="Q501" s="35">
        <f t="shared" si="120"/>
        <v>0</v>
      </c>
      <c r="W501" s="35">
        <f t="shared" si="121"/>
        <v>0</v>
      </c>
    </row>
    <row r="502" spans="1:23" ht="12.95" customHeight="1">
      <c r="A502" s="54" t="str">
        <f t="shared" si="131"/>
        <v/>
      </c>
      <c r="B502" s="470" t="str">
        <f t="shared" si="131"/>
        <v/>
      </c>
      <c r="C502" s="52" t="str">
        <f>IF(A502="","",คะแนนตามตัวชี้วัด!AY464)</f>
        <v/>
      </c>
      <c r="D502" s="52" t="str">
        <f>IF(A502="","",คะแนนตามตัวชี้วัด!AU464)</f>
        <v/>
      </c>
      <c r="E502" s="52" t="str">
        <f>IF(B502="","",คะแนนตามตัวชี้วัด!AV464)</f>
        <v/>
      </c>
      <c r="F502" s="60" t="str">
        <f t="shared" si="132"/>
        <v/>
      </c>
      <c r="G502" s="52" t="str">
        <f>IF(A502="","",คะแนนตามตัวชี้วัด!AZ464)</f>
        <v/>
      </c>
      <c r="H502" s="52" t="str">
        <f>IF(A502="","",คะแนนตามตัวชี้วัด!AW464)</f>
        <v/>
      </c>
      <c r="I502" s="52" t="str">
        <f>IF(B502="","",คะแนนตามตัวชี้วัด!AX464)</f>
        <v/>
      </c>
      <c r="J502" s="60" t="str">
        <f t="shared" si="133"/>
        <v/>
      </c>
      <c r="K502" s="54" t="str">
        <f t="shared" si="134"/>
        <v/>
      </c>
      <c r="L502" s="307" t="str">
        <f t="shared" si="135"/>
        <v/>
      </c>
      <c r="M502" s="33"/>
      <c r="N502" s="33" t="str">
        <f t="shared" si="136"/>
        <v/>
      </c>
      <c r="O502" s="33" t="str">
        <f t="shared" si="137"/>
        <v/>
      </c>
      <c r="P502" s="59" t="str">
        <f>IF('กรอกข้อมูล นร1'!E19="ย้าย",'กรอกข้อมูล นร1'!E19,"")</f>
        <v/>
      </c>
      <c r="Q502" s="35">
        <f t="shared" si="120"/>
        <v>0</v>
      </c>
      <c r="W502" s="35">
        <f t="shared" si="121"/>
        <v>0</v>
      </c>
    </row>
    <row r="503" spans="1:23" ht="12.95" customHeight="1">
      <c r="A503" s="54" t="str">
        <f t="shared" si="131"/>
        <v/>
      </c>
      <c r="B503" s="470" t="str">
        <f t="shared" si="131"/>
        <v/>
      </c>
      <c r="C503" s="52" t="str">
        <f>IF(A503="","",คะแนนตามตัวชี้วัด!AY465)</f>
        <v/>
      </c>
      <c r="D503" s="52" t="str">
        <f>IF(A503="","",คะแนนตามตัวชี้วัด!AU465)</f>
        <v/>
      </c>
      <c r="E503" s="52" t="str">
        <f>IF(B503="","",คะแนนตามตัวชี้วัด!AV465)</f>
        <v/>
      </c>
      <c r="F503" s="60" t="str">
        <f t="shared" si="132"/>
        <v/>
      </c>
      <c r="G503" s="52" t="str">
        <f>IF(A503="","",คะแนนตามตัวชี้วัด!AZ465)</f>
        <v/>
      </c>
      <c r="H503" s="52" t="str">
        <f>IF(A503="","",คะแนนตามตัวชี้วัด!AW465)</f>
        <v/>
      </c>
      <c r="I503" s="52" t="str">
        <f>IF(B503="","",คะแนนตามตัวชี้วัด!AX465)</f>
        <v/>
      </c>
      <c r="J503" s="60" t="str">
        <f t="shared" si="133"/>
        <v/>
      </c>
      <c r="K503" s="54" t="str">
        <f t="shared" si="134"/>
        <v/>
      </c>
      <c r="L503" s="307" t="str">
        <f t="shared" si="135"/>
        <v/>
      </c>
      <c r="M503" s="33"/>
      <c r="N503" s="33" t="str">
        <f t="shared" si="136"/>
        <v/>
      </c>
      <c r="O503" s="33" t="str">
        <f t="shared" si="137"/>
        <v/>
      </c>
      <c r="P503" s="59" t="str">
        <f>IF('กรอกข้อมูล นร1'!E20="ย้าย",'กรอกข้อมูล นร1'!E20,"")</f>
        <v/>
      </c>
      <c r="Q503" s="35">
        <f t="shared" si="120"/>
        <v>0</v>
      </c>
      <c r="W503" s="35">
        <f t="shared" si="121"/>
        <v>0</v>
      </c>
    </row>
    <row r="504" spans="1:23" ht="12.95" customHeight="1">
      <c r="A504" s="54" t="str">
        <f t="shared" si="131"/>
        <v/>
      </c>
      <c r="B504" s="470" t="str">
        <f t="shared" si="131"/>
        <v/>
      </c>
      <c r="C504" s="52" t="str">
        <f>IF(A504="","",คะแนนตามตัวชี้วัด!AY466)</f>
        <v/>
      </c>
      <c r="D504" s="52" t="str">
        <f>IF(A504="","",คะแนนตามตัวชี้วัด!AU466)</f>
        <v/>
      </c>
      <c r="E504" s="52" t="str">
        <f>IF(B504="","",คะแนนตามตัวชี้วัด!AV466)</f>
        <v/>
      </c>
      <c r="F504" s="60" t="str">
        <f t="shared" si="132"/>
        <v/>
      </c>
      <c r="G504" s="52" t="str">
        <f>IF(A504="","",คะแนนตามตัวชี้วัด!AZ466)</f>
        <v/>
      </c>
      <c r="H504" s="52" t="str">
        <f>IF(A504="","",คะแนนตามตัวชี้วัด!AW466)</f>
        <v/>
      </c>
      <c r="I504" s="52" t="str">
        <f>IF(B504="","",คะแนนตามตัวชี้วัด!AX466)</f>
        <v/>
      </c>
      <c r="J504" s="60" t="str">
        <f t="shared" si="133"/>
        <v/>
      </c>
      <c r="K504" s="54" t="str">
        <f t="shared" si="134"/>
        <v/>
      </c>
      <c r="L504" s="307" t="str">
        <f t="shared" si="135"/>
        <v/>
      </c>
      <c r="M504" s="33"/>
      <c r="N504" s="33" t="str">
        <f t="shared" si="136"/>
        <v/>
      </c>
      <c r="O504" s="33" t="str">
        <f t="shared" si="137"/>
        <v/>
      </c>
      <c r="P504" s="59" t="str">
        <f>IF('กรอกข้อมูล นร1'!E21="ย้าย",'กรอกข้อมูล นร1'!E21,"")</f>
        <v/>
      </c>
      <c r="Q504" s="35">
        <f t="shared" si="120"/>
        <v>0</v>
      </c>
      <c r="W504" s="35">
        <f t="shared" si="121"/>
        <v>0</v>
      </c>
    </row>
    <row r="505" spans="1:23" ht="12.95" customHeight="1">
      <c r="A505" s="54" t="str">
        <f t="shared" si="131"/>
        <v/>
      </c>
      <c r="B505" s="470" t="str">
        <f t="shared" si="131"/>
        <v/>
      </c>
      <c r="C505" s="52" t="str">
        <f>IF(A505="","",คะแนนตามตัวชี้วัด!AY467)</f>
        <v/>
      </c>
      <c r="D505" s="52" t="str">
        <f>IF(A505="","",คะแนนตามตัวชี้วัด!AU467)</f>
        <v/>
      </c>
      <c r="E505" s="52" t="str">
        <f>IF(B505="","",คะแนนตามตัวชี้วัด!AV467)</f>
        <v/>
      </c>
      <c r="F505" s="60" t="str">
        <f t="shared" si="132"/>
        <v/>
      </c>
      <c r="G505" s="52" t="str">
        <f>IF(A505="","",คะแนนตามตัวชี้วัด!AZ467)</f>
        <v/>
      </c>
      <c r="H505" s="52" t="str">
        <f>IF(A505="","",คะแนนตามตัวชี้วัด!AW467)</f>
        <v/>
      </c>
      <c r="I505" s="52" t="str">
        <f>IF(B505="","",คะแนนตามตัวชี้วัด!AX467)</f>
        <v/>
      </c>
      <c r="J505" s="60" t="str">
        <f t="shared" si="133"/>
        <v/>
      </c>
      <c r="K505" s="54" t="str">
        <f t="shared" si="134"/>
        <v/>
      </c>
      <c r="L505" s="307" t="str">
        <f t="shared" si="135"/>
        <v/>
      </c>
      <c r="M505" s="33"/>
      <c r="N505" s="33" t="str">
        <f t="shared" si="136"/>
        <v/>
      </c>
      <c r="O505" s="33" t="str">
        <f t="shared" si="137"/>
        <v/>
      </c>
      <c r="P505" s="59" t="str">
        <f>IF('กรอกข้อมูล นร1'!E22="ย้าย",'กรอกข้อมูล นร1'!E22,"")</f>
        <v/>
      </c>
      <c r="Q505" s="35">
        <f t="shared" si="120"/>
        <v>0</v>
      </c>
      <c r="W505" s="35">
        <f t="shared" si="121"/>
        <v>0</v>
      </c>
    </row>
    <row r="506" spans="1:23" ht="12.95" customHeight="1">
      <c r="A506" s="54" t="str">
        <f t="shared" si="131"/>
        <v/>
      </c>
      <c r="B506" s="470" t="str">
        <f t="shared" si="131"/>
        <v/>
      </c>
      <c r="C506" s="52" t="str">
        <f>IF(A506="","",คะแนนตามตัวชี้วัด!AY468)</f>
        <v/>
      </c>
      <c r="D506" s="52" t="str">
        <f>IF(A506="","",คะแนนตามตัวชี้วัด!AU468)</f>
        <v/>
      </c>
      <c r="E506" s="52" t="str">
        <f>IF(B506="","",คะแนนตามตัวชี้วัด!AV468)</f>
        <v/>
      </c>
      <c r="F506" s="60" t="str">
        <f t="shared" si="132"/>
        <v/>
      </c>
      <c r="G506" s="52" t="str">
        <f>IF(A506="","",คะแนนตามตัวชี้วัด!AZ468)</f>
        <v/>
      </c>
      <c r="H506" s="52" t="str">
        <f>IF(A506="","",คะแนนตามตัวชี้วัด!AW468)</f>
        <v/>
      </c>
      <c r="I506" s="52" t="str">
        <f>IF(B506="","",คะแนนตามตัวชี้วัด!AX468)</f>
        <v/>
      </c>
      <c r="J506" s="60" t="str">
        <f t="shared" si="133"/>
        <v/>
      </c>
      <c r="K506" s="54" t="str">
        <f t="shared" si="134"/>
        <v/>
      </c>
      <c r="L506" s="307" t="str">
        <f t="shared" si="135"/>
        <v/>
      </c>
      <c r="M506" s="33"/>
      <c r="N506" s="33" t="str">
        <f t="shared" si="136"/>
        <v/>
      </c>
      <c r="O506" s="33" t="str">
        <f t="shared" si="137"/>
        <v/>
      </c>
      <c r="P506" s="59" t="str">
        <f>IF('กรอกข้อมูล นร1'!E23="ย้าย",'กรอกข้อมูล นร1'!E23,"")</f>
        <v/>
      </c>
      <c r="Q506" s="35">
        <f t="shared" si="120"/>
        <v>0</v>
      </c>
      <c r="W506" s="35">
        <f t="shared" si="121"/>
        <v>0</v>
      </c>
    </row>
    <row r="507" spans="1:23" ht="12.95" customHeight="1">
      <c r="A507" s="54" t="str">
        <f t="shared" si="131"/>
        <v/>
      </c>
      <c r="B507" s="470" t="str">
        <f t="shared" si="131"/>
        <v/>
      </c>
      <c r="C507" s="52" t="str">
        <f>IF(A507="","",คะแนนตามตัวชี้วัด!AY469)</f>
        <v/>
      </c>
      <c r="D507" s="52" t="str">
        <f>IF(A507="","",คะแนนตามตัวชี้วัด!AU469)</f>
        <v/>
      </c>
      <c r="E507" s="52" t="str">
        <f>IF(B507="","",คะแนนตามตัวชี้วัด!AV469)</f>
        <v/>
      </c>
      <c r="F507" s="60" t="str">
        <f t="shared" si="132"/>
        <v/>
      </c>
      <c r="G507" s="52" t="str">
        <f>IF(A507="","",คะแนนตามตัวชี้วัด!AZ469)</f>
        <v/>
      </c>
      <c r="H507" s="52" t="str">
        <f>IF(A507="","",คะแนนตามตัวชี้วัด!AW469)</f>
        <v/>
      </c>
      <c r="I507" s="52" t="str">
        <f>IF(B507="","",คะแนนตามตัวชี้วัด!AX469)</f>
        <v/>
      </c>
      <c r="J507" s="60" t="str">
        <f t="shared" si="133"/>
        <v/>
      </c>
      <c r="K507" s="54" t="str">
        <f t="shared" si="134"/>
        <v/>
      </c>
      <c r="L507" s="307" t="str">
        <f t="shared" si="135"/>
        <v/>
      </c>
      <c r="M507" s="33"/>
      <c r="N507" s="33" t="str">
        <f t="shared" si="136"/>
        <v/>
      </c>
      <c r="O507" s="33" t="str">
        <f t="shared" si="137"/>
        <v/>
      </c>
      <c r="P507" s="59" t="str">
        <f>IF('กรอกข้อมูล นร1'!E24="ย้าย",'กรอกข้อมูล นร1'!E24,"")</f>
        <v/>
      </c>
      <c r="Q507" s="35">
        <f t="shared" si="120"/>
        <v>0</v>
      </c>
      <c r="W507" s="35">
        <f t="shared" si="121"/>
        <v>0</v>
      </c>
    </row>
    <row r="508" spans="1:23" ht="12.95" customHeight="1">
      <c r="A508" s="54" t="str">
        <f t="shared" ref="A508:B527" si="138">A448</f>
        <v/>
      </c>
      <c r="B508" s="470" t="str">
        <f t="shared" si="138"/>
        <v/>
      </c>
      <c r="C508" s="52" t="str">
        <f>IF(A508="","",คะแนนตามตัวชี้วัด!AY470)</f>
        <v/>
      </c>
      <c r="D508" s="52" t="str">
        <f>IF(A508="","",คะแนนตามตัวชี้วัด!AU470)</f>
        <v/>
      </c>
      <c r="E508" s="52" t="str">
        <f>IF(B508="","",คะแนนตามตัวชี้วัด!AV470)</f>
        <v/>
      </c>
      <c r="F508" s="60" t="str">
        <f t="shared" si="132"/>
        <v/>
      </c>
      <c r="G508" s="52" t="str">
        <f>IF(A508="","",คะแนนตามตัวชี้วัด!AZ470)</f>
        <v/>
      </c>
      <c r="H508" s="52" t="str">
        <f>IF(A508="","",คะแนนตามตัวชี้วัด!AW470)</f>
        <v/>
      </c>
      <c r="I508" s="52" t="str">
        <f>IF(B508="","",คะแนนตามตัวชี้วัด!AX470)</f>
        <v/>
      </c>
      <c r="J508" s="60" t="str">
        <f t="shared" si="133"/>
        <v/>
      </c>
      <c r="K508" s="54" t="str">
        <f t="shared" si="134"/>
        <v/>
      </c>
      <c r="L508" s="307" t="str">
        <f t="shared" si="135"/>
        <v/>
      </c>
      <c r="M508" s="33"/>
      <c r="N508" s="33" t="str">
        <f t="shared" si="136"/>
        <v/>
      </c>
      <c r="O508" s="33" t="str">
        <f t="shared" si="137"/>
        <v/>
      </c>
      <c r="P508" s="59" t="str">
        <f>IF('กรอกข้อมูล นร1'!E25="ย้าย",'กรอกข้อมูล นร1'!E25,"")</f>
        <v/>
      </c>
      <c r="Q508" s="35">
        <f t="shared" si="120"/>
        <v>0</v>
      </c>
      <c r="W508" s="35">
        <f t="shared" si="121"/>
        <v>0</v>
      </c>
    </row>
    <row r="509" spans="1:23" ht="12.95" customHeight="1">
      <c r="A509" s="54" t="str">
        <f t="shared" si="138"/>
        <v/>
      </c>
      <c r="B509" s="470" t="str">
        <f t="shared" si="138"/>
        <v/>
      </c>
      <c r="C509" s="52" t="str">
        <f>IF(A509="","",คะแนนตามตัวชี้วัด!AY471)</f>
        <v/>
      </c>
      <c r="D509" s="52" t="str">
        <f>IF(A509="","",คะแนนตามตัวชี้วัด!AU471)</f>
        <v/>
      </c>
      <c r="E509" s="52" t="str">
        <f>IF(B509="","",คะแนนตามตัวชี้วัด!AV471)</f>
        <v/>
      </c>
      <c r="F509" s="60" t="str">
        <f t="shared" si="132"/>
        <v/>
      </c>
      <c r="G509" s="52" t="str">
        <f>IF(A509="","",คะแนนตามตัวชี้วัด!AZ471)</f>
        <v/>
      </c>
      <c r="H509" s="52" t="str">
        <f>IF(A509="","",คะแนนตามตัวชี้วัด!AW471)</f>
        <v/>
      </c>
      <c r="I509" s="52" t="str">
        <f>IF(B509="","",คะแนนตามตัวชี้วัด!AX471)</f>
        <v/>
      </c>
      <c r="J509" s="60" t="str">
        <f t="shared" si="133"/>
        <v/>
      </c>
      <c r="K509" s="54" t="str">
        <f t="shared" si="134"/>
        <v/>
      </c>
      <c r="L509" s="307" t="str">
        <f t="shared" si="135"/>
        <v/>
      </c>
      <c r="M509" s="33"/>
      <c r="N509" s="33" t="str">
        <f t="shared" si="136"/>
        <v/>
      </c>
      <c r="O509" s="33" t="str">
        <f t="shared" si="137"/>
        <v/>
      </c>
      <c r="P509" s="59" t="str">
        <f>IF('กรอกข้อมูล นร1'!E26="ย้าย",'กรอกข้อมูล นร1'!E26,"")</f>
        <v/>
      </c>
      <c r="Q509" s="35">
        <f t="shared" si="120"/>
        <v>0</v>
      </c>
      <c r="W509" s="35">
        <f t="shared" si="121"/>
        <v>0</v>
      </c>
    </row>
    <row r="510" spans="1:23" ht="12.95" customHeight="1">
      <c r="A510" s="54" t="str">
        <f t="shared" si="138"/>
        <v/>
      </c>
      <c r="B510" s="470" t="str">
        <f t="shared" si="138"/>
        <v/>
      </c>
      <c r="C510" s="52" t="str">
        <f>IF(A510="","",คะแนนตามตัวชี้วัด!AY472)</f>
        <v/>
      </c>
      <c r="D510" s="52" t="str">
        <f>IF(A510="","",คะแนนตามตัวชี้วัด!AU472)</f>
        <v/>
      </c>
      <c r="E510" s="52" t="str">
        <f>IF(B510="","",คะแนนตามตัวชี้วัด!AV472)</f>
        <v/>
      </c>
      <c r="F510" s="60" t="str">
        <f t="shared" si="132"/>
        <v/>
      </c>
      <c r="G510" s="52" t="str">
        <f>IF(A510="","",คะแนนตามตัวชี้วัด!AZ472)</f>
        <v/>
      </c>
      <c r="H510" s="52" t="str">
        <f>IF(A510="","",คะแนนตามตัวชี้วัด!AW472)</f>
        <v/>
      </c>
      <c r="I510" s="52" t="str">
        <f>IF(B510="","",คะแนนตามตัวชี้วัด!AX472)</f>
        <v/>
      </c>
      <c r="J510" s="60" t="str">
        <f t="shared" si="133"/>
        <v/>
      </c>
      <c r="K510" s="54" t="str">
        <f t="shared" si="134"/>
        <v/>
      </c>
      <c r="L510" s="307" t="str">
        <f t="shared" si="135"/>
        <v/>
      </c>
      <c r="M510" s="33"/>
      <c r="N510" s="33" t="str">
        <f t="shared" si="136"/>
        <v/>
      </c>
      <c r="O510" s="33" t="str">
        <f t="shared" si="137"/>
        <v/>
      </c>
      <c r="P510" s="59" t="str">
        <f>IF('กรอกข้อมูล นร1'!E27="ย้าย",'กรอกข้อมูล นร1'!E27,"")</f>
        <v/>
      </c>
      <c r="Q510" s="35">
        <f t="shared" si="120"/>
        <v>0</v>
      </c>
      <c r="W510" s="35">
        <f t="shared" si="121"/>
        <v>0</v>
      </c>
    </row>
    <row r="511" spans="1:23" ht="12.95" customHeight="1">
      <c r="A511" s="54" t="str">
        <f t="shared" si="138"/>
        <v/>
      </c>
      <c r="B511" s="470" t="str">
        <f t="shared" si="138"/>
        <v/>
      </c>
      <c r="C511" s="52" t="str">
        <f>IF(A511="","",คะแนนตามตัวชี้วัด!AY473)</f>
        <v/>
      </c>
      <c r="D511" s="52" t="str">
        <f>IF(A511="","",คะแนนตามตัวชี้วัด!AU473)</f>
        <v/>
      </c>
      <c r="E511" s="52" t="str">
        <f>IF(B511="","",คะแนนตามตัวชี้วัด!AV473)</f>
        <v/>
      </c>
      <c r="F511" s="60" t="str">
        <f t="shared" si="132"/>
        <v/>
      </c>
      <c r="G511" s="52" t="str">
        <f>IF(A511="","",คะแนนตามตัวชี้วัด!AZ473)</f>
        <v/>
      </c>
      <c r="H511" s="52" t="str">
        <f>IF(A511="","",คะแนนตามตัวชี้วัด!AW473)</f>
        <v/>
      </c>
      <c r="I511" s="52" t="str">
        <f>IF(B511="","",คะแนนตามตัวชี้วัด!AX473)</f>
        <v/>
      </c>
      <c r="J511" s="60" t="str">
        <f t="shared" si="133"/>
        <v/>
      </c>
      <c r="K511" s="54" t="str">
        <f t="shared" si="134"/>
        <v/>
      </c>
      <c r="L511" s="307" t="str">
        <f t="shared" si="135"/>
        <v/>
      </c>
      <c r="M511" s="33"/>
      <c r="N511" s="33" t="str">
        <f t="shared" si="136"/>
        <v/>
      </c>
      <c r="O511" s="33" t="str">
        <f t="shared" si="137"/>
        <v/>
      </c>
      <c r="P511" s="59" t="str">
        <f>IF('กรอกข้อมูล นร1'!E28="ย้าย",'กรอกข้อมูล นร1'!E28,"")</f>
        <v/>
      </c>
      <c r="Q511" s="35">
        <f t="shared" si="120"/>
        <v>0</v>
      </c>
      <c r="W511" s="35">
        <f t="shared" si="121"/>
        <v>0</v>
      </c>
    </row>
    <row r="512" spans="1:23" ht="12.95" customHeight="1">
      <c r="A512" s="54" t="str">
        <f t="shared" si="138"/>
        <v/>
      </c>
      <c r="B512" s="470" t="str">
        <f t="shared" si="138"/>
        <v/>
      </c>
      <c r="C512" s="52" t="str">
        <f>IF(A512="","",คะแนนตามตัวชี้วัด!AY474)</f>
        <v/>
      </c>
      <c r="D512" s="52" t="str">
        <f>IF(A512="","",คะแนนตามตัวชี้วัด!AU474)</f>
        <v/>
      </c>
      <c r="E512" s="52" t="str">
        <f>IF(B512="","",คะแนนตามตัวชี้วัด!AV474)</f>
        <v/>
      </c>
      <c r="F512" s="60" t="str">
        <f t="shared" si="132"/>
        <v/>
      </c>
      <c r="G512" s="52" t="str">
        <f>IF(A512="","",คะแนนตามตัวชี้วัด!AZ474)</f>
        <v/>
      </c>
      <c r="H512" s="52" t="str">
        <f>IF(A512="","",คะแนนตามตัวชี้วัด!AW474)</f>
        <v/>
      </c>
      <c r="I512" s="52" t="str">
        <f>IF(B512="","",คะแนนตามตัวชี้วัด!AX474)</f>
        <v/>
      </c>
      <c r="J512" s="60" t="str">
        <f t="shared" si="133"/>
        <v/>
      </c>
      <c r="K512" s="54" t="str">
        <f t="shared" si="134"/>
        <v/>
      </c>
      <c r="L512" s="307" t="str">
        <f t="shared" si="135"/>
        <v/>
      </c>
      <c r="M512" s="33"/>
      <c r="N512" s="33" t="str">
        <f t="shared" si="136"/>
        <v/>
      </c>
      <c r="O512" s="33" t="str">
        <f t="shared" si="137"/>
        <v/>
      </c>
      <c r="P512" s="59" t="str">
        <f>IF('กรอกข้อมูล นร1'!E29="ย้าย",'กรอกข้อมูล นร1'!E29,"")</f>
        <v/>
      </c>
      <c r="Q512" s="35">
        <f t="shared" si="120"/>
        <v>0</v>
      </c>
      <c r="W512" s="35">
        <f t="shared" si="121"/>
        <v>0</v>
      </c>
    </row>
    <row r="513" spans="1:23" ht="12.95" customHeight="1">
      <c r="A513" s="54" t="str">
        <f t="shared" si="138"/>
        <v/>
      </c>
      <c r="B513" s="470" t="str">
        <f t="shared" si="138"/>
        <v/>
      </c>
      <c r="C513" s="52" t="str">
        <f>IF(A513="","",คะแนนตามตัวชี้วัด!AY475)</f>
        <v/>
      </c>
      <c r="D513" s="52" t="str">
        <f>IF(A513="","",คะแนนตามตัวชี้วัด!AU475)</f>
        <v/>
      </c>
      <c r="E513" s="52" t="str">
        <f>IF(B513="","",คะแนนตามตัวชี้วัด!AV475)</f>
        <v/>
      </c>
      <c r="F513" s="60" t="str">
        <f t="shared" si="132"/>
        <v/>
      </c>
      <c r="G513" s="52" t="str">
        <f>IF(A513="","",คะแนนตามตัวชี้วัด!AZ475)</f>
        <v/>
      </c>
      <c r="H513" s="52" t="str">
        <f>IF(A513="","",คะแนนตามตัวชี้วัด!AW475)</f>
        <v/>
      </c>
      <c r="I513" s="52" t="str">
        <f>IF(B513="","",คะแนนตามตัวชี้วัด!AX475)</f>
        <v/>
      </c>
      <c r="J513" s="60" t="str">
        <f t="shared" si="133"/>
        <v/>
      </c>
      <c r="K513" s="54" t="str">
        <f t="shared" si="134"/>
        <v/>
      </c>
      <c r="L513" s="307" t="str">
        <f t="shared" si="135"/>
        <v/>
      </c>
      <c r="M513" s="33"/>
      <c r="N513" s="33" t="str">
        <f t="shared" si="136"/>
        <v/>
      </c>
      <c r="O513" s="33" t="str">
        <f t="shared" si="137"/>
        <v/>
      </c>
      <c r="P513" s="59" t="str">
        <f>IF('กรอกข้อมูล นร1'!E30="ย้าย",'กรอกข้อมูล นร1'!E30,"")</f>
        <v/>
      </c>
      <c r="Q513" s="35">
        <f t="shared" si="120"/>
        <v>0</v>
      </c>
      <c r="W513" s="35">
        <f t="shared" si="121"/>
        <v>0</v>
      </c>
    </row>
    <row r="514" spans="1:23" ht="12.95" customHeight="1">
      <c r="A514" s="54" t="str">
        <f t="shared" si="138"/>
        <v/>
      </c>
      <c r="B514" s="470" t="str">
        <f t="shared" si="138"/>
        <v/>
      </c>
      <c r="C514" s="52" t="str">
        <f>IF(A514="","",คะแนนตามตัวชี้วัด!AY476)</f>
        <v/>
      </c>
      <c r="D514" s="52" t="str">
        <f>IF(A514="","",คะแนนตามตัวชี้วัด!AU476)</f>
        <v/>
      </c>
      <c r="E514" s="52" t="str">
        <f>IF(B514="","",คะแนนตามตัวชี้วัด!AV476)</f>
        <v/>
      </c>
      <c r="F514" s="60" t="str">
        <f t="shared" si="132"/>
        <v/>
      </c>
      <c r="G514" s="52" t="str">
        <f>IF(A514="","",คะแนนตามตัวชี้วัด!AZ476)</f>
        <v/>
      </c>
      <c r="H514" s="52" t="str">
        <f>IF(A514="","",คะแนนตามตัวชี้วัด!AW476)</f>
        <v/>
      </c>
      <c r="I514" s="52" t="str">
        <f>IF(B514="","",คะแนนตามตัวชี้วัด!AX476)</f>
        <v/>
      </c>
      <c r="J514" s="60" t="str">
        <f t="shared" si="133"/>
        <v/>
      </c>
      <c r="K514" s="54" t="str">
        <f t="shared" si="134"/>
        <v/>
      </c>
      <c r="L514" s="307" t="str">
        <f t="shared" si="135"/>
        <v/>
      </c>
      <c r="M514" s="33"/>
      <c r="N514" s="33" t="str">
        <f t="shared" si="136"/>
        <v/>
      </c>
      <c r="O514" s="33" t="str">
        <f t="shared" si="137"/>
        <v/>
      </c>
      <c r="P514" s="59" t="str">
        <f>IF('กรอกข้อมูล นร1'!E31="ย้าย",'กรอกข้อมูล นร1'!E31,"")</f>
        <v/>
      </c>
      <c r="Q514" s="35">
        <f t="shared" si="120"/>
        <v>0</v>
      </c>
      <c r="W514" s="35">
        <f t="shared" si="121"/>
        <v>0</v>
      </c>
    </row>
    <row r="515" spans="1:23" ht="12.95" customHeight="1">
      <c r="A515" s="54" t="str">
        <f t="shared" si="138"/>
        <v/>
      </c>
      <c r="B515" s="470" t="str">
        <f t="shared" si="138"/>
        <v/>
      </c>
      <c r="C515" s="52" t="str">
        <f>IF(A515="","",คะแนนตามตัวชี้วัด!AY477)</f>
        <v/>
      </c>
      <c r="D515" s="52" t="str">
        <f>IF(A515="","",คะแนนตามตัวชี้วัด!AU477)</f>
        <v/>
      </c>
      <c r="E515" s="52" t="str">
        <f>IF(B515="","",คะแนนตามตัวชี้วัด!AV477)</f>
        <v/>
      </c>
      <c r="F515" s="60" t="str">
        <f t="shared" si="132"/>
        <v/>
      </c>
      <c r="G515" s="52" t="str">
        <f>IF(A515="","",คะแนนตามตัวชี้วัด!AZ477)</f>
        <v/>
      </c>
      <c r="H515" s="52" t="str">
        <f>IF(A515="","",คะแนนตามตัวชี้วัด!AW477)</f>
        <v/>
      </c>
      <c r="I515" s="52" t="str">
        <f>IF(B515="","",คะแนนตามตัวชี้วัด!AX477)</f>
        <v/>
      </c>
      <c r="J515" s="60" t="str">
        <f t="shared" si="133"/>
        <v/>
      </c>
      <c r="K515" s="54" t="str">
        <f t="shared" si="134"/>
        <v/>
      </c>
      <c r="L515" s="307" t="str">
        <f t="shared" si="135"/>
        <v/>
      </c>
      <c r="M515" s="33"/>
      <c r="N515" s="33" t="str">
        <f t="shared" si="136"/>
        <v/>
      </c>
      <c r="O515" s="33" t="str">
        <f t="shared" si="137"/>
        <v/>
      </c>
      <c r="P515" s="59" t="str">
        <f>IF('กรอกข้อมูล นร1'!E32="ย้าย",'กรอกข้อมูล นร1'!E32,"")</f>
        <v/>
      </c>
      <c r="Q515" s="35">
        <f t="shared" si="120"/>
        <v>0</v>
      </c>
      <c r="W515" s="35">
        <f t="shared" si="121"/>
        <v>0</v>
      </c>
    </row>
    <row r="516" spans="1:23" ht="12.95" customHeight="1">
      <c r="A516" s="54" t="str">
        <f t="shared" si="138"/>
        <v/>
      </c>
      <c r="B516" s="470" t="str">
        <f t="shared" si="138"/>
        <v/>
      </c>
      <c r="C516" s="52" t="str">
        <f>IF(A516="","",คะแนนตามตัวชี้วัด!AY478)</f>
        <v/>
      </c>
      <c r="D516" s="52" t="str">
        <f>IF(A516="","",คะแนนตามตัวชี้วัด!AU478)</f>
        <v/>
      </c>
      <c r="E516" s="52" t="str">
        <f>IF(B516="","",คะแนนตามตัวชี้วัด!AV478)</f>
        <v/>
      </c>
      <c r="F516" s="60" t="str">
        <f t="shared" si="132"/>
        <v/>
      </c>
      <c r="G516" s="52" t="str">
        <f>IF(A516="","",คะแนนตามตัวชี้วัด!AZ478)</f>
        <v/>
      </c>
      <c r="H516" s="52" t="str">
        <f>IF(A516="","",คะแนนตามตัวชี้วัด!AW478)</f>
        <v/>
      </c>
      <c r="I516" s="52" t="str">
        <f>IF(B516="","",คะแนนตามตัวชี้วัด!AX478)</f>
        <v/>
      </c>
      <c r="J516" s="60" t="str">
        <f t="shared" si="133"/>
        <v/>
      </c>
      <c r="K516" s="54" t="str">
        <f t="shared" si="134"/>
        <v/>
      </c>
      <c r="L516" s="307" t="str">
        <f t="shared" si="135"/>
        <v/>
      </c>
      <c r="M516" s="33"/>
      <c r="N516" s="33" t="str">
        <f t="shared" si="136"/>
        <v/>
      </c>
      <c r="O516" s="33" t="str">
        <f t="shared" si="137"/>
        <v/>
      </c>
      <c r="P516" s="59" t="str">
        <f>IF('กรอกข้อมูล นร1'!E33="ย้าย",'กรอกข้อมูล นร1'!E33,"")</f>
        <v/>
      </c>
      <c r="Q516" s="35">
        <f t="shared" si="120"/>
        <v>0</v>
      </c>
      <c r="W516" s="35">
        <f t="shared" si="121"/>
        <v>0</v>
      </c>
    </row>
    <row r="517" spans="1:23" ht="12.95" customHeight="1">
      <c r="A517" s="54" t="str">
        <f t="shared" si="138"/>
        <v/>
      </c>
      <c r="B517" s="470" t="str">
        <f t="shared" si="138"/>
        <v/>
      </c>
      <c r="C517" s="52" t="str">
        <f>IF(A517="","",คะแนนตามตัวชี้วัด!AY479)</f>
        <v/>
      </c>
      <c r="D517" s="52" t="str">
        <f>IF(A517="","",คะแนนตามตัวชี้วัด!AU479)</f>
        <v/>
      </c>
      <c r="E517" s="52" t="str">
        <f>IF(B517="","",คะแนนตามตัวชี้วัด!AV479)</f>
        <v/>
      </c>
      <c r="F517" s="60" t="str">
        <f t="shared" si="132"/>
        <v/>
      </c>
      <c r="G517" s="52" t="str">
        <f>IF(A517="","",คะแนนตามตัวชี้วัด!AZ479)</f>
        <v/>
      </c>
      <c r="H517" s="52" t="str">
        <f>IF(A517="","",คะแนนตามตัวชี้วัด!AW479)</f>
        <v/>
      </c>
      <c r="I517" s="52" t="str">
        <f>IF(B517="","",คะแนนตามตัวชี้วัด!AX479)</f>
        <v/>
      </c>
      <c r="J517" s="60" t="str">
        <f t="shared" si="133"/>
        <v/>
      </c>
      <c r="K517" s="54" t="str">
        <f t="shared" si="134"/>
        <v/>
      </c>
      <c r="L517" s="307" t="str">
        <f t="shared" si="135"/>
        <v/>
      </c>
      <c r="M517" s="33"/>
      <c r="N517" s="33" t="str">
        <f t="shared" si="136"/>
        <v/>
      </c>
      <c r="O517" s="33" t="str">
        <f t="shared" si="137"/>
        <v/>
      </c>
      <c r="P517" s="59" t="str">
        <f>IF('กรอกข้อมูล นร1'!E34="ย้าย",'กรอกข้อมูล นร1'!E34,"")</f>
        <v/>
      </c>
      <c r="Q517" s="35">
        <f t="shared" si="120"/>
        <v>0</v>
      </c>
      <c r="W517" s="35">
        <f t="shared" si="121"/>
        <v>0</v>
      </c>
    </row>
    <row r="518" spans="1:23" ht="12.95" customHeight="1">
      <c r="A518" s="54" t="str">
        <f t="shared" si="138"/>
        <v/>
      </c>
      <c r="B518" s="470" t="str">
        <f t="shared" si="138"/>
        <v/>
      </c>
      <c r="C518" s="52" t="str">
        <f>IF(A518="","",คะแนนตามตัวชี้วัด!AY480)</f>
        <v/>
      </c>
      <c r="D518" s="52" t="str">
        <f>IF(A518="","",คะแนนตามตัวชี้วัด!AU480)</f>
        <v/>
      </c>
      <c r="E518" s="52" t="str">
        <f>IF(B518="","",คะแนนตามตัวชี้วัด!AV480)</f>
        <v/>
      </c>
      <c r="F518" s="60" t="str">
        <f t="shared" si="132"/>
        <v/>
      </c>
      <c r="G518" s="52" t="str">
        <f>IF(A518="","",คะแนนตามตัวชี้วัด!AZ480)</f>
        <v/>
      </c>
      <c r="H518" s="52" t="str">
        <f>IF(A518="","",คะแนนตามตัวชี้วัด!AW480)</f>
        <v/>
      </c>
      <c r="I518" s="52" t="str">
        <f>IF(B518="","",คะแนนตามตัวชี้วัด!AX480)</f>
        <v/>
      </c>
      <c r="J518" s="60" t="str">
        <f t="shared" si="133"/>
        <v/>
      </c>
      <c r="K518" s="54" t="str">
        <f t="shared" si="134"/>
        <v/>
      </c>
      <c r="L518" s="307" t="str">
        <f t="shared" si="135"/>
        <v/>
      </c>
      <c r="M518" s="33"/>
      <c r="N518" s="33" t="str">
        <f t="shared" si="136"/>
        <v/>
      </c>
      <c r="O518" s="33" t="str">
        <f t="shared" si="137"/>
        <v/>
      </c>
      <c r="P518" s="59" t="str">
        <f>IF('กรอกข้อมูล นร1'!E35="ย้าย",'กรอกข้อมูล นร1'!E35,"")</f>
        <v/>
      </c>
      <c r="Q518" s="35">
        <f t="shared" si="120"/>
        <v>0</v>
      </c>
      <c r="W518" s="35">
        <f t="shared" si="121"/>
        <v>0</v>
      </c>
    </row>
    <row r="519" spans="1:23" ht="12.95" customHeight="1">
      <c r="A519" s="54" t="str">
        <f t="shared" si="138"/>
        <v/>
      </c>
      <c r="B519" s="470" t="str">
        <f t="shared" si="138"/>
        <v/>
      </c>
      <c r="C519" s="52" t="str">
        <f>IF(A519="","",คะแนนตามตัวชี้วัด!AY481)</f>
        <v/>
      </c>
      <c r="D519" s="52" t="str">
        <f>IF(A519="","",คะแนนตามตัวชี้วัด!AU481)</f>
        <v/>
      </c>
      <c r="E519" s="52" t="str">
        <f>IF(B519="","",คะแนนตามตัวชี้วัด!AV481)</f>
        <v/>
      </c>
      <c r="F519" s="60" t="str">
        <f t="shared" si="132"/>
        <v/>
      </c>
      <c r="G519" s="52" t="str">
        <f>IF(A519="","",คะแนนตามตัวชี้วัด!AZ481)</f>
        <v/>
      </c>
      <c r="H519" s="52" t="str">
        <f>IF(A519="","",คะแนนตามตัวชี้วัด!AW481)</f>
        <v/>
      </c>
      <c r="I519" s="52" t="str">
        <f>IF(B519="","",คะแนนตามตัวชี้วัด!AX481)</f>
        <v/>
      </c>
      <c r="J519" s="60" t="str">
        <f t="shared" si="133"/>
        <v/>
      </c>
      <c r="K519" s="54" t="str">
        <f t="shared" si="134"/>
        <v/>
      </c>
      <c r="L519" s="307" t="str">
        <f t="shared" si="135"/>
        <v/>
      </c>
      <c r="M519" s="33"/>
      <c r="N519" s="33" t="str">
        <f t="shared" si="136"/>
        <v/>
      </c>
      <c r="O519" s="33" t="str">
        <f t="shared" si="137"/>
        <v/>
      </c>
      <c r="P519" s="59" t="str">
        <f>IF('กรอกข้อมูล นร1'!E36="ย้าย",'กรอกข้อมูล นร1'!E36,"")</f>
        <v/>
      </c>
      <c r="Q519" s="35">
        <f t="shared" si="120"/>
        <v>0</v>
      </c>
      <c r="W519" s="35">
        <f t="shared" si="121"/>
        <v>0</v>
      </c>
    </row>
    <row r="520" spans="1:23" ht="12.95" customHeight="1">
      <c r="A520" s="54" t="str">
        <f t="shared" si="138"/>
        <v/>
      </c>
      <c r="B520" s="470" t="str">
        <f t="shared" si="138"/>
        <v/>
      </c>
      <c r="C520" s="52" t="str">
        <f>IF(A520="","",คะแนนตามตัวชี้วัด!AY482)</f>
        <v/>
      </c>
      <c r="D520" s="52" t="str">
        <f>IF(A520="","",คะแนนตามตัวชี้วัด!AU482)</f>
        <v/>
      </c>
      <c r="E520" s="52" t="str">
        <f>IF(B520="","",คะแนนตามตัวชี้วัด!AV482)</f>
        <v/>
      </c>
      <c r="F520" s="60" t="str">
        <f t="shared" si="132"/>
        <v/>
      </c>
      <c r="G520" s="52" t="str">
        <f>IF(A520="","",คะแนนตามตัวชี้วัด!AZ482)</f>
        <v/>
      </c>
      <c r="H520" s="52" t="str">
        <f>IF(A520="","",คะแนนตามตัวชี้วัด!AW482)</f>
        <v/>
      </c>
      <c r="I520" s="52" t="str">
        <f>IF(B520="","",คะแนนตามตัวชี้วัด!AX482)</f>
        <v/>
      </c>
      <c r="J520" s="60" t="str">
        <f t="shared" si="133"/>
        <v/>
      </c>
      <c r="K520" s="54" t="str">
        <f t="shared" si="134"/>
        <v/>
      </c>
      <c r="L520" s="307" t="str">
        <f t="shared" si="135"/>
        <v/>
      </c>
      <c r="M520" s="33"/>
      <c r="N520" s="33" t="str">
        <f t="shared" si="136"/>
        <v/>
      </c>
      <c r="O520" s="33" t="str">
        <f t="shared" si="137"/>
        <v/>
      </c>
      <c r="P520" s="59" t="str">
        <f>IF('กรอกข้อมูล นร1'!E37="ย้าย",'กรอกข้อมูล นร1'!E37,"")</f>
        <v/>
      </c>
      <c r="Q520" s="35">
        <f t="shared" si="120"/>
        <v>0</v>
      </c>
      <c r="W520" s="35">
        <f t="shared" si="121"/>
        <v>0</v>
      </c>
    </row>
    <row r="521" spans="1:23" ht="12.95" customHeight="1">
      <c r="A521" s="54" t="str">
        <f t="shared" si="138"/>
        <v/>
      </c>
      <c r="B521" s="470" t="str">
        <f t="shared" si="138"/>
        <v/>
      </c>
      <c r="C521" s="52" t="str">
        <f>IF(A521="","",คะแนนตามตัวชี้วัด!AY483)</f>
        <v/>
      </c>
      <c r="D521" s="52" t="str">
        <f>IF(A521="","",คะแนนตามตัวชี้วัด!AU483)</f>
        <v/>
      </c>
      <c r="E521" s="52" t="str">
        <f>IF(B521="","",คะแนนตามตัวชี้วัด!AV483)</f>
        <v/>
      </c>
      <c r="F521" s="60" t="str">
        <f t="shared" si="132"/>
        <v/>
      </c>
      <c r="G521" s="52" t="str">
        <f>IF(A521="","",คะแนนตามตัวชี้วัด!AZ483)</f>
        <v/>
      </c>
      <c r="H521" s="52" t="str">
        <f>IF(A521="","",คะแนนตามตัวชี้วัด!AW483)</f>
        <v/>
      </c>
      <c r="I521" s="52" t="str">
        <f>IF(B521="","",คะแนนตามตัวชี้วัด!AX483)</f>
        <v/>
      </c>
      <c r="J521" s="60" t="str">
        <f t="shared" si="133"/>
        <v/>
      </c>
      <c r="K521" s="54" t="str">
        <f t="shared" si="134"/>
        <v/>
      </c>
      <c r="L521" s="307" t="str">
        <f t="shared" si="135"/>
        <v/>
      </c>
      <c r="M521" s="33"/>
      <c r="N521" s="33" t="str">
        <f t="shared" si="136"/>
        <v/>
      </c>
      <c r="O521" s="33" t="str">
        <f t="shared" si="137"/>
        <v/>
      </c>
      <c r="P521" s="59" t="str">
        <f>IF('กรอกข้อมูล นร1'!E38="ย้าย",'กรอกข้อมูล นร1'!E38,"")</f>
        <v/>
      </c>
      <c r="Q521" s="35">
        <f t="shared" si="120"/>
        <v>0</v>
      </c>
      <c r="W521" s="35">
        <f t="shared" si="121"/>
        <v>0</v>
      </c>
    </row>
    <row r="522" spans="1:23" ht="12.95" customHeight="1">
      <c r="A522" s="54" t="str">
        <f t="shared" si="138"/>
        <v/>
      </c>
      <c r="B522" s="470" t="str">
        <f t="shared" si="138"/>
        <v/>
      </c>
      <c r="C522" s="52" t="str">
        <f>IF(A522="","",คะแนนตามตัวชี้วัด!AY484)</f>
        <v/>
      </c>
      <c r="D522" s="52" t="str">
        <f>IF(A522="","",คะแนนตามตัวชี้วัด!AU484)</f>
        <v/>
      </c>
      <c r="E522" s="52" t="str">
        <f>IF(B522="","",คะแนนตามตัวชี้วัด!AV484)</f>
        <v/>
      </c>
      <c r="F522" s="60" t="str">
        <f t="shared" si="132"/>
        <v/>
      </c>
      <c r="G522" s="52" t="str">
        <f>IF(A522="","",คะแนนตามตัวชี้วัด!AZ484)</f>
        <v/>
      </c>
      <c r="H522" s="52" t="str">
        <f>IF(A522="","",คะแนนตามตัวชี้วัด!AW484)</f>
        <v/>
      </c>
      <c r="I522" s="52" t="str">
        <f>IF(B522="","",คะแนนตามตัวชี้วัด!AX484)</f>
        <v/>
      </c>
      <c r="J522" s="60" t="str">
        <f t="shared" si="133"/>
        <v/>
      </c>
      <c r="K522" s="54" t="str">
        <f t="shared" si="134"/>
        <v/>
      </c>
      <c r="L522" s="307" t="str">
        <f t="shared" si="135"/>
        <v/>
      </c>
      <c r="M522" s="33"/>
      <c r="N522" s="33" t="str">
        <f t="shared" si="136"/>
        <v/>
      </c>
      <c r="O522" s="33" t="str">
        <f t="shared" si="137"/>
        <v/>
      </c>
      <c r="P522" s="59" t="str">
        <f>IF('กรอกข้อมูล นร1'!E39="ย้าย",'กรอกข้อมูล นร1'!E39,"")</f>
        <v/>
      </c>
      <c r="Q522" s="35">
        <f t="shared" si="120"/>
        <v>0</v>
      </c>
      <c r="W522" s="35">
        <f t="shared" si="121"/>
        <v>0</v>
      </c>
    </row>
    <row r="523" spans="1:23" ht="12.95" customHeight="1">
      <c r="A523" s="54" t="str">
        <f t="shared" si="138"/>
        <v/>
      </c>
      <c r="B523" s="470" t="str">
        <f t="shared" si="138"/>
        <v/>
      </c>
      <c r="C523" s="52" t="str">
        <f>IF(A523="","",คะแนนตามตัวชี้วัด!AY485)</f>
        <v/>
      </c>
      <c r="D523" s="52" t="str">
        <f>IF(A523="","",คะแนนตามตัวชี้วัด!AU485)</f>
        <v/>
      </c>
      <c r="E523" s="52" t="str">
        <f>IF(B523="","",คะแนนตามตัวชี้วัด!AV485)</f>
        <v/>
      </c>
      <c r="F523" s="60" t="str">
        <f t="shared" si="132"/>
        <v/>
      </c>
      <c r="G523" s="52" t="str">
        <f>IF(A523="","",คะแนนตามตัวชี้วัด!AZ485)</f>
        <v/>
      </c>
      <c r="H523" s="52" t="str">
        <f>IF(A523="","",คะแนนตามตัวชี้วัด!AW485)</f>
        <v/>
      </c>
      <c r="I523" s="52" t="str">
        <f>IF(B523="","",คะแนนตามตัวชี้วัด!AX485)</f>
        <v/>
      </c>
      <c r="J523" s="60" t="str">
        <f t="shared" si="133"/>
        <v/>
      </c>
      <c r="K523" s="54" t="str">
        <f t="shared" si="134"/>
        <v/>
      </c>
      <c r="L523" s="307" t="str">
        <f t="shared" si="135"/>
        <v/>
      </c>
      <c r="M523" s="33"/>
      <c r="N523" s="33" t="str">
        <f t="shared" si="136"/>
        <v/>
      </c>
      <c r="O523" s="33" t="str">
        <f t="shared" si="137"/>
        <v/>
      </c>
      <c r="P523" s="59" t="str">
        <f>IF('กรอกข้อมูล นร1'!E40="ย้าย",'กรอกข้อมูล นร1'!E40,"")</f>
        <v/>
      </c>
      <c r="Q523" s="35">
        <f t="shared" si="120"/>
        <v>0</v>
      </c>
      <c r="W523" s="35">
        <f t="shared" si="121"/>
        <v>0</v>
      </c>
    </row>
    <row r="524" spans="1:23" ht="12.95" customHeight="1">
      <c r="A524" s="54" t="str">
        <f t="shared" si="138"/>
        <v/>
      </c>
      <c r="B524" s="470" t="str">
        <f t="shared" si="138"/>
        <v/>
      </c>
      <c r="C524" s="52" t="str">
        <f>IF(A524="","",คะแนนตามตัวชี้วัด!AY486)</f>
        <v/>
      </c>
      <c r="D524" s="52" t="str">
        <f>IF(A524="","",คะแนนตามตัวชี้วัด!AU486)</f>
        <v/>
      </c>
      <c r="E524" s="52" t="str">
        <f>IF(B524="","",คะแนนตามตัวชี้วัด!AV486)</f>
        <v/>
      </c>
      <c r="F524" s="60" t="str">
        <f t="shared" si="132"/>
        <v/>
      </c>
      <c r="G524" s="52" t="str">
        <f>IF(A524="","",คะแนนตามตัวชี้วัด!AZ486)</f>
        <v/>
      </c>
      <c r="H524" s="52" t="str">
        <f>IF(A524="","",คะแนนตามตัวชี้วัด!AW486)</f>
        <v/>
      </c>
      <c r="I524" s="52" t="str">
        <f>IF(B524="","",คะแนนตามตัวชี้วัด!AX486)</f>
        <v/>
      </c>
      <c r="J524" s="60" t="str">
        <f t="shared" si="133"/>
        <v/>
      </c>
      <c r="K524" s="54" t="str">
        <f t="shared" si="134"/>
        <v/>
      </c>
      <c r="L524" s="307" t="str">
        <f t="shared" si="135"/>
        <v/>
      </c>
      <c r="M524" s="33"/>
      <c r="N524" s="33" t="str">
        <f t="shared" si="136"/>
        <v/>
      </c>
      <c r="O524" s="33" t="str">
        <f t="shared" si="137"/>
        <v/>
      </c>
      <c r="P524" s="59" t="str">
        <f>IF('กรอกข้อมูล นร1'!E41="ย้าย",'กรอกข้อมูล นร1'!E41,"")</f>
        <v/>
      </c>
      <c r="Q524" s="35">
        <f t="shared" si="120"/>
        <v>0</v>
      </c>
      <c r="W524" s="35">
        <f t="shared" si="121"/>
        <v>0</v>
      </c>
    </row>
    <row r="525" spans="1:23" ht="12.95" customHeight="1">
      <c r="A525" s="54" t="str">
        <f t="shared" si="138"/>
        <v/>
      </c>
      <c r="B525" s="470" t="str">
        <f t="shared" si="138"/>
        <v/>
      </c>
      <c r="C525" s="52" t="str">
        <f>IF(A525="","",คะแนนตามตัวชี้วัด!AY487)</f>
        <v/>
      </c>
      <c r="D525" s="52" t="str">
        <f>IF(A525="","",คะแนนตามตัวชี้วัด!AU487)</f>
        <v/>
      </c>
      <c r="E525" s="52" t="str">
        <f>IF(B525="","",คะแนนตามตัวชี้วัด!AV487)</f>
        <v/>
      </c>
      <c r="F525" s="60" t="str">
        <f t="shared" si="132"/>
        <v/>
      </c>
      <c r="G525" s="52" t="str">
        <f>IF(A525="","",คะแนนตามตัวชี้วัด!AZ487)</f>
        <v/>
      </c>
      <c r="H525" s="52" t="str">
        <f>IF(A525="","",คะแนนตามตัวชี้วัด!AW487)</f>
        <v/>
      </c>
      <c r="I525" s="52" t="str">
        <f>IF(B525="","",คะแนนตามตัวชี้วัด!AX487)</f>
        <v/>
      </c>
      <c r="J525" s="60" t="str">
        <f t="shared" si="133"/>
        <v/>
      </c>
      <c r="K525" s="54" t="str">
        <f t="shared" si="134"/>
        <v/>
      </c>
      <c r="L525" s="307" t="str">
        <f t="shared" si="135"/>
        <v/>
      </c>
      <c r="M525" s="33"/>
      <c r="N525" s="33" t="str">
        <f t="shared" si="136"/>
        <v/>
      </c>
      <c r="O525" s="33" t="str">
        <f t="shared" si="137"/>
        <v/>
      </c>
      <c r="P525" s="59" t="str">
        <f>IF('กรอกข้อมูล นร1'!E42="ย้าย",'กรอกข้อมูล นร1'!E42,"")</f>
        <v/>
      </c>
      <c r="Q525" s="35">
        <f t="shared" si="120"/>
        <v>0</v>
      </c>
      <c r="W525" s="35">
        <f t="shared" si="121"/>
        <v>0</v>
      </c>
    </row>
    <row r="526" spans="1:23" ht="12.95" customHeight="1">
      <c r="A526" s="54" t="str">
        <f t="shared" si="138"/>
        <v/>
      </c>
      <c r="B526" s="470" t="str">
        <f t="shared" si="138"/>
        <v/>
      </c>
      <c r="C526" s="52" t="str">
        <f>IF(A526="","",คะแนนตามตัวชี้วัด!AY488)</f>
        <v/>
      </c>
      <c r="D526" s="52" t="str">
        <f>IF(A526="","",คะแนนตามตัวชี้วัด!AU488)</f>
        <v/>
      </c>
      <c r="E526" s="52" t="str">
        <f>IF(B526="","",คะแนนตามตัวชี้วัด!AV488)</f>
        <v/>
      </c>
      <c r="F526" s="60" t="str">
        <f t="shared" si="132"/>
        <v/>
      </c>
      <c r="G526" s="52" t="str">
        <f>IF(A526="","",คะแนนตามตัวชี้วัด!AZ488)</f>
        <v/>
      </c>
      <c r="H526" s="52" t="str">
        <f>IF(A526="","",คะแนนตามตัวชี้วัด!AW488)</f>
        <v/>
      </c>
      <c r="I526" s="52" t="str">
        <f>IF(B526="","",คะแนนตามตัวชี้วัด!AX488)</f>
        <v/>
      </c>
      <c r="J526" s="60" t="str">
        <f t="shared" si="133"/>
        <v/>
      </c>
      <c r="K526" s="54" t="str">
        <f t="shared" si="134"/>
        <v/>
      </c>
      <c r="L526" s="307" t="str">
        <f t="shared" si="135"/>
        <v/>
      </c>
      <c r="M526" s="33"/>
      <c r="N526" s="33" t="str">
        <f t="shared" si="136"/>
        <v/>
      </c>
      <c r="O526" s="33" t="str">
        <f t="shared" si="137"/>
        <v/>
      </c>
      <c r="P526" s="59" t="str">
        <f>IF('กรอกข้อมูล นร1'!E43="ย้าย",'กรอกข้อมูล นร1'!E43,"")</f>
        <v/>
      </c>
      <c r="Q526" s="35">
        <f t="shared" si="120"/>
        <v>0</v>
      </c>
      <c r="W526" s="35">
        <f t="shared" si="121"/>
        <v>0</v>
      </c>
    </row>
    <row r="527" spans="1:23" ht="12.95" customHeight="1">
      <c r="A527" s="54" t="str">
        <f t="shared" si="138"/>
        <v/>
      </c>
      <c r="B527" s="470" t="str">
        <f t="shared" si="138"/>
        <v/>
      </c>
      <c r="C527" s="52" t="str">
        <f>IF(A527="","",คะแนนตามตัวชี้วัด!AY489)</f>
        <v/>
      </c>
      <c r="D527" s="52" t="str">
        <f>IF(A527="","",คะแนนตามตัวชี้วัด!AU489)</f>
        <v/>
      </c>
      <c r="E527" s="52" t="str">
        <f>IF(B527="","",คะแนนตามตัวชี้วัด!AV489)</f>
        <v/>
      </c>
      <c r="F527" s="60" t="str">
        <f t="shared" si="132"/>
        <v/>
      </c>
      <c r="G527" s="52" t="str">
        <f>IF(A527="","",คะแนนตามตัวชี้วัด!AZ489)</f>
        <v/>
      </c>
      <c r="H527" s="52" t="str">
        <f>IF(A527="","",คะแนนตามตัวชี้วัด!AW489)</f>
        <v/>
      </c>
      <c r="I527" s="52" t="str">
        <f>IF(B527="","",คะแนนตามตัวชี้วัด!AX489)</f>
        <v/>
      </c>
      <c r="J527" s="60" t="str">
        <f t="shared" si="133"/>
        <v/>
      </c>
      <c r="K527" s="54" t="str">
        <f t="shared" si="134"/>
        <v/>
      </c>
      <c r="L527" s="307" t="str">
        <f t="shared" si="135"/>
        <v/>
      </c>
      <c r="M527" s="33"/>
      <c r="N527" s="33" t="str">
        <f t="shared" si="136"/>
        <v/>
      </c>
      <c r="O527" s="33" t="str">
        <f t="shared" si="137"/>
        <v/>
      </c>
      <c r="P527" s="59" t="str">
        <f>IF('กรอกข้อมูล นร1'!E44="ย้าย",'กรอกข้อมูล นร1'!E44,"")</f>
        <v/>
      </c>
      <c r="Q527" s="35">
        <f t="shared" si="120"/>
        <v>0</v>
      </c>
      <c r="W527" s="35">
        <f t="shared" si="121"/>
        <v>0</v>
      </c>
    </row>
    <row r="528" spans="1:23" ht="12.95" customHeight="1">
      <c r="A528" s="54" t="str">
        <f t="shared" ref="A528:B537" si="139">A468</f>
        <v/>
      </c>
      <c r="B528" s="470" t="str">
        <f t="shared" si="139"/>
        <v/>
      </c>
      <c r="C528" s="52" t="str">
        <f>IF(A528="","",คะแนนตามตัวชี้วัด!AY490)</f>
        <v/>
      </c>
      <c r="D528" s="52" t="str">
        <f>IF(A528="","",คะแนนตามตัวชี้วัด!AU490)</f>
        <v/>
      </c>
      <c r="E528" s="52" t="str">
        <f>IF(B528="","",คะแนนตามตัวชี้วัด!AV490)</f>
        <v/>
      </c>
      <c r="F528" s="60" t="str">
        <f t="shared" ref="F528:F537" si="140">IF(SUM(D528:E528),SUM(D528:E528),"")</f>
        <v/>
      </c>
      <c r="G528" s="52" t="str">
        <f>IF(A528="","",คะแนนตามตัวชี้วัด!AZ490)</f>
        <v/>
      </c>
      <c r="H528" s="52" t="str">
        <f>IF(A528="","",คะแนนตามตัวชี้วัด!AW490)</f>
        <v/>
      </c>
      <c r="I528" s="52" t="str">
        <f>IF(B528="","",คะแนนตามตัวชี้วัด!AX490)</f>
        <v/>
      </c>
      <c r="J528" s="60" t="str">
        <f t="shared" si="133"/>
        <v/>
      </c>
      <c r="K528" s="54" t="str">
        <f t="shared" si="134"/>
        <v/>
      </c>
      <c r="L528" s="307" t="str">
        <f t="shared" ref="L528:L537" si="141">IF(A528="","",IF(P528="ย้าย","-",VLOOKUP(K528,เกรดประจำชั้น,4,TRUE)))</f>
        <v/>
      </c>
      <c r="M528" s="33"/>
      <c r="N528" s="33" t="str">
        <f t="shared" ref="N528:N537" si="142">IF(P528="ย้าย","-",IF(A528="","",IF(L528&gt;0,"/","")))</f>
        <v/>
      </c>
      <c r="O528" s="33" t="str">
        <f t="shared" ref="O528:O537" si="143">IF(N528="-","-",IF(A528="","",IF(L528=0,"/","")))</f>
        <v/>
      </c>
      <c r="P528" s="59" t="str">
        <f>IF('กรอกข้อมูล นร1'!E45="ย้าย",'กรอกข้อมูล นร1'!E45,"")</f>
        <v/>
      </c>
      <c r="Q528" s="35">
        <f t="shared" ref="Q528:Q537" si="144">SUM(C528,G528)</f>
        <v>0</v>
      </c>
      <c r="W528" s="35">
        <f t="shared" ref="W528:W537" si="145">SUM(C528,G528)</f>
        <v>0</v>
      </c>
    </row>
    <row r="529" spans="1:24" ht="12.95" customHeight="1">
      <c r="A529" s="54" t="str">
        <f t="shared" si="139"/>
        <v/>
      </c>
      <c r="B529" s="470" t="str">
        <f t="shared" si="139"/>
        <v/>
      </c>
      <c r="C529" s="52" t="str">
        <f>IF(A529="","",คะแนนตามตัวชี้วัด!AY491)</f>
        <v/>
      </c>
      <c r="D529" s="52" t="str">
        <f>IF(A529="","",คะแนนตามตัวชี้วัด!AU491)</f>
        <v/>
      </c>
      <c r="E529" s="52" t="str">
        <f>IF(B529="","",คะแนนตามตัวชี้วัด!AV491)</f>
        <v/>
      </c>
      <c r="F529" s="60" t="str">
        <f t="shared" si="140"/>
        <v/>
      </c>
      <c r="G529" s="52" t="str">
        <f>IF(A529="","",คะแนนตามตัวชี้วัด!AZ491)</f>
        <v/>
      </c>
      <c r="H529" s="52" t="str">
        <f>IF(A529="","",คะแนนตามตัวชี้วัด!AW491)</f>
        <v/>
      </c>
      <c r="I529" s="52" t="str">
        <f>IF(B529="","",คะแนนตามตัวชี้วัด!AX491)</f>
        <v/>
      </c>
      <c r="J529" s="60" t="str">
        <f t="shared" si="133"/>
        <v/>
      </c>
      <c r="K529" s="54" t="str">
        <f t="shared" si="134"/>
        <v/>
      </c>
      <c r="L529" s="307" t="str">
        <f t="shared" si="141"/>
        <v/>
      </c>
      <c r="M529" s="33"/>
      <c r="N529" s="33" t="str">
        <f t="shared" si="142"/>
        <v/>
      </c>
      <c r="O529" s="33" t="str">
        <f t="shared" si="143"/>
        <v/>
      </c>
      <c r="P529" s="59" t="str">
        <f>IF('กรอกข้อมูล นร1'!E46="ย้าย",'กรอกข้อมูล นร1'!E46,"")</f>
        <v/>
      </c>
      <c r="Q529" s="35">
        <f t="shared" si="144"/>
        <v>0</v>
      </c>
      <c r="W529" s="35">
        <f t="shared" si="145"/>
        <v>0</v>
      </c>
    </row>
    <row r="530" spans="1:24" ht="12.95" customHeight="1">
      <c r="A530" s="54" t="str">
        <f t="shared" si="139"/>
        <v/>
      </c>
      <c r="B530" s="470" t="str">
        <f t="shared" si="139"/>
        <v/>
      </c>
      <c r="C530" s="52" t="str">
        <f>IF(A530="","",คะแนนตามตัวชี้วัด!AY492)</f>
        <v/>
      </c>
      <c r="D530" s="52" t="str">
        <f>IF(A530="","",คะแนนตามตัวชี้วัด!AU492)</f>
        <v/>
      </c>
      <c r="E530" s="52" t="str">
        <f>IF(B530="","",คะแนนตามตัวชี้วัด!AV492)</f>
        <v/>
      </c>
      <c r="F530" s="60" t="str">
        <f t="shared" si="140"/>
        <v/>
      </c>
      <c r="G530" s="52" t="str">
        <f>IF(A530="","",คะแนนตามตัวชี้วัด!AZ492)</f>
        <v/>
      </c>
      <c r="H530" s="52" t="str">
        <f>IF(A530="","",คะแนนตามตัวชี้วัด!AW492)</f>
        <v/>
      </c>
      <c r="I530" s="52" t="str">
        <f>IF(B530="","",คะแนนตามตัวชี้วัด!AX492)</f>
        <v/>
      </c>
      <c r="J530" s="60" t="str">
        <f t="shared" si="133"/>
        <v/>
      </c>
      <c r="K530" s="54" t="str">
        <f t="shared" si="134"/>
        <v/>
      </c>
      <c r="L530" s="307" t="str">
        <f t="shared" si="141"/>
        <v/>
      </c>
      <c r="M530" s="33"/>
      <c r="N530" s="33" t="str">
        <f t="shared" si="142"/>
        <v/>
      </c>
      <c r="O530" s="33" t="str">
        <f t="shared" si="143"/>
        <v/>
      </c>
      <c r="P530" s="59" t="str">
        <f>IF('กรอกข้อมูล นร1'!E47="ย้าย",'กรอกข้อมูล นร1'!E47,"")</f>
        <v/>
      </c>
      <c r="Q530" s="35">
        <f t="shared" si="144"/>
        <v>0</v>
      </c>
      <c r="W530" s="35">
        <f t="shared" si="145"/>
        <v>0</v>
      </c>
    </row>
    <row r="531" spans="1:24" ht="12.95" customHeight="1">
      <c r="A531" s="54" t="str">
        <f t="shared" si="139"/>
        <v/>
      </c>
      <c r="B531" s="470" t="str">
        <f t="shared" si="139"/>
        <v/>
      </c>
      <c r="C531" s="52" t="str">
        <f>IF(A531="","",คะแนนตามตัวชี้วัด!AY493)</f>
        <v/>
      </c>
      <c r="D531" s="52" t="str">
        <f>IF(A531="","",คะแนนตามตัวชี้วัด!AU493)</f>
        <v/>
      </c>
      <c r="E531" s="52" t="str">
        <f>IF(B531="","",คะแนนตามตัวชี้วัด!AV493)</f>
        <v/>
      </c>
      <c r="F531" s="60" t="str">
        <f t="shared" si="140"/>
        <v/>
      </c>
      <c r="G531" s="52" t="str">
        <f>IF(A531="","",คะแนนตามตัวชี้วัด!AZ493)</f>
        <v/>
      </c>
      <c r="H531" s="52" t="str">
        <f>IF(A531="","",คะแนนตามตัวชี้วัด!AW493)</f>
        <v/>
      </c>
      <c r="I531" s="52" t="str">
        <f>IF(B531="","",คะแนนตามตัวชี้วัด!AX493)</f>
        <v/>
      </c>
      <c r="J531" s="60" t="str">
        <f t="shared" si="133"/>
        <v/>
      </c>
      <c r="K531" s="54" t="str">
        <f t="shared" si="134"/>
        <v/>
      </c>
      <c r="L531" s="307" t="str">
        <f t="shared" si="141"/>
        <v/>
      </c>
      <c r="M531" s="33"/>
      <c r="N531" s="33" t="str">
        <f t="shared" si="142"/>
        <v/>
      </c>
      <c r="O531" s="33" t="str">
        <f t="shared" si="143"/>
        <v/>
      </c>
      <c r="P531" s="59" t="str">
        <f>IF('กรอกข้อมูล นร1'!E48="ย้าย",'กรอกข้อมูล นร1'!E48,"")</f>
        <v/>
      </c>
      <c r="Q531" s="35">
        <f t="shared" si="144"/>
        <v>0</v>
      </c>
      <c r="W531" s="35">
        <f t="shared" si="145"/>
        <v>0</v>
      </c>
    </row>
    <row r="532" spans="1:24" ht="12.95" customHeight="1">
      <c r="A532" s="54" t="str">
        <f t="shared" si="139"/>
        <v/>
      </c>
      <c r="B532" s="470" t="str">
        <f t="shared" si="139"/>
        <v/>
      </c>
      <c r="C532" s="52" t="str">
        <f>IF(A532="","",คะแนนตามตัวชี้วัด!AY494)</f>
        <v/>
      </c>
      <c r="D532" s="52" t="str">
        <f>IF(A532="","",คะแนนตามตัวชี้วัด!AU494)</f>
        <v/>
      </c>
      <c r="E532" s="52" t="str">
        <f>IF(B532="","",คะแนนตามตัวชี้วัด!AV494)</f>
        <v/>
      </c>
      <c r="F532" s="60" t="str">
        <f t="shared" si="140"/>
        <v/>
      </c>
      <c r="G532" s="52" t="str">
        <f>IF(A532="","",คะแนนตามตัวชี้วัด!AZ494)</f>
        <v/>
      </c>
      <c r="H532" s="52" t="str">
        <f>IF(A532="","",คะแนนตามตัวชี้วัด!AW494)</f>
        <v/>
      </c>
      <c r="I532" s="52" t="str">
        <f>IF(B532="","",คะแนนตามตัวชี้วัด!AX494)</f>
        <v/>
      </c>
      <c r="J532" s="60" t="str">
        <f t="shared" si="133"/>
        <v/>
      </c>
      <c r="K532" s="54" t="str">
        <f t="shared" si="134"/>
        <v/>
      </c>
      <c r="L532" s="307" t="str">
        <f t="shared" si="141"/>
        <v/>
      </c>
      <c r="M532" s="33"/>
      <c r="N532" s="33" t="str">
        <f t="shared" si="142"/>
        <v/>
      </c>
      <c r="O532" s="33" t="str">
        <f t="shared" si="143"/>
        <v/>
      </c>
      <c r="P532" s="59" t="str">
        <f>IF('กรอกข้อมูล นร1'!E49="ย้าย",'กรอกข้อมูล นร1'!E49,"")</f>
        <v/>
      </c>
      <c r="Q532" s="35">
        <f t="shared" si="144"/>
        <v>0</v>
      </c>
      <c r="W532" s="35">
        <f t="shared" si="145"/>
        <v>0</v>
      </c>
    </row>
    <row r="533" spans="1:24" ht="12.95" customHeight="1">
      <c r="A533" s="54" t="str">
        <f t="shared" si="139"/>
        <v/>
      </c>
      <c r="B533" s="470" t="str">
        <f t="shared" si="139"/>
        <v/>
      </c>
      <c r="C533" s="52" t="str">
        <f>IF(A533="","",คะแนนตามตัวชี้วัด!AY495)</f>
        <v/>
      </c>
      <c r="D533" s="52" t="str">
        <f>IF(A533="","",คะแนนตามตัวชี้วัด!AU495)</f>
        <v/>
      </c>
      <c r="E533" s="52" t="str">
        <f>IF(B533="","",คะแนนตามตัวชี้วัด!AV495)</f>
        <v/>
      </c>
      <c r="F533" s="60" t="str">
        <f t="shared" si="140"/>
        <v/>
      </c>
      <c r="G533" s="52" t="str">
        <f>IF(A533="","",คะแนนตามตัวชี้วัด!AZ495)</f>
        <v/>
      </c>
      <c r="H533" s="52" t="str">
        <f>IF(A533="","",คะแนนตามตัวชี้วัด!AW495)</f>
        <v/>
      </c>
      <c r="I533" s="52" t="str">
        <f>IF(B533="","",คะแนนตามตัวชี้วัด!AX495)</f>
        <v/>
      </c>
      <c r="J533" s="60" t="str">
        <f t="shared" si="133"/>
        <v/>
      </c>
      <c r="K533" s="54" t="str">
        <f t="shared" si="134"/>
        <v/>
      </c>
      <c r="L533" s="307" t="str">
        <f t="shared" si="141"/>
        <v/>
      </c>
      <c r="M533" s="33"/>
      <c r="N533" s="33" t="str">
        <f t="shared" si="142"/>
        <v/>
      </c>
      <c r="O533" s="33" t="str">
        <f t="shared" si="143"/>
        <v/>
      </c>
      <c r="P533" s="59" t="str">
        <f>IF('กรอกข้อมูล นร1'!E50="ย้าย",'กรอกข้อมูล นร1'!E50,"")</f>
        <v/>
      </c>
      <c r="Q533" s="35">
        <f t="shared" si="144"/>
        <v>0</v>
      </c>
      <c r="W533" s="35">
        <f t="shared" si="145"/>
        <v>0</v>
      </c>
    </row>
    <row r="534" spans="1:24" ht="12.95" customHeight="1">
      <c r="A534" s="54" t="str">
        <f t="shared" si="139"/>
        <v/>
      </c>
      <c r="B534" s="470" t="str">
        <f t="shared" si="139"/>
        <v/>
      </c>
      <c r="C534" s="52" t="str">
        <f>IF(A534="","",คะแนนตามตัวชี้วัด!AY496)</f>
        <v/>
      </c>
      <c r="D534" s="52" t="str">
        <f>IF(A534="","",คะแนนตามตัวชี้วัด!AU496)</f>
        <v/>
      </c>
      <c r="E534" s="52" t="str">
        <f>IF(B534="","",คะแนนตามตัวชี้วัด!AV496)</f>
        <v/>
      </c>
      <c r="F534" s="60" t="str">
        <f t="shared" si="140"/>
        <v/>
      </c>
      <c r="G534" s="52" t="str">
        <f>IF(A534="","",คะแนนตามตัวชี้วัด!AZ496)</f>
        <v/>
      </c>
      <c r="H534" s="52" t="str">
        <f>IF(A534="","",คะแนนตามตัวชี้วัด!AW496)</f>
        <v/>
      </c>
      <c r="I534" s="52" t="str">
        <f>IF(B534="","",คะแนนตามตัวชี้วัด!AX496)</f>
        <v/>
      </c>
      <c r="J534" s="60" t="str">
        <f t="shared" si="133"/>
        <v/>
      </c>
      <c r="K534" s="54" t="str">
        <f t="shared" si="134"/>
        <v/>
      </c>
      <c r="L534" s="307" t="str">
        <f t="shared" si="141"/>
        <v/>
      </c>
      <c r="M534" s="33"/>
      <c r="N534" s="33" t="str">
        <f t="shared" si="142"/>
        <v/>
      </c>
      <c r="O534" s="33" t="str">
        <f t="shared" si="143"/>
        <v/>
      </c>
      <c r="P534" s="59" t="str">
        <f>IF('กรอกข้อมูล นร1'!E51="ย้าย",'กรอกข้อมูล นร1'!E51,"")</f>
        <v/>
      </c>
      <c r="Q534" s="35">
        <f t="shared" si="144"/>
        <v>0</v>
      </c>
      <c r="W534" s="35">
        <f t="shared" si="145"/>
        <v>0</v>
      </c>
    </row>
    <row r="535" spans="1:24" ht="12.95" customHeight="1">
      <c r="A535" s="54" t="str">
        <f t="shared" si="139"/>
        <v/>
      </c>
      <c r="B535" s="470" t="str">
        <f t="shared" si="139"/>
        <v/>
      </c>
      <c r="C535" s="52" t="str">
        <f>IF(A535="","",คะแนนตามตัวชี้วัด!AY497)</f>
        <v/>
      </c>
      <c r="D535" s="52" t="str">
        <f>IF(A535="","",คะแนนตามตัวชี้วัด!AU497)</f>
        <v/>
      </c>
      <c r="E535" s="52" t="str">
        <f>IF(B535="","",คะแนนตามตัวชี้วัด!AV497)</f>
        <v/>
      </c>
      <c r="F535" s="60" t="str">
        <f t="shared" si="140"/>
        <v/>
      </c>
      <c r="G535" s="52" t="str">
        <f>IF(A535="","",คะแนนตามตัวชี้วัด!AZ497)</f>
        <v/>
      </c>
      <c r="H535" s="52" t="str">
        <f>IF(A535="","",คะแนนตามตัวชี้วัด!AW497)</f>
        <v/>
      </c>
      <c r="I535" s="52" t="str">
        <f>IF(B535="","",คะแนนตามตัวชี้วัด!AX497)</f>
        <v/>
      </c>
      <c r="J535" s="60" t="str">
        <f t="shared" si="133"/>
        <v/>
      </c>
      <c r="K535" s="54" t="str">
        <f t="shared" si="134"/>
        <v/>
      </c>
      <c r="L535" s="307" t="str">
        <f t="shared" si="141"/>
        <v/>
      </c>
      <c r="M535" s="33"/>
      <c r="N535" s="33" t="str">
        <f t="shared" si="142"/>
        <v/>
      </c>
      <c r="O535" s="33" t="str">
        <f t="shared" si="143"/>
        <v/>
      </c>
      <c r="P535" s="59" t="str">
        <f>IF('กรอกข้อมูล นร1'!E52="ย้าย",'กรอกข้อมูล นร1'!E52,"")</f>
        <v/>
      </c>
      <c r="Q535" s="35">
        <f t="shared" si="144"/>
        <v>0</v>
      </c>
      <c r="W535" s="35">
        <f t="shared" si="145"/>
        <v>0</v>
      </c>
    </row>
    <row r="536" spans="1:24" ht="12.95" customHeight="1">
      <c r="A536" s="54" t="str">
        <f t="shared" si="139"/>
        <v/>
      </c>
      <c r="B536" s="470" t="str">
        <f t="shared" si="139"/>
        <v/>
      </c>
      <c r="C536" s="52" t="str">
        <f>IF(A536="","",คะแนนตามตัวชี้วัด!AY498)</f>
        <v/>
      </c>
      <c r="D536" s="52" t="str">
        <f>IF(A536="","",คะแนนตามตัวชี้วัด!AU498)</f>
        <v/>
      </c>
      <c r="E536" s="52" t="str">
        <f>IF(B536="","",คะแนนตามตัวชี้วัด!AV498)</f>
        <v/>
      </c>
      <c r="F536" s="60" t="str">
        <f t="shared" si="140"/>
        <v/>
      </c>
      <c r="G536" s="52" t="str">
        <f>IF(A536="","",คะแนนตามตัวชี้วัด!AZ498)</f>
        <v/>
      </c>
      <c r="H536" s="52" t="str">
        <f>IF(A536="","",คะแนนตามตัวชี้วัด!AW498)</f>
        <v/>
      </c>
      <c r="I536" s="52" t="str">
        <f>IF(B536="","",คะแนนตามตัวชี้วัด!AX498)</f>
        <v/>
      </c>
      <c r="J536" s="60" t="str">
        <f t="shared" ref="J536:J537" si="146">IF(SUM(H536:I536),SUM(H536:I536),"")</f>
        <v/>
      </c>
      <c r="K536" s="54" t="str">
        <f t="shared" si="134"/>
        <v/>
      </c>
      <c r="L536" s="307" t="str">
        <f t="shared" si="141"/>
        <v/>
      </c>
      <c r="M536" s="33"/>
      <c r="N536" s="33" t="str">
        <f t="shared" si="142"/>
        <v/>
      </c>
      <c r="O536" s="33" t="str">
        <f t="shared" si="143"/>
        <v/>
      </c>
      <c r="P536" s="59" t="str">
        <f>IF('กรอกข้อมูล นร1'!E53="ย้าย",'กรอกข้อมูล นร1'!E53,"")</f>
        <v/>
      </c>
      <c r="Q536" s="35">
        <f t="shared" si="144"/>
        <v>0</v>
      </c>
      <c r="W536" s="35">
        <f t="shared" si="145"/>
        <v>0</v>
      </c>
    </row>
    <row r="537" spans="1:24" ht="12.95" customHeight="1">
      <c r="A537" s="54" t="str">
        <f t="shared" si="139"/>
        <v/>
      </c>
      <c r="B537" s="470" t="str">
        <f t="shared" si="139"/>
        <v/>
      </c>
      <c r="C537" s="52" t="str">
        <f>IF(A537="","",คะแนนตามตัวชี้วัด!AY499)</f>
        <v/>
      </c>
      <c r="D537" s="52" t="str">
        <f>IF(A537="","",คะแนนตามตัวชี้วัด!AU499)</f>
        <v/>
      </c>
      <c r="E537" s="52" t="str">
        <f>IF(B537="","",คะแนนตามตัวชี้วัด!AV499)</f>
        <v/>
      </c>
      <c r="F537" s="60" t="str">
        <f t="shared" si="140"/>
        <v/>
      </c>
      <c r="G537" s="52" t="str">
        <f>IF(A537="","",คะแนนตามตัวชี้วัด!AZ499)</f>
        <v/>
      </c>
      <c r="H537" s="52" t="str">
        <f>IF(A537="","",คะแนนตามตัวชี้วัด!AW499)</f>
        <v/>
      </c>
      <c r="I537" s="52" t="str">
        <f>IF(B537="","",คะแนนตามตัวชี้วัด!AX499)</f>
        <v/>
      </c>
      <c r="J537" s="60" t="str">
        <f t="shared" si="146"/>
        <v/>
      </c>
      <c r="K537" s="54" t="str">
        <f t="shared" si="134"/>
        <v/>
      </c>
      <c r="L537" s="307" t="str">
        <f t="shared" si="141"/>
        <v/>
      </c>
      <c r="M537" s="33"/>
      <c r="N537" s="33" t="str">
        <f t="shared" si="142"/>
        <v/>
      </c>
      <c r="O537" s="33" t="str">
        <f t="shared" si="143"/>
        <v/>
      </c>
      <c r="P537" s="59" t="str">
        <f>IF('กรอกข้อมูล นร1'!E54="ย้าย",'กรอกข้อมูล นร1'!E54,"")</f>
        <v/>
      </c>
      <c r="Q537" s="35">
        <f t="shared" si="144"/>
        <v>0</v>
      </c>
      <c r="W537" s="35">
        <f t="shared" si="145"/>
        <v>0</v>
      </c>
    </row>
    <row r="538" spans="1:24" ht="0.95" customHeight="1">
      <c r="A538" s="41"/>
      <c r="B538" s="38"/>
      <c r="C538" s="39"/>
      <c r="D538" s="45"/>
      <c r="E538" s="45"/>
      <c r="F538" s="40"/>
      <c r="G538" s="40"/>
      <c r="H538" s="45"/>
      <c r="I538" s="45"/>
      <c r="J538" s="45"/>
      <c r="K538" s="46"/>
      <c r="L538" s="45"/>
      <c r="M538" s="47"/>
      <c r="N538" s="317" t="str">
        <f>IF(COUNTIF(N488:N537,"/"),COUNTIF(N488:N537,"/"),"0")</f>
        <v>0</v>
      </c>
      <c r="O538" s="317">
        <f>IF(COUNTIF(O488:O537,"/"),COUNTIF(O488:O537,"/"),"0")</f>
        <v>1</v>
      </c>
      <c r="Q538" s="35">
        <f t="shared" si="120"/>
        <v>0</v>
      </c>
      <c r="W538" s="35">
        <f t="shared" si="121"/>
        <v>0</v>
      </c>
    </row>
    <row r="539" spans="1:24" ht="13.5" customHeight="1">
      <c r="B539" s="916" t="s">
        <v>114</v>
      </c>
      <c r="C539" s="916"/>
      <c r="D539" s="916"/>
      <c r="E539" s="917">
        <f>N538*100/SUM(N538:O538)</f>
        <v>0</v>
      </c>
      <c r="F539" s="917"/>
      <c r="G539" s="251"/>
      <c r="H539" s="42"/>
      <c r="I539" s="42"/>
      <c r="J539" s="42"/>
      <c r="K539" s="43"/>
      <c r="L539" s="42"/>
      <c r="M539" s="44"/>
      <c r="N539" s="44"/>
      <c r="Q539" s="35">
        <f t="shared" si="120"/>
        <v>0</v>
      </c>
    </row>
    <row r="540" spans="1:24" ht="0.95" customHeight="1">
      <c r="B540" s="468"/>
      <c r="C540" s="451"/>
      <c r="D540" s="42"/>
      <c r="E540" s="42"/>
      <c r="F540" s="469"/>
      <c r="G540" s="469"/>
      <c r="H540" s="42"/>
      <c r="I540" s="42"/>
      <c r="J540" s="42"/>
      <c r="K540" s="43"/>
      <c r="L540" s="42"/>
      <c r="M540" s="44"/>
      <c r="N540" s="44"/>
      <c r="Q540" s="35">
        <f t="shared" si="120"/>
        <v>0</v>
      </c>
    </row>
    <row r="541" spans="1:24" ht="24" customHeight="1">
      <c r="A541" s="918" t="str">
        <f>"ผลการประเมินการเรียนรู้  วิชา"&amp;ข้อมูลพื้นฐาน!A25&amp;"    รหัสวิชา    "&amp;ข้อมูลพื้นฐาน!C25</f>
        <v xml:space="preserve">ผลการประเมินการเรียนรู้  วิชาภาษาอังกฤษเพื่อการสื่อสาร    รหัสวิชา    </v>
      </c>
      <c r="B541" s="918"/>
      <c r="C541" s="918"/>
      <c r="D541" s="918"/>
      <c r="E541" s="918"/>
      <c r="F541" s="918"/>
      <c r="G541" s="918"/>
      <c r="H541" s="918"/>
      <c r="I541" s="918"/>
      <c r="J541" s="918"/>
      <c r="K541" s="918"/>
      <c r="L541" s="918"/>
      <c r="M541" s="918"/>
      <c r="N541" s="918"/>
      <c r="O541" s="918"/>
      <c r="P541" s="918"/>
      <c r="Q541" s="35">
        <f t="shared" si="120"/>
        <v>0</v>
      </c>
      <c r="X541" s="35">
        <v>10</v>
      </c>
    </row>
    <row r="542" spans="1:24" ht="17.100000000000001" customHeight="1">
      <c r="A542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542" s="919"/>
      <c r="C542" s="919"/>
      <c r="D542" s="919"/>
      <c r="E542" s="919"/>
      <c r="F542" s="919"/>
      <c r="G542" s="919"/>
      <c r="H542" s="919"/>
      <c r="I542" s="919"/>
      <c r="J542" s="919"/>
      <c r="K542" s="919"/>
      <c r="L542" s="919"/>
      <c r="M542" s="919"/>
      <c r="N542" s="919"/>
      <c r="O542" s="919"/>
      <c r="P542" s="919"/>
      <c r="Q542" s="35">
        <f t="shared" si="120"/>
        <v>0</v>
      </c>
    </row>
    <row r="543" spans="1:24" ht="17.100000000000001" customHeight="1">
      <c r="A543" s="920" t="str">
        <f>"ครูผู้สอน    "&amp;ข้อมูลพื้นฐาน!B25</f>
        <v xml:space="preserve">ครูผู้สอน    </v>
      </c>
      <c r="B543" s="920"/>
      <c r="C543" s="920"/>
      <c r="D543" s="920"/>
      <c r="E543" s="920"/>
      <c r="F543" s="920"/>
      <c r="G543" s="920"/>
      <c r="H543" s="920"/>
      <c r="I543" s="920"/>
      <c r="J543" s="920"/>
      <c r="K543" s="920"/>
      <c r="L543" s="920"/>
      <c r="M543" s="920"/>
      <c r="N543" s="920"/>
      <c r="O543" s="920"/>
      <c r="P543" s="920"/>
      <c r="Q543" s="35">
        <f t="shared" si="120"/>
        <v>0</v>
      </c>
    </row>
    <row r="544" spans="1:24" ht="14.1" customHeight="1">
      <c r="A544" s="921" t="s">
        <v>38</v>
      </c>
      <c r="B544" s="924" t="s">
        <v>39</v>
      </c>
      <c r="C544" s="947" t="s">
        <v>40</v>
      </c>
      <c r="D544" s="947"/>
      <c r="E544" s="947"/>
      <c r="F544" s="947"/>
      <c r="G544" s="948" t="s">
        <v>43</v>
      </c>
      <c r="H544" s="948"/>
      <c r="I544" s="948"/>
      <c r="J544" s="931"/>
      <c r="K544" s="930" t="s">
        <v>44</v>
      </c>
      <c r="L544" s="931"/>
      <c r="M544" s="932" t="s">
        <v>48</v>
      </c>
      <c r="N544" s="935" t="s">
        <v>49</v>
      </c>
      <c r="O544" s="936"/>
      <c r="P544" s="939" t="s">
        <v>61</v>
      </c>
      <c r="Q544" s="35">
        <f t="shared" si="120"/>
        <v>0</v>
      </c>
    </row>
    <row r="545" spans="1:23" ht="45" customHeight="1">
      <c r="A545" s="922"/>
      <c r="B545" s="925"/>
      <c r="C545" s="949" t="s">
        <v>116</v>
      </c>
      <c r="D545" s="585" t="s">
        <v>41</v>
      </c>
      <c r="E545" s="585" t="s">
        <v>42</v>
      </c>
      <c r="F545" s="585" t="s">
        <v>1</v>
      </c>
      <c r="G545" s="949" t="s">
        <v>116</v>
      </c>
      <c r="H545" s="586" t="s">
        <v>41</v>
      </c>
      <c r="I545" s="586" t="s">
        <v>1717</v>
      </c>
      <c r="J545" s="586" t="s">
        <v>1</v>
      </c>
      <c r="K545" s="587" t="s">
        <v>45</v>
      </c>
      <c r="L545" s="949" t="s">
        <v>46</v>
      </c>
      <c r="M545" s="933"/>
      <c r="N545" s="937"/>
      <c r="O545" s="938"/>
      <c r="P545" s="940"/>
      <c r="Q545" s="35">
        <f t="shared" si="120"/>
        <v>0</v>
      </c>
    </row>
    <row r="546" spans="1:23" ht="13.5" customHeight="1">
      <c r="A546" s="922"/>
      <c r="B546" s="925"/>
      <c r="C546" s="950"/>
      <c r="D546" s="209" t="s">
        <v>47</v>
      </c>
      <c r="E546" s="209" t="s">
        <v>47</v>
      </c>
      <c r="F546" s="209" t="s">
        <v>47</v>
      </c>
      <c r="G546" s="950"/>
      <c r="H546" s="209" t="s">
        <v>47</v>
      </c>
      <c r="I546" s="209" t="s">
        <v>47</v>
      </c>
      <c r="J546" s="209" t="s">
        <v>47</v>
      </c>
      <c r="K546" s="588" t="s">
        <v>47</v>
      </c>
      <c r="L546" s="951"/>
      <c r="M546" s="933"/>
      <c r="N546" s="939" t="s">
        <v>50</v>
      </c>
      <c r="O546" s="939" t="s">
        <v>51</v>
      </c>
      <c r="P546" s="940"/>
      <c r="Q546" s="35">
        <f t="shared" si="120"/>
        <v>0</v>
      </c>
    </row>
    <row r="547" spans="1:23" ht="13.5" customHeight="1">
      <c r="A547" s="923"/>
      <c r="B547" s="926"/>
      <c r="C547" s="209">
        <f>ข้อมูลพื้นฐาน!F25</f>
        <v>0</v>
      </c>
      <c r="D547" s="209">
        <f>ข้อมูลพื้นฐาน!D25/2</f>
        <v>40</v>
      </c>
      <c r="E547" s="209">
        <f>ข้อมูลพื้นฐาน!E25/2</f>
        <v>10</v>
      </c>
      <c r="F547" s="209">
        <f>SUM(D547:E547)</f>
        <v>50</v>
      </c>
      <c r="G547" s="209">
        <f>ข้อมูลพื้นฐาน!G25</f>
        <v>0</v>
      </c>
      <c r="H547" s="464">
        <f>D547</f>
        <v>40</v>
      </c>
      <c r="I547" s="464">
        <f>E547</f>
        <v>10</v>
      </c>
      <c r="J547" s="209">
        <f>SUM(H547:I547)</f>
        <v>50</v>
      </c>
      <c r="K547" s="588">
        <f>SUM(F547,J547)</f>
        <v>100</v>
      </c>
      <c r="L547" s="950"/>
      <c r="M547" s="934"/>
      <c r="N547" s="941"/>
      <c r="O547" s="941"/>
      <c r="P547" s="941"/>
      <c r="Q547" s="35">
        <f t="shared" ref="Q547:Q622" si="147">SUM(C547,G547)</f>
        <v>0</v>
      </c>
    </row>
    <row r="548" spans="1:23" ht="12.95" customHeight="1">
      <c r="A548" s="54">
        <f t="shared" ref="A548:B567" si="148">A488</f>
        <v>1</v>
      </c>
      <c r="B548" s="470" t="str">
        <f t="shared" si="148"/>
        <v/>
      </c>
      <c r="C548" s="52">
        <f>IF(A548="","",คะแนนตามตัวชี้วัด!AY506)</f>
        <v>0</v>
      </c>
      <c r="D548" s="52">
        <f>IF(A548="","",คะแนนตามตัวชี้วัด!AU506)</f>
        <v>0</v>
      </c>
      <c r="E548" s="52" t="str">
        <f>IF(B548="","",คะแนนตามตัวชี้วัด!AV506)</f>
        <v/>
      </c>
      <c r="F548" s="60" t="str">
        <f>IF(SUM(D548:E548),SUM(D548:E548),"")</f>
        <v/>
      </c>
      <c r="G548" s="52">
        <f>IF(A548="","",คะแนนตามตัวชี้วัด!AZ506)</f>
        <v>0</v>
      </c>
      <c r="H548" s="52">
        <f>IF(A548="","",คะแนนตามตัวชี้วัด!AW506)</f>
        <v>0</v>
      </c>
      <c r="I548" s="52" t="str">
        <f>IF(B548="","",คะแนนตามตัวชี้วัด!AX506)</f>
        <v/>
      </c>
      <c r="J548" s="60" t="str">
        <f>IF(SUM(H548:I548),SUM(H548:I548),"")</f>
        <v/>
      </c>
      <c r="K548" s="54">
        <f>IF(A548="","",SUM(F548,J548))</f>
        <v>0</v>
      </c>
      <c r="L548" s="307">
        <f>IF(A548="","",IF(P548="ย้าย","-",VLOOKUP(K548,เกรดประจำชั้น,4,TRUE)))</f>
        <v>0</v>
      </c>
      <c r="M548" s="33"/>
      <c r="N548" s="33" t="str">
        <f>IF(P548="ย้าย","-",IF(A548="","",IF(L548&gt;0,"/","")))</f>
        <v/>
      </c>
      <c r="O548" s="33" t="str">
        <f>IF(N548="-","-",IF(A548="","",IF(L548=0,"/","")))</f>
        <v>/</v>
      </c>
      <c r="P548" s="59" t="str">
        <f>IF('กรอกข้อมูล นร1'!E5="ย้าย",'กรอกข้อมูล นร1'!E5,"")</f>
        <v/>
      </c>
      <c r="Q548" s="35">
        <f t="shared" si="147"/>
        <v>0</v>
      </c>
      <c r="W548" s="35">
        <f t="shared" ref="W548:W601" si="149">SUM(C548,G548)</f>
        <v>0</v>
      </c>
    </row>
    <row r="549" spans="1:23" ht="12.95" customHeight="1">
      <c r="A549" s="54" t="str">
        <f t="shared" si="148"/>
        <v/>
      </c>
      <c r="B549" s="470" t="str">
        <f t="shared" si="148"/>
        <v/>
      </c>
      <c r="C549" s="52" t="str">
        <f>IF(A549="","",คะแนนตามตัวชี้วัด!AY507)</f>
        <v/>
      </c>
      <c r="D549" s="52" t="str">
        <f>IF(A549="","",คะแนนตามตัวชี้วัด!AU507)</f>
        <v/>
      </c>
      <c r="E549" s="52" t="str">
        <f>IF(B549="","",คะแนนตามตัวชี้วัด!AV507)</f>
        <v/>
      </c>
      <c r="F549" s="60" t="str">
        <f t="shared" ref="F549:F587" si="150">IF(SUM(D549:E549),SUM(D549:E549),"")</f>
        <v/>
      </c>
      <c r="G549" s="52" t="str">
        <f>IF(A549="","",คะแนนตามตัวชี้วัด!AZ507)</f>
        <v/>
      </c>
      <c r="H549" s="52" t="str">
        <f>IF(A549="","",คะแนนตามตัวชี้วัด!AW507)</f>
        <v/>
      </c>
      <c r="I549" s="52" t="str">
        <f>IF(B549="","",คะแนนตามตัวชี้วัด!AX507)</f>
        <v/>
      </c>
      <c r="J549" s="60" t="str">
        <f t="shared" ref="J549:J595" si="151">IF(SUM(H549:I549),SUM(H549:I549),"")</f>
        <v/>
      </c>
      <c r="K549" s="54" t="str">
        <f t="shared" ref="K549:K600" si="152">IF(A549="","",SUM(F549,J549))</f>
        <v/>
      </c>
      <c r="L549" s="307" t="str">
        <f t="shared" ref="L549:L587" si="153">IF(A549="","",IF(P549="ย้าย","-",VLOOKUP(K549,เกรดประจำชั้น,4,TRUE)))</f>
        <v/>
      </c>
      <c r="M549" s="33"/>
      <c r="N549" s="33" t="str">
        <f t="shared" ref="N549:N587" si="154">IF(P549="ย้าย","-",IF(A549="","",IF(L549&gt;0,"/","")))</f>
        <v/>
      </c>
      <c r="O549" s="33" t="str">
        <f t="shared" ref="O549:O587" si="155">IF(N549="-","-",IF(A549="","",IF(L549=0,"/","")))</f>
        <v/>
      </c>
      <c r="P549" s="59" t="str">
        <f>IF('กรอกข้อมูล นร1'!E6="ย้าย",'กรอกข้อมูล นร1'!E6,"")</f>
        <v/>
      </c>
      <c r="Q549" s="35">
        <f t="shared" si="147"/>
        <v>0</v>
      </c>
      <c r="W549" s="35">
        <f t="shared" si="149"/>
        <v>0</v>
      </c>
    </row>
    <row r="550" spans="1:23" ht="12.95" customHeight="1">
      <c r="A550" s="54" t="str">
        <f t="shared" si="148"/>
        <v/>
      </c>
      <c r="B550" s="470" t="str">
        <f t="shared" si="148"/>
        <v/>
      </c>
      <c r="C550" s="52" t="str">
        <f>IF(A550="","",คะแนนตามตัวชี้วัด!AY508)</f>
        <v/>
      </c>
      <c r="D550" s="52" t="str">
        <f>IF(A550="","",คะแนนตามตัวชี้วัด!AU508)</f>
        <v/>
      </c>
      <c r="E550" s="52" t="str">
        <f>IF(B550="","",คะแนนตามตัวชี้วัด!AV508)</f>
        <v/>
      </c>
      <c r="F550" s="60" t="str">
        <f t="shared" si="150"/>
        <v/>
      </c>
      <c r="G550" s="52" t="str">
        <f>IF(A550="","",คะแนนตามตัวชี้วัด!AZ508)</f>
        <v/>
      </c>
      <c r="H550" s="52" t="str">
        <f>IF(A550="","",คะแนนตามตัวชี้วัด!AW508)</f>
        <v/>
      </c>
      <c r="I550" s="52" t="str">
        <f>IF(B550="","",คะแนนตามตัวชี้วัด!AX508)</f>
        <v/>
      </c>
      <c r="J550" s="60" t="str">
        <f t="shared" si="151"/>
        <v/>
      </c>
      <c r="K550" s="54" t="str">
        <f t="shared" si="152"/>
        <v/>
      </c>
      <c r="L550" s="307" t="str">
        <f t="shared" si="153"/>
        <v/>
      </c>
      <c r="M550" s="33"/>
      <c r="N550" s="33" t="str">
        <f t="shared" si="154"/>
        <v/>
      </c>
      <c r="O550" s="33" t="str">
        <f t="shared" si="155"/>
        <v/>
      </c>
      <c r="P550" s="59" t="str">
        <f>IF('กรอกข้อมูล นร1'!E7="ย้าย",'กรอกข้อมูล นร1'!E7,"")</f>
        <v/>
      </c>
      <c r="Q550" s="35">
        <f t="shared" si="147"/>
        <v>0</v>
      </c>
      <c r="W550" s="35">
        <f t="shared" si="149"/>
        <v>0</v>
      </c>
    </row>
    <row r="551" spans="1:23" ht="12.95" customHeight="1">
      <c r="A551" s="54" t="str">
        <f t="shared" si="148"/>
        <v/>
      </c>
      <c r="B551" s="470" t="str">
        <f t="shared" si="148"/>
        <v/>
      </c>
      <c r="C551" s="52" t="str">
        <f>IF(A551="","",คะแนนตามตัวชี้วัด!AY509)</f>
        <v/>
      </c>
      <c r="D551" s="52" t="str">
        <f>IF(A551="","",คะแนนตามตัวชี้วัด!AU509)</f>
        <v/>
      </c>
      <c r="E551" s="52" t="str">
        <f>IF(B551="","",คะแนนตามตัวชี้วัด!AV509)</f>
        <v/>
      </c>
      <c r="F551" s="60" t="str">
        <f t="shared" si="150"/>
        <v/>
      </c>
      <c r="G551" s="52" t="str">
        <f>IF(A551="","",คะแนนตามตัวชี้วัด!AZ509)</f>
        <v/>
      </c>
      <c r="H551" s="52" t="str">
        <f>IF(A551="","",คะแนนตามตัวชี้วัด!AW509)</f>
        <v/>
      </c>
      <c r="I551" s="52" t="str">
        <f>IF(B551="","",คะแนนตามตัวชี้วัด!AX509)</f>
        <v/>
      </c>
      <c r="J551" s="60" t="str">
        <f t="shared" si="151"/>
        <v/>
      </c>
      <c r="K551" s="54" t="str">
        <f t="shared" si="152"/>
        <v/>
      </c>
      <c r="L551" s="307" t="str">
        <f t="shared" si="153"/>
        <v/>
      </c>
      <c r="M551" s="33"/>
      <c r="N551" s="33" t="str">
        <f t="shared" si="154"/>
        <v/>
      </c>
      <c r="O551" s="33" t="str">
        <f t="shared" si="155"/>
        <v/>
      </c>
      <c r="P551" s="59" t="str">
        <f>IF('กรอกข้อมูล นร1'!E8="ย้าย",'กรอกข้อมูล นร1'!E8,"")</f>
        <v/>
      </c>
      <c r="Q551" s="35">
        <f t="shared" si="147"/>
        <v>0</v>
      </c>
      <c r="W551" s="35">
        <f t="shared" si="149"/>
        <v>0</v>
      </c>
    </row>
    <row r="552" spans="1:23" ht="12.95" customHeight="1">
      <c r="A552" s="54" t="str">
        <f t="shared" si="148"/>
        <v/>
      </c>
      <c r="B552" s="470" t="str">
        <f t="shared" si="148"/>
        <v/>
      </c>
      <c r="C552" s="52" t="str">
        <f>IF(A552="","",คะแนนตามตัวชี้วัด!AY510)</f>
        <v/>
      </c>
      <c r="D552" s="52" t="str">
        <f>IF(A552="","",คะแนนตามตัวชี้วัด!AU510)</f>
        <v/>
      </c>
      <c r="E552" s="52" t="str">
        <f>IF(B552="","",คะแนนตามตัวชี้วัด!AV510)</f>
        <v/>
      </c>
      <c r="F552" s="60" t="str">
        <f t="shared" si="150"/>
        <v/>
      </c>
      <c r="G552" s="52" t="str">
        <f>IF(A552="","",คะแนนตามตัวชี้วัด!AZ510)</f>
        <v/>
      </c>
      <c r="H552" s="52" t="str">
        <f>IF(A552="","",คะแนนตามตัวชี้วัด!AW510)</f>
        <v/>
      </c>
      <c r="I552" s="52" t="str">
        <f>IF(B552="","",คะแนนตามตัวชี้วัด!AX510)</f>
        <v/>
      </c>
      <c r="J552" s="60" t="str">
        <f t="shared" si="151"/>
        <v/>
      </c>
      <c r="K552" s="54" t="str">
        <f t="shared" si="152"/>
        <v/>
      </c>
      <c r="L552" s="307" t="str">
        <f t="shared" si="153"/>
        <v/>
      </c>
      <c r="M552" s="33"/>
      <c r="N552" s="33" t="str">
        <f t="shared" si="154"/>
        <v/>
      </c>
      <c r="O552" s="33" t="str">
        <f t="shared" si="155"/>
        <v/>
      </c>
      <c r="P552" s="59" t="str">
        <f>IF('กรอกข้อมูล นร1'!E9="ย้าย",'กรอกข้อมูล นร1'!E9,"")</f>
        <v/>
      </c>
      <c r="Q552" s="35">
        <f t="shared" si="147"/>
        <v>0</v>
      </c>
      <c r="W552" s="35">
        <f t="shared" si="149"/>
        <v>0</v>
      </c>
    </row>
    <row r="553" spans="1:23" ht="12.95" customHeight="1">
      <c r="A553" s="54" t="str">
        <f t="shared" si="148"/>
        <v/>
      </c>
      <c r="B553" s="470" t="str">
        <f t="shared" si="148"/>
        <v/>
      </c>
      <c r="C553" s="52" t="str">
        <f>IF(A553="","",คะแนนตามตัวชี้วัด!AY511)</f>
        <v/>
      </c>
      <c r="D553" s="52" t="str">
        <f>IF(A553="","",คะแนนตามตัวชี้วัด!AU511)</f>
        <v/>
      </c>
      <c r="E553" s="52" t="str">
        <f>IF(B553="","",คะแนนตามตัวชี้วัด!AV511)</f>
        <v/>
      </c>
      <c r="F553" s="60" t="str">
        <f t="shared" si="150"/>
        <v/>
      </c>
      <c r="G553" s="52" t="str">
        <f>IF(A553="","",คะแนนตามตัวชี้วัด!AZ511)</f>
        <v/>
      </c>
      <c r="H553" s="52" t="str">
        <f>IF(A553="","",คะแนนตามตัวชี้วัด!AW511)</f>
        <v/>
      </c>
      <c r="I553" s="52" t="str">
        <f>IF(B553="","",คะแนนตามตัวชี้วัด!AX511)</f>
        <v/>
      </c>
      <c r="J553" s="60" t="str">
        <f t="shared" si="151"/>
        <v/>
      </c>
      <c r="K553" s="54" t="str">
        <f t="shared" si="152"/>
        <v/>
      </c>
      <c r="L553" s="307" t="str">
        <f t="shared" si="153"/>
        <v/>
      </c>
      <c r="M553" s="33"/>
      <c r="N553" s="33" t="str">
        <f t="shared" si="154"/>
        <v/>
      </c>
      <c r="O553" s="33" t="str">
        <f t="shared" si="155"/>
        <v/>
      </c>
      <c r="P553" s="59" t="str">
        <f>IF('กรอกข้อมูล นร1'!E10="ย้าย",'กรอกข้อมูล นร1'!E10,"")</f>
        <v/>
      </c>
      <c r="Q553" s="35">
        <f t="shared" si="147"/>
        <v>0</v>
      </c>
      <c r="W553" s="35">
        <f t="shared" si="149"/>
        <v>0</v>
      </c>
    </row>
    <row r="554" spans="1:23" ht="12.95" customHeight="1">
      <c r="A554" s="54" t="str">
        <f t="shared" si="148"/>
        <v/>
      </c>
      <c r="B554" s="470" t="str">
        <f t="shared" si="148"/>
        <v/>
      </c>
      <c r="C554" s="52" t="str">
        <f>IF(A554="","",คะแนนตามตัวชี้วัด!AY512)</f>
        <v/>
      </c>
      <c r="D554" s="52" t="str">
        <f>IF(A554="","",คะแนนตามตัวชี้วัด!AU512)</f>
        <v/>
      </c>
      <c r="E554" s="52" t="str">
        <f>IF(B554="","",คะแนนตามตัวชี้วัด!AV512)</f>
        <v/>
      </c>
      <c r="F554" s="60" t="str">
        <f t="shared" si="150"/>
        <v/>
      </c>
      <c r="G554" s="52" t="str">
        <f>IF(A554="","",คะแนนตามตัวชี้วัด!AZ512)</f>
        <v/>
      </c>
      <c r="H554" s="52" t="str">
        <f>IF(A554="","",คะแนนตามตัวชี้วัด!AW512)</f>
        <v/>
      </c>
      <c r="I554" s="52" t="str">
        <f>IF(B554="","",คะแนนตามตัวชี้วัด!AX512)</f>
        <v/>
      </c>
      <c r="J554" s="60" t="str">
        <f t="shared" si="151"/>
        <v/>
      </c>
      <c r="K554" s="54" t="str">
        <f t="shared" si="152"/>
        <v/>
      </c>
      <c r="L554" s="307" t="str">
        <f t="shared" si="153"/>
        <v/>
      </c>
      <c r="M554" s="33"/>
      <c r="N554" s="33" t="str">
        <f t="shared" si="154"/>
        <v/>
      </c>
      <c r="O554" s="33" t="str">
        <f t="shared" si="155"/>
        <v/>
      </c>
      <c r="P554" s="59" t="str">
        <f>IF('กรอกข้อมูล นร1'!E11="ย้าย",'กรอกข้อมูล นร1'!E11,"")</f>
        <v/>
      </c>
      <c r="Q554" s="35">
        <f t="shared" si="147"/>
        <v>0</v>
      </c>
      <c r="W554" s="35">
        <f t="shared" si="149"/>
        <v>0</v>
      </c>
    </row>
    <row r="555" spans="1:23" ht="12.95" customHeight="1">
      <c r="A555" s="54" t="str">
        <f t="shared" si="148"/>
        <v/>
      </c>
      <c r="B555" s="470" t="str">
        <f t="shared" si="148"/>
        <v/>
      </c>
      <c r="C555" s="52" t="str">
        <f>IF(A555="","",คะแนนตามตัวชี้วัด!AY513)</f>
        <v/>
      </c>
      <c r="D555" s="52" t="str">
        <f>IF(A555="","",คะแนนตามตัวชี้วัด!AU513)</f>
        <v/>
      </c>
      <c r="E555" s="52" t="str">
        <f>IF(B555="","",คะแนนตามตัวชี้วัด!AV513)</f>
        <v/>
      </c>
      <c r="F555" s="60" t="str">
        <f t="shared" si="150"/>
        <v/>
      </c>
      <c r="G555" s="52" t="str">
        <f>IF(A555="","",คะแนนตามตัวชี้วัด!AZ513)</f>
        <v/>
      </c>
      <c r="H555" s="52" t="str">
        <f>IF(A555="","",คะแนนตามตัวชี้วัด!AW513)</f>
        <v/>
      </c>
      <c r="I555" s="52" t="str">
        <f>IF(B555="","",คะแนนตามตัวชี้วัด!AX513)</f>
        <v/>
      </c>
      <c r="J555" s="60" t="str">
        <f t="shared" si="151"/>
        <v/>
      </c>
      <c r="K555" s="54" t="str">
        <f t="shared" si="152"/>
        <v/>
      </c>
      <c r="L555" s="307" t="str">
        <f t="shared" si="153"/>
        <v/>
      </c>
      <c r="M555" s="33"/>
      <c r="N555" s="33" t="str">
        <f t="shared" si="154"/>
        <v/>
      </c>
      <c r="O555" s="33" t="str">
        <f t="shared" si="155"/>
        <v/>
      </c>
      <c r="P555" s="59" t="str">
        <f>IF('กรอกข้อมูล นร1'!E12="ย้าย",'กรอกข้อมูล นร1'!E12,"")</f>
        <v/>
      </c>
      <c r="Q555" s="35">
        <f t="shared" si="147"/>
        <v>0</v>
      </c>
      <c r="W555" s="35">
        <f t="shared" si="149"/>
        <v>0</v>
      </c>
    </row>
    <row r="556" spans="1:23" ht="12.95" customHeight="1">
      <c r="A556" s="54" t="str">
        <f t="shared" si="148"/>
        <v/>
      </c>
      <c r="B556" s="470" t="str">
        <f t="shared" si="148"/>
        <v/>
      </c>
      <c r="C556" s="52" t="str">
        <f>IF(A556="","",คะแนนตามตัวชี้วัด!AY514)</f>
        <v/>
      </c>
      <c r="D556" s="52" t="str">
        <f>IF(A556="","",คะแนนตามตัวชี้วัด!AU514)</f>
        <v/>
      </c>
      <c r="E556" s="52" t="str">
        <f>IF(B556="","",คะแนนตามตัวชี้วัด!AV514)</f>
        <v/>
      </c>
      <c r="F556" s="60" t="str">
        <f t="shared" si="150"/>
        <v/>
      </c>
      <c r="G556" s="52" t="str">
        <f>IF(A556="","",คะแนนตามตัวชี้วัด!AZ514)</f>
        <v/>
      </c>
      <c r="H556" s="52" t="str">
        <f>IF(A556="","",คะแนนตามตัวชี้วัด!AW514)</f>
        <v/>
      </c>
      <c r="I556" s="52" t="str">
        <f>IF(B556="","",คะแนนตามตัวชี้วัด!AX514)</f>
        <v/>
      </c>
      <c r="J556" s="60" t="str">
        <f t="shared" si="151"/>
        <v/>
      </c>
      <c r="K556" s="54" t="str">
        <f t="shared" si="152"/>
        <v/>
      </c>
      <c r="L556" s="307" t="str">
        <f t="shared" si="153"/>
        <v/>
      </c>
      <c r="M556" s="33"/>
      <c r="N556" s="33" t="str">
        <f t="shared" si="154"/>
        <v/>
      </c>
      <c r="O556" s="33" t="str">
        <f t="shared" si="155"/>
        <v/>
      </c>
      <c r="P556" s="59" t="str">
        <f>IF('กรอกข้อมูล นร1'!E13="ย้าย",'กรอกข้อมูล นร1'!E13,"")</f>
        <v/>
      </c>
      <c r="Q556" s="35">
        <f t="shared" si="147"/>
        <v>0</v>
      </c>
      <c r="W556" s="35">
        <f t="shared" si="149"/>
        <v>0</v>
      </c>
    </row>
    <row r="557" spans="1:23" ht="12.95" customHeight="1">
      <c r="A557" s="54" t="str">
        <f t="shared" si="148"/>
        <v/>
      </c>
      <c r="B557" s="470" t="str">
        <f t="shared" si="148"/>
        <v/>
      </c>
      <c r="C557" s="52" t="str">
        <f>IF(A557="","",คะแนนตามตัวชี้วัด!AY515)</f>
        <v/>
      </c>
      <c r="D557" s="52" t="str">
        <f>IF(A557="","",คะแนนตามตัวชี้วัด!AU515)</f>
        <v/>
      </c>
      <c r="E557" s="52" t="str">
        <f>IF(B557="","",คะแนนตามตัวชี้วัด!AV515)</f>
        <v/>
      </c>
      <c r="F557" s="60" t="str">
        <f t="shared" si="150"/>
        <v/>
      </c>
      <c r="G557" s="52" t="str">
        <f>IF(A557="","",คะแนนตามตัวชี้วัด!AZ515)</f>
        <v/>
      </c>
      <c r="H557" s="52" t="str">
        <f>IF(A557="","",คะแนนตามตัวชี้วัด!AW515)</f>
        <v/>
      </c>
      <c r="I557" s="52" t="str">
        <f>IF(B557="","",คะแนนตามตัวชี้วัด!AX515)</f>
        <v/>
      </c>
      <c r="J557" s="60" t="str">
        <f t="shared" si="151"/>
        <v/>
      </c>
      <c r="K557" s="54" t="str">
        <f t="shared" si="152"/>
        <v/>
      </c>
      <c r="L557" s="307" t="str">
        <f t="shared" si="153"/>
        <v/>
      </c>
      <c r="M557" s="33"/>
      <c r="N557" s="33" t="str">
        <f t="shared" si="154"/>
        <v/>
      </c>
      <c r="O557" s="33" t="str">
        <f t="shared" si="155"/>
        <v/>
      </c>
      <c r="P557" s="59" t="str">
        <f>IF('กรอกข้อมูล นร1'!E14="ย้าย",'กรอกข้อมูล นร1'!E14,"")</f>
        <v/>
      </c>
      <c r="Q557" s="35">
        <f t="shared" si="147"/>
        <v>0</v>
      </c>
      <c r="W557" s="35">
        <f t="shared" si="149"/>
        <v>0</v>
      </c>
    </row>
    <row r="558" spans="1:23" ht="12.95" customHeight="1">
      <c r="A558" s="54" t="str">
        <f t="shared" si="148"/>
        <v/>
      </c>
      <c r="B558" s="470" t="str">
        <f t="shared" si="148"/>
        <v/>
      </c>
      <c r="C558" s="52" t="str">
        <f>IF(A558="","",คะแนนตามตัวชี้วัด!AY516)</f>
        <v/>
      </c>
      <c r="D558" s="52" t="str">
        <f>IF(A558="","",คะแนนตามตัวชี้วัด!AU516)</f>
        <v/>
      </c>
      <c r="E558" s="52" t="str">
        <f>IF(B558="","",คะแนนตามตัวชี้วัด!AV516)</f>
        <v/>
      </c>
      <c r="F558" s="60" t="str">
        <f t="shared" si="150"/>
        <v/>
      </c>
      <c r="G558" s="52" t="str">
        <f>IF(A558="","",คะแนนตามตัวชี้วัด!AZ516)</f>
        <v/>
      </c>
      <c r="H558" s="52" t="str">
        <f>IF(A558="","",คะแนนตามตัวชี้วัด!AW516)</f>
        <v/>
      </c>
      <c r="I558" s="52" t="str">
        <f>IF(B558="","",คะแนนตามตัวชี้วัด!AX516)</f>
        <v/>
      </c>
      <c r="J558" s="60" t="str">
        <f t="shared" si="151"/>
        <v/>
      </c>
      <c r="K558" s="54" t="str">
        <f t="shared" si="152"/>
        <v/>
      </c>
      <c r="L558" s="307" t="str">
        <f t="shared" si="153"/>
        <v/>
      </c>
      <c r="M558" s="33"/>
      <c r="N558" s="33" t="str">
        <f t="shared" si="154"/>
        <v/>
      </c>
      <c r="O558" s="33" t="str">
        <f t="shared" si="155"/>
        <v/>
      </c>
      <c r="P558" s="59" t="str">
        <f>IF('กรอกข้อมูล นร1'!E15="ย้าย",'กรอกข้อมูล นร1'!E15,"")</f>
        <v/>
      </c>
      <c r="Q558" s="35">
        <f t="shared" si="147"/>
        <v>0</v>
      </c>
      <c r="W558" s="35">
        <f t="shared" si="149"/>
        <v>0</v>
      </c>
    </row>
    <row r="559" spans="1:23" ht="12.95" customHeight="1">
      <c r="A559" s="54" t="str">
        <f t="shared" si="148"/>
        <v/>
      </c>
      <c r="B559" s="470" t="str">
        <f t="shared" si="148"/>
        <v/>
      </c>
      <c r="C559" s="52" t="str">
        <f>IF(A559="","",คะแนนตามตัวชี้วัด!AY517)</f>
        <v/>
      </c>
      <c r="D559" s="52" t="str">
        <f>IF(A559="","",คะแนนตามตัวชี้วัด!AU517)</f>
        <v/>
      </c>
      <c r="E559" s="52" t="str">
        <f>IF(B559="","",คะแนนตามตัวชี้วัด!AV517)</f>
        <v/>
      </c>
      <c r="F559" s="60" t="str">
        <f t="shared" si="150"/>
        <v/>
      </c>
      <c r="G559" s="52" t="str">
        <f>IF(A559="","",คะแนนตามตัวชี้วัด!AZ517)</f>
        <v/>
      </c>
      <c r="H559" s="52" t="str">
        <f>IF(A559="","",คะแนนตามตัวชี้วัด!AW517)</f>
        <v/>
      </c>
      <c r="I559" s="52" t="str">
        <f>IF(B559="","",คะแนนตามตัวชี้วัด!AX517)</f>
        <v/>
      </c>
      <c r="J559" s="60" t="str">
        <f t="shared" si="151"/>
        <v/>
      </c>
      <c r="K559" s="54" t="str">
        <f t="shared" si="152"/>
        <v/>
      </c>
      <c r="L559" s="307" t="str">
        <f t="shared" si="153"/>
        <v/>
      </c>
      <c r="M559" s="33"/>
      <c r="N559" s="33" t="str">
        <f t="shared" si="154"/>
        <v/>
      </c>
      <c r="O559" s="33" t="str">
        <f t="shared" si="155"/>
        <v/>
      </c>
      <c r="P559" s="59" t="str">
        <f>IF('กรอกข้อมูล นร1'!E16="ย้าย",'กรอกข้อมูล นร1'!E16,"")</f>
        <v/>
      </c>
      <c r="Q559" s="35">
        <f t="shared" si="147"/>
        <v>0</v>
      </c>
      <c r="W559" s="35">
        <f t="shared" si="149"/>
        <v>0</v>
      </c>
    </row>
    <row r="560" spans="1:23" ht="12.95" customHeight="1">
      <c r="A560" s="54" t="str">
        <f t="shared" si="148"/>
        <v/>
      </c>
      <c r="B560" s="470" t="str">
        <f t="shared" si="148"/>
        <v/>
      </c>
      <c r="C560" s="52" t="str">
        <f>IF(A560="","",คะแนนตามตัวชี้วัด!AY518)</f>
        <v/>
      </c>
      <c r="D560" s="52" t="str">
        <f>IF(A560="","",คะแนนตามตัวชี้วัด!AU518)</f>
        <v/>
      </c>
      <c r="E560" s="52" t="str">
        <f>IF(B560="","",คะแนนตามตัวชี้วัด!AV518)</f>
        <v/>
      </c>
      <c r="F560" s="60" t="str">
        <f t="shared" si="150"/>
        <v/>
      </c>
      <c r="G560" s="52" t="str">
        <f>IF(A560="","",คะแนนตามตัวชี้วัด!AZ518)</f>
        <v/>
      </c>
      <c r="H560" s="52" t="str">
        <f>IF(A560="","",คะแนนตามตัวชี้วัด!AW518)</f>
        <v/>
      </c>
      <c r="I560" s="52" t="str">
        <f>IF(B560="","",คะแนนตามตัวชี้วัด!AX518)</f>
        <v/>
      </c>
      <c r="J560" s="60" t="str">
        <f t="shared" si="151"/>
        <v/>
      </c>
      <c r="K560" s="54" t="str">
        <f t="shared" si="152"/>
        <v/>
      </c>
      <c r="L560" s="307" t="str">
        <f t="shared" si="153"/>
        <v/>
      </c>
      <c r="M560" s="33"/>
      <c r="N560" s="33" t="str">
        <f t="shared" si="154"/>
        <v/>
      </c>
      <c r="O560" s="33" t="str">
        <f t="shared" si="155"/>
        <v/>
      </c>
      <c r="P560" s="59" t="str">
        <f>IF('กรอกข้อมูล นร1'!E17="ย้าย",'กรอกข้อมูล นร1'!E17,"")</f>
        <v/>
      </c>
      <c r="Q560" s="35">
        <f t="shared" si="147"/>
        <v>0</v>
      </c>
      <c r="W560" s="35">
        <f t="shared" si="149"/>
        <v>0</v>
      </c>
    </row>
    <row r="561" spans="1:23" ht="12.95" customHeight="1">
      <c r="A561" s="54" t="str">
        <f t="shared" si="148"/>
        <v/>
      </c>
      <c r="B561" s="470" t="str">
        <f t="shared" si="148"/>
        <v/>
      </c>
      <c r="C561" s="52" t="str">
        <f>IF(A561="","",คะแนนตามตัวชี้วัด!AY519)</f>
        <v/>
      </c>
      <c r="D561" s="52" t="str">
        <f>IF(A561="","",คะแนนตามตัวชี้วัด!AU519)</f>
        <v/>
      </c>
      <c r="E561" s="52" t="str">
        <f>IF(B561="","",คะแนนตามตัวชี้วัด!AV519)</f>
        <v/>
      </c>
      <c r="F561" s="60" t="str">
        <f t="shared" si="150"/>
        <v/>
      </c>
      <c r="G561" s="52" t="str">
        <f>IF(A561="","",คะแนนตามตัวชี้วัด!AZ519)</f>
        <v/>
      </c>
      <c r="H561" s="52" t="str">
        <f>IF(A561="","",คะแนนตามตัวชี้วัด!AW519)</f>
        <v/>
      </c>
      <c r="I561" s="52" t="str">
        <f>IF(B561="","",คะแนนตามตัวชี้วัด!AX519)</f>
        <v/>
      </c>
      <c r="J561" s="60" t="str">
        <f t="shared" si="151"/>
        <v/>
      </c>
      <c r="K561" s="54" t="str">
        <f t="shared" si="152"/>
        <v/>
      </c>
      <c r="L561" s="307" t="str">
        <f t="shared" si="153"/>
        <v/>
      </c>
      <c r="M561" s="33"/>
      <c r="N561" s="33" t="str">
        <f t="shared" si="154"/>
        <v/>
      </c>
      <c r="O561" s="33" t="str">
        <f t="shared" si="155"/>
        <v/>
      </c>
      <c r="P561" s="59" t="str">
        <f>IF('กรอกข้อมูล นร1'!E18="ย้าย",'กรอกข้อมูล นร1'!E18,"")</f>
        <v/>
      </c>
      <c r="Q561" s="35">
        <f t="shared" si="147"/>
        <v>0</v>
      </c>
      <c r="W561" s="35">
        <f t="shared" si="149"/>
        <v>0</v>
      </c>
    </row>
    <row r="562" spans="1:23" ht="12.95" customHeight="1">
      <c r="A562" s="54" t="str">
        <f t="shared" si="148"/>
        <v/>
      </c>
      <c r="B562" s="470" t="str">
        <f t="shared" si="148"/>
        <v/>
      </c>
      <c r="C562" s="52" t="str">
        <f>IF(A562="","",คะแนนตามตัวชี้วัด!AY520)</f>
        <v/>
      </c>
      <c r="D562" s="52" t="str">
        <f>IF(A562="","",คะแนนตามตัวชี้วัด!AU520)</f>
        <v/>
      </c>
      <c r="E562" s="52" t="str">
        <f>IF(B562="","",คะแนนตามตัวชี้วัด!AV520)</f>
        <v/>
      </c>
      <c r="F562" s="60" t="str">
        <f t="shared" si="150"/>
        <v/>
      </c>
      <c r="G562" s="52" t="str">
        <f>IF(A562="","",คะแนนตามตัวชี้วัด!AZ520)</f>
        <v/>
      </c>
      <c r="H562" s="52" t="str">
        <f>IF(A562="","",คะแนนตามตัวชี้วัด!AW520)</f>
        <v/>
      </c>
      <c r="I562" s="52" t="str">
        <f>IF(B562="","",คะแนนตามตัวชี้วัด!AX520)</f>
        <v/>
      </c>
      <c r="J562" s="60" t="str">
        <f t="shared" si="151"/>
        <v/>
      </c>
      <c r="K562" s="54" t="str">
        <f t="shared" si="152"/>
        <v/>
      </c>
      <c r="L562" s="307" t="str">
        <f t="shared" si="153"/>
        <v/>
      </c>
      <c r="M562" s="33"/>
      <c r="N562" s="33" t="str">
        <f t="shared" si="154"/>
        <v/>
      </c>
      <c r="O562" s="33" t="str">
        <f t="shared" si="155"/>
        <v/>
      </c>
      <c r="P562" s="59" t="str">
        <f>IF('กรอกข้อมูล นร1'!E19="ย้าย",'กรอกข้อมูล นร1'!E19,"")</f>
        <v/>
      </c>
      <c r="Q562" s="35">
        <f t="shared" si="147"/>
        <v>0</v>
      </c>
      <c r="W562" s="35">
        <f t="shared" si="149"/>
        <v>0</v>
      </c>
    </row>
    <row r="563" spans="1:23" ht="12.95" customHeight="1">
      <c r="A563" s="54" t="str">
        <f t="shared" si="148"/>
        <v/>
      </c>
      <c r="B563" s="470" t="str">
        <f t="shared" si="148"/>
        <v/>
      </c>
      <c r="C563" s="52" t="str">
        <f>IF(A563="","",คะแนนตามตัวชี้วัด!AY521)</f>
        <v/>
      </c>
      <c r="D563" s="52" t="str">
        <f>IF(A563="","",คะแนนตามตัวชี้วัด!AU521)</f>
        <v/>
      </c>
      <c r="E563" s="52" t="str">
        <f>IF(B563="","",คะแนนตามตัวชี้วัด!AV521)</f>
        <v/>
      </c>
      <c r="F563" s="60" t="str">
        <f t="shared" si="150"/>
        <v/>
      </c>
      <c r="G563" s="52" t="str">
        <f>IF(A563="","",คะแนนตามตัวชี้วัด!AZ521)</f>
        <v/>
      </c>
      <c r="H563" s="52" t="str">
        <f>IF(A563="","",คะแนนตามตัวชี้วัด!AW521)</f>
        <v/>
      </c>
      <c r="I563" s="52" t="str">
        <f>IF(B563="","",คะแนนตามตัวชี้วัด!AX521)</f>
        <v/>
      </c>
      <c r="J563" s="60" t="str">
        <f t="shared" si="151"/>
        <v/>
      </c>
      <c r="K563" s="54" t="str">
        <f t="shared" si="152"/>
        <v/>
      </c>
      <c r="L563" s="307" t="str">
        <f t="shared" si="153"/>
        <v/>
      </c>
      <c r="M563" s="33"/>
      <c r="N563" s="33" t="str">
        <f t="shared" si="154"/>
        <v/>
      </c>
      <c r="O563" s="33" t="str">
        <f t="shared" si="155"/>
        <v/>
      </c>
      <c r="P563" s="59" t="str">
        <f>IF('กรอกข้อมูล นร1'!E20="ย้าย",'กรอกข้อมูล นร1'!E20,"")</f>
        <v/>
      </c>
      <c r="Q563" s="35">
        <f t="shared" si="147"/>
        <v>0</v>
      </c>
      <c r="W563" s="35">
        <f t="shared" si="149"/>
        <v>0</v>
      </c>
    </row>
    <row r="564" spans="1:23" ht="12.95" customHeight="1">
      <c r="A564" s="54" t="str">
        <f t="shared" si="148"/>
        <v/>
      </c>
      <c r="B564" s="470" t="str">
        <f t="shared" si="148"/>
        <v/>
      </c>
      <c r="C564" s="52" t="str">
        <f>IF(A564="","",คะแนนตามตัวชี้วัด!AY522)</f>
        <v/>
      </c>
      <c r="D564" s="52" t="str">
        <f>IF(A564="","",คะแนนตามตัวชี้วัด!AU522)</f>
        <v/>
      </c>
      <c r="E564" s="52" t="str">
        <f>IF(B564="","",คะแนนตามตัวชี้วัด!AV522)</f>
        <v/>
      </c>
      <c r="F564" s="60" t="str">
        <f t="shared" si="150"/>
        <v/>
      </c>
      <c r="G564" s="52" t="str">
        <f>IF(A564="","",คะแนนตามตัวชี้วัด!AZ522)</f>
        <v/>
      </c>
      <c r="H564" s="52" t="str">
        <f>IF(A564="","",คะแนนตามตัวชี้วัด!AW522)</f>
        <v/>
      </c>
      <c r="I564" s="52" t="str">
        <f>IF(B564="","",คะแนนตามตัวชี้วัด!AX522)</f>
        <v/>
      </c>
      <c r="J564" s="60" t="str">
        <f t="shared" si="151"/>
        <v/>
      </c>
      <c r="K564" s="54" t="str">
        <f t="shared" si="152"/>
        <v/>
      </c>
      <c r="L564" s="307" t="str">
        <f t="shared" si="153"/>
        <v/>
      </c>
      <c r="M564" s="33"/>
      <c r="N564" s="33" t="str">
        <f t="shared" si="154"/>
        <v/>
      </c>
      <c r="O564" s="33" t="str">
        <f t="shared" si="155"/>
        <v/>
      </c>
      <c r="P564" s="59" t="str">
        <f>IF('กรอกข้อมูล นร1'!E21="ย้าย",'กรอกข้อมูล นร1'!E21,"")</f>
        <v/>
      </c>
      <c r="Q564" s="35">
        <f t="shared" si="147"/>
        <v>0</v>
      </c>
      <c r="W564" s="35">
        <f t="shared" si="149"/>
        <v>0</v>
      </c>
    </row>
    <row r="565" spans="1:23" ht="12.95" customHeight="1">
      <c r="A565" s="54" t="str">
        <f t="shared" si="148"/>
        <v/>
      </c>
      <c r="B565" s="470" t="str">
        <f t="shared" si="148"/>
        <v/>
      </c>
      <c r="C565" s="52" t="str">
        <f>IF(A565="","",คะแนนตามตัวชี้วัด!AY523)</f>
        <v/>
      </c>
      <c r="D565" s="52" t="str">
        <f>IF(A565="","",คะแนนตามตัวชี้วัด!AU523)</f>
        <v/>
      </c>
      <c r="E565" s="52" t="str">
        <f>IF(B565="","",คะแนนตามตัวชี้วัด!AV523)</f>
        <v/>
      </c>
      <c r="F565" s="60" t="str">
        <f t="shared" si="150"/>
        <v/>
      </c>
      <c r="G565" s="52" t="str">
        <f>IF(A565="","",คะแนนตามตัวชี้วัด!AZ523)</f>
        <v/>
      </c>
      <c r="H565" s="52" t="str">
        <f>IF(A565="","",คะแนนตามตัวชี้วัด!AW523)</f>
        <v/>
      </c>
      <c r="I565" s="52" t="str">
        <f>IF(B565="","",คะแนนตามตัวชี้วัด!AX523)</f>
        <v/>
      </c>
      <c r="J565" s="60" t="str">
        <f t="shared" si="151"/>
        <v/>
      </c>
      <c r="K565" s="54" t="str">
        <f t="shared" si="152"/>
        <v/>
      </c>
      <c r="L565" s="307" t="str">
        <f t="shared" si="153"/>
        <v/>
      </c>
      <c r="M565" s="33"/>
      <c r="N565" s="33" t="str">
        <f t="shared" si="154"/>
        <v/>
      </c>
      <c r="O565" s="33" t="str">
        <f t="shared" si="155"/>
        <v/>
      </c>
      <c r="P565" s="59" t="str">
        <f>IF('กรอกข้อมูล นร1'!E22="ย้าย",'กรอกข้อมูล นร1'!E22,"")</f>
        <v/>
      </c>
      <c r="Q565" s="35">
        <f t="shared" si="147"/>
        <v>0</v>
      </c>
      <c r="W565" s="35">
        <f t="shared" si="149"/>
        <v>0</v>
      </c>
    </row>
    <row r="566" spans="1:23" ht="12.95" customHeight="1">
      <c r="A566" s="54" t="str">
        <f t="shared" si="148"/>
        <v/>
      </c>
      <c r="B566" s="470" t="str">
        <f t="shared" si="148"/>
        <v/>
      </c>
      <c r="C566" s="52" t="str">
        <f>IF(A566="","",คะแนนตามตัวชี้วัด!AY524)</f>
        <v/>
      </c>
      <c r="D566" s="52" t="str">
        <f>IF(A566="","",คะแนนตามตัวชี้วัด!AU524)</f>
        <v/>
      </c>
      <c r="E566" s="52" t="str">
        <f>IF(B566="","",คะแนนตามตัวชี้วัด!AV524)</f>
        <v/>
      </c>
      <c r="F566" s="60" t="str">
        <f t="shared" si="150"/>
        <v/>
      </c>
      <c r="G566" s="52" t="str">
        <f>IF(A566="","",คะแนนตามตัวชี้วัด!AZ524)</f>
        <v/>
      </c>
      <c r="H566" s="52" t="str">
        <f>IF(A566="","",คะแนนตามตัวชี้วัด!AW524)</f>
        <v/>
      </c>
      <c r="I566" s="52" t="str">
        <f>IF(B566="","",คะแนนตามตัวชี้วัด!AX524)</f>
        <v/>
      </c>
      <c r="J566" s="60" t="str">
        <f t="shared" si="151"/>
        <v/>
      </c>
      <c r="K566" s="54" t="str">
        <f t="shared" si="152"/>
        <v/>
      </c>
      <c r="L566" s="307" t="str">
        <f t="shared" si="153"/>
        <v/>
      </c>
      <c r="M566" s="33"/>
      <c r="N566" s="33" t="str">
        <f t="shared" si="154"/>
        <v/>
      </c>
      <c r="O566" s="33" t="str">
        <f t="shared" si="155"/>
        <v/>
      </c>
      <c r="P566" s="59" t="str">
        <f>IF('กรอกข้อมูล นร1'!E23="ย้าย",'กรอกข้อมูล นร1'!E23,"")</f>
        <v/>
      </c>
      <c r="Q566" s="35">
        <f t="shared" si="147"/>
        <v>0</v>
      </c>
      <c r="W566" s="35">
        <f t="shared" si="149"/>
        <v>0</v>
      </c>
    </row>
    <row r="567" spans="1:23" ht="12.95" customHeight="1">
      <c r="A567" s="54" t="str">
        <f t="shared" si="148"/>
        <v/>
      </c>
      <c r="B567" s="470" t="str">
        <f t="shared" si="148"/>
        <v/>
      </c>
      <c r="C567" s="52" t="str">
        <f>IF(A567="","",คะแนนตามตัวชี้วัด!AY525)</f>
        <v/>
      </c>
      <c r="D567" s="52" t="str">
        <f>IF(A567="","",คะแนนตามตัวชี้วัด!AU525)</f>
        <v/>
      </c>
      <c r="E567" s="52" t="str">
        <f>IF(B567="","",คะแนนตามตัวชี้วัด!AV525)</f>
        <v/>
      </c>
      <c r="F567" s="60" t="str">
        <f t="shared" si="150"/>
        <v/>
      </c>
      <c r="G567" s="52" t="str">
        <f>IF(A567="","",คะแนนตามตัวชี้วัด!AZ525)</f>
        <v/>
      </c>
      <c r="H567" s="52" t="str">
        <f>IF(A567="","",คะแนนตามตัวชี้วัด!AW525)</f>
        <v/>
      </c>
      <c r="I567" s="52" t="str">
        <f>IF(B567="","",คะแนนตามตัวชี้วัด!AX525)</f>
        <v/>
      </c>
      <c r="J567" s="60" t="str">
        <f t="shared" si="151"/>
        <v/>
      </c>
      <c r="K567" s="54" t="str">
        <f t="shared" si="152"/>
        <v/>
      </c>
      <c r="L567" s="307" t="str">
        <f t="shared" si="153"/>
        <v/>
      </c>
      <c r="M567" s="33"/>
      <c r="N567" s="33" t="str">
        <f t="shared" si="154"/>
        <v/>
      </c>
      <c r="O567" s="33" t="str">
        <f t="shared" si="155"/>
        <v/>
      </c>
      <c r="P567" s="59" t="str">
        <f>IF('กรอกข้อมูล นร1'!E24="ย้าย",'กรอกข้อมูล นร1'!E24,"")</f>
        <v/>
      </c>
      <c r="Q567" s="35">
        <f t="shared" si="147"/>
        <v>0</v>
      </c>
      <c r="W567" s="35">
        <f t="shared" si="149"/>
        <v>0</v>
      </c>
    </row>
    <row r="568" spans="1:23" ht="12.95" customHeight="1">
      <c r="A568" s="54" t="str">
        <f t="shared" ref="A568:B587" si="156">A508</f>
        <v/>
      </c>
      <c r="B568" s="470" t="str">
        <f t="shared" si="156"/>
        <v/>
      </c>
      <c r="C568" s="52" t="str">
        <f>IF(A568="","",คะแนนตามตัวชี้วัด!AY526)</f>
        <v/>
      </c>
      <c r="D568" s="52" t="str">
        <f>IF(A568="","",คะแนนตามตัวชี้วัด!AU526)</f>
        <v/>
      </c>
      <c r="E568" s="52" t="str">
        <f>IF(B568="","",คะแนนตามตัวชี้วัด!AV526)</f>
        <v/>
      </c>
      <c r="F568" s="60" t="str">
        <f t="shared" si="150"/>
        <v/>
      </c>
      <c r="G568" s="52" t="str">
        <f>IF(A568="","",คะแนนตามตัวชี้วัด!AZ526)</f>
        <v/>
      </c>
      <c r="H568" s="52" t="str">
        <f>IF(A568="","",คะแนนตามตัวชี้วัด!AW526)</f>
        <v/>
      </c>
      <c r="I568" s="52" t="str">
        <f>IF(B568="","",คะแนนตามตัวชี้วัด!AX526)</f>
        <v/>
      </c>
      <c r="J568" s="60" t="str">
        <f t="shared" si="151"/>
        <v/>
      </c>
      <c r="K568" s="54" t="str">
        <f t="shared" si="152"/>
        <v/>
      </c>
      <c r="L568" s="307" t="str">
        <f t="shared" si="153"/>
        <v/>
      </c>
      <c r="M568" s="33"/>
      <c r="N568" s="33" t="str">
        <f t="shared" si="154"/>
        <v/>
      </c>
      <c r="O568" s="33" t="str">
        <f t="shared" si="155"/>
        <v/>
      </c>
      <c r="P568" s="59" t="str">
        <f>IF('กรอกข้อมูล นร1'!E25="ย้าย",'กรอกข้อมูล นร1'!E25,"")</f>
        <v/>
      </c>
      <c r="Q568" s="35">
        <f t="shared" si="147"/>
        <v>0</v>
      </c>
      <c r="W568" s="35">
        <f t="shared" si="149"/>
        <v>0</v>
      </c>
    </row>
    <row r="569" spans="1:23" ht="12.95" customHeight="1">
      <c r="A569" s="54" t="str">
        <f t="shared" si="156"/>
        <v/>
      </c>
      <c r="B569" s="470" t="str">
        <f t="shared" si="156"/>
        <v/>
      </c>
      <c r="C569" s="52" t="str">
        <f>IF(A569="","",คะแนนตามตัวชี้วัด!AY527)</f>
        <v/>
      </c>
      <c r="D569" s="52" t="str">
        <f>IF(A569="","",คะแนนตามตัวชี้วัด!AU527)</f>
        <v/>
      </c>
      <c r="E569" s="52" t="str">
        <f>IF(B569="","",คะแนนตามตัวชี้วัด!AV527)</f>
        <v/>
      </c>
      <c r="F569" s="60" t="str">
        <f t="shared" si="150"/>
        <v/>
      </c>
      <c r="G569" s="52" t="str">
        <f>IF(A569="","",คะแนนตามตัวชี้วัด!AZ527)</f>
        <v/>
      </c>
      <c r="H569" s="52" t="str">
        <f>IF(A569="","",คะแนนตามตัวชี้วัด!AW527)</f>
        <v/>
      </c>
      <c r="I569" s="52" t="str">
        <f>IF(B569="","",คะแนนตามตัวชี้วัด!AX527)</f>
        <v/>
      </c>
      <c r="J569" s="60" t="str">
        <f t="shared" si="151"/>
        <v/>
      </c>
      <c r="K569" s="54" t="str">
        <f t="shared" si="152"/>
        <v/>
      </c>
      <c r="L569" s="307" t="str">
        <f t="shared" si="153"/>
        <v/>
      </c>
      <c r="M569" s="33"/>
      <c r="N569" s="33" t="str">
        <f t="shared" si="154"/>
        <v/>
      </c>
      <c r="O569" s="33" t="str">
        <f t="shared" si="155"/>
        <v/>
      </c>
      <c r="P569" s="59" t="str">
        <f>IF('กรอกข้อมูล นร1'!E26="ย้าย",'กรอกข้อมูล นร1'!E26,"")</f>
        <v/>
      </c>
      <c r="Q569" s="35">
        <f t="shared" si="147"/>
        <v>0</v>
      </c>
      <c r="W569" s="35">
        <f t="shared" si="149"/>
        <v>0</v>
      </c>
    </row>
    <row r="570" spans="1:23" ht="12.95" customHeight="1">
      <c r="A570" s="54" t="str">
        <f t="shared" si="156"/>
        <v/>
      </c>
      <c r="B570" s="470" t="str">
        <f t="shared" si="156"/>
        <v/>
      </c>
      <c r="C570" s="52" t="str">
        <f>IF(A570="","",คะแนนตามตัวชี้วัด!AY528)</f>
        <v/>
      </c>
      <c r="D570" s="52" t="str">
        <f>IF(A570="","",คะแนนตามตัวชี้วัด!AU528)</f>
        <v/>
      </c>
      <c r="E570" s="52" t="str">
        <f>IF(B570="","",คะแนนตามตัวชี้วัด!AV528)</f>
        <v/>
      </c>
      <c r="F570" s="60" t="str">
        <f t="shared" si="150"/>
        <v/>
      </c>
      <c r="G570" s="52" t="str">
        <f>IF(A570="","",คะแนนตามตัวชี้วัด!AZ528)</f>
        <v/>
      </c>
      <c r="H570" s="52" t="str">
        <f>IF(A570="","",คะแนนตามตัวชี้วัด!AW528)</f>
        <v/>
      </c>
      <c r="I570" s="52" t="str">
        <f>IF(B570="","",คะแนนตามตัวชี้วัด!AX528)</f>
        <v/>
      </c>
      <c r="J570" s="60" t="str">
        <f t="shared" si="151"/>
        <v/>
      </c>
      <c r="K570" s="54" t="str">
        <f t="shared" si="152"/>
        <v/>
      </c>
      <c r="L570" s="307" t="str">
        <f t="shared" si="153"/>
        <v/>
      </c>
      <c r="M570" s="33"/>
      <c r="N570" s="33" t="str">
        <f t="shared" si="154"/>
        <v/>
      </c>
      <c r="O570" s="33" t="str">
        <f t="shared" si="155"/>
        <v/>
      </c>
      <c r="P570" s="59" t="str">
        <f>IF('กรอกข้อมูล นร1'!E27="ย้าย",'กรอกข้อมูล นร1'!E27,"")</f>
        <v/>
      </c>
      <c r="Q570" s="35">
        <f t="shared" si="147"/>
        <v>0</v>
      </c>
      <c r="W570" s="35">
        <f t="shared" si="149"/>
        <v>0</v>
      </c>
    </row>
    <row r="571" spans="1:23" ht="12.95" customHeight="1">
      <c r="A571" s="54" t="str">
        <f t="shared" si="156"/>
        <v/>
      </c>
      <c r="B571" s="470" t="str">
        <f t="shared" si="156"/>
        <v/>
      </c>
      <c r="C571" s="52" t="str">
        <f>IF(A571="","",คะแนนตามตัวชี้วัด!AY529)</f>
        <v/>
      </c>
      <c r="D571" s="52" t="str">
        <f>IF(A571="","",คะแนนตามตัวชี้วัด!AU529)</f>
        <v/>
      </c>
      <c r="E571" s="52" t="str">
        <f>IF(B571="","",คะแนนตามตัวชี้วัด!AV529)</f>
        <v/>
      </c>
      <c r="F571" s="60" t="str">
        <f t="shared" si="150"/>
        <v/>
      </c>
      <c r="G571" s="52" t="str">
        <f>IF(A571="","",คะแนนตามตัวชี้วัด!AZ529)</f>
        <v/>
      </c>
      <c r="H571" s="52" t="str">
        <f>IF(A571="","",คะแนนตามตัวชี้วัด!AW529)</f>
        <v/>
      </c>
      <c r="I571" s="52" t="str">
        <f>IF(B571="","",คะแนนตามตัวชี้วัด!AX529)</f>
        <v/>
      </c>
      <c r="J571" s="60" t="str">
        <f t="shared" si="151"/>
        <v/>
      </c>
      <c r="K571" s="54" t="str">
        <f t="shared" si="152"/>
        <v/>
      </c>
      <c r="L571" s="307" t="str">
        <f t="shared" si="153"/>
        <v/>
      </c>
      <c r="M571" s="33"/>
      <c r="N571" s="33" t="str">
        <f t="shared" si="154"/>
        <v/>
      </c>
      <c r="O571" s="33" t="str">
        <f t="shared" si="155"/>
        <v/>
      </c>
      <c r="P571" s="59" t="str">
        <f>IF('กรอกข้อมูล นร1'!E28="ย้าย",'กรอกข้อมูล นร1'!E28,"")</f>
        <v/>
      </c>
      <c r="Q571" s="35">
        <f t="shared" si="147"/>
        <v>0</v>
      </c>
      <c r="W571" s="35">
        <f t="shared" si="149"/>
        <v>0</v>
      </c>
    </row>
    <row r="572" spans="1:23" ht="12.95" customHeight="1">
      <c r="A572" s="54" t="str">
        <f t="shared" si="156"/>
        <v/>
      </c>
      <c r="B572" s="470" t="str">
        <f t="shared" si="156"/>
        <v/>
      </c>
      <c r="C572" s="52" t="str">
        <f>IF(A572="","",คะแนนตามตัวชี้วัด!AY530)</f>
        <v/>
      </c>
      <c r="D572" s="52" t="str">
        <f>IF(A572="","",คะแนนตามตัวชี้วัด!AU530)</f>
        <v/>
      </c>
      <c r="E572" s="52" t="str">
        <f>IF(B572="","",คะแนนตามตัวชี้วัด!AV530)</f>
        <v/>
      </c>
      <c r="F572" s="60" t="str">
        <f t="shared" si="150"/>
        <v/>
      </c>
      <c r="G572" s="52" t="str">
        <f>IF(A572="","",คะแนนตามตัวชี้วัด!AZ530)</f>
        <v/>
      </c>
      <c r="H572" s="52" t="str">
        <f>IF(A572="","",คะแนนตามตัวชี้วัด!AW530)</f>
        <v/>
      </c>
      <c r="I572" s="52" t="str">
        <f>IF(B572="","",คะแนนตามตัวชี้วัด!AX530)</f>
        <v/>
      </c>
      <c r="J572" s="60" t="str">
        <f t="shared" si="151"/>
        <v/>
      </c>
      <c r="K572" s="54" t="str">
        <f t="shared" si="152"/>
        <v/>
      </c>
      <c r="L572" s="307" t="str">
        <f t="shared" si="153"/>
        <v/>
      </c>
      <c r="M572" s="33"/>
      <c r="N572" s="33" t="str">
        <f t="shared" si="154"/>
        <v/>
      </c>
      <c r="O572" s="33" t="str">
        <f t="shared" si="155"/>
        <v/>
      </c>
      <c r="P572" s="59" t="str">
        <f>IF('กรอกข้อมูล นร1'!E29="ย้าย",'กรอกข้อมูล นร1'!E29,"")</f>
        <v/>
      </c>
      <c r="Q572" s="35">
        <f t="shared" si="147"/>
        <v>0</v>
      </c>
      <c r="W572" s="35">
        <f t="shared" si="149"/>
        <v>0</v>
      </c>
    </row>
    <row r="573" spans="1:23" ht="12.95" customHeight="1">
      <c r="A573" s="54" t="str">
        <f t="shared" si="156"/>
        <v/>
      </c>
      <c r="B573" s="470" t="str">
        <f t="shared" si="156"/>
        <v/>
      </c>
      <c r="C573" s="52" t="str">
        <f>IF(A573="","",คะแนนตามตัวชี้วัด!AY531)</f>
        <v/>
      </c>
      <c r="D573" s="52" t="str">
        <f>IF(A573="","",คะแนนตามตัวชี้วัด!AU531)</f>
        <v/>
      </c>
      <c r="E573" s="52" t="str">
        <f>IF(B573="","",คะแนนตามตัวชี้วัด!AV531)</f>
        <v/>
      </c>
      <c r="F573" s="60" t="str">
        <f t="shared" si="150"/>
        <v/>
      </c>
      <c r="G573" s="52" t="str">
        <f>IF(A573="","",คะแนนตามตัวชี้วัด!AZ531)</f>
        <v/>
      </c>
      <c r="H573" s="52" t="str">
        <f>IF(A573="","",คะแนนตามตัวชี้วัด!AW531)</f>
        <v/>
      </c>
      <c r="I573" s="52" t="str">
        <f>IF(B573="","",คะแนนตามตัวชี้วัด!AX531)</f>
        <v/>
      </c>
      <c r="J573" s="60" t="str">
        <f t="shared" si="151"/>
        <v/>
      </c>
      <c r="K573" s="54" t="str">
        <f t="shared" si="152"/>
        <v/>
      </c>
      <c r="L573" s="307" t="str">
        <f t="shared" si="153"/>
        <v/>
      </c>
      <c r="M573" s="33"/>
      <c r="N573" s="33" t="str">
        <f t="shared" si="154"/>
        <v/>
      </c>
      <c r="O573" s="33" t="str">
        <f t="shared" si="155"/>
        <v/>
      </c>
      <c r="P573" s="59" t="str">
        <f>IF('กรอกข้อมูล นร1'!E30="ย้าย",'กรอกข้อมูล นร1'!E30,"")</f>
        <v/>
      </c>
      <c r="Q573" s="35">
        <f t="shared" si="147"/>
        <v>0</v>
      </c>
      <c r="W573" s="35">
        <f t="shared" si="149"/>
        <v>0</v>
      </c>
    </row>
    <row r="574" spans="1:23" ht="12.95" customHeight="1">
      <c r="A574" s="54" t="str">
        <f t="shared" si="156"/>
        <v/>
      </c>
      <c r="B574" s="470" t="str">
        <f t="shared" si="156"/>
        <v/>
      </c>
      <c r="C574" s="52" t="str">
        <f>IF(A574="","",คะแนนตามตัวชี้วัด!AY532)</f>
        <v/>
      </c>
      <c r="D574" s="52" t="str">
        <f>IF(A574="","",คะแนนตามตัวชี้วัด!AU532)</f>
        <v/>
      </c>
      <c r="E574" s="52" t="str">
        <f>IF(B574="","",คะแนนตามตัวชี้วัด!AV532)</f>
        <v/>
      </c>
      <c r="F574" s="60" t="str">
        <f t="shared" si="150"/>
        <v/>
      </c>
      <c r="G574" s="52" t="str">
        <f>IF(A574="","",คะแนนตามตัวชี้วัด!AZ532)</f>
        <v/>
      </c>
      <c r="H574" s="52" t="str">
        <f>IF(A574="","",คะแนนตามตัวชี้วัด!AW532)</f>
        <v/>
      </c>
      <c r="I574" s="52" t="str">
        <f>IF(B574="","",คะแนนตามตัวชี้วัด!AX532)</f>
        <v/>
      </c>
      <c r="J574" s="60" t="str">
        <f t="shared" si="151"/>
        <v/>
      </c>
      <c r="K574" s="54" t="str">
        <f t="shared" si="152"/>
        <v/>
      </c>
      <c r="L574" s="307" t="str">
        <f t="shared" si="153"/>
        <v/>
      </c>
      <c r="M574" s="33"/>
      <c r="N574" s="33" t="str">
        <f t="shared" si="154"/>
        <v/>
      </c>
      <c r="O574" s="33" t="str">
        <f t="shared" si="155"/>
        <v/>
      </c>
      <c r="P574" s="59" t="str">
        <f>IF('กรอกข้อมูล นร1'!E31="ย้าย",'กรอกข้อมูล นร1'!E31,"")</f>
        <v/>
      </c>
      <c r="Q574" s="35">
        <f t="shared" si="147"/>
        <v>0</v>
      </c>
      <c r="W574" s="35">
        <f t="shared" si="149"/>
        <v>0</v>
      </c>
    </row>
    <row r="575" spans="1:23" ht="12.95" customHeight="1">
      <c r="A575" s="54" t="str">
        <f t="shared" si="156"/>
        <v/>
      </c>
      <c r="B575" s="470" t="str">
        <f t="shared" si="156"/>
        <v/>
      </c>
      <c r="C575" s="52" t="str">
        <f>IF(A575="","",คะแนนตามตัวชี้วัด!AY533)</f>
        <v/>
      </c>
      <c r="D575" s="52" t="str">
        <f>IF(A575="","",คะแนนตามตัวชี้วัด!AU533)</f>
        <v/>
      </c>
      <c r="E575" s="52" t="str">
        <f>IF(B575="","",คะแนนตามตัวชี้วัด!AV533)</f>
        <v/>
      </c>
      <c r="F575" s="60" t="str">
        <f t="shared" si="150"/>
        <v/>
      </c>
      <c r="G575" s="52" t="str">
        <f>IF(A575="","",คะแนนตามตัวชี้วัด!AZ533)</f>
        <v/>
      </c>
      <c r="H575" s="52" t="str">
        <f>IF(A575="","",คะแนนตามตัวชี้วัด!AW533)</f>
        <v/>
      </c>
      <c r="I575" s="52" t="str">
        <f>IF(B575="","",คะแนนตามตัวชี้วัด!AX533)</f>
        <v/>
      </c>
      <c r="J575" s="60" t="str">
        <f t="shared" si="151"/>
        <v/>
      </c>
      <c r="K575" s="54" t="str">
        <f t="shared" si="152"/>
        <v/>
      </c>
      <c r="L575" s="307" t="str">
        <f t="shared" si="153"/>
        <v/>
      </c>
      <c r="M575" s="33"/>
      <c r="N575" s="33" t="str">
        <f t="shared" si="154"/>
        <v/>
      </c>
      <c r="O575" s="33" t="str">
        <f t="shared" si="155"/>
        <v/>
      </c>
      <c r="P575" s="59" t="str">
        <f>IF('กรอกข้อมูล นร1'!E32="ย้าย",'กรอกข้อมูล นร1'!E32,"")</f>
        <v/>
      </c>
      <c r="Q575" s="35">
        <f t="shared" si="147"/>
        <v>0</v>
      </c>
      <c r="W575" s="35">
        <f t="shared" si="149"/>
        <v>0</v>
      </c>
    </row>
    <row r="576" spans="1:23" ht="12.95" customHeight="1">
      <c r="A576" s="54" t="str">
        <f t="shared" si="156"/>
        <v/>
      </c>
      <c r="B576" s="470" t="str">
        <f t="shared" si="156"/>
        <v/>
      </c>
      <c r="C576" s="52" t="str">
        <f>IF(A576="","",คะแนนตามตัวชี้วัด!AY534)</f>
        <v/>
      </c>
      <c r="D576" s="52" t="str">
        <f>IF(A576="","",คะแนนตามตัวชี้วัด!AU534)</f>
        <v/>
      </c>
      <c r="E576" s="52" t="str">
        <f>IF(B576="","",คะแนนตามตัวชี้วัด!AV534)</f>
        <v/>
      </c>
      <c r="F576" s="60" t="str">
        <f t="shared" si="150"/>
        <v/>
      </c>
      <c r="G576" s="52" t="str">
        <f>IF(A576="","",คะแนนตามตัวชี้วัด!AZ534)</f>
        <v/>
      </c>
      <c r="H576" s="52" t="str">
        <f>IF(A576="","",คะแนนตามตัวชี้วัด!AW534)</f>
        <v/>
      </c>
      <c r="I576" s="52" t="str">
        <f>IF(B576="","",คะแนนตามตัวชี้วัด!AX534)</f>
        <v/>
      </c>
      <c r="J576" s="60" t="str">
        <f t="shared" si="151"/>
        <v/>
      </c>
      <c r="K576" s="54" t="str">
        <f t="shared" si="152"/>
        <v/>
      </c>
      <c r="L576" s="307" t="str">
        <f t="shared" si="153"/>
        <v/>
      </c>
      <c r="M576" s="33"/>
      <c r="N576" s="33" t="str">
        <f t="shared" si="154"/>
        <v/>
      </c>
      <c r="O576" s="33" t="str">
        <f t="shared" si="155"/>
        <v/>
      </c>
      <c r="P576" s="59" t="str">
        <f>IF('กรอกข้อมูล นร1'!E33="ย้าย",'กรอกข้อมูล นร1'!E33,"")</f>
        <v/>
      </c>
      <c r="Q576" s="35">
        <f t="shared" si="147"/>
        <v>0</v>
      </c>
      <c r="W576" s="35">
        <f t="shared" si="149"/>
        <v>0</v>
      </c>
    </row>
    <row r="577" spans="1:23" ht="12.95" customHeight="1">
      <c r="A577" s="54" t="str">
        <f t="shared" si="156"/>
        <v/>
      </c>
      <c r="B577" s="470" t="str">
        <f t="shared" si="156"/>
        <v/>
      </c>
      <c r="C577" s="52" t="str">
        <f>IF(A577="","",คะแนนตามตัวชี้วัด!AY535)</f>
        <v/>
      </c>
      <c r="D577" s="52" t="str">
        <f>IF(A577="","",คะแนนตามตัวชี้วัด!AU535)</f>
        <v/>
      </c>
      <c r="E577" s="52" t="str">
        <f>IF(B577="","",คะแนนตามตัวชี้วัด!AV535)</f>
        <v/>
      </c>
      <c r="F577" s="60" t="str">
        <f t="shared" si="150"/>
        <v/>
      </c>
      <c r="G577" s="52" t="str">
        <f>IF(A577="","",คะแนนตามตัวชี้วัด!AZ535)</f>
        <v/>
      </c>
      <c r="H577" s="52" t="str">
        <f>IF(A577="","",คะแนนตามตัวชี้วัด!AW535)</f>
        <v/>
      </c>
      <c r="I577" s="52" t="str">
        <f>IF(B577="","",คะแนนตามตัวชี้วัด!AX535)</f>
        <v/>
      </c>
      <c r="J577" s="60" t="str">
        <f t="shared" si="151"/>
        <v/>
      </c>
      <c r="K577" s="54" t="str">
        <f t="shared" si="152"/>
        <v/>
      </c>
      <c r="L577" s="307" t="str">
        <f t="shared" si="153"/>
        <v/>
      </c>
      <c r="M577" s="33"/>
      <c r="N577" s="33" t="str">
        <f t="shared" si="154"/>
        <v/>
      </c>
      <c r="O577" s="33" t="str">
        <f t="shared" si="155"/>
        <v/>
      </c>
      <c r="P577" s="59" t="str">
        <f>IF('กรอกข้อมูล นร1'!E34="ย้าย",'กรอกข้อมูล นร1'!E34,"")</f>
        <v/>
      </c>
      <c r="Q577" s="35">
        <f t="shared" si="147"/>
        <v>0</v>
      </c>
      <c r="W577" s="35">
        <f t="shared" si="149"/>
        <v>0</v>
      </c>
    </row>
    <row r="578" spans="1:23" ht="12.95" customHeight="1">
      <c r="A578" s="54" t="str">
        <f t="shared" si="156"/>
        <v/>
      </c>
      <c r="B578" s="470" t="str">
        <f t="shared" si="156"/>
        <v/>
      </c>
      <c r="C578" s="52" t="str">
        <f>IF(A578="","",คะแนนตามตัวชี้วัด!AY536)</f>
        <v/>
      </c>
      <c r="D578" s="52" t="str">
        <f>IF(A578="","",คะแนนตามตัวชี้วัด!AU536)</f>
        <v/>
      </c>
      <c r="E578" s="52" t="str">
        <f>IF(B578="","",คะแนนตามตัวชี้วัด!AV536)</f>
        <v/>
      </c>
      <c r="F578" s="60" t="str">
        <f t="shared" si="150"/>
        <v/>
      </c>
      <c r="G578" s="52" t="str">
        <f>IF(A578="","",คะแนนตามตัวชี้วัด!AZ536)</f>
        <v/>
      </c>
      <c r="H578" s="52" t="str">
        <f>IF(A578="","",คะแนนตามตัวชี้วัด!AW536)</f>
        <v/>
      </c>
      <c r="I578" s="52" t="str">
        <f>IF(B578="","",คะแนนตามตัวชี้วัด!AX536)</f>
        <v/>
      </c>
      <c r="J578" s="60" t="str">
        <f t="shared" si="151"/>
        <v/>
      </c>
      <c r="K578" s="54" t="str">
        <f t="shared" si="152"/>
        <v/>
      </c>
      <c r="L578" s="307" t="str">
        <f t="shared" si="153"/>
        <v/>
      </c>
      <c r="M578" s="33"/>
      <c r="N578" s="33" t="str">
        <f t="shared" si="154"/>
        <v/>
      </c>
      <c r="O578" s="33" t="str">
        <f t="shared" si="155"/>
        <v/>
      </c>
      <c r="P578" s="59" t="str">
        <f>IF('กรอกข้อมูล นร1'!E35="ย้าย",'กรอกข้อมูล นร1'!E35,"")</f>
        <v/>
      </c>
      <c r="Q578" s="35">
        <f t="shared" si="147"/>
        <v>0</v>
      </c>
      <c r="W578" s="35">
        <f t="shared" si="149"/>
        <v>0</v>
      </c>
    </row>
    <row r="579" spans="1:23" ht="12.95" customHeight="1">
      <c r="A579" s="54" t="str">
        <f t="shared" si="156"/>
        <v/>
      </c>
      <c r="B579" s="470" t="str">
        <f t="shared" si="156"/>
        <v/>
      </c>
      <c r="C579" s="52" t="str">
        <f>IF(A579="","",คะแนนตามตัวชี้วัด!AY537)</f>
        <v/>
      </c>
      <c r="D579" s="52" t="str">
        <f>IF(A579="","",คะแนนตามตัวชี้วัด!AU537)</f>
        <v/>
      </c>
      <c r="E579" s="52" t="str">
        <f>IF(B579="","",คะแนนตามตัวชี้วัด!AV537)</f>
        <v/>
      </c>
      <c r="F579" s="60" t="str">
        <f t="shared" si="150"/>
        <v/>
      </c>
      <c r="G579" s="52" t="str">
        <f>IF(A579="","",คะแนนตามตัวชี้วัด!AZ537)</f>
        <v/>
      </c>
      <c r="H579" s="52" t="str">
        <f>IF(A579="","",คะแนนตามตัวชี้วัด!AW537)</f>
        <v/>
      </c>
      <c r="I579" s="52" t="str">
        <f>IF(B579="","",คะแนนตามตัวชี้วัด!AX537)</f>
        <v/>
      </c>
      <c r="J579" s="60" t="str">
        <f t="shared" si="151"/>
        <v/>
      </c>
      <c r="K579" s="54" t="str">
        <f t="shared" si="152"/>
        <v/>
      </c>
      <c r="L579" s="307" t="str">
        <f t="shared" si="153"/>
        <v/>
      </c>
      <c r="M579" s="33"/>
      <c r="N579" s="33" t="str">
        <f t="shared" si="154"/>
        <v/>
      </c>
      <c r="O579" s="33" t="str">
        <f t="shared" si="155"/>
        <v/>
      </c>
      <c r="P579" s="59" t="str">
        <f>IF('กรอกข้อมูล นร1'!E36="ย้าย",'กรอกข้อมูล นร1'!E36,"")</f>
        <v/>
      </c>
      <c r="Q579" s="35">
        <f t="shared" si="147"/>
        <v>0</v>
      </c>
      <c r="W579" s="35">
        <f t="shared" si="149"/>
        <v>0</v>
      </c>
    </row>
    <row r="580" spans="1:23" ht="12.95" customHeight="1">
      <c r="A580" s="54" t="str">
        <f t="shared" si="156"/>
        <v/>
      </c>
      <c r="B580" s="470" t="str">
        <f t="shared" si="156"/>
        <v/>
      </c>
      <c r="C580" s="52" t="str">
        <f>IF(A580="","",คะแนนตามตัวชี้วัด!AY538)</f>
        <v/>
      </c>
      <c r="D580" s="52" t="str">
        <f>IF(A580="","",คะแนนตามตัวชี้วัด!AU538)</f>
        <v/>
      </c>
      <c r="E580" s="52" t="str">
        <f>IF(B580="","",คะแนนตามตัวชี้วัด!AV538)</f>
        <v/>
      </c>
      <c r="F580" s="60" t="str">
        <f t="shared" si="150"/>
        <v/>
      </c>
      <c r="G580" s="52" t="str">
        <f>IF(A580="","",คะแนนตามตัวชี้วัด!AZ538)</f>
        <v/>
      </c>
      <c r="H580" s="52" t="str">
        <f>IF(A580="","",คะแนนตามตัวชี้วัด!AW538)</f>
        <v/>
      </c>
      <c r="I580" s="52" t="str">
        <f>IF(B580="","",คะแนนตามตัวชี้วัด!AX538)</f>
        <v/>
      </c>
      <c r="J580" s="60" t="str">
        <f t="shared" si="151"/>
        <v/>
      </c>
      <c r="K580" s="54" t="str">
        <f t="shared" si="152"/>
        <v/>
      </c>
      <c r="L580" s="307" t="str">
        <f t="shared" si="153"/>
        <v/>
      </c>
      <c r="M580" s="33"/>
      <c r="N580" s="33" t="str">
        <f t="shared" si="154"/>
        <v/>
      </c>
      <c r="O580" s="33" t="str">
        <f t="shared" si="155"/>
        <v/>
      </c>
      <c r="P580" s="59" t="str">
        <f>IF('กรอกข้อมูล นร1'!E37="ย้าย",'กรอกข้อมูล นร1'!E37,"")</f>
        <v/>
      </c>
      <c r="Q580" s="35">
        <f t="shared" si="147"/>
        <v>0</v>
      </c>
      <c r="W580" s="35">
        <f t="shared" si="149"/>
        <v>0</v>
      </c>
    </row>
    <row r="581" spans="1:23" ht="12.95" customHeight="1">
      <c r="A581" s="54" t="str">
        <f t="shared" si="156"/>
        <v/>
      </c>
      <c r="B581" s="470" t="str">
        <f t="shared" si="156"/>
        <v/>
      </c>
      <c r="C581" s="52" t="str">
        <f>IF(A581="","",คะแนนตามตัวชี้วัด!AY539)</f>
        <v/>
      </c>
      <c r="D581" s="52" t="str">
        <f>IF(A581="","",คะแนนตามตัวชี้วัด!AU539)</f>
        <v/>
      </c>
      <c r="E581" s="52" t="str">
        <f>IF(B581="","",คะแนนตามตัวชี้วัด!AV539)</f>
        <v/>
      </c>
      <c r="F581" s="60" t="str">
        <f t="shared" si="150"/>
        <v/>
      </c>
      <c r="G581" s="52" t="str">
        <f>IF(A581="","",คะแนนตามตัวชี้วัด!AZ539)</f>
        <v/>
      </c>
      <c r="H581" s="52" t="str">
        <f>IF(A581="","",คะแนนตามตัวชี้วัด!AW539)</f>
        <v/>
      </c>
      <c r="I581" s="52" t="str">
        <f>IF(B581="","",คะแนนตามตัวชี้วัด!AX539)</f>
        <v/>
      </c>
      <c r="J581" s="60" t="str">
        <f t="shared" si="151"/>
        <v/>
      </c>
      <c r="K581" s="54" t="str">
        <f t="shared" si="152"/>
        <v/>
      </c>
      <c r="L581" s="307" t="str">
        <f t="shared" si="153"/>
        <v/>
      </c>
      <c r="M581" s="33"/>
      <c r="N581" s="33" t="str">
        <f t="shared" si="154"/>
        <v/>
      </c>
      <c r="O581" s="33" t="str">
        <f t="shared" si="155"/>
        <v/>
      </c>
      <c r="P581" s="59" t="str">
        <f>IF('กรอกข้อมูล นร1'!E38="ย้าย",'กรอกข้อมูล นร1'!E38,"")</f>
        <v/>
      </c>
      <c r="Q581" s="35">
        <f t="shared" si="147"/>
        <v>0</v>
      </c>
      <c r="W581" s="35">
        <f t="shared" si="149"/>
        <v>0</v>
      </c>
    </row>
    <row r="582" spans="1:23" ht="12.95" customHeight="1">
      <c r="A582" s="54" t="str">
        <f t="shared" si="156"/>
        <v/>
      </c>
      <c r="B582" s="470" t="str">
        <f t="shared" si="156"/>
        <v/>
      </c>
      <c r="C582" s="52" t="str">
        <f>IF(A582="","",คะแนนตามตัวชี้วัด!AY540)</f>
        <v/>
      </c>
      <c r="D582" s="52" t="str">
        <f>IF(A582="","",คะแนนตามตัวชี้วัด!AU540)</f>
        <v/>
      </c>
      <c r="E582" s="52" t="str">
        <f>IF(B582="","",คะแนนตามตัวชี้วัด!AV540)</f>
        <v/>
      </c>
      <c r="F582" s="60" t="str">
        <f t="shared" si="150"/>
        <v/>
      </c>
      <c r="G582" s="52" t="str">
        <f>IF(A582="","",คะแนนตามตัวชี้วัด!AZ540)</f>
        <v/>
      </c>
      <c r="H582" s="52" t="str">
        <f>IF(A582="","",คะแนนตามตัวชี้วัด!AW540)</f>
        <v/>
      </c>
      <c r="I582" s="52" t="str">
        <f>IF(B582="","",คะแนนตามตัวชี้วัด!AX540)</f>
        <v/>
      </c>
      <c r="J582" s="60" t="str">
        <f t="shared" si="151"/>
        <v/>
      </c>
      <c r="K582" s="54" t="str">
        <f t="shared" si="152"/>
        <v/>
      </c>
      <c r="L582" s="307" t="str">
        <f t="shared" si="153"/>
        <v/>
      </c>
      <c r="M582" s="33"/>
      <c r="N582" s="33" t="str">
        <f t="shared" si="154"/>
        <v/>
      </c>
      <c r="O582" s="33" t="str">
        <f t="shared" si="155"/>
        <v/>
      </c>
      <c r="P582" s="59" t="str">
        <f>IF('กรอกข้อมูล นร1'!E39="ย้าย",'กรอกข้อมูล นร1'!E39,"")</f>
        <v/>
      </c>
      <c r="Q582" s="35">
        <f t="shared" si="147"/>
        <v>0</v>
      </c>
      <c r="W582" s="35">
        <f t="shared" si="149"/>
        <v>0</v>
      </c>
    </row>
    <row r="583" spans="1:23" ht="12.95" customHeight="1">
      <c r="A583" s="54" t="str">
        <f t="shared" si="156"/>
        <v/>
      </c>
      <c r="B583" s="470" t="str">
        <f t="shared" si="156"/>
        <v/>
      </c>
      <c r="C583" s="52" t="str">
        <f>IF(A583="","",คะแนนตามตัวชี้วัด!AY541)</f>
        <v/>
      </c>
      <c r="D583" s="52" t="str">
        <f>IF(A583="","",คะแนนตามตัวชี้วัด!AU541)</f>
        <v/>
      </c>
      <c r="E583" s="52" t="str">
        <f>IF(B583="","",คะแนนตามตัวชี้วัด!AV541)</f>
        <v/>
      </c>
      <c r="F583" s="60" t="str">
        <f t="shared" si="150"/>
        <v/>
      </c>
      <c r="G583" s="52" t="str">
        <f>IF(A583="","",คะแนนตามตัวชี้วัด!AZ541)</f>
        <v/>
      </c>
      <c r="H583" s="52" t="str">
        <f>IF(A583="","",คะแนนตามตัวชี้วัด!AW541)</f>
        <v/>
      </c>
      <c r="I583" s="52" t="str">
        <f>IF(B583="","",คะแนนตามตัวชี้วัด!AX541)</f>
        <v/>
      </c>
      <c r="J583" s="60" t="str">
        <f t="shared" si="151"/>
        <v/>
      </c>
      <c r="K583" s="54" t="str">
        <f t="shared" si="152"/>
        <v/>
      </c>
      <c r="L583" s="307" t="str">
        <f t="shared" si="153"/>
        <v/>
      </c>
      <c r="M583" s="33"/>
      <c r="N583" s="33" t="str">
        <f t="shared" si="154"/>
        <v/>
      </c>
      <c r="O583" s="33" t="str">
        <f t="shared" si="155"/>
        <v/>
      </c>
      <c r="P583" s="59" t="str">
        <f>IF('กรอกข้อมูล นร1'!E40="ย้าย",'กรอกข้อมูล นร1'!E40,"")</f>
        <v/>
      </c>
      <c r="Q583" s="35">
        <f t="shared" si="147"/>
        <v>0</v>
      </c>
      <c r="W583" s="35">
        <f t="shared" si="149"/>
        <v>0</v>
      </c>
    </row>
    <row r="584" spans="1:23" ht="12.95" customHeight="1">
      <c r="A584" s="54" t="str">
        <f t="shared" si="156"/>
        <v/>
      </c>
      <c r="B584" s="470" t="str">
        <f t="shared" si="156"/>
        <v/>
      </c>
      <c r="C584" s="52" t="str">
        <f>IF(A584="","",คะแนนตามตัวชี้วัด!AY542)</f>
        <v/>
      </c>
      <c r="D584" s="52" t="str">
        <f>IF(A584="","",คะแนนตามตัวชี้วัด!AU542)</f>
        <v/>
      </c>
      <c r="E584" s="52" t="str">
        <f>IF(B584="","",คะแนนตามตัวชี้วัด!AV542)</f>
        <v/>
      </c>
      <c r="F584" s="60" t="str">
        <f t="shared" si="150"/>
        <v/>
      </c>
      <c r="G584" s="52" t="str">
        <f>IF(A584="","",คะแนนตามตัวชี้วัด!AZ542)</f>
        <v/>
      </c>
      <c r="H584" s="52" t="str">
        <f>IF(A584="","",คะแนนตามตัวชี้วัด!AW542)</f>
        <v/>
      </c>
      <c r="I584" s="52" t="str">
        <f>IF(B584="","",คะแนนตามตัวชี้วัด!AX542)</f>
        <v/>
      </c>
      <c r="J584" s="60" t="str">
        <f t="shared" si="151"/>
        <v/>
      </c>
      <c r="K584" s="54" t="str">
        <f t="shared" si="152"/>
        <v/>
      </c>
      <c r="L584" s="307" t="str">
        <f t="shared" si="153"/>
        <v/>
      </c>
      <c r="M584" s="33"/>
      <c r="N584" s="33" t="str">
        <f t="shared" si="154"/>
        <v/>
      </c>
      <c r="O584" s="33" t="str">
        <f t="shared" si="155"/>
        <v/>
      </c>
      <c r="P584" s="59" t="str">
        <f>IF('กรอกข้อมูล นร1'!E41="ย้าย",'กรอกข้อมูล นร1'!E41,"")</f>
        <v/>
      </c>
      <c r="Q584" s="35">
        <f t="shared" si="147"/>
        <v>0</v>
      </c>
      <c r="W584" s="35">
        <f t="shared" si="149"/>
        <v>0</v>
      </c>
    </row>
    <row r="585" spans="1:23" ht="12.95" customHeight="1">
      <c r="A585" s="54" t="str">
        <f t="shared" si="156"/>
        <v/>
      </c>
      <c r="B585" s="470" t="str">
        <f t="shared" si="156"/>
        <v/>
      </c>
      <c r="C585" s="52" t="str">
        <f>IF(A585="","",คะแนนตามตัวชี้วัด!AY543)</f>
        <v/>
      </c>
      <c r="D585" s="52" t="str">
        <f>IF(A585="","",คะแนนตามตัวชี้วัด!AU543)</f>
        <v/>
      </c>
      <c r="E585" s="52" t="str">
        <f>IF(B585="","",คะแนนตามตัวชี้วัด!AV543)</f>
        <v/>
      </c>
      <c r="F585" s="60" t="str">
        <f t="shared" si="150"/>
        <v/>
      </c>
      <c r="G585" s="52" t="str">
        <f>IF(A585="","",คะแนนตามตัวชี้วัด!AZ543)</f>
        <v/>
      </c>
      <c r="H585" s="52" t="str">
        <f>IF(A585="","",คะแนนตามตัวชี้วัด!AW543)</f>
        <v/>
      </c>
      <c r="I585" s="52" t="str">
        <f>IF(B585="","",คะแนนตามตัวชี้วัด!AX543)</f>
        <v/>
      </c>
      <c r="J585" s="60" t="str">
        <f t="shared" si="151"/>
        <v/>
      </c>
      <c r="K585" s="54" t="str">
        <f t="shared" si="152"/>
        <v/>
      </c>
      <c r="L585" s="307" t="str">
        <f t="shared" si="153"/>
        <v/>
      </c>
      <c r="M585" s="33"/>
      <c r="N585" s="33" t="str">
        <f t="shared" si="154"/>
        <v/>
      </c>
      <c r="O585" s="33" t="str">
        <f t="shared" si="155"/>
        <v/>
      </c>
      <c r="P585" s="59" t="str">
        <f>IF('กรอกข้อมูล นร1'!E42="ย้าย",'กรอกข้อมูล นร1'!E42,"")</f>
        <v/>
      </c>
      <c r="Q585" s="35">
        <f t="shared" si="147"/>
        <v>0</v>
      </c>
      <c r="W585" s="35">
        <f t="shared" si="149"/>
        <v>0</v>
      </c>
    </row>
    <row r="586" spans="1:23" ht="12.95" customHeight="1">
      <c r="A586" s="54" t="str">
        <f t="shared" si="156"/>
        <v/>
      </c>
      <c r="B586" s="470" t="str">
        <f t="shared" si="156"/>
        <v/>
      </c>
      <c r="C586" s="52" t="str">
        <f>IF(A586="","",คะแนนตามตัวชี้วัด!AY544)</f>
        <v/>
      </c>
      <c r="D586" s="52" t="str">
        <f>IF(A586="","",คะแนนตามตัวชี้วัด!AU544)</f>
        <v/>
      </c>
      <c r="E586" s="52" t="str">
        <f>IF(B586="","",คะแนนตามตัวชี้วัด!AV544)</f>
        <v/>
      </c>
      <c r="F586" s="60" t="str">
        <f t="shared" si="150"/>
        <v/>
      </c>
      <c r="G586" s="52" t="str">
        <f>IF(A586="","",คะแนนตามตัวชี้วัด!AZ544)</f>
        <v/>
      </c>
      <c r="H586" s="52" t="str">
        <f>IF(A586="","",คะแนนตามตัวชี้วัด!AW544)</f>
        <v/>
      </c>
      <c r="I586" s="52" t="str">
        <f>IF(B586="","",คะแนนตามตัวชี้วัด!AX544)</f>
        <v/>
      </c>
      <c r="J586" s="60" t="str">
        <f t="shared" si="151"/>
        <v/>
      </c>
      <c r="K586" s="54" t="str">
        <f t="shared" si="152"/>
        <v/>
      </c>
      <c r="L586" s="307" t="str">
        <f t="shared" si="153"/>
        <v/>
      </c>
      <c r="M586" s="33"/>
      <c r="N586" s="33" t="str">
        <f t="shared" si="154"/>
        <v/>
      </c>
      <c r="O586" s="33" t="str">
        <f t="shared" si="155"/>
        <v/>
      </c>
      <c r="P586" s="59" t="str">
        <f>IF('กรอกข้อมูล นร1'!E43="ย้าย",'กรอกข้อมูล นร1'!E43,"")</f>
        <v/>
      </c>
      <c r="Q586" s="35">
        <f t="shared" si="147"/>
        <v>0</v>
      </c>
      <c r="W586" s="35">
        <f t="shared" si="149"/>
        <v>0</v>
      </c>
    </row>
    <row r="587" spans="1:23" ht="12.95" customHeight="1">
      <c r="A587" s="54" t="str">
        <f t="shared" si="156"/>
        <v/>
      </c>
      <c r="B587" s="470" t="str">
        <f t="shared" si="156"/>
        <v/>
      </c>
      <c r="C587" s="52" t="str">
        <f>IF(A587="","",คะแนนตามตัวชี้วัด!AY545)</f>
        <v/>
      </c>
      <c r="D587" s="52" t="str">
        <f>IF(A587="","",คะแนนตามตัวชี้วัด!AU545)</f>
        <v/>
      </c>
      <c r="E587" s="52" t="str">
        <f>IF(B587="","",คะแนนตามตัวชี้วัด!AV545)</f>
        <v/>
      </c>
      <c r="F587" s="60" t="str">
        <f t="shared" si="150"/>
        <v/>
      </c>
      <c r="G587" s="52" t="str">
        <f>IF(A587="","",คะแนนตามตัวชี้วัด!AZ545)</f>
        <v/>
      </c>
      <c r="H587" s="52" t="str">
        <f>IF(A587="","",คะแนนตามตัวชี้วัด!AW545)</f>
        <v/>
      </c>
      <c r="I587" s="52" t="str">
        <f>IF(B587="","",คะแนนตามตัวชี้วัด!AX545)</f>
        <v/>
      </c>
      <c r="J587" s="60" t="str">
        <f t="shared" si="151"/>
        <v/>
      </c>
      <c r="K587" s="54" t="str">
        <f t="shared" si="152"/>
        <v/>
      </c>
      <c r="L587" s="307" t="str">
        <f t="shared" si="153"/>
        <v/>
      </c>
      <c r="M587" s="33"/>
      <c r="N587" s="33" t="str">
        <f t="shared" si="154"/>
        <v/>
      </c>
      <c r="O587" s="33" t="str">
        <f t="shared" si="155"/>
        <v/>
      </c>
      <c r="P587" s="59" t="str">
        <f>IF('กรอกข้อมูล นร1'!E44="ย้าย",'กรอกข้อมูล นร1'!E44,"")</f>
        <v/>
      </c>
      <c r="Q587" s="35">
        <f t="shared" si="147"/>
        <v>0</v>
      </c>
      <c r="W587" s="35">
        <f t="shared" si="149"/>
        <v>0</v>
      </c>
    </row>
    <row r="588" spans="1:23" ht="12.95" customHeight="1">
      <c r="A588" s="54" t="str">
        <f t="shared" ref="A588:B595" si="157">A528</f>
        <v/>
      </c>
      <c r="B588" s="470" t="str">
        <f t="shared" si="157"/>
        <v/>
      </c>
      <c r="C588" s="52" t="str">
        <f>IF(A588="","",คะแนนตามตัวชี้วัด!AY546)</f>
        <v/>
      </c>
      <c r="D588" s="52" t="str">
        <f>IF(A588="","",คะแนนตามตัวชี้วัด!AU546)</f>
        <v/>
      </c>
      <c r="E588" s="52" t="str">
        <f>IF(B588="","",คะแนนตามตัวชี้วัด!AV546)</f>
        <v/>
      </c>
      <c r="F588" s="60" t="str">
        <f t="shared" ref="F588:F599" si="158">IF(SUM(D588:E588),SUM(D588:E588),"")</f>
        <v/>
      </c>
      <c r="G588" s="52" t="str">
        <f>IF(A588="","",คะแนนตามตัวชี้วัด!AZ546)</f>
        <v/>
      </c>
      <c r="H588" s="52" t="str">
        <f>IF(A588="","",คะแนนตามตัวชี้วัด!AW546)</f>
        <v/>
      </c>
      <c r="I588" s="52" t="str">
        <f>IF(B588="","",คะแนนตามตัวชี้วัด!AX546)</f>
        <v/>
      </c>
      <c r="J588" s="60" t="str">
        <f t="shared" si="151"/>
        <v/>
      </c>
      <c r="K588" s="54" t="str">
        <f t="shared" si="152"/>
        <v/>
      </c>
      <c r="L588" s="307" t="str">
        <f t="shared" ref="L588:L599" si="159">IF(A588="","",IF(P588="ย้าย","-",VLOOKUP(K588,เกรดประจำชั้น,4,TRUE)))</f>
        <v/>
      </c>
      <c r="M588" s="33"/>
      <c r="N588" s="33" t="str">
        <f t="shared" ref="N588:N599" si="160">IF(P588="ย้าย","-",IF(A588="","",IF(L588&gt;0,"/","")))</f>
        <v/>
      </c>
      <c r="O588" s="33" t="str">
        <f t="shared" ref="O588:O599" si="161">IF(N588="-","-",IF(A588="","",IF(L588=0,"/","")))</f>
        <v/>
      </c>
      <c r="P588" s="59" t="str">
        <f>IF('กรอกข้อมูล นร1'!E45="ย้าย",'กรอกข้อมูล นร1'!E45,"")</f>
        <v/>
      </c>
      <c r="Q588" s="35">
        <f t="shared" ref="Q588:Q599" si="162">SUM(C588,G588)</f>
        <v>0</v>
      </c>
      <c r="W588" s="35">
        <f t="shared" ref="W588:W599" si="163">SUM(C588,G588)</f>
        <v>0</v>
      </c>
    </row>
    <row r="589" spans="1:23" ht="12.95" customHeight="1">
      <c r="A589" s="54" t="str">
        <f t="shared" si="157"/>
        <v/>
      </c>
      <c r="B589" s="470" t="str">
        <f t="shared" si="157"/>
        <v/>
      </c>
      <c r="C589" s="52" t="str">
        <f>IF(A589="","",คะแนนตามตัวชี้วัด!AY547)</f>
        <v/>
      </c>
      <c r="D589" s="52" t="str">
        <f>IF(A589="","",คะแนนตามตัวชี้วัด!AU547)</f>
        <v/>
      </c>
      <c r="E589" s="52" t="str">
        <f>IF(B589="","",คะแนนตามตัวชี้วัด!AV547)</f>
        <v/>
      </c>
      <c r="F589" s="60" t="str">
        <f t="shared" si="158"/>
        <v/>
      </c>
      <c r="G589" s="52" t="str">
        <f>IF(A589="","",คะแนนตามตัวชี้วัด!AZ547)</f>
        <v/>
      </c>
      <c r="H589" s="52" t="str">
        <f>IF(A589="","",คะแนนตามตัวชี้วัด!AW547)</f>
        <v/>
      </c>
      <c r="I589" s="52" t="str">
        <f>IF(B589="","",คะแนนตามตัวชี้วัด!AX547)</f>
        <v/>
      </c>
      <c r="J589" s="60" t="str">
        <f t="shared" si="151"/>
        <v/>
      </c>
      <c r="K589" s="54" t="str">
        <f t="shared" si="152"/>
        <v/>
      </c>
      <c r="L589" s="307" t="str">
        <f t="shared" si="159"/>
        <v/>
      </c>
      <c r="M589" s="33"/>
      <c r="N589" s="33" t="str">
        <f t="shared" si="160"/>
        <v/>
      </c>
      <c r="O589" s="33" t="str">
        <f t="shared" si="161"/>
        <v/>
      </c>
      <c r="P589" s="59" t="str">
        <f>IF('กรอกข้อมูล นร1'!E46="ย้าย",'กรอกข้อมูล นร1'!E46,"")</f>
        <v/>
      </c>
      <c r="Q589" s="35">
        <f t="shared" si="162"/>
        <v>0</v>
      </c>
      <c r="W589" s="35">
        <f t="shared" si="163"/>
        <v>0</v>
      </c>
    </row>
    <row r="590" spans="1:23" ht="12.95" customHeight="1">
      <c r="A590" s="54" t="str">
        <f t="shared" si="157"/>
        <v/>
      </c>
      <c r="B590" s="470" t="str">
        <f t="shared" si="157"/>
        <v/>
      </c>
      <c r="C590" s="52" t="str">
        <f>IF(A590="","",คะแนนตามตัวชี้วัด!AY548)</f>
        <v/>
      </c>
      <c r="D590" s="52" t="str">
        <f>IF(A590="","",คะแนนตามตัวชี้วัด!AU548)</f>
        <v/>
      </c>
      <c r="E590" s="52" t="str">
        <f>IF(B590="","",คะแนนตามตัวชี้วัด!AV548)</f>
        <v/>
      </c>
      <c r="F590" s="60" t="str">
        <f t="shared" si="158"/>
        <v/>
      </c>
      <c r="G590" s="52" t="str">
        <f>IF(A590="","",คะแนนตามตัวชี้วัด!AZ548)</f>
        <v/>
      </c>
      <c r="H590" s="52" t="str">
        <f>IF(A590="","",คะแนนตามตัวชี้วัด!AW548)</f>
        <v/>
      </c>
      <c r="I590" s="52" t="str">
        <f>IF(B590="","",คะแนนตามตัวชี้วัด!AX548)</f>
        <v/>
      </c>
      <c r="J590" s="60" t="str">
        <f t="shared" si="151"/>
        <v/>
      </c>
      <c r="K590" s="54" t="str">
        <f t="shared" si="152"/>
        <v/>
      </c>
      <c r="L590" s="307" t="str">
        <f t="shared" si="159"/>
        <v/>
      </c>
      <c r="M590" s="33"/>
      <c r="N590" s="33" t="str">
        <f t="shared" si="160"/>
        <v/>
      </c>
      <c r="O590" s="33" t="str">
        <f t="shared" si="161"/>
        <v/>
      </c>
      <c r="P590" s="59" t="str">
        <f>IF('กรอกข้อมูล นร1'!E47="ย้าย",'กรอกข้อมูล นร1'!E47,"")</f>
        <v/>
      </c>
      <c r="Q590" s="35">
        <f t="shared" si="162"/>
        <v>0</v>
      </c>
      <c r="W590" s="35">
        <f t="shared" si="163"/>
        <v>0</v>
      </c>
    </row>
    <row r="591" spans="1:23" ht="12.95" customHeight="1">
      <c r="A591" s="54" t="str">
        <f t="shared" si="157"/>
        <v/>
      </c>
      <c r="B591" s="470" t="str">
        <f t="shared" si="157"/>
        <v/>
      </c>
      <c r="C591" s="52" t="str">
        <f>IF(A591="","",คะแนนตามตัวชี้วัด!AY549)</f>
        <v/>
      </c>
      <c r="D591" s="52" t="str">
        <f>IF(A591="","",คะแนนตามตัวชี้วัด!AU549)</f>
        <v/>
      </c>
      <c r="E591" s="52" t="str">
        <f>IF(B591="","",คะแนนตามตัวชี้วัด!AV549)</f>
        <v/>
      </c>
      <c r="F591" s="60" t="str">
        <f t="shared" si="158"/>
        <v/>
      </c>
      <c r="G591" s="52" t="str">
        <f>IF(A591="","",คะแนนตามตัวชี้วัด!AZ549)</f>
        <v/>
      </c>
      <c r="H591" s="52" t="str">
        <f>IF(A591="","",คะแนนตามตัวชี้วัด!AW549)</f>
        <v/>
      </c>
      <c r="I591" s="52" t="str">
        <f>IF(B591="","",คะแนนตามตัวชี้วัด!AX549)</f>
        <v/>
      </c>
      <c r="J591" s="60" t="str">
        <f t="shared" si="151"/>
        <v/>
      </c>
      <c r="K591" s="54" t="str">
        <f t="shared" si="152"/>
        <v/>
      </c>
      <c r="L591" s="307" t="str">
        <f t="shared" si="159"/>
        <v/>
      </c>
      <c r="M591" s="33"/>
      <c r="N591" s="33" t="str">
        <f t="shared" si="160"/>
        <v/>
      </c>
      <c r="O591" s="33" t="str">
        <f t="shared" si="161"/>
        <v/>
      </c>
      <c r="P591" s="59" t="str">
        <f>IF('กรอกข้อมูล นร1'!E48="ย้าย",'กรอกข้อมูล นร1'!E48,"")</f>
        <v/>
      </c>
      <c r="Q591" s="35">
        <f t="shared" si="162"/>
        <v>0</v>
      </c>
      <c r="W591" s="35">
        <f t="shared" si="163"/>
        <v>0</v>
      </c>
    </row>
    <row r="592" spans="1:23" ht="12.95" customHeight="1">
      <c r="A592" s="54" t="str">
        <f t="shared" si="157"/>
        <v/>
      </c>
      <c r="B592" s="470" t="str">
        <f t="shared" si="157"/>
        <v/>
      </c>
      <c r="C592" s="52" t="str">
        <f>IF(A592="","",คะแนนตามตัวชี้วัด!AY550)</f>
        <v/>
      </c>
      <c r="D592" s="52" t="str">
        <f>IF(A592="","",คะแนนตามตัวชี้วัด!AU550)</f>
        <v/>
      </c>
      <c r="E592" s="52" t="str">
        <f>IF(B592="","",คะแนนตามตัวชี้วัด!AV550)</f>
        <v/>
      </c>
      <c r="F592" s="60" t="str">
        <f t="shared" si="158"/>
        <v/>
      </c>
      <c r="G592" s="52" t="str">
        <f>IF(A592="","",คะแนนตามตัวชี้วัด!AZ550)</f>
        <v/>
      </c>
      <c r="H592" s="52" t="str">
        <f>IF(A592="","",คะแนนตามตัวชี้วัด!AW550)</f>
        <v/>
      </c>
      <c r="I592" s="52" t="str">
        <f>IF(B592="","",คะแนนตามตัวชี้วัด!AX550)</f>
        <v/>
      </c>
      <c r="J592" s="60" t="str">
        <f t="shared" si="151"/>
        <v/>
      </c>
      <c r="K592" s="54" t="str">
        <f t="shared" si="152"/>
        <v/>
      </c>
      <c r="L592" s="307" t="str">
        <f t="shared" si="159"/>
        <v/>
      </c>
      <c r="M592" s="33"/>
      <c r="N592" s="33" t="str">
        <f t="shared" si="160"/>
        <v/>
      </c>
      <c r="O592" s="33" t="str">
        <f t="shared" si="161"/>
        <v/>
      </c>
      <c r="P592" s="59" t="str">
        <f>IF('กรอกข้อมูล นร1'!E49="ย้าย",'กรอกข้อมูล นร1'!E49,"")</f>
        <v/>
      </c>
      <c r="Q592" s="35">
        <f t="shared" si="162"/>
        <v>0</v>
      </c>
      <c r="W592" s="35">
        <f t="shared" si="163"/>
        <v>0</v>
      </c>
    </row>
    <row r="593" spans="1:24" ht="12.95" customHeight="1">
      <c r="A593" s="54" t="str">
        <f t="shared" si="157"/>
        <v/>
      </c>
      <c r="B593" s="470" t="str">
        <f t="shared" si="157"/>
        <v/>
      </c>
      <c r="C593" s="52" t="str">
        <f>IF(A593="","",คะแนนตามตัวชี้วัด!AY551)</f>
        <v/>
      </c>
      <c r="D593" s="52" t="str">
        <f>IF(A593="","",คะแนนตามตัวชี้วัด!AU551)</f>
        <v/>
      </c>
      <c r="E593" s="52" t="str">
        <f>IF(B593="","",คะแนนตามตัวชี้วัด!AV551)</f>
        <v/>
      </c>
      <c r="F593" s="60" t="str">
        <f t="shared" si="158"/>
        <v/>
      </c>
      <c r="G593" s="52" t="str">
        <f>IF(A593="","",คะแนนตามตัวชี้วัด!AZ551)</f>
        <v/>
      </c>
      <c r="H593" s="52" t="str">
        <f>IF(A593="","",คะแนนตามตัวชี้วัด!AW551)</f>
        <v/>
      </c>
      <c r="I593" s="52" t="str">
        <f>IF(B593="","",คะแนนตามตัวชี้วัด!AX551)</f>
        <v/>
      </c>
      <c r="J593" s="60" t="str">
        <f t="shared" si="151"/>
        <v/>
      </c>
      <c r="K593" s="54" t="str">
        <f t="shared" si="152"/>
        <v/>
      </c>
      <c r="L593" s="307" t="str">
        <f t="shared" si="159"/>
        <v/>
      </c>
      <c r="M593" s="33"/>
      <c r="N593" s="33" t="str">
        <f t="shared" si="160"/>
        <v/>
      </c>
      <c r="O593" s="33" t="str">
        <f t="shared" si="161"/>
        <v/>
      </c>
      <c r="P593" s="59" t="str">
        <f>IF('กรอกข้อมูล นร1'!E50="ย้าย",'กรอกข้อมูล นร1'!E50,"")</f>
        <v/>
      </c>
      <c r="Q593" s="35">
        <f t="shared" si="162"/>
        <v>0</v>
      </c>
      <c r="W593" s="35">
        <f t="shared" si="163"/>
        <v>0</v>
      </c>
    </row>
    <row r="594" spans="1:24" ht="12.95" customHeight="1">
      <c r="A594" s="54" t="str">
        <f t="shared" si="157"/>
        <v/>
      </c>
      <c r="B594" s="470" t="str">
        <f t="shared" si="157"/>
        <v/>
      </c>
      <c r="C594" s="52" t="str">
        <f>IF(A594="","",คะแนนตามตัวชี้วัด!AY552)</f>
        <v/>
      </c>
      <c r="D594" s="52" t="str">
        <f>IF(A594="","",คะแนนตามตัวชี้วัด!AU552)</f>
        <v/>
      </c>
      <c r="E594" s="52" t="str">
        <f>IF(B594="","",คะแนนตามตัวชี้วัด!AV552)</f>
        <v/>
      </c>
      <c r="F594" s="60" t="str">
        <f t="shared" si="158"/>
        <v/>
      </c>
      <c r="G594" s="52" t="str">
        <f>IF(A594="","",คะแนนตามตัวชี้วัด!AZ552)</f>
        <v/>
      </c>
      <c r="H594" s="52" t="str">
        <f>IF(A594="","",คะแนนตามตัวชี้วัด!AW552)</f>
        <v/>
      </c>
      <c r="I594" s="52" t="str">
        <f>IF(B594="","",คะแนนตามตัวชี้วัด!AX552)</f>
        <v/>
      </c>
      <c r="J594" s="60" t="str">
        <f t="shared" si="151"/>
        <v/>
      </c>
      <c r="K594" s="54" t="str">
        <f t="shared" si="152"/>
        <v/>
      </c>
      <c r="L594" s="307" t="str">
        <f t="shared" si="159"/>
        <v/>
      </c>
      <c r="M594" s="33"/>
      <c r="N594" s="33" t="str">
        <f t="shared" si="160"/>
        <v/>
      </c>
      <c r="O594" s="33" t="str">
        <f t="shared" si="161"/>
        <v/>
      </c>
      <c r="P594" s="59" t="str">
        <f>IF('กรอกข้อมูล นร1'!E51="ย้าย",'กรอกข้อมูล นร1'!E51,"")</f>
        <v/>
      </c>
      <c r="Q594" s="35">
        <f t="shared" si="162"/>
        <v>0</v>
      </c>
      <c r="W594" s="35">
        <f t="shared" si="163"/>
        <v>0</v>
      </c>
    </row>
    <row r="595" spans="1:24" ht="12.95" customHeight="1">
      <c r="A595" s="54" t="str">
        <f t="shared" si="157"/>
        <v/>
      </c>
      <c r="B595" s="470" t="str">
        <f t="shared" si="157"/>
        <v/>
      </c>
      <c r="C595" s="52" t="str">
        <f>IF(A595="","",คะแนนตามตัวชี้วัด!AY553)</f>
        <v/>
      </c>
      <c r="D595" s="52" t="str">
        <f>IF(A595="","",คะแนนตามตัวชี้วัด!AU553)</f>
        <v/>
      </c>
      <c r="E595" s="52" t="str">
        <f>IF(B595="","",คะแนนตามตัวชี้วัด!AV553)</f>
        <v/>
      </c>
      <c r="F595" s="60" t="str">
        <f t="shared" si="158"/>
        <v/>
      </c>
      <c r="G595" s="52" t="str">
        <f>IF(A595="","",คะแนนตามตัวชี้วัด!AZ553)</f>
        <v/>
      </c>
      <c r="H595" s="52" t="str">
        <f>IF(A595="","",คะแนนตามตัวชี้วัด!AW553)</f>
        <v/>
      </c>
      <c r="I595" s="52" t="str">
        <f>IF(B595="","",คะแนนตามตัวชี้วัด!AX553)</f>
        <v/>
      </c>
      <c r="J595" s="60" t="str">
        <f t="shared" si="151"/>
        <v/>
      </c>
      <c r="K595" s="54" t="str">
        <f t="shared" si="152"/>
        <v/>
      </c>
      <c r="L595" s="307" t="str">
        <f t="shared" si="159"/>
        <v/>
      </c>
      <c r="M595" s="33"/>
      <c r="N595" s="33" t="str">
        <f t="shared" si="160"/>
        <v/>
      </c>
      <c r="O595" s="33" t="str">
        <f t="shared" si="161"/>
        <v/>
      </c>
      <c r="P595" s="59" t="str">
        <f>IF('กรอกข้อมูล นร1'!E52="ย้าย",'กรอกข้อมูล นร1'!E52,"")</f>
        <v/>
      </c>
      <c r="Q595" s="35">
        <f t="shared" si="162"/>
        <v>0</v>
      </c>
      <c r="W595" s="35">
        <f t="shared" si="163"/>
        <v>0</v>
      </c>
    </row>
    <row r="596" spans="1:24" ht="12.95" customHeight="1">
      <c r="A596" s="54"/>
      <c r="B596" s="470"/>
      <c r="C596" s="52"/>
      <c r="D596" s="52"/>
      <c r="E596" s="52"/>
      <c r="F596" s="60"/>
      <c r="G596" s="52"/>
      <c r="H596" s="52"/>
      <c r="I596" s="52"/>
      <c r="J596" s="60"/>
      <c r="K596" s="54"/>
      <c r="L596" s="307"/>
      <c r="M596" s="33"/>
      <c r="N596" s="33"/>
      <c r="O596" s="33"/>
      <c r="P596" s="59"/>
    </row>
    <row r="597" spans="1:24" ht="12.95" customHeight="1">
      <c r="A597" s="54"/>
      <c r="B597" s="470"/>
      <c r="C597" s="52"/>
      <c r="D597" s="52"/>
      <c r="E597" s="52"/>
      <c r="F597" s="60"/>
      <c r="G597" s="52"/>
      <c r="H597" s="52"/>
      <c r="I597" s="52"/>
      <c r="J597" s="60"/>
      <c r="K597" s="54"/>
      <c r="L597" s="307"/>
      <c r="M597" s="33"/>
      <c r="N597" s="33"/>
      <c r="O597" s="33"/>
      <c r="P597" s="59"/>
    </row>
    <row r="598" spans="1:24" ht="12.95" customHeight="1">
      <c r="A598" s="54" t="str">
        <f>A536</f>
        <v/>
      </c>
      <c r="B598" s="470" t="str">
        <f>B536</f>
        <v/>
      </c>
      <c r="C598" s="52" t="str">
        <f>IF(A598="","",คะแนนตามตัวชี้วัด!AY554)</f>
        <v/>
      </c>
      <c r="D598" s="52" t="str">
        <f>IF(A598="","",คะแนนตามตัวชี้วัด!AU554)</f>
        <v/>
      </c>
      <c r="E598" s="52" t="str">
        <f>IF(B598="","",คะแนนตามตัวชี้วัด!AV554)</f>
        <v/>
      </c>
      <c r="F598" s="60" t="str">
        <f t="shared" si="158"/>
        <v/>
      </c>
      <c r="G598" s="52" t="str">
        <f>IF(A598="","",คะแนนตามตัวชี้วัด!AZ554)</f>
        <v/>
      </c>
      <c r="H598" s="52" t="str">
        <f>IF(A598="","",คะแนนตามตัวชี้วัด!AW554)</f>
        <v/>
      </c>
      <c r="I598" s="52" t="str">
        <f>IF(B598="","",คะแนนตามตัวชี้วัด!AX554)</f>
        <v/>
      </c>
      <c r="J598" s="60" t="str">
        <f t="shared" ref="J598:J599" si="164">IF(SUM(H598:I598),SUM(H598:I598),"")</f>
        <v/>
      </c>
      <c r="K598" s="54" t="str">
        <f t="shared" si="152"/>
        <v/>
      </c>
      <c r="L598" s="307" t="str">
        <f t="shared" si="159"/>
        <v/>
      </c>
      <c r="M598" s="33"/>
      <c r="N598" s="33" t="str">
        <f t="shared" si="160"/>
        <v/>
      </c>
      <c r="O598" s="33" t="str">
        <f t="shared" si="161"/>
        <v/>
      </c>
      <c r="P598" s="59" t="str">
        <f>IF('กรอกข้อมูล นร1'!E53="ย้าย",'กรอกข้อมูล นร1'!E53,"")</f>
        <v/>
      </c>
      <c r="Q598" s="35">
        <f t="shared" si="162"/>
        <v>0</v>
      </c>
      <c r="W598" s="35">
        <f t="shared" si="163"/>
        <v>0</v>
      </c>
    </row>
    <row r="599" spans="1:24" ht="12.95" customHeight="1">
      <c r="A599" s="54" t="str">
        <f>A537</f>
        <v/>
      </c>
      <c r="B599" s="470" t="str">
        <f>B537</f>
        <v/>
      </c>
      <c r="C599" s="52" t="str">
        <f>IF(A599="","",คะแนนตามตัวชี้วัด!AY555)</f>
        <v/>
      </c>
      <c r="D599" s="52" t="str">
        <f>IF(A599="","",คะแนนตามตัวชี้วัด!AU555)</f>
        <v/>
      </c>
      <c r="E599" s="52" t="str">
        <f>IF(B599="","",คะแนนตามตัวชี้วัด!AV555)</f>
        <v/>
      </c>
      <c r="F599" s="60" t="str">
        <f t="shared" si="158"/>
        <v/>
      </c>
      <c r="G599" s="52" t="str">
        <f>IF(A599="","",คะแนนตามตัวชี้วัด!AZ555)</f>
        <v/>
      </c>
      <c r="H599" s="52" t="str">
        <f>IF(A599="","",คะแนนตามตัวชี้วัด!AW555)</f>
        <v/>
      </c>
      <c r="I599" s="52" t="str">
        <f>IF(B599="","",คะแนนตามตัวชี้วัด!AX555)</f>
        <v/>
      </c>
      <c r="J599" s="60" t="str">
        <f t="shared" si="164"/>
        <v/>
      </c>
      <c r="K599" s="54" t="str">
        <f t="shared" si="152"/>
        <v/>
      </c>
      <c r="L599" s="307" t="str">
        <f t="shared" si="159"/>
        <v/>
      </c>
      <c r="M599" s="33"/>
      <c r="N599" s="33" t="str">
        <f t="shared" si="160"/>
        <v/>
      </c>
      <c r="O599" s="33" t="str">
        <f t="shared" si="161"/>
        <v/>
      </c>
      <c r="P599" s="59" t="str">
        <f>IF('กรอกข้อมูล นร1'!E54="ย้าย",'กรอกข้อมูล นร1'!E54,"")</f>
        <v/>
      </c>
      <c r="Q599" s="35">
        <f t="shared" si="162"/>
        <v>0</v>
      </c>
      <c r="W599" s="35">
        <f t="shared" si="163"/>
        <v>0</v>
      </c>
    </row>
    <row r="600" spans="1:24" ht="2.1" customHeight="1">
      <c r="A600" s="41"/>
      <c r="B600" s="38"/>
      <c r="C600" s="39"/>
      <c r="D600" s="45"/>
      <c r="E600" s="45"/>
      <c r="F600" s="40"/>
      <c r="G600" s="40"/>
      <c r="H600" s="45"/>
      <c r="I600" s="45"/>
      <c r="J600" s="45"/>
      <c r="K600" s="54" t="str">
        <f t="shared" si="152"/>
        <v/>
      </c>
      <c r="L600" s="45"/>
      <c r="M600" s="47"/>
      <c r="N600" s="317" t="str">
        <f>IF(COUNTIF(N548:N599,"/"),COUNTIF(N548:N599,"/"),"0")</f>
        <v>0</v>
      </c>
      <c r="O600" s="317">
        <f>IF(COUNTIF(O548:O599,"/"),COUNTIF(O548:O599,"/"),"0")</f>
        <v>1</v>
      </c>
      <c r="Q600" s="35">
        <f t="shared" si="147"/>
        <v>0</v>
      </c>
      <c r="W600" s="35">
        <f t="shared" si="149"/>
        <v>0</v>
      </c>
    </row>
    <row r="601" spans="1:24" ht="13.5" customHeight="1">
      <c r="B601" s="916" t="s">
        <v>114</v>
      </c>
      <c r="C601" s="916"/>
      <c r="D601" s="916"/>
      <c r="E601" s="917">
        <f>N600*100/SUM(N600:O600)</f>
        <v>0</v>
      </c>
      <c r="F601" s="917"/>
      <c r="G601" s="251"/>
      <c r="H601" s="42"/>
      <c r="I601" s="42"/>
      <c r="J601" s="42"/>
      <c r="K601" s="43"/>
      <c r="L601" s="42"/>
      <c r="M601" s="44"/>
      <c r="N601" s="44"/>
      <c r="Q601" s="35">
        <f t="shared" si="147"/>
        <v>0</v>
      </c>
      <c r="W601" s="35">
        <f t="shared" si="149"/>
        <v>0</v>
      </c>
    </row>
    <row r="602" spans="1:24" ht="16.5" hidden="1" customHeight="1">
      <c r="B602" s="468"/>
      <c r="C602" s="451"/>
      <c r="D602" s="42"/>
      <c r="E602" s="42"/>
      <c r="F602" s="469"/>
      <c r="G602" s="469"/>
      <c r="H602" s="42"/>
      <c r="I602" s="42"/>
      <c r="J602" s="42"/>
      <c r="K602" s="43"/>
      <c r="L602" s="42"/>
      <c r="M602" s="44"/>
      <c r="N602" s="44"/>
      <c r="Q602" s="35">
        <f t="shared" si="147"/>
        <v>0</v>
      </c>
    </row>
    <row r="603" spans="1:24" ht="14.45" customHeight="1">
      <c r="A603" s="918" t="str">
        <f>"ผลการประเมินการเรียนรู้  วิชา"&amp;ข้อมูลพื้นฐาน!A26&amp;"    รหัสวิชา    "&amp;ข้อมูลพื้นฐาน!C26</f>
        <v xml:space="preserve">ผลการประเมินการเรียนรู้  วิชา    รหัสวิชา    </v>
      </c>
      <c r="B603" s="918"/>
      <c r="C603" s="918"/>
      <c r="D603" s="918"/>
      <c r="E603" s="918"/>
      <c r="F603" s="918"/>
      <c r="G603" s="918"/>
      <c r="H603" s="918"/>
      <c r="I603" s="918"/>
      <c r="J603" s="918"/>
      <c r="K603" s="918"/>
      <c r="L603" s="918"/>
      <c r="M603" s="918"/>
      <c r="N603" s="918"/>
      <c r="O603" s="918"/>
      <c r="P603" s="918"/>
      <c r="Q603" s="35">
        <f t="shared" si="147"/>
        <v>0</v>
      </c>
      <c r="X603" s="35">
        <v>11</v>
      </c>
    </row>
    <row r="604" spans="1:24" ht="18" customHeight="1">
      <c r="A604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604" s="919"/>
      <c r="C604" s="919"/>
      <c r="D604" s="919"/>
      <c r="E604" s="919"/>
      <c r="F604" s="919"/>
      <c r="G604" s="919"/>
      <c r="H604" s="919"/>
      <c r="I604" s="919"/>
      <c r="J604" s="919"/>
      <c r="K604" s="919"/>
      <c r="L604" s="919"/>
      <c r="M604" s="919"/>
      <c r="N604" s="919"/>
      <c r="O604" s="919"/>
      <c r="P604" s="919"/>
      <c r="Q604" s="35">
        <f t="shared" si="147"/>
        <v>0</v>
      </c>
    </row>
    <row r="605" spans="1:24" ht="18" customHeight="1">
      <c r="A605" s="920" t="str">
        <f>"ครูผู้สอน    "&amp;ข้อมูลพื้นฐาน!B26</f>
        <v xml:space="preserve">ครูผู้สอน    </v>
      </c>
      <c r="B605" s="920"/>
      <c r="C605" s="920"/>
      <c r="D605" s="920"/>
      <c r="E605" s="920"/>
      <c r="F605" s="920"/>
      <c r="G605" s="920"/>
      <c r="H605" s="920"/>
      <c r="I605" s="920"/>
      <c r="J605" s="920"/>
      <c r="K605" s="920"/>
      <c r="L605" s="920"/>
      <c r="M605" s="920"/>
      <c r="N605" s="920"/>
      <c r="O605" s="920"/>
      <c r="P605" s="920"/>
      <c r="Q605" s="35">
        <f t="shared" si="147"/>
        <v>0</v>
      </c>
    </row>
    <row r="606" spans="1:24" ht="14.1" customHeight="1">
      <c r="A606" s="921" t="s">
        <v>38</v>
      </c>
      <c r="B606" s="924" t="s">
        <v>39</v>
      </c>
      <c r="C606" s="947" t="s">
        <v>40</v>
      </c>
      <c r="D606" s="947"/>
      <c r="E606" s="947"/>
      <c r="F606" s="947"/>
      <c r="G606" s="948" t="s">
        <v>43</v>
      </c>
      <c r="H606" s="948"/>
      <c r="I606" s="948"/>
      <c r="J606" s="931"/>
      <c r="K606" s="930" t="s">
        <v>44</v>
      </c>
      <c r="L606" s="931"/>
      <c r="M606" s="932" t="s">
        <v>48</v>
      </c>
      <c r="N606" s="935" t="s">
        <v>49</v>
      </c>
      <c r="O606" s="936"/>
      <c r="P606" s="939" t="s">
        <v>61</v>
      </c>
      <c r="Q606" s="35">
        <f t="shared" si="147"/>
        <v>0</v>
      </c>
    </row>
    <row r="607" spans="1:24" ht="53.45" customHeight="1">
      <c r="A607" s="922"/>
      <c r="B607" s="925"/>
      <c r="C607" s="949" t="s">
        <v>116</v>
      </c>
      <c r="D607" s="585" t="s">
        <v>41</v>
      </c>
      <c r="E607" s="585" t="s">
        <v>42</v>
      </c>
      <c r="F607" s="585" t="s">
        <v>1</v>
      </c>
      <c r="G607" s="949" t="s">
        <v>116</v>
      </c>
      <c r="H607" s="586" t="s">
        <v>41</v>
      </c>
      <c r="I607" s="586" t="s">
        <v>1717</v>
      </c>
      <c r="J607" s="586" t="s">
        <v>1</v>
      </c>
      <c r="K607" s="587" t="s">
        <v>45</v>
      </c>
      <c r="L607" s="949" t="s">
        <v>46</v>
      </c>
      <c r="M607" s="933"/>
      <c r="N607" s="937"/>
      <c r="O607" s="938"/>
      <c r="P607" s="940"/>
      <c r="Q607" s="35">
        <f t="shared" si="147"/>
        <v>0</v>
      </c>
    </row>
    <row r="608" spans="1:24" ht="14.45" customHeight="1">
      <c r="A608" s="922"/>
      <c r="B608" s="925"/>
      <c r="C608" s="950"/>
      <c r="D608" s="209" t="s">
        <v>47</v>
      </c>
      <c r="E608" s="209" t="s">
        <v>47</v>
      </c>
      <c r="F608" s="209" t="s">
        <v>47</v>
      </c>
      <c r="G608" s="950"/>
      <c r="H608" s="209" t="s">
        <v>47</v>
      </c>
      <c r="I608" s="209" t="s">
        <v>47</v>
      </c>
      <c r="J608" s="209" t="s">
        <v>47</v>
      </c>
      <c r="K608" s="588" t="s">
        <v>47</v>
      </c>
      <c r="L608" s="951"/>
      <c r="M608" s="933"/>
      <c r="N608" s="939" t="s">
        <v>50</v>
      </c>
      <c r="O608" s="939" t="s">
        <v>51</v>
      </c>
      <c r="P608" s="940"/>
      <c r="Q608" s="35">
        <f t="shared" si="147"/>
        <v>0</v>
      </c>
    </row>
    <row r="609" spans="1:23" ht="14.45" customHeight="1">
      <c r="A609" s="923"/>
      <c r="B609" s="926"/>
      <c r="C609" s="209">
        <f>ข้อมูลพื้นฐาน!F26</f>
        <v>0</v>
      </c>
      <c r="D609" s="209">
        <f>ข้อมูลพื้นฐาน!D26</f>
        <v>0</v>
      </c>
      <c r="E609" s="209">
        <f>ข้อมูลพื้นฐาน!E26</f>
        <v>0</v>
      </c>
      <c r="F609" s="209">
        <f>SUM(D609:E609)</f>
        <v>0</v>
      </c>
      <c r="G609" s="209">
        <f>ข้อมูลพื้นฐาน!G26</f>
        <v>0</v>
      </c>
      <c r="H609" s="209">
        <f>D609</f>
        <v>0</v>
      </c>
      <c r="I609" s="209">
        <f>E609</f>
        <v>0</v>
      </c>
      <c r="J609" s="209">
        <f>SUM(H609:I609)</f>
        <v>0</v>
      </c>
      <c r="K609" s="588">
        <f>SUM(F609,J609)/2</f>
        <v>0</v>
      </c>
      <c r="L609" s="950"/>
      <c r="M609" s="934"/>
      <c r="N609" s="941"/>
      <c r="O609" s="941"/>
      <c r="P609" s="941"/>
      <c r="Q609" s="35">
        <f t="shared" si="147"/>
        <v>0</v>
      </c>
    </row>
    <row r="610" spans="1:23" ht="12.95" customHeight="1">
      <c r="A610" s="54">
        <f t="shared" ref="A610:B629" si="165">A548</f>
        <v>1</v>
      </c>
      <c r="B610" s="470" t="str">
        <f t="shared" si="165"/>
        <v/>
      </c>
      <c r="C610" s="52">
        <f>IF(A610="","",คะแนนตามตัวชี้วัด!AY562)</f>
        <v>0</v>
      </c>
      <c r="D610" s="52">
        <f>IF(A610="","",คะแนนตามตัวชี้วัด!AU562)</f>
        <v>0</v>
      </c>
      <c r="E610" s="52" t="str">
        <f>IF(B610="","",คะแนนตามตัวชี้วัด!AV562)</f>
        <v/>
      </c>
      <c r="F610" s="60" t="str">
        <f>IF(SUM(D610:E610),SUM(D610:E610),"")</f>
        <v/>
      </c>
      <c r="G610" s="52">
        <f>IF(A610="","",คะแนนตามตัวชี้วัด!AZ562)</f>
        <v>0</v>
      </c>
      <c r="H610" s="52">
        <f>IF(A610="","",คะแนนตามตัวชี้วัด!AW562)</f>
        <v>0</v>
      </c>
      <c r="I610" s="52" t="str">
        <f>IF(B610="","",คะแนนตามตัวชี้วัด!AX562)</f>
        <v/>
      </c>
      <c r="J610" s="60" t="str">
        <f>IF(SUM(H610:I610),SUM(H610:I610),"")</f>
        <v/>
      </c>
      <c r="K610" s="54">
        <f>IF(A610="","",SUM(F610,J610)/2)</f>
        <v>0</v>
      </c>
      <c r="L610" s="307">
        <f t="shared" ref="L610:L649" si="166">IF(A610="","",IF(P610="ย้าย","-",VLOOKUP(K610,เกรดประจำชั้น,4,TRUE)))</f>
        <v>0</v>
      </c>
      <c r="M610" s="33"/>
      <c r="N610" s="33" t="str">
        <f>IF(P610="ย้าย","-",IF(A610="","",IF(L610&gt;0,"/","")))</f>
        <v/>
      </c>
      <c r="O610" s="33" t="str">
        <f>IF(N610="-","-",IF(A610="","",IF(L610=0,"/","")))</f>
        <v>/</v>
      </c>
      <c r="P610" s="59" t="str">
        <f>IF('กรอกข้อมูล นร1'!E5="ย้าย",'กรอกข้อมูล นร1'!E5,"")</f>
        <v/>
      </c>
      <c r="Q610" s="35">
        <f t="shared" si="147"/>
        <v>0</v>
      </c>
      <c r="W610" s="35">
        <f t="shared" ref="W610:W661" si="167">SUM(C610,G610)</f>
        <v>0</v>
      </c>
    </row>
    <row r="611" spans="1:23" ht="12.95" customHeight="1">
      <c r="A611" s="54" t="str">
        <f t="shared" si="165"/>
        <v/>
      </c>
      <c r="B611" s="470" t="str">
        <f t="shared" si="165"/>
        <v/>
      </c>
      <c r="C611" s="52" t="str">
        <f>IF(A611="","",คะแนนตามตัวชี้วัด!AY563)</f>
        <v/>
      </c>
      <c r="D611" s="52" t="str">
        <f>IF(A611="","",คะแนนตามตัวชี้วัด!AU563)</f>
        <v/>
      </c>
      <c r="E611" s="52" t="str">
        <f>IF(B611="","",คะแนนตามตัวชี้วัด!AV563)</f>
        <v/>
      </c>
      <c r="F611" s="60" t="str">
        <f t="shared" ref="F611:F649" si="168">IF(SUM(D611:E611),SUM(D611:E611),"")</f>
        <v/>
      </c>
      <c r="G611" s="52" t="str">
        <f>IF(A611="","",คะแนนตามตัวชี้วัด!AZ563)</f>
        <v/>
      </c>
      <c r="H611" s="52" t="str">
        <f>IF(A611="","",คะแนนตามตัวชี้วัด!AW563)</f>
        <v/>
      </c>
      <c r="I611" s="52" t="str">
        <f>IF(B611="","",คะแนนตามตัวชี้วัด!AX563)</f>
        <v/>
      </c>
      <c r="J611" s="60" t="str">
        <f t="shared" ref="J611:J658" si="169">IF(SUM(H611:I611),SUM(H611:I611),"")</f>
        <v/>
      </c>
      <c r="K611" s="54" t="str">
        <f t="shared" ref="K611:K649" si="170">IF(A611="","",SUM(F611,J611)/2)</f>
        <v/>
      </c>
      <c r="L611" s="307" t="str">
        <f t="shared" si="166"/>
        <v/>
      </c>
      <c r="M611" s="33"/>
      <c r="N611" s="33" t="str">
        <f t="shared" ref="N611:N649" si="171">IF(P611="ย้าย","-",IF(A611="","",IF(L611&gt;0,"/","")))</f>
        <v/>
      </c>
      <c r="O611" s="33" t="str">
        <f t="shared" ref="O611:O649" si="172">IF(N611="-","-",IF(A611="","",IF(L611=0,"/","")))</f>
        <v/>
      </c>
      <c r="P611" s="59" t="str">
        <f>IF('กรอกข้อมูล นร1'!E6="ย้าย",'กรอกข้อมูล นร1'!E6,"")</f>
        <v/>
      </c>
      <c r="Q611" s="35">
        <f t="shared" si="147"/>
        <v>0</v>
      </c>
      <c r="W611" s="35">
        <f t="shared" si="167"/>
        <v>0</v>
      </c>
    </row>
    <row r="612" spans="1:23" ht="12.95" customHeight="1">
      <c r="A612" s="54" t="str">
        <f t="shared" si="165"/>
        <v/>
      </c>
      <c r="B612" s="470" t="str">
        <f t="shared" si="165"/>
        <v/>
      </c>
      <c r="C612" s="52" t="str">
        <f>IF(A612="","",คะแนนตามตัวชี้วัด!AY564)</f>
        <v/>
      </c>
      <c r="D612" s="52" t="str">
        <f>IF(A612="","",คะแนนตามตัวชี้วัด!AU564)</f>
        <v/>
      </c>
      <c r="E612" s="52" t="str">
        <f>IF(B612="","",คะแนนตามตัวชี้วัด!AV564)</f>
        <v/>
      </c>
      <c r="F612" s="60" t="str">
        <f t="shared" si="168"/>
        <v/>
      </c>
      <c r="G612" s="52" t="str">
        <f>IF(A612="","",คะแนนตามตัวชี้วัด!AZ564)</f>
        <v/>
      </c>
      <c r="H612" s="52" t="str">
        <f>IF(A612="","",คะแนนตามตัวชี้วัด!AW564)</f>
        <v/>
      </c>
      <c r="I612" s="52" t="str">
        <f>IF(B612="","",คะแนนตามตัวชี้วัด!AX564)</f>
        <v/>
      </c>
      <c r="J612" s="60" t="str">
        <f t="shared" si="169"/>
        <v/>
      </c>
      <c r="K612" s="54" t="str">
        <f t="shared" si="170"/>
        <v/>
      </c>
      <c r="L612" s="307" t="str">
        <f t="shared" si="166"/>
        <v/>
      </c>
      <c r="M612" s="33"/>
      <c r="N612" s="33" t="str">
        <f t="shared" si="171"/>
        <v/>
      </c>
      <c r="O612" s="33" t="str">
        <f t="shared" si="172"/>
        <v/>
      </c>
      <c r="P612" s="59" t="str">
        <f>IF('กรอกข้อมูล นร1'!E7="ย้าย",'กรอกข้อมูล นร1'!E7,"")</f>
        <v/>
      </c>
      <c r="Q612" s="35">
        <f t="shared" si="147"/>
        <v>0</v>
      </c>
      <c r="W612" s="35">
        <f t="shared" si="167"/>
        <v>0</v>
      </c>
    </row>
    <row r="613" spans="1:23" ht="12.95" customHeight="1">
      <c r="A613" s="54" t="str">
        <f t="shared" si="165"/>
        <v/>
      </c>
      <c r="B613" s="470" t="str">
        <f t="shared" si="165"/>
        <v/>
      </c>
      <c r="C613" s="52" t="str">
        <f>IF(A613="","",คะแนนตามตัวชี้วัด!AY565)</f>
        <v/>
      </c>
      <c r="D613" s="52" t="str">
        <f>IF(A613="","",คะแนนตามตัวชี้วัด!AU565)</f>
        <v/>
      </c>
      <c r="E613" s="52" t="str">
        <f>IF(B613="","",คะแนนตามตัวชี้วัด!AV565)</f>
        <v/>
      </c>
      <c r="F613" s="60" t="str">
        <f t="shared" si="168"/>
        <v/>
      </c>
      <c r="G613" s="52" t="str">
        <f>IF(A613="","",คะแนนตามตัวชี้วัด!AZ565)</f>
        <v/>
      </c>
      <c r="H613" s="52" t="str">
        <f>IF(A613="","",คะแนนตามตัวชี้วัด!AW565)</f>
        <v/>
      </c>
      <c r="I613" s="52" t="str">
        <f>IF(B613="","",คะแนนตามตัวชี้วัด!AX565)</f>
        <v/>
      </c>
      <c r="J613" s="60" t="str">
        <f t="shared" si="169"/>
        <v/>
      </c>
      <c r="K613" s="54" t="str">
        <f t="shared" si="170"/>
        <v/>
      </c>
      <c r="L613" s="307" t="str">
        <f t="shared" si="166"/>
        <v/>
      </c>
      <c r="M613" s="33"/>
      <c r="N613" s="33" t="str">
        <f t="shared" si="171"/>
        <v/>
      </c>
      <c r="O613" s="33" t="str">
        <f t="shared" si="172"/>
        <v/>
      </c>
      <c r="P613" s="59" t="str">
        <f>IF('กรอกข้อมูล นร1'!E8="ย้าย",'กรอกข้อมูล นร1'!E8,"")</f>
        <v/>
      </c>
      <c r="Q613" s="35">
        <f t="shared" si="147"/>
        <v>0</v>
      </c>
      <c r="W613" s="35">
        <f t="shared" si="167"/>
        <v>0</v>
      </c>
    </row>
    <row r="614" spans="1:23" ht="12.95" customHeight="1">
      <c r="A614" s="54" t="str">
        <f t="shared" si="165"/>
        <v/>
      </c>
      <c r="B614" s="470" t="str">
        <f t="shared" si="165"/>
        <v/>
      </c>
      <c r="C614" s="52" t="str">
        <f>IF(A614="","",คะแนนตามตัวชี้วัด!AY566)</f>
        <v/>
      </c>
      <c r="D614" s="52" t="str">
        <f>IF(A614="","",คะแนนตามตัวชี้วัด!AU566)</f>
        <v/>
      </c>
      <c r="E614" s="52" t="str">
        <f>IF(B614="","",คะแนนตามตัวชี้วัด!AV566)</f>
        <v/>
      </c>
      <c r="F614" s="60" t="str">
        <f t="shared" si="168"/>
        <v/>
      </c>
      <c r="G614" s="52" t="str">
        <f>IF(A614="","",คะแนนตามตัวชี้วัด!AZ566)</f>
        <v/>
      </c>
      <c r="H614" s="52" t="str">
        <f>IF(A614="","",คะแนนตามตัวชี้วัด!AW566)</f>
        <v/>
      </c>
      <c r="I614" s="52" t="str">
        <f>IF(B614="","",คะแนนตามตัวชี้วัด!AX566)</f>
        <v/>
      </c>
      <c r="J614" s="60" t="str">
        <f t="shared" si="169"/>
        <v/>
      </c>
      <c r="K614" s="54" t="str">
        <f t="shared" si="170"/>
        <v/>
      </c>
      <c r="L614" s="307" t="str">
        <f t="shared" si="166"/>
        <v/>
      </c>
      <c r="M614" s="33"/>
      <c r="N614" s="33" t="str">
        <f t="shared" si="171"/>
        <v/>
      </c>
      <c r="O614" s="33" t="str">
        <f t="shared" si="172"/>
        <v/>
      </c>
      <c r="P614" s="59" t="str">
        <f>IF('กรอกข้อมูล นร1'!E9="ย้าย",'กรอกข้อมูล นร1'!E9,"")</f>
        <v/>
      </c>
      <c r="Q614" s="35">
        <f t="shared" si="147"/>
        <v>0</v>
      </c>
      <c r="W614" s="35">
        <f t="shared" si="167"/>
        <v>0</v>
      </c>
    </row>
    <row r="615" spans="1:23" ht="12.95" customHeight="1">
      <c r="A615" s="54" t="str">
        <f t="shared" si="165"/>
        <v/>
      </c>
      <c r="B615" s="470" t="str">
        <f t="shared" si="165"/>
        <v/>
      </c>
      <c r="C615" s="52" t="str">
        <f>IF(A615="","",คะแนนตามตัวชี้วัด!AY567)</f>
        <v/>
      </c>
      <c r="D615" s="52" t="str">
        <f>IF(A615="","",คะแนนตามตัวชี้วัด!AU567)</f>
        <v/>
      </c>
      <c r="E615" s="52" t="str">
        <f>IF(B615="","",คะแนนตามตัวชี้วัด!AV567)</f>
        <v/>
      </c>
      <c r="F615" s="60" t="str">
        <f t="shared" si="168"/>
        <v/>
      </c>
      <c r="G615" s="52" t="str">
        <f>IF(A615="","",คะแนนตามตัวชี้วัด!AZ567)</f>
        <v/>
      </c>
      <c r="H615" s="52" t="str">
        <f>IF(A615="","",คะแนนตามตัวชี้วัด!AW567)</f>
        <v/>
      </c>
      <c r="I615" s="52" t="str">
        <f>IF(B615="","",คะแนนตามตัวชี้วัด!AX567)</f>
        <v/>
      </c>
      <c r="J615" s="60" t="str">
        <f t="shared" si="169"/>
        <v/>
      </c>
      <c r="K615" s="54" t="str">
        <f t="shared" si="170"/>
        <v/>
      </c>
      <c r="L615" s="307" t="str">
        <f t="shared" si="166"/>
        <v/>
      </c>
      <c r="M615" s="33"/>
      <c r="N615" s="33" t="str">
        <f t="shared" si="171"/>
        <v/>
      </c>
      <c r="O615" s="33" t="str">
        <f t="shared" si="172"/>
        <v/>
      </c>
      <c r="P615" s="59" t="str">
        <f>IF('กรอกข้อมูล นร1'!E10="ย้าย",'กรอกข้อมูล นร1'!E10,"")</f>
        <v/>
      </c>
      <c r="Q615" s="35">
        <f t="shared" si="147"/>
        <v>0</v>
      </c>
      <c r="W615" s="35">
        <f t="shared" si="167"/>
        <v>0</v>
      </c>
    </row>
    <row r="616" spans="1:23" ht="12.95" customHeight="1">
      <c r="A616" s="54" t="str">
        <f t="shared" si="165"/>
        <v/>
      </c>
      <c r="B616" s="470" t="str">
        <f t="shared" si="165"/>
        <v/>
      </c>
      <c r="C616" s="52" t="str">
        <f>IF(A616="","",คะแนนตามตัวชี้วัด!AY568)</f>
        <v/>
      </c>
      <c r="D616" s="52" t="str">
        <f>IF(A616="","",คะแนนตามตัวชี้วัด!AU568)</f>
        <v/>
      </c>
      <c r="E616" s="52" t="str">
        <f>IF(B616="","",คะแนนตามตัวชี้วัด!AV568)</f>
        <v/>
      </c>
      <c r="F616" s="60" t="str">
        <f t="shared" si="168"/>
        <v/>
      </c>
      <c r="G616" s="52" t="str">
        <f>IF(A616="","",คะแนนตามตัวชี้วัด!AZ568)</f>
        <v/>
      </c>
      <c r="H616" s="52" t="str">
        <f>IF(A616="","",คะแนนตามตัวชี้วัด!AW568)</f>
        <v/>
      </c>
      <c r="I616" s="52" t="str">
        <f>IF(B616="","",คะแนนตามตัวชี้วัด!AX568)</f>
        <v/>
      </c>
      <c r="J616" s="60" t="str">
        <f t="shared" si="169"/>
        <v/>
      </c>
      <c r="K616" s="54" t="str">
        <f t="shared" si="170"/>
        <v/>
      </c>
      <c r="L616" s="307" t="str">
        <f t="shared" si="166"/>
        <v/>
      </c>
      <c r="M616" s="33"/>
      <c r="N616" s="33" t="str">
        <f t="shared" si="171"/>
        <v/>
      </c>
      <c r="O616" s="33" t="str">
        <f t="shared" si="172"/>
        <v/>
      </c>
      <c r="P616" s="59" t="str">
        <f>IF('กรอกข้อมูล นร1'!E11="ย้าย",'กรอกข้อมูล นร1'!E11,"")</f>
        <v/>
      </c>
      <c r="Q616" s="35">
        <f t="shared" si="147"/>
        <v>0</v>
      </c>
      <c r="W616" s="35">
        <f t="shared" si="167"/>
        <v>0</v>
      </c>
    </row>
    <row r="617" spans="1:23" ht="12.95" customHeight="1">
      <c r="A617" s="54" t="str">
        <f t="shared" si="165"/>
        <v/>
      </c>
      <c r="B617" s="470" t="str">
        <f t="shared" si="165"/>
        <v/>
      </c>
      <c r="C617" s="52" t="str">
        <f>IF(A617="","",คะแนนตามตัวชี้วัด!AY569)</f>
        <v/>
      </c>
      <c r="D617" s="52" t="str">
        <f>IF(A617="","",คะแนนตามตัวชี้วัด!AU569)</f>
        <v/>
      </c>
      <c r="E617" s="52" t="str">
        <f>IF(B617="","",คะแนนตามตัวชี้วัด!AV569)</f>
        <v/>
      </c>
      <c r="F617" s="60" t="str">
        <f t="shared" si="168"/>
        <v/>
      </c>
      <c r="G617" s="52" t="str">
        <f>IF(A617="","",คะแนนตามตัวชี้วัด!AZ569)</f>
        <v/>
      </c>
      <c r="H617" s="52" t="str">
        <f>IF(A617="","",คะแนนตามตัวชี้วัด!AW569)</f>
        <v/>
      </c>
      <c r="I617" s="52" t="str">
        <f>IF(B617="","",คะแนนตามตัวชี้วัด!AX569)</f>
        <v/>
      </c>
      <c r="J617" s="60" t="str">
        <f t="shared" si="169"/>
        <v/>
      </c>
      <c r="K617" s="54" t="str">
        <f t="shared" si="170"/>
        <v/>
      </c>
      <c r="L617" s="307" t="str">
        <f t="shared" si="166"/>
        <v/>
      </c>
      <c r="M617" s="33"/>
      <c r="N617" s="33" t="str">
        <f t="shared" si="171"/>
        <v/>
      </c>
      <c r="O617" s="33" t="str">
        <f t="shared" si="172"/>
        <v/>
      </c>
      <c r="P617" s="59" t="str">
        <f>IF('กรอกข้อมูล นร1'!E12="ย้าย",'กรอกข้อมูล นร1'!E12,"")</f>
        <v/>
      </c>
      <c r="Q617" s="35">
        <f t="shared" si="147"/>
        <v>0</v>
      </c>
      <c r="W617" s="35">
        <f t="shared" si="167"/>
        <v>0</v>
      </c>
    </row>
    <row r="618" spans="1:23" ht="12.95" customHeight="1">
      <c r="A618" s="54" t="str">
        <f t="shared" si="165"/>
        <v/>
      </c>
      <c r="B618" s="470" t="str">
        <f t="shared" si="165"/>
        <v/>
      </c>
      <c r="C618" s="52" t="str">
        <f>IF(A618="","",คะแนนตามตัวชี้วัด!AY570)</f>
        <v/>
      </c>
      <c r="D618" s="52" t="str">
        <f>IF(A618="","",คะแนนตามตัวชี้วัด!AU570)</f>
        <v/>
      </c>
      <c r="E618" s="52" t="str">
        <f>IF(B618="","",คะแนนตามตัวชี้วัด!AV570)</f>
        <v/>
      </c>
      <c r="F618" s="60" t="str">
        <f t="shared" si="168"/>
        <v/>
      </c>
      <c r="G618" s="52" t="str">
        <f>IF(A618="","",คะแนนตามตัวชี้วัด!AZ570)</f>
        <v/>
      </c>
      <c r="H618" s="52" t="str">
        <f>IF(A618="","",คะแนนตามตัวชี้วัด!AW570)</f>
        <v/>
      </c>
      <c r="I618" s="52" t="str">
        <f>IF(B618="","",คะแนนตามตัวชี้วัด!AX570)</f>
        <v/>
      </c>
      <c r="J618" s="60" t="str">
        <f t="shared" si="169"/>
        <v/>
      </c>
      <c r="K618" s="54" t="str">
        <f t="shared" si="170"/>
        <v/>
      </c>
      <c r="L618" s="307" t="str">
        <f t="shared" si="166"/>
        <v/>
      </c>
      <c r="M618" s="33"/>
      <c r="N618" s="33" t="str">
        <f t="shared" si="171"/>
        <v/>
      </c>
      <c r="O618" s="33" t="str">
        <f t="shared" si="172"/>
        <v/>
      </c>
      <c r="P618" s="59" t="str">
        <f>IF('กรอกข้อมูล นร1'!E13="ย้าย",'กรอกข้อมูล นร1'!E13,"")</f>
        <v/>
      </c>
      <c r="Q618" s="35">
        <f t="shared" si="147"/>
        <v>0</v>
      </c>
      <c r="W618" s="35">
        <f t="shared" si="167"/>
        <v>0</v>
      </c>
    </row>
    <row r="619" spans="1:23" ht="12.95" customHeight="1">
      <c r="A619" s="54" t="str">
        <f t="shared" si="165"/>
        <v/>
      </c>
      <c r="B619" s="470" t="str">
        <f t="shared" si="165"/>
        <v/>
      </c>
      <c r="C619" s="52" t="str">
        <f>IF(A619="","",คะแนนตามตัวชี้วัด!AY571)</f>
        <v/>
      </c>
      <c r="D619" s="52" t="str">
        <f>IF(A619="","",คะแนนตามตัวชี้วัด!AU571)</f>
        <v/>
      </c>
      <c r="E619" s="52" t="str">
        <f>IF(B619="","",คะแนนตามตัวชี้วัด!AV571)</f>
        <v/>
      </c>
      <c r="F619" s="60" t="str">
        <f t="shared" si="168"/>
        <v/>
      </c>
      <c r="G619" s="52" t="str">
        <f>IF(A619="","",คะแนนตามตัวชี้วัด!AZ571)</f>
        <v/>
      </c>
      <c r="H619" s="52" t="str">
        <f>IF(A619="","",คะแนนตามตัวชี้วัด!AW571)</f>
        <v/>
      </c>
      <c r="I619" s="52" t="str">
        <f>IF(B619="","",คะแนนตามตัวชี้วัด!AX571)</f>
        <v/>
      </c>
      <c r="J619" s="60" t="str">
        <f t="shared" si="169"/>
        <v/>
      </c>
      <c r="K619" s="54" t="str">
        <f t="shared" si="170"/>
        <v/>
      </c>
      <c r="L619" s="307" t="str">
        <f t="shared" si="166"/>
        <v/>
      </c>
      <c r="M619" s="33"/>
      <c r="N619" s="33" t="str">
        <f t="shared" si="171"/>
        <v/>
      </c>
      <c r="O619" s="33" t="str">
        <f t="shared" si="172"/>
        <v/>
      </c>
      <c r="P619" s="59" t="str">
        <f>IF('กรอกข้อมูล นร1'!E14="ย้าย",'กรอกข้อมูล นร1'!E14,"")</f>
        <v/>
      </c>
      <c r="Q619" s="35">
        <f t="shared" si="147"/>
        <v>0</v>
      </c>
      <c r="W619" s="35">
        <f t="shared" si="167"/>
        <v>0</v>
      </c>
    </row>
    <row r="620" spans="1:23" ht="12.95" customHeight="1">
      <c r="A620" s="54" t="str">
        <f t="shared" si="165"/>
        <v/>
      </c>
      <c r="B620" s="470" t="str">
        <f t="shared" si="165"/>
        <v/>
      </c>
      <c r="C620" s="52" t="str">
        <f>IF(A620="","",คะแนนตามตัวชี้วัด!AY572)</f>
        <v/>
      </c>
      <c r="D620" s="52" t="str">
        <f>IF(A620="","",คะแนนตามตัวชี้วัด!AU572)</f>
        <v/>
      </c>
      <c r="E620" s="52" t="str">
        <f>IF(B620="","",คะแนนตามตัวชี้วัด!AV572)</f>
        <v/>
      </c>
      <c r="F620" s="60" t="str">
        <f t="shared" si="168"/>
        <v/>
      </c>
      <c r="G620" s="52" t="str">
        <f>IF(A620="","",คะแนนตามตัวชี้วัด!AZ572)</f>
        <v/>
      </c>
      <c r="H620" s="52" t="str">
        <f>IF(A620="","",คะแนนตามตัวชี้วัด!AW572)</f>
        <v/>
      </c>
      <c r="I620" s="52" t="str">
        <f>IF(B620="","",คะแนนตามตัวชี้วัด!AX572)</f>
        <v/>
      </c>
      <c r="J620" s="60" t="str">
        <f t="shared" si="169"/>
        <v/>
      </c>
      <c r="K620" s="54" t="str">
        <f t="shared" si="170"/>
        <v/>
      </c>
      <c r="L620" s="307" t="str">
        <f t="shared" si="166"/>
        <v/>
      </c>
      <c r="M620" s="33"/>
      <c r="N620" s="33" t="str">
        <f t="shared" si="171"/>
        <v/>
      </c>
      <c r="O620" s="33" t="str">
        <f t="shared" si="172"/>
        <v/>
      </c>
      <c r="P620" s="59" t="str">
        <f>IF('กรอกข้อมูล นร1'!E15="ย้าย",'กรอกข้อมูล นร1'!E15,"")</f>
        <v/>
      </c>
      <c r="Q620" s="35">
        <f t="shared" si="147"/>
        <v>0</v>
      </c>
      <c r="W620" s="35">
        <f t="shared" si="167"/>
        <v>0</v>
      </c>
    </row>
    <row r="621" spans="1:23" ht="12.95" customHeight="1">
      <c r="A621" s="54" t="str">
        <f t="shared" si="165"/>
        <v/>
      </c>
      <c r="B621" s="470" t="str">
        <f t="shared" si="165"/>
        <v/>
      </c>
      <c r="C621" s="52" t="str">
        <f>IF(A621="","",คะแนนตามตัวชี้วัด!AY573)</f>
        <v/>
      </c>
      <c r="D621" s="52" t="str">
        <f>IF(A621="","",คะแนนตามตัวชี้วัด!AU573)</f>
        <v/>
      </c>
      <c r="E621" s="52" t="str">
        <f>IF(B621="","",คะแนนตามตัวชี้วัด!AV573)</f>
        <v/>
      </c>
      <c r="F621" s="60" t="str">
        <f t="shared" si="168"/>
        <v/>
      </c>
      <c r="G621" s="52" t="str">
        <f>IF(A621="","",คะแนนตามตัวชี้วัด!AZ573)</f>
        <v/>
      </c>
      <c r="H621" s="52" t="str">
        <f>IF(A621="","",คะแนนตามตัวชี้วัด!AW573)</f>
        <v/>
      </c>
      <c r="I621" s="52" t="str">
        <f>IF(B621="","",คะแนนตามตัวชี้วัด!AX573)</f>
        <v/>
      </c>
      <c r="J621" s="60" t="str">
        <f t="shared" si="169"/>
        <v/>
      </c>
      <c r="K621" s="54" t="str">
        <f t="shared" si="170"/>
        <v/>
      </c>
      <c r="L621" s="307" t="str">
        <f t="shared" si="166"/>
        <v/>
      </c>
      <c r="M621" s="33"/>
      <c r="N621" s="33" t="str">
        <f t="shared" si="171"/>
        <v/>
      </c>
      <c r="O621" s="33" t="str">
        <f t="shared" si="172"/>
        <v/>
      </c>
      <c r="P621" s="59" t="str">
        <f>IF('กรอกข้อมูล นร1'!E16="ย้าย",'กรอกข้อมูล นร1'!E16,"")</f>
        <v/>
      </c>
      <c r="Q621" s="35">
        <f t="shared" si="147"/>
        <v>0</v>
      </c>
      <c r="W621" s="35">
        <f t="shared" si="167"/>
        <v>0</v>
      </c>
    </row>
    <row r="622" spans="1:23" ht="12.95" customHeight="1">
      <c r="A622" s="54" t="str">
        <f t="shared" si="165"/>
        <v/>
      </c>
      <c r="B622" s="470" t="str">
        <f t="shared" si="165"/>
        <v/>
      </c>
      <c r="C622" s="52" t="str">
        <f>IF(A622="","",คะแนนตามตัวชี้วัด!AY574)</f>
        <v/>
      </c>
      <c r="D622" s="52" t="str">
        <f>IF(A622="","",คะแนนตามตัวชี้วัด!AU574)</f>
        <v/>
      </c>
      <c r="E622" s="52" t="str">
        <f>IF(B622="","",คะแนนตามตัวชี้วัด!AV574)</f>
        <v/>
      </c>
      <c r="F622" s="60" t="str">
        <f t="shared" si="168"/>
        <v/>
      </c>
      <c r="G622" s="52" t="str">
        <f>IF(A622="","",คะแนนตามตัวชี้วัด!AZ574)</f>
        <v/>
      </c>
      <c r="H622" s="52" t="str">
        <f>IF(A622="","",คะแนนตามตัวชี้วัด!AW574)</f>
        <v/>
      </c>
      <c r="I622" s="52" t="str">
        <f>IF(B622="","",คะแนนตามตัวชี้วัด!AX574)</f>
        <v/>
      </c>
      <c r="J622" s="60" t="str">
        <f t="shared" si="169"/>
        <v/>
      </c>
      <c r="K622" s="54" t="str">
        <f t="shared" si="170"/>
        <v/>
      </c>
      <c r="L622" s="307" t="str">
        <f t="shared" si="166"/>
        <v/>
      </c>
      <c r="M622" s="33"/>
      <c r="N622" s="33" t="str">
        <f t="shared" si="171"/>
        <v/>
      </c>
      <c r="O622" s="33" t="str">
        <f t="shared" si="172"/>
        <v/>
      </c>
      <c r="P622" s="59" t="str">
        <f>IF('กรอกข้อมูล นร1'!E17="ย้าย",'กรอกข้อมูล นร1'!E17,"")</f>
        <v/>
      </c>
      <c r="Q622" s="35">
        <f t="shared" si="147"/>
        <v>0</v>
      </c>
      <c r="W622" s="35">
        <f t="shared" si="167"/>
        <v>0</v>
      </c>
    </row>
    <row r="623" spans="1:23" ht="12.95" customHeight="1">
      <c r="A623" s="54" t="str">
        <f t="shared" si="165"/>
        <v/>
      </c>
      <c r="B623" s="470" t="str">
        <f t="shared" si="165"/>
        <v/>
      </c>
      <c r="C623" s="52" t="str">
        <f>IF(A623="","",คะแนนตามตัวชี้วัด!AY575)</f>
        <v/>
      </c>
      <c r="D623" s="52" t="str">
        <f>IF(A623="","",คะแนนตามตัวชี้วัด!AU575)</f>
        <v/>
      </c>
      <c r="E623" s="52" t="str">
        <f>IF(B623="","",คะแนนตามตัวชี้วัด!AV575)</f>
        <v/>
      </c>
      <c r="F623" s="60" t="str">
        <f t="shared" si="168"/>
        <v/>
      </c>
      <c r="G623" s="52" t="str">
        <f>IF(A623="","",คะแนนตามตัวชี้วัด!AZ575)</f>
        <v/>
      </c>
      <c r="H623" s="52" t="str">
        <f>IF(A623="","",คะแนนตามตัวชี้วัด!AW575)</f>
        <v/>
      </c>
      <c r="I623" s="52" t="str">
        <f>IF(B623="","",คะแนนตามตัวชี้วัด!AX575)</f>
        <v/>
      </c>
      <c r="J623" s="60" t="str">
        <f t="shared" si="169"/>
        <v/>
      </c>
      <c r="K623" s="54" t="str">
        <f t="shared" si="170"/>
        <v/>
      </c>
      <c r="L623" s="307" t="str">
        <f t="shared" si="166"/>
        <v/>
      </c>
      <c r="M623" s="33"/>
      <c r="N623" s="33" t="str">
        <f t="shared" si="171"/>
        <v/>
      </c>
      <c r="O623" s="33" t="str">
        <f t="shared" si="172"/>
        <v/>
      </c>
      <c r="P623" s="59" t="str">
        <f>IF('กรอกข้อมูล นร1'!E18="ย้าย",'กรอกข้อมูล นร1'!E18,"")</f>
        <v/>
      </c>
      <c r="Q623" s="35">
        <f t="shared" ref="Q623:Q696" si="173">SUM(C623,G623)</f>
        <v>0</v>
      </c>
      <c r="W623" s="35">
        <f t="shared" si="167"/>
        <v>0</v>
      </c>
    </row>
    <row r="624" spans="1:23" ht="12.95" customHeight="1">
      <c r="A624" s="54" t="str">
        <f t="shared" si="165"/>
        <v/>
      </c>
      <c r="B624" s="470" t="str">
        <f t="shared" si="165"/>
        <v/>
      </c>
      <c r="C624" s="52" t="str">
        <f>IF(A624="","",คะแนนตามตัวชี้วัด!AY576)</f>
        <v/>
      </c>
      <c r="D624" s="52" t="str">
        <f>IF(A624="","",คะแนนตามตัวชี้วัด!AU576)</f>
        <v/>
      </c>
      <c r="E624" s="52" t="str">
        <f>IF(B624="","",คะแนนตามตัวชี้วัด!AV576)</f>
        <v/>
      </c>
      <c r="F624" s="60" t="str">
        <f t="shared" si="168"/>
        <v/>
      </c>
      <c r="G624" s="52" t="str">
        <f>IF(A624="","",คะแนนตามตัวชี้วัด!AZ576)</f>
        <v/>
      </c>
      <c r="H624" s="52" t="str">
        <f>IF(A624="","",คะแนนตามตัวชี้วัด!AW576)</f>
        <v/>
      </c>
      <c r="I624" s="52" t="str">
        <f>IF(B624="","",คะแนนตามตัวชี้วัด!AX576)</f>
        <v/>
      </c>
      <c r="J624" s="60" t="str">
        <f t="shared" si="169"/>
        <v/>
      </c>
      <c r="K624" s="54" t="str">
        <f t="shared" si="170"/>
        <v/>
      </c>
      <c r="L624" s="307" t="str">
        <f t="shared" si="166"/>
        <v/>
      </c>
      <c r="M624" s="33"/>
      <c r="N624" s="33" t="str">
        <f t="shared" si="171"/>
        <v/>
      </c>
      <c r="O624" s="33" t="str">
        <f t="shared" si="172"/>
        <v/>
      </c>
      <c r="P624" s="59" t="str">
        <f>IF('กรอกข้อมูล นร1'!E19="ย้าย",'กรอกข้อมูล นร1'!E19,"")</f>
        <v/>
      </c>
      <c r="Q624" s="35">
        <f t="shared" si="173"/>
        <v>0</v>
      </c>
      <c r="W624" s="35">
        <f t="shared" si="167"/>
        <v>0</v>
      </c>
    </row>
    <row r="625" spans="1:23" ht="12.95" customHeight="1">
      <c r="A625" s="54" t="str">
        <f t="shared" si="165"/>
        <v/>
      </c>
      <c r="B625" s="470" t="str">
        <f t="shared" si="165"/>
        <v/>
      </c>
      <c r="C625" s="52" t="str">
        <f>IF(A625="","",คะแนนตามตัวชี้วัด!AY577)</f>
        <v/>
      </c>
      <c r="D625" s="52" t="str">
        <f>IF(A625="","",คะแนนตามตัวชี้วัด!AU577)</f>
        <v/>
      </c>
      <c r="E625" s="52" t="str">
        <f>IF(B625="","",คะแนนตามตัวชี้วัด!AV577)</f>
        <v/>
      </c>
      <c r="F625" s="60" t="str">
        <f t="shared" si="168"/>
        <v/>
      </c>
      <c r="G625" s="52" t="str">
        <f>IF(A625="","",คะแนนตามตัวชี้วัด!AZ577)</f>
        <v/>
      </c>
      <c r="H625" s="52" t="str">
        <f>IF(A625="","",คะแนนตามตัวชี้วัด!AW577)</f>
        <v/>
      </c>
      <c r="I625" s="52" t="str">
        <f>IF(B625="","",คะแนนตามตัวชี้วัด!AX577)</f>
        <v/>
      </c>
      <c r="J625" s="60" t="str">
        <f t="shared" si="169"/>
        <v/>
      </c>
      <c r="K625" s="54" t="str">
        <f t="shared" si="170"/>
        <v/>
      </c>
      <c r="L625" s="307" t="str">
        <f t="shared" si="166"/>
        <v/>
      </c>
      <c r="M625" s="33"/>
      <c r="N625" s="33" t="str">
        <f t="shared" si="171"/>
        <v/>
      </c>
      <c r="O625" s="33" t="str">
        <f t="shared" si="172"/>
        <v/>
      </c>
      <c r="P625" s="59" t="str">
        <f>IF('กรอกข้อมูล นร1'!E20="ย้าย",'กรอกข้อมูล นร1'!E20,"")</f>
        <v/>
      </c>
      <c r="Q625" s="35">
        <f t="shared" si="173"/>
        <v>0</v>
      </c>
      <c r="W625" s="35">
        <f t="shared" si="167"/>
        <v>0</v>
      </c>
    </row>
    <row r="626" spans="1:23" ht="12.95" customHeight="1">
      <c r="A626" s="54" t="str">
        <f t="shared" si="165"/>
        <v/>
      </c>
      <c r="B626" s="470" t="str">
        <f t="shared" si="165"/>
        <v/>
      </c>
      <c r="C626" s="52" t="str">
        <f>IF(A626="","",คะแนนตามตัวชี้วัด!AY578)</f>
        <v/>
      </c>
      <c r="D626" s="52" t="str">
        <f>IF(A626="","",คะแนนตามตัวชี้วัด!AU578)</f>
        <v/>
      </c>
      <c r="E626" s="52" t="str">
        <f>IF(B626="","",คะแนนตามตัวชี้วัด!AV578)</f>
        <v/>
      </c>
      <c r="F626" s="60" t="str">
        <f t="shared" si="168"/>
        <v/>
      </c>
      <c r="G626" s="52" t="str">
        <f>IF(A626="","",คะแนนตามตัวชี้วัด!AZ578)</f>
        <v/>
      </c>
      <c r="H626" s="52" t="str">
        <f>IF(A626="","",คะแนนตามตัวชี้วัด!AW578)</f>
        <v/>
      </c>
      <c r="I626" s="52" t="str">
        <f>IF(B626="","",คะแนนตามตัวชี้วัด!AX578)</f>
        <v/>
      </c>
      <c r="J626" s="60" t="str">
        <f t="shared" si="169"/>
        <v/>
      </c>
      <c r="K626" s="54" t="str">
        <f t="shared" si="170"/>
        <v/>
      </c>
      <c r="L626" s="307" t="str">
        <f t="shared" si="166"/>
        <v/>
      </c>
      <c r="M626" s="33"/>
      <c r="N626" s="33" t="str">
        <f t="shared" si="171"/>
        <v/>
      </c>
      <c r="O626" s="33" t="str">
        <f t="shared" si="172"/>
        <v/>
      </c>
      <c r="P626" s="59" t="str">
        <f>IF('กรอกข้อมูล นร1'!E21="ย้าย",'กรอกข้อมูล นร1'!E21,"")</f>
        <v/>
      </c>
      <c r="Q626" s="35">
        <f t="shared" si="173"/>
        <v>0</v>
      </c>
      <c r="W626" s="35">
        <f t="shared" si="167"/>
        <v>0</v>
      </c>
    </row>
    <row r="627" spans="1:23" ht="12.95" customHeight="1">
      <c r="A627" s="54" t="str">
        <f t="shared" si="165"/>
        <v/>
      </c>
      <c r="B627" s="470" t="str">
        <f t="shared" si="165"/>
        <v/>
      </c>
      <c r="C627" s="52" t="str">
        <f>IF(A627="","",คะแนนตามตัวชี้วัด!AY579)</f>
        <v/>
      </c>
      <c r="D627" s="52" t="str">
        <f>IF(A627="","",คะแนนตามตัวชี้วัด!AU579)</f>
        <v/>
      </c>
      <c r="E627" s="52" t="str">
        <f>IF(B627="","",คะแนนตามตัวชี้วัด!AV579)</f>
        <v/>
      </c>
      <c r="F627" s="60" t="str">
        <f t="shared" si="168"/>
        <v/>
      </c>
      <c r="G627" s="52" t="str">
        <f>IF(A627="","",คะแนนตามตัวชี้วัด!AZ579)</f>
        <v/>
      </c>
      <c r="H627" s="52" t="str">
        <f>IF(A627="","",คะแนนตามตัวชี้วัด!AW579)</f>
        <v/>
      </c>
      <c r="I627" s="52" t="str">
        <f>IF(B627="","",คะแนนตามตัวชี้วัด!AX579)</f>
        <v/>
      </c>
      <c r="J627" s="60" t="str">
        <f t="shared" si="169"/>
        <v/>
      </c>
      <c r="K627" s="54" t="str">
        <f t="shared" si="170"/>
        <v/>
      </c>
      <c r="L627" s="307" t="str">
        <f t="shared" si="166"/>
        <v/>
      </c>
      <c r="M627" s="33"/>
      <c r="N627" s="33" t="str">
        <f t="shared" si="171"/>
        <v/>
      </c>
      <c r="O627" s="33" t="str">
        <f t="shared" si="172"/>
        <v/>
      </c>
      <c r="P627" s="59" t="str">
        <f>IF('กรอกข้อมูล นร1'!E22="ย้าย",'กรอกข้อมูล นร1'!E22,"")</f>
        <v/>
      </c>
      <c r="Q627" s="35">
        <f t="shared" si="173"/>
        <v>0</v>
      </c>
      <c r="W627" s="35">
        <f t="shared" si="167"/>
        <v>0</v>
      </c>
    </row>
    <row r="628" spans="1:23" ht="12.95" customHeight="1">
      <c r="A628" s="54" t="str">
        <f t="shared" si="165"/>
        <v/>
      </c>
      <c r="B628" s="470" t="str">
        <f t="shared" si="165"/>
        <v/>
      </c>
      <c r="C628" s="52" t="str">
        <f>IF(A628="","",คะแนนตามตัวชี้วัด!AY580)</f>
        <v/>
      </c>
      <c r="D628" s="52" t="str">
        <f>IF(A628="","",คะแนนตามตัวชี้วัด!AU580)</f>
        <v/>
      </c>
      <c r="E628" s="52" t="str">
        <f>IF(B628="","",คะแนนตามตัวชี้วัด!AV580)</f>
        <v/>
      </c>
      <c r="F628" s="60" t="str">
        <f t="shared" si="168"/>
        <v/>
      </c>
      <c r="G628" s="52" t="str">
        <f>IF(A628="","",คะแนนตามตัวชี้วัด!AZ580)</f>
        <v/>
      </c>
      <c r="H628" s="52" t="str">
        <f>IF(A628="","",คะแนนตามตัวชี้วัด!AW580)</f>
        <v/>
      </c>
      <c r="I628" s="52" t="str">
        <f>IF(B628="","",คะแนนตามตัวชี้วัด!AX580)</f>
        <v/>
      </c>
      <c r="J628" s="60" t="str">
        <f t="shared" si="169"/>
        <v/>
      </c>
      <c r="K628" s="54" t="str">
        <f t="shared" si="170"/>
        <v/>
      </c>
      <c r="L628" s="307" t="str">
        <f t="shared" si="166"/>
        <v/>
      </c>
      <c r="M628" s="33"/>
      <c r="N628" s="33" t="str">
        <f t="shared" si="171"/>
        <v/>
      </c>
      <c r="O628" s="33" t="str">
        <f t="shared" si="172"/>
        <v/>
      </c>
      <c r="P628" s="59" t="str">
        <f>IF('กรอกข้อมูล นร1'!E23="ย้าย",'กรอกข้อมูล นร1'!E23,"")</f>
        <v/>
      </c>
      <c r="Q628" s="35">
        <f t="shared" si="173"/>
        <v>0</v>
      </c>
      <c r="W628" s="35">
        <f t="shared" si="167"/>
        <v>0</v>
      </c>
    </row>
    <row r="629" spans="1:23" ht="12.95" customHeight="1">
      <c r="A629" s="54" t="str">
        <f t="shared" si="165"/>
        <v/>
      </c>
      <c r="B629" s="470" t="str">
        <f t="shared" si="165"/>
        <v/>
      </c>
      <c r="C629" s="52" t="str">
        <f>IF(A629="","",คะแนนตามตัวชี้วัด!AY581)</f>
        <v/>
      </c>
      <c r="D629" s="52" t="str">
        <f>IF(A629="","",คะแนนตามตัวชี้วัด!AU581)</f>
        <v/>
      </c>
      <c r="E629" s="52" t="str">
        <f>IF(B629="","",คะแนนตามตัวชี้วัด!AV581)</f>
        <v/>
      </c>
      <c r="F629" s="60" t="str">
        <f t="shared" si="168"/>
        <v/>
      </c>
      <c r="G629" s="52" t="str">
        <f>IF(A629="","",คะแนนตามตัวชี้วัด!AZ581)</f>
        <v/>
      </c>
      <c r="H629" s="52" t="str">
        <f>IF(A629="","",คะแนนตามตัวชี้วัด!AW581)</f>
        <v/>
      </c>
      <c r="I629" s="52" t="str">
        <f>IF(B629="","",คะแนนตามตัวชี้วัด!AX581)</f>
        <v/>
      </c>
      <c r="J629" s="60" t="str">
        <f t="shared" si="169"/>
        <v/>
      </c>
      <c r="K629" s="54" t="str">
        <f t="shared" si="170"/>
        <v/>
      </c>
      <c r="L629" s="307" t="str">
        <f t="shared" si="166"/>
        <v/>
      </c>
      <c r="M629" s="33"/>
      <c r="N629" s="33" t="str">
        <f t="shared" si="171"/>
        <v/>
      </c>
      <c r="O629" s="33" t="str">
        <f t="shared" si="172"/>
        <v/>
      </c>
      <c r="P629" s="59" t="str">
        <f>IF('กรอกข้อมูล นร1'!E24="ย้าย",'กรอกข้อมูล นร1'!E24,"")</f>
        <v/>
      </c>
      <c r="Q629" s="35">
        <f t="shared" si="173"/>
        <v>0</v>
      </c>
      <c r="W629" s="35">
        <f t="shared" si="167"/>
        <v>0</v>
      </c>
    </row>
    <row r="630" spans="1:23" ht="12.95" customHeight="1">
      <c r="A630" s="54" t="str">
        <f t="shared" ref="A630:B649" si="174">A568</f>
        <v/>
      </c>
      <c r="B630" s="470" t="str">
        <f t="shared" si="174"/>
        <v/>
      </c>
      <c r="C630" s="52" t="str">
        <f>IF(A630="","",คะแนนตามตัวชี้วัด!AY582)</f>
        <v/>
      </c>
      <c r="D630" s="52" t="str">
        <f>IF(A630="","",คะแนนตามตัวชี้วัด!AU582)</f>
        <v/>
      </c>
      <c r="E630" s="52" t="str">
        <f>IF(B630="","",คะแนนตามตัวชี้วัด!AV582)</f>
        <v/>
      </c>
      <c r="F630" s="60" t="str">
        <f t="shared" si="168"/>
        <v/>
      </c>
      <c r="G630" s="52" t="str">
        <f>IF(A630="","",คะแนนตามตัวชี้วัด!AZ582)</f>
        <v/>
      </c>
      <c r="H630" s="52" t="str">
        <f>IF(A630="","",คะแนนตามตัวชี้วัด!AW582)</f>
        <v/>
      </c>
      <c r="I630" s="52" t="str">
        <f>IF(B630="","",คะแนนตามตัวชี้วัด!AX582)</f>
        <v/>
      </c>
      <c r="J630" s="60" t="str">
        <f t="shared" si="169"/>
        <v/>
      </c>
      <c r="K630" s="54" t="str">
        <f t="shared" si="170"/>
        <v/>
      </c>
      <c r="L630" s="307" t="str">
        <f t="shared" si="166"/>
        <v/>
      </c>
      <c r="M630" s="33"/>
      <c r="N630" s="33" t="str">
        <f t="shared" si="171"/>
        <v/>
      </c>
      <c r="O630" s="33" t="str">
        <f t="shared" si="172"/>
        <v/>
      </c>
      <c r="P630" s="59" t="str">
        <f>IF('กรอกข้อมูล นร1'!E25="ย้าย",'กรอกข้อมูล นร1'!E25,"")</f>
        <v/>
      </c>
      <c r="Q630" s="35">
        <f t="shared" si="173"/>
        <v>0</v>
      </c>
      <c r="W630" s="35">
        <f t="shared" si="167"/>
        <v>0</v>
      </c>
    </row>
    <row r="631" spans="1:23" ht="12.95" customHeight="1">
      <c r="A631" s="54" t="str">
        <f t="shared" si="174"/>
        <v/>
      </c>
      <c r="B631" s="470" t="str">
        <f t="shared" si="174"/>
        <v/>
      </c>
      <c r="C631" s="52" t="str">
        <f>IF(A631="","",คะแนนตามตัวชี้วัด!AY583)</f>
        <v/>
      </c>
      <c r="D631" s="52" t="str">
        <f>IF(A631="","",คะแนนตามตัวชี้วัด!AU583)</f>
        <v/>
      </c>
      <c r="E631" s="52" t="str">
        <f>IF(B631="","",คะแนนตามตัวชี้วัด!AV583)</f>
        <v/>
      </c>
      <c r="F631" s="60" t="str">
        <f t="shared" si="168"/>
        <v/>
      </c>
      <c r="G631" s="52" t="str">
        <f>IF(A631="","",คะแนนตามตัวชี้วัด!AZ583)</f>
        <v/>
      </c>
      <c r="H631" s="52" t="str">
        <f>IF(A631="","",คะแนนตามตัวชี้วัด!AW583)</f>
        <v/>
      </c>
      <c r="I631" s="52" t="str">
        <f>IF(B631="","",คะแนนตามตัวชี้วัด!AX583)</f>
        <v/>
      </c>
      <c r="J631" s="60" t="str">
        <f t="shared" si="169"/>
        <v/>
      </c>
      <c r="K631" s="54" t="str">
        <f t="shared" si="170"/>
        <v/>
      </c>
      <c r="L631" s="307" t="str">
        <f t="shared" si="166"/>
        <v/>
      </c>
      <c r="M631" s="33"/>
      <c r="N631" s="33" t="str">
        <f t="shared" si="171"/>
        <v/>
      </c>
      <c r="O631" s="33" t="str">
        <f t="shared" si="172"/>
        <v/>
      </c>
      <c r="P631" s="59" t="str">
        <f>IF('กรอกข้อมูล นร1'!E26="ย้าย",'กรอกข้อมูล นร1'!E26,"")</f>
        <v/>
      </c>
      <c r="Q631" s="35">
        <f t="shared" si="173"/>
        <v>0</v>
      </c>
      <c r="W631" s="35">
        <f t="shared" si="167"/>
        <v>0</v>
      </c>
    </row>
    <row r="632" spans="1:23" ht="12.95" customHeight="1">
      <c r="A632" s="54" t="str">
        <f t="shared" si="174"/>
        <v/>
      </c>
      <c r="B632" s="470" t="str">
        <f t="shared" si="174"/>
        <v/>
      </c>
      <c r="C632" s="52" t="str">
        <f>IF(A632="","",คะแนนตามตัวชี้วัด!AY584)</f>
        <v/>
      </c>
      <c r="D632" s="52" t="str">
        <f>IF(A632="","",คะแนนตามตัวชี้วัด!AU584)</f>
        <v/>
      </c>
      <c r="E632" s="52" t="str">
        <f>IF(B632="","",คะแนนตามตัวชี้วัด!AV584)</f>
        <v/>
      </c>
      <c r="F632" s="60" t="str">
        <f t="shared" si="168"/>
        <v/>
      </c>
      <c r="G632" s="52" t="str">
        <f>IF(A632="","",คะแนนตามตัวชี้วัด!AZ584)</f>
        <v/>
      </c>
      <c r="H632" s="52" t="str">
        <f>IF(A632="","",คะแนนตามตัวชี้วัด!AW584)</f>
        <v/>
      </c>
      <c r="I632" s="52" t="str">
        <f>IF(B632="","",คะแนนตามตัวชี้วัด!AX584)</f>
        <v/>
      </c>
      <c r="J632" s="60" t="str">
        <f t="shared" si="169"/>
        <v/>
      </c>
      <c r="K632" s="54" t="str">
        <f t="shared" si="170"/>
        <v/>
      </c>
      <c r="L632" s="307" t="str">
        <f t="shared" si="166"/>
        <v/>
      </c>
      <c r="M632" s="33"/>
      <c r="N632" s="33" t="str">
        <f t="shared" si="171"/>
        <v/>
      </c>
      <c r="O632" s="33" t="str">
        <f t="shared" si="172"/>
        <v/>
      </c>
      <c r="P632" s="59" t="str">
        <f>IF('กรอกข้อมูล นร1'!E27="ย้าย",'กรอกข้อมูล นร1'!E27,"")</f>
        <v/>
      </c>
      <c r="Q632" s="35">
        <f t="shared" si="173"/>
        <v>0</v>
      </c>
      <c r="W632" s="35">
        <f t="shared" si="167"/>
        <v>0</v>
      </c>
    </row>
    <row r="633" spans="1:23" ht="12.95" customHeight="1">
      <c r="A633" s="54" t="str">
        <f t="shared" si="174"/>
        <v/>
      </c>
      <c r="B633" s="470" t="str">
        <f t="shared" si="174"/>
        <v/>
      </c>
      <c r="C633" s="52" t="str">
        <f>IF(A633="","",คะแนนตามตัวชี้วัด!AY585)</f>
        <v/>
      </c>
      <c r="D633" s="52" t="str">
        <f>IF(A633="","",คะแนนตามตัวชี้วัด!AU585)</f>
        <v/>
      </c>
      <c r="E633" s="52" t="str">
        <f>IF(B633="","",คะแนนตามตัวชี้วัด!AV585)</f>
        <v/>
      </c>
      <c r="F633" s="60" t="str">
        <f t="shared" si="168"/>
        <v/>
      </c>
      <c r="G633" s="52" t="str">
        <f>IF(A633="","",คะแนนตามตัวชี้วัด!AZ585)</f>
        <v/>
      </c>
      <c r="H633" s="52" t="str">
        <f>IF(A633="","",คะแนนตามตัวชี้วัด!AW585)</f>
        <v/>
      </c>
      <c r="I633" s="52" t="str">
        <f>IF(B633="","",คะแนนตามตัวชี้วัด!AX585)</f>
        <v/>
      </c>
      <c r="J633" s="60" t="str">
        <f t="shared" si="169"/>
        <v/>
      </c>
      <c r="K633" s="54" t="str">
        <f t="shared" si="170"/>
        <v/>
      </c>
      <c r="L633" s="307" t="str">
        <f t="shared" si="166"/>
        <v/>
      </c>
      <c r="M633" s="33"/>
      <c r="N633" s="33" t="str">
        <f t="shared" si="171"/>
        <v/>
      </c>
      <c r="O633" s="33" t="str">
        <f t="shared" si="172"/>
        <v/>
      </c>
      <c r="P633" s="59" t="str">
        <f>IF('กรอกข้อมูล นร1'!E28="ย้าย",'กรอกข้อมูล นร1'!E28,"")</f>
        <v/>
      </c>
      <c r="Q633" s="35">
        <f t="shared" si="173"/>
        <v>0</v>
      </c>
      <c r="W633" s="35">
        <f t="shared" si="167"/>
        <v>0</v>
      </c>
    </row>
    <row r="634" spans="1:23" ht="12.95" customHeight="1">
      <c r="A634" s="54" t="str">
        <f t="shared" si="174"/>
        <v/>
      </c>
      <c r="B634" s="470" t="str">
        <f t="shared" si="174"/>
        <v/>
      </c>
      <c r="C634" s="52" t="str">
        <f>IF(A634="","",คะแนนตามตัวชี้วัด!AY586)</f>
        <v/>
      </c>
      <c r="D634" s="52" t="str">
        <f>IF(A634="","",คะแนนตามตัวชี้วัด!AU586)</f>
        <v/>
      </c>
      <c r="E634" s="52" t="str">
        <f>IF(B634="","",คะแนนตามตัวชี้วัด!AV586)</f>
        <v/>
      </c>
      <c r="F634" s="60" t="str">
        <f t="shared" si="168"/>
        <v/>
      </c>
      <c r="G634" s="52" t="str">
        <f>IF(A634="","",คะแนนตามตัวชี้วัด!AZ586)</f>
        <v/>
      </c>
      <c r="H634" s="52" t="str">
        <f>IF(A634="","",คะแนนตามตัวชี้วัด!AW586)</f>
        <v/>
      </c>
      <c r="I634" s="52" t="str">
        <f>IF(B634="","",คะแนนตามตัวชี้วัด!AX586)</f>
        <v/>
      </c>
      <c r="J634" s="60" t="str">
        <f t="shared" si="169"/>
        <v/>
      </c>
      <c r="K634" s="54" t="str">
        <f t="shared" si="170"/>
        <v/>
      </c>
      <c r="L634" s="307" t="str">
        <f t="shared" si="166"/>
        <v/>
      </c>
      <c r="M634" s="33"/>
      <c r="N634" s="33" t="str">
        <f t="shared" si="171"/>
        <v/>
      </c>
      <c r="O634" s="33" t="str">
        <f t="shared" si="172"/>
        <v/>
      </c>
      <c r="P634" s="59" t="str">
        <f>IF('กรอกข้อมูล นร1'!E29="ย้าย",'กรอกข้อมูล นร1'!E29,"")</f>
        <v/>
      </c>
      <c r="Q634" s="35">
        <f t="shared" si="173"/>
        <v>0</v>
      </c>
      <c r="W634" s="35">
        <f t="shared" si="167"/>
        <v>0</v>
      </c>
    </row>
    <row r="635" spans="1:23" ht="12.95" customHeight="1">
      <c r="A635" s="54" t="str">
        <f t="shared" si="174"/>
        <v/>
      </c>
      <c r="B635" s="470" t="str">
        <f t="shared" si="174"/>
        <v/>
      </c>
      <c r="C635" s="52" t="str">
        <f>IF(A635="","",คะแนนตามตัวชี้วัด!AY587)</f>
        <v/>
      </c>
      <c r="D635" s="52" t="str">
        <f>IF(A635="","",คะแนนตามตัวชี้วัด!AU587)</f>
        <v/>
      </c>
      <c r="E635" s="52" t="str">
        <f>IF(B635="","",คะแนนตามตัวชี้วัด!AV587)</f>
        <v/>
      </c>
      <c r="F635" s="60" t="str">
        <f t="shared" si="168"/>
        <v/>
      </c>
      <c r="G635" s="52" t="str">
        <f>IF(A635="","",คะแนนตามตัวชี้วัด!AZ587)</f>
        <v/>
      </c>
      <c r="H635" s="52" t="str">
        <f>IF(A635="","",คะแนนตามตัวชี้วัด!AW587)</f>
        <v/>
      </c>
      <c r="I635" s="52" t="str">
        <f>IF(B635="","",คะแนนตามตัวชี้วัด!AX587)</f>
        <v/>
      </c>
      <c r="J635" s="60" t="str">
        <f t="shared" si="169"/>
        <v/>
      </c>
      <c r="K635" s="54" t="str">
        <f t="shared" si="170"/>
        <v/>
      </c>
      <c r="L635" s="307" t="str">
        <f t="shared" si="166"/>
        <v/>
      </c>
      <c r="M635" s="33"/>
      <c r="N635" s="33" t="str">
        <f t="shared" si="171"/>
        <v/>
      </c>
      <c r="O635" s="33" t="str">
        <f t="shared" si="172"/>
        <v/>
      </c>
      <c r="P635" s="59" t="str">
        <f>IF('กรอกข้อมูล นร1'!E30="ย้าย",'กรอกข้อมูล นร1'!E30,"")</f>
        <v/>
      </c>
      <c r="Q635" s="35">
        <f t="shared" si="173"/>
        <v>0</v>
      </c>
      <c r="W635" s="35">
        <f t="shared" si="167"/>
        <v>0</v>
      </c>
    </row>
    <row r="636" spans="1:23" ht="12.95" customHeight="1">
      <c r="A636" s="54" t="str">
        <f t="shared" si="174"/>
        <v/>
      </c>
      <c r="B636" s="470" t="str">
        <f t="shared" si="174"/>
        <v/>
      </c>
      <c r="C636" s="52" t="str">
        <f>IF(A636="","",คะแนนตามตัวชี้วัด!AY588)</f>
        <v/>
      </c>
      <c r="D636" s="52" t="str">
        <f>IF(A636="","",คะแนนตามตัวชี้วัด!AU588)</f>
        <v/>
      </c>
      <c r="E636" s="52" t="str">
        <f>IF(B636="","",คะแนนตามตัวชี้วัด!AV588)</f>
        <v/>
      </c>
      <c r="F636" s="60" t="str">
        <f t="shared" si="168"/>
        <v/>
      </c>
      <c r="G636" s="52" t="str">
        <f>IF(A636="","",คะแนนตามตัวชี้วัด!AZ588)</f>
        <v/>
      </c>
      <c r="H636" s="52" t="str">
        <f>IF(A636="","",คะแนนตามตัวชี้วัด!AW588)</f>
        <v/>
      </c>
      <c r="I636" s="52" t="str">
        <f>IF(B636="","",คะแนนตามตัวชี้วัด!AX588)</f>
        <v/>
      </c>
      <c r="J636" s="60" t="str">
        <f t="shared" si="169"/>
        <v/>
      </c>
      <c r="K636" s="54" t="str">
        <f t="shared" si="170"/>
        <v/>
      </c>
      <c r="L636" s="307" t="str">
        <f t="shared" si="166"/>
        <v/>
      </c>
      <c r="M636" s="33"/>
      <c r="N636" s="33" t="str">
        <f t="shared" si="171"/>
        <v/>
      </c>
      <c r="O636" s="33" t="str">
        <f t="shared" si="172"/>
        <v/>
      </c>
      <c r="P636" s="59" t="str">
        <f>IF('กรอกข้อมูล นร1'!E31="ย้าย",'กรอกข้อมูล นร1'!E31,"")</f>
        <v/>
      </c>
      <c r="Q636" s="35">
        <f t="shared" si="173"/>
        <v>0</v>
      </c>
      <c r="W636" s="35">
        <f t="shared" si="167"/>
        <v>0</v>
      </c>
    </row>
    <row r="637" spans="1:23" ht="12.95" customHeight="1">
      <c r="A637" s="54" t="str">
        <f t="shared" si="174"/>
        <v/>
      </c>
      <c r="B637" s="470" t="str">
        <f t="shared" si="174"/>
        <v/>
      </c>
      <c r="C637" s="52" t="str">
        <f>IF(A637="","",คะแนนตามตัวชี้วัด!AY589)</f>
        <v/>
      </c>
      <c r="D637" s="52" t="str">
        <f>IF(A637="","",คะแนนตามตัวชี้วัด!AU589)</f>
        <v/>
      </c>
      <c r="E637" s="52" t="str">
        <f>IF(B637="","",คะแนนตามตัวชี้วัด!AV589)</f>
        <v/>
      </c>
      <c r="F637" s="60" t="str">
        <f t="shared" si="168"/>
        <v/>
      </c>
      <c r="G637" s="52" t="str">
        <f>IF(A637="","",คะแนนตามตัวชี้วัด!AZ589)</f>
        <v/>
      </c>
      <c r="H637" s="52" t="str">
        <f>IF(A637="","",คะแนนตามตัวชี้วัด!AW589)</f>
        <v/>
      </c>
      <c r="I637" s="52" t="str">
        <f>IF(B637="","",คะแนนตามตัวชี้วัด!AX589)</f>
        <v/>
      </c>
      <c r="J637" s="60" t="str">
        <f t="shared" si="169"/>
        <v/>
      </c>
      <c r="K637" s="54" t="str">
        <f t="shared" si="170"/>
        <v/>
      </c>
      <c r="L637" s="307" t="str">
        <f t="shared" si="166"/>
        <v/>
      </c>
      <c r="M637" s="33"/>
      <c r="N637" s="33" t="str">
        <f t="shared" si="171"/>
        <v/>
      </c>
      <c r="O637" s="33" t="str">
        <f t="shared" si="172"/>
        <v/>
      </c>
      <c r="P637" s="59" t="str">
        <f>IF('กรอกข้อมูล นร1'!E32="ย้าย",'กรอกข้อมูล นร1'!E32,"")</f>
        <v/>
      </c>
      <c r="Q637" s="35">
        <f t="shared" si="173"/>
        <v>0</v>
      </c>
      <c r="W637" s="35">
        <f t="shared" si="167"/>
        <v>0</v>
      </c>
    </row>
    <row r="638" spans="1:23" ht="12.95" customHeight="1">
      <c r="A638" s="54" t="str">
        <f t="shared" si="174"/>
        <v/>
      </c>
      <c r="B638" s="470" t="str">
        <f t="shared" si="174"/>
        <v/>
      </c>
      <c r="C638" s="52" t="str">
        <f>IF(A638="","",คะแนนตามตัวชี้วัด!AY590)</f>
        <v/>
      </c>
      <c r="D638" s="52" t="str">
        <f>IF(A638="","",คะแนนตามตัวชี้วัด!AU590)</f>
        <v/>
      </c>
      <c r="E638" s="52" t="str">
        <f>IF(B638="","",คะแนนตามตัวชี้วัด!AV590)</f>
        <v/>
      </c>
      <c r="F638" s="60" t="str">
        <f t="shared" si="168"/>
        <v/>
      </c>
      <c r="G638" s="52" t="str">
        <f>IF(A638="","",คะแนนตามตัวชี้วัด!AZ590)</f>
        <v/>
      </c>
      <c r="H638" s="52" t="str">
        <f>IF(A638="","",คะแนนตามตัวชี้วัด!AW590)</f>
        <v/>
      </c>
      <c r="I638" s="52" t="str">
        <f>IF(B638="","",คะแนนตามตัวชี้วัด!AX590)</f>
        <v/>
      </c>
      <c r="J638" s="60" t="str">
        <f t="shared" si="169"/>
        <v/>
      </c>
      <c r="K638" s="54" t="str">
        <f t="shared" si="170"/>
        <v/>
      </c>
      <c r="L638" s="307" t="str">
        <f t="shared" si="166"/>
        <v/>
      </c>
      <c r="M638" s="33"/>
      <c r="N638" s="33" t="str">
        <f t="shared" si="171"/>
        <v/>
      </c>
      <c r="O638" s="33" t="str">
        <f t="shared" si="172"/>
        <v/>
      </c>
      <c r="P638" s="59" t="str">
        <f>IF('กรอกข้อมูล นร1'!E33="ย้าย",'กรอกข้อมูล นร1'!E33,"")</f>
        <v/>
      </c>
      <c r="Q638" s="35">
        <f t="shared" si="173"/>
        <v>0</v>
      </c>
      <c r="W638" s="35">
        <f t="shared" si="167"/>
        <v>0</v>
      </c>
    </row>
    <row r="639" spans="1:23" ht="12.95" customHeight="1">
      <c r="A639" s="54" t="str">
        <f t="shared" si="174"/>
        <v/>
      </c>
      <c r="B639" s="470" t="str">
        <f t="shared" si="174"/>
        <v/>
      </c>
      <c r="C639" s="52" t="str">
        <f>IF(A639="","",คะแนนตามตัวชี้วัด!AY591)</f>
        <v/>
      </c>
      <c r="D639" s="52" t="str">
        <f>IF(A639="","",คะแนนตามตัวชี้วัด!AU591)</f>
        <v/>
      </c>
      <c r="E639" s="52" t="str">
        <f>IF(B639="","",คะแนนตามตัวชี้วัด!AV591)</f>
        <v/>
      </c>
      <c r="F639" s="60" t="str">
        <f t="shared" si="168"/>
        <v/>
      </c>
      <c r="G639" s="52" t="str">
        <f>IF(A639="","",คะแนนตามตัวชี้วัด!AZ591)</f>
        <v/>
      </c>
      <c r="H639" s="52" t="str">
        <f>IF(A639="","",คะแนนตามตัวชี้วัด!AW591)</f>
        <v/>
      </c>
      <c r="I639" s="52" t="str">
        <f>IF(B639="","",คะแนนตามตัวชี้วัด!AX591)</f>
        <v/>
      </c>
      <c r="J639" s="60" t="str">
        <f t="shared" si="169"/>
        <v/>
      </c>
      <c r="K639" s="54" t="str">
        <f t="shared" si="170"/>
        <v/>
      </c>
      <c r="L639" s="307" t="str">
        <f t="shared" si="166"/>
        <v/>
      </c>
      <c r="M639" s="33"/>
      <c r="N639" s="33" t="str">
        <f t="shared" si="171"/>
        <v/>
      </c>
      <c r="O639" s="33" t="str">
        <f t="shared" si="172"/>
        <v/>
      </c>
      <c r="P639" s="59" t="str">
        <f>IF('กรอกข้อมูล นร1'!E34="ย้าย",'กรอกข้อมูล นร1'!E34,"")</f>
        <v/>
      </c>
      <c r="Q639" s="35">
        <f t="shared" si="173"/>
        <v>0</v>
      </c>
      <c r="W639" s="35">
        <f t="shared" si="167"/>
        <v>0</v>
      </c>
    </row>
    <row r="640" spans="1:23" ht="12.95" customHeight="1">
      <c r="A640" s="54" t="str">
        <f t="shared" si="174"/>
        <v/>
      </c>
      <c r="B640" s="470" t="str">
        <f t="shared" si="174"/>
        <v/>
      </c>
      <c r="C640" s="52" t="str">
        <f>IF(A640="","",คะแนนตามตัวชี้วัด!AY592)</f>
        <v/>
      </c>
      <c r="D640" s="52" t="str">
        <f>IF(A640="","",คะแนนตามตัวชี้วัด!AU592)</f>
        <v/>
      </c>
      <c r="E640" s="52" t="str">
        <f>IF(B640="","",คะแนนตามตัวชี้วัด!AV592)</f>
        <v/>
      </c>
      <c r="F640" s="60" t="str">
        <f t="shared" si="168"/>
        <v/>
      </c>
      <c r="G640" s="52" t="str">
        <f>IF(A640="","",คะแนนตามตัวชี้วัด!AZ592)</f>
        <v/>
      </c>
      <c r="H640" s="52" t="str">
        <f>IF(A640="","",คะแนนตามตัวชี้วัด!AW592)</f>
        <v/>
      </c>
      <c r="I640" s="52" t="str">
        <f>IF(B640="","",คะแนนตามตัวชี้วัด!AX592)</f>
        <v/>
      </c>
      <c r="J640" s="60" t="str">
        <f t="shared" si="169"/>
        <v/>
      </c>
      <c r="K640" s="54" t="str">
        <f t="shared" si="170"/>
        <v/>
      </c>
      <c r="L640" s="307" t="str">
        <f t="shared" si="166"/>
        <v/>
      </c>
      <c r="M640" s="33"/>
      <c r="N640" s="33" t="str">
        <f t="shared" si="171"/>
        <v/>
      </c>
      <c r="O640" s="33" t="str">
        <f t="shared" si="172"/>
        <v/>
      </c>
      <c r="P640" s="59" t="str">
        <f>IF('กรอกข้อมูล นร1'!E35="ย้าย",'กรอกข้อมูล นร1'!E35,"")</f>
        <v/>
      </c>
      <c r="Q640" s="35">
        <f t="shared" si="173"/>
        <v>0</v>
      </c>
      <c r="W640" s="35">
        <f t="shared" si="167"/>
        <v>0</v>
      </c>
    </row>
    <row r="641" spans="1:23" ht="12.95" customHeight="1">
      <c r="A641" s="54" t="str">
        <f t="shared" si="174"/>
        <v/>
      </c>
      <c r="B641" s="470" t="str">
        <f t="shared" si="174"/>
        <v/>
      </c>
      <c r="C641" s="52" t="str">
        <f>IF(A641="","",คะแนนตามตัวชี้วัด!AY593)</f>
        <v/>
      </c>
      <c r="D641" s="52" t="str">
        <f>IF(A641="","",คะแนนตามตัวชี้วัด!AU593)</f>
        <v/>
      </c>
      <c r="E641" s="52" t="str">
        <f>IF(B641="","",คะแนนตามตัวชี้วัด!AV593)</f>
        <v/>
      </c>
      <c r="F641" s="60" t="str">
        <f t="shared" si="168"/>
        <v/>
      </c>
      <c r="G641" s="52" t="str">
        <f>IF(A641="","",คะแนนตามตัวชี้วัด!AZ593)</f>
        <v/>
      </c>
      <c r="H641" s="52" t="str">
        <f>IF(A641="","",คะแนนตามตัวชี้วัด!AW593)</f>
        <v/>
      </c>
      <c r="I641" s="52" t="str">
        <f>IF(B641="","",คะแนนตามตัวชี้วัด!AX593)</f>
        <v/>
      </c>
      <c r="J641" s="60" t="str">
        <f t="shared" si="169"/>
        <v/>
      </c>
      <c r="K641" s="54" t="str">
        <f t="shared" si="170"/>
        <v/>
      </c>
      <c r="L641" s="307" t="str">
        <f t="shared" si="166"/>
        <v/>
      </c>
      <c r="M641" s="33"/>
      <c r="N641" s="33" t="str">
        <f t="shared" si="171"/>
        <v/>
      </c>
      <c r="O641" s="33" t="str">
        <f t="shared" si="172"/>
        <v/>
      </c>
      <c r="P641" s="59" t="str">
        <f>IF('กรอกข้อมูล นร1'!E36="ย้าย",'กรอกข้อมูล นร1'!E36,"")</f>
        <v/>
      </c>
      <c r="Q641" s="35">
        <f t="shared" si="173"/>
        <v>0</v>
      </c>
      <c r="W641" s="35">
        <f t="shared" si="167"/>
        <v>0</v>
      </c>
    </row>
    <row r="642" spans="1:23" ht="12.95" customHeight="1">
      <c r="A642" s="54" t="str">
        <f t="shared" si="174"/>
        <v/>
      </c>
      <c r="B642" s="470" t="str">
        <f t="shared" si="174"/>
        <v/>
      </c>
      <c r="C642" s="52" t="str">
        <f>IF(A642="","",คะแนนตามตัวชี้วัด!AY594)</f>
        <v/>
      </c>
      <c r="D642" s="52" t="str">
        <f>IF(A642="","",คะแนนตามตัวชี้วัด!AU594)</f>
        <v/>
      </c>
      <c r="E642" s="52" t="str">
        <f>IF(B642="","",คะแนนตามตัวชี้วัด!AV594)</f>
        <v/>
      </c>
      <c r="F642" s="60" t="str">
        <f t="shared" si="168"/>
        <v/>
      </c>
      <c r="G642" s="52" t="str">
        <f>IF(A642="","",คะแนนตามตัวชี้วัด!AZ594)</f>
        <v/>
      </c>
      <c r="H642" s="52" t="str">
        <f>IF(A642="","",คะแนนตามตัวชี้วัด!AW594)</f>
        <v/>
      </c>
      <c r="I642" s="52" t="str">
        <f>IF(B642="","",คะแนนตามตัวชี้วัด!AX594)</f>
        <v/>
      </c>
      <c r="J642" s="60" t="str">
        <f t="shared" si="169"/>
        <v/>
      </c>
      <c r="K642" s="54" t="str">
        <f t="shared" si="170"/>
        <v/>
      </c>
      <c r="L642" s="307" t="str">
        <f t="shared" si="166"/>
        <v/>
      </c>
      <c r="M642" s="33"/>
      <c r="N642" s="33" t="str">
        <f t="shared" si="171"/>
        <v/>
      </c>
      <c r="O642" s="33" t="str">
        <f t="shared" si="172"/>
        <v/>
      </c>
      <c r="P642" s="59" t="str">
        <f>IF('กรอกข้อมูล นร1'!E37="ย้าย",'กรอกข้อมูล นร1'!E37,"")</f>
        <v/>
      </c>
      <c r="Q642" s="35">
        <f t="shared" si="173"/>
        <v>0</v>
      </c>
      <c r="W642" s="35">
        <f t="shared" si="167"/>
        <v>0</v>
      </c>
    </row>
    <row r="643" spans="1:23" ht="12.95" customHeight="1">
      <c r="A643" s="54" t="str">
        <f t="shared" si="174"/>
        <v/>
      </c>
      <c r="B643" s="470" t="str">
        <f t="shared" si="174"/>
        <v/>
      </c>
      <c r="C643" s="52" t="str">
        <f>IF(A643="","",คะแนนตามตัวชี้วัด!AY595)</f>
        <v/>
      </c>
      <c r="D643" s="52" t="str">
        <f>IF(A643="","",คะแนนตามตัวชี้วัด!AU595)</f>
        <v/>
      </c>
      <c r="E643" s="52" t="str">
        <f>IF(B643="","",คะแนนตามตัวชี้วัด!AV595)</f>
        <v/>
      </c>
      <c r="F643" s="60" t="str">
        <f t="shared" si="168"/>
        <v/>
      </c>
      <c r="G643" s="52" t="str">
        <f>IF(A643="","",คะแนนตามตัวชี้วัด!AZ595)</f>
        <v/>
      </c>
      <c r="H643" s="52" t="str">
        <f>IF(A643="","",คะแนนตามตัวชี้วัด!AW595)</f>
        <v/>
      </c>
      <c r="I643" s="52" t="str">
        <f>IF(B643="","",คะแนนตามตัวชี้วัด!AX595)</f>
        <v/>
      </c>
      <c r="J643" s="60" t="str">
        <f t="shared" si="169"/>
        <v/>
      </c>
      <c r="K643" s="54" t="str">
        <f t="shared" si="170"/>
        <v/>
      </c>
      <c r="L643" s="307" t="str">
        <f t="shared" si="166"/>
        <v/>
      </c>
      <c r="M643" s="33"/>
      <c r="N643" s="33" t="str">
        <f t="shared" si="171"/>
        <v/>
      </c>
      <c r="O643" s="33" t="str">
        <f t="shared" si="172"/>
        <v/>
      </c>
      <c r="P643" s="59" t="str">
        <f>IF('กรอกข้อมูล นร1'!E38="ย้าย",'กรอกข้อมูล นร1'!E38,"")</f>
        <v/>
      </c>
      <c r="Q643" s="35">
        <f t="shared" si="173"/>
        <v>0</v>
      </c>
      <c r="W643" s="35">
        <f t="shared" si="167"/>
        <v>0</v>
      </c>
    </row>
    <row r="644" spans="1:23" ht="12.95" customHeight="1">
      <c r="A644" s="54" t="str">
        <f t="shared" si="174"/>
        <v/>
      </c>
      <c r="B644" s="470" t="str">
        <f t="shared" si="174"/>
        <v/>
      </c>
      <c r="C644" s="52" t="str">
        <f>IF(A644="","",คะแนนตามตัวชี้วัด!AY596)</f>
        <v/>
      </c>
      <c r="D644" s="52" t="str">
        <f>IF(A644="","",คะแนนตามตัวชี้วัด!AU596)</f>
        <v/>
      </c>
      <c r="E644" s="52" t="str">
        <f>IF(B644="","",คะแนนตามตัวชี้วัด!AV596)</f>
        <v/>
      </c>
      <c r="F644" s="60" t="str">
        <f t="shared" si="168"/>
        <v/>
      </c>
      <c r="G644" s="52" t="str">
        <f>IF(A644="","",คะแนนตามตัวชี้วัด!AZ596)</f>
        <v/>
      </c>
      <c r="H644" s="52" t="str">
        <f>IF(A644="","",คะแนนตามตัวชี้วัด!AW596)</f>
        <v/>
      </c>
      <c r="I644" s="52" t="str">
        <f>IF(B644="","",คะแนนตามตัวชี้วัด!AX596)</f>
        <v/>
      </c>
      <c r="J644" s="60" t="str">
        <f t="shared" si="169"/>
        <v/>
      </c>
      <c r="K644" s="54" t="str">
        <f t="shared" si="170"/>
        <v/>
      </c>
      <c r="L644" s="307" t="str">
        <f t="shared" si="166"/>
        <v/>
      </c>
      <c r="M644" s="33"/>
      <c r="N644" s="33" t="str">
        <f t="shared" si="171"/>
        <v/>
      </c>
      <c r="O644" s="33" t="str">
        <f t="shared" si="172"/>
        <v/>
      </c>
      <c r="P644" s="59" t="str">
        <f>IF('กรอกข้อมูล นร1'!E39="ย้าย",'กรอกข้อมูล นร1'!E39,"")</f>
        <v/>
      </c>
      <c r="Q644" s="35">
        <f t="shared" si="173"/>
        <v>0</v>
      </c>
      <c r="W644" s="35">
        <f t="shared" si="167"/>
        <v>0</v>
      </c>
    </row>
    <row r="645" spans="1:23" ht="12.95" customHeight="1">
      <c r="A645" s="54" t="str">
        <f t="shared" si="174"/>
        <v/>
      </c>
      <c r="B645" s="470" t="str">
        <f t="shared" si="174"/>
        <v/>
      </c>
      <c r="C645" s="52" t="str">
        <f>IF(A645="","",คะแนนตามตัวชี้วัด!AY597)</f>
        <v/>
      </c>
      <c r="D645" s="52" t="str">
        <f>IF(A645="","",คะแนนตามตัวชี้วัด!AU597)</f>
        <v/>
      </c>
      <c r="E645" s="52" t="str">
        <f>IF(B645="","",คะแนนตามตัวชี้วัด!AV597)</f>
        <v/>
      </c>
      <c r="F645" s="60" t="str">
        <f t="shared" si="168"/>
        <v/>
      </c>
      <c r="G645" s="52" t="str">
        <f>IF(A645="","",คะแนนตามตัวชี้วัด!AZ597)</f>
        <v/>
      </c>
      <c r="H645" s="52" t="str">
        <f>IF(A645="","",คะแนนตามตัวชี้วัด!AW597)</f>
        <v/>
      </c>
      <c r="I645" s="52" t="str">
        <f>IF(B645="","",คะแนนตามตัวชี้วัด!AX597)</f>
        <v/>
      </c>
      <c r="J645" s="60" t="str">
        <f t="shared" si="169"/>
        <v/>
      </c>
      <c r="K645" s="54" t="str">
        <f t="shared" si="170"/>
        <v/>
      </c>
      <c r="L645" s="307" t="str">
        <f t="shared" si="166"/>
        <v/>
      </c>
      <c r="M645" s="33"/>
      <c r="N645" s="33" t="str">
        <f t="shared" si="171"/>
        <v/>
      </c>
      <c r="O645" s="33" t="str">
        <f t="shared" si="172"/>
        <v/>
      </c>
      <c r="P645" s="59" t="str">
        <f>IF('กรอกข้อมูล นร1'!E40="ย้าย",'กรอกข้อมูล นร1'!E40,"")</f>
        <v/>
      </c>
      <c r="Q645" s="35">
        <f t="shared" si="173"/>
        <v>0</v>
      </c>
      <c r="W645" s="35">
        <f t="shared" si="167"/>
        <v>0</v>
      </c>
    </row>
    <row r="646" spans="1:23" ht="12.95" customHeight="1">
      <c r="A646" s="54" t="str">
        <f t="shared" si="174"/>
        <v/>
      </c>
      <c r="B646" s="470" t="str">
        <f t="shared" si="174"/>
        <v/>
      </c>
      <c r="C646" s="52" t="str">
        <f>IF(A646="","",คะแนนตามตัวชี้วัด!AY598)</f>
        <v/>
      </c>
      <c r="D646" s="52" t="str">
        <f>IF(A646="","",คะแนนตามตัวชี้วัด!AU598)</f>
        <v/>
      </c>
      <c r="E646" s="52" t="str">
        <f>IF(B646="","",คะแนนตามตัวชี้วัด!AV598)</f>
        <v/>
      </c>
      <c r="F646" s="60" t="str">
        <f t="shared" si="168"/>
        <v/>
      </c>
      <c r="G646" s="52" t="str">
        <f>IF(A646="","",คะแนนตามตัวชี้วัด!AZ598)</f>
        <v/>
      </c>
      <c r="H646" s="52" t="str">
        <f>IF(A646="","",คะแนนตามตัวชี้วัด!AW598)</f>
        <v/>
      </c>
      <c r="I646" s="52" t="str">
        <f>IF(B646="","",คะแนนตามตัวชี้วัด!AX598)</f>
        <v/>
      </c>
      <c r="J646" s="60" t="str">
        <f t="shared" si="169"/>
        <v/>
      </c>
      <c r="K646" s="54" t="str">
        <f t="shared" si="170"/>
        <v/>
      </c>
      <c r="L646" s="307" t="str">
        <f t="shared" si="166"/>
        <v/>
      </c>
      <c r="M646" s="33"/>
      <c r="N646" s="33" t="str">
        <f t="shared" si="171"/>
        <v/>
      </c>
      <c r="O646" s="33" t="str">
        <f t="shared" si="172"/>
        <v/>
      </c>
      <c r="P646" s="59" t="str">
        <f>IF('กรอกข้อมูล นร1'!E41="ย้าย",'กรอกข้อมูล นร1'!E41,"")</f>
        <v/>
      </c>
      <c r="Q646" s="35">
        <f t="shared" si="173"/>
        <v>0</v>
      </c>
      <c r="W646" s="35">
        <f t="shared" si="167"/>
        <v>0</v>
      </c>
    </row>
    <row r="647" spans="1:23" ht="12.95" customHeight="1">
      <c r="A647" s="54" t="str">
        <f t="shared" si="174"/>
        <v/>
      </c>
      <c r="B647" s="470" t="str">
        <f t="shared" si="174"/>
        <v/>
      </c>
      <c r="C647" s="52" t="str">
        <f>IF(A647="","",คะแนนตามตัวชี้วัด!AY599)</f>
        <v/>
      </c>
      <c r="D647" s="52" t="str">
        <f>IF(A647="","",คะแนนตามตัวชี้วัด!AU599)</f>
        <v/>
      </c>
      <c r="E647" s="52" t="str">
        <f>IF(B647="","",คะแนนตามตัวชี้วัด!AV599)</f>
        <v/>
      </c>
      <c r="F647" s="60" t="str">
        <f t="shared" si="168"/>
        <v/>
      </c>
      <c r="G647" s="52" t="str">
        <f>IF(A647="","",คะแนนตามตัวชี้วัด!AZ599)</f>
        <v/>
      </c>
      <c r="H647" s="52" t="str">
        <f>IF(A647="","",คะแนนตามตัวชี้วัด!AW599)</f>
        <v/>
      </c>
      <c r="I647" s="52" t="str">
        <f>IF(B647="","",คะแนนตามตัวชี้วัด!AX599)</f>
        <v/>
      </c>
      <c r="J647" s="60" t="str">
        <f t="shared" si="169"/>
        <v/>
      </c>
      <c r="K647" s="54" t="str">
        <f t="shared" si="170"/>
        <v/>
      </c>
      <c r="L647" s="307" t="str">
        <f t="shared" si="166"/>
        <v/>
      </c>
      <c r="M647" s="33"/>
      <c r="N647" s="33" t="str">
        <f t="shared" si="171"/>
        <v/>
      </c>
      <c r="O647" s="33" t="str">
        <f t="shared" si="172"/>
        <v/>
      </c>
      <c r="P647" s="59" t="str">
        <f>IF('กรอกข้อมูล นร1'!E42="ย้าย",'กรอกข้อมูล นร1'!E42,"")</f>
        <v/>
      </c>
      <c r="Q647" s="35">
        <f t="shared" si="173"/>
        <v>0</v>
      </c>
      <c r="W647" s="35">
        <f t="shared" si="167"/>
        <v>0</v>
      </c>
    </row>
    <row r="648" spans="1:23" ht="12.95" customHeight="1">
      <c r="A648" s="54" t="str">
        <f t="shared" si="174"/>
        <v/>
      </c>
      <c r="B648" s="470" t="str">
        <f t="shared" si="174"/>
        <v/>
      </c>
      <c r="C648" s="52" t="str">
        <f>IF(A648="","",คะแนนตามตัวชี้วัด!AY600)</f>
        <v/>
      </c>
      <c r="D648" s="52" t="str">
        <f>IF(A648="","",คะแนนตามตัวชี้วัด!AU600)</f>
        <v/>
      </c>
      <c r="E648" s="52" t="str">
        <f>IF(B648="","",คะแนนตามตัวชี้วัด!AV600)</f>
        <v/>
      </c>
      <c r="F648" s="60" t="str">
        <f t="shared" si="168"/>
        <v/>
      </c>
      <c r="G648" s="52" t="str">
        <f>IF(A648="","",คะแนนตามตัวชี้วัด!AZ600)</f>
        <v/>
      </c>
      <c r="H648" s="52" t="str">
        <f>IF(A648="","",คะแนนตามตัวชี้วัด!AW600)</f>
        <v/>
      </c>
      <c r="I648" s="52" t="str">
        <f>IF(B648="","",คะแนนตามตัวชี้วัด!AX600)</f>
        <v/>
      </c>
      <c r="J648" s="60" t="str">
        <f t="shared" si="169"/>
        <v/>
      </c>
      <c r="K648" s="54" t="str">
        <f t="shared" si="170"/>
        <v/>
      </c>
      <c r="L648" s="307" t="str">
        <f t="shared" si="166"/>
        <v/>
      </c>
      <c r="M648" s="33"/>
      <c r="N648" s="33" t="str">
        <f t="shared" si="171"/>
        <v/>
      </c>
      <c r="O648" s="33" t="str">
        <f t="shared" si="172"/>
        <v/>
      </c>
      <c r="P648" s="59" t="str">
        <f>IF('กรอกข้อมูล นร1'!E43="ย้าย",'กรอกข้อมูล นร1'!E43,"")</f>
        <v/>
      </c>
      <c r="Q648" s="35">
        <f t="shared" si="173"/>
        <v>0</v>
      </c>
      <c r="W648" s="35">
        <f t="shared" si="167"/>
        <v>0</v>
      </c>
    </row>
    <row r="649" spans="1:23" ht="12.95" customHeight="1">
      <c r="A649" s="54" t="str">
        <f t="shared" si="174"/>
        <v/>
      </c>
      <c r="B649" s="470" t="str">
        <f t="shared" si="174"/>
        <v/>
      </c>
      <c r="C649" s="52" t="str">
        <f>IF(A649="","",คะแนนตามตัวชี้วัด!AY601)</f>
        <v/>
      </c>
      <c r="D649" s="52" t="str">
        <f>IF(A649="","",คะแนนตามตัวชี้วัด!AU601)</f>
        <v/>
      </c>
      <c r="E649" s="52" t="str">
        <f>IF(B649="","",คะแนนตามตัวชี้วัด!AV601)</f>
        <v/>
      </c>
      <c r="F649" s="60" t="str">
        <f t="shared" si="168"/>
        <v/>
      </c>
      <c r="G649" s="52" t="str">
        <f>IF(A649="","",คะแนนตามตัวชี้วัด!AZ601)</f>
        <v/>
      </c>
      <c r="H649" s="52" t="str">
        <f>IF(A649="","",คะแนนตามตัวชี้วัด!AW601)</f>
        <v/>
      </c>
      <c r="I649" s="52" t="str">
        <f>IF(B649="","",คะแนนตามตัวชี้วัด!AX601)</f>
        <v/>
      </c>
      <c r="J649" s="60" t="str">
        <f t="shared" si="169"/>
        <v/>
      </c>
      <c r="K649" s="54" t="str">
        <f t="shared" si="170"/>
        <v/>
      </c>
      <c r="L649" s="307" t="str">
        <f t="shared" si="166"/>
        <v/>
      </c>
      <c r="M649" s="33"/>
      <c r="N649" s="33" t="str">
        <f t="shared" si="171"/>
        <v/>
      </c>
      <c r="O649" s="33" t="str">
        <f t="shared" si="172"/>
        <v/>
      </c>
      <c r="P649" s="59" t="str">
        <f>IF('กรอกข้อมูล นร1'!E44="ย้าย",'กรอกข้อมูล นร1'!E44,"")</f>
        <v/>
      </c>
      <c r="Q649" s="35">
        <f t="shared" si="173"/>
        <v>0</v>
      </c>
      <c r="W649" s="35">
        <f t="shared" si="167"/>
        <v>0</v>
      </c>
    </row>
    <row r="650" spans="1:23" ht="12.95" customHeight="1">
      <c r="A650" s="54" t="str">
        <f t="shared" ref="A650:B657" si="175">A588</f>
        <v/>
      </c>
      <c r="B650" s="470" t="str">
        <f t="shared" si="175"/>
        <v/>
      </c>
      <c r="C650" s="52" t="str">
        <f>IF(A650="","",คะแนนตามตัวชี้วัด!AY602)</f>
        <v/>
      </c>
      <c r="D650" s="52" t="str">
        <f>IF(A650="","",คะแนนตามตัวชี้วัด!AU602)</f>
        <v/>
      </c>
      <c r="E650" s="52" t="str">
        <f>IF(B650="","",คะแนนตามตัวชี้วัด!AV602)</f>
        <v/>
      </c>
      <c r="F650" s="60" t="str">
        <f t="shared" ref="F650:F659" si="176">IF(SUM(D650:E650),SUM(D650:E650),"")</f>
        <v/>
      </c>
      <c r="G650" s="52" t="str">
        <f>IF(A650="","",คะแนนตามตัวชี้วัด!AZ602)</f>
        <v/>
      </c>
      <c r="H650" s="52" t="str">
        <f>IF(A650="","",คะแนนตามตัวชี้วัด!AW602)</f>
        <v/>
      </c>
      <c r="I650" s="52" t="str">
        <f>IF(B650="","",คะแนนตามตัวชี้วัด!AX602)</f>
        <v/>
      </c>
      <c r="J650" s="60" t="str">
        <f t="shared" si="169"/>
        <v/>
      </c>
      <c r="K650" s="54" t="str">
        <f t="shared" ref="K650:K659" si="177">IF(A650="","",SUM(F650,J650)/2)</f>
        <v/>
      </c>
      <c r="L650" s="307" t="str">
        <f t="shared" ref="L650:L659" si="178">IF(A650="","",IF(P650="ย้าย","-",VLOOKUP(K650,เกรดประจำชั้น,4,TRUE)))</f>
        <v/>
      </c>
      <c r="M650" s="33"/>
      <c r="N650" s="33" t="str">
        <f t="shared" ref="N650:N659" si="179">IF(P650="ย้าย","-",IF(A650="","",IF(L650&gt;0,"/","")))</f>
        <v/>
      </c>
      <c r="O650" s="33" t="str">
        <f t="shared" ref="O650:O659" si="180">IF(N650="-","-",IF(A650="","",IF(L650=0,"/","")))</f>
        <v/>
      </c>
      <c r="P650" s="59" t="str">
        <f>IF('กรอกข้อมูล นร1'!E45="ย้าย",'กรอกข้อมูล นร1'!E45,"")</f>
        <v/>
      </c>
      <c r="Q650" s="35">
        <f t="shared" ref="Q650:Q659" si="181">SUM(C650,G650)</f>
        <v>0</v>
      </c>
      <c r="W650" s="35">
        <f t="shared" ref="W650:W659" si="182">SUM(C650,G650)</f>
        <v>0</v>
      </c>
    </row>
    <row r="651" spans="1:23" ht="12.95" customHeight="1">
      <c r="A651" s="54" t="str">
        <f t="shared" si="175"/>
        <v/>
      </c>
      <c r="B651" s="470" t="str">
        <f t="shared" si="175"/>
        <v/>
      </c>
      <c r="C651" s="52" t="str">
        <f>IF(A651="","",คะแนนตามตัวชี้วัด!AY603)</f>
        <v/>
      </c>
      <c r="D651" s="52" t="str">
        <f>IF(A651="","",คะแนนตามตัวชี้วัด!AU603)</f>
        <v/>
      </c>
      <c r="E651" s="52" t="str">
        <f>IF(B651="","",คะแนนตามตัวชี้วัด!AV603)</f>
        <v/>
      </c>
      <c r="F651" s="60" t="str">
        <f t="shared" si="176"/>
        <v/>
      </c>
      <c r="G651" s="52" t="str">
        <f>IF(A651="","",คะแนนตามตัวชี้วัด!AZ603)</f>
        <v/>
      </c>
      <c r="H651" s="52" t="str">
        <f>IF(A651="","",คะแนนตามตัวชี้วัด!AW603)</f>
        <v/>
      </c>
      <c r="I651" s="52" t="str">
        <f>IF(B651="","",คะแนนตามตัวชี้วัด!AX603)</f>
        <v/>
      </c>
      <c r="J651" s="60" t="str">
        <f t="shared" si="169"/>
        <v/>
      </c>
      <c r="K651" s="54" t="str">
        <f t="shared" si="177"/>
        <v/>
      </c>
      <c r="L651" s="307" t="str">
        <f t="shared" si="178"/>
        <v/>
      </c>
      <c r="M651" s="33"/>
      <c r="N651" s="33" t="str">
        <f t="shared" si="179"/>
        <v/>
      </c>
      <c r="O651" s="33" t="str">
        <f t="shared" si="180"/>
        <v/>
      </c>
      <c r="P651" s="59" t="str">
        <f>IF('กรอกข้อมูล นร1'!E46="ย้าย",'กรอกข้อมูล นร1'!E46,"")</f>
        <v/>
      </c>
      <c r="Q651" s="35">
        <f t="shared" si="181"/>
        <v>0</v>
      </c>
      <c r="W651" s="35">
        <f t="shared" si="182"/>
        <v>0</v>
      </c>
    </row>
    <row r="652" spans="1:23" ht="12.95" customHeight="1">
      <c r="A652" s="54" t="str">
        <f t="shared" si="175"/>
        <v/>
      </c>
      <c r="B652" s="470" t="str">
        <f t="shared" si="175"/>
        <v/>
      </c>
      <c r="C652" s="52" t="str">
        <f>IF(A652="","",คะแนนตามตัวชี้วัด!AY604)</f>
        <v/>
      </c>
      <c r="D652" s="52" t="str">
        <f>IF(A652="","",คะแนนตามตัวชี้วัด!AU604)</f>
        <v/>
      </c>
      <c r="E652" s="52" t="str">
        <f>IF(B652="","",คะแนนตามตัวชี้วัด!AV604)</f>
        <v/>
      </c>
      <c r="F652" s="60" t="str">
        <f t="shared" si="176"/>
        <v/>
      </c>
      <c r="G652" s="52" t="str">
        <f>IF(A652="","",คะแนนตามตัวชี้วัด!AZ604)</f>
        <v/>
      </c>
      <c r="H652" s="52" t="str">
        <f>IF(A652="","",คะแนนตามตัวชี้วัด!AW604)</f>
        <v/>
      </c>
      <c r="I652" s="52" t="str">
        <f>IF(B652="","",คะแนนตามตัวชี้วัด!AX604)</f>
        <v/>
      </c>
      <c r="J652" s="60" t="str">
        <f t="shared" si="169"/>
        <v/>
      </c>
      <c r="K652" s="54" t="str">
        <f t="shared" si="177"/>
        <v/>
      </c>
      <c r="L652" s="307" t="str">
        <f t="shared" si="178"/>
        <v/>
      </c>
      <c r="M652" s="33"/>
      <c r="N652" s="33" t="str">
        <f t="shared" si="179"/>
        <v/>
      </c>
      <c r="O652" s="33" t="str">
        <f t="shared" si="180"/>
        <v/>
      </c>
      <c r="P652" s="59" t="str">
        <f>IF('กรอกข้อมูล นร1'!E47="ย้าย",'กรอกข้อมูล นร1'!E47,"")</f>
        <v/>
      </c>
      <c r="Q652" s="35">
        <f t="shared" si="181"/>
        <v>0</v>
      </c>
      <c r="W652" s="35">
        <f t="shared" si="182"/>
        <v>0</v>
      </c>
    </row>
    <row r="653" spans="1:23" ht="12.95" customHeight="1">
      <c r="A653" s="54" t="str">
        <f t="shared" si="175"/>
        <v/>
      </c>
      <c r="B653" s="470" t="str">
        <f t="shared" si="175"/>
        <v/>
      </c>
      <c r="C653" s="52" t="str">
        <f>IF(A653="","",คะแนนตามตัวชี้วัด!AY605)</f>
        <v/>
      </c>
      <c r="D653" s="52" t="str">
        <f>IF(A653="","",คะแนนตามตัวชี้วัด!AU605)</f>
        <v/>
      </c>
      <c r="E653" s="52" t="str">
        <f>IF(B653="","",คะแนนตามตัวชี้วัด!AV605)</f>
        <v/>
      </c>
      <c r="F653" s="60" t="str">
        <f t="shared" si="176"/>
        <v/>
      </c>
      <c r="G653" s="52" t="str">
        <f>IF(A653="","",คะแนนตามตัวชี้วัด!AZ605)</f>
        <v/>
      </c>
      <c r="H653" s="52" t="str">
        <f>IF(A653="","",คะแนนตามตัวชี้วัด!AW605)</f>
        <v/>
      </c>
      <c r="I653" s="52" t="str">
        <f>IF(B653="","",คะแนนตามตัวชี้วัด!AX605)</f>
        <v/>
      </c>
      <c r="J653" s="60" t="str">
        <f t="shared" si="169"/>
        <v/>
      </c>
      <c r="K653" s="54" t="str">
        <f t="shared" si="177"/>
        <v/>
      </c>
      <c r="L653" s="307" t="str">
        <f t="shared" si="178"/>
        <v/>
      </c>
      <c r="M653" s="33"/>
      <c r="N653" s="33" t="str">
        <f t="shared" si="179"/>
        <v/>
      </c>
      <c r="O653" s="33" t="str">
        <f t="shared" si="180"/>
        <v/>
      </c>
      <c r="P653" s="59" t="str">
        <f>IF('กรอกข้อมูล นร1'!E48="ย้าย",'กรอกข้อมูล นร1'!E48,"")</f>
        <v/>
      </c>
      <c r="Q653" s="35">
        <f t="shared" si="181"/>
        <v>0</v>
      </c>
      <c r="W653" s="35">
        <f t="shared" si="182"/>
        <v>0</v>
      </c>
    </row>
    <row r="654" spans="1:23" ht="12.95" customHeight="1">
      <c r="A654" s="54" t="str">
        <f t="shared" si="175"/>
        <v/>
      </c>
      <c r="B654" s="470" t="str">
        <f t="shared" si="175"/>
        <v/>
      </c>
      <c r="C654" s="52" t="str">
        <f>IF(A654="","",คะแนนตามตัวชี้วัด!AY606)</f>
        <v/>
      </c>
      <c r="D654" s="52" t="str">
        <f>IF(A654="","",คะแนนตามตัวชี้วัด!AU606)</f>
        <v/>
      </c>
      <c r="E654" s="52" t="str">
        <f>IF(B654="","",คะแนนตามตัวชี้วัด!AV606)</f>
        <v/>
      </c>
      <c r="F654" s="60" t="str">
        <f t="shared" si="176"/>
        <v/>
      </c>
      <c r="G654" s="52" t="str">
        <f>IF(A654="","",คะแนนตามตัวชี้วัด!AZ606)</f>
        <v/>
      </c>
      <c r="H654" s="52" t="str">
        <f>IF(A654="","",คะแนนตามตัวชี้วัด!AW606)</f>
        <v/>
      </c>
      <c r="I654" s="52" t="str">
        <f>IF(B654="","",คะแนนตามตัวชี้วัด!AX606)</f>
        <v/>
      </c>
      <c r="J654" s="60" t="str">
        <f t="shared" si="169"/>
        <v/>
      </c>
      <c r="K654" s="54" t="str">
        <f t="shared" si="177"/>
        <v/>
      </c>
      <c r="L654" s="307" t="str">
        <f t="shared" si="178"/>
        <v/>
      </c>
      <c r="M654" s="33"/>
      <c r="N654" s="33" t="str">
        <f t="shared" si="179"/>
        <v/>
      </c>
      <c r="O654" s="33" t="str">
        <f t="shared" si="180"/>
        <v/>
      </c>
      <c r="P654" s="59" t="str">
        <f>IF('กรอกข้อมูล นร1'!E49="ย้าย",'กรอกข้อมูล นร1'!E49,"")</f>
        <v/>
      </c>
      <c r="Q654" s="35">
        <f t="shared" si="181"/>
        <v>0</v>
      </c>
      <c r="W654" s="35">
        <f t="shared" si="182"/>
        <v>0</v>
      </c>
    </row>
    <row r="655" spans="1:23" ht="12.95" customHeight="1">
      <c r="A655" s="54" t="str">
        <f t="shared" si="175"/>
        <v/>
      </c>
      <c r="B655" s="470" t="str">
        <f t="shared" si="175"/>
        <v/>
      </c>
      <c r="C655" s="52" t="str">
        <f>IF(A655="","",คะแนนตามตัวชี้วัด!AY607)</f>
        <v/>
      </c>
      <c r="D655" s="52" t="str">
        <f>IF(A655="","",คะแนนตามตัวชี้วัด!AU607)</f>
        <v/>
      </c>
      <c r="E655" s="52" t="str">
        <f>IF(B655="","",คะแนนตามตัวชี้วัด!AV607)</f>
        <v/>
      </c>
      <c r="F655" s="60" t="str">
        <f t="shared" si="176"/>
        <v/>
      </c>
      <c r="G655" s="52" t="str">
        <f>IF(A655="","",คะแนนตามตัวชี้วัด!AZ607)</f>
        <v/>
      </c>
      <c r="H655" s="52" t="str">
        <f>IF(A655="","",คะแนนตามตัวชี้วัด!AW607)</f>
        <v/>
      </c>
      <c r="I655" s="52" t="str">
        <f>IF(B655="","",คะแนนตามตัวชี้วัด!AX607)</f>
        <v/>
      </c>
      <c r="J655" s="60" t="str">
        <f t="shared" si="169"/>
        <v/>
      </c>
      <c r="K655" s="54" t="str">
        <f t="shared" si="177"/>
        <v/>
      </c>
      <c r="L655" s="307" t="str">
        <f t="shared" si="178"/>
        <v/>
      </c>
      <c r="M655" s="33"/>
      <c r="N655" s="33" t="str">
        <f t="shared" si="179"/>
        <v/>
      </c>
      <c r="O655" s="33" t="str">
        <f t="shared" si="180"/>
        <v/>
      </c>
      <c r="P655" s="59" t="str">
        <f>IF('กรอกข้อมูล นร1'!E50="ย้าย",'กรอกข้อมูล นร1'!E50,"")</f>
        <v/>
      </c>
      <c r="Q655" s="35">
        <f t="shared" si="181"/>
        <v>0</v>
      </c>
      <c r="W655" s="35">
        <f t="shared" si="182"/>
        <v>0</v>
      </c>
    </row>
    <row r="656" spans="1:23" ht="12.95" customHeight="1">
      <c r="A656" s="54" t="str">
        <f t="shared" si="175"/>
        <v/>
      </c>
      <c r="B656" s="470" t="str">
        <f t="shared" si="175"/>
        <v/>
      </c>
      <c r="C656" s="52" t="str">
        <f>IF(A656="","",คะแนนตามตัวชี้วัด!AY608)</f>
        <v/>
      </c>
      <c r="D656" s="52" t="str">
        <f>IF(A656="","",คะแนนตามตัวชี้วัด!AU608)</f>
        <v/>
      </c>
      <c r="E656" s="52" t="str">
        <f>IF(B656="","",คะแนนตามตัวชี้วัด!AV608)</f>
        <v/>
      </c>
      <c r="F656" s="60" t="str">
        <f t="shared" si="176"/>
        <v/>
      </c>
      <c r="G656" s="52" t="str">
        <f>IF(A656="","",คะแนนตามตัวชี้วัด!AZ608)</f>
        <v/>
      </c>
      <c r="H656" s="52" t="str">
        <f>IF(A656="","",คะแนนตามตัวชี้วัด!AW608)</f>
        <v/>
      </c>
      <c r="I656" s="52" t="str">
        <f>IF(B656="","",คะแนนตามตัวชี้วัด!AX608)</f>
        <v/>
      </c>
      <c r="J656" s="60" t="str">
        <f t="shared" si="169"/>
        <v/>
      </c>
      <c r="K656" s="54" t="str">
        <f t="shared" si="177"/>
        <v/>
      </c>
      <c r="L656" s="307" t="str">
        <f t="shared" si="178"/>
        <v/>
      </c>
      <c r="M656" s="33"/>
      <c r="N656" s="33" t="str">
        <f t="shared" si="179"/>
        <v/>
      </c>
      <c r="O656" s="33" t="str">
        <f t="shared" si="180"/>
        <v/>
      </c>
      <c r="P656" s="59" t="str">
        <f>IF('กรอกข้อมูล นร1'!E51="ย้าย",'กรอกข้อมูล นร1'!E51,"")</f>
        <v/>
      </c>
      <c r="Q656" s="35">
        <f t="shared" si="181"/>
        <v>0</v>
      </c>
      <c r="W656" s="35">
        <f t="shared" si="182"/>
        <v>0</v>
      </c>
    </row>
    <row r="657" spans="1:24" ht="12.95" customHeight="1">
      <c r="A657" s="54" t="str">
        <f t="shared" si="175"/>
        <v/>
      </c>
      <c r="B657" s="470" t="str">
        <f t="shared" si="175"/>
        <v/>
      </c>
      <c r="C657" s="52" t="str">
        <f>IF(A657="","",คะแนนตามตัวชี้วัด!AY609)</f>
        <v/>
      </c>
      <c r="D657" s="52" t="str">
        <f>IF(A657="","",คะแนนตามตัวชี้วัด!AU609)</f>
        <v/>
      </c>
      <c r="E657" s="52" t="str">
        <f>IF(B657="","",คะแนนตามตัวชี้วัด!AV609)</f>
        <v/>
      </c>
      <c r="F657" s="60" t="str">
        <f t="shared" si="176"/>
        <v/>
      </c>
      <c r="G657" s="52" t="str">
        <f>IF(A657="","",คะแนนตามตัวชี้วัด!AZ609)</f>
        <v/>
      </c>
      <c r="H657" s="52" t="str">
        <f>IF(A657="","",คะแนนตามตัวชี้วัด!AW609)</f>
        <v/>
      </c>
      <c r="I657" s="52" t="str">
        <f>IF(B657="","",คะแนนตามตัวชี้วัด!AX609)</f>
        <v/>
      </c>
      <c r="J657" s="60" t="str">
        <f t="shared" si="169"/>
        <v/>
      </c>
      <c r="K657" s="54" t="str">
        <f t="shared" si="177"/>
        <v/>
      </c>
      <c r="L657" s="307" t="str">
        <f t="shared" si="178"/>
        <v/>
      </c>
      <c r="M657" s="33"/>
      <c r="N657" s="33" t="str">
        <f t="shared" si="179"/>
        <v/>
      </c>
      <c r="O657" s="33" t="str">
        <f t="shared" si="180"/>
        <v/>
      </c>
      <c r="P657" s="59" t="str">
        <f>IF('กรอกข้อมูล นร1'!E52="ย้าย",'กรอกข้อมูล นร1'!E52,"")</f>
        <v/>
      </c>
      <c r="Q657" s="35">
        <f t="shared" si="181"/>
        <v>0</v>
      </c>
      <c r="W657" s="35">
        <f t="shared" si="182"/>
        <v>0</v>
      </c>
    </row>
    <row r="658" spans="1:24" ht="12.95" customHeight="1">
      <c r="A658" s="54" t="str">
        <f t="shared" ref="A658:B659" si="183">A598</f>
        <v/>
      </c>
      <c r="B658" s="470" t="str">
        <f t="shared" si="183"/>
        <v/>
      </c>
      <c r="C658" s="52" t="str">
        <f>IF(A658="","",คะแนนตามตัวชี้วัด!AY610)</f>
        <v/>
      </c>
      <c r="D658" s="52" t="str">
        <f>IF(A658="","",คะแนนตามตัวชี้วัด!AU610)</f>
        <v/>
      </c>
      <c r="E658" s="52" t="str">
        <f>IF(B658="","",คะแนนตามตัวชี้วัด!AV610)</f>
        <v/>
      </c>
      <c r="F658" s="60" t="str">
        <f t="shared" si="176"/>
        <v/>
      </c>
      <c r="G658" s="52" t="str">
        <f>IF(A658="","",คะแนนตามตัวชี้วัด!AZ610)</f>
        <v/>
      </c>
      <c r="H658" s="52" t="str">
        <f>IF(A658="","",คะแนนตามตัวชี้วัด!AW610)</f>
        <v/>
      </c>
      <c r="I658" s="52" t="str">
        <f>IF(B658="","",คะแนนตามตัวชี้วัด!AX610)</f>
        <v/>
      </c>
      <c r="J658" s="60" t="str">
        <f t="shared" si="169"/>
        <v/>
      </c>
      <c r="K658" s="54" t="str">
        <f t="shared" si="177"/>
        <v/>
      </c>
      <c r="L658" s="307" t="str">
        <f t="shared" si="178"/>
        <v/>
      </c>
      <c r="M658" s="33"/>
      <c r="N658" s="33" t="str">
        <f t="shared" si="179"/>
        <v/>
      </c>
      <c r="O658" s="33" t="str">
        <f t="shared" si="180"/>
        <v/>
      </c>
      <c r="P658" s="59" t="str">
        <f>IF('กรอกข้อมูล นร1'!E53="ย้าย",'กรอกข้อมูล นร1'!E53,"")</f>
        <v/>
      </c>
      <c r="Q658" s="35">
        <f t="shared" si="181"/>
        <v>0</v>
      </c>
      <c r="W658" s="35">
        <f t="shared" si="182"/>
        <v>0</v>
      </c>
    </row>
    <row r="659" spans="1:24" ht="10.5" customHeight="1">
      <c r="A659" s="54" t="str">
        <f t="shared" si="183"/>
        <v/>
      </c>
      <c r="B659" s="470" t="str">
        <f t="shared" si="183"/>
        <v/>
      </c>
      <c r="C659" s="52" t="str">
        <f>IF(A659="","",คะแนนตามตัวชี้วัด!AY611)</f>
        <v/>
      </c>
      <c r="D659" s="52" t="str">
        <f>IF(A659="","",คะแนนตามตัวชี้วัด!AU611)</f>
        <v/>
      </c>
      <c r="E659" s="52" t="str">
        <f>IF(B659="","",คะแนนตามตัวชี้วัด!AV611)</f>
        <v/>
      </c>
      <c r="F659" s="60" t="str">
        <f t="shared" si="176"/>
        <v/>
      </c>
      <c r="G659" s="52" t="str">
        <f>IF(A659="","",คะแนนตามตัวชี้วัด!AZ611)</f>
        <v/>
      </c>
      <c r="H659" s="52" t="str">
        <f>IF(A659="","",คะแนนตามตัวชี้วัด!AW611)</f>
        <v/>
      </c>
      <c r="I659" s="52" t="str">
        <f>IF(B659="","",คะแนนตามตัวชี้วัด!AX611)</f>
        <v/>
      </c>
      <c r="J659" s="60" t="str">
        <f t="shared" ref="J659" si="184">IF(SUM(H659:I659),SUM(H659:I659),"")</f>
        <v/>
      </c>
      <c r="K659" s="54" t="str">
        <f t="shared" si="177"/>
        <v/>
      </c>
      <c r="L659" s="307" t="str">
        <f t="shared" si="178"/>
        <v/>
      </c>
      <c r="M659" s="33"/>
      <c r="N659" s="33" t="str">
        <f t="shared" si="179"/>
        <v/>
      </c>
      <c r="O659" s="33" t="str">
        <f t="shared" si="180"/>
        <v/>
      </c>
      <c r="P659" s="59" t="str">
        <f>IF('กรอกข้อมูล นร1'!E54="ย้าย",'กรอกข้อมูล นร1'!E54,"")</f>
        <v/>
      </c>
      <c r="Q659" s="35">
        <f t="shared" si="181"/>
        <v>0</v>
      </c>
      <c r="W659" s="35">
        <f t="shared" si="182"/>
        <v>0</v>
      </c>
    </row>
    <row r="660" spans="1:24" ht="21" hidden="1" customHeight="1">
      <c r="A660" s="41"/>
      <c r="B660" s="38"/>
      <c r="C660" s="39"/>
      <c r="D660" s="45"/>
      <c r="E660" s="45"/>
      <c r="F660" s="40"/>
      <c r="G660" s="40"/>
      <c r="H660" s="45"/>
      <c r="I660" s="45"/>
      <c r="J660" s="45"/>
      <c r="K660" s="46"/>
      <c r="L660" s="45"/>
      <c r="M660" s="47"/>
      <c r="N660" s="317" t="str">
        <f>IF(COUNTIF(N610:N659,"/"),COUNTIF(N610:N659,"/"),"0")</f>
        <v>0</v>
      </c>
      <c r="O660" s="317">
        <f>IF(COUNTIF(O610:O659,"/"),COUNTIF(O610:O659,"/"),"0")</f>
        <v>1</v>
      </c>
      <c r="Q660" s="35">
        <f t="shared" si="173"/>
        <v>0</v>
      </c>
      <c r="W660" s="35">
        <f t="shared" si="167"/>
        <v>0</v>
      </c>
    </row>
    <row r="661" spans="1:24" ht="21" customHeight="1">
      <c r="B661" s="916" t="s">
        <v>114</v>
      </c>
      <c r="C661" s="916"/>
      <c r="D661" s="916"/>
      <c r="E661" s="917">
        <f>N660*100/SUM(N660:O660)</f>
        <v>0</v>
      </c>
      <c r="F661" s="917"/>
      <c r="G661" s="251"/>
      <c r="H661" s="42"/>
      <c r="I661" s="42"/>
      <c r="J661" s="42"/>
      <c r="K661" s="43"/>
      <c r="L661" s="42"/>
      <c r="M661" s="44"/>
      <c r="N661" s="44"/>
      <c r="Q661" s="35">
        <f t="shared" si="173"/>
        <v>0</v>
      </c>
      <c r="W661" s="35">
        <f t="shared" si="167"/>
        <v>0</v>
      </c>
    </row>
    <row r="662" spans="1:24" ht="21" customHeight="1">
      <c r="A662" s="918" t="str">
        <f>"ผลการประเมินการเรียนรู้  วิชา"&amp;ข้อมูลพื้นฐาน!A27&amp;"    รหัสวิชา    "&amp;ข้อมูลพื้นฐาน!C27</f>
        <v xml:space="preserve">ผลการประเมินการเรียนรู้  วิชา    รหัสวิชา    </v>
      </c>
      <c r="B662" s="918"/>
      <c r="C662" s="918"/>
      <c r="D662" s="918"/>
      <c r="E662" s="918"/>
      <c r="F662" s="918"/>
      <c r="G662" s="918"/>
      <c r="H662" s="918"/>
      <c r="I662" s="918"/>
      <c r="J662" s="918"/>
      <c r="K662" s="918"/>
      <c r="L662" s="918"/>
      <c r="M662" s="918"/>
      <c r="N662" s="918"/>
      <c r="O662" s="918"/>
      <c r="P662" s="918"/>
      <c r="Q662" s="35">
        <f t="shared" si="173"/>
        <v>0</v>
      </c>
      <c r="X662" s="35">
        <v>12</v>
      </c>
    </row>
    <row r="663" spans="1:24" ht="21" customHeight="1">
      <c r="A663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663" s="919"/>
      <c r="C663" s="919"/>
      <c r="D663" s="919"/>
      <c r="E663" s="919"/>
      <c r="F663" s="919"/>
      <c r="G663" s="919"/>
      <c r="H663" s="919"/>
      <c r="I663" s="919"/>
      <c r="J663" s="919"/>
      <c r="K663" s="919"/>
      <c r="L663" s="919"/>
      <c r="M663" s="919"/>
      <c r="N663" s="919"/>
      <c r="O663" s="919"/>
      <c r="P663" s="919"/>
      <c r="Q663" s="35">
        <f t="shared" si="173"/>
        <v>0</v>
      </c>
    </row>
    <row r="664" spans="1:24" ht="21" customHeight="1">
      <c r="A664" s="920" t="str">
        <f>"ครูผู้สอน    "&amp;ข้อมูลพื้นฐาน!B27</f>
        <v xml:space="preserve">ครูผู้สอน    </v>
      </c>
      <c r="B664" s="920"/>
      <c r="C664" s="920"/>
      <c r="D664" s="920"/>
      <c r="E664" s="920"/>
      <c r="F664" s="920"/>
      <c r="G664" s="920"/>
      <c r="H664" s="920"/>
      <c r="I664" s="920"/>
      <c r="J664" s="920"/>
      <c r="K664" s="920"/>
      <c r="L664" s="920"/>
      <c r="M664" s="920"/>
      <c r="N664" s="920"/>
      <c r="O664" s="920"/>
      <c r="P664" s="920"/>
      <c r="Q664" s="35">
        <f t="shared" si="173"/>
        <v>0</v>
      </c>
    </row>
    <row r="665" spans="1:24" ht="14.45" customHeight="1">
      <c r="A665" s="921" t="s">
        <v>38</v>
      </c>
      <c r="B665" s="924" t="s">
        <v>39</v>
      </c>
      <c r="C665" s="947" t="s">
        <v>40</v>
      </c>
      <c r="D665" s="947"/>
      <c r="E665" s="947"/>
      <c r="F665" s="947"/>
      <c r="G665" s="948" t="s">
        <v>43</v>
      </c>
      <c r="H665" s="948"/>
      <c r="I665" s="948"/>
      <c r="J665" s="931"/>
      <c r="K665" s="930" t="s">
        <v>44</v>
      </c>
      <c r="L665" s="931"/>
      <c r="M665" s="932" t="s">
        <v>48</v>
      </c>
      <c r="N665" s="935" t="s">
        <v>49</v>
      </c>
      <c r="O665" s="936"/>
      <c r="P665" s="939" t="s">
        <v>61</v>
      </c>
      <c r="Q665" s="35">
        <f t="shared" si="173"/>
        <v>0</v>
      </c>
    </row>
    <row r="666" spans="1:24" ht="45.6" customHeight="1">
      <c r="A666" s="922"/>
      <c r="B666" s="925"/>
      <c r="C666" s="949" t="s">
        <v>116</v>
      </c>
      <c r="D666" s="585" t="s">
        <v>41</v>
      </c>
      <c r="E666" s="585" t="s">
        <v>42</v>
      </c>
      <c r="F666" s="585" t="s">
        <v>1</v>
      </c>
      <c r="G666" s="949" t="s">
        <v>116</v>
      </c>
      <c r="H666" s="586" t="s">
        <v>41</v>
      </c>
      <c r="I666" s="586" t="s">
        <v>1717</v>
      </c>
      <c r="J666" s="586" t="s">
        <v>1</v>
      </c>
      <c r="K666" s="587" t="s">
        <v>45</v>
      </c>
      <c r="L666" s="949" t="s">
        <v>46</v>
      </c>
      <c r="M666" s="933"/>
      <c r="N666" s="937"/>
      <c r="O666" s="938"/>
      <c r="P666" s="940"/>
      <c r="Q666" s="35">
        <f t="shared" si="173"/>
        <v>0</v>
      </c>
    </row>
    <row r="667" spans="1:24" ht="14.45" customHeight="1">
      <c r="A667" s="922"/>
      <c r="B667" s="925"/>
      <c r="C667" s="950"/>
      <c r="D667" s="209" t="s">
        <v>47</v>
      </c>
      <c r="E667" s="209" t="s">
        <v>47</v>
      </c>
      <c r="F667" s="209" t="s">
        <v>47</v>
      </c>
      <c r="G667" s="950"/>
      <c r="H667" s="209" t="s">
        <v>47</v>
      </c>
      <c r="I667" s="209" t="s">
        <v>47</v>
      </c>
      <c r="J667" s="209" t="s">
        <v>47</v>
      </c>
      <c r="K667" s="588" t="s">
        <v>47</v>
      </c>
      <c r="L667" s="951"/>
      <c r="M667" s="933"/>
      <c r="N667" s="939" t="s">
        <v>50</v>
      </c>
      <c r="O667" s="939" t="s">
        <v>51</v>
      </c>
      <c r="P667" s="940"/>
      <c r="Q667" s="35">
        <f t="shared" si="173"/>
        <v>0</v>
      </c>
    </row>
    <row r="668" spans="1:24" ht="14.45" customHeight="1">
      <c r="A668" s="923"/>
      <c r="B668" s="926"/>
      <c r="C668" s="209">
        <f>ข้อมูลพื้นฐาน!F27</f>
        <v>0</v>
      </c>
      <c r="D668" s="209">
        <f>ข้อมูลพื้นฐาน!D27</f>
        <v>0</v>
      </c>
      <c r="E668" s="209">
        <f>ข้อมูลพื้นฐาน!E27</f>
        <v>0</v>
      </c>
      <c r="F668" s="209">
        <f>SUM(D668:E668)</f>
        <v>0</v>
      </c>
      <c r="G668" s="209">
        <f>ข้อมูลพื้นฐาน!G27</f>
        <v>0</v>
      </c>
      <c r="H668" s="209">
        <f>ข้อมูลพื้นฐาน!D27</f>
        <v>0</v>
      </c>
      <c r="I668" s="209">
        <f>ข้อมูลพื้นฐาน!E27</f>
        <v>0</v>
      </c>
      <c r="J668" s="209">
        <f>SUM(H668:I668)</f>
        <v>0</v>
      </c>
      <c r="K668" s="588">
        <f>SUM(F668,J668)/2</f>
        <v>0</v>
      </c>
      <c r="L668" s="950"/>
      <c r="M668" s="934"/>
      <c r="N668" s="941"/>
      <c r="O668" s="941"/>
      <c r="P668" s="941"/>
      <c r="Q668" s="35">
        <f t="shared" si="173"/>
        <v>0</v>
      </c>
    </row>
    <row r="669" spans="1:24" ht="12.75" customHeight="1">
      <c r="A669" s="54">
        <f t="shared" ref="A669:A716" si="185">A548</f>
        <v>1</v>
      </c>
      <c r="B669" s="470" t="str">
        <f t="shared" ref="B669:B700" si="186">B610</f>
        <v/>
      </c>
      <c r="C669" s="52">
        <f>IF(A669="","",คะแนนตามตัวชี้วัด!AY618)</f>
        <v>0</v>
      </c>
      <c r="D669" s="52">
        <f>IF(A669="","",คะแนนตามตัวชี้วัด!AU618)</f>
        <v>0</v>
      </c>
      <c r="E669" s="52" t="str">
        <f>IF(B669="","",คะแนนตามตัวชี้วัด!AV618)</f>
        <v/>
      </c>
      <c r="F669" s="60" t="str">
        <f>IF(SUM(D669:E669),SUM(D669:E669),"")</f>
        <v/>
      </c>
      <c r="G669" s="52">
        <f>IF(A669="","",คะแนนตามตัวชี้วัด!AZ618)</f>
        <v>0</v>
      </c>
      <c r="H669" s="52">
        <f>IF(A669="","",คะแนนตามตัวชี้วัด!AW618)</f>
        <v>0</v>
      </c>
      <c r="I669" s="52" t="str">
        <f>IF(B669="","",คะแนนตามตัวชี้วัด!AX618)</f>
        <v/>
      </c>
      <c r="J669" s="60" t="str">
        <f>IF(SUM(H669:I669),SUM(H669:I669),"")</f>
        <v/>
      </c>
      <c r="K669" s="54">
        <f>IF(A669="","",SUM(F669,J669)/2)</f>
        <v>0</v>
      </c>
      <c r="L669" s="307">
        <f t="shared" ref="L669:L708" si="187">IF(A669="","",IF(P669="ย้าย","-",VLOOKUP(K669,เกรดประจำชั้น,4,TRUE)))</f>
        <v>0</v>
      </c>
      <c r="M669" s="33"/>
      <c r="N669" s="33" t="str">
        <f>IF(P669="ย้าย","-",IF(A669="","",IF(L669&gt;0,"/","")))</f>
        <v/>
      </c>
      <c r="O669" s="33" t="str">
        <f>IF(N669="-","-",IF(A669="","",IF(L669=0,"/","")))</f>
        <v>/</v>
      </c>
      <c r="P669" s="59" t="str">
        <f>IF('กรอกข้อมูล นร1'!E5="ย้าย",'กรอกข้อมูล นร1'!E5,"")</f>
        <v/>
      </c>
      <c r="Q669" s="35">
        <f t="shared" si="173"/>
        <v>0</v>
      </c>
      <c r="W669" s="35">
        <f t="shared" ref="W669:W720" si="188">SUM(C669,G669)</f>
        <v>0</v>
      </c>
    </row>
    <row r="670" spans="1:24" ht="12.75" customHeight="1">
      <c r="A670" s="54" t="str">
        <f t="shared" si="185"/>
        <v/>
      </c>
      <c r="B670" s="470" t="str">
        <f t="shared" si="186"/>
        <v/>
      </c>
      <c r="C670" s="52" t="str">
        <f>IF(A670="","",คะแนนตามตัวชี้วัด!AY619)</f>
        <v/>
      </c>
      <c r="D670" s="52" t="str">
        <f>IF(A670="","",คะแนนตามตัวชี้วัด!AU619)</f>
        <v/>
      </c>
      <c r="E670" s="52" t="str">
        <f>IF(B670="","",คะแนนตามตัวชี้วัด!AV619)</f>
        <v/>
      </c>
      <c r="F670" s="60" t="str">
        <f t="shared" ref="F670:F708" si="189">IF(SUM(D670:E670),SUM(D670:E670),"")</f>
        <v/>
      </c>
      <c r="G670" s="52" t="str">
        <f>IF(A670="","",คะแนนตามตัวชี้วัด!AZ619)</f>
        <v/>
      </c>
      <c r="H670" s="52" t="str">
        <f>IF(A670="","",คะแนนตามตัวชี้วัด!AW619)</f>
        <v/>
      </c>
      <c r="I670" s="52" t="str">
        <f>IF(B670="","",คะแนนตามตัวชี้วัด!AX619)</f>
        <v/>
      </c>
      <c r="J670" s="60" t="str">
        <f t="shared" ref="J670:J708" si="190">IF(SUM(H670:I670),SUM(H670:I670),"")</f>
        <v/>
      </c>
      <c r="K670" s="54" t="str">
        <f t="shared" ref="K670:K708" si="191">IF(A670="","",SUM(F670,J670)/2)</f>
        <v/>
      </c>
      <c r="L670" s="307" t="str">
        <f t="shared" si="187"/>
        <v/>
      </c>
      <c r="M670" s="33"/>
      <c r="N670" s="33" t="str">
        <f t="shared" ref="N670:N708" si="192">IF(P670="ย้าย","-",IF(A670="","",IF(L670&gt;0,"/","")))</f>
        <v/>
      </c>
      <c r="O670" s="33" t="str">
        <f t="shared" ref="O670:O708" si="193">IF(N670="-","-",IF(A670="","",IF(L670=0,"/","")))</f>
        <v/>
      </c>
      <c r="P670" s="59" t="str">
        <f>IF('กรอกข้อมูล นร1'!E6="ย้าย",'กรอกข้อมูล นร1'!E6,"")</f>
        <v/>
      </c>
      <c r="Q670" s="35">
        <f t="shared" si="173"/>
        <v>0</v>
      </c>
      <c r="W670" s="35">
        <f t="shared" si="188"/>
        <v>0</v>
      </c>
    </row>
    <row r="671" spans="1:24" ht="12.75" customHeight="1">
      <c r="A671" s="54" t="str">
        <f t="shared" si="185"/>
        <v/>
      </c>
      <c r="B671" s="470" t="str">
        <f t="shared" si="186"/>
        <v/>
      </c>
      <c r="C671" s="52" t="str">
        <f>IF(A671="","",คะแนนตามตัวชี้วัด!AY620)</f>
        <v/>
      </c>
      <c r="D671" s="52" t="str">
        <f>IF(A671="","",คะแนนตามตัวชี้วัด!AU620)</f>
        <v/>
      </c>
      <c r="E671" s="52" t="str">
        <f>IF(B671="","",คะแนนตามตัวชี้วัด!AV620)</f>
        <v/>
      </c>
      <c r="F671" s="60" t="str">
        <f t="shared" si="189"/>
        <v/>
      </c>
      <c r="G671" s="52" t="str">
        <f>IF(A671="","",คะแนนตามตัวชี้วัด!AZ620)</f>
        <v/>
      </c>
      <c r="H671" s="52" t="str">
        <f>IF(A671="","",คะแนนตามตัวชี้วัด!AW620)</f>
        <v/>
      </c>
      <c r="I671" s="52" t="str">
        <f>IF(B671="","",คะแนนตามตัวชี้วัด!AX620)</f>
        <v/>
      </c>
      <c r="J671" s="60" t="str">
        <f t="shared" si="190"/>
        <v/>
      </c>
      <c r="K671" s="54" t="str">
        <f t="shared" si="191"/>
        <v/>
      </c>
      <c r="L671" s="307" t="str">
        <f t="shared" si="187"/>
        <v/>
      </c>
      <c r="M671" s="33"/>
      <c r="N671" s="33" t="str">
        <f t="shared" si="192"/>
        <v/>
      </c>
      <c r="O671" s="33" t="str">
        <f t="shared" si="193"/>
        <v/>
      </c>
      <c r="P671" s="59" t="str">
        <f>IF('กรอกข้อมูล นร1'!E7="ย้าย",'กรอกข้อมูล นร1'!E7,"")</f>
        <v/>
      </c>
      <c r="Q671" s="35">
        <f t="shared" si="173"/>
        <v>0</v>
      </c>
      <c r="W671" s="35">
        <f t="shared" si="188"/>
        <v>0</v>
      </c>
    </row>
    <row r="672" spans="1:24" ht="12.75" customHeight="1">
      <c r="A672" s="54" t="str">
        <f t="shared" si="185"/>
        <v/>
      </c>
      <c r="B672" s="470" t="str">
        <f t="shared" si="186"/>
        <v/>
      </c>
      <c r="C672" s="52" t="str">
        <f>IF(A672="","",คะแนนตามตัวชี้วัด!AY621)</f>
        <v/>
      </c>
      <c r="D672" s="52" t="str">
        <f>IF(A672="","",คะแนนตามตัวชี้วัด!AU621)</f>
        <v/>
      </c>
      <c r="E672" s="52" t="str">
        <f>IF(B672="","",คะแนนตามตัวชี้วัด!AV621)</f>
        <v/>
      </c>
      <c r="F672" s="60" t="str">
        <f t="shared" si="189"/>
        <v/>
      </c>
      <c r="G672" s="52" t="str">
        <f>IF(A672="","",คะแนนตามตัวชี้วัด!AZ621)</f>
        <v/>
      </c>
      <c r="H672" s="52" t="str">
        <f>IF(A672="","",คะแนนตามตัวชี้วัด!AW621)</f>
        <v/>
      </c>
      <c r="I672" s="52" t="str">
        <f>IF(B672="","",คะแนนตามตัวชี้วัด!AX621)</f>
        <v/>
      </c>
      <c r="J672" s="60" t="str">
        <f t="shared" si="190"/>
        <v/>
      </c>
      <c r="K672" s="54" t="str">
        <f t="shared" si="191"/>
        <v/>
      </c>
      <c r="L672" s="307" t="str">
        <f t="shared" si="187"/>
        <v/>
      </c>
      <c r="M672" s="33"/>
      <c r="N672" s="33" t="str">
        <f t="shared" si="192"/>
        <v/>
      </c>
      <c r="O672" s="33" t="str">
        <f t="shared" si="193"/>
        <v/>
      </c>
      <c r="P672" s="59" t="str">
        <f>IF('กรอกข้อมูล นร1'!E8="ย้าย",'กรอกข้อมูล นร1'!E8,"")</f>
        <v/>
      </c>
      <c r="Q672" s="35">
        <f t="shared" si="173"/>
        <v>0</v>
      </c>
      <c r="W672" s="35">
        <f t="shared" si="188"/>
        <v>0</v>
      </c>
    </row>
    <row r="673" spans="1:23" ht="12.75" customHeight="1">
      <c r="A673" s="54" t="str">
        <f t="shared" si="185"/>
        <v/>
      </c>
      <c r="B673" s="470" t="str">
        <f t="shared" si="186"/>
        <v/>
      </c>
      <c r="C673" s="52" t="str">
        <f>IF(A673="","",คะแนนตามตัวชี้วัด!AY622)</f>
        <v/>
      </c>
      <c r="D673" s="52" t="str">
        <f>IF(A673="","",คะแนนตามตัวชี้วัด!AU622)</f>
        <v/>
      </c>
      <c r="E673" s="52" t="str">
        <f>IF(B673="","",คะแนนตามตัวชี้วัด!AV622)</f>
        <v/>
      </c>
      <c r="F673" s="60" t="str">
        <f t="shared" si="189"/>
        <v/>
      </c>
      <c r="G673" s="52" t="str">
        <f>IF(A673="","",คะแนนตามตัวชี้วัด!AZ622)</f>
        <v/>
      </c>
      <c r="H673" s="52" t="str">
        <f>IF(A673="","",คะแนนตามตัวชี้วัด!AW622)</f>
        <v/>
      </c>
      <c r="I673" s="52" t="str">
        <f>IF(B673="","",คะแนนตามตัวชี้วัด!AX622)</f>
        <v/>
      </c>
      <c r="J673" s="60" t="str">
        <f t="shared" si="190"/>
        <v/>
      </c>
      <c r="K673" s="54" t="str">
        <f t="shared" si="191"/>
        <v/>
      </c>
      <c r="L673" s="307" t="str">
        <f t="shared" si="187"/>
        <v/>
      </c>
      <c r="M673" s="33"/>
      <c r="N673" s="33" t="str">
        <f t="shared" si="192"/>
        <v/>
      </c>
      <c r="O673" s="33" t="str">
        <f t="shared" si="193"/>
        <v/>
      </c>
      <c r="P673" s="59" t="str">
        <f>IF('กรอกข้อมูล นร1'!E9="ย้าย",'กรอกข้อมูล นร1'!E9,"")</f>
        <v/>
      </c>
      <c r="Q673" s="35">
        <f t="shared" si="173"/>
        <v>0</v>
      </c>
      <c r="W673" s="35">
        <f t="shared" si="188"/>
        <v>0</v>
      </c>
    </row>
    <row r="674" spans="1:23" ht="12.75" customHeight="1">
      <c r="A674" s="54" t="str">
        <f t="shared" si="185"/>
        <v/>
      </c>
      <c r="B674" s="470" t="str">
        <f t="shared" si="186"/>
        <v/>
      </c>
      <c r="C674" s="52" t="str">
        <f>IF(A674="","",คะแนนตามตัวชี้วัด!AY623)</f>
        <v/>
      </c>
      <c r="D674" s="52" t="str">
        <f>IF(A674="","",คะแนนตามตัวชี้วัด!AU623)</f>
        <v/>
      </c>
      <c r="E674" s="52" t="str">
        <f>IF(B674="","",คะแนนตามตัวชี้วัด!AV623)</f>
        <v/>
      </c>
      <c r="F674" s="60" t="str">
        <f t="shared" si="189"/>
        <v/>
      </c>
      <c r="G674" s="52" t="str">
        <f>IF(A674="","",คะแนนตามตัวชี้วัด!AZ623)</f>
        <v/>
      </c>
      <c r="H674" s="52" t="str">
        <f>IF(A674="","",คะแนนตามตัวชี้วัด!AW623)</f>
        <v/>
      </c>
      <c r="I674" s="52" t="str">
        <f>IF(B674="","",คะแนนตามตัวชี้วัด!AX623)</f>
        <v/>
      </c>
      <c r="J674" s="60" t="str">
        <f t="shared" si="190"/>
        <v/>
      </c>
      <c r="K674" s="54" t="str">
        <f t="shared" si="191"/>
        <v/>
      </c>
      <c r="L674" s="307" t="str">
        <f t="shared" si="187"/>
        <v/>
      </c>
      <c r="M674" s="33"/>
      <c r="N674" s="33" t="str">
        <f t="shared" si="192"/>
        <v/>
      </c>
      <c r="O674" s="33" t="str">
        <f t="shared" si="193"/>
        <v/>
      </c>
      <c r="P674" s="59" t="str">
        <f>IF('กรอกข้อมูล นร1'!E10="ย้าย",'กรอกข้อมูล นร1'!E10,"")</f>
        <v/>
      </c>
      <c r="Q674" s="35">
        <f t="shared" si="173"/>
        <v>0</v>
      </c>
      <c r="W674" s="35">
        <f t="shared" si="188"/>
        <v>0</v>
      </c>
    </row>
    <row r="675" spans="1:23" ht="12.75" customHeight="1">
      <c r="A675" s="54" t="str">
        <f t="shared" si="185"/>
        <v/>
      </c>
      <c r="B675" s="470" t="str">
        <f t="shared" si="186"/>
        <v/>
      </c>
      <c r="C675" s="52" t="str">
        <f>IF(A675="","",คะแนนตามตัวชี้วัด!AY624)</f>
        <v/>
      </c>
      <c r="D675" s="52" t="str">
        <f>IF(A675="","",คะแนนตามตัวชี้วัด!AU624)</f>
        <v/>
      </c>
      <c r="E675" s="52" t="str">
        <f>IF(B675="","",คะแนนตามตัวชี้วัด!AV624)</f>
        <v/>
      </c>
      <c r="F675" s="60" t="str">
        <f t="shared" si="189"/>
        <v/>
      </c>
      <c r="G675" s="52" t="str">
        <f>IF(A675="","",คะแนนตามตัวชี้วัด!AZ624)</f>
        <v/>
      </c>
      <c r="H675" s="52" t="str">
        <f>IF(A675="","",คะแนนตามตัวชี้วัด!AW624)</f>
        <v/>
      </c>
      <c r="I675" s="52" t="str">
        <f>IF(B675="","",คะแนนตามตัวชี้วัด!AX624)</f>
        <v/>
      </c>
      <c r="J675" s="60" t="str">
        <f t="shared" si="190"/>
        <v/>
      </c>
      <c r="K675" s="54" t="str">
        <f t="shared" si="191"/>
        <v/>
      </c>
      <c r="L675" s="307" t="str">
        <f t="shared" si="187"/>
        <v/>
      </c>
      <c r="M675" s="33"/>
      <c r="N675" s="33" t="str">
        <f t="shared" si="192"/>
        <v/>
      </c>
      <c r="O675" s="33" t="str">
        <f t="shared" si="193"/>
        <v/>
      </c>
      <c r="P675" s="59" t="str">
        <f>IF('กรอกข้อมูล นร1'!E11="ย้าย",'กรอกข้อมูล นร1'!E11,"")</f>
        <v/>
      </c>
      <c r="Q675" s="35">
        <f t="shared" si="173"/>
        <v>0</v>
      </c>
      <c r="W675" s="35">
        <f t="shared" si="188"/>
        <v>0</v>
      </c>
    </row>
    <row r="676" spans="1:23" ht="12.75" customHeight="1">
      <c r="A676" s="54" t="str">
        <f t="shared" si="185"/>
        <v/>
      </c>
      <c r="B676" s="470" t="str">
        <f t="shared" si="186"/>
        <v/>
      </c>
      <c r="C676" s="52" t="str">
        <f>IF(A676="","",คะแนนตามตัวชี้วัด!AY625)</f>
        <v/>
      </c>
      <c r="D676" s="52" t="str">
        <f>IF(A676="","",คะแนนตามตัวชี้วัด!AU625)</f>
        <v/>
      </c>
      <c r="E676" s="52" t="str">
        <f>IF(B676="","",คะแนนตามตัวชี้วัด!AV625)</f>
        <v/>
      </c>
      <c r="F676" s="60" t="str">
        <f t="shared" si="189"/>
        <v/>
      </c>
      <c r="G676" s="52" t="str">
        <f>IF(A676="","",คะแนนตามตัวชี้วัด!AZ625)</f>
        <v/>
      </c>
      <c r="H676" s="52" t="str">
        <f>IF(A676="","",คะแนนตามตัวชี้วัด!AW625)</f>
        <v/>
      </c>
      <c r="I676" s="52" t="str">
        <f>IF(B676="","",คะแนนตามตัวชี้วัด!AX625)</f>
        <v/>
      </c>
      <c r="J676" s="60" t="str">
        <f t="shared" si="190"/>
        <v/>
      </c>
      <c r="K676" s="54" t="str">
        <f t="shared" si="191"/>
        <v/>
      </c>
      <c r="L676" s="307" t="str">
        <f t="shared" si="187"/>
        <v/>
      </c>
      <c r="M676" s="33"/>
      <c r="N676" s="33" t="str">
        <f t="shared" si="192"/>
        <v/>
      </c>
      <c r="O676" s="33" t="str">
        <f t="shared" si="193"/>
        <v/>
      </c>
      <c r="P676" s="59" t="str">
        <f>IF('กรอกข้อมูล นร1'!E12="ย้าย",'กรอกข้อมูล นร1'!E12,"")</f>
        <v/>
      </c>
      <c r="Q676" s="35">
        <f t="shared" si="173"/>
        <v>0</v>
      </c>
      <c r="W676" s="35">
        <f t="shared" si="188"/>
        <v>0</v>
      </c>
    </row>
    <row r="677" spans="1:23" ht="12.75" customHeight="1">
      <c r="A677" s="54" t="str">
        <f t="shared" si="185"/>
        <v/>
      </c>
      <c r="B677" s="470" t="str">
        <f t="shared" si="186"/>
        <v/>
      </c>
      <c r="C677" s="52" t="str">
        <f>IF(A677="","",คะแนนตามตัวชี้วัด!AY626)</f>
        <v/>
      </c>
      <c r="D677" s="52" t="str">
        <f>IF(A677="","",คะแนนตามตัวชี้วัด!AU626)</f>
        <v/>
      </c>
      <c r="E677" s="52" t="str">
        <f>IF(B677="","",คะแนนตามตัวชี้วัด!AV626)</f>
        <v/>
      </c>
      <c r="F677" s="60" t="str">
        <f t="shared" si="189"/>
        <v/>
      </c>
      <c r="G677" s="52" t="str">
        <f>IF(A677="","",คะแนนตามตัวชี้วัด!AZ626)</f>
        <v/>
      </c>
      <c r="H677" s="52" t="str">
        <f>IF(A677="","",คะแนนตามตัวชี้วัด!AW626)</f>
        <v/>
      </c>
      <c r="I677" s="52" t="str">
        <f>IF(B677="","",คะแนนตามตัวชี้วัด!AX626)</f>
        <v/>
      </c>
      <c r="J677" s="60" t="str">
        <f t="shared" si="190"/>
        <v/>
      </c>
      <c r="K677" s="54" t="str">
        <f t="shared" si="191"/>
        <v/>
      </c>
      <c r="L677" s="307" t="str">
        <f t="shared" si="187"/>
        <v/>
      </c>
      <c r="M677" s="33"/>
      <c r="N677" s="33" t="str">
        <f t="shared" si="192"/>
        <v/>
      </c>
      <c r="O677" s="33" t="str">
        <f t="shared" si="193"/>
        <v/>
      </c>
      <c r="P677" s="59" t="str">
        <f>IF('กรอกข้อมูล นร1'!E13="ย้าย",'กรอกข้อมูล นร1'!E13,"")</f>
        <v/>
      </c>
      <c r="Q677" s="35">
        <f t="shared" si="173"/>
        <v>0</v>
      </c>
      <c r="W677" s="35">
        <f t="shared" si="188"/>
        <v>0</v>
      </c>
    </row>
    <row r="678" spans="1:23" ht="12.75" customHeight="1">
      <c r="A678" s="54" t="str">
        <f t="shared" si="185"/>
        <v/>
      </c>
      <c r="B678" s="470" t="str">
        <f t="shared" si="186"/>
        <v/>
      </c>
      <c r="C678" s="52" t="str">
        <f>IF(A678="","",คะแนนตามตัวชี้วัด!AY627)</f>
        <v/>
      </c>
      <c r="D678" s="52" t="str">
        <f>IF(A678="","",คะแนนตามตัวชี้วัด!AU627)</f>
        <v/>
      </c>
      <c r="E678" s="52" t="str">
        <f>IF(B678="","",คะแนนตามตัวชี้วัด!AV627)</f>
        <v/>
      </c>
      <c r="F678" s="60" t="str">
        <f t="shared" si="189"/>
        <v/>
      </c>
      <c r="G678" s="52" t="str">
        <f>IF(A678="","",คะแนนตามตัวชี้วัด!AZ627)</f>
        <v/>
      </c>
      <c r="H678" s="52" t="str">
        <f>IF(A678="","",คะแนนตามตัวชี้วัด!AW627)</f>
        <v/>
      </c>
      <c r="I678" s="52" t="str">
        <f>IF(B678="","",คะแนนตามตัวชี้วัด!AX627)</f>
        <v/>
      </c>
      <c r="J678" s="60" t="str">
        <f t="shared" si="190"/>
        <v/>
      </c>
      <c r="K678" s="54" t="str">
        <f t="shared" si="191"/>
        <v/>
      </c>
      <c r="L678" s="307" t="str">
        <f t="shared" si="187"/>
        <v/>
      </c>
      <c r="M678" s="33"/>
      <c r="N678" s="33" t="str">
        <f t="shared" si="192"/>
        <v/>
      </c>
      <c r="O678" s="33" t="str">
        <f t="shared" si="193"/>
        <v/>
      </c>
      <c r="P678" s="59" t="str">
        <f>IF('กรอกข้อมูล นร1'!E14="ย้าย",'กรอกข้อมูล นร1'!E14,"")</f>
        <v/>
      </c>
      <c r="Q678" s="35">
        <f t="shared" si="173"/>
        <v>0</v>
      </c>
      <c r="W678" s="35">
        <f t="shared" si="188"/>
        <v>0</v>
      </c>
    </row>
    <row r="679" spans="1:23" ht="12.75" customHeight="1">
      <c r="A679" s="54" t="str">
        <f t="shared" si="185"/>
        <v/>
      </c>
      <c r="B679" s="470" t="str">
        <f t="shared" si="186"/>
        <v/>
      </c>
      <c r="C679" s="52" t="str">
        <f>IF(A679="","",คะแนนตามตัวชี้วัด!AY628)</f>
        <v/>
      </c>
      <c r="D679" s="52" t="str">
        <f>IF(A679="","",คะแนนตามตัวชี้วัด!AU628)</f>
        <v/>
      </c>
      <c r="E679" s="52" t="str">
        <f>IF(B679="","",คะแนนตามตัวชี้วัด!AV628)</f>
        <v/>
      </c>
      <c r="F679" s="60" t="str">
        <f t="shared" si="189"/>
        <v/>
      </c>
      <c r="G679" s="52" t="str">
        <f>IF(A679="","",คะแนนตามตัวชี้วัด!AZ628)</f>
        <v/>
      </c>
      <c r="H679" s="52" t="str">
        <f>IF(A679="","",คะแนนตามตัวชี้วัด!AW628)</f>
        <v/>
      </c>
      <c r="I679" s="52" t="str">
        <f>IF(B679="","",คะแนนตามตัวชี้วัด!AX628)</f>
        <v/>
      </c>
      <c r="J679" s="60" t="str">
        <f t="shared" si="190"/>
        <v/>
      </c>
      <c r="K679" s="54" t="str">
        <f t="shared" si="191"/>
        <v/>
      </c>
      <c r="L679" s="307" t="str">
        <f t="shared" si="187"/>
        <v/>
      </c>
      <c r="M679" s="33"/>
      <c r="N679" s="33" t="str">
        <f t="shared" si="192"/>
        <v/>
      </c>
      <c r="O679" s="33" t="str">
        <f t="shared" si="193"/>
        <v/>
      </c>
      <c r="P679" s="59" t="str">
        <f>IF('กรอกข้อมูล นร1'!E15="ย้าย",'กรอกข้อมูล นร1'!E15,"")</f>
        <v/>
      </c>
      <c r="Q679" s="35">
        <f t="shared" si="173"/>
        <v>0</v>
      </c>
      <c r="W679" s="35">
        <f t="shared" si="188"/>
        <v>0</v>
      </c>
    </row>
    <row r="680" spans="1:23" ht="12.75" customHeight="1">
      <c r="A680" s="54" t="str">
        <f t="shared" si="185"/>
        <v/>
      </c>
      <c r="B680" s="470" t="str">
        <f t="shared" si="186"/>
        <v/>
      </c>
      <c r="C680" s="52" t="str">
        <f>IF(A680="","",คะแนนตามตัวชี้วัด!AY629)</f>
        <v/>
      </c>
      <c r="D680" s="52" t="str">
        <f>IF(A680="","",คะแนนตามตัวชี้วัด!AU629)</f>
        <v/>
      </c>
      <c r="E680" s="52" t="str">
        <f>IF(B680="","",คะแนนตามตัวชี้วัด!AV629)</f>
        <v/>
      </c>
      <c r="F680" s="60" t="str">
        <f t="shared" si="189"/>
        <v/>
      </c>
      <c r="G680" s="52" t="str">
        <f>IF(A680="","",คะแนนตามตัวชี้วัด!AZ629)</f>
        <v/>
      </c>
      <c r="H680" s="52" t="str">
        <f>IF(A680="","",คะแนนตามตัวชี้วัด!AW629)</f>
        <v/>
      </c>
      <c r="I680" s="52" t="str">
        <f>IF(B680="","",คะแนนตามตัวชี้วัด!AX629)</f>
        <v/>
      </c>
      <c r="J680" s="60" t="str">
        <f t="shared" si="190"/>
        <v/>
      </c>
      <c r="K680" s="54" t="str">
        <f t="shared" si="191"/>
        <v/>
      </c>
      <c r="L680" s="307" t="str">
        <f t="shared" si="187"/>
        <v/>
      </c>
      <c r="M680" s="33"/>
      <c r="N680" s="33" t="str">
        <f t="shared" si="192"/>
        <v/>
      </c>
      <c r="O680" s="33" t="str">
        <f t="shared" si="193"/>
        <v/>
      </c>
      <c r="P680" s="59" t="str">
        <f>IF('กรอกข้อมูล นร1'!E16="ย้าย",'กรอกข้อมูล นร1'!E16,"")</f>
        <v/>
      </c>
      <c r="Q680" s="35">
        <f t="shared" si="173"/>
        <v>0</v>
      </c>
      <c r="W680" s="35">
        <f t="shared" si="188"/>
        <v>0</v>
      </c>
    </row>
    <row r="681" spans="1:23" ht="12.75" customHeight="1">
      <c r="A681" s="54" t="str">
        <f t="shared" si="185"/>
        <v/>
      </c>
      <c r="B681" s="470" t="str">
        <f t="shared" si="186"/>
        <v/>
      </c>
      <c r="C681" s="52" t="str">
        <f>IF(A681="","",คะแนนตามตัวชี้วัด!AY630)</f>
        <v/>
      </c>
      <c r="D681" s="52" t="str">
        <f>IF(A681="","",คะแนนตามตัวชี้วัด!AU630)</f>
        <v/>
      </c>
      <c r="E681" s="52" t="str">
        <f>IF(B681="","",คะแนนตามตัวชี้วัด!AV630)</f>
        <v/>
      </c>
      <c r="F681" s="60" t="str">
        <f t="shared" si="189"/>
        <v/>
      </c>
      <c r="G681" s="52" t="str">
        <f>IF(A681="","",คะแนนตามตัวชี้วัด!AZ630)</f>
        <v/>
      </c>
      <c r="H681" s="52" t="str">
        <f>IF(A681="","",คะแนนตามตัวชี้วัด!AW630)</f>
        <v/>
      </c>
      <c r="I681" s="52" t="str">
        <f>IF(B681="","",คะแนนตามตัวชี้วัด!AX630)</f>
        <v/>
      </c>
      <c r="J681" s="60" t="str">
        <f t="shared" si="190"/>
        <v/>
      </c>
      <c r="K681" s="54" t="str">
        <f t="shared" si="191"/>
        <v/>
      </c>
      <c r="L681" s="307" t="str">
        <f t="shared" si="187"/>
        <v/>
      </c>
      <c r="M681" s="33"/>
      <c r="N681" s="33" t="str">
        <f t="shared" si="192"/>
        <v/>
      </c>
      <c r="O681" s="33" t="str">
        <f t="shared" si="193"/>
        <v/>
      </c>
      <c r="P681" s="59" t="str">
        <f>IF('กรอกข้อมูล นร1'!E17="ย้าย",'กรอกข้อมูล นร1'!E17,"")</f>
        <v/>
      </c>
      <c r="Q681" s="35">
        <f t="shared" si="173"/>
        <v>0</v>
      </c>
      <c r="W681" s="35">
        <f t="shared" si="188"/>
        <v>0</v>
      </c>
    </row>
    <row r="682" spans="1:23" ht="12.75" customHeight="1">
      <c r="A682" s="54" t="str">
        <f t="shared" si="185"/>
        <v/>
      </c>
      <c r="B682" s="470" t="str">
        <f t="shared" si="186"/>
        <v/>
      </c>
      <c r="C682" s="52" t="str">
        <f>IF(A682="","",คะแนนตามตัวชี้วัด!AY631)</f>
        <v/>
      </c>
      <c r="D682" s="52" t="str">
        <f>IF(A682="","",คะแนนตามตัวชี้วัด!AU631)</f>
        <v/>
      </c>
      <c r="E682" s="52" t="str">
        <f>IF(B682="","",คะแนนตามตัวชี้วัด!AV631)</f>
        <v/>
      </c>
      <c r="F682" s="60" t="str">
        <f t="shared" si="189"/>
        <v/>
      </c>
      <c r="G682" s="52" t="str">
        <f>IF(A682="","",คะแนนตามตัวชี้วัด!AZ631)</f>
        <v/>
      </c>
      <c r="H682" s="52" t="str">
        <f>IF(A682="","",คะแนนตามตัวชี้วัด!AW631)</f>
        <v/>
      </c>
      <c r="I682" s="52" t="str">
        <f>IF(B682="","",คะแนนตามตัวชี้วัด!AX631)</f>
        <v/>
      </c>
      <c r="J682" s="60" t="str">
        <f t="shared" si="190"/>
        <v/>
      </c>
      <c r="K682" s="54" t="str">
        <f t="shared" si="191"/>
        <v/>
      </c>
      <c r="L682" s="307" t="str">
        <f t="shared" si="187"/>
        <v/>
      </c>
      <c r="M682" s="33"/>
      <c r="N682" s="33" t="str">
        <f t="shared" si="192"/>
        <v/>
      </c>
      <c r="O682" s="33" t="str">
        <f t="shared" si="193"/>
        <v/>
      </c>
      <c r="P682" s="59" t="str">
        <f>IF('กรอกข้อมูล นร1'!E18="ย้าย",'กรอกข้อมูล นร1'!E18,"")</f>
        <v/>
      </c>
      <c r="Q682" s="35">
        <f t="shared" si="173"/>
        <v>0</v>
      </c>
      <c r="W682" s="35">
        <f t="shared" si="188"/>
        <v>0</v>
      </c>
    </row>
    <row r="683" spans="1:23" ht="12.75" customHeight="1">
      <c r="A683" s="54" t="str">
        <f t="shared" si="185"/>
        <v/>
      </c>
      <c r="B683" s="470" t="str">
        <f t="shared" si="186"/>
        <v/>
      </c>
      <c r="C683" s="52" t="str">
        <f>IF(A683="","",คะแนนตามตัวชี้วัด!AY632)</f>
        <v/>
      </c>
      <c r="D683" s="52" t="str">
        <f>IF(A683="","",คะแนนตามตัวชี้วัด!AU632)</f>
        <v/>
      </c>
      <c r="E683" s="52" t="str">
        <f>IF(B683="","",คะแนนตามตัวชี้วัด!AV632)</f>
        <v/>
      </c>
      <c r="F683" s="60" t="str">
        <f t="shared" si="189"/>
        <v/>
      </c>
      <c r="G683" s="52" t="str">
        <f>IF(A683="","",คะแนนตามตัวชี้วัด!AZ632)</f>
        <v/>
      </c>
      <c r="H683" s="52" t="str">
        <f>IF(A683="","",คะแนนตามตัวชี้วัด!AW632)</f>
        <v/>
      </c>
      <c r="I683" s="52" t="str">
        <f>IF(B683="","",คะแนนตามตัวชี้วัด!AX632)</f>
        <v/>
      </c>
      <c r="J683" s="60" t="str">
        <f t="shared" si="190"/>
        <v/>
      </c>
      <c r="K683" s="54" t="str">
        <f t="shared" si="191"/>
        <v/>
      </c>
      <c r="L683" s="307" t="str">
        <f t="shared" si="187"/>
        <v/>
      </c>
      <c r="M683" s="33"/>
      <c r="N683" s="33" t="str">
        <f t="shared" si="192"/>
        <v/>
      </c>
      <c r="O683" s="33" t="str">
        <f t="shared" si="193"/>
        <v/>
      </c>
      <c r="P683" s="59" t="str">
        <f>IF('กรอกข้อมูล นร1'!E19="ย้าย",'กรอกข้อมูล นร1'!E19,"")</f>
        <v/>
      </c>
      <c r="Q683" s="35">
        <f t="shared" si="173"/>
        <v>0</v>
      </c>
      <c r="W683" s="35">
        <f t="shared" si="188"/>
        <v>0</v>
      </c>
    </row>
    <row r="684" spans="1:23" ht="12.75" customHeight="1">
      <c r="A684" s="54" t="str">
        <f t="shared" si="185"/>
        <v/>
      </c>
      <c r="B684" s="470" t="str">
        <f t="shared" si="186"/>
        <v/>
      </c>
      <c r="C684" s="52" t="str">
        <f>IF(A684="","",คะแนนตามตัวชี้วัด!AY633)</f>
        <v/>
      </c>
      <c r="D684" s="52" t="str">
        <f>IF(A684="","",คะแนนตามตัวชี้วัด!AU633)</f>
        <v/>
      </c>
      <c r="E684" s="52" t="str">
        <f>IF(B684="","",คะแนนตามตัวชี้วัด!AV633)</f>
        <v/>
      </c>
      <c r="F684" s="60" t="str">
        <f t="shared" si="189"/>
        <v/>
      </c>
      <c r="G684" s="52" t="str">
        <f>IF(A684="","",คะแนนตามตัวชี้วัด!AZ633)</f>
        <v/>
      </c>
      <c r="H684" s="52" t="str">
        <f>IF(A684="","",คะแนนตามตัวชี้วัด!AW633)</f>
        <v/>
      </c>
      <c r="I684" s="52" t="str">
        <f>IF(B684="","",คะแนนตามตัวชี้วัด!AX633)</f>
        <v/>
      </c>
      <c r="J684" s="60" t="str">
        <f t="shared" si="190"/>
        <v/>
      </c>
      <c r="K684" s="54" t="str">
        <f t="shared" si="191"/>
        <v/>
      </c>
      <c r="L684" s="307" t="str">
        <f t="shared" si="187"/>
        <v/>
      </c>
      <c r="M684" s="33"/>
      <c r="N684" s="33" t="str">
        <f t="shared" si="192"/>
        <v/>
      </c>
      <c r="O684" s="33" t="str">
        <f t="shared" si="193"/>
        <v/>
      </c>
      <c r="P684" s="59" t="str">
        <f>IF('กรอกข้อมูล นร1'!E20="ย้าย",'กรอกข้อมูล นร1'!E20,"")</f>
        <v/>
      </c>
      <c r="Q684" s="35">
        <f t="shared" si="173"/>
        <v>0</v>
      </c>
      <c r="W684" s="35">
        <f t="shared" si="188"/>
        <v>0</v>
      </c>
    </row>
    <row r="685" spans="1:23" ht="12.75" customHeight="1">
      <c r="A685" s="54" t="str">
        <f t="shared" si="185"/>
        <v/>
      </c>
      <c r="B685" s="470" t="str">
        <f t="shared" si="186"/>
        <v/>
      </c>
      <c r="C685" s="52" t="str">
        <f>IF(A685="","",คะแนนตามตัวชี้วัด!AY634)</f>
        <v/>
      </c>
      <c r="D685" s="52" t="str">
        <f>IF(A685="","",คะแนนตามตัวชี้วัด!AU634)</f>
        <v/>
      </c>
      <c r="E685" s="52" t="str">
        <f>IF(B685="","",คะแนนตามตัวชี้วัด!AV634)</f>
        <v/>
      </c>
      <c r="F685" s="60" t="str">
        <f t="shared" si="189"/>
        <v/>
      </c>
      <c r="G685" s="52" t="str">
        <f>IF(A685="","",คะแนนตามตัวชี้วัด!AZ634)</f>
        <v/>
      </c>
      <c r="H685" s="52" t="str">
        <f>IF(A685="","",คะแนนตามตัวชี้วัด!AW634)</f>
        <v/>
      </c>
      <c r="I685" s="52" t="str">
        <f>IF(B685="","",คะแนนตามตัวชี้วัด!AX634)</f>
        <v/>
      </c>
      <c r="J685" s="60" t="str">
        <f t="shared" si="190"/>
        <v/>
      </c>
      <c r="K685" s="54" t="str">
        <f t="shared" si="191"/>
        <v/>
      </c>
      <c r="L685" s="307" t="str">
        <f t="shared" si="187"/>
        <v/>
      </c>
      <c r="M685" s="33"/>
      <c r="N685" s="33" t="str">
        <f t="shared" si="192"/>
        <v/>
      </c>
      <c r="O685" s="33" t="str">
        <f t="shared" si="193"/>
        <v/>
      </c>
      <c r="P685" s="59" t="str">
        <f>IF('กรอกข้อมูล นร1'!E21="ย้าย",'กรอกข้อมูล นร1'!E21,"")</f>
        <v/>
      </c>
      <c r="Q685" s="35">
        <f t="shared" si="173"/>
        <v>0</v>
      </c>
      <c r="W685" s="35">
        <f t="shared" si="188"/>
        <v>0</v>
      </c>
    </row>
    <row r="686" spans="1:23" ht="12.75" customHeight="1">
      <c r="A686" s="54" t="str">
        <f t="shared" si="185"/>
        <v/>
      </c>
      <c r="B686" s="470" t="str">
        <f t="shared" si="186"/>
        <v/>
      </c>
      <c r="C686" s="52" t="str">
        <f>IF(A686="","",คะแนนตามตัวชี้วัด!AY635)</f>
        <v/>
      </c>
      <c r="D686" s="52" t="str">
        <f>IF(A686="","",คะแนนตามตัวชี้วัด!AU635)</f>
        <v/>
      </c>
      <c r="E686" s="52" t="str">
        <f>IF(B686="","",คะแนนตามตัวชี้วัด!AV635)</f>
        <v/>
      </c>
      <c r="F686" s="60" t="str">
        <f t="shared" si="189"/>
        <v/>
      </c>
      <c r="G686" s="52" t="str">
        <f>IF(A686="","",คะแนนตามตัวชี้วัด!AZ635)</f>
        <v/>
      </c>
      <c r="H686" s="52" t="str">
        <f>IF(A686="","",คะแนนตามตัวชี้วัด!AW635)</f>
        <v/>
      </c>
      <c r="I686" s="52" t="str">
        <f>IF(B686="","",คะแนนตามตัวชี้วัด!AX635)</f>
        <v/>
      </c>
      <c r="J686" s="60" t="str">
        <f t="shared" si="190"/>
        <v/>
      </c>
      <c r="K686" s="54" t="str">
        <f t="shared" si="191"/>
        <v/>
      </c>
      <c r="L686" s="307" t="str">
        <f t="shared" si="187"/>
        <v/>
      </c>
      <c r="M686" s="33"/>
      <c r="N686" s="33" t="str">
        <f t="shared" si="192"/>
        <v/>
      </c>
      <c r="O686" s="33" t="str">
        <f t="shared" si="193"/>
        <v/>
      </c>
      <c r="P686" s="59" t="str">
        <f>IF('กรอกข้อมูล นร1'!E22="ย้าย",'กรอกข้อมูล นร1'!E22,"")</f>
        <v/>
      </c>
      <c r="Q686" s="35">
        <f t="shared" si="173"/>
        <v>0</v>
      </c>
      <c r="W686" s="35">
        <f t="shared" si="188"/>
        <v>0</v>
      </c>
    </row>
    <row r="687" spans="1:23" ht="12.75" customHeight="1">
      <c r="A687" s="54" t="str">
        <f t="shared" si="185"/>
        <v/>
      </c>
      <c r="B687" s="470" t="str">
        <f t="shared" si="186"/>
        <v/>
      </c>
      <c r="C687" s="52" t="str">
        <f>IF(A687="","",คะแนนตามตัวชี้วัด!AY636)</f>
        <v/>
      </c>
      <c r="D687" s="52" t="str">
        <f>IF(A687="","",คะแนนตามตัวชี้วัด!AU636)</f>
        <v/>
      </c>
      <c r="E687" s="52" t="str">
        <f>IF(B687="","",คะแนนตามตัวชี้วัด!AV636)</f>
        <v/>
      </c>
      <c r="F687" s="60" t="str">
        <f t="shared" si="189"/>
        <v/>
      </c>
      <c r="G687" s="52" t="str">
        <f>IF(A687="","",คะแนนตามตัวชี้วัด!AZ636)</f>
        <v/>
      </c>
      <c r="H687" s="52" t="str">
        <f>IF(A687="","",คะแนนตามตัวชี้วัด!AW636)</f>
        <v/>
      </c>
      <c r="I687" s="52" t="str">
        <f>IF(B687="","",คะแนนตามตัวชี้วัด!AX636)</f>
        <v/>
      </c>
      <c r="J687" s="60" t="str">
        <f t="shared" si="190"/>
        <v/>
      </c>
      <c r="K687" s="54" t="str">
        <f t="shared" si="191"/>
        <v/>
      </c>
      <c r="L687" s="307" t="str">
        <f t="shared" si="187"/>
        <v/>
      </c>
      <c r="M687" s="33"/>
      <c r="N687" s="33" t="str">
        <f t="shared" si="192"/>
        <v/>
      </c>
      <c r="O687" s="33" t="str">
        <f t="shared" si="193"/>
        <v/>
      </c>
      <c r="P687" s="59" t="str">
        <f>IF('กรอกข้อมูล นร1'!E23="ย้าย",'กรอกข้อมูล นร1'!E23,"")</f>
        <v/>
      </c>
      <c r="Q687" s="35">
        <f t="shared" si="173"/>
        <v>0</v>
      </c>
      <c r="W687" s="35">
        <f t="shared" si="188"/>
        <v>0</v>
      </c>
    </row>
    <row r="688" spans="1:23" ht="12.75" customHeight="1">
      <c r="A688" s="54" t="str">
        <f t="shared" si="185"/>
        <v/>
      </c>
      <c r="B688" s="470" t="str">
        <f t="shared" si="186"/>
        <v/>
      </c>
      <c r="C688" s="52" t="str">
        <f>IF(A688="","",คะแนนตามตัวชี้วัด!AY637)</f>
        <v/>
      </c>
      <c r="D688" s="52" t="str">
        <f>IF(A688="","",คะแนนตามตัวชี้วัด!AU637)</f>
        <v/>
      </c>
      <c r="E688" s="52" t="str">
        <f>IF(B688="","",คะแนนตามตัวชี้วัด!AV637)</f>
        <v/>
      </c>
      <c r="F688" s="60" t="str">
        <f t="shared" si="189"/>
        <v/>
      </c>
      <c r="G688" s="52" t="str">
        <f>IF(A688="","",คะแนนตามตัวชี้วัด!AZ637)</f>
        <v/>
      </c>
      <c r="H688" s="52" t="str">
        <f>IF(A688="","",คะแนนตามตัวชี้วัด!AW637)</f>
        <v/>
      </c>
      <c r="I688" s="52" t="str">
        <f>IF(B688="","",คะแนนตามตัวชี้วัด!AX637)</f>
        <v/>
      </c>
      <c r="J688" s="60" t="str">
        <f t="shared" si="190"/>
        <v/>
      </c>
      <c r="K688" s="54" t="str">
        <f t="shared" si="191"/>
        <v/>
      </c>
      <c r="L688" s="307" t="str">
        <f t="shared" si="187"/>
        <v/>
      </c>
      <c r="M688" s="33"/>
      <c r="N688" s="33" t="str">
        <f t="shared" si="192"/>
        <v/>
      </c>
      <c r="O688" s="33" t="str">
        <f t="shared" si="193"/>
        <v/>
      </c>
      <c r="P688" s="59" t="str">
        <f>IF('กรอกข้อมูล นร1'!E24="ย้าย",'กรอกข้อมูล นร1'!E24,"")</f>
        <v/>
      </c>
      <c r="Q688" s="35">
        <f t="shared" si="173"/>
        <v>0</v>
      </c>
      <c r="W688" s="35">
        <f t="shared" si="188"/>
        <v>0</v>
      </c>
    </row>
    <row r="689" spans="1:23" ht="12.75" customHeight="1">
      <c r="A689" s="54" t="str">
        <f t="shared" si="185"/>
        <v/>
      </c>
      <c r="B689" s="470" t="str">
        <f t="shared" si="186"/>
        <v/>
      </c>
      <c r="C689" s="52" t="str">
        <f>IF(A689="","",คะแนนตามตัวชี้วัด!AY638)</f>
        <v/>
      </c>
      <c r="D689" s="52" t="str">
        <f>IF(A689="","",คะแนนตามตัวชี้วัด!AU638)</f>
        <v/>
      </c>
      <c r="E689" s="52" t="str">
        <f>IF(B689="","",คะแนนตามตัวชี้วัด!AV638)</f>
        <v/>
      </c>
      <c r="F689" s="60" t="str">
        <f t="shared" si="189"/>
        <v/>
      </c>
      <c r="G689" s="52" t="str">
        <f>IF(A689="","",คะแนนตามตัวชี้วัด!AZ638)</f>
        <v/>
      </c>
      <c r="H689" s="52" t="str">
        <f>IF(A689="","",คะแนนตามตัวชี้วัด!AW638)</f>
        <v/>
      </c>
      <c r="I689" s="52" t="str">
        <f>IF(B689="","",คะแนนตามตัวชี้วัด!AX638)</f>
        <v/>
      </c>
      <c r="J689" s="60" t="str">
        <f t="shared" si="190"/>
        <v/>
      </c>
      <c r="K689" s="54" t="str">
        <f t="shared" si="191"/>
        <v/>
      </c>
      <c r="L689" s="307" t="str">
        <f t="shared" si="187"/>
        <v/>
      </c>
      <c r="M689" s="33"/>
      <c r="N689" s="33" t="str">
        <f t="shared" si="192"/>
        <v/>
      </c>
      <c r="O689" s="33" t="str">
        <f t="shared" si="193"/>
        <v/>
      </c>
      <c r="P689" s="59" t="str">
        <f>IF('กรอกข้อมูล นร1'!E25="ย้าย",'กรอกข้อมูล นร1'!E25,"")</f>
        <v/>
      </c>
      <c r="Q689" s="35">
        <f t="shared" si="173"/>
        <v>0</v>
      </c>
      <c r="W689" s="35">
        <f t="shared" si="188"/>
        <v>0</v>
      </c>
    </row>
    <row r="690" spans="1:23" ht="12.75" customHeight="1">
      <c r="A690" s="54" t="str">
        <f t="shared" si="185"/>
        <v/>
      </c>
      <c r="B690" s="470" t="str">
        <f t="shared" si="186"/>
        <v/>
      </c>
      <c r="C690" s="52" t="str">
        <f>IF(A690="","",คะแนนตามตัวชี้วัด!AY639)</f>
        <v/>
      </c>
      <c r="D690" s="52" t="str">
        <f>IF(A690="","",คะแนนตามตัวชี้วัด!AU639)</f>
        <v/>
      </c>
      <c r="E690" s="52" t="str">
        <f>IF(B690="","",คะแนนตามตัวชี้วัด!AV639)</f>
        <v/>
      </c>
      <c r="F690" s="60" t="str">
        <f t="shared" si="189"/>
        <v/>
      </c>
      <c r="G690" s="52" t="str">
        <f>IF(A690="","",คะแนนตามตัวชี้วัด!AZ639)</f>
        <v/>
      </c>
      <c r="H690" s="52" t="str">
        <f>IF(A690="","",คะแนนตามตัวชี้วัด!AW639)</f>
        <v/>
      </c>
      <c r="I690" s="52" t="str">
        <f>IF(B690="","",คะแนนตามตัวชี้วัด!AX639)</f>
        <v/>
      </c>
      <c r="J690" s="60" t="str">
        <f t="shared" si="190"/>
        <v/>
      </c>
      <c r="K690" s="54" t="str">
        <f t="shared" si="191"/>
        <v/>
      </c>
      <c r="L690" s="307" t="str">
        <f t="shared" si="187"/>
        <v/>
      </c>
      <c r="M690" s="33"/>
      <c r="N690" s="33" t="str">
        <f t="shared" si="192"/>
        <v/>
      </c>
      <c r="O690" s="33" t="str">
        <f t="shared" si="193"/>
        <v/>
      </c>
      <c r="P690" s="59" t="str">
        <f>IF('กรอกข้อมูล นร1'!E26="ย้าย",'กรอกข้อมูล นร1'!E26,"")</f>
        <v/>
      </c>
      <c r="Q690" s="35">
        <f t="shared" si="173"/>
        <v>0</v>
      </c>
      <c r="W690" s="35">
        <f t="shared" si="188"/>
        <v>0</v>
      </c>
    </row>
    <row r="691" spans="1:23" ht="12.75" customHeight="1">
      <c r="A691" s="54" t="str">
        <f t="shared" si="185"/>
        <v/>
      </c>
      <c r="B691" s="470" t="str">
        <f t="shared" si="186"/>
        <v/>
      </c>
      <c r="C691" s="52" t="str">
        <f>IF(A691="","",คะแนนตามตัวชี้วัด!AY640)</f>
        <v/>
      </c>
      <c r="D691" s="52" t="str">
        <f>IF(A691="","",คะแนนตามตัวชี้วัด!AU640)</f>
        <v/>
      </c>
      <c r="E691" s="52" t="str">
        <f>IF(B691="","",คะแนนตามตัวชี้วัด!AV640)</f>
        <v/>
      </c>
      <c r="F691" s="60" t="str">
        <f t="shared" si="189"/>
        <v/>
      </c>
      <c r="G691" s="52" t="str">
        <f>IF(A691="","",คะแนนตามตัวชี้วัด!AZ640)</f>
        <v/>
      </c>
      <c r="H691" s="52" t="str">
        <f>IF(A691="","",คะแนนตามตัวชี้วัด!AW640)</f>
        <v/>
      </c>
      <c r="I691" s="52" t="str">
        <f>IF(B691="","",คะแนนตามตัวชี้วัด!AX640)</f>
        <v/>
      </c>
      <c r="J691" s="60" t="str">
        <f t="shared" si="190"/>
        <v/>
      </c>
      <c r="K691" s="54" t="str">
        <f t="shared" si="191"/>
        <v/>
      </c>
      <c r="L691" s="307" t="str">
        <f t="shared" si="187"/>
        <v/>
      </c>
      <c r="M691" s="33"/>
      <c r="N691" s="33" t="str">
        <f t="shared" si="192"/>
        <v/>
      </c>
      <c r="O691" s="33" t="str">
        <f t="shared" si="193"/>
        <v/>
      </c>
      <c r="P691" s="59" t="str">
        <f>IF('กรอกข้อมูล นร1'!E27="ย้าย",'กรอกข้อมูล นร1'!E27,"")</f>
        <v/>
      </c>
      <c r="Q691" s="35">
        <f t="shared" si="173"/>
        <v>0</v>
      </c>
      <c r="W691" s="35">
        <f t="shared" si="188"/>
        <v>0</v>
      </c>
    </row>
    <row r="692" spans="1:23" ht="12.75" customHeight="1">
      <c r="A692" s="54" t="str">
        <f t="shared" si="185"/>
        <v/>
      </c>
      <c r="B692" s="470" t="str">
        <f t="shared" si="186"/>
        <v/>
      </c>
      <c r="C692" s="52" t="str">
        <f>IF(A692="","",คะแนนตามตัวชี้วัด!AY641)</f>
        <v/>
      </c>
      <c r="D692" s="52" t="str">
        <f>IF(A692="","",คะแนนตามตัวชี้วัด!AU641)</f>
        <v/>
      </c>
      <c r="E692" s="52" t="str">
        <f>IF(B692="","",คะแนนตามตัวชี้วัด!AV641)</f>
        <v/>
      </c>
      <c r="F692" s="60" t="str">
        <f t="shared" si="189"/>
        <v/>
      </c>
      <c r="G692" s="52" t="str">
        <f>IF(A692="","",คะแนนตามตัวชี้วัด!AZ641)</f>
        <v/>
      </c>
      <c r="H692" s="52" t="str">
        <f>IF(A692="","",คะแนนตามตัวชี้วัด!AW641)</f>
        <v/>
      </c>
      <c r="I692" s="52" t="str">
        <f>IF(B692="","",คะแนนตามตัวชี้วัด!AX641)</f>
        <v/>
      </c>
      <c r="J692" s="60" t="str">
        <f t="shared" si="190"/>
        <v/>
      </c>
      <c r="K692" s="54" t="str">
        <f t="shared" si="191"/>
        <v/>
      </c>
      <c r="L692" s="307" t="str">
        <f t="shared" si="187"/>
        <v/>
      </c>
      <c r="M692" s="33"/>
      <c r="N692" s="33" t="str">
        <f t="shared" si="192"/>
        <v/>
      </c>
      <c r="O692" s="33" t="str">
        <f t="shared" si="193"/>
        <v/>
      </c>
      <c r="P692" s="59" t="str">
        <f>IF('กรอกข้อมูล นร1'!E28="ย้าย",'กรอกข้อมูล นร1'!E28,"")</f>
        <v/>
      </c>
      <c r="Q692" s="35">
        <f t="shared" si="173"/>
        <v>0</v>
      </c>
      <c r="W692" s="35">
        <f t="shared" si="188"/>
        <v>0</v>
      </c>
    </row>
    <row r="693" spans="1:23" ht="12.75" customHeight="1">
      <c r="A693" s="54" t="str">
        <f t="shared" si="185"/>
        <v/>
      </c>
      <c r="B693" s="470" t="str">
        <f t="shared" si="186"/>
        <v/>
      </c>
      <c r="C693" s="52" t="str">
        <f>IF(A693="","",คะแนนตามตัวชี้วัด!AY642)</f>
        <v/>
      </c>
      <c r="D693" s="52" t="str">
        <f>IF(A693="","",คะแนนตามตัวชี้วัด!AU642)</f>
        <v/>
      </c>
      <c r="E693" s="52" t="str">
        <f>IF(B693="","",คะแนนตามตัวชี้วัด!AV642)</f>
        <v/>
      </c>
      <c r="F693" s="60" t="str">
        <f t="shared" si="189"/>
        <v/>
      </c>
      <c r="G693" s="52" t="str">
        <f>IF(A693="","",คะแนนตามตัวชี้วัด!AZ642)</f>
        <v/>
      </c>
      <c r="H693" s="52" t="str">
        <f>IF(A693="","",คะแนนตามตัวชี้วัด!AW642)</f>
        <v/>
      </c>
      <c r="I693" s="52" t="str">
        <f>IF(B693="","",คะแนนตามตัวชี้วัด!AX642)</f>
        <v/>
      </c>
      <c r="J693" s="60" t="str">
        <f t="shared" si="190"/>
        <v/>
      </c>
      <c r="K693" s="54" t="str">
        <f t="shared" si="191"/>
        <v/>
      </c>
      <c r="L693" s="307" t="str">
        <f t="shared" si="187"/>
        <v/>
      </c>
      <c r="M693" s="33"/>
      <c r="N693" s="33" t="str">
        <f t="shared" si="192"/>
        <v/>
      </c>
      <c r="O693" s="33" t="str">
        <f t="shared" si="193"/>
        <v/>
      </c>
      <c r="P693" s="59" t="str">
        <f>IF('กรอกข้อมูล นร1'!E29="ย้าย",'กรอกข้อมูล นร1'!E29,"")</f>
        <v/>
      </c>
      <c r="Q693" s="35">
        <f t="shared" si="173"/>
        <v>0</v>
      </c>
      <c r="W693" s="35">
        <f t="shared" si="188"/>
        <v>0</v>
      </c>
    </row>
    <row r="694" spans="1:23" ht="12.75" customHeight="1">
      <c r="A694" s="54" t="str">
        <f t="shared" si="185"/>
        <v/>
      </c>
      <c r="B694" s="470" t="str">
        <f t="shared" si="186"/>
        <v/>
      </c>
      <c r="C694" s="52" t="str">
        <f>IF(A694="","",คะแนนตามตัวชี้วัด!AY643)</f>
        <v/>
      </c>
      <c r="D694" s="52" t="str">
        <f>IF(A694="","",คะแนนตามตัวชี้วัด!AU643)</f>
        <v/>
      </c>
      <c r="E694" s="52" t="str">
        <f>IF(B694="","",คะแนนตามตัวชี้วัด!AV643)</f>
        <v/>
      </c>
      <c r="F694" s="60" t="str">
        <f t="shared" si="189"/>
        <v/>
      </c>
      <c r="G694" s="52" t="str">
        <f>IF(A694="","",คะแนนตามตัวชี้วัด!AZ643)</f>
        <v/>
      </c>
      <c r="H694" s="52" t="str">
        <f>IF(A694="","",คะแนนตามตัวชี้วัด!AW643)</f>
        <v/>
      </c>
      <c r="I694" s="52" t="str">
        <f>IF(B694="","",คะแนนตามตัวชี้วัด!AX643)</f>
        <v/>
      </c>
      <c r="J694" s="60" t="str">
        <f t="shared" si="190"/>
        <v/>
      </c>
      <c r="K694" s="54" t="str">
        <f t="shared" si="191"/>
        <v/>
      </c>
      <c r="L694" s="307" t="str">
        <f t="shared" si="187"/>
        <v/>
      </c>
      <c r="M694" s="33"/>
      <c r="N694" s="33" t="str">
        <f t="shared" si="192"/>
        <v/>
      </c>
      <c r="O694" s="33" t="str">
        <f t="shared" si="193"/>
        <v/>
      </c>
      <c r="P694" s="59" t="str">
        <f>IF('กรอกข้อมูล นร1'!E30="ย้าย",'กรอกข้อมูล นร1'!E30,"")</f>
        <v/>
      </c>
      <c r="Q694" s="35">
        <f t="shared" si="173"/>
        <v>0</v>
      </c>
      <c r="W694" s="35">
        <f t="shared" si="188"/>
        <v>0</v>
      </c>
    </row>
    <row r="695" spans="1:23" ht="12.75" customHeight="1">
      <c r="A695" s="54" t="str">
        <f t="shared" si="185"/>
        <v/>
      </c>
      <c r="B695" s="470" t="str">
        <f t="shared" si="186"/>
        <v/>
      </c>
      <c r="C695" s="52" t="str">
        <f>IF(A695="","",คะแนนตามตัวชี้วัด!AY644)</f>
        <v/>
      </c>
      <c r="D695" s="52" t="str">
        <f>IF(A695="","",คะแนนตามตัวชี้วัด!AU644)</f>
        <v/>
      </c>
      <c r="E695" s="52" t="str">
        <f>IF(B695="","",คะแนนตามตัวชี้วัด!AV644)</f>
        <v/>
      </c>
      <c r="F695" s="60" t="str">
        <f t="shared" si="189"/>
        <v/>
      </c>
      <c r="G695" s="52" t="str">
        <f>IF(A695="","",คะแนนตามตัวชี้วัด!AZ644)</f>
        <v/>
      </c>
      <c r="H695" s="52" t="str">
        <f>IF(A695="","",คะแนนตามตัวชี้วัด!AW644)</f>
        <v/>
      </c>
      <c r="I695" s="52" t="str">
        <f>IF(B695="","",คะแนนตามตัวชี้วัด!AX644)</f>
        <v/>
      </c>
      <c r="J695" s="60" t="str">
        <f t="shared" si="190"/>
        <v/>
      </c>
      <c r="K695" s="54" t="str">
        <f t="shared" si="191"/>
        <v/>
      </c>
      <c r="L695" s="307" t="str">
        <f t="shared" si="187"/>
        <v/>
      </c>
      <c r="M695" s="33"/>
      <c r="N695" s="33" t="str">
        <f t="shared" si="192"/>
        <v/>
      </c>
      <c r="O695" s="33" t="str">
        <f t="shared" si="193"/>
        <v/>
      </c>
      <c r="P695" s="59" t="str">
        <f>IF('กรอกข้อมูล นร1'!E31="ย้าย",'กรอกข้อมูล นร1'!E31,"")</f>
        <v/>
      </c>
      <c r="Q695" s="35">
        <f t="shared" si="173"/>
        <v>0</v>
      </c>
      <c r="W695" s="35">
        <f t="shared" si="188"/>
        <v>0</v>
      </c>
    </row>
    <row r="696" spans="1:23" ht="12.75" customHeight="1">
      <c r="A696" s="54" t="str">
        <f t="shared" si="185"/>
        <v/>
      </c>
      <c r="B696" s="470" t="str">
        <f t="shared" si="186"/>
        <v/>
      </c>
      <c r="C696" s="52" t="str">
        <f>IF(A696="","",คะแนนตามตัวชี้วัด!AY645)</f>
        <v/>
      </c>
      <c r="D696" s="52" t="str">
        <f>IF(A696="","",คะแนนตามตัวชี้วัด!AU645)</f>
        <v/>
      </c>
      <c r="E696" s="52" t="str">
        <f>IF(B696="","",คะแนนตามตัวชี้วัด!AV645)</f>
        <v/>
      </c>
      <c r="F696" s="60" t="str">
        <f t="shared" si="189"/>
        <v/>
      </c>
      <c r="G696" s="52" t="str">
        <f>IF(A696="","",คะแนนตามตัวชี้วัด!AZ645)</f>
        <v/>
      </c>
      <c r="H696" s="52" t="str">
        <f>IF(A696="","",คะแนนตามตัวชี้วัด!AW645)</f>
        <v/>
      </c>
      <c r="I696" s="52" t="str">
        <f>IF(B696="","",คะแนนตามตัวชี้วัด!AX645)</f>
        <v/>
      </c>
      <c r="J696" s="60" t="str">
        <f t="shared" si="190"/>
        <v/>
      </c>
      <c r="K696" s="54" t="str">
        <f t="shared" si="191"/>
        <v/>
      </c>
      <c r="L696" s="307" t="str">
        <f t="shared" si="187"/>
        <v/>
      </c>
      <c r="M696" s="33"/>
      <c r="N696" s="33" t="str">
        <f t="shared" si="192"/>
        <v/>
      </c>
      <c r="O696" s="33" t="str">
        <f t="shared" si="193"/>
        <v/>
      </c>
      <c r="P696" s="59" t="str">
        <f>IF('กรอกข้อมูล นร1'!E32="ย้าย",'กรอกข้อมูล นร1'!E32,"")</f>
        <v/>
      </c>
      <c r="Q696" s="35">
        <f t="shared" si="173"/>
        <v>0</v>
      </c>
      <c r="W696" s="35">
        <f t="shared" si="188"/>
        <v>0</v>
      </c>
    </row>
    <row r="697" spans="1:23" ht="12.75" customHeight="1">
      <c r="A697" s="54" t="str">
        <f t="shared" si="185"/>
        <v/>
      </c>
      <c r="B697" s="470" t="str">
        <f t="shared" si="186"/>
        <v/>
      </c>
      <c r="C697" s="52" t="str">
        <f>IF(A697="","",คะแนนตามตัวชี้วัด!AY646)</f>
        <v/>
      </c>
      <c r="D697" s="52" t="str">
        <f>IF(A697="","",คะแนนตามตัวชี้วัด!AU646)</f>
        <v/>
      </c>
      <c r="E697" s="52" t="str">
        <f>IF(B697="","",คะแนนตามตัวชี้วัด!AV646)</f>
        <v/>
      </c>
      <c r="F697" s="60" t="str">
        <f t="shared" si="189"/>
        <v/>
      </c>
      <c r="G697" s="52" t="str">
        <f>IF(A697="","",คะแนนตามตัวชี้วัด!AZ646)</f>
        <v/>
      </c>
      <c r="H697" s="52" t="str">
        <f>IF(A697="","",คะแนนตามตัวชี้วัด!AW646)</f>
        <v/>
      </c>
      <c r="I697" s="52" t="str">
        <f>IF(B697="","",คะแนนตามตัวชี้วัด!AX646)</f>
        <v/>
      </c>
      <c r="J697" s="60" t="str">
        <f t="shared" si="190"/>
        <v/>
      </c>
      <c r="K697" s="54" t="str">
        <f t="shared" si="191"/>
        <v/>
      </c>
      <c r="L697" s="307" t="str">
        <f t="shared" si="187"/>
        <v/>
      </c>
      <c r="M697" s="33"/>
      <c r="N697" s="33" t="str">
        <f t="shared" si="192"/>
        <v/>
      </c>
      <c r="O697" s="33" t="str">
        <f t="shared" si="193"/>
        <v/>
      </c>
      <c r="P697" s="59" t="str">
        <f>IF('กรอกข้อมูล นร1'!E33="ย้าย",'กรอกข้อมูล นร1'!E33,"")</f>
        <v/>
      </c>
      <c r="Q697" s="35">
        <f t="shared" ref="Q697:Q769" si="194">SUM(C697,G697)</f>
        <v>0</v>
      </c>
      <c r="W697" s="35">
        <f t="shared" si="188"/>
        <v>0</v>
      </c>
    </row>
    <row r="698" spans="1:23" ht="12.75" customHeight="1">
      <c r="A698" s="54" t="str">
        <f t="shared" si="185"/>
        <v/>
      </c>
      <c r="B698" s="470" t="str">
        <f t="shared" si="186"/>
        <v/>
      </c>
      <c r="C698" s="52" t="str">
        <f>IF(A698="","",คะแนนตามตัวชี้วัด!AY647)</f>
        <v/>
      </c>
      <c r="D698" s="52" t="str">
        <f>IF(A698="","",คะแนนตามตัวชี้วัด!AU647)</f>
        <v/>
      </c>
      <c r="E698" s="52" t="str">
        <f>IF(B698="","",คะแนนตามตัวชี้วัด!AV647)</f>
        <v/>
      </c>
      <c r="F698" s="60" t="str">
        <f t="shared" si="189"/>
        <v/>
      </c>
      <c r="G698" s="52" t="str">
        <f>IF(A698="","",คะแนนตามตัวชี้วัด!AZ647)</f>
        <v/>
      </c>
      <c r="H698" s="52" t="str">
        <f>IF(A698="","",คะแนนตามตัวชี้วัด!AW647)</f>
        <v/>
      </c>
      <c r="I698" s="52" t="str">
        <f>IF(B698="","",คะแนนตามตัวชี้วัด!AX647)</f>
        <v/>
      </c>
      <c r="J698" s="60" t="str">
        <f t="shared" si="190"/>
        <v/>
      </c>
      <c r="K698" s="54" t="str">
        <f t="shared" si="191"/>
        <v/>
      </c>
      <c r="L698" s="307" t="str">
        <f t="shared" si="187"/>
        <v/>
      </c>
      <c r="M698" s="33"/>
      <c r="N698" s="33" t="str">
        <f t="shared" si="192"/>
        <v/>
      </c>
      <c r="O698" s="33" t="str">
        <f t="shared" si="193"/>
        <v/>
      </c>
      <c r="P698" s="59" t="str">
        <f>IF('กรอกข้อมูล นร1'!E34="ย้าย",'กรอกข้อมูล นร1'!E34,"")</f>
        <v/>
      </c>
      <c r="Q698" s="35">
        <f t="shared" si="194"/>
        <v>0</v>
      </c>
      <c r="W698" s="35">
        <f t="shared" si="188"/>
        <v>0</v>
      </c>
    </row>
    <row r="699" spans="1:23" ht="12.75" customHeight="1">
      <c r="A699" s="54" t="str">
        <f t="shared" si="185"/>
        <v/>
      </c>
      <c r="B699" s="470" t="str">
        <f t="shared" si="186"/>
        <v/>
      </c>
      <c r="C699" s="52" t="str">
        <f>IF(A699="","",คะแนนตามตัวชี้วัด!AY648)</f>
        <v/>
      </c>
      <c r="D699" s="52" t="str">
        <f>IF(A699="","",คะแนนตามตัวชี้วัด!AU648)</f>
        <v/>
      </c>
      <c r="E699" s="52" t="str">
        <f>IF(B699="","",คะแนนตามตัวชี้วัด!AV648)</f>
        <v/>
      </c>
      <c r="F699" s="60" t="str">
        <f t="shared" si="189"/>
        <v/>
      </c>
      <c r="G699" s="52" t="str">
        <f>IF(A699="","",คะแนนตามตัวชี้วัด!AZ648)</f>
        <v/>
      </c>
      <c r="H699" s="52" t="str">
        <f>IF(A699="","",คะแนนตามตัวชี้วัด!AW648)</f>
        <v/>
      </c>
      <c r="I699" s="52" t="str">
        <f>IF(B699="","",คะแนนตามตัวชี้วัด!AX648)</f>
        <v/>
      </c>
      <c r="J699" s="60" t="str">
        <f t="shared" si="190"/>
        <v/>
      </c>
      <c r="K699" s="54" t="str">
        <f t="shared" si="191"/>
        <v/>
      </c>
      <c r="L699" s="307" t="str">
        <f t="shared" si="187"/>
        <v/>
      </c>
      <c r="M699" s="33"/>
      <c r="N699" s="33" t="str">
        <f t="shared" si="192"/>
        <v/>
      </c>
      <c r="O699" s="33" t="str">
        <f t="shared" si="193"/>
        <v/>
      </c>
      <c r="P699" s="59" t="str">
        <f>IF('กรอกข้อมูล นร1'!E35="ย้าย",'กรอกข้อมูล นร1'!E35,"")</f>
        <v/>
      </c>
      <c r="Q699" s="35">
        <f t="shared" si="194"/>
        <v>0</v>
      </c>
      <c r="W699" s="35">
        <f t="shared" si="188"/>
        <v>0</v>
      </c>
    </row>
    <row r="700" spans="1:23" ht="12.75" customHeight="1">
      <c r="A700" s="54" t="str">
        <f t="shared" si="185"/>
        <v/>
      </c>
      <c r="B700" s="470" t="str">
        <f t="shared" si="186"/>
        <v/>
      </c>
      <c r="C700" s="52" t="str">
        <f>IF(A700="","",คะแนนตามตัวชี้วัด!AY649)</f>
        <v/>
      </c>
      <c r="D700" s="52" t="str">
        <f>IF(A700="","",คะแนนตามตัวชี้วัด!AU649)</f>
        <v/>
      </c>
      <c r="E700" s="52" t="str">
        <f>IF(B700="","",คะแนนตามตัวชี้วัด!AV649)</f>
        <v/>
      </c>
      <c r="F700" s="60" t="str">
        <f t="shared" si="189"/>
        <v/>
      </c>
      <c r="G700" s="52" t="str">
        <f>IF(A700="","",คะแนนตามตัวชี้วัด!AZ649)</f>
        <v/>
      </c>
      <c r="H700" s="52" t="str">
        <f>IF(A700="","",คะแนนตามตัวชี้วัด!AW649)</f>
        <v/>
      </c>
      <c r="I700" s="52" t="str">
        <f>IF(B700="","",คะแนนตามตัวชี้วัด!AX649)</f>
        <v/>
      </c>
      <c r="J700" s="60" t="str">
        <f t="shared" si="190"/>
        <v/>
      </c>
      <c r="K700" s="54" t="str">
        <f t="shared" si="191"/>
        <v/>
      </c>
      <c r="L700" s="307" t="str">
        <f t="shared" si="187"/>
        <v/>
      </c>
      <c r="M700" s="33"/>
      <c r="N700" s="33" t="str">
        <f t="shared" si="192"/>
        <v/>
      </c>
      <c r="O700" s="33" t="str">
        <f t="shared" si="193"/>
        <v/>
      </c>
      <c r="P700" s="59" t="str">
        <f>IF('กรอกข้อมูล นร1'!E36="ย้าย",'กรอกข้อมูล นร1'!E36,"")</f>
        <v/>
      </c>
      <c r="Q700" s="35">
        <f t="shared" si="194"/>
        <v>0</v>
      </c>
      <c r="W700" s="35">
        <f t="shared" si="188"/>
        <v>0</v>
      </c>
    </row>
    <row r="701" spans="1:23" ht="12.75" customHeight="1">
      <c r="A701" s="54" t="str">
        <f t="shared" si="185"/>
        <v/>
      </c>
      <c r="B701" s="470" t="str">
        <f t="shared" ref="B701:B718" si="195">B642</f>
        <v/>
      </c>
      <c r="C701" s="52" t="str">
        <f>IF(A701="","",คะแนนตามตัวชี้วัด!AY650)</f>
        <v/>
      </c>
      <c r="D701" s="52" t="str">
        <f>IF(A701="","",คะแนนตามตัวชี้วัด!AU650)</f>
        <v/>
      </c>
      <c r="E701" s="52" t="str">
        <f>IF(B701="","",คะแนนตามตัวชี้วัด!AV650)</f>
        <v/>
      </c>
      <c r="F701" s="60" t="str">
        <f t="shared" si="189"/>
        <v/>
      </c>
      <c r="G701" s="52" t="str">
        <f>IF(A701="","",คะแนนตามตัวชี้วัด!AZ650)</f>
        <v/>
      </c>
      <c r="H701" s="52" t="str">
        <f>IF(A701="","",คะแนนตามตัวชี้วัด!AW650)</f>
        <v/>
      </c>
      <c r="I701" s="52" t="str">
        <f>IF(B701="","",คะแนนตามตัวชี้วัด!AX650)</f>
        <v/>
      </c>
      <c r="J701" s="60" t="str">
        <f t="shared" si="190"/>
        <v/>
      </c>
      <c r="K701" s="54" t="str">
        <f t="shared" si="191"/>
        <v/>
      </c>
      <c r="L701" s="307" t="str">
        <f t="shared" si="187"/>
        <v/>
      </c>
      <c r="M701" s="33"/>
      <c r="N701" s="33" t="str">
        <f t="shared" si="192"/>
        <v/>
      </c>
      <c r="O701" s="33" t="str">
        <f t="shared" si="193"/>
        <v/>
      </c>
      <c r="P701" s="59" t="str">
        <f>IF('กรอกข้อมูล นร1'!E37="ย้าย",'กรอกข้อมูล นร1'!E37,"")</f>
        <v/>
      </c>
      <c r="Q701" s="35">
        <f t="shared" si="194"/>
        <v>0</v>
      </c>
      <c r="W701" s="35">
        <f t="shared" si="188"/>
        <v>0</v>
      </c>
    </row>
    <row r="702" spans="1:23" ht="12.75" customHeight="1">
      <c r="A702" s="54" t="str">
        <f t="shared" si="185"/>
        <v/>
      </c>
      <c r="B702" s="470" t="str">
        <f t="shared" si="195"/>
        <v/>
      </c>
      <c r="C702" s="52" t="str">
        <f>IF(A702="","",คะแนนตามตัวชี้วัด!AY651)</f>
        <v/>
      </c>
      <c r="D702" s="52" t="str">
        <f>IF(A702="","",คะแนนตามตัวชี้วัด!AU651)</f>
        <v/>
      </c>
      <c r="E702" s="52" t="str">
        <f>IF(B702="","",คะแนนตามตัวชี้วัด!AV651)</f>
        <v/>
      </c>
      <c r="F702" s="60" t="str">
        <f t="shared" si="189"/>
        <v/>
      </c>
      <c r="G702" s="52" t="str">
        <f>IF(A702="","",คะแนนตามตัวชี้วัด!AZ651)</f>
        <v/>
      </c>
      <c r="H702" s="52" t="str">
        <f>IF(A702="","",คะแนนตามตัวชี้วัด!AW651)</f>
        <v/>
      </c>
      <c r="I702" s="52" t="str">
        <f>IF(B702="","",คะแนนตามตัวชี้วัด!AX651)</f>
        <v/>
      </c>
      <c r="J702" s="60" t="str">
        <f t="shared" si="190"/>
        <v/>
      </c>
      <c r="K702" s="54" t="str">
        <f t="shared" si="191"/>
        <v/>
      </c>
      <c r="L702" s="307" t="str">
        <f t="shared" si="187"/>
        <v/>
      </c>
      <c r="M702" s="33"/>
      <c r="N702" s="33" t="str">
        <f t="shared" si="192"/>
        <v/>
      </c>
      <c r="O702" s="33" t="str">
        <f t="shared" si="193"/>
        <v/>
      </c>
      <c r="P702" s="59" t="str">
        <f>IF('กรอกข้อมูล นร1'!E38="ย้าย",'กรอกข้อมูล นร1'!E38,"")</f>
        <v/>
      </c>
      <c r="Q702" s="35">
        <f t="shared" si="194"/>
        <v>0</v>
      </c>
      <c r="W702" s="35">
        <f t="shared" si="188"/>
        <v>0</v>
      </c>
    </row>
    <row r="703" spans="1:23" ht="12.75" customHeight="1">
      <c r="A703" s="54" t="str">
        <f t="shared" si="185"/>
        <v/>
      </c>
      <c r="B703" s="470" t="str">
        <f t="shared" si="195"/>
        <v/>
      </c>
      <c r="C703" s="52" t="str">
        <f>IF(A703="","",คะแนนตามตัวชี้วัด!AY652)</f>
        <v/>
      </c>
      <c r="D703" s="52" t="str">
        <f>IF(A703="","",คะแนนตามตัวชี้วัด!AU652)</f>
        <v/>
      </c>
      <c r="E703" s="52" t="str">
        <f>IF(B703="","",คะแนนตามตัวชี้วัด!AV652)</f>
        <v/>
      </c>
      <c r="F703" s="60" t="str">
        <f t="shared" si="189"/>
        <v/>
      </c>
      <c r="G703" s="52" t="str">
        <f>IF(A703="","",คะแนนตามตัวชี้วัด!AZ652)</f>
        <v/>
      </c>
      <c r="H703" s="52" t="str">
        <f>IF(A703="","",คะแนนตามตัวชี้วัด!AW652)</f>
        <v/>
      </c>
      <c r="I703" s="52" t="str">
        <f>IF(B703="","",คะแนนตามตัวชี้วัด!AX652)</f>
        <v/>
      </c>
      <c r="J703" s="60" t="str">
        <f t="shared" si="190"/>
        <v/>
      </c>
      <c r="K703" s="54" t="str">
        <f t="shared" si="191"/>
        <v/>
      </c>
      <c r="L703" s="307" t="str">
        <f t="shared" si="187"/>
        <v/>
      </c>
      <c r="M703" s="33"/>
      <c r="N703" s="33" t="str">
        <f t="shared" si="192"/>
        <v/>
      </c>
      <c r="O703" s="33" t="str">
        <f t="shared" si="193"/>
        <v/>
      </c>
      <c r="P703" s="59" t="str">
        <f>IF('กรอกข้อมูล นร1'!E39="ย้าย",'กรอกข้อมูล นร1'!E39,"")</f>
        <v/>
      </c>
      <c r="Q703" s="35">
        <f t="shared" si="194"/>
        <v>0</v>
      </c>
      <c r="W703" s="35">
        <f t="shared" si="188"/>
        <v>0</v>
      </c>
    </row>
    <row r="704" spans="1:23" ht="12.75" customHeight="1">
      <c r="A704" s="54" t="str">
        <f t="shared" si="185"/>
        <v/>
      </c>
      <c r="B704" s="470" t="str">
        <f t="shared" si="195"/>
        <v/>
      </c>
      <c r="C704" s="52" t="str">
        <f>IF(A704="","",คะแนนตามตัวชี้วัด!AY653)</f>
        <v/>
      </c>
      <c r="D704" s="52" t="str">
        <f>IF(A704="","",คะแนนตามตัวชี้วัด!AU653)</f>
        <v/>
      </c>
      <c r="E704" s="52" t="str">
        <f>IF(B704="","",คะแนนตามตัวชี้วัด!AV653)</f>
        <v/>
      </c>
      <c r="F704" s="60" t="str">
        <f t="shared" si="189"/>
        <v/>
      </c>
      <c r="G704" s="52" t="str">
        <f>IF(A704="","",คะแนนตามตัวชี้วัด!AZ653)</f>
        <v/>
      </c>
      <c r="H704" s="52" t="str">
        <f>IF(A704="","",คะแนนตามตัวชี้วัด!AW653)</f>
        <v/>
      </c>
      <c r="I704" s="52" t="str">
        <f>IF(B704="","",คะแนนตามตัวชี้วัด!AX653)</f>
        <v/>
      </c>
      <c r="J704" s="60" t="str">
        <f t="shared" si="190"/>
        <v/>
      </c>
      <c r="K704" s="54" t="str">
        <f t="shared" si="191"/>
        <v/>
      </c>
      <c r="L704" s="307" t="str">
        <f t="shared" si="187"/>
        <v/>
      </c>
      <c r="M704" s="33"/>
      <c r="N704" s="33" t="str">
        <f t="shared" si="192"/>
        <v/>
      </c>
      <c r="O704" s="33" t="str">
        <f t="shared" si="193"/>
        <v/>
      </c>
      <c r="P704" s="59" t="str">
        <f>IF('กรอกข้อมูล นร1'!E40="ย้าย",'กรอกข้อมูล นร1'!E40,"")</f>
        <v/>
      </c>
      <c r="Q704" s="35">
        <f t="shared" si="194"/>
        <v>0</v>
      </c>
      <c r="W704" s="35">
        <f t="shared" si="188"/>
        <v>0</v>
      </c>
    </row>
    <row r="705" spans="1:23" ht="12.75" customHeight="1">
      <c r="A705" s="54" t="str">
        <f t="shared" si="185"/>
        <v/>
      </c>
      <c r="B705" s="470" t="str">
        <f t="shared" si="195"/>
        <v/>
      </c>
      <c r="C705" s="52" t="str">
        <f>IF(A705="","",คะแนนตามตัวชี้วัด!AY654)</f>
        <v/>
      </c>
      <c r="D705" s="52" t="str">
        <f>IF(A705="","",คะแนนตามตัวชี้วัด!AU654)</f>
        <v/>
      </c>
      <c r="E705" s="52" t="str">
        <f>IF(B705="","",คะแนนตามตัวชี้วัด!AV654)</f>
        <v/>
      </c>
      <c r="F705" s="60" t="str">
        <f t="shared" si="189"/>
        <v/>
      </c>
      <c r="G705" s="52" t="str">
        <f>IF(A705="","",คะแนนตามตัวชี้วัด!AZ654)</f>
        <v/>
      </c>
      <c r="H705" s="52" t="str">
        <f>IF(A705="","",คะแนนตามตัวชี้วัด!AW654)</f>
        <v/>
      </c>
      <c r="I705" s="52" t="str">
        <f>IF(B705="","",คะแนนตามตัวชี้วัด!AX654)</f>
        <v/>
      </c>
      <c r="J705" s="60" t="str">
        <f t="shared" si="190"/>
        <v/>
      </c>
      <c r="K705" s="54" t="str">
        <f t="shared" si="191"/>
        <v/>
      </c>
      <c r="L705" s="307" t="str">
        <f t="shared" si="187"/>
        <v/>
      </c>
      <c r="M705" s="33"/>
      <c r="N705" s="33" t="str">
        <f t="shared" si="192"/>
        <v/>
      </c>
      <c r="O705" s="33" t="str">
        <f t="shared" si="193"/>
        <v/>
      </c>
      <c r="P705" s="59" t="str">
        <f>IF('กรอกข้อมูล นร1'!E41="ย้าย",'กรอกข้อมูล นร1'!E41,"")</f>
        <v/>
      </c>
      <c r="Q705" s="35">
        <f t="shared" si="194"/>
        <v>0</v>
      </c>
      <c r="W705" s="35">
        <f t="shared" si="188"/>
        <v>0</v>
      </c>
    </row>
    <row r="706" spans="1:23" ht="12.75" customHeight="1">
      <c r="A706" s="54" t="str">
        <f t="shared" si="185"/>
        <v/>
      </c>
      <c r="B706" s="470" t="str">
        <f t="shared" si="195"/>
        <v/>
      </c>
      <c r="C706" s="52" t="str">
        <f>IF(A706="","",คะแนนตามตัวชี้วัด!AY655)</f>
        <v/>
      </c>
      <c r="D706" s="52" t="str">
        <f>IF(A706="","",คะแนนตามตัวชี้วัด!AU655)</f>
        <v/>
      </c>
      <c r="E706" s="52" t="str">
        <f>IF(B706="","",คะแนนตามตัวชี้วัด!AV655)</f>
        <v/>
      </c>
      <c r="F706" s="60" t="str">
        <f t="shared" si="189"/>
        <v/>
      </c>
      <c r="G706" s="52" t="str">
        <f>IF(A706="","",คะแนนตามตัวชี้วัด!AZ655)</f>
        <v/>
      </c>
      <c r="H706" s="52" t="str">
        <f>IF(A706="","",คะแนนตามตัวชี้วัด!AW655)</f>
        <v/>
      </c>
      <c r="I706" s="52" t="str">
        <f>IF(B706="","",คะแนนตามตัวชี้วัด!AX655)</f>
        <v/>
      </c>
      <c r="J706" s="60" t="str">
        <f t="shared" si="190"/>
        <v/>
      </c>
      <c r="K706" s="54" t="str">
        <f t="shared" si="191"/>
        <v/>
      </c>
      <c r="L706" s="307" t="str">
        <f t="shared" si="187"/>
        <v/>
      </c>
      <c r="M706" s="33"/>
      <c r="N706" s="33" t="str">
        <f t="shared" si="192"/>
        <v/>
      </c>
      <c r="O706" s="33" t="str">
        <f t="shared" si="193"/>
        <v/>
      </c>
      <c r="P706" s="59" t="str">
        <f>IF('กรอกข้อมูล นร1'!E42="ย้าย",'กรอกข้อมูล นร1'!E42,"")</f>
        <v/>
      </c>
      <c r="Q706" s="35">
        <f t="shared" si="194"/>
        <v>0</v>
      </c>
      <c r="W706" s="35">
        <f t="shared" si="188"/>
        <v>0</v>
      </c>
    </row>
    <row r="707" spans="1:23" ht="12.75" customHeight="1">
      <c r="A707" s="54" t="str">
        <f t="shared" si="185"/>
        <v/>
      </c>
      <c r="B707" s="470" t="str">
        <f t="shared" si="195"/>
        <v/>
      </c>
      <c r="C707" s="52" t="str">
        <f>IF(A707="","",คะแนนตามตัวชี้วัด!AY656)</f>
        <v/>
      </c>
      <c r="D707" s="52" t="str">
        <f>IF(A707="","",คะแนนตามตัวชี้วัด!AU656)</f>
        <v/>
      </c>
      <c r="E707" s="52" t="str">
        <f>IF(B707="","",คะแนนตามตัวชี้วัด!AV656)</f>
        <v/>
      </c>
      <c r="F707" s="60" t="str">
        <f t="shared" si="189"/>
        <v/>
      </c>
      <c r="G707" s="52" t="str">
        <f>IF(A707="","",คะแนนตามตัวชี้วัด!AZ656)</f>
        <v/>
      </c>
      <c r="H707" s="52" t="str">
        <f>IF(A707="","",คะแนนตามตัวชี้วัด!AW656)</f>
        <v/>
      </c>
      <c r="I707" s="52" t="str">
        <f>IF(B707="","",คะแนนตามตัวชี้วัด!AX656)</f>
        <v/>
      </c>
      <c r="J707" s="60" t="str">
        <f t="shared" si="190"/>
        <v/>
      </c>
      <c r="K707" s="54" t="str">
        <f t="shared" si="191"/>
        <v/>
      </c>
      <c r="L707" s="307" t="str">
        <f t="shared" si="187"/>
        <v/>
      </c>
      <c r="M707" s="33"/>
      <c r="N707" s="33" t="str">
        <f t="shared" si="192"/>
        <v/>
      </c>
      <c r="O707" s="33" t="str">
        <f t="shared" si="193"/>
        <v/>
      </c>
      <c r="P707" s="59" t="str">
        <f>IF('กรอกข้อมูล นร1'!E43="ย้าย",'กรอกข้อมูล นร1'!E43,"")</f>
        <v/>
      </c>
      <c r="Q707" s="35">
        <f t="shared" si="194"/>
        <v>0</v>
      </c>
      <c r="W707" s="35">
        <f t="shared" si="188"/>
        <v>0</v>
      </c>
    </row>
    <row r="708" spans="1:23" ht="12.75" customHeight="1">
      <c r="A708" s="54" t="str">
        <f t="shared" si="185"/>
        <v/>
      </c>
      <c r="B708" s="470" t="str">
        <f t="shared" si="195"/>
        <v/>
      </c>
      <c r="C708" s="52" t="str">
        <f>IF(A708="","",คะแนนตามตัวชี้วัด!AY657)</f>
        <v/>
      </c>
      <c r="D708" s="52" t="str">
        <f>IF(A708="","",คะแนนตามตัวชี้วัด!AU657)</f>
        <v/>
      </c>
      <c r="E708" s="52" t="str">
        <f>IF(B708="","",คะแนนตามตัวชี้วัด!AV657)</f>
        <v/>
      </c>
      <c r="F708" s="60" t="str">
        <f t="shared" si="189"/>
        <v/>
      </c>
      <c r="G708" s="52" t="str">
        <f>IF(A708="","",คะแนนตามตัวชี้วัด!AZ657)</f>
        <v/>
      </c>
      <c r="H708" s="52" t="str">
        <f>IF(A708="","",คะแนนตามตัวชี้วัด!AW657)</f>
        <v/>
      </c>
      <c r="I708" s="52" t="str">
        <f>IF(B708="","",คะแนนตามตัวชี้วัด!AX657)</f>
        <v/>
      </c>
      <c r="J708" s="60" t="str">
        <f t="shared" si="190"/>
        <v/>
      </c>
      <c r="K708" s="54" t="str">
        <f t="shared" si="191"/>
        <v/>
      </c>
      <c r="L708" s="307" t="str">
        <f t="shared" si="187"/>
        <v/>
      </c>
      <c r="M708" s="33"/>
      <c r="N708" s="33" t="str">
        <f t="shared" si="192"/>
        <v/>
      </c>
      <c r="O708" s="33" t="str">
        <f t="shared" si="193"/>
        <v/>
      </c>
      <c r="P708" s="59" t="str">
        <f>IF('กรอกข้อมูล นร1'!E44="ย้าย",'กรอกข้อมูล นร1'!E44,"")</f>
        <v/>
      </c>
      <c r="Q708" s="35">
        <f t="shared" si="194"/>
        <v>0</v>
      </c>
      <c r="W708" s="35">
        <f t="shared" si="188"/>
        <v>0</v>
      </c>
    </row>
    <row r="709" spans="1:23" ht="12.75" customHeight="1">
      <c r="A709" s="54" t="str">
        <f t="shared" si="185"/>
        <v/>
      </c>
      <c r="B709" s="470" t="str">
        <f t="shared" si="195"/>
        <v/>
      </c>
      <c r="C709" s="52" t="str">
        <f>IF(A709="","",คะแนนตามตัวชี้วัด!AY658)</f>
        <v/>
      </c>
      <c r="D709" s="52" t="str">
        <f>IF(A709="","",คะแนนตามตัวชี้วัด!AU658)</f>
        <v/>
      </c>
      <c r="E709" s="52" t="str">
        <f>IF(B709="","",คะแนนตามตัวชี้วัด!AV658)</f>
        <v/>
      </c>
      <c r="F709" s="60" t="str">
        <f t="shared" ref="F709:F718" si="196">IF(SUM(D709:E709),SUM(D709:E709),"")</f>
        <v/>
      </c>
      <c r="G709" s="52" t="str">
        <f>IF(A709="","",คะแนนตามตัวชี้วัด!AZ658)</f>
        <v/>
      </c>
      <c r="H709" s="52" t="str">
        <f>IF(A709="","",คะแนนตามตัวชี้วัด!AW658)</f>
        <v/>
      </c>
      <c r="I709" s="52" t="str">
        <f>IF(B709="","",คะแนนตามตัวชี้วัด!AX658)</f>
        <v/>
      </c>
      <c r="J709" s="60" t="str">
        <f t="shared" ref="J709:J718" si="197">IF(SUM(H709:I709),SUM(H709:I709),"")</f>
        <v/>
      </c>
      <c r="K709" s="54" t="str">
        <f t="shared" ref="K709:K718" si="198">IF(A709="","",SUM(F709,J709)/2)</f>
        <v/>
      </c>
      <c r="L709" s="307" t="str">
        <f t="shared" ref="L709:L718" si="199">IF(A709="","",IF(P709="ย้าย","-",VLOOKUP(K709,เกรดประจำชั้น,4,TRUE)))</f>
        <v/>
      </c>
      <c r="M709" s="33"/>
      <c r="N709" s="33" t="str">
        <f t="shared" ref="N709:N718" si="200">IF(P709="ย้าย","-",IF(A709="","",IF(L709&gt;0,"/","")))</f>
        <v/>
      </c>
      <c r="O709" s="33" t="str">
        <f t="shared" ref="O709:O718" si="201">IF(N709="-","-",IF(A709="","",IF(L709=0,"/","")))</f>
        <v/>
      </c>
      <c r="P709" s="59" t="str">
        <f>IF('กรอกข้อมูล นร1'!E45="ย้าย",'กรอกข้อมูล นร1'!E45,"")</f>
        <v/>
      </c>
      <c r="Q709" s="35">
        <f t="shared" ref="Q709:Q718" si="202">SUM(C709,G709)</f>
        <v>0</v>
      </c>
      <c r="W709" s="35">
        <f t="shared" ref="W709:W718" si="203">SUM(C709,G709)</f>
        <v>0</v>
      </c>
    </row>
    <row r="710" spans="1:23" ht="12.75" customHeight="1">
      <c r="A710" s="54" t="str">
        <f t="shared" si="185"/>
        <v/>
      </c>
      <c r="B710" s="470" t="str">
        <f t="shared" si="195"/>
        <v/>
      </c>
      <c r="C710" s="52" t="str">
        <f>IF(A710="","",คะแนนตามตัวชี้วัด!AY659)</f>
        <v/>
      </c>
      <c r="D710" s="52" t="str">
        <f>IF(A710="","",คะแนนตามตัวชี้วัด!AU659)</f>
        <v/>
      </c>
      <c r="E710" s="52" t="str">
        <f>IF(B710="","",คะแนนตามตัวชี้วัด!AV659)</f>
        <v/>
      </c>
      <c r="F710" s="60" t="str">
        <f t="shared" si="196"/>
        <v/>
      </c>
      <c r="G710" s="52" t="str">
        <f>IF(A710="","",คะแนนตามตัวชี้วัด!AZ659)</f>
        <v/>
      </c>
      <c r="H710" s="52" t="str">
        <f>IF(A710="","",คะแนนตามตัวชี้วัด!AW659)</f>
        <v/>
      </c>
      <c r="I710" s="52" t="str">
        <f>IF(B710="","",คะแนนตามตัวชี้วัด!AX659)</f>
        <v/>
      </c>
      <c r="J710" s="60" t="str">
        <f t="shared" si="197"/>
        <v/>
      </c>
      <c r="K710" s="54" t="str">
        <f t="shared" si="198"/>
        <v/>
      </c>
      <c r="L710" s="307" t="str">
        <f t="shared" si="199"/>
        <v/>
      </c>
      <c r="M710" s="33"/>
      <c r="N710" s="33" t="str">
        <f t="shared" si="200"/>
        <v/>
      </c>
      <c r="O710" s="33" t="str">
        <f t="shared" si="201"/>
        <v/>
      </c>
      <c r="P710" s="59" t="str">
        <f>IF('กรอกข้อมูล นร1'!E46="ย้าย",'กรอกข้อมูล นร1'!E46,"")</f>
        <v/>
      </c>
      <c r="Q710" s="35">
        <f t="shared" si="202"/>
        <v>0</v>
      </c>
      <c r="W710" s="35">
        <f t="shared" si="203"/>
        <v>0</v>
      </c>
    </row>
    <row r="711" spans="1:23" ht="12.75" customHeight="1">
      <c r="A711" s="54" t="str">
        <f t="shared" si="185"/>
        <v/>
      </c>
      <c r="B711" s="470" t="str">
        <f t="shared" si="195"/>
        <v/>
      </c>
      <c r="C711" s="52" t="str">
        <f>IF(A711="","",คะแนนตามตัวชี้วัด!AY660)</f>
        <v/>
      </c>
      <c r="D711" s="52" t="str">
        <f>IF(A711="","",คะแนนตามตัวชี้วัด!AU660)</f>
        <v/>
      </c>
      <c r="E711" s="52" t="str">
        <f>IF(B711="","",คะแนนตามตัวชี้วัด!AV660)</f>
        <v/>
      </c>
      <c r="F711" s="60" t="str">
        <f t="shared" si="196"/>
        <v/>
      </c>
      <c r="G711" s="52" t="str">
        <f>IF(A711="","",คะแนนตามตัวชี้วัด!AZ660)</f>
        <v/>
      </c>
      <c r="H711" s="52" t="str">
        <f>IF(A711="","",คะแนนตามตัวชี้วัด!AW660)</f>
        <v/>
      </c>
      <c r="I711" s="52" t="str">
        <f>IF(B711="","",คะแนนตามตัวชี้วัด!AX660)</f>
        <v/>
      </c>
      <c r="J711" s="60" t="str">
        <f t="shared" si="197"/>
        <v/>
      </c>
      <c r="K711" s="54" t="str">
        <f t="shared" si="198"/>
        <v/>
      </c>
      <c r="L711" s="307" t="str">
        <f t="shared" si="199"/>
        <v/>
      </c>
      <c r="M711" s="33"/>
      <c r="N711" s="33" t="str">
        <f t="shared" si="200"/>
        <v/>
      </c>
      <c r="O711" s="33" t="str">
        <f t="shared" si="201"/>
        <v/>
      </c>
      <c r="P711" s="59" t="str">
        <f>IF('กรอกข้อมูล นร1'!E47="ย้าย",'กรอกข้อมูล นร1'!E47,"")</f>
        <v/>
      </c>
      <c r="Q711" s="35">
        <f t="shared" si="202"/>
        <v>0</v>
      </c>
      <c r="W711" s="35">
        <f t="shared" si="203"/>
        <v>0</v>
      </c>
    </row>
    <row r="712" spans="1:23" ht="12.75" customHeight="1">
      <c r="A712" s="54" t="str">
        <f t="shared" si="185"/>
        <v/>
      </c>
      <c r="B712" s="470" t="str">
        <f t="shared" si="195"/>
        <v/>
      </c>
      <c r="C712" s="52" t="str">
        <f>IF(A712="","",คะแนนตามตัวชี้วัด!AY661)</f>
        <v/>
      </c>
      <c r="D712" s="52" t="str">
        <f>IF(A712="","",คะแนนตามตัวชี้วัด!AU661)</f>
        <v/>
      </c>
      <c r="E712" s="52" t="str">
        <f>IF(B712="","",คะแนนตามตัวชี้วัด!AV661)</f>
        <v/>
      </c>
      <c r="F712" s="60" t="str">
        <f t="shared" si="196"/>
        <v/>
      </c>
      <c r="G712" s="52" t="str">
        <f>IF(A712="","",คะแนนตามตัวชี้วัด!AZ661)</f>
        <v/>
      </c>
      <c r="H712" s="52" t="str">
        <f>IF(A712="","",คะแนนตามตัวชี้วัด!AW661)</f>
        <v/>
      </c>
      <c r="I712" s="52" t="str">
        <f>IF(B712="","",คะแนนตามตัวชี้วัด!AX661)</f>
        <v/>
      </c>
      <c r="J712" s="60" t="str">
        <f t="shared" si="197"/>
        <v/>
      </c>
      <c r="K712" s="54" t="str">
        <f t="shared" si="198"/>
        <v/>
      </c>
      <c r="L712" s="307" t="str">
        <f t="shared" si="199"/>
        <v/>
      </c>
      <c r="M712" s="33"/>
      <c r="N712" s="33" t="str">
        <f t="shared" si="200"/>
        <v/>
      </c>
      <c r="O712" s="33" t="str">
        <f t="shared" si="201"/>
        <v/>
      </c>
      <c r="P712" s="59" t="str">
        <f>IF('กรอกข้อมูล นร1'!E48="ย้าย",'กรอกข้อมูล นร1'!E48,"")</f>
        <v/>
      </c>
      <c r="Q712" s="35">
        <f t="shared" si="202"/>
        <v>0</v>
      </c>
      <c r="W712" s="35">
        <f t="shared" si="203"/>
        <v>0</v>
      </c>
    </row>
    <row r="713" spans="1:23" ht="12.75" customHeight="1">
      <c r="A713" s="54" t="str">
        <f t="shared" si="185"/>
        <v/>
      </c>
      <c r="B713" s="470" t="str">
        <f t="shared" si="195"/>
        <v/>
      </c>
      <c r="C713" s="52" t="str">
        <f>IF(A713="","",คะแนนตามตัวชี้วัด!AY662)</f>
        <v/>
      </c>
      <c r="D713" s="52" t="str">
        <f>IF(A713="","",คะแนนตามตัวชี้วัด!AU662)</f>
        <v/>
      </c>
      <c r="E713" s="52" t="str">
        <f>IF(B713="","",คะแนนตามตัวชี้วัด!AV662)</f>
        <v/>
      </c>
      <c r="F713" s="60" t="str">
        <f t="shared" si="196"/>
        <v/>
      </c>
      <c r="G713" s="52" t="str">
        <f>IF(A713="","",คะแนนตามตัวชี้วัด!AZ662)</f>
        <v/>
      </c>
      <c r="H713" s="52" t="str">
        <f>IF(A713="","",คะแนนตามตัวชี้วัด!AW662)</f>
        <v/>
      </c>
      <c r="I713" s="52" t="str">
        <f>IF(B713="","",คะแนนตามตัวชี้วัด!AX662)</f>
        <v/>
      </c>
      <c r="J713" s="60" t="str">
        <f t="shared" si="197"/>
        <v/>
      </c>
      <c r="K713" s="54" t="str">
        <f t="shared" si="198"/>
        <v/>
      </c>
      <c r="L713" s="307" t="str">
        <f t="shared" si="199"/>
        <v/>
      </c>
      <c r="M713" s="33"/>
      <c r="N713" s="33" t="str">
        <f t="shared" si="200"/>
        <v/>
      </c>
      <c r="O713" s="33" t="str">
        <f t="shared" si="201"/>
        <v/>
      </c>
      <c r="P713" s="59" t="str">
        <f>IF('กรอกข้อมูล นร1'!E49="ย้าย",'กรอกข้อมูล นร1'!E49,"")</f>
        <v/>
      </c>
      <c r="Q713" s="35">
        <f t="shared" si="202"/>
        <v>0</v>
      </c>
      <c r="W713" s="35">
        <f t="shared" si="203"/>
        <v>0</v>
      </c>
    </row>
    <row r="714" spans="1:23" ht="12.75" customHeight="1">
      <c r="A714" s="54" t="str">
        <f t="shared" si="185"/>
        <v/>
      </c>
      <c r="B714" s="470" t="str">
        <f t="shared" si="195"/>
        <v/>
      </c>
      <c r="C714" s="52" t="str">
        <f>IF(A714="","",คะแนนตามตัวชี้วัด!AY663)</f>
        <v/>
      </c>
      <c r="D714" s="52" t="str">
        <f>IF(A714="","",คะแนนตามตัวชี้วัด!AU663)</f>
        <v/>
      </c>
      <c r="E714" s="52" t="str">
        <f>IF(B714="","",คะแนนตามตัวชี้วัด!AV663)</f>
        <v/>
      </c>
      <c r="F714" s="60" t="str">
        <f t="shared" si="196"/>
        <v/>
      </c>
      <c r="G714" s="52" t="str">
        <f>IF(A714="","",คะแนนตามตัวชี้วัด!AZ663)</f>
        <v/>
      </c>
      <c r="H714" s="52" t="str">
        <f>IF(A714="","",คะแนนตามตัวชี้วัด!AW663)</f>
        <v/>
      </c>
      <c r="I714" s="52" t="str">
        <f>IF(B714="","",คะแนนตามตัวชี้วัด!AX663)</f>
        <v/>
      </c>
      <c r="J714" s="60" t="str">
        <f t="shared" si="197"/>
        <v/>
      </c>
      <c r="K714" s="54" t="str">
        <f t="shared" si="198"/>
        <v/>
      </c>
      <c r="L714" s="307" t="str">
        <f t="shared" si="199"/>
        <v/>
      </c>
      <c r="M714" s="33"/>
      <c r="N714" s="33" t="str">
        <f t="shared" si="200"/>
        <v/>
      </c>
      <c r="O714" s="33" t="str">
        <f t="shared" si="201"/>
        <v/>
      </c>
      <c r="P714" s="59" t="str">
        <f>IF('กรอกข้อมูล นร1'!E50="ย้าย",'กรอกข้อมูล นร1'!E50,"")</f>
        <v/>
      </c>
      <c r="Q714" s="35">
        <f t="shared" si="202"/>
        <v>0</v>
      </c>
      <c r="W714" s="35">
        <f t="shared" si="203"/>
        <v>0</v>
      </c>
    </row>
    <row r="715" spans="1:23" ht="12.75" customHeight="1">
      <c r="A715" s="54" t="str">
        <f t="shared" si="185"/>
        <v/>
      </c>
      <c r="B715" s="470" t="str">
        <f t="shared" si="195"/>
        <v/>
      </c>
      <c r="C715" s="52" t="str">
        <f>IF(A715="","",คะแนนตามตัวชี้วัด!AY664)</f>
        <v/>
      </c>
      <c r="D715" s="52" t="str">
        <f>IF(A715="","",คะแนนตามตัวชี้วัด!AU664)</f>
        <v/>
      </c>
      <c r="E715" s="52" t="str">
        <f>IF(B715="","",คะแนนตามตัวชี้วัด!AV664)</f>
        <v/>
      </c>
      <c r="F715" s="60" t="str">
        <f t="shared" si="196"/>
        <v/>
      </c>
      <c r="G715" s="52" t="str">
        <f>IF(A715="","",คะแนนตามตัวชี้วัด!AZ664)</f>
        <v/>
      </c>
      <c r="H715" s="52" t="str">
        <f>IF(A715="","",คะแนนตามตัวชี้วัด!AW664)</f>
        <v/>
      </c>
      <c r="I715" s="52" t="str">
        <f>IF(B715="","",คะแนนตามตัวชี้วัด!AX664)</f>
        <v/>
      </c>
      <c r="J715" s="60" t="str">
        <f t="shared" si="197"/>
        <v/>
      </c>
      <c r="K715" s="54" t="str">
        <f t="shared" si="198"/>
        <v/>
      </c>
      <c r="L715" s="307" t="str">
        <f t="shared" si="199"/>
        <v/>
      </c>
      <c r="M715" s="33"/>
      <c r="N715" s="33" t="str">
        <f t="shared" si="200"/>
        <v/>
      </c>
      <c r="O715" s="33" t="str">
        <f t="shared" si="201"/>
        <v/>
      </c>
      <c r="P715" s="59" t="str">
        <f>IF('กรอกข้อมูล นร1'!E51="ย้าย",'กรอกข้อมูล นร1'!E51,"")</f>
        <v/>
      </c>
      <c r="Q715" s="35">
        <f t="shared" si="202"/>
        <v>0</v>
      </c>
      <c r="W715" s="35">
        <f t="shared" si="203"/>
        <v>0</v>
      </c>
    </row>
    <row r="716" spans="1:23" ht="12.75" customHeight="1">
      <c r="A716" s="54" t="str">
        <f t="shared" si="185"/>
        <v/>
      </c>
      <c r="B716" s="470" t="str">
        <f t="shared" si="195"/>
        <v/>
      </c>
      <c r="C716" s="52" t="str">
        <f>IF(A716="","",คะแนนตามตัวชี้วัด!AY665)</f>
        <v/>
      </c>
      <c r="D716" s="52" t="str">
        <f>IF(A716="","",คะแนนตามตัวชี้วัด!AU665)</f>
        <v/>
      </c>
      <c r="E716" s="52" t="str">
        <f>IF(B716="","",คะแนนตามตัวชี้วัด!AV665)</f>
        <v/>
      </c>
      <c r="F716" s="60" t="str">
        <f t="shared" si="196"/>
        <v/>
      </c>
      <c r="G716" s="52" t="str">
        <f>IF(A716="","",คะแนนตามตัวชี้วัด!AZ665)</f>
        <v/>
      </c>
      <c r="H716" s="52" t="str">
        <f>IF(A716="","",คะแนนตามตัวชี้วัด!AW665)</f>
        <v/>
      </c>
      <c r="I716" s="52" t="str">
        <f>IF(B716="","",คะแนนตามตัวชี้วัด!AX665)</f>
        <v/>
      </c>
      <c r="J716" s="60" t="str">
        <f t="shared" si="197"/>
        <v/>
      </c>
      <c r="K716" s="54" t="str">
        <f t="shared" si="198"/>
        <v/>
      </c>
      <c r="L716" s="307" t="str">
        <f t="shared" si="199"/>
        <v/>
      </c>
      <c r="M716" s="33"/>
      <c r="N716" s="33" t="str">
        <f t="shared" si="200"/>
        <v/>
      </c>
      <c r="O716" s="33" t="str">
        <f t="shared" si="201"/>
        <v/>
      </c>
      <c r="P716" s="59" t="str">
        <f>IF('กรอกข้อมูล นร1'!E52="ย้าย",'กรอกข้อมูล นร1'!E52,"")</f>
        <v/>
      </c>
      <c r="Q716" s="35">
        <f t="shared" si="202"/>
        <v>0</v>
      </c>
      <c r="W716" s="35">
        <f t="shared" si="203"/>
        <v>0</v>
      </c>
    </row>
    <row r="717" spans="1:23" ht="12.75" customHeight="1">
      <c r="A717" s="54" t="str">
        <f t="shared" ref="A717:A718" si="204">A598</f>
        <v/>
      </c>
      <c r="B717" s="470" t="str">
        <f t="shared" si="195"/>
        <v/>
      </c>
      <c r="C717" s="52" t="str">
        <f>IF(A717="","",คะแนนตามตัวชี้วัด!AY666)</f>
        <v/>
      </c>
      <c r="D717" s="52" t="str">
        <f>IF(A717="","",คะแนนตามตัวชี้วัด!AU666)</f>
        <v/>
      </c>
      <c r="E717" s="52" t="str">
        <f>IF(B717="","",คะแนนตามตัวชี้วัด!AV666)</f>
        <v/>
      </c>
      <c r="F717" s="60" t="str">
        <f t="shared" si="196"/>
        <v/>
      </c>
      <c r="G717" s="52" t="str">
        <f>IF(A717="","",คะแนนตามตัวชี้วัด!AZ666)</f>
        <v/>
      </c>
      <c r="H717" s="52" t="str">
        <f>IF(A717="","",คะแนนตามตัวชี้วัด!AW666)</f>
        <v/>
      </c>
      <c r="I717" s="52" t="str">
        <f>IF(B717="","",คะแนนตามตัวชี้วัด!AX666)</f>
        <v/>
      </c>
      <c r="J717" s="60" t="str">
        <f t="shared" si="197"/>
        <v/>
      </c>
      <c r="K717" s="54" t="str">
        <f t="shared" si="198"/>
        <v/>
      </c>
      <c r="L717" s="307" t="str">
        <f t="shared" si="199"/>
        <v/>
      </c>
      <c r="M717" s="33"/>
      <c r="N717" s="33" t="str">
        <f t="shared" si="200"/>
        <v/>
      </c>
      <c r="O717" s="33" t="str">
        <f t="shared" si="201"/>
        <v/>
      </c>
      <c r="P717" s="59" t="str">
        <f>IF('กรอกข้อมูล นร1'!E53="ย้าย",'กรอกข้อมูล นร1'!E53,"")</f>
        <v/>
      </c>
      <c r="Q717" s="35">
        <f t="shared" si="202"/>
        <v>0</v>
      </c>
      <c r="W717" s="35">
        <f t="shared" si="203"/>
        <v>0</v>
      </c>
    </row>
    <row r="718" spans="1:23" ht="11.1" customHeight="1">
      <c r="A718" s="54" t="str">
        <f t="shared" si="204"/>
        <v/>
      </c>
      <c r="B718" s="470" t="str">
        <f t="shared" si="195"/>
        <v/>
      </c>
      <c r="C718" s="52" t="str">
        <f>IF(A718="","",คะแนนตามตัวชี้วัด!AY667)</f>
        <v/>
      </c>
      <c r="D718" s="52" t="str">
        <f>IF(A718="","",คะแนนตามตัวชี้วัด!AU667)</f>
        <v/>
      </c>
      <c r="E718" s="52" t="str">
        <f>IF(B718="","",คะแนนตามตัวชี้วัด!AV667)</f>
        <v/>
      </c>
      <c r="F718" s="60" t="str">
        <f t="shared" si="196"/>
        <v/>
      </c>
      <c r="G718" s="52" t="str">
        <f>IF(A718="","",คะแนนตามตัวชี้วัด!AZ667)</f>
        <v/>
      </c>
      <c r="H718" s="52" t="str">
        <f>IF(A718="","",คะแนนตามตัวชี้วัด!AW667)</f>
        <v/>
      </c>
      <c r="I718" s="52" t="str">
        <f>IF(B718="","",คะแนนตามตัวชี้วัด!AX667)</f>
        <v/>
      </c>
      <c r="J718" s="60" t="str">
        <f t="shared" si="197"/>
        <v/>
      </c>
      <c r="K718" s="54" t="str">
        <f t="shared" si="198"/>
        <v/>
      </c>
      <c r="L718" s="307" t="str">
        <f t="shared" si="199"/>
        <v/>
      </c>
      <c r="M718" s="33"/>
      <c r="N718" s="33" t="str">
        <f t="shared" si="200"/>
        <v/>
      </c>
      <c r="O718" s="33" t="str">
        <f t="shared" si="201"/>
        <v/>
      </c>
      <c r="P718" s="59" t="str">
        <f>IF('กรอกข้อมูล นร1'!E54="ย้าย",'กรอกข้อมูล นร1'!E54,"")</f>
        <v/>
      </c>
      <c r="Q718" s="35">
        <f t="shared" si="202"/>
        <v>0</v>
      </c>
      <c r="W718" s="35">
        <f t="shared" si="203"/>
        <v>0</v>
      </c>
    </row>
    <row r="719" spans="1:23" ht="21" hidden="1" customHeight="1">
      <c r="A719" s="41"/>
      <c r="B719" s="38"/>
      <c r="C719" s="39"/>
      <c r="D719" s="45"/>
      <c r="E719" s="45"/>
      <c r="F719" s="40"/>
      <c r="G719" s="40"/>
      <c r="H719" s="45"/>
      <c r="I719" s="45"/>
      <c r="J719" s="45"/>
      <c r="K719" s="46"/>
      <c r="L719" s="45"/>
      <c r="M719" s="47"/>
      <c r="N719" s="317" t="str">
        <f>IF(COUNTIF(N669:N718,"/"),COUNTIF(N669:N718,"/"),"0")</f>
        <v>0</v>
      </c>
      <c r="O719" s="317">
        <f>IF(COUNTIF(O669:O718,"/"),COUNTIF(O669:O718,"/"),"0")</f>
        <v>1</v>
      </c>
      <c r="Q719" s="35">
        <f t="shared" si="194"/>
        <v>0</v>
      </c>
      <c r="W719" s="35">
        <f t="shared" si="188"/>
        <v>0</v>
      </c>
    </row>
    <row r="720" spans="1:23" ht="21" customHeight="1">
      <c r="B720" s="916" t="s">
        <v>114</v>
      </c>
      <c r="C720" s="916"/>
      <c r="D720" s="916"/>
      <c r="E720" s="917">
        <f>N719*100/SUM(N719:O719)</f>
        <v>0</v>
      </c>
      <c r="F720" s="917"/>
      <c r="G720" s="251"/>
      <c r="H720" s="42"/>
      <c r="I720" s="42"/>
      <c r="J720" s="42"/>
      <c r="K720" s="43"/>
      <c r="L720" s="42"/>
      <c r="M720" s="44"/>
      <c r="N720" s="44"/>
      <c r="Q720" s="35">
        <f t="shared" si="194"/>
        <v>0</v>
      </c>
      <c r="W720" s="35">
        <f t="shared" si="188"/>
        <v>0</v>
      </c>
    </row>
    <row r="721" spans="1:24" ht="21" hidden="1" customHeight="1">
      <c r="Q721" s="35">
        <f t="shared" si="194"/>
        <v>0</v>
      </c>
    </row>
    <row r="722" spans="1:24" ht="21" hidden="1" customHeight="1">
      <c r="B722" s="451"/>
      <c r="C722" s="451"/>
      <c r="D722" s="451"/>
      <c r="E722" s="251"/>
      <c r="F722" s="251"/>
      <c r="G722" s="251"/>
      <c r="H722" s="42"/>
      <c r="I722" s="42"/>
      <c r="J722" s="42"/>
      <c r="K722" s="43"/>
      <c r="L722" s="42"/>
      <c r="M722" s="44"/>
      <c r="N722" s="44"/>
      <c r="Q722" s="35">
        <f t="shared" si="194"/>
        <v>0</v>
      </c>
    </row>
    <row r="723" spans="1:24" ht="21" customHeight="1">
      <c r="A723" s="918" t="str">
        <f>"ผลการประเมินการเรียนรู้  วิชา"&amp;ข้อมูลพื้นฐาน!A28&amp;"    รหัสวิชา    "&amp;ข้อมูลพื้นฐาน!C28</f>
        <v xml:space="preserve">ผลการประเมินการเรียนรู้  วิชา    รหัสวิชา    </v>
      </c>
      <c r="B723" s="918"/>
      <c r="C723" s="918"/>
      <c r="D723" s="918"/>
      <c r="E723" s="918"/>
      <c r="F723" s="918"/>
      <c r="G723" s="918"/>
      <c r="H723" s="918"/>
      <c r="I723" s="918"/>
      <c r="J723" s="918"/>
      <c r="K723" s="918"/>
      <c r="L723" s="918"/>
      <c r="M723" s="918"/>
      <c r="N723" s="918"/>
      <c r="O723" s="918"/>
      <c r="P723" s="918"/>
      <c r="Q723" s="35">
        <f t="shared" si="194"/>
        <v>0</v>
      </c>
      <c r="X723" s="35">
        <v>13</v>
      </c>
    </row>
    <row r="724" spans="1:24" ht="17.100000000000001" customHeight="1">
      <c r="A724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724" s="919"/>
      <c r="C724" s="919"/>
      <c r="D724" s="919"/>
      <c r="E724" s="919"/>
      <c r="F724" s="919"/>
      <c r="G724" s="919"/>
      <c r="H724" s="919"/>
      <c r="I724" s="919"/>
      <c r="J724" s="919"/>
      <c r="K724" s="919"/>
      <c r="L724" s="919"/>
      <c r="M724" s="919"/>
      <c r="N724" s="919"/>
      <c r="O724" s="919"/>
      <c r="P724" s="919"/>
      <c r="Q724" s="35">
        <f t="shared" si="194"/>
        <v>0</v>
      </c>
    </row>
    <row r="725" spans="1:24" ht="17.100000000000001" customHeight="1">
      <c r="A725" s="920" t="str">
        <f>"ครูผู้สอน    "&amp;ข้อมูลพื้นฐาน!B28</f>
        <v xml:space="preserve">ครูผู้สอน    </v>
      </c>
      <c r="B725" s="920"/>
      <c r="C725" s="920"/>
      <c r="D725" s="920"/>
      <c r="E725" s="920"/>
      <c r="F725" s="920"/>
      <c r="G725" s="920"/>
      <c r="H725" s="920"/>
      <c r="I725" s="920"/>
      <c r="J725" s="920"/>
      <c r="K725" s="920"/>
      <c r="L725" s="920"/>
      <c r="M725" s="920"/>
      <c r="N725" s="920"/>
      <c r="O725" s="920"/>
      <c r="P725" s="920"/>
      <c r="Q725" s="35">
        <f t="shared" si="194"/>
        <v>0</v>
      </c>
    </row>
    <row r="726" spans="1:24" ht="14.45" customHeight="1">
      <c r="A726" s="921" t="s">
        <v>38</v>
      </c>
      <c r="B726" s="924" t="s">
        <v>39</v>
      </c>
      <c r="C726" s="947" t="s">
        <v>40</v>
      </c>
      <c r="D726" s="947"/>
      <c r="E726" s="947"/>
      <c r="F726" s="947"/>
      <c r="G726" s="948" t="s">
        <v>43</v>
      </c>
      <c r="H726" s="948"/>
      <c r="I726" s="948"/>
      <c r="J726" s="931"/>
      <c r="K726" s="930" t="s">
        <v>44</v>
      </c>
      <c r="L726" s="931"/>
      <c r="M726" s="932" t="s">
        <v>48</v>
      </c>
      <c r="N726" s="935" t="s">
        <v>49</v>
      </c>
      <c r="O726" s="936"/>
      <c r="P726" s="939" t="s">
        <v>61</v>
      </c>
      <c r="Q726" s="35">
        <f t="shared" si="194"/>
        <v>0</v>
      </c>
    </row>
    <row r="727" spans="1:24" ht="45.6" customHeight="1">
      <c r="A727" s="922"/>
      <c r="B727" s="925"/>
      <c r="C727" s="949" t="s">
        <v>116</v>
      </c>
      <c r="D727" s="585" t="s">
        <v>41</v>
      </c>
      <c r="E727" s="585" t="s">
        <v>42</v>
      </c>
      <c r="F727" s="585" t="s">
        <v>1</v>
      </c>
      <c r="G727" s="949" t="s">
        <v>116</v>
      </c>
      <c r="H727" s="586" t="s">
        <v>41</v>
      </c>
      <c r="I727" s="586" t="s">
        <v>1717</v>
      </c>
      <c r="J727" s="586" t="s">
        <v>1</v>
      </c>
      <c r="K727" s="587" t="s">
        <v>45</v>
      </c>
      <c r="L727" s="949" t="s">
        <v>46</v>
      </c>
      <c r="M727" s="933"/>
      <c r="N727" s="937"/>
      <c r="O727" s="938"/>
      <c r="P727" s="940"/>
      <c r="Q727" s="35">
        <f t="shared" si="194"/>
        <v>0</v>
      </c>
    </row>
    <row r="728" spans="1:24" ht="14.1" customHeight="1">
      <c r="A728" s="922"/>
      <c r="B728" s="925"/>
      <c r="C728" s="950"/>
      <c r="D728" s="209" t="s">
        <v>47</v>
      </c>
      <c r="E728" s="209" t="s">
        <v>47</v>
      </c>
      <c r="F728" s="209" t="s">
        <v>47</v>
      </c>
      <c r="G728" s="950"/>
      <c r="H728" s="209" t="s">
        <v>47</v>
      </c>
      <c r="I728" s="209" t="s">
        <v>47</v>
      </c>
      <c r="J728" s="209" t="s">
        <v>47</v>
      </c>
      <c r="K728" s="588" t="s">
        <v>47</v>
      </c>
      <c r="L728" s="951"/>
      <c r="M728" s="933"/>
      <c r="N728" s="939" t="s">
        <v>50</v>
      </c>
      <c r="O728" s="939" t="s">
        <v>51</v>
      </c>
      <c r="P728" s="940"/>
      <c r="Q728" s="35">
        <f t="shared" si="194"/>
        <v>0</v>
      </c>
    </row>
    <row r="729" spans="1:24" ht="14.1" customHeight="1">
      <c r="A729" s="923"/>
      <c r="B729" s="926"/>
      <c r="C729" s="209">
        <f>ข้อมูลพื้นฐาน!F28</f>
        <v>0</v>
      </c>
      <c r="D729" s="209">
        <f>ข้อมูลพื้นฐาน!D28</f>
        <v>0</v>
      </c>
      <c r="E729" s="209">
        <f>ข้อมูลพื้นฐาน!E28</f>
        <v>0</v>
      </c>
      <c r="F729" s="209">
        <f>SUM(D729:E729)</f>
        <v>0</v>
      </c>
      <c r="G729" s="209">
        <f>ข้อมูลพื้นฐาน!G28</f>
        <v>0</v>
      </c>
      <c r="H729" s="209">
        <f>ข้อมูลพื้นฐาน!D28</f>
        <v>0</v>
      </c>
      <c r="I729" s="209">
        <f>ข้อมูลพื้นฐาน!E28</f>
        <v>0</v>
      </c>
      <c r="J729" s="209">
        <f>SUM(H729:I729)</f>
        <v>0</v>
      </c>
      <c r="K729" s="588">
        <f>SUM(F729,J729)/2</f>
        <v>0</v>
      </c>
      <c r="L729" s="950"/>
      <c r="M729" s="934"/>
      <c r="N729" s="941"/>
      <c r="O729" s="941"/>
      <c r="P729" s="941"/>
      <c r="Q729" s="35">
        <f t="shared" si="194"/>
        <v>0</v>
      </c>
    </row>
    <row r="730" spans="1:24" ht="12.95" customHeight="1">
      <c r="A730" s="54">
        <f t="shared" ref="A730:A777" si="205">A548</f>
        <v>1</v>
      </c>
      <c r="B730" s="470" t="str">
        <f t="shared" ref="B730:B761" si="206">B610</f>
        <v/>
      </c>
      <c r="C730" s="52">
        <f>IF(A730="","",คะแนนตามตัวชี้วัด!AY674)</f>
        <v>0</v>
      </c>
      <c r="D730" s="52">
        <f>IF(A730="","",คะแนนตามตัวชี้วัด!AU674)</f>
        <v>0</v>
      </c>
      <c r="E730" s="52" t="str">
        <f>IF(B730="","",คะแนนตามตัวชี้วัด!AV674)</f>
        <v/>
      </c>
      <c r="F730" s="60" t="str">
        <f>IF(SUM(D730:E730),SUM(D730:E730),"")</f>
        <v/>
      </c>
      <c r="G730" s="52">
        <f>IF(A730="","",คะแนนตามตัวชี้วัด!AZ674)</f>
        <v>0</v>
      </c>
      <c r="H730" s="52">
        <f>IF(A730="","",คะแนนตามตัวชี้วัด!AW674)</f>
        <v>0</v>
      </c>
      <c r="I730" s="52" t="str">
        <f>IF(B730="","",คะแนนตามตัวชี้วัด!AX674)</f>
        <v/>
      </c>
      <c r="J730" s="60" t="str">
        <f>IF(SUM(H730:I730),SUM(H730:I730),"")</f>
        <v/>
      </c>
      <c r="K730" s="54">
        <f>IF(A730="","",SUM(F730,J730)/2)</f>
        <v>0</v>
      </c>
      <c r="L730" s="307">
        <f t="shared" ref="L730:L769" si="207">IF(A730="","",IF(P730="ย้าย","-",VLOOKUP(K730,เกรดประจำชั้น,4,TRUE)))</f>
        <v>0</v>
      </c>
      <c r="M730" s="33"/>
      <c r="N730" s="33" t="str">
        <f>IF(P730="ย้าย","-",IF(A730="","",IF(L730&gt;0,"/","")))</f>
        <v/>
      </c>
      <c r="O730" s="33" t="str">
        <f>IF(N730="-","-",IF(A730="","",IF(L730=0,"/","")))</f>
        <v>/</v>
      </c>
      <c r="P730" s="59" t="str">
        <f>IF('กรอกข้อมูล นร1'!E5="ย้าย",'กรอกข้อมูล นร1'!E5,"")</f>
        <v/>
      </c>
      <c r="Q730" s="35">
        <f t="shared" si="194"/>
        <v>0</v>
      </c>
    </row>
    <row r="731" spans="1:24" ht="12.95" customHeight="1">
      <c r="A731" s="54" t="str">
        <f t="shared" si="205"/>
        <v/>
      </c>
      <c r="B731" s="470" t="str">
        <f t="shared" si="206"/>
        <v/>
      </c>
      <c r="C731" s="52" t="str">
        <f>IF(A731="","",คะแนนตามตัวชี้วัด!AY675)</f>
        <v/>
      </c>
      <c r="D731" s="52" t="str">
        <f>IF(A731="","",คะแนนตามตัวชี้วัด!AU675)</f>
        <v/>
      </c>
      <c r="E731" s="52" t="str">
        <f>IF(B731="","",คะแนนตามตัวชี้วัด!AV675)</f>
        <v/>
      </c>
      <c r="F731" s="60" t="str">
        <f t="shared" ref="F731:F769" si="208">IF(SUM(D731:E731),SUM(D731:E731),"")</f>
        <v/>
      </c>
      <c r="G731" s="52" t="str">
        <f>IF(A731="","",คะแนนตามตัวชี้วัด!AZ675)</f>
        <v/>
      </c>
      <c r="H731" s="52" t="str">
        <f>IF(A731="","",คะแนนตามตัวชี้วัด!AW675)</f>
        <v/>
      </c>
      <c r="I731" s="52" t="str">
        <f>IF(B731="","",คะแนนตามตัวชี้วัด!AX675)</f>
        <v/>
      </c>
      <c r="J731" s="60" t="str">
        <f t="shared" ref="J731:J769" si="209">IF(SUM(H731:I731),SUM(H731:I731),"")</f>
        <v/>
      </c>
      <c r="K731" s="54" t="str">
        <f t="shared" ref="K731:K769" si="210">IF(A731="","",SUM(F731,J731)/2)</f>
        <v/>
      </c>
      <c r="L731" s="307" t="str">
        <f t="shared" si="207"/>
        <v/>
      </c>
      <c r="M731" s="33"/>
      <c r="N731" s="33" t="str">
        <f t="shared" ref="N731:N769" si="211">IF(P731="ย้าย","-",IF(A731="","",IF(L731&gt;0,"/","")))</f>
        <v/>
      </c>
      <c r="O731" s="33" t="str">
        <f t="shared" ref="O731:O769" si="212">IF(N731="-","-",IF(A731="","",IF(L731=0,"/","")))</f>
        <v/>
      </c>
      <c r="P731" s="59" t="str">
        <f>IF('กรอกข้อมูล นร1'!E6="ย้าย",'กรอกข้อมูล นร1'!E6,"")</f>
        <v/>
      </c>
      <c r="Q731" s="35">
        <f t="shared" si="194"/>
        <v>0</v>
      </c>
    </row>
    <row r="732" spans="1:24" ht="12.95" customHeight="1">
      <c r="A732" s="54" t="str">
        <f t="shared" si="205"/>
        <v/>
      </c>
      <c r="B732" s="470" t="str">
        <f t="shared" si="206"/>
        <v/>
      </c>
      <c r="C732" s="52" t="str">
        <f>IF(A732="","",คะแนนตามตัวชี้วัด!AY676)</f>
        <v/>
      </c>
      <c r="D732" s="52" t="str">
        <f>IF(A732="","",คะแนนตามตัวชี้วัด!AU676)</f>
        <v/>
      </c>
      <c r="E732" s="52" t="str">
        <f>IF(B732="","",คะแนนตามตัวชี้วัด!AV676)</f>
        <v/>
      </c>
      <c r="F732" s="60" t="str">
        <f t="shared" si="208"/>
        <v/>
      </c>
      <c r="G732" s="52" t="str">
        <f>IF(A732="","",คะแนนตามตัวชี้วัด!AZ676)</f>
        <v/>
      </c>
      <c r="H732" s="52" t="str">
        <f>IF(A732="","",คะแนนตามตัวชี้วัด!AW676)</f>
        <v/>
      </c>
      <c r="I732" s="52" t="str">
        <f>IF(B732="","",คะแนนตามตัวชี้วัด!AX676)</f>
        <v/>
      </c>
      <c r="J732" s="60" t="str">
        <f t="shared" si="209"/>
        <v/>
      </c>
      <c r="K732" s="54" t="str">
        <f t="shared" si="210"/>
        <v/>
      </c>
      <c r="L732" s="307" t="str">
        <f t="shared" si="207"/>
        <v/>
      </c>
      <c r="M732" s="33"/>
      <c r="N732" s="33" t="str">
        <f t="shared" si="211"/>
        <v/>
      </c>
      <c r="O732" s="33" t="str">
        <f t="shared" si="212"/>
        <v/>
      </c>
      <c r="P732" s="59" t="str">
        <f>IF('กรอกข้อมูล นร1'!E7="ย้าย",'กรอกข้อมูล นร1'!E7,"")</f>
        <v/>
      </c>
      <c r="Q732" s="35">
        <f t="shared" si="194"/>
        <v>0</v>
      </c>
    </row>
    <row r="733" spans="1:24" ht="12.95" customHeight="1">
      <c r="A733" s="54" t="str">
        <f t="shared" si="205"/>
        <v/>
      </c>
      <c r="B733" s="470" t="str">
        <f t="shared" si="206"/>
        <v/>
      </c>
      <c r="C733" s="52" t="str">
        <f>IF(A733="","",คะแนนตามตัวชี้วัด!AY677)</f>
        <v/>
      </c>
      <c r="D733" s="52" t="str">
        <f>IF(A733="","",คะแนนตามตัวชี้วัด!AU677)</f>
        <v/>
      </c>
      <c r="E733" s="52" t="str">
        <f>IF(B733="","",คะแนนตามตัวชี้วัด!AV677)</f>
        <v/>
      </c>
      <c r="F733" s="60" t="str">
        <f t="shared" si="208"/>
        <v/>
      </c>
      <c r="G733" s="52" t="str">
        <f>IF(A733="","",คะแนนตามตัวชี้วัด!AZ677)</f>
        <v/>
      </c>
      <c r="H733" s="52" t="str">
        <f>IF(A733="","",คะแนนตามตัวชี้วัด!AW677)</f>
        <v/>
      </c>
      <c r="I733" s="52" t="str">
        <f>IF(B733="","",คะแนนตามตัวชี้วัด!AX677)</f>
        <v/>
      </c>
      <c r="J733" s="60" t="str">
        <f t="shared" si="209"/>
        <v/>
      </c>
      <c r="K733" s="54" t="str">
        <f t="shared" si="210"/>
        <v/>
      </c>
      <c r="L733" s="307" t="str">
        <f t="shared" si="207"/>
        <v/>
      </c>
      <c r="M733" s="33"/>
      <c r="N733" s="33" t="str">
        <f t="shared" si="211"/>
        <v/>
      </c>
      <c r="O733" s="33" t="str">
        <f t="shared" si="212"/>
        <v/>
      </c>
      <c r="P733" s="59" t="str">
        <f>IF('กรอกข้อมูล นร1'!E8="ย้าย",'กรอกข้อมูล นร1'!E8,"")</f>
        <v/>
      </c>
      <c r="Q733" s="35">
        <f t="shared" si="194"/>
        <v>0</v>
      </c>
    </row>
    <row r="734" spans="1:24" ht="12.95" customHeight="1">
      <c r="A734" s="54" t="str">
        <f t="shared" si="205"/>
        <v/>
      </c>
      <c r="B734" s="470" t="str">
        <f t="shared" si="206"/>
        <v/>
      </c>
      <c r="C734" s="52" t="str">
        <f>IF(A734="","",คะแนนตามตัวชี้วัด!AY678)</f>
        <v/>
      </c>
      <c r="D734" s="52" t="str">
        <f>IF(A734="","",คะแนนตามตัวชี้วัด!AU678)</f>
        <v/>
      </c>
      <c r="E734" s="52" t="str">
        <f>IF(B734="","",คะแนนตามตัวชี้วัด!AV678)</f>
        <v/>
      </c>
      <c r="F734" s="60" t="str">
        <f t="shared" si="208"/>
        <v/>
      </c>
      <c r="G734" s="52" t="str">
        <f>IF(A734="","",คะแนนตามตัวชี้วัด!AZ678)</f>
        <v/>
      </c>
      <c r="H734" s="52" t="str">
        <f>IF(A734="","",คะแนนตามตัวชี้วัด!AW678)</f>
        <v/>
      </c>
      <c r="I734" s="52" t="str">
        <f>IF(B734="","",คะแนนตามตัวชี้วัด!AX678)</f>
        <v/>
      </c>
      <c r="J734" s="60" t="str">
        <f t="shared" si="209"/>
        <v/>
      </c>
      <c r="K734" s="54" t="str">
        <f t="shared" si="210"/>
        <v/>
      </c>
      <c r="L734" s="307" t="str">
        <f t="shared" si="207"/>
        <v/>
      </c>
      <c r="M734" s="33"/>
      <c r="N734" s="33" t="str">
        <f t="shared" si="211"/>
        <v/>
      </c>
      <c r="O734" s="33" t="str">
        <f t="shared" si="212"/>
        <v/>
      </c>
      <c r="P734" s="59" t="str">
        <f>IF('กรอกข้อมูล นร1'!E9="ย้าย",'กรอกข้อมูล นร1'!E9,"")</f>
        <v/>
      </c>
      <c r="Q734" s="35">
        <f t="shared" si="194"/>
        <v>0</v>
      </c>
    </row>
    <row r="735" spans="1:24" ht="12.95" customHeight="1">
      <c r="A735" s="54" t="str">
        <f t="shared" si="205"/>
        <v/>
      </c>
      <c r="B735" s="470" t="str">
        <f t="shared" si="206"/>
        <v/>
      </c>
      <c r="C735" s="52" t="str">
        <f>IF(A735="","",คะแนนตามตัวชี้วัด!AY679)</f>
        <v/>
      </c>
      <c r="D735" s="52" t="str">
        <f>IF(A735="","",คะแนนตามตัวชี้วัด!AU679)</f>
        <v/>
      </c>
      <c r="E735" s="52" t="str">
        <f>IF(B735="","",คะแนนตามตัวชี้วัด!AV679)</f>
        <v/>
      </c>
      <c r="F735" s="60" t="str">
        <f t="shared" si="208"/>
        <v/>
      </c>
      <c r="G735" s="52" t="str">
        <f>IF(A735="","",คะแนนตามตัวชี้วัด!AZ679)</f>
        <v/>
      </c>
      <c r="H735" s="52" t="str">
        <f>IF(A735="","",คะแนนตามตัวชี้วัด!AW679)</f>
        <v/>
      </c>
      <c r="I735" s="52" t="str">
        <f>IF(B735="","",คะแนนตามตัวชี้วัด!AX679)</f>
        <v/>
      </c>
      <c r="J735" s="60" t="str">
        <f t="shared" si="209"/>
        <v/>
      </c>
      <c r="K735" s="54" t="str">
        <f t="shared" si="210"/>
        <v/>
      </c>
      <c r="L735" s="307" t="str">
        <f t="shared" si="207"/>
        <v/>
      </c>
      <c r="M735" s="33"/>
      <c r="N735" s="33" t="str">
        <f t="shared" si="211"/>
        <v/>
      </c>
      <c r="O735" s="33" t="str">
        <f t="shared" si="212"/>
        <v/>
      </c>
      <c r="P735" s="59" t="str">
        <f>IF('กรอกข้อมูล นร1'!E10="ย้าย",'กรอกข้อมูล นร1'!E10,"")</f>
        <v/>
      </c>
      <c r="Q735" s="35">
        <f t="shared" si="194"/>
        <v>0</v>
      </c>
    </row>
    <row r="736" spans="1:24" ht="12.95" customHeight="1">
      <c r="A736" s="54" t="str">
        <f t="shared" si="205"/>
        <v/>
      </c>
      <c r="B736" s="470" t="str">
        <f t="shared" si="206"/>
        <v/>
      </c>
      <c r="C736" s="52" t="str">
        <f>IF(A736="","",คะแนนตามตัวชี้วัด!AY680)</f>
        <v/>
      </c>
      <c r="D736" s="52" t="str">
        <f>IF(A736="","",คะแนนตามตัวชี้วัด!AU680)</f>
        <v/>
      </c>
      <c r="E736" s="52" t="str">
        <f>IF(B736="","",คะแนนตามตัวชี้วัด!AV680)</f>
        <v/>
      </c>
      <c r="F736" s="60" t="str">
        <f t="shared" si="208"/>
        <v/>
      </c>
      <c r="G736" s="52" t="str">
        <f>IF(A736="","",คะแนนตามตัวชี้วัด!AZ680)</f>
        <v/>
      </c>
      <c r="H736" s="52" t="str">
        <f>IF(A736="","",คะแนนตามตัวชี้วัด!AW680)</f>
        <v/>
      </c>
      <c r="I736" s="52" t="str">
        <f>IF(B736="","",คะแนนตามตัวชี้วัด!AX680)</f>
        <v/>
      </c>
      <c r="J736" s="60" t="str">
        <f t="shared" si="209"/>
        <v/>
      </c>
      <c r="K736" s="54" t="str">
        <f t="shared" si="210"/>
        <v/>
      </c>
      <c r="L736" s="307" t="str">
        <f t="shared" si="207"/>
        <v/>
      </c>
      <c r="M736" s="33"/>
      <c r="N736" s="33" t="str">
        <f t="shared" si="211"/>
        <v/>
      </c>
      <c r="O736" s="33" t="str">
        <f t="shared" si="212"/>
        <v/>
      </c>
      <c r="P736" s="59" t="str">
        <f>IF('กรอกข้อมูล นร1'!E11="ย้าย",'กรอกข้อมูล นร1'!E11,"")</f>
        <v/>
      </c>
      <c r="Q736" s="35">
        <f t="shared" si="194"/>
        <v>0</v>
      </c>
    </row>
    <row r="737" spans="1:17" ht="12.95" customHeight="1">
      <c r="A737" s="54" t="str">
        <f t="shared" si="205"/>
        <v/>
      </c>
      <c r="B737" s="470" t="str">
        <f t="shared" si="206"/>
        <v/>
      </c>
      <c r="C737" s="52" t="str">
        <f>IF(A737="","",คะแนนตามตัวชี้วัด!AY681)</f>
        <v/>
      </c>
      <c r="D737" s="52" t="str">
        <f>IF(A737="","",คะแนนตามตัวชี้วัด!AU681)</f>
        <v/>
      </c>
      <c r="E737" s="52" t="str">
        <f>IF(B737="","",คะแนนตามตัวชี้วัด!AV681)</f>
        <v/>
      </c>
      <c r="F737" s="60" t="str">
        <f t="shared" si="208"/>
        <v/>
      </c>
      <c r="G737" s="52" t="str">
        <f>IF(A737="","",คะแนนตามตัวชี้วัด!AZ681)</f>
        <v/>
      </c>
      <c r="H737" s="52" t="str">
        <f>IF(A737="","",คะแนนตามตัวชี้วัด!AW681)</f>
        <v/>
      </c>
      <c r="I737" s="52" t="str">
        <f>IF(B737="","",คะแนนตามตัวชี้วัด!AX681)</f>
        <v/>
      </c>
      <c r="J737" s="60" t="str">
        <f t="shared" si="209"/>
        <v/>
      </c>
      <c r="K737" s="54" t="str">
        <f t="shared" si="210"/>
        <v/>
      </c>
      <c r="L737" s="307" t="str">
        <f t="shared" si="207"/>
        <v/>
      </c>
      <c r="M737" s="33"/>
      <c r="N737" s="33" t="str">
        <f t="shared" si="211"/>
        <v/>
      </c>
      <c r="O737" s="33" t="str">
        <f t="shared" si="212"/>
        <v/>
      </c>
      <c r="P737" s="59" t="str">
        <f>IF('กรอกข้อมูล นร1'!E12="ย้าย",'กรอกข้อมูล นร1'!E12,"")</f>
        <v/>
      </c>
      <c r="Q737" s="35">
        <f t="shared" si="194"/>
        <v>0</v>
      </c>
    </row>
    <row r="738" spans="1:17" ht="12.95" customHeight="1">
      <c r="A738" s="54" t="str">
        <f t="shared" si="205"/>
        <v/>
      </c>
      <c r="B738" s="470" t="str">
        <f t="shared" si="206"/>
        <v/>
      </c>
      <c r="C738" s="52" t="str">
        <f>IF(A738="","",คะแนนตามตัวชี้วัด!AY682)</f>
        <v/>
      </c>
      <c r="D738" s="52" t="str">
        <f>IF(A738="","",คะแนนตามตัวชี้วัด!AU682)</f>
        <v/>
      </c>
      <c r="E738" s="52" t="str">
        <f>IF(B738="","",คะแนนตามตัวชี้วัด!AV682)</f>
        <v/>
      </c>
      <c r="F738" s="60" t="str">
        <f t="shared" si="208"/>
        <v/>
      </c>
      <c r="G738" s="52" t="str">
        <f>IF(A738="","",คะแนนตามตัวชี้วัด!AZ682)</f>
        <v/>
      </c>
      <c r="H738" s="52" t="str">
        <f>IF(A738="","",คะแนนตามตัวชี้วัด!AW682)</f>
        <v/>
      </c>
      <c r="I738" s="52" t="str">
        <f>IF(B738="","",คะแนนตามตัวชี้วัด!AX682)</f>
        <v/>
      </c>
      <c r="J738" s="60" t="str">
        <f t="shared" si="209"/>
        <v/>
      </c>
      <c r="K738" s="54" t="str">
        <f t="shared" si="210"/>
        <v/>
      </c>
      <c r="L738" s="307" t="str">
        <f t="shared" si="207"/>
        <v/>
      </c>
      <c r="M738" s="33"/>
      <c r="N738" s="33" t="str">
        <f t="shared" si="211"/>
        <v/>
      </c>
      <c r="O738" s="33" t="str">
        <f t="shared" si="212"/>
        <v/>
      </c>
      <c r="P738" s="59" t="str">
        <f>IF('กรอกข้อมูล นร1'!E13="ย้าย",'กรอกข้อมูล นร1'!E13,"")</f>
        <v/>
      </c>
      <c r="Q738" s="35">
        <f t="shared" si="194"/>
        <v>0</v>
      </c>
    </row>
    <row r="739" spans="1:17" ht="12.95" customHeight="1">
      <c r="A739" s="54" t="str">
        <f t="shared" si="205"/>
        <v/>
      </c>
      <c r="B739" s="470" t="str">
        <f t="shared" si="206"/>
        <v/>
      </c>
      <c r="C739" s="52" t="str">
        <f>IF(A739="","",คะแนนตามตัวชี้วัด!AY683)</f>
        <v/>
      </c>
      <c r="D739" s="52" t="str">
        <f>IF(A739="","",คะแนนตามตัวชี้วัด!AU683)</f>
        <v/>
      </c>
      <c r="E739" s="52" t="str">
        <f>IF(B739="","",คะแนนตามตัวชี้วัด!AV683)</f>
        <v/>
      </c>
      <c r="F739" s="60" t="str">
        <f t="shared" si="208"/>
        <v/>
      </c>
      <c r="G739" s="52" t="str">
        <f>IF(A739="","",คะแนนตามตัวชี้วัด!AZ683)</f>
        <v/>
      </c>
      <c r="H739" s="52" t="str">
        <f>IF(A739="","",คะแนนตามตัวชี้วัด!AW683)</f>
        <v/>
      </c>
      <c r="I739" s="52" t="str">
        <f>IF(B739="","",คะแนนตามตัวชี้วัด!AX683)</f>
        <v/>
      </c>
      <c r="J739" s="60" t="str">
        <f t="shared" si="209"/>
        <v/>
      </c>
      <c r="K739" s="54" t="str">
        <f t="shared" si="210"/>
        <v/>
      </c>
      <c r="L739" s="307" t="str">
        <f t="shared" si="207"/>
        <v/>
      </c>
      <c r="M739" s="33"/>
      <c r="N739" s="33" t="str">
        <f t="shared" si="211"/>
        <v/>
      </c>
      <c r="O739" s="33" t="str">
        <f t="shared" si="212"/>
        <v/>
      </c>
      <c r="P739" s="59" t="str">
        <f>IF('กรอกข้อมูล นร1'!E14="ย้าย",'กรอกข้อมูล นร1'!E14,"")</f>
        <v/>
      </c>
      <c r="Q739" s="35">
        <f t="shared" si="194"/>
        <v>0</v>
      </c>
    </row>
    <row r="740" spans="1:17" ht="12.95" customHeight="1">
      <c r="A740" s="54" t="str">
        <f t="shared" si="205"/>
        <v/>
      </c>
      <c r="B740" s="470" t="str">
        <f t="shared" si="206"/>
        <v/>
      </c>
      <c r="C740" s="52" t="str">
        <f>IF(A740="","",คะแนนตามตัวชี้วัด!AY684)</f>
        <v/>
      </c>
      <c r="D740" s="52" t="str">
        <f>IF(A740="","",คะแนนตามตัวชี้วัด!AU684)</f>
        <v/>
      </c>
      <c r="E740" s="52" t="str">
        <f>IF(B740="","",คะแนนตามตัวชี้วัด!AV684)</f>
        <v/>
      </c>
      <c r="F740" s="60" t="str">
        <f t="shared" si="208"/>
        <v/>
      </c>
      <c r="G740" s="52" t="str">
        <f>IF(A740="","",คะแนนตามตัวชี้วัด!AZ684)</f>
        <v/>
      </c>
      <c r="H740" s="52" t="str">
        <f>IF(A740="","",คะแนนตามตัวชี้วัด!AW684)</f>
        <v/>
      </c>
      <c r="I740" s="52" t="str">
        <f>IF(B740="","",คะแนนตามตัวชี้วัด!AX684)</f>
        <v/>
      </c>
      <c r="J740" s="60" t="str">
        <f t="shared" si="209"/>
        <v/>
      </c>
      <c r="K740" s="54" t="str">
        <f t="shared" si="210"/>
        <v/>
      </c>
      <c r="L740" s="307" t="str">
        <f t="shared" si="207"/>
        <v/>
      </c>
      <c r="M740" s="33"/>
      <c r="N740" s="33" t="str">
        <f t="shared" si="211"/>
        <v/>
      </c>
      <c r="O740" s="33" t="str">
        <f t="shared" si="212"/>
        <v/>
      </c>
      <c r="P740" s="59" t="str">
        <f>IF('กรอกข้อมูล นร1'!E15="ย้าย",'กรอกข้อมูล นร1'!E15,"")</f>
        <v/>
      </c>
      <c r="Q740" s="35">
        <f t="shared" si="194"/>
        <v>0</v>
      </c>
    </row>
    <row r="741" spans="1:17" ht="12.95" customHeight="1">
      <c r="A741" s="54" t="str">
        <f t="shared" si="205"/>
        <v/>
      </c>
      <c r="B741" s="470" t="str">
        <f t="shared" si="206"/>
        <v/>
      </c>
      <c r="C741" s="52" t="str">
        <f>IF(A741="","",คะแนนตามตัวชี้วัด!AY685)</f>
        <v/>
      </c>
      <c r="D741" s="52" t="str">
        <f>IF(A741="","",คะแนนตามตัวชี้วัด!AU685)</f>
        <v/>
      </c>
      <c r="E741" s="52" t="str">
        <f>IF(B741="","",คะแนนตามตัวชี้วัด!AV685)</f>
        <v/>
      </c>
      <c r="F741" s="60" t="str">
        <f t="shared" si="208"/>
        <v/>
      </c>
      <c r="G741" s="52" t="str">
        <f>IF(A741="","",คะแนนตามตัวชี้วัด!AZ685)</f>
        <v/>
      </c>
      <c r="H741" s="52" t="str">
        <f>IF(A741="","",คะแนนตามตัวชี้วัด!AW685)</f>
        <v/>
      </c>
      <c r="I741" s="52" t="str">
        <f>IF(B741="","",คะแนนตามตัวชี้วัด!AX685)</f>
        <v/>
      </c>
      <c r="J741" s="60" t="str">
        <f t="shared" si="209"/>
        <v/>
      </c>
      <c r="K741" s="54" t="str">
        <f t="shared" si="210"/>
        <v/>
      </c>
      <c r="L741" s="307" t="str">
        <f t="shared" si="207"/>
        <v/>
      </c>
      <c r="M741" s="33"/>
      <c r="N741" s="33" t="str">
        <f t="shared" si="211"/>
        <v/>
      </c>
      <c r="O741" s="33" t="str">
        <f t="shared" si="212"/>
        <v/>
      </c>
      <c r="P741" s="59" t="str">
        <f>IF('กรอกข้อมูล นร1'!E16="ย้าย",'กรอกข้อมูล นร1'!E16,"")</f>
        <v/>
      </c>
      <c r="Q741" s="35">
        <f t="shared" si="194"/>
        <v>0</v>
      </c>
    </row>
    <row r="742" spans="1:17" ht="12.95" customHeight="1">
      <c r="A742" s="54" t="str">
        <f t="shared" si="205"/>
        <v/>
      </c>
      <c r="B742" s="470" t="str">
        <f t="shared" si="206"/>
        <v/>
      </c>
      <c r="C742" s="52" t="str">
        <f>IF(A742="","",คะแนนตามตัวชี้วัด!AY686)</f>
        <v/>
      </c>
      <c r="D742" s="52" t="str">
        <f>IF(A742="","",คะแนนตามตัวชี้วัด!AU686)</f>
        <v/>
      </c>
      <c r="E742" s="52" t="str">
        <f>IF(B742="","",คะแนนตามตัวชี้วัด!AV686)</f>
        <v/>
      </c>
      <c r="F742" s="60" t="str">
        <f t="shared" si="208"/>
        <v/>
      </c>
      <c r="G742" s="52" t="str">
        <f>IF(A742="","",คะแนนตามตัวชี้วัด!AZ686)</f>
        <v/>
      </c>
      <c r="H742" s="52" t="str">
        <f>IF(A742="","",คะแนนตามตัวชี้วัด!AW686)</f>
        <v/>
      </c>
      <c r="I742" s="52" t="str">
        <f>IF(B742="","",คะแนนตามตัวชี้วัด!AX686)</f>
        <v/>
      </c>
      <c r="J742" s="60" t="str">
        <f t="shared" si="209"/>
        <v/>
      </c>
      <c r="K742" s="54" t="str">
        <f t="shared" si="210"/>
        <v/>
      </c>
      <c r="L742" s="307" t="str">
        <f t="shared" si="207"/>
        <v/>
      </c>
      <c r="M742" s="33"/>
      <c r="N742" s="33" t="str">
        <f t="shared" si="211"/>
        <v/>
      </c>
      <c r="O742" s="33" t="str">
        <f t="shared" si="212"/>
        <v/>
      </c>
      <c r="P742" s="59" t="str">
        <f>IF('กรอกข้อมูล นร1'!E17="ย้าย",'กรอกข้อมูล นร1'!E17,"")</f>
        <v/>
      </c>
      <c r="Q742" s="35">
        <f t="shared" si="194"/>
        <v>0</v>
      </c>
    </row>
    <row r="743" spans="1:17" ht="12.95" customHeight="1">
      <c r="A743" s="54" t="str">
        <f t="shared" si="205"/>
        <v/>
      </c>
      <c r="B743" s="470" t="str">
        <f t="shared" si="206"/>
        <v/>
      </c>
      <c r="C743" s="52" t="str">
        <f>IF(A743="","",คะแนนตามตัวชี้วัด!AY687)</f>
        <v/>
      </c>
      <c r="D743" s="52" t="str">
        <f>IF(A743="","",คะแนนตามตัวชี้วัด!AU687)</f>
        <v/>
      </c>
      <c r="E743" s="52" t="str">
        <f>IF(B743="","",คะแนนตามตัวชี้วัด!AV687)</f>
        <v/>
      </c>
      <c r="F743" s="60" t="str">
        <f t="shared" si="208"/>
        <v/>
      </c>
      <c r="G743" s="52" t="str">
        <f>IF(A743="","",คะแนนตามตัวชี้วัด!AZ687)</f>
        <v/>
      </c>
      <c r="H743" s="52" t="str">
        <f>IF(A743="","",คะแนนตามตัวชี้วัด!AW687)</f>
        <v/>
      </c>
      <c r="I743" s="52" t="str">
        <f>IF(B743="","",คะแนนตามตัวชี้วัด!AX687)</f>
        <v/>
      </c>
      <c r="J743" s="60" t="str">
        <f t="shared" si="209"/>
        <v/>
      </c>
      <c r="K743" s="54" t="str">
        <f t="shared" si="210"/>
        <v/>
      </c>
      <c r="L743" s="307" t="str">
        <f t="shared" si="207"/>
        <v/>
      </c>
      <c r="M743" s="33"/>
      <c r="N743" s="33" t="str">
        <f t="shared" si="211"/>
        <v/>
      </c>
      <c r="O743" s="33" t="str">
        <f t="shared" si="212"/>
        <v/>
      </c>
      <c r="P743" s="59" t="str">
        <f>IF('กรอกข้อมูล นร1'!E18="ย้าย",'กรอกข้อมูล นร1'!E18,"")</f>
        <v/>
      </c>
      <c r="Q743" s="35">
        <f t="shared" si="194"/>
        <v>0</v>
      </c>
    </row>
    <row r="744" spans="1:17" ht="12.95" customHeight="1">
      <c r="A744" s="54" t="str">
        <f t="shared" si="205"/>
        <v/>
      </c>
      <c r="B744" s="470" t="str">
        <f t="shared" si="206"/>
        <v/>
      </c>
      <c r="C744" s="52" t="str">
        <f>IF(A744="","",คะแนนตามตัวชี้วัด!AY688)</f>
        <v/>
      </c>
      <c r="D744" s="52" t="str">
        <f>IF(A744="","",คะแนนตามตัวชี้วัด!AU688)</f>
        <v/>
      </c>
      <c r="E744" s="52" t="str">
        <f>IF(B744="","",คะแนนตามตัวชี้วัด!AV688)</f>
        <v/>
      </c>
      <c r="F744" s="60" t="str">
        <f t="shared" si="208"/>
        <v/>
      </c>
      <c r="G744" s="52" t="str">
        <f>IF(A744="","",คะแนนตามตัวชี้วัด!AZ688)</f>
        <v/>
      </c>
      <c r="H744" s="52" t="str">
        <f>IF(A744="","",คะแนนตามตัวชี้วัด!AW688)</f>
        <v/>
      </c>
      <c r="I744" s="52" t="str">
        <f>IF(B744="","",คะแนนตามตัวชี้วัด!AX688)</f>
        <v/>
      </c>
      <c r="J744" s="60" t="str">
        <f t="shared" si="209"/>
        <v/>
      </c>
      <c r="K744" s="54" t="str">
        <f t="shared" si="210"/>
        <v/>
      </c>
      <c r="L744" s="307" t="str">
        <f t="shared" si="207"/>
        <v/>
      </c>
      <c r="M744" s="33"/>
      <c r="N744" s="33" t="str">
        <f t="shared" si="211"/>
        <v/>
      </c>
      <c r="O744" s="33" t="str">
        <f t="shared" si="212"/>
        <v/>
      </c>
      <c r="P744" s="59" t="str">
        <f>IF('กรอกข้อมูล นร1'!E19="ย้าย",'กรอกข้อมูล นร1'!E19,"")</f>
        <v/>
      </c>
      <c r="Q744" s="35">
        <f t="shared" si="194"/>
        <v>0</v>
      </c>
    </row>
    <row r="745" spans="1:17" ht="12.95" customHeight="1">
      <c r="A745" s="54" t="str">
        <f t="shared" si="205"/>
        <v/>
      </c>
      <c r="B745" s="470" t="str">
        <f t="shared" si="206"/>
        <v/>
      </c>
      <c r="C745" s="52" t="str">
        <f>IF(A745="","",คะแนนตามตัวชี้วัด!AY689)</f>
        <v/>
      </c>
      <c r="D745" s="52" t="str">
        <f>IF(A745="","",คะแนนตามตัวชี้วัด!AU689)</f>
        <v/>
      </c>
      <c r="E745" s="52" t="str">
        <f>IF(B745="","",คะแนนตามตัวชี้วัด!AV689)</f>
        <v/>
      </c>
      <c r="F745" s="60" t="str">
        <f t="shared" si="208"/>
        <v/>
      </c>
      <c r="G745" s="52" t="str">
        <f>IF(A745="","",คะแนนตามตัวชี้วัด!AZ689)</f>
        <v/>
      </c>
      <c r="H745" s="52" t="str">
        <f>IF(A745="","",คะแนนตามตัวชี้วัด!AW689)</f>
        <v/>
      </c>
      <c r="I745" s="52" t="str">
        <f>IF(B745="","",คะแนนตามตัวชี้วัด!AX689)</f>
        <v/>
      </c>
      <c r="J745" s="60" t="str">
        <f t="shared" si="209"/>
        <v/>
      </c>
      <c r="K745" s="54" t="str">
        <f t="shared" si="210"/>
        <v/>
      </c>
      <c r="L745" s="307" t="str">
        <f t="shared" si="207"/>
        <v/>
      </c>
      <c r="M745" s="33"/>
      <c r="N745" s="33" t="str">
        <f t="shared" si="211"/>
        <v/>
      </c>
      <c r="O745" s="33" t="str">
        <f t="shared" si="212"/>
        <v/>
      </c>
      <c r="P745" s="59" t="str">
        <f>IF('กรอกข้อมูล นร1'!E20="ย้าย",'กรอกข้อมูล นร1'!E20,"")</f>
        <v/>
      </c>
      <c r="Q745" s="35">
        <f t="shared" si="194"/>
        <v>0</v>
      </c>
    </row>
    <row r="746" spans="1:17" ht="12.95" customHeight="1">
      <c r="A746" s="54" t="str">
        <f t="shared" si="205"/>
        <v/>
      </c>
      <c r="B746" s="470" t="str">
        <f t="shared" si="206"/>
        <v/>
      </c>
      <c r="C746" s="52" t="str">
        <f>IF(A746="","",คะแนนตามตัวชี้วัด!AY690)</f>
        <v/>
      </c>
      <c r="D746" s="52" t="str">
        <f>IF(A746="","",คะแนนตามตัวชี้วัด!AU690)</f>
        <v/>
      </c>
      <c r="E746" s="52" t="str">
        <f>IF(B746="","",คะแนนตามตัวชี้วัด!AV690)</f>
        <v/>
      </c>
      <c r="F746" s="60" t="str">
        <f t="shared" si="208"/>
        <v/>
      </c>
      <c r="G746" s="52" t="str">
        <f>IF(A746="","",คะแนนตามตัวชี้วัด!AZ690)</f>
        <v/>
      </c>
      <c r="H746" s="52" t="str">
        <f>IF(A746="","",คะแนนตามตัวชี้วัด!AW690)</f>
        <v/>
      </c>
      <c r="I746" s="52" t="str">
        <f>IF(B746="","",คะแนนตามตัวชี้วัด!AX690)</f>
        <v/>
      </c>
      <c r="J746" s="60" t="str">
        <f t="shared" si="209"/>
        <v/>
      </c>
      <c r="K746" s="54" t="str">
        <f t="shared" si="210"/>
        <v/>
      </c>
      <c r="L746" s="307" t="str">
        <f t="shared" si="207"/>
        <v/>
      </c>
      <c r="M746" s="33"/>
      <c r="N746" s="33" t="str">
        <f t="shared" si="211"/>
        <v/>
      </c>
      <c r="O746" s="33" t="str">
        <f t="shared" si="212"/>
        <v/>
      </c>
      <c r="P746" s="59" t="str">
        <f>IF('กรอกข้อมูล นร1'!E21="ย้าย",'กรอกข้อมูล นร1'!E21,"")</f>
        <v/>
      </c>
      <c r="Q746" s="35">
        <f t="shared" si="194"/>
        <v>0</v>
      </c>
    </row>
    <row r="747" spans="1:17" ht="12.95" customHeight="1">
      <c r="A747" s="54" t="str">
        <f t="shared" si="205"/>
        <v/>
      </c>
      <c r="B747" s="470" t="str">
        <f t="shared" si="206"/>
        <v/>
      </c>
      <c r="C747" s="52" t="str">
        <f>IF(A747="","",คะแนนตามตัวชี้วัด!AY691)</f>
        <v/>
      </c>
      <c r="D747" s="52" t="str">
        <f>IF(A747="","",คะแนนตามตัวชี้วัด!AU691)</f>
        <v/>
      </c>
      <c r="E747" s="52" t="str">
        <f>IF(B747="","",คะแนนตามตัวชี้วัด!AV691)</f>
        <v/>
      </c>
      <c r="F747" s="60" t="str">
        <f t="shared" si="208"/>
        <v/>
      </c>
      <c r="G747" s="52" t="str">
        <f>IF(A747="","",คะแนนตามตัวชี้วัด!AZ691)</f>
        <v/>
      </c>
      <c r="H747" s="52" t="str">
        <f>IF(A747="","",คะแนนตามตัวชี้วัด!AW691)</f>
        <v/>
      </c>
      <c r="I747" s="52" t="str">
        <f>IF(B747="","",คะแนนตามตัวชี้วัด!AX691)</f>
        <v/>
      </c>
      <c r="J747" s="60" t="str">
        <f t="shared" si="209"/>
        <v/>
      </c>
      <c r="K747" s="54" t="str">
        <f t="shared" si="210"/>
        <v/>
      </c>
      <c r="L747" s="307" t="str">
        <f t="shared" si="207"/>
        <v/>
      </c>
      <c r="M747" s="33"/>
      <c r="N747" s="33" t="str">
        <f t="shared" si="211"/>
        <v/>
      </c>
      <c r="O747" s="33" t="str">
        <f t="shared" si="212"/>
        <v/>
      </c>
      <c r="P747" s="59" t="str">
        <f>IF('กรอกข้อมูล นร1'!E22="ย้าย",'กรอกข้อมูล นร1'!E22,"")</f>
        <v/>
      </c>
      <c r="Q747" s="35">
        <f t="shared" si="194"/>
        <v>0</v>
      </c>
    </row>
    <row r="748" spans="1:17" ht="12.95" customHeight="1">
      <c r="A748" s="54" t="str">
        <f t="shared" si="205"/>
        <v/>
      </c>
      <c r="B748" s="470" t="str">
        <f t="shared" si="206"/>
        <v/>
      </c>
      <c r="C748" s="52" t="str">
        <f>IF(A748="","",คะแนนตามตัวชี้วัด!AY692)</f>
        <v/>
      </c>
      <c r="D748" s="52" t="str">
        <f>IF(A748="","",คะแนนตามตัวชี้วัด!AU692)</f>
        <v/>
      </c>
      <c r="E748" s="52" t="str">
        <f>IF(B748="","",คะแนนตามตัวชี้วัด!AV692)</f>
        <v/>
      </c>
      <c r="F748" s="60" t="str">
        <f t="shared" si="208"/>
        <v/>
      </c>
      <c r="G748" s="52" t="str">
        <f>IF(A748="","",คะแนนตามตัวชี้วัด!AZ692)</f>
        <v/>
      </c>
      <c r="H748" s="52" t="str">
        <f>IF(A748="","",คะแนนตามตัวชี้วัด!AW692)</f>
        <v/>
      </c>
      <c r="I748" s="52" t="str">
        <f>IF(B748="","",คะแนนตามตัวชี้วัด!AX692)</f>
        <v/>
      </c>
      <c r="J748" s="60" t="str">
        <f t="shared" si="209"/>
        <v/>
      </c>
      <c r="K748" s="54" t="str">
        <f t="shared" si="210"/>
        <v/>
      </c>
      <c r="L748" s="307" t="str">
        <f t="shared" si="207"/>
        <v/>
      </c>
      <c r="M748" s="33"/>
      <c r="N748" s="33" t="str">
        <f t="shared" si="211"/>
        <v/>
      </c>
      <c r="O748" s="33" t="str">
        <f t="shared" si="212"/>
        <v/>
      </c>
      <c r="P748" s="59" t="str">
        <f>IF('กรอกข้อมูล นร1'!E23="ย้าย",'กรอกข้อมูล นร1'!E23,"")</f>
        <v/>
      </c>
      <c r="Q748" s="35">
        <f t="shared" si="194"/>
        <v>0</v>
      </c>
    </row>
    <row r="749" spans="1:17" ht="12.95" customHeight="1">
      <c r="A749" s="54" t="str">
        <f t="shared" si="205"/>
        <v/>
      </c>
      <c r="B749" s="470" t="str">
        <f t="shared" si="206"/>
        <v/>
      </c>
      <c r="C749" s="52" t="str">
        <f>IF(A749="","",คะแนนตามตัวชี้วัด!AY693)</f>
        <v/>
      </c>
      <c r="D749" s="52" t="str">
        <f>IF(A749="","",คะแนนตามตัวชี้วัด!AU693)</f>
        <v/>
      </c>
      <c r="E749" s="52" t="str">
        <f>IF(B749="","",คะแนนตามตัวชี้วัด!AV693)</f>
        <v/>
      </c>
      <c r="F749" s="60" t="str">
        <f t="shared" si="208"/>
        <v/>
      </c>
      <c r="G749" s="52" t="str">
        <f>IF(A749="","",คะแนนตามตัวชี้วัด!AZ693)</f>
        <v/>
      </c>
      <c r="H749" s="52" t="str">
        <f>IF(A749="","",คะแนนตามตัวชี้วัด!AW693)</f>
        <v/>
      </c>
      <c r="I749" s="52" t="str">
        <f>IF(B749="","",คะแนนตามตัวชี้วัด!AX693)</f>
        <v/>
      </c>
      <c r="J749" s="60" t="str">
        <f t="shared" si="209"/>
        <v/>
      </c>
      <c r="K749" s="54" t="str">
        <f t="shared" si="210"/>
        <v/>
      </c>
      <c r="L749" s="307" t="str">
        <f t="shared" si="207"/>
        <v/>
      </c>
      <c r="M749" s="33"/>
      <c r="N749" s="33" t="str">
        <f t="shared" si="211"/>
        <v/>
      </c>
      <c r="O749" s="33" t="str">
        <f t="shared" si="212"/>
        <v/>
      </c>
      <c r="P749" s="59" t="str">
        <f>IF('กรอกข้อมูล นร1'!E24="ย้าย",'กรอกข้อมูล นร1'!E24,"")</f>
        <v/>
      </c>
      <c r="Q749" s="35">
        <f t="shared" si="194"/>
        <v>0</v>
      </c>
    </row>
    <row r="750" spans="1:17" ht="12.95" customHeight="1">
      <c r="A750" s="54" t="str">
        <f t="shared" si="205"/>
        <v/>
      </c>
      <c r="B750" s="470" t="str">
        <f t="shared" si="206"/>
        <v/>
      </c>
      <c r="C750" s="52" t="str">
        <f>IF(A750="","",คะแนนตามตัวชี้วัด!AY694)</f>
        <v/>
      </c>
      <c r="D750" s="52" t="str">
        <f>IF(A750="","",คะแนนตามตัวชี้วัด!AU694)</f>
        <v/>
      </c>
      <c r="E750" s="52" t="str">
        <f>IF(B750="","",คะแนนตามตัวชี้วัด!AV694)</f>
        <v/>
      </c>
      <c r="F750" s="60" t="str">
        <f t="shared" si="208"/>
        <v/>
      </c>
      <c r="G750" s="52" t="str">
        <f>IF(A750="","",คะแนนตามตัวชี้วัด!AZ694)</f>
        <v/>
      </c>
      <c r="H750" s="52" t="str">
        <f>IF(A750="","",คะแนนตามตัวชี้วัด!AW694)</f>
        <v/>
      </c>
      <c r="I750" s="52" t="str">
        <f>IF(B750="","",คะแนนตามตัวชี้วัด!AX694)</f>
        <v/>
      </c>
      <c r="J750" s="60" t="str">
        <f t="shared" si="209"/>
        <v/>
      </c>
      <c r="K750" s="54" t="str">
        <f t="shared" si="210"/>
        <v/>
      </c>
      <c r="L750" s="307" t="str">
        <f t="shared" si="207"/>
        <v/>
      </c>
      <c r="M750" s="33"/>
      <c r="N750" s="33" t="str">
        <f t="shared" si="211"/>
        <v/>
      </c>
      <c r="O750" s="33" t="str">
        <f t="shared" si="212"/>
        <v/>
      </c>
      <c r="P750" s="59" t="str">
        <f>IF('กรอกข้อมูล นร1'!E25="ย้าย",'กรอกข้อมูล นร1'!E25,"")</f>
        <v/>
      </c>
      <c r="Q750" s="35">
        <f t="shared" si="194"/>
        <v>0</v>
      </c>
    </row>
    <row r="751" spans="1:17" ht="12.95" customHeight="1">
      <c r="A751" s="54" t="str">
        <f t="shared" si="205"/>
        <v/>
      </c>
      <c r="B751" s="470" t="str">
        <f t="shared" si="206"/>
        <v/>
      </c>
      <c r="C751" s="52" t="str">
        <f>IF(A751="","",คะแนนตามตัวชี้วัด!AY695)</f>
        <v/>
      </c>
      <c r="D751" s="52" t="str">
        <f>IF(A751="","",คะแนนตามตัวชี้วัด!AU695)</f>
        <v/>
      </c>
      <c r="E751" s="52" t="str">
        <f>IF(B751="","",คะแนนตามตัวชี้วัด!AV695)</f>
        <v/>
      </c>
      <c r="F751" s="60" t="str">
        <f t="shared" si="208"/>
        <v/>
      </c>
      <c r="G751" s="52" t="str">
        <f>IF(A751="","",คะแนนตามตัวชี้วัด!AZ695)</f>
        <v/>
      </c>
      <c r="H751" s="52" t="str">
        <f>IF(A751="","",คะแนนตามตัวชี้วัด!AW695)</f>
        <v/>
      </c>
      <c r="I751" s="52" t="str">
        <f>IF(B751="","",คะแนนตามตัวชี้วัด!AX695)</f>
        <v/>
      </c>
      <c r="J751" s="60" t="str">
        <f t="shared" si="209"/>
        <v/>
      </c>
      <c r="K751" s="54" t="str">
        <f t="shared" si="210"/>
        <v/>
      </c>
      <c r="L751" s="307" t="str">
        <f t="shared" si="207"/>
        <v/>
      </c>
      <c r="M751" s="33"/>
      <c r="N751" s="33" t="str">
        <f t="shared" si="211"/>
        <v/>
      </c>
      <c r="O751" s="33" t="str">
        <f t="shared" si="212"/>
        <v/>
      </c>
      <c r="P751" s="59" t="str">
        <f>IF('กรอกข้อมูล นร1'!E26="ย้าย",'กรอกข้อมูล นร1'!E26,"")</f>
        <v/>
      </c>
      <c r="Q751" s="35">
        <f t="shared" si="194"/>
        <v>0</v>
      </c>
    </row>
    <row r="752" spans="1:17" ht="12.95" customHeight="1">
      <c r="A752" s="54" t="str">
        <f t="shared" si="205"/>
        <v/>
      </c>
      <c r="B752" s="470" t="str">
        <f t="shared" si="206"/>
        <v/>
      </c>
      <c r="C752" s="52" t="str">
        <f>IF(A752="","",คะแนนตามตัวชี้วัด!AY696)</f>
        <v/>
      </c>
      <c r="D752" s="52" t="str">
        <f>IF(A752="","",คะแนนตามตัวชี้วัด!AU696)</f>
        <v/>
      </c>
      <c r="E752" s="52" t="str">
        <f>IF(B752="","",คะแนนตามตัวชี้วัด!AV696)</f>
        <v/>
      </c>
      <c r="F752" s="60" t="str">
        <f t="shared" si="208"/>
        <v/>
      </c>
      <c r="G752" s="52" t="str">
        <f>IF(A752="","",คะแนนตามตัวชี้วัด!AZ696)</f>
        <v/>
      </c>
      <c r="H752" s="52" t="str">
        <f>IF(A752="","",คะแนนตามตัวชี้วัด!AW696)</f>
        <v/>
      </c>
      <c r="I752" s="52" t="str">
        <f>IF(B752="","",คะแนนตามตัวชี้วัด!AX696)</f>
        <v/>
      </c>
      <c r="J752" s="60" t="str">
        <f t="shared" si="209"/>
        <v/>
      </c>
      <c r="K752" s="54" t="str">
        <f t="shared" si="210"/>
        <v/>
      </c>
      <c r="L752" s="307" t="str">
        <f t="shared" si="207"/>
        <v/>
      </c>
      <c r="M752" s="33"/>
      <c r="N752" s="33" t="str">
        <f t="shared" si="211"/>
        <v/>
      </c>
      <c r="O752" s="33" t="str">
        <f t="shared" si="212"/>
        <v/>
      </c>
      <c r="P752" s="59" t="str">
        <f>IF('กรอกข้อมูล นร1'!E27="ย้าย",'กรอกข้อมูล นร1'!E27,"")</f>
        <v/>
      </c>
      <c r="Q752" s="35">
        <f t="shared" si="194"/>
        <v>0</v>
      </c>
    </row>
    <row r="753" spans="1:17" ht="12.95" customHeight="1">
      <c r="A753" s="54" t="str">
        <f t="shared" si="205"/>
        <v/>
      </c>
      <c r="B753" s="470" t="str">
        <f t="shared" si="206"/>
        <v/>
      </c>
      <c r="C753" s="52" t="str">
        <f>IF(A753="","",คะแนนตามตัวชี้วัด!AY697)</f>
        <v/>
      </c>
      <c r="D753" s="52" t="str">
        <f>IF(A753="","",คะแนนตามตัวชี้วัด!AU697)</f>
        <v/>
      </c>
      <c r="E753" s="52" t="str">
        <f>IF(B753="","",คะแนนตามตัวชี้วัด!AV697)</f>
        <v/>
      </c>
      <c r="F753" s="60" t="str">
        <f t="shared" si="208"/>
        <v/>
      </c>
      <c r="G753" s="52" t="str">
        <f>IF(A753="","",คะแนนตามตัวชี้วัด!AZ697)</f>
        <v/>
      </c>
      <c r="H753" s="52" t="str">
        <f>IF(A753="","",คะแนนตามตัวชี้วัด!AW697)</f>
        <v/>
      </c>
      <c r="I753" s="52" t="str">
        <f>IF(B753="","",คะแนนตามตัวชี้วัด!AX697)</f>
        <v/>
      </c>
      <c r="J753" s="60" t="str">
        <f t="shared" si="209"/>
        <v/>
      </c>
      <c r="K753" s="54" t="str">
        <f t="shared" si="210"/>
        <v/>
      </c>
      <c r="L753" s="307" t="str">
        <f t="shared" si="207"/>
        <v/>
      </c>
      <c r="M753" s="33"/>
      <c r="N753" s="33" t="str">
        <f t="shared" si="211"/>
        <v/>
      </c>
      <c r="O753" s="33" t="str">
        <f t="shared" si="212"/>
        <v/>
      </c>
      <c r="P753" s="59" t="str">
        <f>IF('กรอกข้อมูล นร1'!E28="ย้าย",'กรอกข้อมูล นร1'!E28,"")</f>
        <v/>
      </c>
      <c r="Q753" s="35">
        <f t="shared" si="194"/>
        <v>0</v>
      </c>
    </row>
    <row r="754" spans="1:17" ht="12.95" customHeight="1">
      <c r="A754" s="54" t="str">
        <f t="shared" si="205"/>
        <v/>
      </c>
      <c r="B754" s="470" t="str">
        <f t="shared" si="206"/>
        <v/>
      </c>
      <c r="C754" s="52" t="str">
        <f>IF(A754="","",คะแนนตามตัวชี้วัด!AY698)</f>
        <v/>
      </c>
      <c r="D754" s="52" t="str">
        <f>IF(A754="","",คะแนนตามตัวชี้วัด!AU698)</f>
        <v/>
      </c>
      <c r="E754" s="52" t="str">
        <f>IF(B754="","",คะแนนตามตัวชี้วัด!AV698)</f>
        <v/>
      </c>
      <c r="F754" s="60" t="str">
        <f t="shared" si="208"/>
        <v/>
      </c>
      <c r="G754" s="52" t="str">
        <f>IF(A754="","",คะแนนตามตัวชี้วัด!AZ698)</f>
        <v/>
      </c>
      <c r="H754" s="52" t="str">
        <f>IF(A754="","",คะแนนตามตัวชี้วัด!AW698)</f>
        <v/>
      </c>
      <c r="I754" s="52" t="str">
        <f>IF(B754="","",คะแนนตามตัวชี้วัด!AX698)</f>
        <v/>
      </c>
      <c r="J754" s="60" t="str">
        <f t="shared" si="209"/>
        <v/>
      </c>
      <c r="K754" s="54" t="str">
        <f t="shared" si="210"/>
        <v/>
      </c>
      <c r="L754" s="307" t="str">
        <f t="shared" si="207"/>
        <v/>
      </c>
      <c r="M754" s="33"/>
      <c r="N754" s="33" t="str">
        <f t="shared" si="211"/>
        <v/>
      </c>
      <c r="O754" s="33" t="str">
        <f t="shared" si="212"/>
        <v/>
      </c>
      <c r="P754" s="59" t="str">
        <f>IF('กรอกข้อมูล นร1'!E29="ย้าย",'กรอกข้อมูล นร1'!E29,"")</f>
        <v/>
      </c>
      <c r="Q754" s="35">
        <f t="shared" si="194"/>
        <v>0</v>
      </c>
    </row>
    <row r="755" spans="1:17" ht="12.95" customHeight="1">
      <c r="A755" s="54" t="str">
        <f t="shared" si="205"/>
        <v/>
      </c>
      <c r="B755" s="470" t="str">
        <f t="shared" si="206"/>
        <v/>
      </c>
      <c r="C755" s="52" t="str">
        <f>IF(A755="","",คะแนนตามตัวชี้วัด!AY699)</f>
        <v/>
      </c>
      <c r="D755" s="52" t="str">
        <f>IF(A755="","",คะแนนตามตัวชี้วัด!AU699)</f>
        <v/>
      </c>
      <c r="E755" s="52" t="str">
        <f>IF(B755="","",คะแนนตามตัวชี้วัด!AV699)</f>
        <v/>
      </c>
      <c r="F755" s="60" t="str">
        <f t="shared" si="208"/>
        <v/>
      </c>
      <c r="G755" s="52" t="str">
        <f>IF(A755="","",คะแนนตามตัวชี้วัด!AZ699)</f>
        <v/>
      </c>
      <c r="H755" s="52" t="str">
        <f>IF(A755="","",คะแนนตามตัวชี้วัด!AW699)</f>
        <v/>
      </c>
      <c r="I755" s="52" t="str">
        <f>IF(B755="","",คะแนนตามตัวชี้วัด!AX699)</f>
        <v/>
      </c>
      <c r="J755" s="60" t="str">
        <f t="shared" si="209"/>
        <v/>
      </c>
      <c r="K755" s="54" t="str">
        <f t="shared" si="210"/>
        <v/>
      </c>
      <c r="L755" s="307" t="str">
        <f t="shared" si="207"/>
        <v/>
      </c>
      <c r="M755" s="33"/>
      <c r="N755" s="33" t="str">
        <f t="shared" si="211"/>
        <v/>
      </c>
      <c r="O755" s="33" t="str">
        <f t="shared" si="212"/>
        <v/>
      </c>
      <c r="P755" s="59" t="str">
        <f>IF('กรอกข้อมูล นร1'!E30="ย้าย",'กรอกข้อมูล นร1'!E30,"")</f>
        <v/>
      </c>
      <c r="Q755" s="35">
        <f t="shared" si="194"/>
        <v>0</v>
      </c>
    </row>
    <row r="756" spans="1:17" ht="12.95" customHeight="1">
      <c r="A756" s="54" t="str">
        <f t="shared" si="205"/>
        <v/>
      </c>
      <c r="B756" s="470" t="str">
        <f t="shared" si="206"/>
        <v/>
      </c>
      <c r="C756" s="52" t="str">
        <f>IF(A756="","",คะแนนตามตัวชี้วัด!AY700)</f>
        <v/>
      </c>
      <c r="D756" s="52" t="str">
        <f>IF(A756="","",คะแนนตามตัวชี้วัด!AU700)</f>
        <v/>
      </c>
      <c r="E756" s="52" t="str">
        <f>IF(B756="","",คะแนนตามตัวชี้วัด!AV700)</f>
        <v/>
      </c>
      <c r="F756" s="60" t="str">
        <f t="shared" si="208"/>
        <v/>
      </c>
      <c r="G756" s="52" t="str">
        <f>IF(A756="","",คะแนนตามตัวชี้วัด!AZ700)</f>
        <v/>
      </c>
      <c r="H756" s="52" t="str">
        <f>IF(A756="","",คะแนนตามตัวชี้วัด!AW700)</f>
        <v/>
      </c>
      <c r="I756" s="52" t="str">
        <f>IF(B756="","",คะแนนตามตัวชี้วัด!AX700)</f>
        <v/>
      </c>
      <c r="J756" s="60" t="str">
        <f t="shared" si="209"/>
        <v/>
      </c>
      <c r="K756" s="54" t="str">
        <f t="shared" si="210"/>
        <v/>
      </c>
      <c r="L756" s="307" t="str">
        <f t="shared" si="207"/>
        <v/>
      </c>
      <c r="M756" s="33"/>
      <c r="N756" s="33" t="str">
        <f t="shared" si="211"/>
        <v/>
      </c>
      <c r="O756" s="33" t="str">
        <f t="shared" si="212"/>
        <v/>
      </c>
      <c r="P756" s="59" t="str">
        <f>IF('กรอกข้อมูล นร1'!E31="ย้าย",'กรอกข้อมูล นร1'!E31,"")</f>
        <v/>
      </c>
      <c r="Q756" s="35">
        <f t="shared" si="194"/>
        <v>0</v>
      </c>
    </row>
    <row r="757" spans="1:17" ht="12.95" customHeight="1">
      <c r="A757" s="54" t="str">
        <f t="shared" si="205"/>
        <v/>
      </c>
      <c r="B757" s="470" t="str">
        <f t="shared" si="206"/>
        <v/>
      </c>
      <c r="C757" s="52" t="str">
        <f>IF(A757="","",คะแนนตามตัวชี้วัด!AY701)</f>
        <v/>
      </c>
      <c r="D757" s="52" t="str">
        <f>IF(A757="","",คะแนนตามตัวชี้วัด!AU701)</f>
        <v/>
      </c>
      <c r="E757" s="52" t="str">
        <f>IF(B757="","",คะแนนตามตัวชี้วัด!AV701)</f>
        <v/>
      </c>
      <c r="F757" s="60" t="str">
        <f t="shared" si="208"/>
        <v/>
      </c>
      <c r="G757" s="52" t="str">
        <f>IF(A757="","",คะแนนตามตัวชี้วัด!AZ701)</f>
        <v/>
      </c>
      <c r="H757" s="52" t="str">
        <f>IF(A757="","",คะแนนตามตัวชี้วัด!AW701)</f>
        <v/>
      </c>
      <c r="I757" s="52" t="str">
        <f>IF(B757="","",คะแนนตามตัวชี้วัด!AX701)</f>
        <v/>
      </c>
      <c r="J757" s="60" t="str">
        <f t="shared" si="209"/>
        <v/>
      </c>
      <c r="K757" s="54" t="str">
        <f t="shared" si="210"/>
        <v/>
      </c>
      <c r="L757" s="307" t="str">
        <f t="shared" si="207"/>
        <v/>
      </c>
      <c r="M757" s="33"/>
      <c r="N757" s="33" t="str">
        <f t="shared" si="211"/>
        <v/>
      </c>
      <c r="O757" s="33" t="str">
        <f t="shared" si="212"/>
        <v/>
      </c>
      <c r="P757" s="59" t="str">
        <f>IF('กรอกข้อมูล นร1'!E32="ย้าย",'กรอกข้อมูล นร1'!E32,"")</f>
        <v/>
      </c>
      <c r="Q757" s="35">
        <f t="shared" si="194"/>
        <v>0</v>
      </c>
    </row>
    <row r="758" spans="1:17" ht="12.95" customHeight="1">
      <c r="A758" s="54" t="str">
        <f t="shared" si="205"/>
        <v/>
      </c>
      <c r="B758" s="470" t="str">
        <f t="shared" si="206"/>
        <v/>
      </c>
      <c r="C758" s="52" t="str">
        <f>IF(A758="","",คะแนนตามตัวชี้วัด!AY702)</f>
        <v/>
      </c>
      <c r="D758" s="52" t="str">
        <f>IF(A758="","",คะแนนตามตัวชี้วัด!AU702)</f>
        <v/>
      </c>
      <c r="E758" s="52" t="str">
        <f>IF(B758="","",คะแนนตามตัวชี้วัด!AV702)</f>
        <v/>
      </c>
      <c r="F758" s="60" t="str">
        <f t="shared" si="208"/>
        <v/>
      </c>
      <c r="G758" s="52" t="str">
        <f>IF(A758="","",คะแนนตามตัวชี้วัด!AZ702)</f>
        <v/>
      </c>
      <c r="H758" s="52" t="str">
        <f>IF(A758="","",คะแนนตามตัวชี้วัด!AW702)</f>
        <v/>
      </c>
      <c r="I758" s="52" t="str">
        <f>IF(B758="","",คะแนนตามตัวชี้วัด!AX702)</f>
        <v/>
      </c>
      <c r="J758" s="60" t="str">
        <f t="shared" si="209"/>
        <v/>
      </c>
      <c r="K758" s="54" t="str">
        <f t="shared" si="210"/>
        <v/>
      </c>
      <c r="L758" s="307" t="str">
        <f t="shared" si="207"/>
        <v/>
      </c>
      <c r="M758" s="33"/>
      <c r="N758" s="33" t="str">
        <f t="shared" si="211"/>
        <v/>
      </c>
      <c r="O758" s="33" t="str">
        <f t="shared" si="212"/>
        <v/>
      </c>
      <c r="P758" s="59" t="str">
        <f>IF('กรอกข้อมูล นร1'!E33="ย้าย",'กรอกข้อมูล นร1'!E33,"")</f>
        <v/>
      </c>
      <c r="Q758" s="35">
        <f t="shared" si="194"/>
        <v>0</v>
      </c>
    </row>
    <row r="759" spans="1:17" ht="12.95" customHeight="1">
      <c r="A759" s="54" t="str">
        <f t="shared" si="205"/>
        <v/>
      </c>
      <c r="B759" s="470" t="str">
        <f t="shared" si="206"/>
        <v/>
      </c>
      <c r="C759" s="52" t="str">
        <f>IF(A759="","",คะแนนตามตัวชี้วัด!AY703)</f>
        <v/>
      </c>
      <c r="D759" s="52" t="str">
        <f>IF(A759="","",คะแนนตามตัวชี้วัด!AU703)</f>
        <v/>
      </c>
      <c r="E759" s="52" t="str">
        <f>IF(B759="","",คะแนนตามตัวชี้วัด!AV703)</f>
        <v/>
      </c>
      <c r="F759" s="60" t="str">
        <f t="shared" si="208"/>
        <v/>
      </c>
      <c r="G759" s="52" t="str">
        <f>IF(A759="","",คะแนนตามตัวชี้วัด!AZ703)</f>
        <v/>
      </c>
      <c r="H759" s="52" t="str">
        <f>IF(A759="","",คะแนนตามตัวชี้วัด!AW703)</f>
        <v/>
      </c>
      <c r="I759" s="52" t="str">
        <f>IF(B759="","",คะแนนตามตัวชี้วัด!AX703)</f>
        <v/>
      </c>
      <c r="J759" s="60" t="str">
        <f t="shared" si="209"/>
        <v/>
      </c>
      <c r="K759" s="54" t="str">
        <f t="shared" si="210"/>
        <v/>
      </c>
      <c r="L759" s="307" t="str">
        <f t="shared" si="207"/>
        <v/>
      </c>
      <c r="M759" s="33"/>
      <c r="N759" s="33" t="str">
        <f t="shared" si="211"/>
        <v/>
      </c>
      <c r="O759" s="33" t="str">
        <f t="shared" si="212"/>
        <v/>
      </c>
      <c r="P759" s="59" t="str">
        <f>IF('กรอกข้อมูล นร1'!E34="ย้าย",'กรอกข้อมูล นร1'!E34,"")</f>
        <v/>
      </c>
      <c r="Q759" s="35">
        <f t="shared" si="194"/>
        <v>0</v>
      </c>
    </row>
    <row r="760" spans="1:17" ht="12.95" customHeight="1">
      <c r="A760" s="54" t="str">
        <f t="shared" si="205"/>
        <v/>
      </c>
      <c r="B760" s="470" t="str">
        <f t="shared" si="206"/>
        <v/>
      </c>
      <c r="C760" s="52" t="str">
        <f>IF(A760="","",คะแนนตามตัวชี้วัด!AY704)</f>
        <v/>
      </c>
      <c r="D760" s="52" t="str">
        <f>IF(A760="","",คะแนนตามตัวชี้วัด!AU704)</f>
        <v/>
      </c>
      <c r="E760" s="52" t="str">
        <f>IF(B760="","",คะแนนตามตัวชี้วัด!AV704)</f>
        <v/>
      </c>
      <c r="F760" s="60" t="str">
        <f t="shared" si="208"/>
        <v/>
      </c>
      <c r="G760" s="52" t="str">
        <f>IF(A760="","",คะแนนตามตัวชี้วัด!AZ704)</f>
        <v/>
      </c>
      <c r="H760" s="52" t="str">
        <f>IF(A760="","",คะแนนตามตัวชี้วัด!AW704)</f>
        <v/>
      </c>
      <c r="I760" s="52" t="str">
        <f>IF(B760="","",คะแนนตามตัวชี้วัด!AX704)</f>
        <v/>
      </c>
      <c r="J760" s="60" t="str">
        <f t="shared" si="209"/>
        <v/>
      </c>
      <c r="K760" s="54" t="str">
        <f t="shared" si="210"/>
        <v/>
      </c>
      <c r="L760" s="307" t="str">
        <f t="shared" si="207"/>
        <v/>
      </c>
      <c r="M760" s="33"/>
      <c r="N760" s="33" t="str">
        <f t="shared" si="211"/>
        <v/>
      </c>
      <c r="O760" s="33" t="str">
        <f t="shared" si="212"/>
        <v/>
      </c>
      <c r="P760" s="59" t="str">
        <f>IF('กรอกข้อมูล นร1'!E35="ย้าย",'กรอกข้อมูล นร1'!E35,"")</f>
        <v/>
      </c>
      <c r="Q760" s="35">
        <f t="shared" si="194"/>
        <v>0</v>
      </c>
    </row>
    <row r="761" spans="1:17" ht="12.95" customHeight="1">
      <c r="A761" s="54" t="str">
        <f t="shared" si="205"/>
        <v/>
      </c>
      <c r="B761" s="470" t="str">
        <f t="shared" si="206"/>
        <v/>
      </c>
      <c r="C761" s="52" t="str">
        <f>IF(A761="","",คะแนนตามตัวชี้วัด!AY705)</f>
        <v/>
      </c>
      <c r="D761" s="52" t="str">
        <f>IF(A761="","",คะแนนตามตัวชี้วัด!AU705)</f>
        <v/>
      </c>
      <c r="E761" s="52" t="str">
        <f>IF(B761="","",คะแนนตามตัวชี้วัด!AV705)</f>
        <v/>
      </c>
      <c r="F761" s="60" t="str">
        <f t="shared" si="208"/>
        <v/>
      </c>
      <c r="G761" s="52" t="str">
        <f>IF(A761="","",คะแนนตามตัวชี้วัด!AZ705)</f>
        <v/>
      </c>
      <c r="H761" s="52" t="str">
        <f>IF(A761="","",คะแนนตามตัวชี้วัด!AW705)</f>
        <v/>
      </c>
      <c r="I761" s="52" t="str">
        <f>IF(B761="","",คะแนนตามตัวชี้วัด!AX705)</f>
        <v/>
      </c>
      <c r="J761" s="60" t="str">
        <f t="shared" si="209"/>
        <v/>
      </c>
      <c r="K761" s="54" t="str">
        <f t="shared" si="210"/>
        <v/>
      </c>
      <c r="L761" s="307" t="str">
        <f t="shared" si="207"/>
        <v/>
      </c>
      <c r="M761" s="33"/>
      <c r="N761" s="33" t="str">
        <f t="shared" si="211"/>
        <v/>
      </c>
      <c r="O761" s="33" t="str">
        <f t="shared" si="212"/>
        <v/>
      </c>
      <c r="P761" s="59" t="str">
        <f>IF('กรอกข้อมูล นร1'!E36="ย้าย",'กรอกข้อมูล นร1'!E36,"")</f>
        <v/>
      </c>
      <c r="Q761" s="35">
        <f t="shared" si="194"/>
        <v>0</v>
      </c>
    </row>
    <row r="762" spans="1:17" ht="12.95" customHeight="1">
      <c r="A762" s="54" t="str">
        <f t="shared" si="205"/>
        <v/>
      </c>
      <c r="B762" s="470" t="str">
        <f t="shared" ref="B762:B779" si="213">B642</f>
        <v/>
      </c>
      <c r="C762" s="52" t="str">
        <f>IF(A762="","",คะแนนตามตัวชี้วัด!AY706)</f>
        <v/>
      </c>
      <c r="D762" s="52" t="str">
        <f>IF(A762="","",คะแนนตามตัวชี้วัด!AU706)</f>
        <v/>
      </c>
      <c r="E762" s="52" t="str">
        <f>IF(B762="","",คะแนนตามตัวชี้วัด!AV706)</f>
        <v/>
      </c>
      <c r="F762" s="60" t="str">
        <f t="shared" si="208"/>
        <v/>
      </c>
      <c r="G762" s="52" t="str">
        <f>IF(A762="","",คะแนนตามตัวชี้วัด!AZ706)</f>
        <v/>
      </c>
      <c r="H762" s="52" t="str">
        <f>IF(A762="","",คะแนนตามตัวชี้วัด!AW706)</f>
        <v/>
      </c>
      <c r="I762" s="52" t="str">
        <f>IF(B762="","",คะแนนตามตัวชี้วัด!AX706)</f>
        <v/>
      </c>
      <c r="J762" s="60" t="str">
        <f t="shared" si="209"/>
        <v/>
      </c>
      <c r="K762" s="54" t="str">
        <f t="shared" si="210"/>
        <v/>
      </c>
      <c r="L762" s="307" t="str">
        <f t="shared" si="207"/>
        <v/>
      </c>
      <c r="M762" s="33"/>
      <c r="N762" s="33" t="str">
        <f t="shared" si="211"/>
        <v/>
      </c>
      <c r="O762" s="33" t="str">
        <f t="shared" si="212"/>
        <v/>
      </c>
      <c r="P762" s="59" t="str">
        <f>IF('กรอกข้อมูล นร1'!E37="ย้าย",'กรอกข้อมูล นร1'!E37,"")</f>
        <v/>
      </c>
      <c r="Q762" s="35">
        <f t="shared" si="194"/>
        <v>0</v>
      </c>
    </row>
    <row r="763" spans="1:17" ht="12.95" customHeight="1">
      <c r="A763" s="54" t="str">
        <f t="shared" si="205"/>
        <v/>
      </c>
      <c r="B763" s="470" t="str">
        <f t="shared" si="213"/>
        <v/>
      </c>
      <c r="C763" s="52" t="str">
        <f>IF(A763="","",คะแนนตามตัวชี้วัด!AY707)</f>
        <v/>
      </c>
      <c r="D763" s="52" t="str">
        <f>IF(A763="","",คะแนนตามตัวชี้วัด!AU707)</f>
        <v/>
      </c>
      <c r="E763" s="52" t="str">
        <f>IF(B763="","",คะแนนตามตัวชี้วัด!AV707)</f>
        <v/>
      </c>
      <c r="F763" s="60" t="str">
        <f t="shared" si="208"/>
        <v/>
      </c>
      <c r="G763" s="52" t="str">
        <f>IF(A763="","",คะแนนตามตัวชี้วัด!AZ707)</f>
        <v/>
      </c>
      <c r="H763" s="52" t="str">
        <f>IF(A763="","",คะแนนตามตัวชี้วัด!AW707)</f>
        <v/>
      </c>
      <c r="I763" s="52" t="str">
        <f>IF(B763="","",คะแนนตามตัวชี้วัด!AX707)</f>
        <v/>
      </c>
      <c r="J763" s="60" t="str">
        <f t="shared" si="209"/>
        <v/>
      </c>
      <c r="K763" s="54" t="str">
        <f t="shared" si="210"/>
        <v/>
      </c>
      <c r="L763" s="307" t="str">
        <f t="shared" si="207"/>
        <v/>
      </c>
      <c r="M763" s="33"/>
      <c r="N763" s="33" t="str">
        <f t="shared" si="211"/>
        <v/>
      </c>
      <c r="O763" s="33" t="str">
        <f t="shared" si="212"/>
        <v/>
      </c>
      <c r="P763" s="59" t="str">
        <f>IF('กรอกข้อมูล นร1'!E38="ย้าย",'กรอกข้อมูล นร1'!E38,"")</f>
        <v/>
      </c>
      <c r="Q763" s="35">
        <f t="shared" si="194"/>
        <v>0</v>
      </c>
    </row>
    <row r="764" spans="1:17" ht="12.95" customHeight="1">
      <c r="A764" s="54" t="str">
        <f t="shared" si="205"/>
        <v/>
      </c>
      <c r="B764" s="470" t="str">
        <f t="shared" si="213"/>
        <v/>
      </c>
      <c r="C764" s="52" t="str">
        <f>IF(A764="","",คะแนนตามตัวชี้วัด!AY708)</f>
        <v/>
      </c>
      <c r="D764" s="52" t="str">
        <f>IF(A764="","",คะแนนตามตัวชี้วัด!AU708)</f>
        <v/>
      </c>
      <c r="E764" s="52" t="str">
        <f>IF(B764="","",คะแนนตามตัวชี้วัด!AV708)</f>
        <v/>
      </c>
      <c r="F764" s="60" t="str">
        <f t="shared" si="208"/>
        <v/>
      </c>
      <c r="G764" s="52" t="str">
        <f>IF(A764="","",คะแนนตามตัวชี้วัด!AZ708)</f>
        <v/>
      </c>
      <c r="H764" s="52" t="str">
        <f>IF(A764="","",คะแนนตามตัวชี้วัด!AW708)</f>
        <v/>
      </c>
      <c r="I764" s="52" t="str">
        <f>IF(B764="","",คะแนนตามตัวชี้วัด!AX708)</f>
        <v/>
      </c>
      <c r="J764" s="60" t="str">
        <f t="shared" si="209"/>
        <v/>
      </c>
      <c r="K764" s="54" t="str">
        <f t="shared" si="210"/>
        <v/>
      </c>
      <c r="L764" s="307" t="str">
        <f t="shared" si="207"/>
        <v/>
      </c>
      <c r="M764" s="33"/>
      <c r="N764" s="33" t="str">
        <f t="shared" si="211"/>
        <v/>
      </c>
      <c r="O764" s="33" t="str">
        <f t="shared" si="212"/>
        <v/>
      </c>
      <c r="P764" s="59" t="str">
        <f>IF('กรอกข้อมูล นร1'!E39="ย้าย",'กรอกข้อมูล นร1'!E39,"")</f>
        <v/>
      </c>
      <c r="Q764" s="35">
        <f t="shared" si="194"/>
        <v>0</v>
      </c>
    </row>
    <row r="765" spans="1:17" ht="12.95" customHeight="1">
      <c r="A765" s="54" t="str">
        <f t="shared" si="205"/>
        <v/>
      </c>
      <c r="B765" s="470" t="str">
        <f t="shared" si="213"/>
        <v/>
      </c>
      <c r="C765" s="52" t="str">
        <f>IF(A765="","",คะแนนตามตัวชี้วัด!AY709)</f>
        <v/>
      </c>
      <c r="D765" s="52" t="str">
        <f>IF(A765="","",คะแนนตามตัวชี้วัด!AU709)</f>
        <v/>
      </c>
      <c r="E765" s="52" t="str">
        <f>IF(B765="","",คะแนนตามตัวชี้วัด!AV709)</f>
        <v/>
      </c>
      <c r="F765" s="60" t="str">
        <f t="shared" si="208"/>
        <v/>
      </c>
      <c r="G765" s="52" t="str">
        <f>IF(A765="","",คะแนนตามตัวชี้วัด!AZ709)</f>
        <v/>
      </c>
      <c r="H765" s="52" t="str">
        <f>IF(A765="","",คะแนนตามตัวชี้วัด!AW709)</f>
        <v/>
      </c>
      <c r="I765" s="52" t="str">
        <f>IF(B765="","",คะแนนตามตัวชี้วัด!AX709)</f>
        <v/>
      </c>
      <c r="J765" s="60" t="str">
        <f t="shared" si="209"/>
        <v/>
      </c>
      <c r="K765" s="54" t="str">
        <f t="shared" si="210"/>
        <v/>
      </c>
      <c r="L765" s="307" t="str">
        <f t="shared" si="207"/>
        <v/>
      </c>
      <c r="M765" s="33"/>
      <c r="N765" s="33" t="str">
        <f t="shared" si="211"/>
        <v/>
      </c>
      <c r="O765" s="33" t="str">
        <f t="shared" si="212"/>
        <v/>
      </c>
      <c r="P765" s="59" t="str">
        <f>IF('กรอกข้อมูล นร1'!E40="ย้าย",'กรอกข้อมูล นร1'!E40,"")</f>
        <v/>
      </c>
      <c r="Q765" s="35">
        <f t="shared" si="194"/>
        <v>0</v>
      </c>
    </row>
    <row r="766" spans="1:17" ht="12.95" customHeight="1">
      <c r="A766" s="54" t="str">
        <f t="shared" si="205"/>
        <v/>
      </c>
      <c r="B766" s="470" t="str">
        <f t="shared" si="213"/>
        <v/>
      </c>
      <c r="C766" s="52" t="str">
        <f>IF(A766="","",คะแนนตามตัวชี้วัด!AY710)</f>
        <v/>
      </c>
      <c r="D766" s="52" t="str">
        <f>IF(A766="","",คะแนนตามตัวชี้วัด!AU710)</f>
        <v/>
      </c>
      <c r="E766" s="52" t="str">
        <f>IF(B766="","",คะแนนตามตัวชี้วัด!AV710)</f>
        <v/>
      </c>
      <c r="F766" s="60" t="str">
        <f t="shared" si="208"/>
        <v/>
      </c>
      <c r="G766" s="52" t="str">
        <f>IF(A766="","",คะแนนตามตัวชี้วัด!AZ710)</f>
        <v/>
      </c>
      <c r="H766" s="52" t="str">
        <f>IF(A766="","",คะแนนตามตัวชี้วัด!AW710)</f>
        <v/>
      </c>
      <c r="I766" s="52" t="str">
        <f>IF(B766="","",คะแนนตามตัวชี้วัด!AX710)</f>
        <v/>
      </c>
      <c r="J766" s="60" t="str">
        <f t="shared" si="209"/>
        <v/>
      </c>
      <c r="K766" s="54" t="str">
        <f t="shared" si="210"/>
        <v/>
      </c>
      <c r="L766" s="307" t="str">
        <f t="shared" si="207"/>
        <v/>
      </c>
      <c r="M766" s="33"/>
      <c r="N766" s="33" t="str">
        <f t="shared" si="211"/>
        <v/>
      </c>
      <c r="O766" s="33" t="str">
        <f t="shared" si="212"/>
        <v/>
      </c>
      <c r="P766" s="59" t="str">
        <f>IF('กรอกข้อมูล นร1'!E41="ย้าย",'กรอกข้อมูล นร1'!E41,"")</f>
        <v/>
      </c>
      <c r="Q766" s="35">
        <f t="shared" si="194"/>
        <v>0</v>
      </c>
    </row>
    <row r="767" spans="1:17" ht="12.95" customHeight="1">
      <c r="A767" s="54" t="str">
        <f t="shared" si="205"/>
        <v/>
      </c>
      <c r="B767" s="470" t="str">
        <f t="shared" si="213"/>
        <v/>
      </c>
      <c r="C767" s="52" t="str">
        <f>IF(A767="","",คะแนนตามตัวชี้วัด!AY711)</f>
        <v/>
      </c>
      <c r="D767" s="52" t="str">
        <f>IF(A767="","",คะแนนตามตัวชี้วัด!AU711)</f>
        <v/>
      </c>
      <c r="E767" s="52" t="str">
        <f>IF(B767="","",คะแนนตามตัวชี้วัด!AV711)</f>
        <v/>
      </c>
      <c r="F767" s="60" t="str">
        <f t="shared" si="208"/>
        <v/>
      </c>
      <c r="G767" s="52" t="str">
        <f>IF(A767="","",คะแนนตามตัวชี้วัด!AZ711)</f>
        <v/>
      </c>
      <c r="H767" s="52" t="str">
        <f>IF(A767="","",คะแนนตามตัวชี้วัด!AW711)</f>
        <v/>
      </c>
      <c r="I767" s="52" t="str">
        <f>IF(B767="","",คะแนนตามตัวชี้วัด!AX711)</f>
        <v/>
      </c>
      <c r="J767" s="60" t="str">
        <f t="shared" si="209"/>
        <v/>
      </c>
      <c r="K767" s="54" t="str">
        <f t="shared" si="210"/>
        <v/>
      </c>
      <c r="L767" s="307" t="str">
        <f t="shared" si="207"/>
        <v/>
      </c>
      <c r="M767" s="33"/>
      <c r="N767" s="33" t="str">
        <f t="shared" si="211"/>
        <v/>
      </c>
      <c r="O767" s="33" t="str">
        <f t="shared" si="212"/>
        <v/>
      </c>
      <c r="P767" s="59" t="str">
        <f>IF('กรอกข้อมูล นร1'!E42="ย้าย",'กรอกข้อมูล นร1'!E42,"")</f>
        <v/>
      </c>
      <c r="Q767" s="35">
        <f t="shared" si="194"/>
        <v>0</v>
      </c>
    </row>
    <row r="768" spans="1:17" ht="12.95" customHeight="1">
      <c r="A768" s="54" t="str">
        <f t="shared" si="205"/>
        <v/>
      </c>
      <c r="B768" s="470" t="str">
        <f t="shared" si="213"/>
        <v/>
      </c>
      <c r="C768" s="52" t="str">
        <f>IF(A768="","",คะแนนตามตัวชี้วัด!AY712)</f>
        <v/>
      </c>
      <c r="D768" s="52" t="str">
        <f>IF(A768="","",คะแนนตามตัวชี้วัด!AU712)</f>
        <v/>
      </c>
      <c r="E768" s="52" t="str">
        <f>IF(B768="","",คะแนนตามตัวชี้วัด!AV712)</f>
        <v/>
      </c>
      <c r="F768" s="60" t="str">
        <f t="shared" si="208"/>
        <v/>
      </c>
      <c r="G768" s="52" t="str">
        <f>IF(A768="","",คะแนนตามตัวชี้วัด!AZ712)</f>
        <v/>
      </c>
      <c r="H768" s="52" t="str">
        <f>IF(A768="","",คะแนนตามตัวชี้วัด!AW712)</f>
        <v/>
      </c>
      <c r="I768" s="52" t="str">
        <f>IF(B768="","",คะแนนตามตัวชี้วัด!AX712)</f>
        <v/>
      </c>
      <c r="J768" s="60" t="str">
        <f t="shared" si="209"/>
        <v/>
      </c>
      <c r="K768" s="54" t="str">
        <f t="shared" si="210"/>
        <v/>
      </c>
      <c r="L768" s="307" t="str">
        <f t="shared" si="207"/>
        <v/>
      </c>
      <c r="M768" s="33"/>
      <c r="N768" s="33" t="str">
        <f t="shared" si="211"/>
        <v/>
      </c>
      <c r="O768" s="33" t="str">
        <f t="shared" si="212"/>
        <v/>
      </c>
      <c r="P768" s="59" t="str">
        <f>IF('กรอกข้อมูล นร1'!E43="ย้าย",'กรอกข้อมูล นร1'!E43,"")</f>
        <v/>
      </c>
      <c r="Q768" s="35">
        <f t="shared" si="194"/>
        <v>0</v>
      </c>
    </row>
    <row r="769" spans="1:24" ht="12.95" customHeight="1">
      <c r="A769" s="54" t="str">
        <f t="shared" si="205"/>
        <v/>
      </c>
      <c r="B769" s="470" t="str">
        <f t="shared" si="213"/>
        <v/>
      </c>
      <c r="C769" s="52" t="str">
        <f>IF(A769="","",คะแนนตามตัวชี้วัด!AY713)</f>
        <v/>
      </c>
      <c r="D769" s="52" t="str">
        <f>IF(A769="","",คะแนนตามตัวชี้วัด!AU713)</f>
        <v/>
      </c>
      <c r="E769" s="52" t="str">
        <f>IF(B769="","",คะแนนตามตัวชี้วัด!AV713)</f>
        <v/>
      </c>
      <c r="F769" s="60" t="str">
        <f t="shared" si="208"/>
        <v/>
      </c>
      <c r="G769" s="52" t="str">
        <f>IF(A769="","",คะแนนตามตัวชี้วัด!AZ713)</f>
        <v/>
      </c>
      <c r="H769" s="52" t="str">
        <f>IF(A769="","",คะแนนตามตัวชี้วัด!AW713)</f>
        <v/>
      </c>
      <c r="I769" s="52" t="str">
        <f>IF(B769="","",คะแนนตามตัวชี้วัด!AX713)</f>
        <v/>
      </c>
      <c r="J769" s="60" t="str">
        <f t="shared" si="209"/>
        <v/>
      </c>
      <c r="K769" s="54" t="str">
        <f t="shared" si="210"/>
        <v/>
      </c>
      <c r="L769" s="307" t="str">
        <f t="shared" si="207"/>
        <v/>
      </c>
      <c r="M769" s="33"/>
      <c r="N769" s="33" t="str">
        <f t="shared" si="211"/>
        <v/>
      </c>
      <c r="O769" s="33" t="str">
        <f t="shared" si="212"/>
        <v/>
      </c>
      <c r="P769" s="59" t="str">
        <f>IF('กรอกข้อมูล นร1'!E44="ย้าย",'กรอกข้อมูล นร1'!E44,"")</f>
        <v/>
      </c>
      <c r="Q769" s="35">
        <f t="shared" si="194"/>
        <v>0</v>
      </c>
    </row>
    <row r="770" spans="1:24" ht="12.95" customHeight="1">
      <c r="A770" s="54" t="str">
        <f t="shared" si="205"/>
        <v/>
      </c>
      <c r="B770" s="470" t="str">
        <f t="shared" si="213"/>
        <v/>
      </c>
      <c r="C770" s="52" t="str">
        <f>IF(A770="","",คะแนนตามตัวชี้วัด!AY714)</f>
        <v/>
      </c>
      <c r="D770" s="52" t="str">
        <f>IF(A770="","",คะแนนตามตัวชี้วัด!AU714)</f>
        <v/>
      </c>
      <c r="E770" s="52" t="str">
        <f>IF(B770="","",คะแนนตามตัวชี้วัด!AV714)</f>
        <v/>
      </c>
      <c r="F770" s="60" t="str">
        <f t="shared" ref="F770:F779" si="214">IF(SUM(D770:E770),SUM(D770:E770),"")</f>
        <v/>
      </c>
      <c r="G770" s="52" t="str">
        <f>IF(A770="","",คะแนนตามตัวชี้วัด!AZ714)</f>
        <v/>
      </c>
      <c r="H770" s="52" t="str">
        <f>IF(A770="","",คะแนนตามตัวชี้วัด!AW714)</f>
        <v/>
      </c>
      <c r="I770" s="52" t="str">
        <f>IF(B770="","",คะแนนตามตัวชี้วัด!AX714)</f>
        <v/>
      </c>
      <c r="J770" s="60" t="str">
        <f t="shared" ref="J770:J779" si="215">IF(SUM(H770:I770),SUM(H770:I770),"")</f>
        <v/>
      </c>
      <c r="K770" s="54" t="str">
        <f t="shared" ref="K770:K779" si="216">IF(A770="","",SUM(F770,J770)/2)</f>
        <v/>
      </c>
      <c r="L770" s="307" t="str">
        <f t="shared" ref="L770:L779" si="217">IF(A770="","",IF(P770="ย้าย","-",VLOOKUP(K770,เกรดประจำชั้น,4,TRUE)))</f>
        <v/>
      </c>
      <c r="M770" s="33"/>
      <c r="N770" s="33" t="str">
        <f t="shared" ref="N770:N779" si="218">IF(P770="ย้าย","-",IF(A770="","",IF(L770&gt;0,"/","")))</f>
        <v/>
      </c>
      <c r="O770" s="33" t="str">
        <f t="shared" ref="O770:O779" si="219">IF(N770="-","-",IF(A770="","",IF(L770=0,"/","")))</f>
        <v/>
      </c>
      <c r="P770" s="59" t="str">
        <f>IF('กรอกข้อมูล นร1'!E45="ย้าย",'กรอกข้อมูล นร1'!E45,"")</f>
        <v/>
      </c>
      <c r="Q770" s="35">
        <f t="shared" ref="Q770:Q779" si="220">SUM(C770,G770)</f>
        <v>0</v>
      </c>
    </row>
    <row r="771" spans="1:24" ht="12.95" customHeight="1">
      <c r="A771" s="54" t="str">
        <f t="shared" si="205"/>
        <v/>
      </c>
      <c r="B771" s="470" t="str">
        <f t="shared" si="213"/>
        <v/>
      </c>
      <c r="C771" s="52" t="str">
        <f>IF(A771="","",คะแนนตามตัวชี้วัด!AY715)</f>
        <v/>
      </c>
      <c r="D771" s="52" t="str">
        <f>IF(A771="","",คะแนนตามตัวชี้วัด!AU715)</f>
        <v/>
      </c>
      <c r="E771" s="52" t="str">
        <f>IF(B771="","",คะแนนตามตัวชี้วัด!AV715)</f>
        <v/>
      </c>
      <c r="F771" s="60" t="str">
        <f t="shared" si="214"/>
        <v/>
      </c>
      <c r="G771" s="52" t="str">
        <f>IF(A771="","",คะแนนตามตัวชี้วัด!AZ715)</f>
        <v/>
      </c>
      <c r="H771" s="52" t="str">
        <f>IF(A771="","",คะแนนตามตัวชี้วัด!AW715)</f>
        <v/>
      </c>
      <c r="I771" s="52" t="str">
        <f>IF(B771="","",คะแนนตามตัวชี้วัด!AX715)</f>
        <v/>
      </c>
      <c r="J771" s="60" t="str">
        <f t="shared" si="215"/>
        <v/>
      </c>
      <c r="K771" s="54" t="str">
        <f t="shared" si="216"/>
        <v/>
      </c>
      <c r="L771" s="307" t="str">
        <f t="shared" si="217"/>
        <v/>
      </c>
      <c r="M771" s="33"/>
      <c r="N771" s="33" t="str">
        <f t="shared" si="218"/>
        <v/>
      </c>
      <c r="O771" s="33" t="str">
        <f t="shared" si="219"/>
        <v/>
      </c>
      <c r="P771" s="59" t="str">
        <f>IF('กรอกข้อมูล นร1'!E46="ย้าย",'กรอกข้อมูล นร1'!E46,"")</f>
        <v/>
      </c>
      <c r="Q771" s="35">
        <f t="shared" si="220"/>
        <v>0</v>
      </c>
    </row>
    <row r="772" spans="1:24" ht="12.95" customHeight="1">
      <c r="A772" s="54" t="str">
        <f t="shared" si="205"/>
        <v/>
      </c>
      <c r="B772" s="470" t="str">
        <f t="shared" si="213"/>
        <v/>
      </c>
      <c r="C772" s="52" t="str">
        <f>IF(A772="","",คะแนนตามตัวชี้วัด!AY716)</f>
        <v/>
      </c>
      <c r="D772" s="52" t="str">
        <f>IF(A772="","",คะแนนตามตัวชี้วัด!AU716)</f>
        <v/>
      </c>
      <c r="E772" s="52" t="str">
        <f>IF(B772="","",คะแนนตามตัวชี้วัด!AV716)</f>
        <v/>
      </c>
      <c r="F772" s="60" t="str">
        <f t="shared" si="214"/>
        <v/>
      </c>
      <c r="G772" s="52" t="str">
        <f>IF(A772="","",คะแนนตามตัวชี้วัด!AZ716)</f>
        <v/>
      </c>
      <c r="H772" s="52" t="str">
        <f>IF(A772="","",คะแนนตามตัวชี้วัด!AW716)</f>
        <v/>
      </c>
      <c r="I772" s="52" t="str">
        <f>IF(B772="","",คะแนนตามตัวชี้วัด!AX716)</f>
        <v/>
      </c>
      <c r="J772" s="60" t="str">
        <f t="shared" si="215"/>
        <v/>
      </c>
      <c r="K772" s="54" t="str">
        <f t="shared" si="216"/>
        <v/>
      </c>
      <c r="L772" s="307" t="str">
        <f t="shared" si="217"/>
        <v/>
      </c>
      <c r="M772" s="33"/>
      <c r="N772" s="33" t="str">
        <f t="shared" si="218"/>
        <v/>
      </c>
      <c r="O772" s="33" t="str">
        <f t="shared" si="219"/>
        <v/>
      </c>
      <c r="P772" s="59" t="str">
        <f>IF('กรอกข้อมูล นร1'!E47="ย้าย",'กรอกข้อมูล นร1'!E47,"")</f>
        <v/>
      </c>
      <c r="Q772" s="35">
        <f t="shared" si="220"/>
        <v>0</v>
      </c>
    </row>
    <row r="773" spans="1:24" ht="12.95" customHeight="1">
      <c r="A773" s="54" t="str">
        <f t="shared" si="205"/>
        <v/>
      </c>
      <c r="B773" s="470" t="str">
        <f t="shared" si="213"/>
        <v/>
      </c>
      <c r="C773" s="52" t="str">
        <f>IF(A773="","",คะแนนตามตัวชี้วัด!AY717)</f>
        <v/>
      </c>
      <c r="D773" s="52" t="str">
        <f>IF(A773="","",คะแนนตามตัวชี้วัด!AU717)</f>
        <v/>
      </c>
      <c r="E773" s="52" t="str">
        <f>IF(B773="","",คะแนนตามตัวชี้วัด!AV717)</f>
        <v/>
      </c>
      <c r="F773" s="60" t="str">
        <f t="shared" si="214"/>
        <v/>
      </c>
      <c r="G773" s="52" t="str">
        <f>IF(A773="","",คะแนนตามตัวชี้วัด!AZ717)</f>
        <v/>
      </c>
      <c r="H773" s="52" t="str">
        <f>IF(A773="","",คะแนนตามตัวชี้วัด!AW717)</f>
        <v/>
      </c>
      <c r="I773" s="52" t="str">
        <f>IF(B773="","",คะแนนตามตัวชี้วัด!AX717)</f>
        <v/>
      </c>
      <c r="J773" s="60" t="str">
        <f t="shared" si="215"/>
        <v/>
      </c>
      <c r="K773" s="54" t="str">
        <f t="shared" si="216"/>
        <v/>
      </c>
      <c r="L773" s="307" t="str">
        <f t="shared" si="217"/>
        <v/>
      </c>
      <c r="M773" s="33"/>
      <c r="N773" s="33" t="str">
        <f t="shared" si="218"/>
        <v/>
      </c>
      <c r="O773" s="33" t="str">
        <f t="shared" si="219"/>
        <v/>
      </c>
      <c r="P773" s="59" t="str">
        <f>IF('กรอกข้อมูล นร1'!E48="ย้าย",'กรอกข้อมูล นร1'!E48,"")</f>
        <v/>
      </c>
      <c r="Q773" s="35">
        <f t="shared" si="220"/>
        <v>0</v>
      </c>
    </row>
    <row r="774" spans="1:24" ht="12.95" customHeight="1">
      <c r="A774" s="54" t="str">
        <f t="shared" si="205"/>
        <v/>
      </c>
      <c r="B774" s="470" t="str">
        <f t="shared" si="213"/>
        <v/>
      </c>
      <c r="C774" s="52" t="str">
        <f>IF(A774="","",คะแนนตามตัวชี้วัด!AY718)</f>
        <v/>
      </c>
      <c r="D774" s="52" t="str">
        <f>IF(A774="","",คะแนนตามตัวชี้วัด!AU718)</f>
        <v/>
      </c>
      <c r="E774" s="52" t="str">
        <f>IF(B774="","",คะแนนตามตัวชี้วัด!AV718)</f>
        <v/>
      </c>
      <c r="F774" s="60" t="str">
        <f t="shared" si="214"/>
        <v/>
      </c>
      <c r="G774" s="52" t="str">
        <f>IF(A774="","",คะแนนตามตัวชี้วัด!AZ718)</f>
        <v/>
      </c>
      <c r="H774" s="52" t="str">
        <f>IF(A774="","",คะแนนตามตัวชี้วัด!AW718)</f>
        <v/>
      </c>
      <c r="I774" s="52" t="str">
        <f>IF(B774="","",คะแนนตามตัวชี้วัด!AX718)</f>
        <v/>
      </c>
      <c r="J774" s="60" t="str">
        <f t="shared" si="215"/>
        <v/>
      </c>
      <c r="K774" s="54" t="str">
        <f t="shared" si="216"/>
        <v/>
      </c>
      <c r="L774" s="307" t="str">
        <f t="shared" si="217"/>
        <v/>
      </c>
      <c r="M774" s="33"/>
      <c r="N774" s="33" t="str">
        <f t="shared" si="218"/>
        <v/>
      </c>
      <c r="O774" s="33" t="str">
        <f t="shared" si="219"/>
        <v/>
      </c>
      <c r="P774" s="59" t="str">
        <f>IF('กรอกข้อมูล นร1'!E49="ย้าย",'กรอกข้อมูล นร1'!E49,"")</f>
        <v/>
      </c>
      <c r="Q774" s="35">
        <f t="shared" si="220"/>
        <v>0</v>
      </c>
    </row>
    <row r="775" spans="1:24" ht="12.95" customHeight="1">
      <c r="A775" s="54" t="str">
        <f t="shared" si="205"/>
        <v/>
      </c>
      <c r="B775" s="470" t="str">
        <f t="shared" si="213"/>
        <v/>
      </c>
      <c r="C775" s="52" t="str">
        <f>IF(A775="","",คะแนนตามตัวชี้วัด!AY719)</f>
        <v/>
      </c>
      <c r="D775" s="52" t="str">
        <f>IF(A775="","",คะแนนตามตัวชี้วัด!AU719)</f>
        <v/>
      </c>
      <c r="E775" s="52" t="str">
        <f>IF(B775="","",คะแนนตามตัวชี้วัด!AV719)</f>
        <v/>
      </c>
      <c r="F775" s="60" t="str">
        <f t="shared" si="214"/>
        <v/>
      </c>
      <c r="G775" s="52" t="str">
        <f>IF(A775="","",คะแนนตามตัวชี้วัด!AZ719)</f>
        <v/>
      </c>
      <c r="H775" s="52" t="str">
        <f>IF(A775="","",คะแนนตามตัวชี้วัด!AW719)</f>
        <v/>
      </c>
      <c r="I775" s="52" t="str">
        <f>IF(B775="","",คะแนนตามตัวชี้วัด!AX719)</f>
        <v/>
      </c>
      <c r="J775" s="60" t="str">
        <f t="shared" si="215"/>
        <v/>
      </c>
      <c r="K775" s="54" t="str">
        <f t="shared" si="216"/>
        <v/>
      </c>
      <c r="L775" s="307" t="str">
        <f t="shared" si="217"/>
        <v/>
      </c>
      <c r="M775" s="33"/>
      <c r="N775" s="33" t="str">
        <f t="shared" si="218"/>
        <v/>
      </c>
      <c r="O775" s="33" t="str">
        <f t="shared" si="219"/>
        <v/>
      </c>
      <c r="P775" s="59" t="str">
        <f>IF('กรอกข้อมูล นร1'!E50="ย้าย",'กรอกข้อมูล นร1'!E50,"")</f>
        <v/>
      </c>
      <c r="Q775" s="35">
        <f t="shared" si="220"/>
        <v>0</v>
      </c>
    </row>
    <row r="776" spans="1:24" ht="12.95" customHeight="1">
      <c r="A776" s="54" t="str">
        <f t="shared" si="205"/>
        <v/>
      </c>
      <c r="B776" s="470" t="str">
        <f t="shared" si="213"/>
        <v/>
      </c>
      <c r="C776" s="52" t="str">
        <f>IF(A776="","",คะแนนตามตัวชี้วัด!AY720)</f>
        <v/>
      </c>
      <c r="D776" s="52" t="str">
        <f>IF(A776="","",คะแนนตามตัวชี้วัด!AU720)</f>
        <v/>
      </c>
      <c r="E776" s="52" t="str">
        <f>IF(B776="","",คะแนนตามตัวชี้วัด!AV720)</f>
        <v/>
      </c>
      <c r="F776" s="60" t="str">
        <f t="shared" si="214"/>
        <v/>
      </c>
      <c r="G776" s="52" t="str">
        <f>IF(A776="","",คะแนนตามตัวชี้วัด!AZ720)</f>
        <v/>
      </c>
      <c r="H776" s="52" t="str">
        <f>IF(A776="","",คะแนนตามตัวชี้วัด!AW720)</f>
        <v/>
      </c>
      <c r="I776" s="52" t="str">
        <f>IF(B776="","",คะแนนตามตัวชี้วัด!AX720)</f>
        <v/>
      </c>
      <c r="J776" s="60" t="str">
        <f t="shared" si="215"/>
        <v/>
      </c>
      <c r="K776" s="54" t="str">
        <f t="shared" si="216"/>
        <v/>
      </c>
      <c r="L776" s="307" t="str">
        <f t="shared" si="217"/>
        <v/>
      </c>
      <c r="M776" s="33"/>
      <c r="N776" s="33" t="str">
        <f t="shared" si="218"/>
        <v/>
      </c>
      <c r="O776" s="33" t="str">
        <f t="shared" si="219"/>
        <v/>
      </c>
      <c r="P776" s="59" t="str">
        <f>IF('กรอกข้อมูล นร1'!E51="ย้าย",'กรอกข้อมูล นร1'!E51,"")</f>
        <v/>
      </c>
      <c r="Q776" s="35">
        <f t="shared" si="220"/>
        <v>0</v>
      </c>
    </row>
    <row r="777" spans="1:24" ht="12.95" customHeight="1">
      <c r="A777" s="54" t="str">
        <f t="shared" si="205"/>
        <v/>
      </c>
      <c r="B777" s="470" t="str">
        <f t="shared" si="213"/>
        <v/>
      </c>
      <c r="C777" s="52" t="str">
        <f>IF(A777="","",คะแนนตามตัวชี้วัด!AY721)</f>
        <v/>
      </c>
      <c r="D777" s="52" t="str">
        <f>IF(A777="","",คะแนนตามตัวชี้วัด!AU721)</f>
        <v/>
      </c>
      <c r="E777" s="52" t="str">
        <f>IF(B777="","",คะแนนตามตัวชี้วัด!AV721)</f>
        <v/>
      </c>
      <c r="F777" s="60" t="str">
        <f t="shared" si="214"/>
        <v/>
      </c>
      <c r="G777" s="52" t="str">
        <f>IF(A777="","",คะแนนตามตัวชี้วัด!AZ721)</f>
        <v/>
      </c>
      <c r="H777" s="52" t="str">
        <f>IF(A777="","",คะแนนตามตัวชี้วัด!AW721)</f>
        <v/>
      </c>
      <c r="I777" s="52" t="str">
        <f>IF(B777="","",คะแนนตามตัวชี้วัด!AX721)</f>
        <v/>
      </c>
      <c r="J777" s="60" t="str">
        <f t="shared" si="215"/>
        <v/>
      </c>
      <c r="K777" s="54" t="str">
        <f t="shared" si="216"/>
        <v/>
      </c>
      <c r="L777" s="307" t="str">
        <f t="shared" si="217"/>
        <v/>
      </c>
      <c r="M777" s="33"/>
      <c r="N777" s="33" t="str">
        <f t="shared" si="218"/>
        <v/>
      </c>
      <c r="O777" s="33" t="str">
        <f t="shared" si="219"/>
        <v/>
      </c>
      <c r="P777" s="59" t="str">
        <f>IF('กรอกข้อมูล นร1'!E52="ย้าย",'กรอกข้อมูล นร1'!E52,"")</f>
        <v/>
      </c>
      <c r="Q777" s="35">
        <f t="shared" si="220"/>
        <v>0</v>
      </c>
    </row>
    <row r="778" spans="1:24" ht="12.95" customHeight="1">
      <c r="A778" s="54" t="str">
        <f t="shared" ref="A778:A779" si="221">A598</f>
        <v/>
      </c>
      <c r="B778" s="470" t="str">
        <f t="shared" si="213"/>
        <v/>
      </c>
      <c r="C778" s="52" t="str">
        <f>IF(A778="","",คะแนนตามตัวชี้วัด!AY722)</f>
        <v/>
      </c>
      <c r="D778" s="52" t="str">
        <f>IF(A778="","",คะแนนตามตัวชี้วัด!AU722)</f>
        <v/>
      </c>
      <c r="E778" s="52" t="str">
        <f>IF(B778="","",คะแนนตามตัวชี้วัด!AV722)</f>
        <v/>
      </c>
      <c r="F778" s="60" t="str">
        <f t="shared" si="214"/>
        <v/>
      </c>
      <c r="G778" s="52" t="str">
        <f>IF(A778="","",คะแนนตามตัวชี้วัด!AZ722)</f>
        <v/>
      </c>
      <c r="H778" s="52" t="str">
        <f>IF(A778="","",คะแนนตามตัวชี้วัด!AW722)</f>
        <v/>
      </c>
      <c r="I778" s="52" t="str">
        <f>IF(B778="","",คะแนนตามตัวชี้วัด!AX722)</f>
        <v/>
      </c>
      <c r="J778" s="60" t="str">
        <f t="shared" si="215"/>
        <v/>
      </c>
      <c r="K778" s="54" t="str">
        <f t="shared" si="216"/>
        <v/>
      </c>
      <c r="L778" s="307" t="str">
        <f t="shared" si="217"/>
        <v/>
      </c>
      <c r="M778" s="33"/>
      <c r="N778" s="33" t="str">
        <f t="shared" si="218"/>
        <v/>
      </c>
      <c r="O778" s="33" t="str">
        <f t="shared" si="219"/>
        <v/>
      </c>
      <c r="P778" s="59" t="str">
        <f>IF('กรอกข้อมูล นร1'!E53="ย้าย",'กรอกข้อมูล นร1'!E53,"")</f>
        <v/>
      </c>
      <c r="Q778" s="35">
        <f t="shared" si="220"/>
        <v>0</v>
      </c>
    </row>
    <row r="779" spans="1:24" ht="11.45" customHeight="1">
      <c r="A779" s="54" t="str">
        <f t="shared" si="221"/>
        <v/>
      </c>
      <c r="B779" s="470" t="str">
        <f t="shared" si="213"/>
        <v/>
      </c>
      <c r="C779" s="52" t="str">
        <f>IF(A779="","",คะแนนตามตัวชี้วัด!AY723)</f>
        <v/>
      </c>
      <c r="D779" s="52" t="str">
        <f>IF(A779="","",คะแนนตามตัวชี้วัด!AU723)</f>
        <v/>
      </c>
      <c r="E779" s="52" t="str">
        <f>IF(B779="","",คะแนนตามตัวชี้วัด!AV723)</f>
        <v/>
      </c>
      <c r="F779" s="60" t="str">
        <f t="shared" si="214"/>
        <v/>
      </c>
      <c r="G779" s="52" t="str">
        <f>IF(A779="","",คะแนนตามตัวชี้วัด!AZ723)</f>
        <v/>
      </c>
      <c r="H779" s="52" t="str">
        <f>IF(A779="","",คะแนนตามตัวชี้วัด!AW723)</f>
        <v/>
      </c>
      <c r="I779" s="52" t="str">
        <f>IF(B779="","",คะแนนตามตัวชี้วัด!AX723)</f>
        <v/>
      </c>
      <c r="J779" s="60" t="str">
        <f t="shared" si="215"/>
        <v/>
      </c>
      <c r="K779" s="54" t="str">
        <f t="shared" si="216"/>
        <v/>
      </c>
      <c r="L779" s="307" t="str">
        <f t="shared" si="217"/>
        <v/>
      </c>
      <c r="M779" s="33"/>
      <c r="N779" s="33" t="str">
        <f t="shared" si="218"/>
        <v/>
      </c>
      <c r="O779" s="33" t="str">
        <f t="shared" si="219"/>
        <v/>
      </c>
      <c r="P779" s="59" t="str">
        <f>IF('กรอกข้อมูล นร1'!E54="ย้าย",'กรอกข้อมูล นร1'!E54,"")</f>
        <v/>
      </c>
      <c r="Q779" s="35">
        <f t="shared" si="220"/>
        <v>0</v>
      </c>
    </row>
    <row r="780" spans="1:24" ht="21" hidden="1" customHeight="1">
      <c r="A780" s="41"/>
      <c r="B780" s="38"/>
      <c r="C780" s="39"/>
      <c r="D780" s="45"/>
      <c r="E780" s="45"/>
      <c r="F780" s="40"/>
      <c r="G780" s="40"/>
      <c r="H780" s="45"/>
      <c r="I780" s="45"/>
      <c r="J780" s="45"/>
      <c r="K780" s="46"/>
      <c r="L780" s="45"/>
      <c r="M780" s="317"/>
      <c r="N780" s="317" t="str">
        <f>IF(COUNTIF(N730:N779,"/"),COUNTIF(N730:N779,"/"),"0")</f>
        <v>0</v>
      </c>
      <c r="O780" s="317">
        <f>IF(COUNTIF(O730:O779,"/"),COUNTIF(O730:O779,"/"),"0")</f>
        <v>1</v>
      </c>
    </row>
    <row r="781" spans="1:24" ht="21" customHeight="1">
      <c r="B781" s="916" t="s">
        <v>114</v>
      </c>
      <c r="C781" s="916"/>
      <c r="D781" s="916"/>
      <c r="E781" s="917">
        <f>N780*100/SUM(N780:O780)</f>
        <v>0</v>
      </c>
      <c r="F781" s="917"/>
      <c r="G781" s="251"/>
      <c r="H781" s="42"/>
      <c r="I781" s="42"/>
      <c r="J781" s="42"/>
      <c r="K781" s="43"/>
      <c r="L781" s="42"/>
      <c r="M781" s="44"/>
      <c r="N781" s="44"/>
    </row>
    <row r="782" spans="1:24" ht="23.25">
      <c r="A782" s="918" t="str">
        <f>"ผลการประเมินการเรียนรู้  วิชา"&amp;ข้อมูลพื้นฐาน!A29&amp;"    รหัสวิชา    "&amp;ข้อมูลพื้นฐาน!C29</f>
        <v xml:space="preserve">ผลการประเมินการเรียนรู้  วิชา    รหัสวิชา    </v>
      </c>
      <c r="B782" s="918"/>
      <c r="C782" s="918"/>
      <c r="D782" s="918"/>
      <c r="E782" s="918"/>
      <c r="F782" s="918"/>
      <c r="G782" s="918"/>
      <c r="H782" s="918"/>
      <c r="I782" s="918"/>
      <c r="J782" s="918"/>
      <c r="K782" s="918"/>
      <c r="L782" s="918"/>
      <c r="M782" s="918"/>
      <c r="N782" s="918"/>
      <c r="O782" s="918"/>
      <c r="P782" s="918"/>
      <c r="Q782" s="35">
        <f t="shared" ref="Q782:Q855" si="222">SUM(C782,G782)</f>
        <v>0</v>
      </c>
      <c r="X782" s="35">
        <v>14</v>
      </c>
    </row>
    <row r="783" spans="1:24" ht="18.600000000000001" customHeight="1">
      <c r="A783" s="919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783" s="919"/>
      <c r="C783" s="919"/>
      <c r="D783" s="919"/>
      <c r="E783" s="919"/>
      <c r="F783" s="919"/>
      <c r="G783" s="919"/>
      <c r="H783" s="919"/>
      <c r="I783" s="919"/>
      <c r="J783" s="919"/>
      <c r="K783" s="919"/>
      <c r="L783" s="919"/>
      <c r="M783" s="919"/>
      <c r="N783" s="919"/>
      <c r="O783" s="919"/>
      <c r="P783" s="919"/>
      <c r="Q783" s="35">
        <f t="shared" si="222"/>
        <v>0</v>
      </c>
    </row>
    <row r="784" spans="1:24" ht="18.600000000000001" customHeight="1">
      <c r="A784" s="920" t="str">
        <f>"ครูผู้สอน    "&amp;ข้อมูลพื้นฐาน!B29</f>
        <v xml:space="preserve">ครูผู้สอน    </v>
      </c>
      <c r="B784" s="920"/>
      <c r="C784" s="920"/>
      <c r="D784" s="920"/>
      <c r="E784" s="920"/>
      <c r="F784" s="920"/>
      <c r="G784" s="920"/>
      <c r="H784" s="920"/>
      <c r="I784" s="920"/>
      <c r="J784" s="920"/>
      <c r="K784" s="920"/>
      <c r="L784" s="920"/>
      <c r="M784" s="920"/>
      <c r="N784" s="920"/>
      <c r="O784" s="920"/>
      <c r="P784" s="920"/>
      <c r="Q784" s="35">
        <f t="shared" si="222"/>
        <v>0</v>
      </c>
    </row>
    <row r="785" spans="1:23" ht="14.45" customHeight="1">
      <c r="A785" s="921" t="s">
        <v>38</v>
      </c>
      <c r="B785" s="924" t="s">
        <v>39</v>
      </c>
      <c r="C785" s="947" t="s">
        <v>40</v>
      </c>
      <c r="D785" s="947"/>
      <c r="E785" s="947"/>
      <c r="F785" s="947"/>
      <c r="G785" s="948" t="s">
        <v>43</v>
      </c>
      <c r="H785" s="948"/>
      <c r="I785" s="948"/>
      <c r="J785" s="931"/>
      <c r="K785" s="930" t="s">
        <v>44</v>
      </c>
      <c r="L785" s="931"/>
      <c r="M785" s="932" t="s">
        <v>48</v>
      </c>
      <c r="N785" s="935" t="s">
        <v>49</v>
      </c>
      <c r="O785" s="936"/>
      <c r="P785" s="939" t="s">
        <v>61</v>
      </c>
      <c r="Q785" s="35">
        <f t="shared" si="222"/>
        <v>0</v>
      </c>
    </row>
    <row r="786" spans="1:23" ht="43.5" customHeight="1">
      <c r="A786" s="922"/>
      <c r="B786" s="925"/>
      <c r="C786" s="949" t="s">
        <v>116</v>
      </c>
      <c r="D786" s="585" t="s">
        <v>41</v>
      </c>
      <c r="E786" s="585" t="s">
        <v>42</v>
      </c>
      <c r="F786" s="585" t="s">
        <v>1</v>
      </c>
      <c r="G786" s="949" t="s">
        <v>116</v>
      </c>
      <c r="H786" s="586" t="s">
        <v>41</v>
      </c>
      <c r="I786" s="586" t="s">
        <v>1717</v>
      </c>
      <c r="J786" s="586" t="s">
        <v>1</v>
      </c>
      <c r="K786" s="587" t="s">
        <v>45</v>
      </c>
      <c r="L786" s="949" t="s">
        <v>46</v>
      </c>
      <c r="M786" s="933"/>
      <c r="N786" s="937"/>
      <c r="O786" s="938"/>
      <c r="P786" s="940"/>
      <c r="Q786" s="35">
        <f t="shared" si="222"/>
        <v>0</v>
      </c>
    </row>
    <row r="787" spans="1:23" ht="14.45" customHeight="1">
      <c r="A787" s="922"/>
      <c r="B787" s="925"/>
      <c r="C787" s="950"/>
      <c r="D787" s="209" t="s">
        <v>47</v>
      </c>
      <c r="E787" s="209" t="s">
        <v>47</v>
      </c>
      <c r="F787" s="209" t="s">
        <v>47</v>
      </c>
      <c r="G787" s="950"/>
      <c r="H787" s="209" t="s">
        <v>47</v>
      </c>
      <c r="I787" s="209" t="s">
        <v>47</v>
      </c>
      <c r="J787" s="209" t="s">
        <v>47</v>
      </c>
      <c r="K787" s="588" t="s">
        <v>47</v>
      </c>
      <c r="L787" s="951"/>
      <c r="M787" s="933"/>
      <c r="N787" s="939" t="s">
        <v>50</v>
      </c>
      <c r="O787" s="939" t="s">
        <v>51</v>
      </c>
      <c r="P787" s="940"/>
      <c r="Q787" s="35">
        <f t="shared" si="222"/>
        <v>0</v>
      </c>
    </row>
    <row r="788" spans="1:23" ht="14.45" customHeight="1">
      <c r="A788" s="923"/>
      <c r="B788" s="926"/>
      <c r="C788" s="209">
        <f>ข้อมูลพื้นฐาน!F29</f>
        <v>0</v>
      </c>
      <c r="D788" s="209">
        <f>ข้อมูลพื้นฐาน!D29</f>
        <v>0</v>
      </c>
      <c r="E788" s="209">
        <f>ข้อมูลพื้นฐาน!E29</f>
        <v>0</v>
      </c>
      <c r="F788" s="209">
        <f>SUM(D788:E788)</f>
        <v>0</v>
      </c>
      <c r="G788" s="209">
        <f>ข้อมูลพื้นฐาน!G29</f>
        <v>0</v>
      </c>
      <c r="H788" s="209">
        <f>ข้อมูลพื้นฐาน!D29</f>
        <v>0</v>
      </c>
      <c r="I788" s="209">
        <f>ข้อมูลพื้นฐาน!E29</f>
        <v>0</v>
      </c>
      <c r="J788" s="209">
        <f>SUM(H788:I788)</f>
        <v>0</v>
      </c>
      <c r="K788" s="588">
        <f>SUM(F788,J788)/2</f>
        <v>0</v>
      </c>
      <c r="L788" s="950"/>
      <c r="M788" s="934"/>
      <c r="N788" s="941"/>
      <c r="O788" s="941"/>
      <c r="P788" s="941"/>
      <c r="Q788" s="35">
        <f t="shared" si="222"/>
        <v>0</v>
      </c>
    </row>
    <row r="789" spans="1:23" ht="12.95" customHeight="1">
      <c r="A789" s="54">
        <f>A730</f>
        <v>1</v>
      </c>
      <c r="B789" s="470" t="str">
        <f>B730</f>
        <v/>
      </c>
      <c r="C789" s="52">
        <f>IF(A789="","",คะแนนตามตัวชี้วัด!AY730)</f>
        <v>0</v>
      </c>
      <c r="D789" s="52">
        <f>IF(A789="","",คะแนนตามตัวชี้วัด!AU730)</f>
        <v>0</v>
      </c>
      <c r="E789" s="52" t="str">
        <f>IF(B789="","",คะแนนตามตัวชี้วัด!AV730)</f>
        <v/>
      </c>
      <c r="F789" s="60" t="str">
        <f>IF(SUM(D789:E789),SUM(D789:E789),"")</f>
        <v/>
      </c>
      <c r="G789" s="52">
        <f>IF(A789="","",คะแนนตามตัวชี้วัด!AZ730)</f>
        <v>0</v>
      </c>
      <c r="H789" s="52">
        <f>IF(A789="","",คะแนนตามตัวชี้วัด!AW730)</f>
        <v>0</v>
      </c>
      <c r="I789" s="52" t="str">
        <f>IF(B789="","",คะแนนตามตัวชี้วัด!AX730)</f>
        <v/>
      </c>
      <c r="J789" s="60" t="str">
        <f>IF(SUM(H789:I789),SUM(H789:I789),"")</f>
        <v/>
      </c>
      <c r="K789" s="54">
        <f>IF(A789="","",SUM(F789,J789)/2)</f>
        <v>0</v>
      </c>
      <c r="L789" s="307">
        <f t="shared" ref="L789:L828" si="223">IF(A789="","",IF(P789="ย้าย","-",VLOOKUP(K789,เกรดประจำชั้น,4,TRUE)))</f>
        <v>0</v>
      </c>
      <c r="M789" s="33"/>
      <c r="N789" s="33" t="str">
        <f>IF(P789="ย้าย","-",IF(A789="","",IF(L789&gt;0,"/","")))</f>
        <v/>
      </c>
      <c r="O789" s="33" t="str">
        <f>IF(N789="-","-",IF(A789="","",IF(L789=0,"/","")))</f>
        <v>/</v>
      </c>
      <c r="P789" s="59" t="str">
        <f>IF('กรอกข้อมูล นร1'!E5="ย้าย",'กรอกข้อมูล นร1'!E5,"")</f>
        <v/>
      </c>
      <c r="Q789" s="35">
        <f t="shared" si="222"/>
        <v>0</v>
      </c>
      <c r="W789" s="35">
        <f t="shared" ref="W789:W840" si="224">SUM(C789,G789)</f>
        <v>0</v>
      </c>
    </row>
    <row r="790" spans="1:23" ht="12.95" customHeight="1">
      <c r="A790" s="54" t="str">
        <f t="shared" ref="A790:B790" si="225">A731</f>
        <v/>
      </c>
      <c r="B790" s="470" t="str">
        <f t="shared" si="225"/>
        <v/>
      </c>
      <c r="C790" s="52" t="str">
        <f>IF(A790="","",คะแนนตามตัวชี้วัด!AY731)</f>
        <v/>
      </c>
      <c r="D790" s="52" t="str">
        <f>IF(A790="","",คะแนนตามตัวชี้วัด!AU731)</f>
        <v/>
      </c>
      <c r="E790" s="52" t="str">
        <f>IF(B790="","",คะแนนตามตัวชี้วัด!AV731)</f>
        <v/>
      </c>
      <c r="F790" s="60" t="str">
        <f t="shared" ref="F790:F828" si="226">IF(SUM(D790:E790),SUM(D790:E790),"")</f>
        <v/>
      </c>
      <c r="G790" s="52" t="str">
        <f>IF(A790="","",คะแนนตามตัวชี้วัด!AZ731)</f>
        <v/>
      </c>
      <c r="H790" s="52" t="str">
        <f>IF(A790="","",คะแนนตามตัวชี้วัด!AW731)</f>
        <v/>
      </c>
      <c r="I790" s="52" t="str">
        <f>IF(B790="","",คะแนนตามตัวชี้วัด!AX731)</f>
        <v/>
      </c>
      <c r="J790" s="60" t="str">
        <f t="shared" ref="J790:J828" si="227">IF(SUM(H790:I790),SUM(H790:I790),"")</f>
        <v/>
      </c>
      <c r="K790" s="54" t="str">
        <f t="shared" ref="K790:K828" si="228">IF(A790="","",SUM(F790,J790)/2)</f>
        <v/>
      </c>
      <c r="L790" s="307" t="str">
        <f t="shared" si="223"/>
        <v/>
      </c>
      <c r="M790" s="33"/>
      <c r="N790" s="33" t="str">
        <f t="shared" ref="N790:N828" si="229">IF(P790="ย้าย","-",IF(A790="","",IF(L790&gt;0,"/","")))</f>
        <v/>
      </c>
      <c r="O790" s="33" t="str">
        <f t="shared" ref="O790:O828" si="230">IF(N790="-","-",IF(A790="","",IF(L790=0,"/","")))</f>
        <v/>
      </c>
      <c r="P790" s="59" t="str">
        <f>IF('กรอกข้อมูล นร1'!E6="ย้าย",'กรอกข้อมูล นร1'!E6,"")</f>
        <v/>
      </c>
      <c r="Q790" s="35">
        <f t="shared" si="222"/>
        <v>0</v>
      </c>
      <c r="W790" s="35">
        <f t="shared" si="224"/>
        <v>0</v>
      </c>
    </row>
    <row r="791" spans="1:23" ht="12.95" customHeight="1">
      <c r="A791" s="54" t="str">
        <f t="shared" ref="A791:B791" si="231">A732</f>
        <v/>
      </c>
      <c r="B791" s="470" t="str">
        <f t="shared" si="231"/>
        <v/>
      </c>
      <c r="C791" s="52" t="str">
        <f>IF(A791="","",คะแนนตามตัวชี้วัด!AY732)</f>
        <v/>
      </c>
      <c r="D791" s="52" t="str">
        <f>IF(A791="","",คะแนนตามตัวชี้วัด!AU732)</f>
        <v/>
      </c>
      <c r="E791" s="52" t="str">
        <f>IF(B791="","",คะแนนตามตัวชี้วัด!AV732)</f>
        <v/>
      </c>
      <c r="F791" s="60" t="str">
        <f t="shared" si="226"/>
        <v/>
      </c>
      <c r="G791" s="52" t="str">
        <f>IF(A791="","",คะแนนตามตัวชี้วัด!AZ732)</f>
        <v/>
      </c>
      <c r="H791" s="52" t="str">
        <f>IF(A791="","",คะแนนตามตัวชี้วัด!AW732)</f>
        <v/>
      </c>
      <c r="I791" s="52" t="str">
        <f>IF(B791="","",คะแนนตามตัวชี้วัด!AX732)</f>
        <v/>
      </c>
      <c r="J791" s="60" t="str">
        <f t="shared" si="227"/>
        <v/>
      </c>
      <c r="K791" s="54" t="str">
        <f t="shared" si="228"/>
        <v/>
      </c>
      <c r="L791" s="307" t="str">
        <f t="shared" si="223"/>
        <v/>
      </c>
      <c r="M791" s="33"/>
      <c r="N791" s="33" t="str">
        <f t="shared" si="229"/>
        <v/>
      </c>
      <c r="O791" s="33" t="str">
        <f t="shared" si="230"/>
        <v/>
      </c>
      <c r="P791" s="59" t="str">
        <f>IF('กรอกข้อมูล นร1'!E7="ย้าย",'กรอกข้อมูล นร1'!E7,"")</f>
        <v/>
      </c>
      <c r="Q791" s="35">
        <f t="shared" si="222"/>
        <v>0</v>
      </c>
      <c r="W791" s="35">
        <f t="shared" si="224"/>
        <v>0</v>
      </c>
    </row>
    <row r="792" spans="1:23" ht="12.95" customHeight="1">
      <c r="A792" s="54" t="str">
        <f t="shared" ref="A792:B792" si="232">A733</f>
        <v/>
      </c>
      <c r="B792" s="470" t="str">
        <f t="shared" si="232"/>
        <v/>
      </c>
      <c r="C792" s="52" t="str">
        <f>IF(A792="","",คะแนนตามตัวชี้วัด!AY733)</f>
        <v/>
      </c>
      <c r="D792" s="52" t="str">
        <f>IF(A792="","",คะแนนตามตัวชี้วัด!AU733)</f>
        <v/>
      </c>
      <c r="E792" s="52" t="str">
        <f>IF(B792="","",คะแนนตามตัวชี้วัด!AV733)</f>
        <v/>
      </c>
      <c r="F792" s="60" t="str">
        <f t="shared" si="226"/>
        <v/>
      </c>
      <c r="G792" s="52" t="str">
        <f>IF(A792="","",คะแนนตามตัวชี้วัด!AZ733)</f>
        <v/>
      </c>
      <c r="H792" s="52" t="str">
        <f>IF(A792="","",คะแนนตามตัวชี้วัด!AW733)</f>
        <v/>
      </c>
      <c r="I792" s="52" t="str">
        <f>IF(B792="","",คะแนนตามตัวชี้วัด!AX733)</f>
        <v/>
      </c>
      <c r="J792" s="60" t="str">
        <f t="shared" si="227"/>
        <v/>
      </c>
      <c r="K792" s="54" t="str">
        <f t="shared" si="228"/>
        <v/>
      </c>
      <c r="L792" s="307" t="str">
        <f t="shared" si="223"/>
        <v/>
      </c>
      <c r="M792" s="33"/>
      <c r="N792" s="33" t="str">
        <f t="shared" si="229"/>
        <v/>
      </c>
      <c r="O792" s="33" t="str">
        <f t="shared" si="230"/>
        <v/>
      </c>
      <c r="P792" s="59" t="str">
        <f>IF('กรอกข้อมูล นร1'!E8="ย้าย",'กรอกข้อมูล นร1'!E8,"")</f>
        <v/>
      </c>
      <c r="Q792" s="35">
        <f t="shared" si="222"/>
        <v>0</v>
      </c>
      <c r="W792" s="35">
        <f t="shared" si="224"/>
        <v>0</v>
      </c>
    </row>
    <row r="793" spans="1:23" ht="12.95" customHeight="1">
      <c r="A793" s="54" t="str">
        <f t="shared" ref="A793:B793" si="233">A734</f>
        <v/>
      </c>
      <c r="B793" s="470" t="str">
        <f t="shared" si="233"/>
        <v/>
      </c>
      <c r="C793" s="52" t="str">
        <f>IF(A793="","",คะแนนตามตัวชี้วัด!AY734)</f>
        <v/>
      </c>
      <c r="D793" s="52" t="str">
        <f>IF(A793="","",คะแนนตามตัวชี้วัด!AU734)</f>
        <v/>
      </c>
      <c r="E793" s="52" t="str">
        <f>IF(B793="","",คะแนนตามตัวชี้วัด!AV734)</f>
        <v/>
      </c>
      <c r="F793" s="60" t="str">
        <f t="shared" si="226"/>
        <v/>
      </c>
      <c r="G793" s="52" t="str">
        <f>IF(A793="","",คะแนนตามตัวชี้วัด!AZ734)</f>
        <v/>
      </c>
      <c r="H793" s="52" t="str">
        <f>IF(A793="","",คะแนนตามตัวชี้วัด!AW734)</f>
        <v/>
      </c>
      <c r="I793" s="52" t="str">
        <f>IF(B793="","",คะแนนตามตัวชี้วัด!AX734)</f>
        <v/>
      </c>
      <c r="J793" s="60" t="str">
        <f t="shared" si="227"/>
        <v/>
      </c>
      <c r="K793" s="54" t="str">
        <f t="shared" si="228"/>
        <v/>
      </c>
      <c r="L793" s="307" t="str">
        <f t="shared" si="223"/>
        <v/>
      </c>
      <c r="M793" s="33"/>
      <c r="N793" s="33" t="str">
        <f t="shared" si="229"/>
        <v/>
      </c>
      <c r="O793" s="33" t="str">
        <f t="shared" si="230"/>
        <v/>
      </c>
      <c r="P793" s="59" t="str">
        <f>IF('กรอกข้อมูล นร1'!E9="ย้าย",'กรอกข้อมูล นร1'!E9,"")</f>
        <v/>
      </c>
      <c r="Q793" s="35">
        <f t="shared" si="222"/>
        <v>0</v>
      </c>
      <c r="W793" s="35">
        <f t="shared" si="224"/>
        <v>0</v>
      </c>
    </row>
    <row r="794" spans="1:23" ht="12.95" customHeight="1">
      <c r="A794" s="54" t="str">
        <f t="shared" ref="A794:B794" si="234">A735</f>
        <v/>
      </c>
      <c r="B794" s="470" t="str">
        <f t="shared" si="234"/>
        <v/>
      </c>
      <c r="C794" s="52" t="str">
        <f>IF(A794="","",คะแนนตามตัวชี้วัด!AY735)</f>
        <v/>
      </c>
      <c r="D794" s="52" t="str">
        <f>IF(A794="","",คะแนนตามตัวชี้วัด!AU735)</f>
        <v/>
      </c>
      <c r="E794" s="52" t="str">
        <f>IF(B794="","",คะแนนตามตัวชี้วัด!AV735)</f>
        <v/>
      </c>
      <c r="F794" s="60" t="str">
        <f t="shared" si="226"/>
        <v/>
      </c>
      <c r="G794" s="52" t="str">
        <f>IF(A794="","",คะแนนตามตัวชี้วัด!AZ735)</f>
        <v/>
      </c>
      <c r="H794" s="52" t="str">
        <f>IF(A794="","",คะแนนตามตัวชี้วัด!AW735)</f>
        <v/>
      </c>
      <c r="I794" s="52" t="str">
        <f>IF(B794="","",คะแนนตามตัวชี้วัด!AX735)</f>
        <v/>
      </c>
      <c r="J794" s="60" t="str">
        <f t="shared" si="227"/>
        <v/>
      </c>
      <c r="K794" s="54" t="str">
        <f t="shared" si="228"/>
        <v/>
      </c>
      <c r="L794" s="307" t="str">
        <f t="shared" si="223"/>
        <v/>
      </c>
      <c r="M794" s="33"/>
      <c r="N794" s="33" t="str">
        <f t="shared" si="229"/>
        <v/>
      </c>
      <c r="O794" s="33" t="str">
        <f t="shared" si="230"/>
        <v/>
      </c>
      <c r="P794" s="59" t="str">
        <f>IF('กรอกข้อมูล นร1'!E10="ย้าย",'กรอกข้อมูล นร1'!E10,"")</f>
        <v/>
      </c>
      <c r="Q794" s="35">
        <f t="shared" si="222"/>
        <v>0</v>
      </c>
      <c r="W794" s="35">
        <f t="shared" si="224"/>
        <v>0</v>
      </c>
    </row>
    <row r="795" spans="1:23" ht="12.95" customHeight="1">
      <c r="A795" s="54" t="str">
        <f t="shared" ref="A795:B795" si="235">A736</f>
        <v/>
      </c>
      <c r="B795" s="470" t="str">
        <f t="shared" si="235"/>
        <v/>
      </c>
      <c r="C795" s="52" t="str">
        <f>IF(A795="","",คะแนนตามตัวชี้วัด!AY736)</f>
        <v/>
      </c>
      <c r="D795" s="52" t="str">
        <f>IF(A795="","",คะแนนตามตัวชี้วัด!AU736)</f>
        <v/>
      </c>
      <c r="E795" s="52" t="str">
        <f>IF(B795="","",คะแนนตามตัวชี้วัด!AV736)</f>
        <v/>
      </c>
      <c r="F795" s="60" t="str">
        <f t="shared" si="226"/>
        <v/>
      </c>
      <c r="G795" s="52" t="str">
        <f>IF(A795="","",คะแนนตามตัวชี้วัด!AZ736)</f>
        <v/>
      </c>
      <c r="H795" s="52" t="str">
        <f>IF(A795="","",คะแนนตามตัวชี้วัด!AW736)</f>
        <v/>
      </c>
      <c r="I795" s="52" t="str">
        <f>IF(B795="","",คะแนนตามตัวชี้วัด!AX736)</f>
        <v/>
      </c>
      <c r="J795" s="60" t="str">
        <f t="shared" si="227"/>
        <v/>
      </c>
      <c r="K795" s="54" t="str">
        <f t="shared" si="228"/>
        <v/>
      </c>
      <c r="L795" s="307" t="str">
        <f t="shared" si="223"/>
        <v/>
      </c>
      <c r="M795" s="33"/>
      <c r="N795" s="33" t="str">
        <f t="shared" si="229"/>
        <v/>
      </c>
      <c r="O795" s="33" t="str">
        <f t="shared" si="230"/>
        <v/>
      </c>
      <c r="P795" s="59" t="str">
        <f>IF('กรอกข้อมูล นร1'!E11="ย้าย",'กรอกข้อมูล นร1'!E11,"")</f>
        <v/>
      </c>
      <c r="Q795" s="35">
        <f t="shared" si="222"/>
        <v>0</v>
      </c>
      <c r="W795" s="35">
        <f t="shared" si="224"/>
        <v>0</v>
      </c>
    </row>
    <row r="796" spans="1:23" ht="12.95" customHeight="1">
      <c r="A796" s="54" t="str">
        <f t="shared" ref="A796:B796" si="236">A737</f>
        <v/>
      </c>
      <c r="B796" s="470" t="str">
        <f t="shared" si="236"/>
        <v/>
      </c>
      <c r="C796" s="52" t="str">
        <f>IF(A796="","",คะแนนตามตัวชี้วัด!AY737)</f>
        <v/>
      </c>
      <c r="D796" s="52" t="str">
        <f>IF(A796="","",คะแนนตามตัวชี้วัด!AU737)</f>
        <v/>
      </c>
      <c r="E796" s="52" t="str">
        <f>IF(B796="","",คะแนนตามตัวชี้วัด!AV737)</f>
        <v/>
      </c>
      <c r="F796" s="60" t="str">
        <f t="shared" si="226"/>
        <v/>
      </c>
      <c r="G796" s="52" t="str">
        <f>IF(A796="","",คะแนนตามตัวชี้วัด!AZ737)</f>
        <v/>
      </c>
      <c r="H796" s="52" t="str">
        <f>IF(A796="","",คะแนนตามตัวชี้วัด!AW737)</f>
        <v/>
      </c>
      <c r="I796" s="52" t="str">
        <f>IF(B796="","",คะแนนตามตัวชี้วัด!AX737)</f>
        <v/>
      </c>
      <c r="J796" s="60" t="str">
        <f t="shared" si="227"/>
        <v/>
      </c>
      <c r="K796" s="54" t="str">
        <f t="shared" si="228"/>
        <v/>
      </c>
      <c r="L796" s="307" t="str">
        <f t="shared" si="223"/>
        <v/>
      </c>
      <c r="M796" s="33"/>
      <c r="N796" s="33" t="str">
        <f t="shared" si="229"/>
        <v/>
      </c>
      <c r="O796" s="33" t="str">
        <f t="shared" si="230"/>
        <v/>
      </c>
      <c r="P796" s="59" t="str">
        <f>IF('กรอกข้อมูล นร1'!E12="ย้าย",'กรอกข้อมูล นร1'!E12,"")</f>
        <v/>
      </c>
      <c r="Q796" s="35">
        <f t="shared" si="222"/>
        <v>0</v>
      </c>
      <c r="W796" s="35">
        <f t="shared" si="224"/>
        <v>0</v>
      </c>
    </row>
    <row r="797" spans="1:23" ht="12.95" customHeight="1">
      <c r="A797" s="54" t="str">
        <f t="shared" ref="A797:B797" si="237">A738</f>
        <v/>
      </c>
      <c r="B797" s="470" t="str">
        <f t="shared" si="237"/>
        <v/>
      </c>
      <c r="C797" s="52" t="str">
        <f>IF(A797="","",คะแนนตามตัวชี้วัด!AY738)</f>
        <v/>
      </c>
      <c r="D797" s="52" t="str">
        <f>IF(A797="","",คะแนนตามตัวชี้วัด!AU738)</f>
        <v/>
      </c>
      <c r="E797" s="52" t="str">
        <f>IF(B797="","",คะแนนตามตัวชี้วัด!AV738)</f>
        <v/>
      </c>
      <c r="F797" s="60" t="str">
        <f t="shared" si="226"/>
        <v/>
      </c>
      <c r="G797" s="52" t="str">
        <f>IF(A797="","",คะแนนตามตัวชี้วัด!AZ738)</f>
        <v/>
      </c>
      <c r="H797" s="52" t="str">
        <f>IF(A797="","",คะแนนตามตัวชี้วัด!AW738)</f>
        <v/>
      </c>
      <c r="I797" s="52" t="str">
        <f>IF(B797="","",คะแนนตามตัวชี้วัด!AX738)</f>
        <v/>
      </c>
      <c r="J797" s="60" t="str">
        <f t="shared" si="227"/>
        <v/>
      </c>
      <c r="K797" s="54" t="str">
        <f t="shared" si="228"/>
        <v/>
      </c>
      <c r="L797" s="307" t="str">
        <f t="shared" si="223"/>
        <v/>
      </c>
      <c r="M797" s="33"/>
      <c r="N797" s="33" t="str">
        <f t="shared" si="229"/>
        <v/>
      </c>
      <c r="O797" s="33" t="str">
        <f t="shared" si="230"/>
        <v/>
      </c>
      <c r="P797" s="59" t="str">
        <f>IF('กรอกข้อมูล นร1'!E13="ย้าย",'กรอกข้อมูล นร1'!E13,"")</f>
        <v/>
      </c>
      <c r="Q797" s="35">
        <f t="shared" si="222"/>
        <v>0</v>
      </c>
      <c r="W797" s="35">
        <f t="shared" si="224"/>
        <v>0</v>
      </c>
    </row>
    <row r="798" spans="1:23" ht="12.95" customHeight="1">
      <c r="A798" s="54" t="str">
        <f t="shared" ref="A798:B798" si="238">A739</f>
        <v/>
      </c>
      <c r="B798" s="470" t="str">
        <f t="shared" si="238"/>
        <v/>
      </c>
      <c r="C798" s="52" t="str">
        <f>IF(A798="","",คะแนนตามตัวชี้วัด!AY739)</f>
        <v/>
      </c>
      <c r="D798" s="52" t="str">
        <f>IF(A798="","",คะแนนตามตัวชี้วัด!AU739)</f>
        <v/>
      </c>
      <c r="E798" s="52" t="str">
        <f>IF(B798="","",คะแนนตามตัวชี้วัด!AV739)</f>
        <v/>
      </c>
      <c r="F798" s="60" t="str">
        <f t="shared" si="226"/>
        <v/>
      </c>
      <c r="G798" s="52" t="str">
        <f>IF(A798="","",คะแนนตามตัวชี้วัด!AZ739)</f>
        <v/>
      </c>
      <c r="H798" s="52" t="str">
        <f>IF(A798="","",คะแนนตามตัวชี้วัด!AW739)</f>
        <v/>
      </c>
      <c r="I798" s="52" t="str">
        <f>IF(B798="","",คะแนนตามตัวชี้วัด!AX739)</f>
        <v/>
      </c>
      <c r="J798" s="60" t="str">
        <f t="shared" si="227"/>
        <v/>
      </c>
      <c r="K798" s="54" t="str">
        <f t="shared" si="228"/>
        <v/>
      </c>
      <c r="L798" s="307" t="str">
        <f t="shared" si="223"/>
        <v/>
      </c>
      <c r="M798" s="33"/>
      <c r="N798" s="33" t="str">
        <f t="shared" si="229"/>
        <v/>
      </c>
      <c r="O798" s="33" t="str">
        <f t="shared" si="230"/>
        <v/>
      </c>
      <c r="P798" s="59" t="str">
        <f>IF('กรอกข้อมูล นร1'!E14="ย้าย",'กรอกข้อมูล นร1'!E14,"")</f>
        <v/>
      </c>
      <c r="Q798" s="35">
        <f t="shared" si="222"/>
        <v>0</v>
      </c>
      <c r="W798" s="35">
        <f t="shared" si="224"/>
        <v>0</v>
      </c>
    </row>
    <row r="799" spans="1:23" ht="12.95" customHeight="1">
      <c r="A799" s="54" t="str">
        <f t="shared" ref="A799:B799" si="239">A740</f>
        <v/>
      </c>
      <c r="B799" s="470" t="str">
        <f t="shared" si="239"/>
        <v/>
      </c>
      <c r="C799" s="52" t="str">
        <f>IF(A799="","",คะแนนตามตัวชี้วัด!AY740)</f>
        <v/>
      </c>
      <c r="D799" s="52" t="str">
        <f>IF(A799="","",คะแนนตามตัวชี้วัด!AU740)</f>
        <v/>
      </c>
      <c r="E799" s="52" t="str">
        <f>IF(B799="","",คะแนนตามตัวชี้วัด!AV740)</f>
        <v/>
      </c>
      <c r="F799" s="60" t="str">
        <f t="shared" si="226"/>
        <v/>
      </c>
      <c r="G799" s="52" t="str">
        <f>IF(A799="","",คะแนนตามตัวชี้วัด!AZ740)</f>
        <v/>
      </c>
      <c r="H799" s="52" t="str">
        <f>IF(A799="","",คะแนนตามตัวชี้วัด!AW740)</f>
        <v/>
      </c>
      <c r="I799" s="52" t="str">
        <f>IF(B799="","",คะแนนตามตัวชี้วัด!AX740)</f>
        <v/>
      </c>
      <c r="J799" s="60" t="str">
        <f t="shared" si="227"/>
        <v/>
      </c>
      <c r="K799" s="54" t="str">
        <f t="shared" si="228"/>
        <v/>
      </c>
      <c r="L799" s="307" t="str">
        <f t="shared" si="223"/>
        <v/>
      </c>
      <c r="M799" s="33"/>
      <c r="N799" s="33" t="str">
        <f t="shared" si="229"/>
        <v/>
      </c>
      <c r="O799" s="33" t="str">
        <f t="shared" si="230"/>
        <v/>
      </c>
      <c r="P799" s="59" t="str">
        <f>IF('กรอกข้อมูล นร1'!E15="ย้าย",'กรอกข้อมูล นร1'!E15,"")</f>
        <v/>
      </c>
      <c r="Q799" s="35">
        <f t="shared" si="222"/>
        <v>0</v>
      </c>
      <c r="W799" s="35">
        <f t="shared" si="224"/>
        <v>0</v>
      </c>
    </row>
    <row r="800" spans="1:23" ht="12.95" customHeight="1">
      <c r="A800" s="54" t="str">
        <f t="shared" ref="A800:B800" si="240">A741</f>
        <v/>
      </c>
      <c r="B800" s="470" t="str">
        <f t="shared" si="240"/>
        <v/>
      </c>
      <c r="C800" s="52" t="str">
        <f>IF(A800="","",คะแนนตามตัวชี้วัด!AY741)</f>
        <v/>
      </c>
      <c r="D800" s="52" t="str">
        <f>IF(A800="","",คะแนนตามตัวชี้วัด!AU741)</f>
        <v/>
      </c>
      <c r="E800" s="52" t="str">
        <f>IF(B800="","",คะแนนตามตัวชี้วัด!AV741)</f>
        <v/>
      </c>
      <c r="F800" s="60" t="str">
        <f t="shared" si="226"/>
        <v/>
      </c>
      <c r="G800" s="52" t="str">
        <f>IF(A800="","",คะแนนตามตัวชี้วัด!AZ741)</f>
        <v/>
      </c>
      <c r="H800" s="52" t="str">
        <f>IF(A800="","",คะแนนตามตัวชี้วัด!AW741)</f>
        <v/>
      </c>
      <c r="I800" s="52" t="str">
        <f>IF(B800="","",คะแนนตามตัวชี้วัด!AX741)</f>
        <v/>
      </c>
      <c r="J800" s="60" t="str">
        <f t="shared" si="227"/>
        <v/>
      </c>
      <c r="K800" s="54" t="str">
        <f t="shared" si="228"/>
        <v/>
      </c>
      <c r="L800" s="307" t="str">
        <f t="shared" si="223"/>
        <v/>
      </c>
      <c r="M800" s="33"/>
      <c r="N800" s="33" t="str">
        <f t="shared" si="229"/>
        <v/>
      </c>
      <c r="O800" s="33" t="str">
        <f t="shared" si="230"/>
        <v/>
      </c>
      <c r="P800" s="59" t="str">
        <f>IF('กรอกข้อมูล นร1'!E16="ย้าย",'กรอกข้อมูล นร1'!E16,"")</f>
        <v/>
      </c>
      <c r="Q800" s="35">
        <f t="shared" si="222"/>
        <v>0</v>
      </c>
      <c r="W800" s="35">
        <f t="shared" si="224"/>
        <v>0</v>
      </c>
    </row>
    <row r="801" spans="1:23" ht="12.95" customHeight="1">
      <c r="A801" s="54" t="str">
        <f t="shared" ref="A801:B801" si="241">A742</f>
        <v/>
      </c>
      <c r="B801" s="470" t="str">
        <f t="shared" si="241"/>
        <v/>
      </c>
      <c r="C801" s="52" t="str">
        <f>IF(A801="","",คะแนนตามตัวชี้วัด!AY742)</f>
        <v/>
      </c>
      <c r="D801" s="52" t="str">
        <f>IF(A801="","",คะแนนตามตัวชี้วัด!AU742)</f>
        <v/>
      </c>
      <c r="E801" s="52" t="str">
        <f>IF(B801="","",คะแนนตามตัวชี้วัด!AV742)</f>
        <v/>
      </c>
      <c r="F801" s="60" t="str">
        <f t="shared" si="226"/>
        <v/>
      </c>
      <c r="G801" s="52" t="str">
        <f>IF(A801="","",คะแนนตามตัวชี้วัด!AZ742)</f>
        <v/>
      </c>
      <c r="H801" s="52" t="str">
        <f>IF(A801="","",คะแนนตามตัวชี้วัด!AW742)</f>
        <v/>
      </c>
      <c r="I801" s="52" t="str">
        <f>IF(B801="","",คะแนนตามตัวชี้วัด!AX742)</f>
        <v/>
      </c>
      <c r="J801" s="60" t="str">
        <f t="shared" si="227"/>
        <v/>
      </c>
      <c r="K801" s="54" t="str">
        <f t="shared" si="228"/>
        <v/>
      </c>
      <c r="L801" s="307" t="str">
        <f t="shared" si="223"/>
        <v/>
      </c>
      <c r="M801" s="33"/>
      <c r="N801" s="33" t="str">
        <f t="shared" si="229"/>
        <v/>
      </c>
      <c r="O801" s="33" t="str">
        <f t="shared" si="230"/>
        <v/>
      </c>
      <c r="P801" s="59" t="str">
        <f>IF('กรอกข้อมูล นร1'!E17="ย้าย",'กรอกข้อมูล นร1'!E17,"")</f>
        <v/>
      </c>
      <c r="Q801" s="35">
        <f t="shared" si="222"/>
        <v>0</v>
      </c>
      <c r="W801" s="35">
        <f t="shared" si="224"/>
        <v>0</v>
      </c>
    </row>
    <row r="802" spans="1:23" ht="12.95" customHeight="1">
      <c r="A802" s="54" t="str">
        <f t="shared" ref="A802:B802" si="242">A743</f>
        <v/>
      </c>
      <c r="B802" s="470" t="str">
        <f t="shared" si="242"/>
        <v/>
      </c>
      <c r="C802" s="52" t="str">
        <f>IF(A802="","",คะแนนตามตัวชี้วัด!AY743)</f>
        <v/>
      </c>
      <c r="D802" s="52" t="str">
        <f>IF(A802="","",คะแนนตามตัวชี้วัด!AU743)</f>
        <v/>
      </c>
      <c r="E802" s="52" t="str">
        <f>IF(B802="","",คะแนนตามตัวชี้วัด!AV743)</f>
        <v/>
      </c>
      <c r="F802" s="60" t="str">
        <f t="shared" si="226"/>
        <v/>
      </c>
      <c r="G802" s="52" t="str">
        <f>IF(A802="","",คะแนนตามตัวชี้วัด!AZ743)</f>
        <v/>
      </c>
      <c r="H802" s="52" t="str">
        <f>IF(A802="","",คะแนนตามตัวชี้วัด!AW743)</f>
        <v/>
      </c>
      <c r="I802" s="52" t="str">
        <f>IF(B802="","",คะแนนตามตัวชี้วัด!AX743)</f>
        <v/>
      </c>
      <c r="J802" s="60" t="str">
        <f t="shared" si="227"/>
        <v/>
      </c>
      <c r="K802" s="54" t="str">
        <f t="shared" si="228"/>
        <v/>
      </c>
      <c r="L802" s="307" t="str">
        <f t="shared" si="223"/>
        <v/>
      </c>
      <c r="M802" s="33"/>
      <c r="N802" s="33" t="str">
        <f t="shared" si="229"/>
        <v/>
      </c>
      <c r="O802" s="33" t="str">
        <f t="shared" si="230"/>
        <v/>
      </c>
      <c r="P802" s="59" t="str">
        <f>IF('กรอกข้อมูล นร1'!E18="ย้าย",'กรอกข้อมูล นร1'!E18,"")</f>
        <v/>
      </c>
      <c r="Q802" s="35">
        <f t="shared" si="222"/>
        <v>0</v>
      </c>
      <c r="W802" s="35">
        <f t="shared" si="224"/>
        <v>0</v>
      </c>
    </row>
    <row r="803" spans="1:23" ht="12.95" customHeight="1">
      <c r="A803" s="54" t="str">
        <f t="shared" ref="A803:B803" si="243">A744</f>
        <v/>
      </c>
      <c r="B803" s="470" t="str">
        <f t="shared" si="243"/>
        <v/>
      </c>
      <c r="C803" s="52" t="str">
        <f>IF(A803="","",คะแนนตามตัวชี้วัด!AY744)</f>
        <v/>
      </c>
      <c r="D803" s="52" t="str">
        <f>IF(A803="","",คะแนนตามตัวชี้วัด!AU744)</f>
        <v/>
      </c>
      <c r="E803" s="52" t="str">
        <f>IF(B803="","",คะแนนตามตัวชี้วัด!AV744)</f>
        <v/>
      </c>
      <c r="F803" s="60" t="str">
        <f t="shared" si="226"/>
        <v/>
      </c>
      <c r="G803" s="52" t="str">
        <f>IF(A803="","",คะแนนตามตัวชี้วัด!AZ744)</f>
        <v/>
      </c>
      <c r="H803" s="52" t="str">
        <f>IF(A803="","",คะแนนตามตัวชี้วัด!AW744)</f>
        <v/>
      </c>
      <c r="I803" s="52" t="str">
        <f>IF(B803="","",คะแนนตามตัวชี้วัด!AX744)</f>
        <v/>
      </c>
      <c r="J803" s="60" t="str">
        <f t="shared" si="227"/>
        <v/>
      </c>
      <c r="K803" s="54" t="str">
        <f t="shared" si="228"/>
        <v/>
      </c>
      <c r="L803" s="307" t="str">
        <f t="shared" si="223"/>
        <v/>
      </c>
      <c r="M803" s="33"/>
      <c r="N803" s="33" t="str">
        <f t="shared" si="229"/>
        <v/>
      </c>
      <c r="O803" s="33" t="str">
        <f t="shared" si="230"/>
        <v/>
      </c>
      <c r="P803" s="59" t="str">
        <f>IF('กรอกข้อมูล นร1'!E19="ย้าย",'กรอกข้อมูล นร1'!E19,"")</f>
        <v/>
      </c>
      <c r="Q803" s="35">
        <f t="shared" si="222"/>
        <v>0</v>
      </c>
      <c r="W803" s="35">
        <f t="shared" si="224"/>
        <v>0</v>
      </c>
    </row>
    <row r="804" spans="1:23" ht="12.95" customHeight="1">
      <c r="A804" s="54" t="str">
        <f t="shared" ref="A804:B804" si="244">A745</f>
        <v/>
      </c>
      <c r="B804" s="470" t="str">
        <f t="shared" si="244"/>
        <v/>
      </c>
      <c r="C804" s="52" t="str">
        <f>IF(A804="","",คะแนนตามตัวชี้วัด!AY745)</f>
        <v/>
      </c>
      <c r="D804" s="52" t="str">
        <f>IF(A804="","",คะแนนตามตัวชี้วัด!AU745)</f>
        <v/>
      </c>
      <c r="E804" s="52" t="str">
        <f>IF(B804="","",คะแนนตามตัวชี้วัด!AV745)</f>
        <v/>
      </c>
      <c r="F804" s="60" t="str">
        <f t="shared" si="226"/>
        <v/>
      </c>
      <c r="G804" s="52" t="str">
        <f>IF(A804="","",คะแนนตามตัวชี้วัด!AZ745)</f>
        <v/>
      </c>
      <c r="H804" s="52" t="str">
        <f>IF(A804="","",คะแนนตามตัวชี้วัด!AW745)</f>
        <v/>
      </c>
      <c r="I804" s="52" t="str">
        <f>IF(B804="","",คะแนนตามตัวชี้วัด!AX745)</f>
        <v/>
      </c>
      <c r="J804" s="60" t="str">
        <f t="shared" si="227"/>
        <v/>
      </c>
      <c r="K804" s="54" t="str">
        <f t="shared" si="228"/>
        <v/>
      </c>
      <c r="L804" s="307" t="str">
        <f t="shared" si="223"/>
        <v/>
      </c>
      <c r="M804" s="33"/>
      <c r="N804" s="33" t="str">
        <f t="shared" si="229"/>
        <v/>
      </c>
      <c r="O804" s="33" t="str">
        <f t="shared" si="230"/>
        <v/>
      </c>
      <c r="P804" s="59" t="str">
        <f>IF('กรอกข้อมูล นร1'!E20="ย้าย",'กรอกข้อมูล นร1'!E20,"")</f>
        <v/>
      </c>
      <c r="Q804" s="35">
        <f t="shared" si="222"/>
        <v>0</v>
      </c>
      <c r="W804" s="35">
        <f t="shared" si="224"/>
        <v>0</v>
      </c>
    </row>
    <row r="805" spans="1:23" ht="12.95" customHeight="1">
      <c r="A805" s="54" t="str">
        <f t="shared" ref="A805:B805" si="245">A746</f>
        <v/>
      </c>
      <c r="B805" s="470" t="str">
        <f t="shared" si="245"/>
        <v/>
      </c>
      <c r="C805" s="52" t="str">
        <f>IF(A805="","",คะแนนตามตัวชี้วัด!AY746)</f>
        <v/>
      </c>
      <c r="D805" s="52" t="str">
        <f>IF(A805="","",คะแนนตามตัวชี้วัด!AU746)</f>
        <v/>
      </c>
      <c r="E805" s="52" t="str">
        <f>IF(B805="","",คะแนนตามตัวชี้วัด!AV746)</f>
        <v/>
      </c>
      <c r="F805" s="60" t="str">
        <f t="shared" si="226"/>
        <v/>
      </c>
      <c r="G805" s="52" t="str">
        <f>IF(A805="","",คะแนนตามตัวชี้วัด!AZ746)</f>
        <v/>
      </c>
      <c r="H805" s="52" t="str">
        <f>IF(A805="","",คะแนนตามตัวชี้วัด!AW746)</f>
        <v/>
      </c>
      <c r="I805" s="52" t="str">
        <f>IF(B805="","",คะแนนตามตัวชี้วัด!AX746)</f>
        <v/>
      </c>
      <c r="J805" s="60" t="str">
        <f t="shared" si="227"/>
        <v/>
      </c>
      <c r="K805" s="54" t="str">
        <f t="shared" si="228"/>
        <v/>
      </c>
      <c r="L805" s="307" t="str">
        <f t="shared" si="223"/>
        <v/>
      </c>
      <c r="M805" s="33"/>
      <c r="N805" s="33" t="str">
        <f t="shared" si="229"/>
        <v/>
      </c>
      <c r="O805" s="33" t="str">
        <f t="shared" si="230"/>
        <v/>
      </c>
      <c r="P805" s="59" t="str">
        <f>IF('กรอกข้อมูล นร1'!E21="ย้าย",'กรอกข้อมูล นร1'!E21,"")</f>
        <v/>
      </c>
      <c r="Q805" s="35">
        <f t="shared" si="222"/>
        <v>0</v>
      </c>
      <c r="W805" s="35">
        <f t="shared" si="224"/>
        <v>0</v>
      </c>
    </row>
    <row r="806" spans="1:23" ht="12.95" customHeight="1">
      <c r="A806" s="54" t="str">
        <f t="shared" ref="A806:B806" si="246">A747</f>
        <v/>
      </c>
      <c r="B806" s="470" t="str">
        <f t="shared" si="246"/>
        <v/>
      </c>
      <c r="C806" s="52" t="str">
        <f>IF(A806="","",คะแนนตามตัวชี้วัด!AY747)</f>
        <v/>
      </c>
      <c r="D806" s="52" t="str">
        <f>IF(A806="","",คะแนนตามตัวชี้วัด!AU747)</f>
        <v/>
      </c>
      <c r="E806" s="52" t="str">
        <f>IF(B806="","",คะแนนตามตัวชี้วัด!AV747)</f>
        <v/>
      </c>
      <c r="F806" s="60" t="str">
        <f t="shared" si="226"/>
        <v/>
      </c>
      <c r="G806" s="52" t="str">
        <f>IF(A806="","",คะแนนตามตัวชี้วัด!AZ747)</f>
        <v/>
      </c>
      <c r="H806" s="52" t="str">
        <f>IF(A806="","",คะแนนตามตัวชี้วัด!AW747)</f>
        <v/>
      </c>
      <c r="I806" s="52" t="str">
        <f>IF(B806="","",คะแนนตามตัวชี้วัด!AX747)</f>
        <v/>
      </c>
      <c r="J806" s="60" t="str">
        <f t="shared" si="227"/>
        <v/>
      </c>
      <c r="K806" s="54" t="str">
        <f t="shared" si="228"/>
        <v/>
      </c>
      <c r="L806" s="307" t="str">
        <f t="shared" si="223"/>
        <v/>
      </c>
      <c r="M806" s="33"/>
      <c r="N806" s="33" t="str">
        <f t="shared" si="229"/>
        <v/>
      </c>
      <c r="O806" s="33" t="str">
        <f t="shared" si="230"/>
        <v/>
      </c>
      <c r="P806" s="59" t="str">
        <f>IF('กรอกข้อมูล นร1'!E22="ย้าย",'กรอกข้อมูล นร1'!E22,"")</f>
        <v/>
      </c>
      <c r="Q806" s="35">
        <f t="shared" si="222"/>
        <v>0</v>
      </c>
      <c r="W806" s="35">
        <f t="shared" si="224"/>
        <v>0</v>
      </c>
    </row>
    <row r="807" spans="1:23" ht="12.95" customHeight="1">
      <c r="A807" s="54" t="str">
        <f t="shared" ref="A807:B807" si="247">A748</f>
        <v/>
      </c>
      <c r="B807" s="470" t="str">
        <f t="shared" si="247"/>
        <v/>
      </c>
      <c r="C807" s="52" t="str">
        <f>IF(A807="","",คะแนนตามตัวชี้วัด!AY748)</f>
        <v/>
      </c>
      <c r="D807" s="52" t="str">
        <f>IF(A807="","",คะแนนตามตัวชี้วัด!AU748)</f>
        <v/>
      </c>
      <c r="E807" s="52" t="str">
        <f>IF(B807="","",คะแนนตามตัวชี้วัด!AV748)</f>
        <v/>
      </c>
      <c r="F807" s="60" t="str">
        <f t="shared" si="226"/>
        <v/>
      </c>
      <c r="G807" s="52" t="str">
        <f>IF(A807="","",คะแนนตามตัวชี้วัด!AZ748)</f>
        <v/>
      </c>
      <c r="H807" s="52" t="str">
        <f>IF(A807="","",คะแนนตามตัวชี้วัด!AW748)</f>
        <v/>
      </c>
      <c r="I807" s="52" t="str">
        <f>IF(B807="","",คะแนนตามตัวชี้วัด!AX748)</f>
        <v/>
      </c>
      <c r="J807" s="60" t="str">
        <f t="shared" si="227"/>
        <v/>
      </c>
      <c r="K807" s="54" t="str">
        <f t="shared" si="228"/>
        <v/>
      </c>
      <c r="L807" s="307" t="str">
        <f t="shared" si="223"/>
        <v/>
      </c>
      <c r="M807" s="33"/>
      <c r="N807" s="33" t="str">
        <f t="shared" si="229"/>
        <v/>
      </c>
      <c r="O807" s="33" t="str">
        <f t="shared" si="230"/>
        <v/>
      </c>
      <c r="P807" s="59" t="str">
        <f>IF('กรอกข้อมูล นร1'!E23="ย้าย",'กรอกข้อมูล นร1'!E23,"")</f>
        <v/>
      </c>
      <c r="Q807" s="35">
        <f t="shared" si="222"/>
        <v>0</v>
      </c>
      <c r="W807" s="35">
        <f t="shared" si="224"/>
        <v>0</v>
      </c>
    </row>
    <row r="808" spans="1:23" ht="12.95" customHeight="1">
      <c r="A808" s="54" t="str">
        <f t="shared" ref="A808:B808" si="248">A749</f>
        <v/>
      </c>
      <c r="B808" s="470" t="str">
        <f t="shared" si="248"/>
        <v/>
      </c>
      <c r="C808" s="52" t="str">
        <f>IF(A808="","",คะแนนตามตัวชี้วัด!AY749)</f>
        <v/>
      </c>
      <c r="D808" s="52" t="str">
        <f>IF(A808="","",คะแนนตามตัวชี้วัด!AU749)</f>
        <v/>
      </c>
      <c r="E808" s="52" t="str">
        <f>IF(B808="","",คะแนนตามตัวชี้วัด!AV749)</f>
        <v/>
      </c>
      <c r="F808" s="60" t="str">
        <f t="shared" si="226"/>
        <v/>
      </c>
      <c r="G808" s="52" t="str">
        <f>IF(A808="","",คะแนนตามตัวชี้วัด!AZ749)</f>
        <v/>
      </c>
      <c r="H808" s="52" t="str">
        <f>IF(A808="","",คะแนนตามตัวชี้วัด!AW749)</f>
        <v/>
      </c>
      <c r="I808" s="52" t="str">
        <f>IF(B808="","",คะแนนตามตัวชี้วัด!AX749)</f>
        <v/>
      </c>
      <c r="J808" s="60" t="str">
        <f t="shared" si="227"/>
        <v/>
      </c>
      <c r="K808" s="54" t="str">
        <f t="shared" si="228"/>
        <v/>
      </c>
      <c r="L808" s="307" t="str">
        <f t="shared" si="223"/>
        <v/>
      </c>
      <c r="M808" s="33"/>
      <c r="N808" s="33" t="str">
        <f t="shared" si="229"/>
        <v/>
      </c>
      <c r="O808" s="33" t="str">
        <f t="shared" si="230"/>
        <v/>
      </c>
      <c r="P808" s="59" t="str">
        <f>IF('กรอกข้อมูล นร1'!E24="ย้าย",'กรอกข้อมูล นร1'!E24,"")</f>
        <v/>
      </c>
      <c r="Q808" s="35">
        <f t="shared" si="222"/>
        <v>0</v>
      </c>
      <c r="W808" s="35">
        <f t="shared" si="224"/>
        <v>0</v>
      </c>
    </row>
    <row r="809" spans="1:23" ht="12.95" customHeight="1">
      <c r="A809" s="54" t="str">
        <f t="shared" ref="A809:B809" si="249">A750</f>
        <v/>
      </c>
      <c r="B809" s="470" t="str">
        <f t="shared" si="249"/>
        <v/>
      </c>
      <c r="C809" s="52" t="str">
        <f>IF(A809="","",คะแนนตามตัวชี้วัด!AY750)</f>
        <v/>
      </c>
      <c r="D809" s="52" t="str">
        <f>IF(A809="","",คะแนนตามตัวชี้วัด!AU750)</f>
        <v/>
      </c>
      <c r="E809" s="52" t="str">
        <f>IF(B809="","",คะแนนตามตัวชี้วัด!AV750)</f>
        <v/>
      </c>
      <c r="F809" s="60" t="str">
        <f t="shared" si="226"/>
        <v/>
      </c>
      <c r="G809" s="52" t="str">
        <f>IF(A809="","",คะแนนตามตัวชี้วัด!AZ750)</f>
        <v/>
      </c>
      <c r="H809" s="52" t="str">
        <f>IF(A809="","",คะแนนตามตัวชี้วัด!AW750)</f>
        <v/>
      </c>
      <c r="I809" s="52" t="str">
        <f>IF(B809="","",คะแนนตามตัวชี้วัด!AX750)</f>
        <v/>
      </c>
      <c r="J809" s="60" t="str">
        <f t="shared" si="227"/>
        <v/>
      </c>
      <c r="K809" s="54" t="str">
        <f t="shared" si="228"/>
        <v/>
      </c>
      <c r="L809" s="307" t="str">
        <f t="shared" si="223"/>
        <v/>
      </c>
      <c r="M809" s="33"/>
      <c r="N809" s="33" t="str">
        <f t="shared" si="229"/>
        <v/>
      </c>
      <c r="O809" s="33" t="str">
        <f t="shared" si="230"/>
        <v/>
      </c>
      <c r="P809" s="59" t="str">
        <f>IF('กรอกข้อมูล นร1'!E25="ย้าย",'กรอกข้อมูล นร1'!E25,"")</f>
        <v/>
      </c>
      <c r="Q809" s="35">
        <f t="shared" si="222"/>
        <v>0</v>
      </c>
      <c r="W809" s="35">
        <f t="shared" si="224"/>
        <v>0</v>
      </c>
    </row>
    <row r="810" spans="1:23" ht="12.95" customHeight="1">
      <c r="A810" s="54" t="str">
        <f t="shared" ref="A810:B810" si="250">A751</f>
        <v/>
      </c>
      <c r="B810" s="470" t="str">
        <f t="shared" si="250"/>
        <v/>
      </c>
      <c r="C810" s="52" t="str">
        <f>IF(A810="","",คะแนนตามตัวชี้วัด!AY751)</f>
        <v/>
      </c>
      <c r="D810" s="52" t="str">
        <f>IF(A810="","",คะแนนตามตัวชี้วัด!AU751)</f>
        <v/>
      </c>
      <c r="E810" s="52" t="str">
        <f>IF(B810="","",คะแนนตามตัวชี้วัด!AV751)</f>
        <v/>
      </c>
      <c r="F810" s="60" t="str">
        <f t="shared" si="226"/>
        <v/>
      </c>
      <c r="G810" s="52" t="str">
        <f>IF(A810="","",คะแนนตามตัวชี้วัด!AZ751)</f>
        <v/>
      </c>
      <c r="H810" s="52" t="str">
        <f>IF(A810="","",คะแนนตามตัวชี้วัด!AW751)</f>
        <v/>
      </c>
      <c r="I810" s="52" t="str">
        <f>IF(B810="","",คะแนนตามตัวชี้วัด!AX751)</f>
        <v/>
      </c>
      <c r="J810" s="60" t="str">
        <f t="shared" si="227"/>
        <v/>
      </c>
      <c r="K810" s="54" t="str">
        <f t="shared" si="228"/>
        <v/>
      </c>
      <c r="L810" s="307" t="str">
        <f t="shared" si="223"/>
        <v/>
      </c>
      <c r="M810" s="33"/>
      <c r="N810" s="33" t="str">
        <f t="shared" si="229"/>
        <v/>
      </c>
      <c r="O810" s="33" t="str">
        <f t="shared" si="230"/>
        <v/>
      </c>
      <c r="P810" s="59" t="str">
        <f>IF('กรอกข้อมูล นร1'!E26="ย้าย",'กรอกข้อมูล นร1'!E26,"")</f>
        <v/>
      </c>
      <c r="Q810" s="35">
        <f t="shared" si="222"/>
        <v>0</v>
      </c>
      <c r="W810" s="35">
        <f t="shared" si="224"/>
        <v>0</v>
      </c>
    </row>
    <row r="811" spans="1:23" ht="12.95" customHeight="1">
      <c r="A811" s="54" t="str">
        <f t="shared" ref="A811:B811" si="251">A752</f>
        <v/>
      </c>
      <c r="B811" s="470" t="str">
        <f t="shared" si="251"/>
        <v/>
      </c>
      <c r="C811" s="52" t="str">
        <f>IF(A811="","",คะแนนตามตัวชี้วัด!AY752)</f>
        <v/>
      </c>
      <c r="D811" s="52" t="str">
        <f>IF(A811="","",คะแนนตามตัวชี้วัด!AU752)</f>
        <v/>
      </c>
      <c r="E811" s="52" t="str">
        <f>IF(B811="","",คะแนนตามตัวชี้วัด!AV752)</f>
        <v/>
      </c>
      <c r="F811" s="60" t="str">
        <f t="shared" si="226"/>
        <v/>
      </c>
      <c r="G811" s="52" t="str">
        <f>IF(A811="","",คะแนนตามตัวชี้วัด!AZ752)</f>
        <v/>
      </c>
      <c r="H811" s="52" t="str">
        <f>IF(A811="","",คะแนนตามตัวชี้วัด!AW752)</f>
        <v/>
      </c>
      <c r="I811" s="52" t="str">
        <f>IF(B811="","",คะแนนตามตัวชี้วัด!AX752)</f>
        <v/>
      </c>
      <c r="J811" s="60" t="str">
        <f t="shared" si="227"/>
        <v/>
      </c>
      <c r="K811" s="54" t="str">
        <f t="shared" si="228"/>
        <v/>
      </c>
      <c r="L811" s="307" t="str">
        <f t="shared" si="223"/>
        <v/>
      </c>
      <c r="M811" s="33"/>
      <c r="N811" s="33" t="str">
        <f t="shared" si="229"/>
        <v/>
      </c>
      <c r="O811" s="33" t="str">
        <f t="shared" si="230"/>
        <v/>
      </c>
      <c r="P811" s="59" t="str">
        <f>IF('กรอกข้อมูล นร1'!E27="ย้าย",'กรอกข้อมูล นร1'!E27,"")</f>
        <v/>
      </c>
      <c r="Q811" s="35">
        <f t="shared" si="222"/>
        <v>0</v>
      </c>
      <c r="W811" s="35">
        <f t="shared" si="224"/>
        <v>0</v>
      </c>
    </row>
    <row r="812" spans="1:23" ht="12.95" customHeight="1">
      <c r="A812" s="54" t="str">
        <f t="shared" ref="A812:B812" si="252">A753</f>
        <v/>
      </c>
      <c r="B812" s="470" t="str">
        <f t="shared" si="252"/>
        <v/>
      </c>
      <c r="C812" s="52" t="str">
        <f>IF(A812="","",คะแนนตามตัวชี้วัด!AY753)</f>
        <v/>
      </c>
      <c r="D812" s="52" t="str">
        <f>IF(A812="","",คะแนนตามตัวชี้วัด!AU753)</f>
        <v/>
      </c>
      <c r="E812" s="52" t="str">
        <f>IF(B812="","",คะแนนตามตัวชี้วัด!AV753)</f>
        <v/>
      </c>
      <c r="F812" s="60" t="str">
        <f t="shared" si="226"/>
        <v/>
      </c>
      <c r="G812" s="52" t="str">
        <f>IF(A812="","",คะแนนตามตัวชี้วัด!AZ753)</f>
        <v/>
      </c>
      <c r="H812" s="52" t="str">
        <f>IF(A812="","",คะแนนตามตัวชี้วัด!AW753)</f>
        <v/>
      </c>
      <c r="I812" s="52" t="str">
        <f>IF(B812="","",คะแนนตามตัวชี้วัด!AX753)</f>
        <v/>
      </c>
      <c r="J812" s="60" t="str">
        <f t="shared" si="227"/>
        <v/>
      </c>
      <c r="K812" s="54" t="str">
        <f t="shared" si="228"/>
        <v/>
      </c>
      <c r="L812" s="307" t="str">
        <f t="shared" si="223"/>
        <v/>
      </c>
      <c r="M812" s="33"/>
      <c r="N812" s="33" t="str">
        <f t="shared" si="229"/>
        <v/>
      </c>
      <c r="O812" s="33" t="str">
        <f t="shared" si="230"/>
        <v/>
      </c>
      <c r="P812" s="59" t="str">
        <f>IF('กรอกข้อมูล นร1'!E28="ย้าย",'กรอกข้อมูล นร1'!E28,"")</f>
        <v/>
      </c>
      <c r="Q812" s="35">
        <f t="shared" si="222"/>
        <v>0</v>
      </c>
      <c r="W812" s="35">
        <f t="shared" si="224"/>
        <v>0</v>
      </c>
    </row>
    <row r="813" spans="1:23" ht="12.95" customHeight="1">
      <c r="A813" s="54" t="str">
        <f t="shared" ref="A813:B813" si="253">A754</f>
        <v/>
      </c>
      <c r="B813" s="470" t="str">
        <f t="shared" si="253"/>
        <v/>
      </c>
      <c r="C813" s="52" t="str">
        <f>IF(A813="","",คะแนนตามตัวชี้วัด!AY754)</f>
        <v/>
      </c>
      <c r="D813" s="52" t="str">
        <f>IF(A813="","",คะแนนตามตัวชี้วัด!AU754)</f>
        <v/>
      </c>
      <c r="E813" s="52" t="str">
        <f>IF(B813="","",คะแนนตามตัวชี้วัด!AV754)</f>
        <v/>
      </c>
      <c r="F813" s="60" t="str">
        <f t="shared" si="226"/>
        <v/>
      </c>
      <c r="G813" s="52" t="str">
        <f>IF(A813="","",คะแนนตามตัวชี้วัด!AZ754)</f>
        <v/>
      </c>
      <c r="H813" s="52" t="str">
        <f>IF(A813="","",คะแนนตามตัวชี้วัด!AW754)</f>
        <v/>
      </c>
      <c r="I813" s="52" t="str">
        <f>IF(B813="","",คะแนนตามตัวชี้วัด!AX754)</f>
        <v/>
      </c>
      <c r="J813" s="60" t="str">
        <f t="shared" si="227"/>
        <v/>
      </c>
      <c r="K813" s="54" t="str">
        <f t="shared" si="228"/>
        <v/>
      </c>
      <c r="L813" s="307" t="str">
        <f t="shared" si="223"/>
        <v/>
      </c>
      <c r="M813" s="33"/>
      <c r="N813" s="33" t="str">
        <f t="shared" si="229"/>
        <v/>
      </c>
      <c r="O813" s="33" t="str">
        <f t="shared" si="230"/>
        <v/>
      </c>
      <c r="P813" s="59" t="str">
        <f>IF('กรอกข้อมูล นร1'!E29="ย้าย",'กรอกข้อมูล นร1'!E29,"")</f>
        <v/>
      </c>
      <c r="Q813" s="35">
        <f t="shared" si="222"/>
        <v>0</v>
      </c>
      <c r="W813" s="35">
        <f t="shared" si="224"/>
        <v>0</v>
      </c>
    </row>
    <row r="814" spans="1:23" ht="12.95" customHeight="1">
      <c r="A814" s="54" t="str">
        <f t="shared" ref="A814:B814" si="254">A755</f>
        <v/>
      </c>
      <c r="B814" s="470" t="str">
        <f t="shared" si="254"/>
        <v/>
      </c>
      <c r="C814" s="52" t="str">
        <f>IF(A814="","",คะแนนตามตัวชี้วัด!AY755)</f>
        <v/>
      </c>
      <c r="D814" s="52" t="str">
        <f>IF(A814="","",คะแนนตามตัวชี้วัด!AU755)</f>
        <v/>
      </c>
      <c r="E814" s="52" t="str">
        <f>IF(B814="","",คะแนนตามตัวชี้วัด!AV755)</f>
        <v/>
      </c>
      <c r="F814" s="60" t="str">
        <f t="shared" si="226"/>
        <v/>
      </c>
      <c r="G814" s="52" t="str">
        <f>IF(A814="","",คะแนนตามตัวชี้วัด!AZ755)</f>
        <v/>
      </c>
      <c r="H814" s="52" t="str">
        <f>IF(A814="","",คะแนนตามตัวชี้วัด!AW755)</f>
        <v/>
      </c>
      <c r="I814" s="52" t="str">
        <f>IF(B814="","",คะแนนตามตัวชี้วัด!AX755)</f>
        <v/>
      </c>
      <c r="J814" s="60" t="str">
        <f t="shared" si="227"/>
        <v/>
      </c>
      <c r="K814" s="54" t="str">
        <f t="shared" si="228"/>
        <v/>
      </c>
      <c r="L814" s="307" t="str">
        <f t="shared" si="223"/>
        <v/>
      </c>
      <c r="M814" s="33"/>
      <c r="N814" s="33" t="str">
        <f t="shared" si="229"/>
        <v/>
      </c>
      <c r="O814" s="33" t="str">
        <f t="shared" si="230"/>
        <v/>
      </c>
      <c r="P814" s="59" t="str">
        <f>IF('กรอกข้อมูล นร1'!E30="ย้าย",'กรอกข้อมูล นร1'!E30,"")</f>
        <v/>
      </c>
      <c r="Q814" s="35">
        <f t="shared" si="222"/>
        <v>0</v>
      </c>
      <c r="W814" s="35">
        <f t="shared" si="224"/>
        <v>0</v>
      </c>
    </row>
    <row r="815" spans="1:23" ht="12.95" customHeight="1">
      <c r="A815" s="54" t="str">
        <f t="shared" ref="A815:B815" si="255">A756</f>
        <v/>
      </c>
      <c r="B815" s="470" t="str">
        <f t="shared" si="255"/>
        <v/>
      </c>
      <c r="C815" s="52" t="str">
        <f>IF(A815="","",คะแนนตามตัวชี้วัด!AY756)</f>
        <v/>
      </c>
      <c r="D815" s="52" t="str">
        <f>IF(A815="","",คะแนนตามตัวชี้วัด!AU756)</f>
        <v/>
      </c>
      <c r="E815" s="52" t="str">
        <f>IF(B815="","",คะแนนตามตัวชี้วัด!AV756)</f>
        <v/>
      </c>
      <c r="F815" s="60" t="str">
        <f t="shared" si="226"/>
        <v/>
      </c>
      <c r="G815" s="52" t="str">
        <f>IF(A815="","",คะแนนตามตัวชี้วัด!AZ756)</f>
        <v/>
      </c>
      <c r="H815" s="52" t="str">
        <f>IF(A815="","",คะแนนตามตัวชี้วัด!AW756)</f>
        <v/>
      </c>
      <c r="I815" s="52" t="str">
        <f>IF(B815="","",คะแนนตามตัวชี้วัด!AX756)</f>
        <v/>
      </c>
      <c r="J815" s="60" t="str">
        <f t="shared" si="227"/>
        <v/>
      </c>
      <c r="K815" s="54" t="str">
        <f t="shared" si="228"/>
        <v/>
      </c>
      <c r="L815" s="307" t="str">
        <f t="shared" si="223"/>
        <v/>
      </c>
      <c r="M815" s="33"/>
      <c r="N815" s="33" t="str">
        <f t="shared" si="229"/>
        <v/>
      </c>
      <c r="O815" s="33" t="str">
        <f t="shared" si="230"/>
        <v/>
      </c>
      <c r="P815" s="59" t="str">
        <f>IF('กรอกข้อมูล นร1'!E31="ย้าย",'กรอกข้อมูล นร1'!E31,"")</f>
        <v/>
      </c>
      <c r="Q815" s="35">
        <f t="shared" si="222"/>
        <v>0</v>
      </c>
      <c r="W815" s="35">
        <f t="shared" si="224"/>
        <v>0</v>
      </c>
    </row>
    <row r="816" spans="1:23" ht="12.95" customHeight="1">
      <c r="A816" s="54" t="str">
        <f t="shared" ref="A816:B816" si="256">A757</f>
        <v/>
      </c>
      <c r="B816" s="470" t="str">
        <f t="shared" si="256"/>
        <v/>
      </c>
      <c r="C816" s="52" t="str">
        <f>IF(A816="","",คะแนนตามตัวชี้วัด!AY757)</f>
        <v/>
      </c>
      <c r="D816" s="52" t="str">
        <f>IF(A816="","",คะแนนตามตัวชี้วัด!AU757)</f>
        <v/>
      </c>
      <c r="E816" s="52" t="str">
        <f>IF(B816="","",คะแนนตามตัวชี้วัด!AV757)</f>
        <v/>
      </c>
      <c r="F816" s="60" t="str">
        <f t="shared" si="226"/>
        <v/>
      </c>
      <c r="G816" s="52" t="str">
        <f>IF(A816="","",คะแนนตามตัวชี้วัด!AZ757)</f>
        <v/>
      </c>
      <c r="H816" s="52" t="str">
        <f>IF(A816="","",คะแนนตามตัวชี้วัด!AW757)</f>
        <v/>
      </c>
      <c r="I816" s="52" t="str">
        <f>IF(B816="","",คะแนนตามตัวชี้วัด!AX757)</f>
        <v/>
      </c>
      <c r="J816" s="60" t="str">
        <f t="shared" si="227"/>
        <v/>
      </c>
      <c r="K816" s="54" t="str">
        <f t="shared" si="228"/>
        <v/>
      </c>
      <c r="L816" s="307" t="str">
        <f t="shared" si="223"/>
        <v/>
      </c>
      <c r="M816" s="33"/>
      <c r="N816" s="33" t="str">
        <f t="shared" si="229"/>
        <v/>
      </c>
      <c r="O816" s="33" t="str">
        <f t="shared" si="230"/>
        <v/>
      </c>
      <c r="P816" s="59" t="str">
        <f>IF('กรอกข้อมูล นร1'!E32="ย้าย",'กรอกข้อมูล นร1'!E32,"")</f>
        <v/>
      </c>
      <c r="Q816" s="35">
        <f t="shared" si="222"/>
        <v>0</v>
      </c>
      <c r="W816" s="35">
        <f t="shared" si="224"/>
        <v>0</v>
      </c>
    </row>
    <row r="817" spans="1:23" ht="12.95" customHeight="1">
      <c r="A817" s="54" t="str">
        <f t="shared" ref="A817:B817" si="257">A758</f>
        <v/>
      </c>
      <c r="B817" s="470" t="str">
        <f t="shared" si="257"/>
        <v/>
      </c>
      <c r="C817" s="52" t="str">
        <f>IF(A817="","",คะแนนตามตัวชี้วัด!AY758)</f>
        <v/>
      </c>
      <c r="D817" s="52" t="str">
        <f>IF(A817="","",คะแนนตามตัวชี้วัด!AU758)</f>
        <v/>
      </c>
      <c r="E817" s="52" t="str">
        <f>IF(B817="","",คะแนนตามตัวชี้วัด!AV758)</f>
        <v/>
      </c>
      <c r="F817" s="60" t="str">
        <f t="shared" si="226"/>
        <v/>
      </c>
      <c r="G817" s="52" t="str">
        <f>IF(A817="","",คะแนนตามตัวชี้วัด!AZ758)</f>
        <v/>
      </c>
      <c r="H817" s="52" t="str">
        <f>IF(A817="","",คะแนนตามตัวชี้วัด!AW758)</f>
        <v/>
      </c>
      <c r="I817" s="52" t="str">
        <f>IF(B817="","",คะแนนตามตัวชี้วัด!AX758)</f>
        <v/>
      </c>
      <c r="J817" s="60" t="str">
        <f t="shared" si="227"/>
        <v/>
      </c>
      <c r="K817" s="54" t="str">
        <f t="shared" si="228"/>
        <v/>
      </c>
      <c r="L817" s="307" t="str">
        <f t="shared" si="223"/>
        <v/>
      </c>
      <c r="M817" s="33"/>
      <c r="N817" s="33" t="str">
        <f t="shared" si="229"/>
        <v/>
      </c>
      <c r="O817" s="33" t="str">
        <f t="shared" si="230"/>
        <v/>
      </c>
      <c r="P817" s="59" t="str">
        <f>IF('กรอกข้อมูล นร1'!E33="ย้าย",'กรอกข้อมูล นร1'!E33,"")</f>
        <v/>
      </c>
      <c r="Q817" s="35">
        <f t="shared" si="222"/>
        <v>0</v>
      </c>
      <c r="W817" s="35">
        <f t="shared" si="224"/>
        <v>0</v>
      </c>
    </row>
    <row r="818" spans="1:23" ht="12.95" customHeight="1">
      <c r="A818" s="54" t="str">
        <f t="shared" ref="A818:B818" si="258">A759</f>
        <v/>
      </c>
      <c r="B818" s="470" t="str">
        <f t="shared" si="258"/>
        <v/>
      </c>
      <c r="C818" s="52" t="str">
        <f>IF(A818="","",คะแนนตามตัวชี้วัด!AY759)</f>
        <v/>
      </c>
      <c r="D818" s="52" t="str">
        <f>IF(A818="","",คะแนนตามตัวชี้วัด!AU759)</f>
        <v/>
      </c>
      <c r="E818" s="52" t="str">
        <f>IF(B818="","",คะแนนตามตัวชี้วัด!AV759)</f>
        <v/>
      </c>
      <c r="F818" s="60" t="str">
        <f t="shared" si="226"/>
        <v/>
      </c>
      <c r="G818" s="52" t="str">
        <f>IF(A818="","",คะแนนตามตัวชี้วัด!AZ759)</f>
        <v/>
      </c>
      <c r="H818" s="52" t="str">
        <f>IF(A818="","",คะแนนตามตัวชี้วัด!AW759)</f>
        <v/>
      </c>
      <c r="I818" s="52" t="str">
        <f>IF(B818="","",คะแนนตามตัวชี้วัด!AX759)</f>
        <v/>
      </c>
      <c r="J818" s="60" t="str">
        <f t="shared" si="227"/>
        <v/>
      </c>
      <c r="K818" s="54" t="str">
        <f t="shared" si="228"/>
        <v/>
      </c>
      <c r="L818" s="307" t="str">
        <f t="shared" si="223"/>
        <v/>
      </c>
      <c r="M818" s="33"/>
      <c r="N818" s="33" t="str">
        <f t="shared" si="229"/>
        <v/>
      </c>
      <c r="O818" s="33" t="str">
        <f t="shared" si="230"/>
        <v/>
      </c>
      <c r="P818" s="59" t="str">
        <f>IF('กรอกข้อมูล นร1'!E34="ย้าย",'กรอกข้อมูล นร1'!E34,"")</f>
        <v/>
      </c>
      <c r="Q818" s="35">
        <f t="shared" si="222"/>
        <v>0</v>
      </c>
      <c r="W818" s="35">
        <f t="shared" si="224"/>
        <v>0</v>
      </c>
    </row>
    <row r="819" spans="1:23" ht="12.95" customHeight="1">
      <c r="A819" s="54" t="str">
        <f t="shared" ref="A819:B819" si="259">A760</f>
        <v/>
      </c>
      <c r="B819" s="470" t="str">
        <f t="shared" si="259"/>
        <v/>
      </c>
      <c r="C819" s="52" t="str">
        <f>IF(A819="","",คะแนนตามตัวชี้วัด!AY760)</f>
        <v/>
      </c>
      <c r="D819" s="52" t="str">
        <f>IF(A819="","",คะแนนตามตัวชี้วัด!AU760)</f>
        <v/>
      </c>
      <c r="E819" s="52" t="str">
        <f>IF(B819="","",คะแนนตามตัวชี้วัด!AV760)</f>
        <v/>
      </c>
      <c r="F819" s="60" t="str">
        <f t="shared" si="226"/>
        <v/>
      </c>
      <c r="G819" s="52" t="str">
        <f>IF(A819="","",คะแนนตามตัวชี้วัด!AZ760)</f>
        <v/>
      </c>
      <c r="H819" s="52" t="str">
        <f>IF(A819="","",คะแนนตามตัวชี้วัด!AW760)</f>
        <v/>
      </c>
      <c r="I819" s="52" t="str">
        <f>IF(B819="","",คะแนนตามตัวชี้วัด!AX760)</f>
        <v/>
      </c>
      <c r="J819" s="60" t="str">
        <f t="shared" si="227"/>
        <v/>
      </c>
      <c r="K819" s="54" t="str">
        <f t="shared" si="228"/>
        <v/>
      </c>
      <c r="L819" s="307" t="str">
        <f t="shared" si="223"/>
        <v/>
      </c>
      <c r="M819" s="33"/>
      <c r="N819" s="33" t="str">
        <f t="shared" si="229"/>
        <v/>
      </c>
      <c r="O819" s="33" t="str">
        <f t="shared" si="230"/>
        <v/>
      </c>
      <c r="P819" s="59" t="str">
        <f>IF('กรอกข้อมูล นร1'!E35="ย้าย",'กรอกข้อมูล นร1'!E35,"")</f>
        <v/>
      </c>
      <c r="Q819" s="35">
        <f t="shared" si="222"/>
        <v>0</v>
      </c>
      <c r="W819" s="35">
        <f t="shared" si="224"/>
        <v>0</v>
      </c>
    </row>
    <row r="820" spans="1:23" ht="12.95" customHeight="1">
      <c r="A820" s="54" t="str">
        <f t="shared" ref="A820:B820" si="260">A761</f>
        <v/>
      </c>
      <c r="B820" s="470" t="str">
        <f t="shared" si="260"/>
        <v/>
      </c>
      <c r="C820" s="52" t="str">
        <f>IF(A820="","",คะแนนตามตัวชี้วัด!AY761)</f>
        <v/>
      </c>
      <c r="D820" s="52" t="str">
        <f>IF(A820="","",คะแนนตามตัวชี้วัด!AU761)</f>
        <v/>
      </c>
      <c r="E820" s="52" t="str">
        <f>IF(B820="","",คะแนนตามตัวชี้วัด!AV761)</f>
        <v/>
      </c>
      <c r="F820" s="60" t="str">
        <f t="shared" si="226"/>
        <v/>
      </c>
      <c r="G820" s="52" t="str">
        <f>IF(A820="","",คะแนนตามตัวชี้วัด!AZ761)</f>
        <v/>
      </c>
      <c r="H820" s="52" t="str">
        <f>IF(A820="","",คะแนนตามตัวชี้วัด!AW761)</f>
        <v/>
      </c>
      <c r="I820" s="52" t="str">
        <f>IF(B820="","",คะแนนตามตัวชี้วัด!AX761)</f>
        <v/>
      </c>
      <c r="J820" s="60" t="str">
        <f t="shared" si="227"/>
        <v/>
      </c>
      <c r="K820" s="54" t="str">
        <f t="shared" si="228"/>
        <v/>
      </c>
      <c r="L820" s="307" t="str">
        <f t="shared" si="223"/>
        <v/>
      </c>
      <c r="M820" s="33"/>
      <c r="N820" s="33" t="str">
        <f t="shared" si="229"/>
        <v/>
      </c>
      <c r="O820" s="33" t="str">
        <f t="shared" si="230"/>
        <v/>
      </c>
      <c r="P820" s="59" t="str">
        <f>IF('กรอกข้อมูล นร1'!E36="ย้าย",'กรอกข้อมูล นร1'!E36,"")</f>
        <v/>
      </c>
      <c r="Q820" s="35">
        <f t="shared" si="222"/>
        <v>0</v>
      </c>
      <c r="W820" s="35">
        <f t="shared" si="224"/>
        <v>0</v>
      </c>
    </row>
    <row r="821" spans="1:23" ht="12.95" customHeight="1">
      <c r="A821" s="54" t="str">
        <f t="shared" ref="A821:B821" si="261">A762</f>
        <v/>
      </c>
      <c r="B821" s="470" t="str">
        <f t="shared" si="261"/>
        <v/>
      </c>
      <c r="C821" s="52" t="str">
        <f>IF(A821="","",คะแนนตามตัวชี้วัด!AY762)</f>
        <v/>
      </c>
      <c r="D821" s="52" t="str">
        <f>IF(A821="","",คะแนนตามตัวชี้วัด!AU762)</f>
        <v/>
      </c>
      <c r="E821" s="52" t="str">
        <f>IF(B821="","",คะแนนตามตัวชี้วัด!AV762)</f>
        <v/>
      </c>
      <c r="F821" s="60" t="str">
        <f t="shared" si="226"/>
        <v/>
      </c>
      <c r="G821" s="52" t="str">
        <f>IF(A821="","",คะแนนตามตัวชี้วัด!AZ762)</f>
        <v/>
      </c>
      <c r="H821" s="52" t="str">
        <f>IF(A821="","",คะแนนตามตัวชี้วัด!AW762)</f>
        <v/>
      </c>
      <c r="I821" s="52" t="str">
        <f>IF(B821="","",คะแนนตามตัวชี้วัด!AX762)</f>
        <v/>
      </c>
      <c r="J821" s="60" t="str">
        <f t="shared" si="227"/>
        <v/>
      </c>
      <c r="K821" s="54" t="str">
        <f t="shared" si="228"/>
        <v/>
      </c>
      <c r="L821" s="307" t="str">
        <f t="shared" si="223"/>
        <v/>
      </c>
      <c r="M821" s="33"/>
      <c r="N821" s="33" t="str">
        <f t="shared" si="229"/>
        <v/>
      </c>
      <c r="O821" s="33" t="str">
        <f t="shared" si="230"/>
        <v/>
      </c>
      <c r="P821" s="59" t="str">
        <f>IF('กรอกข้อมูล นร1'!E37="ย้าย",'กรอกข้อมูล นร1'!E37,"")</f>
        <v/>
      </c>
      <c r="Q821" s="35">
        <f t="shared" si="222"/>
        <v>0</v>
      </c>
      <c r="W821" s="35">
        <f t="shared" si="224"/>
        <v>0</v>
      </c>
    </row>
    <row r="822" spans="1:23" ht="12.95" customHeight="1">
      <c r="A822" s="54" t="str">
        <f t="shared" ref="A822:B822" si="262">A763</f>
        <v/>
      </c>
      <c r="B822" s="470" t="str">
        <f t="shared" si="262"/>
        <v/>
      </c>
      <c r="C822" s="52" t="str">
        <f>IF(A822="","",คะแนนตามตัวชี้วัด!AY763)</f>
        <v/>
      </c>
      <c r="D822" s="52" t="str">
        <f>IF(A822="","",คะแนนตามตัวชี้วัด!AU763)</f>
        <v/>
      </c>
      <c r="E822" s="52" t="str">
        <f>IF(B822="","",คะแนนตามตัวชี้วัด!AV763)</f>
        <v/>
      </c>
      <c r="F822" s="60" t="str">
        <f t="shared" si="226"/>
        <v/>
      </c>
      <c r="G822" s="52" t="str">
        <f>IF(A822="","",คะแนนตามตัวชี้วัด!AZ763)</f>
        <v/>
      </c>
      <c r="H822" s="52" t="str">
        <f>IF(A822="","",คะแนนตามตัวชี้วัด!AW763)</f>
        <v/>
      </c>
      <c r="I822" s="52" t="str">
        <f>IF(B822="","",คะแนนตามตัวชี้วัด!AX763)</f>
        <v/>
      </c>
      <c r="J822" s="60" t="str">
        <f t="shared" si="227"/>
        <v/>
      </c>
      <c r="K822" s="54" t="str">
        <f t="shared" si="228"/>
        <v/>
      </c>
      <c r="L822" s="307" t="str">
        <f t="shared" si="223"/>
        <v/>
      </c>
      <c r="M822" s="33"/>
      <c r="N822" s="33" t="str">
        <f t="shared" si="229"/>
        <v/>
      </c>
      <c r="O822" s="33" t="str">
        <f t="shared" si="230"/>
        <v/>
      </c>
      <c r="P822" s="59" t="str">
        <f>IF('กรอกข้อมูล นร1'!E38="ย้าย",'กรอกข้อมูล นร1'!E38,"")</f>
        <v/>
      </c>
      <c r="Q822" s="35">
        <f t="shared" si="222"/>
        <v>0</v>
      </c>
      <c r="W822" s="35">
        <f t="shared" si="224"/>
        <v>0</v>
      </c>
    </row>
    <row r="823" spans="1:23" ht="12.95" customHeight="1">
      <c r="A823" s="54" t="str">
        <f t="shared" ref="A823:B823" si="263">A764</f>
        <v/>
      </c>
      <c r="B823" s="470" t="str">
        <f t="shared" si="263"/>
        <v/>
      </c>
      <c r="C823" s="52" t="str">
        <f>IF(A823="","",คะแนนตามตัวชี้วัด!AY764)</f>
        <v/>
      </c>
      <c r="D823" s="52" t="str">
        <f>IF(A823="","",คะแนนตามตัวชี้วัด!AU764)</f>
        <v/>
      </c>
      <c r="E823" s="52" t="str">
        <f>IF(B823="","",คะแนนตามตัวชี้วัด!AV764)</f>
        <v/>
      </c>
      <c r="F823" s="60" t="str">
        <f t="shared" si="226"/>
        <v/>
      </c>
      <c r="G823" s="52" t="str">
        <f>IF(A823="","",คะแนนตามตัวชี้วัด!AZ764)</f>
        <v/>
      </c>
      <c r="H823" s="52" t="str">
        <f>IF(A823="","",คะแนนตามตัวชี้วัด!AW764)</f>
        <v/>
      </c>
      <c r="I823" s="52" t="str">
        <f>IF(B823="","",คะแนนตามตัวชี้วัด!AX764)</f>
        <v/>
      </c>
      <c r="J823" s="60" t="str">
        <f t="shared" si="227"/>
        <v/>
      </c>
      <c r="K823" s="54" t="str">
        <f t="shared" si="228"/>
        <v/>
      </c>
      <c r="L823" s="307" t="str">
        <f t="shared" si="223"/>
        <v/>
      </c>
      <c r="M823" s="33"/>
      <c r="N823" s="33" t="str">
        <f t="shared" si="229"/>
        <v/>
      </c>
      <c r="O823" s="33" t="str">
        <f t="shared" si="230"/>
        <v/>
      </c>
      <c r="P823" s="59" t="str">
        <f>IF('กรอกข้อมูล นร1'!E39="ย้าย",'กรอกข้อมูล นร1'!E39,"")</f>
        <v/>
      </c>
      <c r="Q823" s="35">
        <f t="shared" si="222"/>
        <v>0</v>
      </c>
      <c r="W823" s="35">
        <f t="shared" si="224"/>
        <v>0</v>
      </c>
    </row>
    <row r="824" spans="1:23" ht="12.95" customHeight="1">
      <c r="A824" s="54" t="str">
        <f t="shared" ref="A824:B824" si="264">A765</f>
        <v/>
      </c>
      <c r="B824" s="470" t="str">
        <f t="shared" si="264"/>
        <v/>
      </c>
      <c r="C824" s="52" t="str">
        <f>IF(A824="","",คะแนนตามตัวชี้วัด!AY765)</f>
        <v/>
      </c>
      <c r="D824" s="52" t="str">
        <f>IF(A824="","",คะแนนตามตัวชี้วัด!AU765)</f>
        <v/>
      </c>
      <c r="E824" s="52" t="str">
        <f>IF(B824="","",คะแนนตามตัวชี้วัด!AV765)</f>
        <v/>
      </c>
      <c r="F824" s="60" t="str">
        <f t="shared" si="226"/>
        <v/>
      </c>
      <c r="G824" s="52" t="str">
        <f>IF(A824="","",คะแนนตามตัวชี้วัด!AZ765)</f>
        <v/>
      </c>
      <c r="H824" s="52" t="str">
        <f>IF(A824="","",คะแนนตามตัวชี้วัด!AW765)</f>
        <v/>
      </c>
      <c r="I824" s="52" t="str">
        <f>IF(B824="","",คะแนนตามตัวชี้วัด!AX765)</f>
        <v/>
      </c>
      <c r="J824" s="60" t="str">
        <f t="shared" si="227"/>
        <v/>
      </c>
      <c r="K824" s="54" t="str">
        <f t="shared" si="228"/>
        <v/>
      </c>
      <c r="L824" s="307" t="str">
        <f t="shared" si="223"/>
        <v/>
      </c>
      <c r="M824" s="33"/>
      <c r="N824" s="33" t="str">
        <f t="shared" si="229"/>
        <v/>
      </c>
      <c r="O824" s="33" t="str">
        <f t="shared" si="230"/>
        <v/>
      </c>
      <c r="P824" s="59" t="str">
        <f>IF('กรอกข้อมูล นร1'!E40="ย้าย",'กรอกข้อมูล นร1'!E40,"")</f>
        <v/>
      </c>
      <c r="Q824" s="35">
        <f t="shared" si="222"/>
        <v>0</v>
      </c>
      <c r="W824" s="35">
        <f t="shared" si="224"/>
        <v>0</v>
      </c>
    </row>
    <row r="825" spans="1:23" ht="12.95" customHeight="1">
      <c r="A825" s="54" t="str">
        <f t="shared" ref="A825:B825" si="265">A766</f>
        <v/>
      </c>
      <c r="B825" s="470" t="str">
        <f t="shared" si="265"/>
        <v/>
      </c>
      <c r="C825" s="52" t="str">
        <f>IF(A825="","",คะแนนตามตัวชี้วัด!AY766)</f>
        <v/>
      </c>
      <c r="D825" s="52" t="str">
        <f>IF(A825="","",คะแนนตามตัวชี้วัด!AU766)</f>
        <v/>
      </c>
      <c r="E825" s="52" t="str">
        <f>IF(B825="","",คะแนนตามตัวชี้วัด!AV766)</f>
        <v/>
      </c>
      <c r="F825" s="60" t="str">
        <f t="shared" si="226"/>
        <v/>
      </c>
      <c r="G825" s="52" t="str">
        <f>IF(A825="","",คะแนนตามตัวชี้วัด!AZ766)</f>
        <v/>
      </c>
      <c r="H825" s="52" t="str">
        <f>IF(A825="","",คะแนนตามตัวชี้วัด!AW766)</f>
        <v/>
      </c>
      <c r="I825" s="52" t="str">
        <f>IF(B825="","",คะแนนตามตัวชี้วัด!AX766)</f>
        <v/>
      </c>
      <c r="J825" s="60" t="str">
        <f t="shared" si="227"/>
        <v/>
      </c>
      <c r="K825" s="54" t="str">
        <f t="shared" si="228"/>
        <v/>
      </c>
      <c r="L825" s="307" t="str">
        <f t="shared" si="223"/>
        <v/>
      </c>
      <c r="M825" s="33"/>
      <c r="N825" s="33" t="str">
        <f t="shared" si="229"/>
        <v/>
      </c>
      <c r="O825" s="33" t="str">
        <f t="shared" si="230"/>
        <v/>
      </c>
      <c r="P825" s="59" t="str">
        <f>IF('กรอกข้อมูล นร1'!E41="ย้าย",'กรอกข้อมูล นร1'!E41,"")</f>
        <v/>
      </c>
      <c r="Q825" s="35">
        <f t="shared" si="222"/>
        <v>0</v>
      </c>
      <c r="W825" s="35">
        <f t="shared" si="224"/>
        <v>0</v>
      </c>
    </row>
    <row r="826" spans="1:23" ht="12.95" customHeight="1">
      <c r="A826" s="54" t="str">
        <f t="shared" ref="A826:B826" si="266">A767</f>
        <v/>
      </c>
      <c r="B826" s="470" t="str">
        <f t="shared" si="266"/>
        <v/>
      </c>
      <c r="C826" s="52" t="str">
        <f>IF(A826="","",คะแนนตามตัวชี้วัด!AY767)</f>
        <v/>
      </c>
      <c r="D826" s="52" t="str">
        <f>IF(A826="","",คะแนนตามตัวชี้วัด!AU767)</f>
        <v/>
      </c>
      <c r="E826" s="52" t="str">
        <f>IF(B826="","",คะแนนตามตัวชี้วัด!AV767)</f>
        <v/>
      </c>
      <c r="F826" s="60" t="str">
        <f t="shared" si="226"/>
        <v/>
      </c>
      <c r="G826" s="52" t="str">
        <f>IF(A826="","",คะแนนตามตัวชี้วัด!AZ767)</f>
        <v/>
      </c>
      <c r="H826" s="52" t="str">
        <f>IF(A826="","",คะแนนตามตัวชี้วัด!AW767)</f>
        <v/>
      </c>
      <c r="I826" s="52" t="str">
        <f>IF(B826="","",คะแนนตามตัวชี้วัด!AX767)</f>
        <v/>
      </c>
      <c r="J826" s="60" t="str">
        <f t="shared" si="227"/>
        <v/>
      </c>
      <c r="K826" s="54" t="str">
        <f t="shared" si="228"/>
        <v/>
      </c>
      <c r="L826" s="307" t="str">
        <f t="shared" si="223"/>
        <v/>
      </c>
      <c r="M826" s="33"/>
      <c r="N826" s="33" t="str">
        <f t="shared" si="229"/>
        <v/>
      </c>
      <c r="O826" s="33" t="str">
        <f t="shared" si="230"/>
        <v/>
      </c>
      <c r="P826" s="59" t="str">
        <f>IF('กรอกข้อมูล นร1'!E42="ย้าย",'กรอกข้อมูล นร1'!E42,"")</f>
        <v/>
      </c>
      <c r="Q826" s="35">
        <f t="shared" si="222"/>
        <v>0</v>
      </c>
      <c r="W826" s="35">
        <f t="shared" si="224"/>
        <v>0</v>
      </c>
    </row>
    <row r="827" spans="1:23" ht="12.95" customHeight="1">
      <c r="A827" s="54" t="str">
        <f t="shared" ref="A827:B827" si="267">A768</f>
        <v/>
      </c>
      <c r="B827" s="470" t="str">
        <f t="shared" si="267"/>
        <v/>
      </c>
      <c r="C827" s="52" t="str">
        <f>IF(A827="","",คะแนนตามตัวชี้วัด!AY768)</f>
        <v/>
      </c>
      <c r="D827" s="52" t="str">
        <f>IF(A827="","",คะแนนตามตัวชี้วัด!AU768)</f>
        <v/>
      </c>
      <c r="E827" s="52" t="str">
        <f>IF(B827="","",คะแนนตามตัวชี้วัด!AV768)</f>
        <v/>
      </c>
      <c r="F827" s="60" t="str">
        <f t="shared" si="226"/>
        <v/>
      </c>
      <c r="G827" s="52" t="str">
        <f>IF(A827="","",คะแนนตามตัวชี้วัด!AZ768)</f>
        <v/>
      </c>
      <c r="H827" s="52" t="str">
        <f>IF(A827="","",คะแนนตามตัวชี้วัด!AW768)</f>
        <v/>
      </c>
      <c r="I827" s="52" t="str">
        <f>IF(B827="","",คะแนนตามตัวชี้วัด!AX768)</f>
        <v/>
      </c>
      <c r="J827" s="60" t="str">
        <f t="shared" si="227"/>
        <v/>
      </c>
      <c r="K827" s="54" t="str">
        <f t="shared" si="228"/>
        <v/>
      </c>
      <c r="L827" s="307" t="str">
        <f t="shared" si="223"/>
        <v/>
      </c>
      <c r="M827" s="33"/>
      <c r="N827" s="33" t="str">
        <f t="shared" si="229"/>
        <v/>
      </c>
      <c r="O827" s="33" t="str">
        <f t="shared" si="230"/>
        <v/>
      </c>
      <c r="P827" s="59" t="str">
        <f>IF('กรอกข้อมูล นร1'!E43="ย้าย",'กรอกข้อมูล นร1'!E43,"")</f>
        <v/>
      </c>
      <c r="Q827" s="35">
        <f t="shared" si="222"/>
        <v>0</v>
      </c>
      <c r="W827" s="35">
        <f t="shared" si="224"/>
        <v>0</v>
      </c>
    </row>
    <row r="828" spans="1:23" ht="12.95" customHeight="1">
      <c r="A828" s="54" t="str">
        <f t="shared" ref="A828:B828" si="268">A769</f>
        <v/>
      </c>
      <c r="B828" s="470" t="str">
        <f t="shared" si="268"/>
        <v/>
      </c>
      <c r="C828" s="52" t="str">
        <f>IF(A828="","",คะแนนตามตัวชี้วัด!AY769)</f>
        <v/>
      </c>
      <c r="D828" s="52" t="str">
        <f>IF(A828="","",คะแนนตามตัวชี้วัด!AU769)</f>
        <v/>
      </c>
      <c r="E828" s="52" t="str">
        <f>IF(B828="","",คะแนนตามตัวชี้วัด!AV769)</f>
        <v/>
      </c>
      <c r="F828" s="60" t="str">
        <f t="shared" si="226"/>
        <v/>
      </c>
      <c r="G828" s="52" t="str">
        <f>IF(A828="","",คะแนนตามตัวชี้วัด!AZ769)</f>
        <v/>
      </c>
      <c r="H828" s="52" t="str">
        <f>IF(A828="","",คะแนนตามตัวชี้วัด!AW769)</f>
        <v/>
      </c>
      <c r="I828" s="52" t="str">
        <f>IF(B828="","",คะแนนตามตัวชี้วัด!AX769)</f>
        <v/>
      </c>
      <c r="J828" s="60" t="str">
        <f t="shared" si="227"/>
        <v/>
      </c>
      <c r="K828" s="54" t="str">
        <f t="shared" si="228"/>
        <v/>
      </c>
      <c r="L828" s="307" t="str">
        <f t="shared" si="223"/>
        <v/>
      </c>
      <c r="M828" s="33"/>
      <c r="N828" s="33" t="str">
        <f t="shared" si="229"/>
        <v/>
      </c>
      <c r="O828" s="33" t="str">
        <f t="shared" si="230"/>
        <v/>
      </c>
      <c r="P828" s="59" t="str">
        <f>IF('กรอกข้อมูล นร1'!E44="ย้าย",'กรอกข้อมูล นร1'!E44,"")</f>
        <v/>
      </c>
      <c r="Q828" s="35">
        <f t="shared" si="222"/>
        <v>0</v>
      </c>
      <c r="W828" s="35">
        <f t="shared" si="224"/>
        <v>0</v>
      </c>
    </row>
    <row r="829" spans="1:23" ht="12.95" customHeight="1">
      <c r="A829" s="54" t="str">
        <f t="shared" ref="A829:B829" si="269">A770</f>
        <v/>
      </c>
      <c r="B829" s="470" t="str">
        <f t="shared" si="269"/>
        <v/>
      </c>
      <c r="C829" s="52" t="str">
        <f>IF(A829="","",คะแนนตามตัวชี้วัด!AY770)</f>
        <v/>
      </c>
      <c r="D829" s="52" t="str">
        <f>IF(A829="","",คะแนนตามตัวชี้วัด!AU770)</f>
        <v/>
      </c>
      <c r="E829" s="52" t="str">
        <f>IF(B829="","",คะแนนตามตัวชี้วัด!AV770)</f>
        <v/>
      </c>
      <c r="F829" s="60" t="str">
        <f t="shared" ref="F829:F838" si="270">IF(SUM(D829:E829),SUM(D829:E829),"")</f>
        <v/>
      </c>
      <c r="G829" s="52" t="str">
        <f>IF(A829="","",คะแนนตามตัวชี้วัด!AZ770)</f>
        <v/>
      </c>
      <c r="H829" s="52" t="str">
        <f>IF(A829="","",คะแนนตามตัวชี้วัด!AW770)</f>
        <v/>
      </c>
      <c r="I829" s="52" t="str">
        <f>IF(B829="","",คะแนนตามตัวชี้วัด!AX770)</f>
        <v/>
      </c>
      <c r="J829" s="60" t="str">
        <f t="shared" ref="J829:J838" si="271">IF(SUM(H829:I829),SUM(H829:I829),"")</f>
        <v/>
      </c>
      <c r="K829" s="54" t="str">
        <f t="shared" ref="K829:K838" si="272">IF(A829="","",SUM(F829,J829)/2)</f>
        <v/>
      </c>
      <c r="L829" s="307" t="str">
        <f t="shared" ref="L829:L838" si="273">IF(A829="","",IF(P829="ย้าย","-",VLOOKUP(K829,เกรดประจำชั้น,4,TRUE)))</f>
        <v/>
      </c>
      <c r="M829" s="33"/>
      <c r="N829" s="33" t="str">
        <f t="shared" ref="N829:N838" si="274">IF(P829="ย้าย","-",IF(A829="","",IF(L829&gt;0,"/","")))</f>
        <v/>
      </c>
      <c r="O829" s="33" t="str">
        <f t="shared" ref="O829:O838" si="275">IF(N829="-","-",IF(A829="","",IF(L829=0,"/","")))</f>
        <v/>
      </c>
      <c r="P829" s="59" t="str">
        <f>IF('กรอกข้อมูล นร1'!E45="ย้าย",'กรอกข้อมูล นร1'!E45,"")</f>
        <v/>
      </c>
      <c r="Q829" s="35">
        <f t="shared" ref="Q829:Q838" si="276">SUM(C829,G829)</f>
        <v>0</v>
      </c>
      <c r="W829" s="35">
        <f t="shared" ref="W829:W838" si="277">SUM(C829,G829)</f>
        <v>0</v>
      </c>
    </row>
    <row r="830" spans="1:23" ht="12.95" customHeight="1">
      <c r="A830" s="54" t="str">
        <f t="shared" ref="A830:B830" si="278">A771</f>
        <v/>
      </c>
      <c r="B830" s="470" t="str">
        <f t="shared" si="278"/>
        <v/>
      </c>
      <c r="C830" s="52" t="str">
        <f>IF(A830="","",คะแนนตามตัวชี้วัด!AY771)</f>
        <v/>
      </c>
      <c r="D830" s="52" t="str">
        <f>IF(A830="","",คะแนนตามตัวชี้วัด!AU771)</f>
        <v/>
      </c>
      <c r="E830" s="52" t="str">
        <f>IF(B830="","",คะแนนตามตัวชี้วัด!AV771)</f>
        <v/>
      </c>
      <c r="F830" s="60" t="str">
        <f t="shared" si="270"/>
        <v/>
      </c>
      <c r="G830" s="52" t="str">
        <f>IF(A830="","",คะแนนตามตัวชี้วัด!AZ771)</f>
        <v/>
      </c>
      <c r="H830" s="52" t="str">
        <f>IF(A830="","",คะแนนตามตัวชี้วัด!AW771)</f>
        <v/>
      </c>
      <c r="I830" s="52" t="str">
        <f>IF(B830="","",คะแนนตามตัวชี้วัด!AX771)</f>
        <v/>
      </c>
      <c r="J830" s="60" t="str">
        <f t="shared" si="271"/>
        <v/>
      </c>
      <c r="K830" s="54" t="str">
        <f t="shared" si="272"/>
        <v/>
      </c>
      <c r="L830" s="307" t="str">
        <f t="shared" si="273"/>
        <v/>
      </c>
      <c r="M830" s="33"/>
      <c r="N830" s="33" t="str">
        <f t="shared" si="274"/>
        <v/>
      </c>
      <c r="O830" s="33" t="str">
        <f t="shared" si="275"/>
        <v/>
      </c>
      <c r="P830" s="59" t="str">
        <f>IF('กรอกข้อมูล นร1'!E46="ย้าย",'กรอกข้อมูล นร1'!E46,"")</f>
        <v/>
      </c>
      <c r="Q830" s="35">
        <f t="shared" si="276"/>
        <v>0</v>
      </c>
      <c r="W830" s="35">
        <f t="shared" si="277"/>
        <v>0</v>
      </c>
    </row>
    <row r="831" spans="1:23" ht="12.95" customHeight="1">
      <c r="A831" s="54" t="str">
        <f t="shared" ref="A831:B831" si="279">A772</f>
        <v/>
      </c>
      <c r="B831" s="470" t="str">
        <f t="shared" si="279"/>
        <v/>
      </c>
      <c r="C831" s="52" t="str">
        <f>IF(A831="","",คะแนนตามตัวชี้วัด!AY772)</f>
        <v/>
      </c>
      <c r="D831" s="52" t="str">
        <f>IF(A831="","",คะแนนตามตัวชี้วัด!AU772)</f>
        <v/>
      </c>
      <c r="E831" s="52" t="str">
        <f>IF(B831="","",คะแนนตามตัวชี้วัด!AV772)</f>
        <v/>
      </c>
      <c r="F831" s="60" t="str">
        <f t="shared" si="270"/>
        <v/>
      </c>
      <c r="G831" s="52" t="str">
        <f>IF(A831="","",คะแนนตามตัวชี้วัด!AZ772)</f>
        <v/>
      </c>
      <c r="H831" s="52" t="str">
        <f>IF(A831="","",คะแนนตามตัวชี้วัด!AW772)</f>
        <v/>
      </c>
      <c r="I831" s="52" t="str">
        <f>IF(B831="","",คะแนนตามตัวชี้วัด!AX772)</f>
        <v/>
      </c>
      <c r="J831" s="60" t="str">
        <f t="shared" si="271"/>
        <v/>
      </c>
      <c r="K831" s="54" t="str">
        <f t="shared" si="272"/>
        <v/>
      </c>
      <c r="L831" s="307" t="str">
        <f t="shared" si="273"/>
        <v/>
      </c>
      <c r="M831" s="33"/>
      <c r="N831" s="33" t="str">
        <f t="shared" si="274"/>
        <v/>
      </c>
      <c r="O831" s="33" t="str">
        <f t="shared" si="275"/>
        <v/>
      </c>
      <c r="P831" s="59" t="str">
        <f>IF('กรอกข้อมูล นร1'!E47="ย้าย",'กรอกข้อมูล นร1'!E47,"")</f>
        <v/>
      </c>
      <c r="Q831" s="35">
        <f t="shared" si="276"/>
        <v>0</v>
      </c>
      <c r="W831" s="35">
        <f t="shared" si="277"/>
        <v>0</v>
      </c>
    </row>
    <row r="832" spans="1:23" ht="12.95" customHeight="1">
      <c r="A832" s="54" t="str">
        <f t="shared" ref="A832:B832" si="280">A773</f>
        <v/>
      </c>
      <c r="B832" s="470" t="str">
        <f t="shared" si="280"/>
        <v/>
      </c>
      <c r="C832" s="52" t="str">
        <f>IF(A832="","",คะแนนตามตัวชี้วัด!AY773)</f>
        <v/>
      </c>
      <c r="D832" s="52" t="str">
        <f>IF(A832="","",คะแนนตามตัวชี้วัด!AU773)</f>
        <v/>
      </c>
      <c r="E832" s="52" t="str">
        <f>IF(B832="","",คะแนนตามตัวชี้วัด!AV773)</f>
        <v/>
      </c>
      <c r="F832" s="60" t="str">
        <f t="shared" si="270"/>
        <v/>
      </c>
      <c r="G832" s="52" t="str">
        <f>IF(A832="","",คะแนนตามตัวชี้วัด!AZ773)</f>
        <v/>
      </c>
      <c r="H832" s="52" t="str">
        <f>IF(A832="","",คะแนนตามตัวชี้วัด!AW773)</f>
        <v/>
      </c>
      <c r="I832" s="52" t="str">
        <f>IF(B832="","",คะแนนตามตัวชี้วัด!AX773)</f>
        <v/>
      </c>
      <c r="J832" s="60" t="str">
        <f t="shared" si="271"/>
        <v/>
      </c>
      <c r="K832" s="54" t="str">
        <f t="shared" si="272"/>
        <v/>
      </c>
      <c r="L832" s="307" t="str">
        <f t="shared" si="273"/>
        <v/>
      </c>
      <c r="M832" s="33"/>
      <c r="N832" s="33" t="str">
        <f t="shared" si="274"/>
        <v/>
      </c>
      <c r="O832" s="33" t="str">
        <f t="shared" si="275"/>
        <v/>
      </c>
      <c r="P832" s="59" t="str">
        <f>IF('กรอกข้อมูล นร1'!E48="ย้าย",'กรอกข้อมูล นร1'!E48,"")</f>
        <v/>
      </c>
      <c r="Q832" s="35">
        <f t="shared" si="276"/>
        <v>0</v>
      </c>
      <c r="W832" s="35">
        <f t="shared" si="277"/>
        <v>0</v>
      </c>
    </row>
    <row r="833" spans="1:24" ht="12.95" customHeight="1">
      <c r="A833" s="54" t="str">
        <f t="shared" ref="A833:B833" si="281">A774</f>
        <v/>
      </c>
      <c r="B833" s="470" t="str">
        <f t="shared" si="281"/>
        <v/>
      </c>
      <c r="C833" s="52" t="str">
        <f>IF(A833="","",คะแนนตามตัวชี้วัด!AY774)</f>
        <v/>
      </c>
      <c r="D833" s="52" t="str">
        <f>IF(A833="","",คะแนนตามตัวชี้วัด!AU774)</f>
        <v/>
      </c>
      <c r="E833" s="52" t="str">
        <f>IF(B833="","",คะแนนตามตัวชี้วัด!AV774)</f>
        <v/>
      </c>
      <c r="F833" s="60" t="str">
        <f t="shared" si="270"/>
        <v/>
      </c>
      <c r="G833" s="52" t="str">
        <f>IF(A833="","",คะแนนตามตัวชี้วัด!AZ774)</f>
        <v/>
      </c>
      <c r="H833" s="52" t="str">
        <f>IF(A833="","",คะแนนตามตัวชี้วัด!AW774)</f>
        <v/>
      </c>
      <c r="I833" s="52" t="str">
        <f>IF(B833="","",คะแนนตามตัวชี้วัด!AX774)</f>
        <v/>
      </c>
      <c r="J833" s="60" t="str">
        <f t="shared" si="271"/>
        <v/>
      </c>
      <c r="K833" s="54" t="str">
        <f t="shared" si="272"/>
        <v/>
      </c>
      <c r="L833" s="307" t="str">
        <f t="shared" si="273"/>
        <v/>
      </c>
      <c r="M833" s="33"/>
      <c r="N833" s="33" t="str">
        <f t="shared" si="274"/>
        <v/>
      </c>
      <c r="O833" s="33" t="str">
        <f t="shared" si="275"/>
        <v/>
      </c>
      <c r="P833" s="59" t="str">
        <f>IF('กรอกข้อมูล นร1'!E49="ย้าย",'กรอกข้อมูล นร1'!E49,"")</f>
        <v/>
      </c>
      <c r="Q833" s="35">
        <f t="shared" si="276"/>
        <v>0</v>
      </c>
      <c r="W833" s="35">
        <f t="shared" si="277"/>
        <v>0</v>
      </c>
    </row>
    <row r="834" spans="1:24" ht="12.95" customHeight="1">
      <c r="A834" s="54" t="str">
        <f t="shared" ref="A834:B834" si="282">A775</f>
        <v/>
      </c>
      <c r="B834" s="470" t="str">
        <f t="shared" si="282"/>
        <v/>
      </c>
      <c r="C834" s="52" t="str">
        <f>IF(A834="","",คะแนนตามตัวชี้วัด!AY775)</f>
        <v/>
      </c>
      <c r="D834" s="52" t="str">
        <f>IF(A834="","",คะแนนตามตัวชี้วัด!AU775)</f>
        <v/>
      </c>
      <c r="E834" s="52" t="str">
        <f>IF(B834="","",คะแนนตามตัวชี้วัด!AV775)</f>
        <v/>
      </c>
      <c r="F834" s="60" t="str">
        <f t="shared" si="270"/>
        <v/>
      </c>
      <c r="G834" s="52" t="str">
        <f>IF(A834="","",คะแนนตามตัวชี้วัด!AZ775)</f>
        <v/>
      </c>
      <c r="H834" s="52" t="str">
        <f>IF(A834="","",คะแนนตามตัวชี้วัด!AW775)</f>
        <v/>
      </c>
      <c r="I834" s="52" t="str">
        <f>IF(B834="","",คะแนนตามตัวชี้วัด!AX775)</f>
        <v/>
      </c>
      <c r="J834" s="60" t="str">
        <f t="shared" si="271"/>
        <v/>
      </c>
      <c r="K834" s="54" t="str">
        <f t="shared" si="272"/>
        <v/>
      </c>
      <c r="L834" s="307" t="str">
        <f t="shared" si="273"/>
        <v/>
      </c>
      <c r="M834" s="33"/>
      <c r="N834" s="33" t="str">
        <f t="shared" si="274"/>
        <v/>
      </c>
      <c r="O834" s="33" t="str">
        <f t="shared" si="275"/>
        <v/>
      </c>
      <c r="P834" s="59" t="str">
        <f>IF('กรอกข้อมูล นร1'!E50="ย้าย",'กรอกข้อมูล นร1'!E50,"")</f>
        <v/>
      </c>
      <c r="Q834" s="35">
        <f t="shared" si="276"/>
        <v>0</v>
      </c>
      <c r="W834" s="35">
        <f t="shared" si="277"/>
        <v>0</v>
      </c>
    </row>
    <row r="835" spans="1:24" ht="12.95" customHeight="1">
      <c r="A835" s="54" t="str">
        <f t="shared" ref="A835:B835" si="283">A776</f>
        <v/>
      </c>
      <c r="B835" s="470" t="str">
        <f t="shared" si="283"/>
        <v/>
      </c>
      <c r="C835" s="52" t="str">
        <f>IF(A835="","",คะแนนตามตัวชี้วัด!AY776)</f>
        <v/>
      </c>
      <c r="D835" s="52" t="str">
        <f>IF(A835="","",คะแนนตามตัวชี้วัด!AU776)</f>
        <v/>
      </c>
      <c r="E835" s="52" t="str">
        <f>IF(B835="","",คะแนนตามตัวชี้วัด!AV776)</f>
        <v/>
      </c>
      <c r="F835" s="60" t="str">
        <f t="shared" si="270"/>
        <v/>
      </c>
      <c r="G835" s="52" t="str">
        <f>IF(A835="","",คะแนนตามตัวชี้วัด!AZ776)</f>
        <v/>
      </c>
      <c r="H835" s="52" t="str">
        <f>IF(A835="","",คะแนนตามตัวชี้วัด!AW776)</f>
        <v/>
      </c>
      <c r="I835" s="52" t="str">
        <f>IF(B835="","",คะแนนตามตัวชี้วัด!AX776)</f>
        <v/>
      </c>
      <c r="J835" s="60" t="str">
        <f t="shared" si="271"/>
        <v/>
      </c>
      <c r="K835" s="54" t="str">
        <f t="shared" si="272"/>
        <v/>
      </c>
      <c r="L835" s="307" t="str">
        <f t="shared" si="273"/>
        <v/>
      </c>
      <c r="M835" s="33"/>
      <c r="N835" s="33" t="str">
        <f t="shared" si="274"/>
        <v/>
      </c>
      <c r="O835" s="33" t="str">
        <f t="shared" si="275"/>
        <v/>
      </c>
      <c r="P835" s="59" t="str">
        <f>IF('กรอกข้อมูล นร1'!E51="ย้าย",'กรอกข้อมูล นร1'!E51,"")</f>
        <v/>
      </c>
      <c r="Q835" s="35">
        <f t="shared" si="276"/>
        <v>0</v>
      </c>
      <c r="W835" s="35">
        <f t="shared" si="277"/>
        <v>0</v>
      </c>
    </row>
    <row r="836" spans="1:24" ht="12.95" customHeight="1">
      <c r="A836" s="54" t="str">
        <f t="shared" ref="A836:B836" si="284">A777</f>
        <v/>
      </c>
      <c r="B836" s="470" t="str">
        <f t="shared" si="284"/>
        <v/>
      </c>
      <c r="C836" s="52" t="str">
        <f>IF(A836="","",คะแนนตามตัวชี้วัด!AY777)</f>
        <v/>
      </c>
      <c r="D836" s="52" t="str">
        <f>IF(A836="","",คะแนนตามตัวชี้วัด!AU777)</f>
        <v/>
      </c>
      <c r="E836" s="52" t="str">
        <f>IF(B836="","",คะแนนตามตัวชี้วัด!AV777)</f>
        <v/>
      </c>
      <c r="F836" s="60" t="str">
        <f t="shared" si="270"/>
        <v/>
      </c>
      <c r="G836" s="52" t="str">
        <f>IF(A836="","",คะแนนตามตัวชี้วัด!AZ777)</f>
        <v/>
      </c>
      <c r="H836" s="52" t="str">
        <f>IF(A836="","",คะแนนตามตัวชี้วัด!AW777)</f>
        <v/>
      </c>
      <c r="I836" s="52" t="str">
        <f>IF(B836="","",คะแนนตามตัวชี้วัด!AX777)</f>
        <v/>
      </c>
      <c r="J836" s="60" t="str">
        <f t="shared" si="271"/>
        <v/>
      </c>
      <c r="K836" s="54" t="str">
        <f t="shared" si="272"/>
        <v/>
      </c>
      <c r="L836" s="307" t="str">
        <f t="shared" si="273"/>
        <v/>
      </c>
      <c r="M836" s="33"/>
      <c r="N836" s="33" t="str">
        <f t="shared" si="274"/>
        <v/>
      </c>
      <c r="O836" s="33" t="str">
        <f t="shared" si="275"/>
        <v/>
      </c>
      <c r="P836" s="59" t="str">
        <f>IF('กรอกข้อมูล นร1'!E52="ย้าย",'กรอกข้อมูล นร1'!E52,"")</f>
        <v/>
      </c>
      <c r="Q836" s="35">
        <f t="shared" si="276"/>
        <v>0</v>
      </c>
      <c r="W836" s="35">
        <f t="shared" si="277"/>
        <v>0</v>
      </c>
    </row>
    <row r="837" spans="1:24" ht="12.95" customHeight="1">
      <c r="A837" s="54" t="str">
        <f t="shared" ref="A837:B837" si="285">A778</f>
        <v/>
      </c>
      <c r="B837" s="470" t="str">
        <f t="shared" si="285"/>
        <v/>
      </c>
      <c r="C837" s="52" t="str">
        <f>IF(A837="","",คะแนนตามตัวชี้วัด!AY778)</f>
        <v/>
      </c>
      <c r="D837" s="52" t="str">
        <f>IF(A837="","",คะแนนตามตัวชี้วัด!AU778)</f>
        <v/>
      </c>
      <c r="E837" s="52" t="str">
        <f>IF(B837="","",คะแนนตามตัวชี้วัด!AV778)</f>
        <v/>
      </c>
      <c r="F837" s="60" t="str">
        <f t="shared" si="270"/>
        <v/>
      </c>
      <c r="G837" s="52" t="str">
        <f>IF(A837="","",คะแนนตามตัวชี้วัด!AZ778)</f>
        <v/>
      </c>
      <c r="H837" s="52" t="str">
        <f>IF(A837="","",คะแนนตามตัวชี้วัด!AW778)</f>
        <v/>
      </c>
      <c r="I837" s="52" t="str">
        <f>IF(B837="","",คะแนนตามตัวชี้วัด!AX778)</f>
        <v/>
      </c>
      <c r="J837" s="60" t="str">
        <f t="shared" si="271"/>
        <v/>
      </c>
      <c r="K837" s="54" t="str">
        <f t="shared" si="272"/>
        <v/>
      </c>
      <c r="L837" s="307" t="str">
        <f t="shared" si="273"/>
        <v/>
      </c>
      <c r="M837" s="33"/>
      <c r="N837" s="33" t="str">
        <f t="shared" si="274"/>
        <v/>
      </c>
      <c r="O837" s="33" t="str">
        <f t="shared" si="275"/>
        <v/>
      </c>
      <c r="P837" s="59" t="str">
        <f>IF('กรอกข้อมูล นร1'!E53="ย้าย",'กรอกข้อมูล นร1'!E53,"")</f>
        <v/>
      </c>
      <c r="Q837" s="35">
        <f t="shared" si="276"/>
        <v>0</v>
      </c>
      <c r="W837" s="35">
        <f t="shared" si="277"/>
        <v>0</v>
      </c>
    </row>
    <row r="838" spans="1:24" ht="12.95" customHeight="1">
      <c r="A838" s="54" t="str">
        <f t="shared" ref="A838:B838" si="286">A779</f>
        <v/>
      </c>
      <c r="B838" s="470" t="str">
        <f t="shared" si="286"/>
        <v/>
      </c>
      <c r="C838" s="52" t="str">
        <f>IF(A838="","",คะแนนตามตัวชี้วัด!AY779)</f>
        <v/>
      </c>
      <c r="D838" s="52" t="str">
        <f>IF(A838="","",คะแนนตามตัวชี้วัด!AU779)</f>
        <v/>
      </c>
      <c r="E838" s="52" t="str">
        <f>IF(B838="","",คะแนนตามตัวชี้วัด!AV779)</f>
        <v/>
      </c>
      <c r="F838" s="60" t="str">
        <f t="shared" si="270"/>
        <v/>
      </c>
      <c r="G838" s="52" t="str">
        <f>IF(A838="","",คะแนนตามตัวชี้วัด!AZ779)</f>
        <v/>
      </c>
      <c r="H838" s="52" t="str">
        <f>IF(A838="","",คะแนนตามตัวชี้วัด!AW779)</f>
        <v/>
      </c>
      <c r="I838" s="52" t="str">
        <f>IF(B838="","",คะแนนตามตัวชี้วัด!AX779)</f>
        <v/>
      </c>
      <c r="J838" s="60" t="str">
        <f t="shared" si="271"/>
        <v/>
      </c>
      <c r="K838" s="54" t="str">
        <f t="shared" si="272"/>
        <v/>
      </c>
      <c r="L838" s="307" t="str">
        <f t="shared" si="273"/>
        <v/>
      </c>
      <c r="M838" s="33"/>
      <c r="N838" s="33" t="str">
        <f t="shared" si="274"/>
        <v/>
      </c>
      <c r="O838" s="33" t="str">
        <f t="shared" si="275"/>
        <v/>
      </c>
      <c r="P838" s="59" t="str">
        <f>IF('กรอกข้อมูล นร1'!E54="ย้าย",'กรอกข้อมูล นร1'!E54,"")</f>
        <v/>
      </c>
      <c r="Q838" s="35">
        <f t="shared" si="276"/>
        <v>0</v>
      </c>
      <c r="W838" s="35">
        <f t="shared" si="277"/>
        <v>0</v>
      </c>
    </row>
    <row r="839" spans="1:24" ht="2.1" customHeight="1">
      <c r="A839" s="41"/>
      <c r="B839" s="38"/>
      <c r="C839" s="39"/>
      <c r="D839" s="45"/>
      <c r="E839" s="45"/>
      <c r="F839" s="40"/>
      <c r="G839" s="40"/>
      <c r="H839" s="45"/>
      <c r="I839" s="45"/>
      <c r="J839" s="45"/>
      <c r="K839" s="46"/>
      <c r="L839" s="45"/>
      <c r="M839" s="47"/>
      <c r="N839" s="317" t="str">
        <f>IF(COUNTIF(N789:N838,"/"),COUNTIF(N789:N838,"/"),"0")</f>
        <v>0</v>
      </c>
      <c r="O839" s="317">
        <f>IF(COUNTIF(O789:O838,"/"),COUNTIF(O789:O838,"/"),"0")</f>
        <v>1</v>
      </c>
      <c r="Q839" s="35">
        <f t="shared" si="222"/>
        <v>0</v>
      </c>
      <c r="W839" s="35">
        <f t="shared" si="224"/>
        <v>0</v>
      </c>
    </row>
    <row r="840" spans="1:24" ht="12.6" customHeight="1">
      <c r="B840" s="916" t="s">
        <v>114</v>
      </c>
      <c r="C840" s="916"/>
      <c r="D840" s="916"/>
      <c r="E840" s="917">
        <f>N839*100/SUM(N839:O839)</f>
        <v>0</v>
      </c>
      <c r="F840" s="917"/>
      <c r="G840" s="251"/>
      <c r="H840" s="42"/>
      <c r="I840" s="42"/>
      <c r="J840" s="42"/>
      <c r="K840" s="43"/>
      <c r="L840" s="42"/>
      <c r="M840" s="44"/>
      <c r="N840" s="44"/>
      <c r="Q840" s="35">
        <f t="shared" si="222"/>
        <v>0</v>
      </c>
      <c r="W840" s="35">
        <f t="shared" si="224"/>
        <v>0</v>
      </c>
    </row>
    <row r="841" spans="1:24" ht="16.5" hidden="1" customHeight="1">
      <c r="B841" s="468"/>
      <c r="C841" s="451"/>
      <c r="D841" s="42"/>
      <c r="E841" s="42"/>
      <c r="F841" s="469"/>
      <c r="G841" s="469"/>
      <c r="H841" s="42"/>
      <c r="I841" s="42"/>
      <c r="J841" s="42"/>
      <c r="K841" s="43"/>
      <c r="L841" s="42"/>
      <c r="M841" s="44"/>
      <c r="N841" s="44"/>
      <c r="Q841" s="35">
        <f t="shared" si="222"/>
        <v>0</v>
      </c>
    </row>
    <row r="842" spans="1:24" ht="21" customHeight="1">
      <c r="A842" s="918" t="str">
        <f>"ผลการประเมินการเรียนรู้  วิชา"&amp;ข้อมูลพื้นฐาน!A30&amp;"    รหัสวิชา    "&amp;ข้อมูลพื้นฐาน!C30</f>
        <v xml:space="preserve">ผลการประเมินการเรียนรู้  วิชา    รหัสวิชา    </v>
      </c>
      <c r="B842" s="918"/>
      <c r="C842" s="918"/>
      <c r="D842" s="918"/>
      <c r="E842" s="918"/>
      <c r="F842" s="918"/>
      <c r="G842" s="918"/>
      <c r="H842" s="918"/>
      <c r="I842" s="918"/>
      <c r="J842" s="918"/>
      <c r="K842" s="918"/>
      <c r="L842" s="918"/>
      <c r="M842" s="918"/>
      <c r="N842" s="918"/>
      <c r="O842" s="918"/>
      <c r="P842" s="918"/>
      <c r="Q842" s="35">
        <f t="shared" si="222"/>
        <v>0</v>
      </c>
      <c r="X842" s="35">
        <v>15</v>
      </c>
    </row>
    <row r="843" spans="1:24" ht="16.5" customHeight="1">
      <c r="A843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843" s="945"/>
      <c r="C843" s="945"/>
      <c r="D843" s="945"/>
      <c r="E843" s="945"/>
      <c r="F843" s="945"/>
      <c r="G843" s="945"/>
      <c r="H843" s="945"/>
      <c r="I843" s="945"/>
      <c r="J843" s="945"/>
      <c r="K843" s="945"/>
      <c r="L843" s="945"/>
      <c r="M843" s="945"/>
      <c r="N843" s="945"/>
      <c r="O843" s="945"/>
      <c r="P843" s="945"/>
      <c r="Q843" s="35">
        <f t="shared" si="222"/>
        <v>0</v>
      </c>
    </row>
    <row r="844" spans="1:24" ht="16.5" customHeight="1">
      <c r="A844" s="946" t="str">
        <f>"ครูผู้สอน    "&amp;ข้อมูลพื้นฐาน!B30</f>
        <v xml:space="preserve">ครูผู้สอน    </v>
      </c>
      <c r="B844" s="946"/>
      <c r="C844" s="946"/>
      <c r="D844" s="946"/>
      <c r="E844" s="946"/>
      <c r="F844" s="946"/>
      <c r="G844" s="946"/>
      <c r="H844" s="946"/>
      <c r="I844" s="946"/>
      <c r="J844" s="946"/>
      <c r="K844" s="946"/>
      <c r="L844" s="946"/>
      <c r="M844" s="946"/>
      <c r="N844" s="946"/>
      <c r="O844" s="946"/>
      <c r="P844" s="946"/>
      <c r="Q844" s="35">
        <f t="shared" si="222"/>
        <v>0</v>
      </c>
    </row>
    <row r="845" spans="1:24" ht="14.1" customHeight="1">
      <c r="A845" s="921" t="s">
        <v>38</v>
      </c>
      <c r="B845" s="924" t="s">
        <v>39</v>
      </c>
      <c r="C845" s="947" t="s">
        <v>40</v>
      </c>
      <c r="D845" s="947"/>
      <c r="E845" s="947"/>
      <c r="F845" s="947"/>
      <c r="G845" s="948" t="s">
        <v>43</v>
      </c>
      <c r="H845" s="948"/>
      <c r="I845" s="948"/>
      <c r="J845" s="931"/>
      <c r="K845" s="930" t="s">
        <v>44</v>
      </c>
      <c r="L845" s="931"/>
      <c r="M845" s="932" t="s">
        <v>48</v>
      </c>
      <c r="N845" s="935" t="s">
        <v>49</v>
      </c>
      <c r="O845" s="936"/>
      <c r="P845" s="939" t="s">
        <v>61</v>
      </c>
      <c r="Q845" s="35">
        <f t="shared" si="222"/>
        <v>0</v>
      </c>
    </row>
    <row r="846" spans="1:24" ht="45.6" customHeight="1">
      <c r="A846" s="922"/>
      <c r="B846" s="925"/>
      <c r="C846" s="949" t="s">
        <v>116</v>
      </c>
      <c r="D846" s="585" t="s">
        <v>41</v>
      </c>
      <c r="E846" s="585" t="s">
        <v>42</v>
      </c>
      <c r="F846" s="585" t="s">
        <v>1</v>
      </c>
      <c r="G846" s="949" t="s">
        <v>116</v>
      </c>
      <c r="H846" s="586" t="s">
        <v>41</v>
      </c>
      <c r="I846" s="586" t="s">
        <v>1717</v>
      </c>
      <c r="J846" s="586" t="s">
        <v>1</v>
      </c>
      <c r="K846" s="587" t="s">
        <v>45</v>
      </c>
      <c r="L846" s="949" t="s">
        <v>46</v>
      </c>
      <c r="M846" s="933"/>
      <c r="N846" s="937"/>
      <c r="O846" s="938"/>
      <c r="P846" s="940"/>
      <c r="Q846" s="35">
        <f t="shared" si="222"/>
        <v>0</v>
      </c>
    </row>
    <row r="847" spans="1:24" ht="14.1" customHeight="1">
      <c r="A847" s="922"/>
      <c r="B847" s="925"/>
      <c r="C847" s="950"/>
      <c r="D847" s="209" t="s">
        <v>47</v>
      </c>
      <c r="E847" s="209" t="s">
        <v>47</v>
      </c>
      <c r="F847" s="209" t="s">
        <v>47</v>
      </c>
      <c r="G847" s="950"/>
      <c r="H847" s="209" t="s">
        <v>47</v>
      </c>
      <c r="I847" s="209" t="s">
        <v>47</v>
      </c>
      <c r="J847" s="209" t="s">
        <v>47</v>
      </c>
      <c r="K847" s="588" t="s">
        <v>47</v>
      </c>
      <c r="L847" s="951"/>
      <c r="M847" s="933"/>
      <c r="N847" s="939" t="s">
        <v>50</v>
      </c>
      <c r="O847" s="939" t="s">
        <v>51</v>
      </c>
      <c r="P847" s="940"/>
      <c r="Q847" s="35">
        <f t="shared" si="222"/>
        <v>0</v>
      </c>
    </row>
    <row r="848" spans="1:24" ht="14.1" customHeight="1">
      <c r="A848" s="923"/>
      <c r="B848" s="926"/>
      <c r="C848" s="209">
        <f>ข้อมูลพื้นฐาน!F30</f>
        <v>0</v>
      </c>
      <c r="D848" s="209">
        <f>ข้อมูลพื้นฐาน!D30</f>
        <v>0</v>
      </c>
      <c r="E848" s="209">
        <f>ข้อมูลพื้นฐาน!E30</f>
        <v>0</v>
      </c>
      <c r="F848" s="209">
        <f>SUM(D848:E848)</f>
        <v>0</v>
      </c>
      <c r="G848" s="209">
        <f>ข้อมูลพื้นฐาน!G30</f>
        <v>0</v>
      </c>
      <c r="H848" s="209">
        <f>ข้อมูลพื้นฐาน!D30</f>
        <v>0</v>
      </c>
      <c r="I848" s="209">
        <f>ข้อมูลพื้นฐาน!E30</f>
        <v>0</v>
      </c>
      <c r="J848" s="209">
        <f>SUM(H848:I848)</f>
        <v>0</v>
      </c>
      <c r="K848" s="588">
        <f>SUM(F848,J848)/2</f>
        <v>0</v>
      </c>
      <c r="L848" s="950"/>
      <c r="M848" s="934"/>
      <c r="N848" s="941"/>
      <c r="O848" s="941"/>
      <c r="P848" s="941"/>
      <c r="Q848" s="35">
        <f t="shared" si="222"/>
        <v>0</v>
      </c>
    </row>
    <row r="849" spans="1:23" ht="12.95" customHeight="1">
      <c r="A849" s="54">
        <f t="shared" ref="A849:B849" si="287">A789</f>
        <v>1</v>
      </c>
      <c r="B849" s="470" t="str">
        <f t="shared" si="287"/>
        <v/>
      </c>
      <c r="C849" s="52">
        <f>IF(A849="","",คะแนนตามตัวชี้วัด!AY786)</f>
        <v>0</v>
      </c>
      <c r="D849" s="52">
        <f>IF(A849="","",คะแนนตามตัวชี้วัด!AU786)</f>
        <v>0</v>
      </c>
      <c r="E849" s="52" t="str">
        <f>IF(B849="","",คะแนนตามตัวชี้วัด!AV786)</f>
        <v/>
      </c>
      <c r="F849" s="60" t="str">
        <f>IF(SUM(D849:E849),SUM(D849:E849),"")</f>
        <v/>
      </c>
      <c r="G849" s="52">
        <f>IF(A849="","",คะแนนตามตัวชี้วัด!AZ786)</f>
        <v>0</v>
      </c>
      <c r="H849" s="52">
        <f>IF(A849="","",คะแนนตามตัวชี้วัด!AW786)</f>
        <v>0</v>
      </c>
      <c r="I849" s="52" t="str">
        <f>IF(B849="","",คะแนนตามตัวชี้วัด!AX786)</f>
        <v/>
      </c>
      <c r="J849" s="60" t="str">
        <f>IF(SUM(H849:I849),SUM(H849:I849),"")</f>
        <v/>
      </c>
      <c r="K849" s="54">
        <f>IF(A849="","",SUM(F849,J849)/2)</f>
        <v>0</v>
      </c>
      <c r="L849" s="307">
        <f t="shared" ref="L849:L888" si="288">IF(A849="","",IF(P849="ย้าย","-",VLOOKUP(K849,เกรดประจำชั้น,4,TRUE)))</f>
        <v>0</v>
      </c>
      <c r="M849" s="33"/>
      <c r="N849" s="33" t="str">
        <f>IF(P849="ย้าย","-",IF(A849="","",IF(L849&gt;0,"/","")))</f>
        <v/>
      </c>
      <c r="O849" s="33" t="str">
        <f>IF(N849="-","-",IF(A849="","",IF(L849=0,"/","")))</f>
        <v>/</v>
      </c>
      <c r="P849" s="59" t="str">
        <f>IF('กรอกข้อมูล นร1'!E5="ย้าย",'กรอกข้อมูล นร1'!E5,"")</f>
        <v/>
      </c>
      <c r="Q849" s="35">
        <f t="shared" si="222"/>
        <v>0</v>
      </c>
      <c r="W849" s="35">
        <f t="shared" ref="W849:W900" si="289">SUM(C849,G849)</f>
        <v>0</v>
      </c>
    </row>
    <row r="850" spans="1:23" ht="12.95" customHeight="1">
      <c r="A850" s="54" t="str">
        <f t="shared" ref="A850:B850" si="290">A790</f>
        <v/>
      </c>
      <c r="B850" s="470" t="str">
        <f t="shared" si="290"/>
        <v/>
      </c>
      <c r="C850" s="52" t="str">
        <f>IF(A850="","",คะแนนตามตัวชี้วัด!AY787)</f>
        <v/>
      </c>
      <c r="D850" s="52" t="str">
        <f>IF(A850="","",คะแนนตามตัวชี้วัด!AU787)</f>
        <v/>
      </c>
      <c r="E850" s="52" t="str">
        <f>IF(B850="","",คะแนนตามตัวชี้วัด!AV787)</f>
        <v/>
      </c>
      <c r="F850" s="60" t="str">
        <f t="shared" ref="F850:F888" si="291">IF(SUM(D850:E850),SUM(D850:E850),"")</f>
        <v/>
      </c>
      <c r="G850" s="52" t="str">
        <f>IF(A850="","",คะแนนตามตัวชี้วัด!AZ787)</f>
        <v/>
      </c>
      <c r="H850" s="52" t="str">
        <f>IF(A850="","",คะแนนตามตัวชี้วัด!AW787)</f>
        <v/>
      </c>
      <c r="I850" s="52" t="str">
        <f>IF(B850="","",คะแนนตามตัวชี้วัด!AX787)</f>
        <v/>
      </c>
      <c r="J850" s="60" t="str">
        <f t="shared" ref="J850:J888" si="292">IF(SUM(H850:I850),SUM(H850:I850),"")</f>
        <v/>
      </c>
      <c r="K850" s="54" t="str">
        <f t="shared" ref="K850:K888" si="293">IF(A850="","",SUM(F850,J850)/2)</f>
        <v/>
      </c>
      <c r="L850" s="307" t="str">
        <f t="shared" si="288"/>
        <v/>
      </c>
      <c r="M850" s="33"/>
      <c r="N850" s="33" t="str">
        <f t="shared" ref="N850:N888" si="294">IF(P850="ย้าย","-",IF(A850="","",IF(L850&gt;0,"/","")))</f>
        <v/>
      </c>
      <c r="O850" s="33" t="str">
        <f t="shared" ref="O850:O888" si="295">IF(N850="-","-",IF(A850="","",IF(L850=0,"/","")))</f>
        <v/>
      </c>
      <c r="P850" s="59" t="str">
        <f>IF('กรอกข้อมูล นร1'!E6="ย้าย",'กรอกข้อมูล นร1'!E6,"")</f>
        <v/>
      </c>
      <c r="Q850" s="35">
        <f t="shared" si="222"/>
        <v>0</v>
      </c>
      <c r="W850" s="35">
        <f t="shared" si="289"/>
        <v>0</v>
      </c>
    </row>
    <row r="851" spans="1:23" ht="12.95" customHeight="1">
      <c r="A851" s="54" t="str">
        <f t="shared" ref="A851:B851" si="296">A791</f>
        <v/>
      </c>
      <c r="B851" s="470" t="str">
        <f t="shared" si="296"/>
        <v/>
      </c>
      <c r="C851" s="52" t="str">
        <f>IF(A851="","",คะแนนตามตัวชี้วัด!AY788)</f>
        <v/>
      </c>
      <c r="D851" s="52" t="str">
        <f>IF(A851="","",คะแนนตามตัวชี้วัด!AU788)</f>
        <v/>
      </c>
      <c r="E851" s="52" t="str">
        <f>IF(B851="","",คะแนนตามตัวชี้วัด!AV788)</f>
        <v/>
      </c>
      <c r="F851" s="60" t="str">
        <f t="shared" si="291"/>
        <v/>
      </c>
      <c r="G851" s="52" t="str">
        <f>IF(A851="","",คะแนนตามตัวชี้วัด!AZ788)</f>
        <v/>
      </c>
      <c r="H851" s="52" t="str">
        <f>IF(A851="","",คะแนนตามตัวชี้วัด!AW788)</f>
        <v/>
      </c>
      <c r="I851" s="52" t="str">
        <f>IF(B851="","",คะแนนตามตัวชี้วัด!AX788)</f>
        <v/>
      </c>
      <c r="J851" s="60" t="str">
        <f t="shared" si="292"/>
        <v/>
      </c>
      <c r="K851" s="54" t="str">
        <f t="shared" si="293"/>
        <v/>
      </c>
      <c r="L851" s="307" t="str">
        <f t="shared" si="288"/>
        <v/>
      </c>
      <c r="M851" s="33"/>
      <c r="N851" s="33" t="str">
        <f t="shared" si="294"/>
        <v/>
      </c>
      <c r="O851" s="33" t="str">
        <f t="shared" si="295"/>
        <v/>
      </c>
      <c r="P851" s="59" t="str">
        <f>IF('กรอกข้อมูล นร1'!E7="ย้าย",'กรอกข้อมูล นร1'!E7,"")</f>
        <v/>
      </c>
      <c r="Q851" s="35">
        <f t="shared" si="222"/>
        <v>0</v>
      </c>
      <c r="W851" s="35">
        <f t="shared" si="289"/>
        <v>0</v>
      </c>
    </row>
    <row r="852" spans="1:23" ht="12.95" customHeight="1">
      <c r="A852" s="54" t="str">
        <f t="shared" ref="A852:B852" si="297">A792</f>
        <v/>
      </c>
      <c r="B852" s="470" t="str">
        <f t="shared" si="297"/>
        <v/>
      </c>
      <c r="C852" s="52" t="str">
        <f>IF(A852="","",คะแนนตามตัวชี้วัด!AY789)</f>
        <v/>
      </c>
      <c r="D852" s="52" t="str">
        <f>IF(A852="","",คะแนนตามตัวชี้วัด!AU789)</f>
        <v/>
      </c>
      <c r="E852" s="52" t="str">
        <f>IF(B852="","",คะแนนตามตัวชี้วัด!AV789)</f>
        <v/>
      </c>
      <c r="F852" s="60" t="str">
        <f t="shared" si="291"/>
        <v/>
      </c>
      <c r="G852" s="52" t="str">
        <f>IF(A852="","",คะแนนตามตัวชี้วัด!AZ789)</f>
        <v/>
      </c>
      <c r="H852" s="52" t="str">
        <f>IF(A852="","",คะแนนตามตัวชี้วัด!AW789)</f>
        <v/>
      </c>
      <c r="I852" s="52" t="str">
        <f>IF(B852="","",คะแนนตามตัวชี้วัด!AX789)</f>
        <v/>
      </c>
      <c r="J852" s="60" t="str">
        <f t="shared" si="292"/>
        <v/>
      </c>
      <c r="K852" s="54" t="str">
        <f t="shared" si="293"/>
        <v/>
      </c>
      <c r="L852" s="307" t="str">
        <f t="shared" si="288"/>
        <v/>
      </c>
      <c r="M852" s="33"/>
      <c r="N852" s="33" t="str">
        <f t="shared" si="294"/>
        <v/>
      </c>
      <c r="O852" s="33" t="str">
        <f t="shared" si="295"/>
        <v/>
      </c>
      <c r="P852" s="59" t="str">
        <f>IF('กรอกข้อมูล นร1'!E8="ย้าย",'กรอกข้อมูล นร1'!E8,"")</f>
        <v/>
      </c>
      <c r="Q852" s="35">
        <f t="shared" si="222"/>
        <v>0</v>
      </c>
      <c r="W852" s="35">
        <f t="shared" si="289"/>
        <v>0</v>
      </c>
    </row>
    <row r="853" spans="1:23" ht="12.95" customHeight="1">
      <c r="A853" s="54" t="str">
        <f t="shared" ref="A853:B853" si="298">A793</f>
        <v/>
      </c>
      <c r="B853" s="470" t="str">
        <f t="shared" si="298"/>
        <v/>
      </c>
      <c r="C853" s="52" t="str">
        <f>IF(A853="","",คะแนนตามตัวชี้วัด!AY790)</f>
        <v/>
      </c>
      <c r="D853" s="52" t="str">
        <f>IF(A853="","",คะแนนตามตัวชี้วัด!AU790)</f>
        <v/>
      </c>
      <c r="E853" s="52" t="str">
        <f>IF(B853="","",คะแนนตามตัวชี้วัด!AV790)</f>
        <v/>
      </c>
      <c r="F853" s="60" t="str">
        <f t="shared" si="291"/>
        <v/>
      </c>
      <c r="G853" s="52" t="str">
        <f>IF(A853="","",คะแนนตามตัวชี้วัด!AZ790)</f>
        <v/>
      </c>
      <c r="H853" s="52" t="str">
        <f>IF(A853="","",คะแนนตามตัวชี้วัด!AW790)</f>
        <v/>
      </c>
      <c r="I853" s="52" t="str">
        <f>IF(B853="","",คะแนนตามตัวชี้วัด!AX790)</f>
        <v/>
      </c>
      <c r="J853" s="60" t="str">
        <f t="shared" si="292"/>
        <v/>
      </c>
      <c r="K853" s="54" t="str">
        <f t="shared" si="293"/>
        <v/>
      </c>
      <c r="L853" s="307" t="str">
        <f t="shared" si="288"/>
        <v/>
      </c>
      <c r="M853" s="33"/>
      <c r="N853" s="33" t="str">
        <f t="shared" si="294"/>
        <v/>
      </c>
      <c r="O853" s="33" t="str">
        <f t="shared" si="295"/>
        <v/>
      </c>
      <c r="P853" s="59" t="str">
        <f>IF('กรอกข้อมูล นร1'!E9="ย้าย",'กรอกข้อมูล นร1'!E9,"")</f>
        <v/>
      </c>
      <c r="Q853" s="35">
        <f t="shared" si="222"/>
        <v>0</v>
      </c>
      <c r="W853" s="35">
        <f t="shared" si="289"/>
        <v>0</v>
      </c>
    </row>
    <row r="854" spans="1:23" ht="12.95" customHeight="1">
      <c r="A854" s="54" t="str">
        <f t="shared" ref="A854:B854" si="299">A794</f>
        <v/>
      </c>
      <c r="B854" s="470" t="str">
        <f t="shared" si="299"/>
        <v/>
      </c>
      <c r="C854" s="52" t="str">
        <f>IF(A854="","",คะแนนตามตัวชี้วัด!AY791)</f>
        <v/>
      </c>
      <c r="D854" s="52" t="str">
        <f>IF(A854="","",คะแนนตามตัวชี้วัด!AU791)</f>
        <v/>
      </c>
      <c r="E854" s="52" t="str">
        <f>IF(B854="","",คะแนนตามตัวชี้วัด!AV791)</f>
        <v/>
      </c>
      <c r="F854" s="60" t="str">
        <f t="shared" si="291"/>
        <v/>
      </c>
      <c r="G854" s="52" t="str">
        <f>IF(A854="","",คะแนนตามตัวชี้วัด!AZ791)</f>
        <v/>
      </c>
      <c r="H854" s="52" t="str">
        <f>IF(A854="","",คะแนนตามตัวชี้วัด!AW791)</f>
        <v/>
      </c>
      <c r="I854" s="52" t="str">
        <f>IF(B854="","",คะแนนตามตัวชี้วัด!AX791)</f>
        <v/>
      </c>
      <c r="J854" s="60" t="str">
        <f t="shared" si="292"/>
        <v/>
      </c>
      <c r="K854" s="54" t="str">
        <f t="shared" si="293"/>
        <v/>
      </c>
      <c r="L854" s="307" t="str">
        <f t="shared" si="288"/>
        <v/>
      </c>
      <c r="M854" s="33"/>
      <c r="N854" s="33" t="str">
        <f t="shared" si="294"/>
        <v/>
      </c>
      <c r="O854" s="33" t="str">
        <f t="shared" si="295"/>
        <v/>
      </c>
      <c r="P854" s="59" t="str">
        <f>IF('กรอกข้อมูล นร1'!E10="ย้าย",'กรอกข้อมูล นร1'!E10,"")</f>
        <v/>
      </c>
      <c r="Q854" s="35">
        <f t="shared" si="222"/>
        <v>0</v>
      </c>
      <c r="W854" s="35">
        <f t="shared" si="289"/>
        <v>0</v>
      </c>
    </row>
    <row r="855" spans="1:23" ht="12.95" customHeight="1">
      <c r="A855" s="54" t="str">
        <f t="shared" ref="A855:B855" si="300">A795</f>
        <v/>
      </c>
      <c r="B855" s="470" t="str">
        <f t="shared" si="300"/>
        <v/>
      </c>
      <c r="C855" s="52" t="str">
        <f>IF(A855="","",คะแนนตามตัวชี้วัด!AY792)</f>
        <v/>
      </c>
      <c r="D855" s="52" t="str">
        <f>IF(A855="","",คะแนนตามตัวชี้วัด!AU792)</f>
        <v/>
      </c>
      <c r="E855" s="52" t="str">
        <f>IF(B855="","",คะแนนตามตัวชี้วัด!AV792)</f>
        <v/>
      </c>
      <c r="F855" s="60" t="str">
        <f t="shared" si="291"/>
        <v/>
      </c>
      <c r="G855" s="52" t="str">
        <f>IF(A855="","",คะแนนตามตัวชี้วัด!AZ792)</f>
        <v/>
      </c>
      <c r="H855" s="52" t="str">
        <f>IF(A855="","",คะแนนตามตัวชี้วัด!AW792)</f>
        <v/>
      </c>
      <c r="I855" s="52" t="str">
        <f>IF(B855="","",คะแนนตามตัวชี้วัด!AX792)</f>
        <v/>
      </c>
      <c r="J855" s="60" t="str">
        <f t="shared" si="292"/>
        <v/>
      </c>
      <c r="K855" s="54" t="str">
        <f t="shared" si="293"/>
        <v/>
      </c>
      <c r="L855" s="307" t="str">
        <f t="shared" si="288"/>
        <v/>
      </c>
      <c r="M855" s="33"/>
      <c r="N855" s="33" t="str">
        <f t="shared" si="294"/>
        <v/>
      </c>
      <c r="O855" s="33" t="str">
        <f t="shared" si="295"/>
        <v/>
      </c>
      <c r="P855" s="59" t="str">
        <f>IF('กรอกข้อมูล นร1'!E11="ย้าย",'กรอกข้อมูล นร1'!E11,"")</f>
        <v/>
      </c>
      <c r="Q855" s="35">
        <f t="shared" si="222"/>
        <v>0</v>
      </c>
      <c r="W855" s="35">
        <f t="shared" si="289"/>
        <v>0</v>
      </c>
    </row>
    <row r="856" spans="1:23" ht="12.95" customHeight="1">
      <c r="A856" s="54" t="str">
        <f t="shared" ref="A856:B856" si="301">A796</f>
        <v/>
      </c>
      <c r="B856" s="470" t="str">
        <f t="shared" si="301"/>
        <v/>
      </c>
      <c r="C856" s="52" t="str">
        <f>IF(A856="","",คะแนนตามตัวชี้วัด!AY793)</f>
        <v/>
      </c>
      <c r="D856" s="52" t="str">
        <f>IF(A856="","",คะแนนตามตัวชี้วัด!AU793)</f>
        <v/>
      </c>
      <c r="E856" s="52" t="str">
        <f>IF(B856="","",คะแนนตามตัวชี้วัด!AV793)</f>
        <v/>
      </c>
      <c r="F856" s="60" t="str">
        <f t="shared" si="291"/>
        <v/>
      </c>
      <c r="G856" s="52" t="str">
        <f>IF(A856="","",คะแนนตามตัวชี้วัด!AZ793)</f>
        <v/>
      </c>
      <c r="H856" s="52" t="str">
        <f>IF(A856="","",คะแนนตามตัวชี้วัด!AW793)</f>
        <v/>
      </c>
      <c r="I856" s="52" t="str">
        <f>IF(B856="","",คะแนนตามตัวชี้วัด!AX793)</f>
        <v/>
      </c>
      <c r="J856" s="60" t="str">
        <f t="shared" si="292"/>
        <v/>
      </c>
      <c r="K856" s="54" t="str">
        <f t="shared" si="293"/>
        <v/>
      </c>
      <c r="L856" s="307" t="str">
        <f t="shared" si="288"/>
        <v/>
      </c>
      <c r="M856" s="33"/>
      <c r="N856" s="33" t="str">
        <f t="shared" si="294"/>
        <v/>
      </c>
      <c r="O856" s="33" t="str">
        <f t="shared" si="295"/>
        <v/>
      </c>
      <c r="P856" s="59" t="str">
        <f>IF('กรอกข้อมูล นร1'!E12="ย้าย",'กรอกข้อมูล นร1'!E12,"")</f>
        <v/>
      </c>
      <c r="Q856" s="35">
        <f t="shared" ref="Q856:Q929" si="302">SUM(C856,G856)</f>
        <v>0</v>
      </c>
      <c r="W856" s="35">
        <f t="shared" si="289"/>
        <v>0</v>
      </c>
    </row>
    <row r="857" spans="1:23" ht="12.95" customHeight="1">
      <c r="A857" s="54" t="str">
        <f t="shared" ref="A857:B857" si="303">A797</f>
        <v/>
      </c>
      <c r="B857" s="470" t="str">
        <f t="shared" si="303"/>
        <v/>
      </c>
      <c r="C857" s="52" t="str">
        <f>IF(A857="","",คะแนนตามตัวชี้วัด!AY794)</f>
        <v/>
      </c>
      <c r="D857" s="52" t="str">
        <f>IF(A857="","",คะแนนตามตัวชี้วัด!AU794)</f>
        <v/>
      </c>
      <c r="E857" s="52" t="str">
        <f>IF(B857="","",คะแนนตามตัวชี้วัด!AV794)</f>
        <v/>
      </c>
      <c r="F857" s="60" t="str">
        <f t="shared" si="291"/>
        <v/>
      </c>
      <c r="G857" s="52" t="str">
        <f>IF(A857="","",คะแนนตามตัวชี้วัด!AZ794)</f>
        <v/>
      </c>
      <c r="H857" s="52" t="str">
        <f>IF(A857="","",คะแนนตามตัวชี้วัด!AW794)</f>
        <v/>
      </c>
      <c r="I857" s="52" t="str">
        <f>IF(B857="","",คะแนนตามตัวชี้วัด!AX794)</f>
        <v/>
      </c>
      <c r="J857" s="60" t="str">
        <f t="shared" si="292"/>
        <v/>
      </c>
      <c r="K857" s="54" t="str">
        <f t="shared" si="293"/>
        <v/>
      </c>
      <c r="L857" s="307" t="str">
        <f t="shared" si="288"/>
        <v/>
      </c>
      <c r="M857" s="33"/>
      <c r="N857" s="33" t="str">
        <f t="shared" si="294"/>
        <v/>
      </c>
      <c r="O857" s="33" t="str">
        <f t="shared" si="295"/>
        <v/>
      </c>
      <c r="P857" s="59" t="str">
        <f>IF('กรอกข้อมูล นร1'!E13="ย้าย",'กรอกข้อมูล นร1'!E13,"")</f>
        <v/>
      </c>
      <c r="Q857" s="35">
        <f t="shared" si="302"/>
        <v>0</v>
      </c>
      <c r="W857" s="35">
        <f t="shared" si="289"/>
        <v>0</v>
      </c>
    </row>
    <row r="858" spans="1:23" ht="12.95" customHeight="1">
      <c r="A858" s="54" t="str">
        <f t="shared" ref="A858:B858" si="304">A798</f>
        <v/>
      </c>
      <c r="B858" s="470" t="str">
        <f t="shared" si="304"/>
        <v/>
      </c>
      <c r="C858" s="52" t="str">
        <f>IF(A858="","",คะแนนตามตัวชี้วัด!AY795)</f>
        <v/>
      </c>
      <c r="D858" s="52" t="str">
        <f>IF(A858="","",คะแนนตามตัวชี้วัด!AU795)</f>
        <v/>
      </c>
      <c r="E858" s="52" t="str">
        <f>IF(B858="","",คะแนนตามตัวชี้วัด!AV795)</f>
        <v/>
      </c>
      <c r="F858" s="60" t="str">
        <f t="shared" si="291"/>
        <v/>
      </c>
      <c r="G858" s="52" t="str">
        <f>IF(A858="","",คะแนนตามตัวชี้วัด!AZ795)</f>
        <v/>
      </c>
      <c r="H858" s="52" t="str">
        <f>IF(A858="","",คะแนนตามตัวชี้วัด!AW795)</f>
        <v/>
      </c>
      <c r="I858" s="52" t="str">
        <f>IF(B858="","",คะแนนตามตัวชี้วัด!AX795)</f>
        <v/>
      </c>
      <c r="J858" s="60" t="str">
        <f t="shared" si="292"/>
        <v/>
      </c>
      <c r="K858" s="54" t="str">
        <f t="shared" si="293"/>
        <v/>
      </c>
      <c r="L858" s="307" t="str">
        <f t="shared" si="288"/>
        <v/>
      </c>
      <c r="M858" s="33"/>
      <c r="N858" s="33" t="str">
        <f t="shared" si="294"/>
        <v/>
      </c>
      <c r="O858" s="33" t="str">
        <f t="shared" si="295"/>
        <v/>
      </c>
      <c r="P858" s="59" t="str">
        <f>IF('กรอกข้อมูล นร1'!E14="ย้าย",'กรอกข้อมูล นร1'!E14,"")</f>
        <v/>
      </c>
      <c r="Q858" s="35">
        <f t="shared" si="302"/>
        <v>0</v>
      </c>
      <c r="W858" s="35">
        <f t="shared" si="289"/>
        <v>0</v>
      </c>
    </row>
    <row r="859" spans="1:23" ht="12.95" customHeight="1">
      <c r="A859" s="54" t="str">
        <f t="shared" ref="A859:B859" si="305">A799</f>
        <v/>
      </c>
      <c r="B859" s="470" t="str">
        <f t="shared" si="305"/>
        <v/>
      </c>
      <c r="C859" s="52" t="str">
        <f>IF(A859="","",คะแนนตามตัวชี้วัด!AY796)</f>
        <v/>
      </c>
      <c r="D859" s="52" t="str">
        <f>IF(A859="","",คะแนนตามตัวชี้วัด!AU796)</f>
        <v/>
      </c>
      <c r="E859" s="52" t="str">
        <f>IF(B859="","",คะแนนตามตัวชี้วัด!AV796)</f>
        <v/>
      </c>
      <c r="F859" s="60" t="str">
        <f t="shared" si="291"/>
        <v/>
      </c>
      <c r="G859" s="52" t="str">
        <f>IF(A859="","",คะแนนตามตัวชี้วัด!AZ796)</f>
        <v/>
      </c>
      <c r="H859" s="52" t="str">
        <f>IF(A859="","",คะแนนตามตัวชี้วัด!AW796)</f>
        <v/>
      </c>
      <c r="I859" s="52" t="str">
        <f>IF(B859="","",คะแนนตามตัวชี้วัด!AX796)</f>
        <v/>
      </c>
      <c r="J859" s="60" t="str">
        <f t="shared" si="292"/>
        <v/>
      </c>
      <c r="K859" s="54" t="str">
        <f t="shared" si="293"/>
        <v/>
      </c>
      <c r="L859" s="307" t="str">
        <f t="shared" si="288"/>
        <v/>
      </c>
      <c r="M859" s="33"/>
      <c r="N859" s="33" t="str">
        <f t="shared" si="294"/>
        <v/>
      </c>
      <c r="O859" s="33" t="str">
        <f t="shared" si="295"/>
        <v/>
      </c>
      <c r="P859" s="59" t="str">
        <f>IF('กรอกข้อมูล นร1'!E15="ย้าย",'กรอกข้อมูล นร1'!E15,"")</f>
        <v/>
      </c>
      <c r="Q859" s="35">
        <f t="shared" si="302"/>
        <v>0</v>
      </c>
      <c r="W859" s="35">
        <f t="shared" si="289"/>
        <v>0</v>
      </c>
    </row>
    <row r="860" spans="1:23" ht="12.95" customHeight="1">
      <c r="A860" s="54" t="str">
        <f t="shared" ref="A860:B860" si="306">A800</f>
        <v/>
      </c>
      <c r="B860" s="470" t="str">
        <f t="shared" si="306"/>
        <v/>
      </c>
      <c r="C860" s="52" t="str">
        <f>IF(A860="","",คะแนนตามตัวชี้วัด!AY797)</f>
        <v/>
      </c>
      <c r="D860" s="52" t="str">
        <f>IF(A860="","",คะแนนตามตัวชี้วัด!AU797)</f>
        <v/>
      </c>
      <c r="E860" s="52" t="str">
        <f>IF(B860="","",คะแนนตามตัวชี้วัด!AV797)</f>
        <v/>
      </c>
      <c r="F860" s="60" t="str">
        <f t="shared" si="291"/>
        <v/>
      </c>
      <c r="G860" s="52" t="str">
        <f>IF(A860="","",คะแนนตามตัวชี้วัด!AZ797)</f>
        <v/>
      </c>
      <c r="H860" s="52" t="str">
        <f>IF(A860="","",คะแนนตามตัวชี้วัด!AW797)</f>
        <v/>
      </c>
      <c r="I860" s="52" t="str">
        <f>IF(B860="","",คะแนนตามตัวชี้วัด!AX797)</f>
        <v/>
      </c>
      <c r="J860" s="60" t="str">
        <f t="shared" si="292"/>
        <v/>
      </c>
      <c r="K860" s="54" t="str">
        <f t="shared" si="293"/>
        <v/>
      </c>
      <c r="L860" s="307" t="str">
        <f t="shared" si="288"/>
        <v/>
      </c>
      <c r="M860" s="33"/>
      <c r="N860" s="33" t="str">
        <f t="shared" si="294"/>
        <v/>
      </c>
      <c r="O860" s="33" t="str">
        <f t="shared" si="295"/>
        <v/>
      </c>
      <c r="P860" s="59" t="str">
        <f>IF('กรอกข้อมูล นร1'!E16="ย้าย",'กรอกข้อมูล นร1'!E16,"")</f>
        <v/>
      </c>
      <c r="Q860" s="35">
        <f t="shared" si="302"/>
        <v>0</v>
      </c>
      <c r="W860" s="35">
        <f t="shared" si="289"/>
        <v>0</v>
      </c>
    </row>
    <row r="861" spans="1:23" ht="12.95" customHeight="1">
      <c r="A861" s="54" t="str">
        <f t="shared" ref="A861:B861" si="307">A801</f>
        <v/>
      </c>
      <c r="B861" s="470" t="str">
        <f t="shared" si="307"/>
        <v/>
      </c>
      <c r="C861" s="52" t="str">
        <f>IF(A861="","",คะแนนตามตัวชี้วัด!AY798)</f>
        <v/>
      </c>
      <c r="D861" s="52" t="str">
        <f>IF(A861="","",คะแนนตามตัวชี้วัด!AU798)</f>
        <v/>
      </c>
      <c r="E861" s="52" t="str">
        <f>IF(B861="","",คะแนนตามตัวชี้วัด!AV798)</f>
        <v/>
      </c>
      <c r="F861" s="60" t="str">
        <f t="shared" si="291"/>
        <v/>
      </c>
      <c r="G861" s="52" t="str">
        <f>IF(A861="","",คะแนนตามตัวชี้วัด!AZ798)</f>
        <v/>
      </c>
      <c r="H861" s="52" t="str">
        <f>IF(A861="","",คะแนนตามตัวชี้วัด!AW798)</f>
        <v/>
      </c>
      <c r="I861" s="52" t="str">
        <f>IF(B861="","",คะแนนตามตัวชี้วัด!AX798)</f>
        <v/>
      </c>
      <c r="J861" s="60" t="str">
        <f t="shared" si="292"/>
        <v/>
      </c>
      <c r="K861" s="54" t="str">
        <f t="shared" si="293"/>
        <v/>
      </c>
      <c r="L861" s="307" t="str">
        <f t="shared" si="288"/>
        <v/>
      </c>
      <c r="M861" s="33"/>
      <c r="N861" s="33" t="str">
        <f t="shared" si="294"/>
        <v/>
      </c>
      <c r="O861" s="33" t="str">
        <f t="shared" si="295"/>
        <v/>
      </c>
      <c r="P861" s="59" t="str">
        <f>IF('กรอกข้อมูล นร1'!E17="ย้าย",'กรอกข้อมูล นร1'!E17,"")</f>
        <v/>
      </c>
      <c r="Q861" s="35">
        <f t="shared" si="302"/>
        <v>0</v>
      </c>
      <c r="W861" s="35">
        <f t="shared" si="289"/>
        <v>0</v>
      </c>
    </row>
    <row r="862" spans="1:23" ht="12.95" customHeight="1">
      <c r="A862" s="54" t="str">
        <f t="shared" ref="A862:B862" si="308">A802</f>
        <v/>
      </c>
      <c r="B862" s="470" t="str">
        <f t="shared" si="308"/>
        <v/>
      </c>
      <c r="C862" s="52" t="str">
        <f>IF(A862="","",คะแนนตามตัวชี้วัด!AY799)</f>
        <v/>
      </c>
      <c r="D862" s="52" t="str">
        <f>IF(A862="","",คะแนนตามตัวชี้วัด!AU799)</f>
        <v/>
      </c>
      <c r="E862" s="52" t="str">
        <f>IF(B862="","",คะแนนตามตัวชี้วัด!AV799)</f>
        <v/>
      </c>
      <c r="F862" s="60" t="str">
        <f t="shared" si="291"/>
        <v/>
      </c>
      <c r="G862" s="52" t="str">
        <f>IF(A862="","",คะแนนตามตัวชี้วัด!AZ799)</f>
        <v/>
      </c>
      <c r="H862" s="52" t="str">
        <f>IF(A862="","",คะแนนตามตัวชี้วัด!AW799)</f>
        <v/>
      </c>
      <c r="I862" s="52" t="str">
        <f>IF(B862="","",คะแนนตามตัวชี้วัด!AX799)</f>
        <v/>
      </c>
      <c r="J862" s="60" t="str">
        <f t="shared" si="292"/>
        <v/>
      </c>
      <c r="K862" s="54" t="str">
        <f t="shared" si="293"/>
        <v/>
      </c>
      <c r="L862" s="307" t="str">
        <f t="shared" si="288"/>
        <v/>
      </c>
      <c r="M862" s="33"/>
      <c r="N862" s="33" t="str">
        <f t="shared" si="294"/>
        <v/>
      </c>
      <c r="O862" s="33" t="str">
        <f t="shared" si="295"/>
        <v/>
      </c>
      <c r="P862" s="59" t="str">
        <f>IF('กรอกข้อมูล นร1'!E18="ย้าย",'กรอกข้อมูล นร1'!E18,"")</f>
        <v/>
      </c>
      <c r="Q862" s="35">
        <f t="shared" si="302"/>
        <v>0</v>
      </c>
      <c r="W862" s="35">
        <f t="shared" si="289"/>
        <v>0</v>
      </c>
    </row>
    <row r="863" spans="1:23" ht="12.95" customHeight="1">
      <c r="A863" s="54" t="str">
        <f t="shared" ref="A863:B863" si="309">A803</f>
        <v/>
      </c>
      <c r="B863" s="470" t="str">
        <f t="shared" si="309"/>
        <v/>
      </c>
      <c r="C863" s="52" t="str">
        <f>IF(A863="","",คะแนนตามตัวชี้วัด!AY800)</f>
        <v/>
      </c>
      <c r="D863" s="52" t="str">
        <f>IF(A863="","",คะแนนตามตัวชี้วัด!AU800)</f>
        <v/>
      </c>
      <c r="E863" s="52" t="str">
        <f>IF(B863="","",คะแนนตามตัวชี้วัด!AV800)</f>
        <v/>
      </c>
      <c r="F863" s="60" t="str">
        <f t="shared" si="291"/>
        <v/>
      </c>
      <c r="G863" s="52" t="str">
        <f>IF(A863="","",คะแนนตามตัวชี้วัด!AZ800)</f>
        <v/>
      </c>
      <c r="H863" s="52" t="str">
        <f>IF(A863="","",คะแนนตามตัวชี้วัด!AW800)</f>
        <v/>
      </c>
      <c r="I863" s="52" t="str">
        <f>IF(B863="","",คะแนนตามตัวชี้วัด!AX800)</f>
        <v/>
      </c>
      <c r="J863" s="60" t="str">
        <f t="shared" si="292"/>
        <v/>
      </c>
      <c r="K863" s="54" t="str">
        <f t="shared" si="293"/>
        <v/>
      </c>
      <c r="L863" s="307" t="str">
        <f t="shared" si="288"/>
        <v/>
      </c>
      <c r="M863" s="33"/>
      <c r="N863" s="33" t="str">
        <f t="shared" si="294"/>
        <v/>
      </c>
      <c r="O863" s="33" t="str">
        <f t="shared" si="295"/>
        <v/>
      </c>
      <c r="P863" s="59" t="str">
        <f>IF('กรอกข้อมูล นร1'!E19="ย้าย",'กรอกข้อมูล นร1'!E19,"")</f>
        <v/>
      </c>
      <c r="Q863" s="35">
        <f t="shared" si="302"/>
        <v>0</v>
      </c>
      <c r="W863" s="35">
        <f t="shared" si="289"/>
        <v>0</v>
      </c>
    </row>
    <row r="864" spans="1:23" ht="12.95" customHeight="1">
      <c r="A864" s="54" t="str">
        <f t="shared" ref="A864:B864" si="310">A804</f>
        <v/>
      </c>
      <c r="B864" s="470" t="str">
        <f t="shared" si="310"/>
        <v/>
      </c>
      <c r="C864" s="52" t="str">
        <f>IF(A864="","",คะแนนตามตัวชี้วัด!AY801)</f>
        <v/>
      </c>
      <c r="D864" s="52" t="str">
        <f>IF(A864="","",คะแนนตามตัวชี้วัด!AU801)</f>
        <v/>
      </c>
      <c r="E864" s="52" t="str">
        <f>IF(B864="","",คะแนนตามตัวชี้วัด!AV801)</f>
        <v/>
      </c>
      <c r="F864" s="60" t="str">
        <f t="shared" si="291"/>
        <v/>
      </c>
      <c r="G864" s="52" t="str">
        <f>IF(A864="","",คะแนนตามตัวชี้วัด!AZ801)</f>
        <v/>
      </c>
      <c r="H864" s="52" t="str">
        <f>IF(A864="","",คะแนนตามตัวชี้วัด!AW801)</f>
        <v/>
      </c>
      <c r="I864" s="52" t="str">
        <f>IF(B864="","",คะแนนตามตัวชี้วัด!AX801)</f>
        <v/>
      </c>
      <c r="J864" s="60" t="str">
        <f t="shared" si="292"/>
        <v/>
      </c>
      <c r="K864" s="54" t="str">
        <f t="shared" si="293"/>
        <v/>
      </c>
      <c r="L864" s="307" t="str">
        <f t="shared" si="288"/>
        <v/>
      </c>
      <c r="M864" s="33"/>
      <c r="N864" s="33" t="str">
        <f t="shared" si="294"/>
        <v/>
      </c>
      <c r="O864" s="33" t="str">
        <f t="shared" si="295"/>
        <v/>
      </c>
      <c r="P864" s="59" t="str">
        <f>IF('กรอกข้อมูล นร1'!E20="ย้าย",'กรอกข้อมูล นร1'!E20,"")</f>
        <v/>
      </c>
      <c r="Q864" s="35">
        <f t="shared" si="302"/>
        <v>0</v>
      </c>
      <c r="W864" s="35">
        <f t="shared" si="289"/>
        <v>0</v>
      </c>
    </row>
    <row r="865" spans="1:23" ht="12.95" customHeight="1">
      <c r="A865" s="54" t="str">
        <f t="shared" ref="A865:B865" si="311">A805</f>
        <v/>
      </c>
      <c r="B865" s="470" t="str">
        <f t="shared" si="311"/>
        <v/>
      </c>
      <c r="C865" s="52" t="str">
        <f>IF(A865="","",คะแนนตามตัวชี้วัด!AY802)</f>
        <v/>
      </c>
      <c r="D865" s="52" t="str">
        <f>IF(A865="","",คะแนนตามตัวชี้วัด!AU802)</f>
        <v/>
      </c>
      <c r="E865" s="52" t="str">
        <f>IF(B865="","",คะแนนตามตัวชี้วัด!AV802)</f>
        <v/>
      </c>
      <c r="F865" s="60" t="str">
        <f t="shared" si="291"/>
        <v/>
      </c>
      <c r="G865" s="52" t="str">
        <f>IF(A865="","",คะแนนตามตัวชี้วัด!AZ802)</f>
        <v/>
      </c>
      <c r="H865" s="52" t="str">
        <f>IF(A865="","",คะแนนตามตัวชี้วัด!AW802)</f>
        <v/>
      </c>
      <c r="I865" s="52" t="str">
        <f>IF(B865="","",คะแนนตามตัวชี้วัด!AX802)</f>
        <v/>
      </c>
      <c r="J865" s="60" t="str">
        <f t="shared" si="292"/>
        <v/>
      </c>
      <c r="K865" s="54" t="str">
        <f t="shared" si="293"/>
        <v/>
      </c>
      <c r="L865" s="307" t="str">
        <f t="shared" si="288"/>
        <v/>
      </c>
      <c r="M865" s="33"/>
      <c r="N865" s="33" t="str">
        <f t="shared" si="294"/>
        <v/>
      </c>
      <c r="O865" s="33" t="str">
        <f t="shared" si="295"/>
        <v/>
      </c>
      <c r="P865" s="59" t="str">
        <f>IF('กรอกข้อมูล นร1'!E21="ย้าย",'กรอกข้อมูล นร1'!E21,"")</f>
        <v/>
      </c>
      <c r="Q865" s="35">
        <f t="shared" si="302"/>
        <v>0</v>
      </c>
      <c r="W865" s="35">
        <f t="shared" si="289"/>
        <v>0</v>
      </c>
    </row>
    <row r="866" spans="1:23" ht="12.95" customHeight="1">
      <c r="A866" s="54" t="str">
        <f t="shared" ref="A866:B866" si="312">A806</f>
        <v/>
      </c>
      <c r="B866" s="470" t="str">
        <f t="shared" si="312"/>
        <v/>
      </c>
      <c r="C866" s="52" t="str">
        <f>IF(A866="","",คะแนนตามตัวชี้วัด!AY803)</f>
        <v/>
      </c>
      <c r="D866" s="52" t="str">
        <f>IF(A866="","",คะแนนตามตัวชี้วัด!AU803)</f>
        <v/>
      </c>
      <c r="E866" s="52" t="str">
        <f>IF(B866="","",คะแนนตามตัวชี้วัด!AV803)</f>
        <v/>
      </c>
      <c r="F866" s="60" t="str">
        <f t="shared" si="291"/>
        <v/>
      </c>
      <c r="G866" s="52" t="str">
        <f>IF(A866="","",คะแนนตามตัวชี้วัด!AZ803)</f>
        <v/>
      </c>
      <c r="H866" s="52" t="str">
        <f>IF(A866="","",คะแนนตามตัวชี้วัด!AW803)</f>
        <v/>
      </c>
      <c r="I866" s="52" t="str">
        <f>IF(B866="","",คะแนนตามตัวชี้วัด!AX803)</f>
        <v/>
      </c>
      <c r="J866" s="60" t="str">
        <f t="shared" si="292"/>
        <v/>
      </c>
      <c r="K866" s="54" t="str">
        <f t="shared" si="293"/>
        <v/>
      </c>
      <c r="L866" s="307" t="str">
        <f t="shared" si="288"/>
        <v/>
      </c>
      <c r="M866" s="33"/>
      <c r="N866" s="33" t="str">
        <f t="shared" si="294"/>
        <v/>
      </c>
      <c r="O866" s="33" t="str">
        <f t="shared" si="295"/>
        <v/>
      </c>
      <c r="P866" s="59" t="str">
        <f>IF('กรอกข้อมูล นร1'!E22="ย้าย",'กรอกข้อมูล นร1'!E22,"")</f>
        <v/>
      </c>
      <c r="Q866" s="35">
        <f t="shared" si="302"/>
        <v>0</v>
      </c>
      <c r="W866" s="35">
        <f t="shared" si="289"/>
        <v>0</v>
      </c>
    </row>
    <row r="867" spans="1:23" ht="12.95" customHeight="1">
      <c r="A867" s="54" t="str">
        <f t="shared" ref="A867:B867" si="313">A807</f>
        <v/>
      </c>
      <c r="B867" s="470" t="str">
        <f t="shared" si="313"/>
        <v/>
      </c>
      <c r="C867" s="52" t="str">
        <f>IF(A867="","",คะแนนตามตัวชี้วัด!AY804)</f>
        <v/>
      </c>
      <c r="D867" s="52" t="str">
        <f>IF(A867="","",คะแนนตามตัวชี้วัด!AU804)</f>
        <v/>
      </c>
      <c r="E867" s="52" t="str">
        <f>IF(B867="","",คะแนนตามตัวชี้วัด!AV804)</f>
        <v/>
      </c>
      <c r="F867" s="60" t="str">
        <f t="shared" si="291"/>
        <v/>
      </c>
      <c r="G867" s="52" t="str">
        <f>IF(A867="","",คะแนนตามตัวชี้วัด!AZ804)</f>
        <v/>
      </c>
      <c r="H867" s="52" t="str">
        <f>IF(A867="","",คะแนนตามตัวชี้วัด!AW804)</f>
        <v/>
      </c>
      <c r="I867" s="52" t="str">
        <f>IF(B867="","",คะแนนตามตัวชี้วัด!AX804)</f>
        <v/>
      </c>
      <c r="J867" s="60" t="str">
        <f t="shared" si="292"/>
        <v/>
      </c>
      <c r="K867" s="54" t="str">
        <f t="shared" si="293"/>
        <v/>
      </c>
      <c r="L867" s="307" t="str">
        <f t="shared" si="288"/>
        <v/>
      </c>
      <c r="M867" s="33"/>
      <c r="N867" s="33" t="str">
        <f t="shared" si="294"/>
        <v/>
      </c>
      <c r="O867" s="33" t="str">
        <f t="shared" si="295"/>
        <v/>
      </c>
      <c r="P867" s="59" t="str">
        <f>IF('กรอกข้อมูล นร1'!E23="ย้าย",'กรอกข้อมูล นร1'!E23,"")</f>
        <v/>
      </c>
      <c r="Q867" s="35">
        <f t="shared" si="302"/>
        <v>0</v>
      </c>
      <c r="W867" s="35">
        <f t="shared" si="289"/>
        <v>0</v>
      </c>
    </row>
    <row r="868" spans="1:23" ht="12.95" customHeight="1">
      <c r="A868" s="54" t="str">
        <f t="shared" ref="A868:B868" si="314">A808</f>
        <v/>
      </c>
      <c r="B868" s="470" t="str">
        <f t="shared" si="314"/>
        <v/>
      </c>
      <c r="C868" s="52" t="str">
        <f>IF(A868="","",คะแนนตามตัวชี้วัด!AY805)</f>
        <v/>
      </c>
      <c r="D868" s="52" t="str">
        <f>IF(A868="","",คะแนนตามตัวชี้วัด!AU805)</f>
        <v/>
      </c>
      <c r="E868" s="52" t="str">
        <f>IF(B868="","",คะแนนตามตัวชี้วัด!AV805)</f>
        <v/>
      </c>
      <c r="F868" s="60" t="str">
        <f t="shared" si="291"/>
        <v/>
      </c>
      <c r="G868" s="52" t="str">
        <f>IF(A868="","",คะแนนตามตัวชี้วัด!AZ805)</f>
        <v/>
      </c>
      <c r="H868" s="52" t="str">
        <f>IF(A868="","",คะแนนตามตัวชี้วัด!AW805)</f>
        <v/>
      </c>
      <c r="I868" s="52" t="str">
        <f>IF(B868="","",คะแนนตามตัวชี้วัด!AX805)</f>
        <v/>
      </c>
      <c r="J868" s="60" t="str">
        <f t="shared" si="292"/>
        <v/>
      </c>
      <c r="K868" s="54" t="str">
        <f t="shared" si="293"/>
        <v/>
      </c>
      <c r="L868" s="307" t="str">
        <f t="shared" si="288"/>
        <v/>
      </c>
      <c r="M868" s="33"/>
      <c r="N868" s="33" t="str">
        <f t="shared" si="294"/>
        <v/>
      </c>
      <c r="O868" s="33" t="str">
        <f t="shared" si="295"/>
        <v/>
      </c>
      <c r="P868" s="59" t="str">
        <f>IF('กรอกข้อมูล นร1'!E24="ย้าย",'กรอกข้อมูล นร1'!E24,"")</f>
        <v/>
      </c>
      <c r="Q868" s="35">
        <f t="shared" si="302"/>
        <v>0</v>
      </c>
      <c r="W868" s="35">
        <f t="shared" si="289"/>
        <v>0</v>
      </c>
    </row>
    <row r="869" spans="1:23" ht="12.95" customHeight="1">
      <c r="A869" s="54" t="str">
        <f t="shared" ref="A869:B869" si="315">A809</f>
        <v/>
      </c>
      <c r="B869" s="470" t="str">
        <f t="shared" si="315"/>
        <v/>
      </c>
      <c r="C869" s="52" t="str">
        <f>IF(A869="","",คะแนนตามตัวชี้วัด!AY806)</f>
        <v/>
      </c>
      <c r="D869" s="52" t="str">
        <f>IF(A869="","",คะแนนตามตัวชี้วัด!AU806)</f>
        <v/>
      </c>
      <c r="E869" s="52" t="str">
        <f>IF(B869="","",คะแนนตามตัวชี้วัด!AV806)</f>
        <v/>
      </c>
      <c r="F869" s="60" t="str">
        <f t="shared" si="291"/>
        <v/>
      </c>
      <c r="G869" s="52" t="str">
        <f>IF(A869="","",คะแนนตามตัวชี้วัด!AZ806)</f>
        <v/>
      </c>
      <c r="H869" s="52" t="str">
        <f>IF(A869="","",คะแนนตามตัวชี้วัด!AW806)</f>
        <v/>
      </c>
      <c r="I869" s="52" t="str">
        <f>IF(B869="","",คะแนนตามตัวชี้วัด!AX806)</f>
        <v/>
      </c>
      <c r="J869" s="60" t="str">
        <f t="shared" si="292"/>
        <v/>
      </c>
      <c r="K869" s="54" t="str">
        <f t="shared" si="293"/>
        <v/>
      </c>
      <c r="L869" s="307" t="str">
        <f t="shared" si="288"/>
        <v/>
      </c>
      <c r="M869" s="33"/>
      <c r="N869" s="33" t="str">
        <f t="shared" si="294"/>
        <v/>
      </c>
      <c r="O869" s="33" t="str">
        <f t="shared" si="295"/>
        <v/>
      </c>
      <c r="P869" s="59" t="str">
        <f>IF('กรอกข้อมูล นร1'!E25="ย้าย",'กรอกข้อมูล นร1'!E25,"")</f>
        <v/>
      </c>
      <c r="Q869" s="35">
        <f t="shared" si="302"/>
        <v>0</v>
      </c>
      <c r="W869" s="35">
        <f t="shared" si="289"/>
        <v>0</v>
      </c>
    </row>
    <row r="870" spans="1:23" ht="12.95" customHeight="1">
      <c r="A870" s="54" t="str">
        <f t="shared" ref="A870:B870" si="316">A810</f>
        <v/>
      </c>
      <c r="B870" s="470" t="str">
        <f t="shared" si="316"/>
        <v/>
      </c>
      <c r="C870" s="52" t="str">
        <f>IF(A870="","",คะแนนตามตัวชี้วัด!AY807)</f>
        <v/>
      </c>
      <c r="D870" s="52" t="str">
        <f>IF(A870="","",คะแนนตามตัวชี้วัด!AU807)</f>
        <v/>
      </c>
      <c r="E870" s="52" t="str">
        <f>IF(B870="","",คะแนนตามตัวชี้วัด!AV807)</f>
        <v/>
      </c>
      <c r="F870" s="60" t="str">
        <f t="shared" si="291"/>
        <v/>
      </c>
      <c r="G870" s="52" t="str">
        <f>IF(A870="","",คะแนนตามตัวชี้วัด!AZ807)</f>
        <v/>
      </c>
      <c r="H870" s="52" t="str">
        <f>IF(A870="","",คะแนนตามตัวชี้วัด!AW807)</f>
        <v/>
      </c>
      <c r="I870" s="52" t="str">
        <f>IF(B870="","",คะแนนตามตัวชี้วัด!AX807)</f>
        <v/>
      </c>
      <c r="J870" s="60" t="str">
        <f t="shared" si="292"/>
        <v/>
      </c>
      <c r="K870" s="54" t="str">
        <f t="shared" si="293"/>
        <v/>
      </c>
      <c r="L870" s="307" t="str">
        <f t="shared" si="288"/>
        <v/>
      </c>
      <c r="M870" s="33"/>
      <c r="N870" s="33" t="str">
        <f t="shared" si="294"/>
        <v/>
      </c>
      <c r="O870" s="33" t="str">
        <f t="shared" si="295"/>
        <v/>
      </c>
      <c r="P870" s="59" t="str">
        <f>IF('กรอกข้อมูล นร1'!E26="ย้าย",'กรอกข้อมูล นร1'!E26,"")</f>
        <v/>
      </c>
      <c r="Q870" s="35">
        <f t="shared" si="302"/>
        <v>0</v>
      </c>
      <c r="W870" s="35">
        <f t="shared" si="289"/>
        <v>0</v>
      </c>
    </row>
    <row r="871" spans="1:23" ht="12.95" customHeight="1">
      <c r="A871" s="54" t="str">
        <f t="shared" ref="A871:B871" si="317">A811</f>
        <v/>
      </c>
      <c r="B871" s="470" t="str">
        <f t="shared" si="317"/>
        <v/>
      </c>
      <c r="C871" s="52" t="str">
        <f>IF(A871="","",คะแนนตามตัวชี้วัด!AY808)</f>
        <v/>
      </c>
      <c r="D871" s="52" t="str">
        <f>IF(A871="","",คะแนนตามตัวชี้วัด!AU808)</f>
        <v/>
      </c>
      <c r="E871" s="52" t="str">
        <f>IF(B871="","",คะแนนตามตัวชี้วัด!AV808)</f>
        <v/>
      </c>
      <c r="F871" s="60" t="str">
        <f t="shared" si="291"/>
        <v/>
      </c>
      <c r="G871" s="52" t="str">
        <f>IF(A871="","",คะแนนตามตัวชี้วัด!AZ808)</f>
        <v/>
      </c>
      <c r="H871" s="52" t="str">
        <f>IF(A871="","",คะแนนตามตัวชี้วัด!AW808)</f>
        <v/>
      </c>
      <c r="I871" s="52" t="str">
        <f>IF(B871="","",คะแนนตามตัวชี้วัด!AX808)</f>
        <v/>
      </c>
      <c r="J871" s="60" t="str">
        <f t="shared" si="292"/>
        <v/>
      </c>
      <c r="K871" s="54" t="str">
        <f t="shared" si="293"/>
        <v/>
      </c>
      <c r="L871" s="307" t="str">
        <f t="shared" si="288"/>
        <v/>
      </c>
      <c r="M871" s="33"/>
      <c r="N871" s="33" t="str">
        <f t="shared" si="294"/>
        <v/>
      </c>
      <c r="O871" s="33" t="str">
        <f t="shared" si="295"/>
        <v/>
      </c>
      <c r="P871" s="59" t="str">
        <f>IF('กรอกข้อมูล นร1'!E27="ย้าย",'กรอกข้อมูล นร1'!E27,"")</f>
        <v/>
      </c>
      <c r="Q871" s="35">
        <f t="shared" si="302"/>
        <v>0</v>
      </c>
      <c r="W871" s="35">
        <f t="shared" si="289"/>
        <v>0</v>
      </c>
    </row>
    <row r="872" spans="1:23" ht="12.95" customHeight="1">
      <c r="A872" s="54" t="str">
        <f t="shared" ref="A872:B872" si="318">A812</f>
        <v/>
      </c>
      <c r="B872" s="470" t="str">
        <f t="shared" si="318"/>
        <v/>
      </c>
      <c r="C872" s="52" t="str">
        <f>IF(A872="","",คะแนนตามตัวชี้วัด!AY809)</f>
        <v/>
      </c>
      <c r="D872" s="52" t="str">
        <f>IF(A872="","",คะแนนตามตัวชี้วัด!AU809)</f>
        <v/>
      </c>
      <c r="E872" s="52" t="str">
        <f>IF(B872="","",คะแนนตามตัวชี้วัด!AV809)</f>
        <v/>
      </c>
      <c r="F872" s="60" t="str">
        <f t="shared" si="291"/>
        <v/>
      </c>
      <c r="G872" s="52" t="str">
        <f>IF(A872="","",คะแนนตามตัวชี้วัด!AZ809)</f>
        <v/>
      </c>
      <c r="H872" s="52" t="str">
        <f>IF(A872="","",คะแนนตามตัวชี้วัด!AW809)</f>
        <v/>
      </c>
      <c r="I872" s="52" t="str">
        <f>IF(B872="","",คะแนนตามตัวชี้วัด!AX809)</f>
        <v/>
      </c>
      <c r="J872" s="60" t="str">
        <f t="shared" si="292"/>
        <v/>
      </c>
      <c r="K872" s="54" t="str">
        <f t="shared" si="293"/>
        <v/>
      </c>
      <c r="L872" s="307" t="str">
        <f t="shared" si="288"/>
        <v/>
      </c>
      <c r="M872" s="33"/>
      <c r="N872" s="33" t="str">
        <f t="shared" si="294"/>
        <v/>
      </c>
      <c r="O872" s="33" t="str">
        <f t="shared" si="295"/>
        <v/>
      </c>
      <c r="P872" s="59" t="str">
        <f>IF('กรอกข้อมูล นร1'!E28="ย้าย",'กรอกข้อมูล นร1'!E28,"")</f>
        <v/>
      </c>
      <c r="Q872" s="35">
        <f t="shared" si="302"/>
        <v>0</v>
      </c>
      <c r="W872" s="35">
        <f t="shared" si="289"/>
        <v>0</v>
      </c>
    </row>
    <row r="873" spans="1:23" ht="12.95" customHeight="1">
      <c r="A873" s="54" t="str">
        <f t="shared" ref="A873:B873" si="319">A813</f>
        <v/>
      </c>
      <c r="B873" s="470" t="str">
        <f t="shared" si="319"/>
        <v/>
      </c>
      <c r="C873" s="52" t="str">
        <f>IF(A873="","",คะแนนตามตัวชี้วัด!AY810)</f>
        <v/>
      </c>
      <c r="D873" s="52" t="str">
        <f>IF(A873="","",คะแนนตามตัวชี้วัด!AU810)</f>
        <v/>
      </c>
      <c r="E873" s="52" t="str">
        <f>IF(B873="","",คะแนนตามตัวชี้วัด!AV810)</f>
        <v/>
      </c>
      <c r="F873" s="60" t="str">
        <f t="shared" si="291"/>
        <v/>
      </c>
      <c r="G873" s="52" t="str">
        <f>IF(A873="","",คะแนนตามตัวชี้วัด!AZ810)</f>
        <v/>
      </c>
      <c r="H873" s="52" t="str">
        <f>IF(A873="","",คะแนนตามตัวชี้วัด!AW810)</f>
        <v/>
      </c>
      <c r="I873" s="52" t="str">
        <f>IF(B873="","",คะแนนตามตัวชี้วัด!AX810)</f>
        <v/>
      </c>
      <c r="J873" s="60" t="str">
        <f t="shared" si="292"/>
        <v/>
      </c>
      <c r="K873" s="54" t="str">
        <f t="shared" si="293"/>
        <v/>
      </c>
      <c r="L873" s="307" t="str">
        <f t="shared" si="288"/>
        <v/>
      </c>
      <c r="M873" s="33"/>
      <c r="N873" s="33" t="str">
        <f t="shared" si="294"/>
        <v/>
      </c>
      <c r="O873" s="33" t="str">
        <f t="shared" si="295"/>
        <v/>
      </c>
      <c r="P873" s="59" t="str">
        <f>IF('กรอกข้อมูล นร1'!E29="ย้าย",'กรอกข้อมูล นร1'!E29,"")</f>
        <v/>
      </c>
      <c r="Q873" s="35">
        <f t="shared" si="302"/>
        <v>0</v>
      </c>
      <c r="W873" s="35">
        <f t="shared" si="289"/>
        <v>0</v>
      </c>
    </row>
    <row r="874" spans="1:23" ht="12.95" customHeight="1">
      <c r="A874" s="54" t="str">
        <f t="shared" ref="A874:B874" si="320">A814</f>
        <v/>
      </c>
      <c r="B874" s="470" t="str">
        <f t="shared" si="320"/>
        <v/>
      </c>
      <c r="C874" s="52" t="str">
        <f>IF(A874="","",คะแนนตามตัวชี้วัด!AY811)</f>
        <v/>
      </c>
      <c r="D874" s="52" t="str">
        <f>IF(A874="","",คะแนนตามตัวชี้วัด!AU811)</f>
        <v/>
      </c>
      <c r="E874" s="52" t="str">
        <f>IF(B874="","",คะแนนตามตัวชี้วัด!AV811)</f>
        <v/>
      </c>
      <c r="F874" s="60" t="str">
        <f t="shared" si="291"/>
        <v/>
      </c>
      <c r="G874" s="52" t="str">
        <f>IF(A874="","",คะแนนตามตัวชี้วัด!AZ811)</f>
        <v/>
      </c>
      <c r="H874" s="52" t="str">
        <f>IF(A874="","",คะแนนตามตัวชี้วัด!AW811)</f>
        <v/>
      </c>
      <c r="I874" s="52" t="str">
        <f>IF(B874="","",คะแนนตามตัวชี้วัด!AX811)</f>
        <v/>
      </c>
      <c r="J874" s="60" t="str">
        <f t="shared" si="292"/>
        <v/>
      </c>
      <c r="K874" s="54" t="str">
        <f t="shared" si="293"/>
        <v/>
      </c>
      <c r="L874" s="307" t="str">
        <f t="shared" si="288"/>
        <v/>
      </c>
      <c r="M874" s="33"/>
      <c r="N874" s="33" t="str">
        <f t="shared" si="294"/>
        <v/>
      </c>
      <c r="O874" s="33" t="str">
        <f t="shared" si="295"/>
        <v/>
      </c>
      <c r="P874" s="59" t="str">
        <f>IF('กรอกข้อมูล นร1'!E30="ย้าย",'กรอกข้อมูล นร1'!E30,"")</f>
        <v/>
      </c>
      <c r="Q874" s="35">
        <f t="shared" si="302"/>
        <v>0</v>
      </c>
      <c r="W874" s="35">
        <f t="shared" si="289"/>
        <v>0</v>
      </c>
    </row>
    <row r="875" spans="1:23" ht="12.95" customHeight="1">
      <c r="A875" s="54" t="str">
        <f t="shared" ref="A875:B875" si="321">A815</f>
        <v/>
      </c>
      <c r="B875" s="470" t="str">
        <f t="shared" si="321"/>
        <v/>
      </c>
      <c r="C875" s="52" t="str">
        <f>IF(A875="","",คะแนนตามตัวชี้วัด!AY812)</f>
        <v/>
      </c>
      <c r="D875" s="52" t="str">
        <f>IF(A875="","",คะแนนตามตัวชี้วัด!AU812)</f>
        <v/>
      </c>
      <c r="E875" s="52" t="str">
        <f>IF(B875="","",คะแนนตามตัวชี้วัด!AV812)</f>
        <v/>
      </c>
      <c r="F875" s="60" t="str">
        <f t="shared" si="291"/>
        <v/>
      </c>
      <c r="G875" s="52" t="str">
        <f>IF(A875="","",คะแนนตามตัวชี้วัด!AZ812)</f>
        <v/>
      </c>
      <c r="H875" s="52" t="str">
        <f>IF(A875="","",คะแนนตามตัวชี้วัด!AW812)</f>
        <v/>
      </c>
      <c r="I875" s="52" t="str">
        <f>IF(B875="","",คะแนนตามตัวชี้วัด!AX812)</f>
        <v/>
      </c>
      <c r="J875" s="60" t="str">
        <f t="shared" si="292"/>
        <v/>
      </c>
      <c r="K875" s="54" t="str">
        <f t="shared" si="293"/>
        <v/>
      </c>
      <c r="L875" s="307" t="str">
        <f t="shared" si="288"/>
        <v/>
      </c>
      <c r="M875" s="33"/>
      <c r="N875" s="33" t="str">
        <f t="shared" si="294"/>
        <v/>
      </c>
      <c r="O875" s="33" t="str">
        <f t="shared" si="295"/>
        <v/>
      </c>
      <c r="P875" s="59" t="str">
        <f>IF('กรอกข้อมูล นร1'!E31="ย้าย",'กรอกข้อมูล นร1'!E31,"")</f>
        <v/>
      </c>
      <c r="Q875" s="35">
        <f t="shared" si="302"/>
        <v>0</v>
      </c>
      <c r="W875" s="35">
        <f t="shared" si="289"/>
        <v>0</v>
      </c>
    </row>
    <row r="876" spans="1:23" ht="12.95" customHeight="1">
      <c r="A876" s="54" t="str">
        <f t="shared" ref="A876:B876" si="322">A816</f>
        <v/>
      </c>
      <c r="B876" s="470" t="str">
        <f t="shared" si="322"/>
        <v/>
      </c>
      <c r="C876" s="52" t="str">
        <f>IF(A876="","",คะแนนตามตัวชี้วัด!AY813)</f>
        <v/>
      </c>
      <c r="D876" s="52" t="str">
        <f>IF(A876="","",คะแนนตามตัวชี้วัด!AU813)</f>
        <v/>
      </c>
      <c r="E876" s="52" t="str">
        <f>IF(B876="","",คะแนนตามตัวชี้วัด!AV813)</f>
        <v/>
      </c>
      <c r="F876" s="60" t="str">
        <f t="shared" si="291"/>
        <v/>
      </c>
      <c r="G876" s="52" t="str">
        <f>IF(A876="","",คะแนนตามตัวชี้วัด!AZ813)</f>
        <v/>
      </c>
      <c r="H876" s="52" t="str">
        <f>IF(A876="","",คะแนนตามตัวชี้วัด!AW813)</f>
        <v/>
      </c>
      <c r="I876" s="52" t="str">
        <f>IF(B876="","",คะแนนตามตัวชี้วัด!AX813)</f>
        <v/>
      </c>
      <c r="J876" s="60" t="str">
        <f t="shared" si="292"/>
        <v/>
      </c>
      <c r="K876" s="54" t="str">
        <f t="shared" si="293"/>
        <v/>
      </c>
      <c r="L876" s="307" t="str">
        <f t="shared" si="288"/>
        <v/>
      </c>
      <c r="M876" s="33"/>
      <c r="N876" s="33" t="str">
        <f t="shared" si="294"/>
        <v/>
      </c>
      <c r="O876" s="33" t="str">
        <f t="shared" si="295"/>
        <v/>
      </c>
      <c r="P876" s="59" t="str">
        <f>IF('กรอกข้อมูล นร1'!E32="ย้าย",'กรอกข้อมูล นร1'!E32,"")</f>
        <v/>
      </c>
      <c r="Q876" s="35">
        <f t="shared" si="302"/>
        <v>0</v>
      </c>
      <c r="W876" s="35">
        <f t="shared" si="289"/>
        <v>0</v>
      </c>
    </row>
    <row r="877" spans="1:23" ht="12.95" customHeight="1">
      <c r="A877" s="54" t="str">
        <f t="shared" ref="A877:B877" si="323">A817</f>
        <v/>
      </c>
      <c r="B877" s="470" t="str">
        <f t="shared" si="323"/>
        <v/>
      </c>
      <c r="C877" s="52" t="str">
        <f>IF(A877="","",คะแนนตามตัวชี้วัด!AY814)</f>
        <v/>
      </c>
      <c r="D877" s="52" t="str">
        <f>IF(A877="","",คะแนนตามตัวชี้วัด!AU814)</f>
        <v/>
      </c>
      <c r="E877" s="52" t="str">
        <f>IF(B877="","",คะแนนตามตัวชี้วัด!AV814)</f>
        <v/>
      </c>
      <c r="F877" s="60" t="str">
        <f t="shared" si="291"/>
        <v/>
      </c>
      <c r="G877" s="52" t="str">
        <f>IF(A877="","",คะแนนตามตัวชี้วัด!AZ814)</f>
        <v/>
      </c>
      <c r="H877" s="52" t="str">
        <f>IF(A877="","",คะแนนตามตัวชี้วัด!AW814)</f>
        <v/>
      </c>
      <c r="I877" s="52" t="str">
        <f>IF(B877="","",คะแนนตามตัวชี้วัด!AX814)</f>
        <v/>
      </c>
      <c r="J877" s="60" t="str">
        <f t="shared" si="292"/>
        <v/>
      </c>
      <c r="K877" s="54" t="str">
        <f t="shared" si="293"/>
        <v/>
      </c>
      <c r="L877" s="307" t="str">
        <f t="shared" si="288"/>
        <v/>
      </c>
      <c r="M877" s="33"/>
      <c r="N877" s="33" t="str">
        <f t="shared" si="294"/>
        <v/>
      </c>
      <c r="O877" s="33" t="str">
        <f t="shared" si="295"/>
        <v/>
      </c>
      <c r="P877" s="59" t="str">
        <f>IF('กรอกข้อมูล นร1'!E33="ย้าย",'กรอกข้อมูล นร1'!E33,"")</f>
        <v/>
      </c>
      <c r="Q877" s="35">
        <f t="shared" si="302"/>
        <v>0</v>
      </c>
      <c r="W877" s="35">
        <f t="shared" si="289"/>
        <v>0</v>
      </c>
    </row>
    <row r="878" spans="1:23" ht="12.95" customHeight="1">
      <c r="A878" s="54" t="str">
        <f t="shared" ref="A878:B878" si="324">A818</f>
        <v/>
      </c>
      <c r="B878" s="470" t="str">
        <f t="shared" si="324"/>
        <v/>
      </c>
      <c r="C878" s="52" t="str">
        <f>IF(A878="","",คะแนนตามตัวชี้วัด!AY815)</f>
        <v/>
      </c>
      <c r="D878" s="52" t="str">
        <f>IF(A878="","",คะแนนตามตัวชี้วัด!AU815)</f>
        <v/>
      </c>
      <c r="E878" s="52" t="str">
        <f>IF(B878="","",คะแนนตามตัวชี้วัด!AV815)</f>
        <v/>
      </c>
      <c r="F878" s="60" t="str">
        <f t="shared" si="291"/>
        <v/>
      </c>
      <c r="G878" s="52" t="str">
        <f>IF(A878="","",คะแนนตามตัวชี้วัด!AZ815)</f>
        <v/>
      </c>
      <c r="H878" s="52" t="str">
        <f>IF(A878="","",คะแนนตามตัวชี้วัด!AW815)</f>
        <v/>
      </c>
      <c r="I878" s="52" t="str">
        <f>IF(B878="","",คะแนนตามตัวชี้วัด!AX815)</f>
        <v/>
      </c>
      <c r="J878" s="60" t="str">
        <f t="shared" si="292"/>
        <v/>
      </c>
      <c r="K878" s="54" t="str">
        <f t="shared" si="293"/>
        <v/>
      </c>
      <c r="L878" s="307" t="str">
        <f t="shared" si="288"/>
        <v/>
      </c>
      <c r="M878" s="33"/>
      <c r="N878" s="33" t="str">
        <f t="shared" si="294"/>
        <v/>
      </c>
      <c r="O878" s="33" t="str">
        <f t="shared" si="295"/>
        <v/>
      </c>
      <c r="P878" s="59" t="str">
        <f>IF('กรอกข้อมูล นร1'!E34="ย้าย",'กรอกข้อมูล นร1'!E34,"")</f>
        <v/>
      </c>
      <c r="Q878" s="35">
        <f t="shared" si="302"/>
        <v>0</v>
      </c>
      <c r="W878" s="35">
        <f t="shared" si="289"/>
        <v>0</v>
      </c>
    </row>
    <row r="879" spans="1:23" ht="12.95" customHeight="1">
      <c r="A879" s="54" t="str">
        <f t="shared" ref="A879:B879" si="325">A819</f>
        <v/>
      </c>
      <c r="B879" s="470" t="str">
        <f t="shared" si="325"/>
        <v/>
      </c>
      <c r="C879" s="52" t="str">
        <f>IF(A879="","",คะแนนตามตัวชี้วัด!AY816)</f>
        <v/>
      </c>
      <c r="D879" s="52" t="str">
        <f>IF(A879="","",คะแนนตามตัวชี้วัด!AU816)</f>
        <v/>
      </c>
      <c r="E879" s="52" t="str">
        <f>IF(B879="","",คะแนนตามตัวชี้วัด!AV816)</f>
        <v/>
      </c>
      <c r="F879" s="60" t="str">
        <f t="shared" si="291"/>
        <v/>
      </c>
      <c r="G879" s="52" t="str">
        <f>IF(A879="","",คะแนนตามตัวชี้วัด!AZ816)</f>
        <v/>
      </c>
      <c r="H879" s="52" t="str">
        <f>IF(A879="","",คะแนนตามตัวชี้วัด!AW816)</f>
        <v/>
      </c>
      <c r="I879" s="52" t="str">
        <f>IF(B879="","",คะแนนตามตัวชี้วัด!AX816)</f>
        <v/>
      </c>
      <c r="J879" s="60" t="str">
        <f t="shared" si="292"/>
        <v/>
      </c>
      <c r="K879" s="54" t="str">
        <f t="shared" si="293"/>
        <v/>
      </c>
      <c r="L879" s="307" t="str">
        <f t="shared" si="288"/>
        <v/>
      </c>
      <c r="M879" s="33"/>
      <c r="N879" s="33" t="str">
        <f t="shared" si="294"/>
        <v/>
      </c>
      <c r="O879" s="33" t="str">
        <f t="shared" si="295"/>
        <v/>
      </c>
      <c r="P879" s="59" t="str">
        <f>IF('กรอกข้อมูล นร1'!E35="ย้าย",'กรอกข้อมูล นร1'!E35,"")</f>
        <v/>
      </c>
      <c r="Q879" s="35">
        <f t="shared" si="302"/>
        <v>0</v>
      </c>
      <c r="W879" s="35">
        <f t="shared" si="289"/>
        <v>0</v>
      </c>
    </row>
    <row r="880" spans="1:23" ht="12.95" customHeight="1">
      <c r="A880" s="54" t="str">
        <f t="shared" ref="A880:B880" si="326">A820</f>
        <v/>
      </c>
      <c r="B880" s="470" t="str">
        <f t="shared" si="326"/>
        <v/>
      </c>
      <c r="C880" s="52" t="str">
        <f>IF(A880="","",คะแนนตามตัวชี้วัด!AY817)</f>
        <v/>
      </c>
      <c r="D880" s="52" t="str">
        <f>IF(A880="","",คะแนนตามตัวชี้วัด!AU817)</f>
        <v/>
      </c>
      <c r="E880" s="52" t="str">
        <f>IF(B880="","",คะแนนตามตัวชี้วัด!AV817)</f>
        <v/>
      </c>
      <c r="F880" s="60" t="str">
        <f t="shared" si="291"/>
        <v/>
      </c>
      <c r="G880" s="52" t="str">
        <f>IF(A880="","",คะแนนตามตัวชี้วัด!AZ817)</f>
        <v/>
      </c>
      <c r="H880" s="52" t="str">
        <f>IF(A880="","",คะแนนตามตัวชี้วัด!AW817)</f>
        <v/>
      </c>
      <c r="I880" s="52" t="str">
        <f>IF(B880="","",คะแนนตามตัวชี้วัด!AX817)</f>
        <v/>
      </c>
      <c r="J880" s="60" t="str">
        <f t="shared" si="292"/>
        <v/>
      </c>
      <c r="K880" s="54" t="str">
        <f t="shared" si="293"/>
        <v/>
      </c>
      <c r="L880" s="307" t="str">
        <f t="shared" si="288"/>
        <v/>
      </c>
      <c r="M880" s="33"/>
      <c r="N880" s="33" t="str">
        <f t="shared" si="294"/>
        <v/>
      </c>
      <c r="O880" s="33" t="str">
        <f t="shared" si="295"/>
        <v/>
      </c>
      <c r="P880" s="59" t="str">
        <f>IF('กรอกข้อมูล นร1'!E36="ย้าย",'กรอกข้อมูล นร1'!E36,"")</f>
        <v/>
      </c>
      <c r="Q880" s="35">
        <f t="shared" si="302"/>
        <v>0</v>
      </c>
      <c r="W880" s="35">
        <f t="shared" si="289"/>
        <v>0</v>
      </c>
    </row>
    <row r="881" spans="1:23" ht="12.95" customHeight="1">
      <c r="A881" s="54" t="str">
        <f t="shared" ref="A881:B881" si="327">A821</f>
        <v/>
      </c>
      <c r="B881" s="470" t="str">
        <f t="shared" si="327"/>
        <v/>
      </c>
      <c r="C881" s="52" t="str">
        <f>IF(A881="","",คะแนนตามตัวชี้วัด!AY818)</f>
        <v/>
      </c>
      <c r="D881" s="52" t="str">
        <f>IF(A881="","",คะแนนตามตัวชี้วัด!AU818)</f>
        <v/>
      </c>
      <c r="E881" s="52" t="str">
        <f>IF(B881="","",คะแนนตามตัวชี้วัด!AV818)</f>
        <v/>
      </c>
      <c r="F881" s="60" t="str">
        <f t="shared" si="291"/>
        <v/>
      </c>
      <c r="G881" s="52" t="str">
        <f>IF(A881="","",คะแนนตามตัวชี้วัด!AZ818)</f>
        <v/>
      </c>
      <c r="H881" s="52" t="str">
        <f>IF(A881="","",คะแนนตามตัวชี้วัด!AW818)</f>
        <v/>
      </c>
      <c r="I881" s="52" t="str">
        <f>IF(B881="","",คะแนนตามตัวชี้วัด!AX818)</f>
        <v/>
      </c>
      <c r="J881" s="60" t="str">
        <f t="shared" si="292"/>
        <v/>
      </c>
      <c r="K881" s="54" t="str">
        <f t="shared" si="293"/>
        <v/>
      </c>
      <c r="L881" s="307" t="str">
        <f t="shared" si="288"/>
        <v/>
      </c>
      <c r="M881" s="33"/>
      <c r="N881" s="33" t="str">
        <f t="shared" si="294"/>
        <v/>
      </c>
      <c r="O881" s="33" t="str">
        <f t="shared" si="295"/>
        <v/>
      </c>
      <c r="P881" s="59" t="str">
        <f>IF('กรอกข้อมูล นร1'!E37="ย้าย",'กรอกข้อมูล นร1'!E37,"")</f>
        <v/>
      </c>
      <c r="Q881" s="35">
        <f t="shared" si="302"/>
        <v>0</v>
      </c>
      <c r="W881" s="35">
        <f t="shared" si="289"/>
        <v>0</v>
      </c>
    </row>
    <row r="882" spans="1:23" ht="12.95" customHeight="1">
      <c r="A882" s="54" t="str">
        <f t="shared" ref="A882:B882" si="328">A822</f>
        <v/>
      </c>
      <c r="B882" s="470" t="str">
        <f t="shared" si="328"/>
        <v/>
      </c>
      <c r="C882" s="52" t="str">
        <f>IF(A882="","",คะแนนตามตัวชี้วัด!AY819)</f>
        <v/>
      </c>
      <c r="D882" s="52" t="str">
        <f>IF(A882="","",คะแนนตามตัวชี้วัด!AU819)</f>
        <v/>
      </c>
      <c r="E882" s="52" t="str">
        <f>IF(B882="","",คะแนนตามตัวชี้วัด!AV819)</f>
        <v/>
      </c>
      <c r="F882" s="60" t="str">
        <f t="shared" si="291"/>
        <v/>
      </c>
      <c r="G882" s="52" t="str">
        <f>IF(A882="","",คะแนนตามตัวชี้วัด!AZ819)</f>
        <v/>
      </c>
      <c r="H882" s="52" t="str">
        <f>IF(A882="","",คะแนนตามตัวชี้วัด!AW819)</f>
        <v/>
      </c>
      <c r="I882" s="52" t="str">
        <f>IF(B882="","",คะแนนตามตัวชี้วัด!AX819)</f>
        <v/>
      </c>
      <c r="J882" s="60" t="str">
        <f t="shared" si="292"/>
        <v/>
      </c>
      <c r="K882" s="54" t="str">
        <f t="shared" si="293"/>
        <v/>
      </c>
      <c r="L882" s="307" t="str">
        <f t="shared" si="288"/>
        <v/>
      </c>
      <c r="M882" s="33"/>
      <c r="N882" s="33" t="str">
        <f t="shared" si="294"/>
        <v/>
      </c>
      <c r="O882" s="33" t="str">
        <f t="shared" si="295"/>
        <v/>
      </c>
      <c r="P882" s="59" t="str">
        <f>IF('กรอกข้อมูล นร1'!E38="ย้าย",'กรอกข้อมูล นร1'!E38,"")</f>
        <v/>
      </c>
      <c r="Q882" s="35">
        <f t="shared" si="302"/>
        <v>0</v>
      </c>
      <c r="W882" s="35">
        <f t="shared" si="289"/>
        <v>0</v>
      </c>
    </row>
    <row r="883" spans="1:23" ht="12.95" customHeight="1">
      <c r="A883" s="54" t="str">
        <f t="shared" ref="A883:B883" si="329">A823</f>
        <v/>
      </c>
      <c r="B883" s="470" t="str">
        <f t="shared" si="329"/>
        <v/>
      </c>
      <c r="C883" s="52" t="str">
        <f>IF(A883="","",คะแนนตามตัวชี้วัด!AY820)</f>
        <v/>
      </c>
      <c r="D883" s="52" t="str">
        <f>IF(A883="","",คะแนนตามตัวชี้วัด!AU820)</f>
        <v/>
      </c>
      <c r="E883" s="52" t="str">
        <f>IF(B883="","",คะแนนตามตัวชี้วัด!AV820)</f>
        <v/>
      </c>
      <c r="F883" s="60" t="str">
        <f t="shared" si="291"/>
        <v/>
      </c>
      <c r="G883" s="52" t="str">
        <f>IF(A883="","",คะแนนตามตัวชี้วัด!AZ820)</f>
        <v/>
      </c>
      <c r="H883" s="52" t="str">
        <f>IF(A883="","",คะแนนตามตัวชี้วัด!AW820)</f>
        <v/>
      </c>
      <c r="I883" s="52" t="str">
        <f>IF(B883="","",คะแนนตามตัวชี้วัด!AX820)</f>
        <v/>
      </c>
      <c r="J883" s="60" t="str">
        <f t="shared" si="292"/>
        <v/>
      </c>
      <c r="K883" s="54" t="str">
        <f t="shared" si="293"/>
        <v/>
      </c>
      <c r="L883" s="307" t="str">
        <f t="shared" si="288"/>
        <v/>
      </c>
      <c r="M883" s="33"/>
      <c r="N883" s="33" t="str">
        <f t="shared" si="294"/>
        <v/>
      </c>
      <c r="O883" s="33" t="str">
        <f t="shared" si="295"/>
        <v/>
      </c>
      <c r="P883" s="59" t="str">
        <f>IF('กรอกข้อมูล นร1'!E39="ย้าย",'กรอกข้อมูล นร1'!E39,"")</f>
        <v/>
      </c>
      <c r="Q883" s="35">
        <f t="shared" si="302"/>
        <v>0</v>
      </c>
      <c r="W883" s="35">
        <f t="shared" si="289"/>
        <v>0</v>
      </c>
    </row>
    <row r="884" spans="1:23" ht="12.95" customHeight="1">
      <c r="A884" s="54" t="str">
        <f t="shared" ref="A884:B884" si="330">A824</f>
        <v/>
      </c>
      <c r="B884" s="470" t="str">
        <f t="shared" si="330"/>
        <v/>
      </c>
      <c r="C884" s="52" t="str">
        <f>IF(A884="","",คะแนนตามตัวชี้วัด!AY821)</f>
        <v/>
      </c>
      <c r="D884" s="52" t="str">
        <f>IF(A884="","",คะแนนตามตัวชี้วัด!AU821)</f>
        <v/>
      </c>
      <c r="E884" s="52" t="str">
        <f>IF(B884="","",คะแนนตามตัวชี้วัด!AV821)</f>
        <v/>
      </c>
      <c r="F884" s="60" t="str">
        <f t="shared" si="291"/>
        <v/>
      </c>
      <c r="G884" s="52" t="str">
        <f>IF(A884="","",คะแนนตามตัวชี้วัด!AZ821)</f>
        <v/>
      </c>
      <c r="H884" s="52" t="str">
        <f>IF(A884="","",คะแนนตามตัวชี้วัด!AW821)</f>
        <v/>
      </c>
      <c r="I884" s="52" t="str">
        <f>IF(B884="","",คะแนนตามตัวชี้วัด!AX821)</f>
        <v/>
      </c>
      <c r="J884" s="60" t="str">
        <f t="shared" si="292"/>
        <v/>
      </c>
      <c r="K884" s="54" t="str">
        <f t="shared" si="293"/>
        <v/>
      </c>
      <c r="L884" s="307" t="str">
        <f t="shared" si="288"/>
        <v/>
      </c>
      <c r="M884" s="33"/>
      <c r="N884" s="33" t="str">
        <f t="shared" si="294"/>
        <v/>
      </c>
      <c r="O884" s="33" t="str">
        <f t="shared" si="295"/>
        <v/>
      </c>
      <c r="P884" s="59" t="str">
        <f>IF('กรอกข้อมูล นร1'!E40="ย้าย",'กรอกข้อมูล นร1'!E40,"")</f>
        <v/>
      </c>
      <c r="Q884" s="35">
        <f t="shared" si="302"/>
        <v>0</v>
      </c>
      <c r="W884" s="35">
        <f t="shared" si="289"/>
        <v>0</v>
      </c>
    </row>
    <row r="885" spans="1:23" ht="12.95" customHeight="1">
      <c r="A885" s="54" t="str">
        <f t="shared" ref="A885:B885" si="331">A825</f>
        <v/>
      </c>
      <c r="B885" s="470" t="str">
        <f t="shared" si="331"/>
        <v/>
      </c>
      <c r="C885" s="52" t="str">
        <f>IF(A885="","",คะแนนตามตัวชี้วัด!AY822)</f>
        <v/>
      </c>
      <c r="D885" s="52" t="str">
        <f>IF(A885="","",คะแนนตามตัวชี้วัด!AU822)</f>
        <v/>
      </c>
      <c r="E885" s="52" t="str">
        <f>IF(B885="","",คะแนนตามตัวชี้วัด!AV822)</f>
        <v/>
      </c>
      <c r="F885" s="60" t="str">
        <f t="shared" si="291"/>
        <v/>
      </c>
      <c r="G885" s="52" t="str">
        <f>IF(A885="","",คะแนนตามตัวชี้วัด!AZ822)</f>
        <v/>
      </c>
      <c r="H885" s="52" t="str">
        <f>IF(A885="","",คะแนนตามตัวชี้วัด!AW822)</f>
        <v/>
      </c>
      <c r="I885" s="52" t="str">
        <f>IF(B885="","",คะแนนตามตัวชี้วัด!AX822)</f>
        <v/>
      </c>
      <c r="J885" s="60" t="str">
        <f t="shared" si="292"/>
        <v/>
      </c>
      <c r="K885" s="54" t="str">
        <f t="shared" si="293"/>
        <v/>
      </c>
      <c r="L885" s="307" t="str">
        <f t="shared" si="288"/>
        <v/>
      </c>
      <c r="M885" s="33"/>
      <c r="N885" s="33" t="str">
        <f t="shared" si="294"/>
        <v/>
      </c>
      <c r="O885" s="33" t="str">
        <f t="shared" si="295"/>
        <v/>
      </c>
      <c r="P885" s="59" t="str">
        <f>IF('กรอกข้อมูล นร1'!E41="ย้าย",'กรอกข้อมูล นร1'!E41,"")</f>
        <v/>
      </c>
      <c r="Q885" s="35">
        <f t="shared" si="302"/>
        <v>0</v>
      </c>
      <c r="W885" s="35">
        <f t="shared" si="289"/>
        <v>0</v>
      </c>
    </row>
    <row r="886" spans="1:23" ht="12.95" customHeight="1">
      <c r="A886" s="54" t="str">
        <f t="shared" ref="A886:B886" si="332">A826</f>
        <v/>
      </c>
      <c r="B886" s="470" t="str">
        <f t="shared" si="332"/>
        <v/>
      </c>
      <c r="C886" s="52" t="str">
        <f>IF(A886="","",คะแนนตามตัวชี้วัด!AY823)</f>
        <v/>
      </c>
      <c r="D886" s="52" t="str">
        <f>IF(A886="","",คะแนนตามตัวชี้วัด!AU823)</f>
        <v/>
      </c>
      <c r="E886" s="52" t="str">
        <f>IF(B886="","",คะแนนตามตัวชี้วัด!AV823)</f>
        <v/>
      </c>
      <c r="F886" s="60" t="str">
        <f t="shared" si="291"/>
        <v/>
      </c>
      <c r="G886" s="52" t="str">
        <f>IF(A886="","",คะแนนตามตัวชี้วัด!AZ823)</f>
        <v/>
      </c>
      <c r="H886" s="52" t="str">
        <f>IF(A886="","",คะแนนตามตัวชี้วัด!AW823)</f>
        <v/>
      </c>
      <c r="I886" s="52" t="str">
        <f>IF(B886="","",คะแนนตามตัวชี้วัด!AX823)</f>
        <v/>
      </c>
      <c r="J886" s="60" t="str">
        <f t="shared" si="292"/>
        <v/>
      </c>
      <c r="K886" s="54" t="str">
        <f t="shared" si="293"/>
        <v/>
      </c>
      <c r="L886" s="307" t="str">
        <f t="shared" si="288"/>
        <v/>
      </c>
      <c r="M886" s="33"/>
      <c r="N886" s="33" t="str">
        <f t="shared" si="294"/>
        <v/>
      </c>
      <c r="O886" s="33" t="str">
        <f t="shared" si="295"/>
        <v/>
      </c>
      <c r="P886" s="59" t="str">
        <f>IF('กรอกข้อมูล นร1'!E42="ย้าย",'กรอกข้อมูล นร1'!E42,"")</f>
        <v/>
      </c>
      <c r="Q886" s="35">
        <f t="shared" si="302"/>
        <v>0</v>
      </c>
      <c r="W886" s="35">
        <f t="shared" si="289"/>
        <v>0</v>
      </c>
    </row>
    <row r="887" spans="1:23" ht="12.95" customHeight="1">
      <c r="A887" s="54" t="str">
        <f t="shared" ref="A887:B887" si="333">A827</f>
        <v/>
      </c>
      <c r="B887" s="470" t="str">
        <f t="shared" si="333"/>
        <v/>
      </c>
      <c r="C887" s="52" t="str">
        <f>IF(A887="","",คะแนนตามตัวชี้วัด!AY824)</f>
        <v/>
      </c>
      <c r="D887" s="52" t="str">
        <f>IF(A887="","",คะแนนตามตัวชี้วัด!AU824)</f>
        <v/>
      </c>
      <c r="E887" s="52" t="str">
        <f>IF(B887="","",คะแนนตามตัวชี้วัด!AV824)</f>
        <v/>
      </c>
      <c r="F887" s="60" t="str">
        <f t="shared" si="291"/>
        <v/>
      </c>
      <c r="G887" s="52" t="str">
        <f>IF(A887="","",คะแนนตามตัวชี้วัด!AZ824)</f>
        <v/>
      </c>
      <c r="H887" s="52" t="str">
        <f>IF(A887="","",คะแนนตามตัวชี้วัด!AW824)</f>
        <v/>
      </c>
      <c r="I887" s="52" t="str">
        <f>IF(B887="","",คะแนนตามตัวชี้วัด!AX824)</f>
        <v/>
      </c>
      <c r="J887" s="60" t="str">
        <f t="shared" si="292"/>
        <v/>
      </c>
      <c r="K887" s="54" t="str">
        <f t="shared" si="293"/>
        <v/>
      </c>
      <c r="L887" s="307" t="str">
        <f t="shared" si="288"/>
        <v/>
      </c>
      <c r="M887" s="33"/>
      <c r="N887" s="33" t="str">
        <f t="shared" si="294"/>
        <v/>
      </c>
      <c r="O887" s="33" t="str">
        <f t="shared" si="295"/>
        <v/>
      </c>
      <c r="P887" s="59" t="str">
        <f>IF('กรอกข้อมูล นร1'!E43="ย้าย",'กรอกข้อมูล นร1'!E43,"")</f>
        <v/>
      </c>
      <c r="Q887" s="35">
        <f t="shared" si="302"/>
        <v>0</v>
      </c>
      <c r="W887" s="35">
        <f t="shared" si="289"/>
        <v>0</v>
      </c>
    </row>
    <row r="888" spans="1:23" ht="12.95" customHeight="1">
      <c r="A888" s="54" t="str">
        <f t="shared" ref="A888:B888" si="334">A828</f>
        <v/>
      </c>
      <c r="B888" s="470" t="str">
        <f t="shared" si="334"/>
        <v/>
      </c>
      <c r="C888" s="52" t="str">
        <f>IF(A888="","",คะแนนตามตัวชี้วัด!AY825)</f>
        <v/>
      </c>
      <c r="D888" s="52" t="str">
        <f>IF(A888="","",คะแนนตามตัวชี้วัด!AU825)</f>
        <v/>
      </c>
      <c r="E888" s="52" t="str">
        <f>IF(B888="","",คะแนนตามตัวชี้วัด!AV825)</f>
        <v/>
      </c>
      <c r="F888" s="60" t="str">
        <f t="shared" si="291"/>
        <v/>
      </c>
      <c r="G888" s="52" t="str">
        <f>IF(A888="","",คะแนนตามตัวชี้วัด!AZ825)</f>
        <v/>
      </c>
      <c r="H888" s="52" t="str">
        <f>IF(A888="","",คะแนนตามตัวชี้วัด!AW825)</f>
        <v/>
      </c>
      <c r="I888" s="52" t="str">
        <f>IF(B888="","",คะแนนตามตัวชี้วัด!AX825)</f>
        <v/>
      </c>
      <c r="J888" s="60" t="str">
        <f t="shared" si="292"/>
        <v/>
      </c>
      <c r="K888" s="54" t="str">
        <f t="shared" si="293"/>
        <v/>
      </c>
      <c r="L888" s="307" t="str">
        <f t="shared" si="288"/>
        <v/>
      </c>
      <c r="M888" s="33"/>
      <c r="N888" s="33" t="str">
        <f t="shared" si="294"/>
        <v/>
      </c>
      <c r="O888" s="33" t="str">
        <f t="shared" si="295"/>
        <v/>
      </c>
      <c r="P888" s="59" t="str">
        <f>IF('กรอกข้อมูล นร1'!E44="ย้าย",'กรอกข้อมูล นร1'!E44,"")</f>
        <v/>
      </c>
      <c r="Q888" s="35">
        <f t="shared" si="302"/>
        <v>0</v>
      </c>
      <c r="W888" s="35">
        <f t="shared" si="289"/>
        <v>0</v>
      </c>
    </row>
    <row r="889" spans="1:23" ht="12.95" customHeight="1">
      <c r="A889" s="54" t="str">
        <f t="shared" ref="A889:B889" si="335">A829</f>
        <v/>
      </c>
      <c r="B889" s="470" t="str">
        <f t="shared" si="335"/>
        <v/>
      </c>
      <c r="C889" s="52" t="str">
        <f>IF(A889="","",คะแนนตามตัวชี้วัด!AY826)</f>
        <v/>
      </c>
      <c r="D889" s="52" t="str">
        <f>IF(A889="","",คะแนนตามตัวชี้วัด!AU826)</f>
        <v/>
      </c>
      <c r="E889" s="52" t="str">
        <f>IF(B889="","",คะแนนตามตัวชี้วัด!AV826)</f>
        <v/>
      </c>
      <c r="F889" s="60" t="str">
        <f t="shared" ref="F889:F898" si="336">IF(SUM(D889:E889),SUM(D889:E889),"")</f>
        <v/>
      </c>
      <c r="G889" s="52" t="str">
        <f>IF(A889="","",คะแนนตามตัวชี้วัด!AZ826)</f>
        <v/>
      </c>
      <c r="H889" s="52" t="str">
        <f>IF(A889="","",คะแนนตามตัวชี้วัด!AW826)</f>
        <v/>
      </c>
      <c r="I889" s="52" t="str">
        <f>IF(B889="","",คะแนนตามตัวชี้วัด!AX826)</f>
        <v/>
      </c>
      <c r="J889" s="60" t="str">
        <f t="shared" ref="J889:J898" si="337">IF(SUM(H889:I889),SUM(H889:I889),"")</f>
        <v/>
      </c>
      <c r="K889" s="54" t="str">
        <f t="shared" ref="K889:K898" si="338">IF(A889="","",SUM(F889,J889)/2)</f>
        <v/>
      </c>
      <c r="L889" s="307" t="str">
        <f t="shared" ref="L889:L898" si="339">IF(A889="","",IF(P889="ย้าย","-",VLOOKUP(K889,เกรดประจำชั้น,4,TRUE)))</f>
        <v/>
      </c>
      <c r="M889" s="33"/>
      <c r="N889" s="33" t="str">
        <f t="shared" ref="N889:N898" si="340">IF(P889="ย้าย","-",IF(A889="","",IF(L889&gt;0,"/","")))</f>
        <v/>
      </c>
      <c r="O889" s="33" t="str">
        <f t="shared" ref="O889:O898" si="341">IF(N889="-","-",IF(A889="","",IF(L889=0,"/","")))</f>
        <v/>
      </c>
      <c r="P889" s="59" t="str">
        <f>IF('กรอกข้อมูล นร1'!E45="ย้าย",'กรอกข้อมูล นร1'!E45,"")</f>
        <v/>
      </c>
      <c r="Q889" s="35">
        <f t="shared" ref="Q889:Q898" si="342">SUM(C889,G889)</f>
        <v>0</v>
      </c>
      <c r="W889" s="35">
        <f t="shared" ref="W889:W898" si="343">SUM(C889,G889)</f>
        <v>0</v>
      </c>
    </row>
    <row r="890" spans="1:23" ht="12.95" customHeight="1">
      <c r="A890" s="54" t="str">
        <f t="shared" ref="A890:B890" si="344">A830</f>
        <v/>
      </c>
      <c r="B890" s="470" t="str">
        <f t="shared" si="344"/>
        <v/>
      </c>
      <c r="C890" s="52" t="str">
        <f>IF(A890="","",คะแนนตามตัวชี้วัด!AY827)</f>
        <v/>
      </c>
      <c r="D890" s="52" t="str">
        <f>IF(A890="","",คะแนนตามตัวชี้วัด!AU827)</f>
        <v/>
      </c>
      <c r="E890" s="52" t="str">
        <f>IF(B890="","",คะแนนตามตัวชี้วัด!AV827)</f>
        <v/>
      </c>
      <c r="F890" s="60" t="str">
        <f t="shared" si="336"/>
        <v/>
      </c>
      <c r="G890" s="52" t="str">
        <f>IF(A890="","",คะแนนตามตัวชี้วัด!AZ827)</f>
        <v/>
      </c>
      <c r="H890" s="52" t="str">
        <f>IF(A890="","",คะแนนตามตัวชี้วัด!AW827)</f>
        <v/>
      </c>
      <c r="I890" s="52" t="str">
        <f>IF(B890="","",คะแนนตามตัวชี้วัด!AX827)</f>
        <v/>
      </c>
      <c r="J890" s="60" t="str">
        <f t="shared" si="337"/>
        <v/>
      </c>
      <c r="K890" s="54" t="str">
        <f t="shared" si="338"/>
        <v/>
      </c>
      <c r="L890" s="307" t="str">
        <f t="shared" si="339"/>
        <v/>
      </c>
      <c r="M890" s="33"/>
      <c r="N890" s="33" t="str">
        <f t="shared" si="340"/>
        <v/>
      </c>
      <c r="O890" s="33" t="str">
        <f t="shared" si="341"/>
        <v/>
      </c>
      <c r="P890" s="59" t="str">
        <f>IF('กรอกข้อมูล นร1'!E46="ย้าย",'กรอกข้อมูล นร1'!E46,"")</f>
        <v/>
      </c>
      <c r="Q890" s="35">
        <f t="shared" si="342"/>
        <v>0</v>
      </c>
      <c r="W890" s="35">
        <f t="shared" si="343"/>
        <v>0</v>
      </c>
    </row>
    <row r="891" spans="1:23" ht="12.95" customHeight="1">
      <c r="A891" s="54" t="str">
        <f t="shared" ref="A891:B891" si="345">A831</f>
        <v/>
      </c>
      <c r="B891" s="470" t="str">
        <f t="shared" si="345"/>
        <v/>
      </c>
      <c r="C891" s="52" t="str">
        <f>IF(A891="","",คะแนนตามตัวชี้วัด!AY828)</f>
        <v/>
      </c>
      <c r="D891" s="52" t="str">
        <f>IF(A891="","",คะแนนตามตัวชี้วัด!AU828)</f>
        <v/>
      </c>
      <c r="E891" s="52" t="str">
        <f>IF(B891="","",คะแนนตามตัวชี้วัด!AV828)</f>
        <v/>
      </c>
      <c r="F891" s="60" t="str">
        <f t="shared" si="336"/>
        <v/>
      </c>
      <c r="G891" s="52" t="str">
        <f>IF(A891="","",คะแนนตามตัวชี้วัด!AZ828)</f>
        <v/>
      </c>
      <c r="H891" s="52" t="str">
        <f>IF(A891="","",คะแนนตามตัวชี้วัด!AW828)</f>
        <v/>
      </c>
      <c r="I891" s="52" t="str">
        <f>IF(B891="","",คะแนนตามตัวชี้วัด!AX828)</f>
        <v/>
      </c>
      <c r="J891" s="60" t="str">
        <f t="shared" si="337"/>
        <v/>
      </c>
      <c r="K891" s="54" t="str">
        <f t="shared" si="338"/>
        <v/>
      </c>
      <c r="L891" s="307" t="str">
        <f t="shared" si="339"/>
        <v/>
      </c>
      <c r="M891" s="33"/>
      <c r="N891" s="33" t="str">
        <f t="shared" si="340"/>
        <v/>
      </c>
      <c r="O891" s="33" t="str">
        <f t="shared" si="341"/>
        <v/>
      </c>
      <c r="P891" s="59" t="str">
        <f>IF('กรอกข้อมูล นร1'!E47="ย้าย",'กรอกข้อมูล นร1'!E47,"")</f>
        <v/>
      </c>
      <c r="Q891" s="35">
        <f t="shared" si="342"/>
        <v>0</v>
      </c>
      <c r="W891" s="35">
        <f t="shared" si="343"/>
        <v>0</v>
      </c>
    </row>
    <row r="892" spans="1:23" ht="12.95" customHeight="1">
      <c r="A892" s="54" t="str">
        <f t="shared" ref="A892:B892" si="346">A832</f>
        <v/>
      </c>
      <c r="B892" s="470" t="str">
        <f t="shared" si="346"/>
        <v/>
      </c>
      <c r="C892" s="52" t="str">
        <f>IF(A892="","",คะแนนตามตัวชี้วัด!AY829)</f>
        <v/>
      </c>
      <c r="D892" s="52" t="str">
        <f>IF(A892="","",คะแนนตามตัวชี้วัด!AU829)</f>
        <v/>
      </c>
      <c r="E892" s="52" t="str">
        <f>IF(B892="","",คะแนนตามตัวชี้วัด!AV829)</f>
        <v/>
      </c>
      <c r="F892" s="60" t="str">
        <f t="shared" si="336"/>
        <v/>
      </c>
      <c r="G892" s="52" t="str">
        <f>IF(A892="","",คะแนนตามตัวชี้วัด!AZ829)</f>
        <v/>
      </c>
      <c r="H892" s="52" t="str">
        <f>IF(A892="","",คะแนนตามตัวชี้วัด!AW829)</f>
        <v/>
      </c>
      <c r="I892" s="52" t="str">
        <f>IF(B892="","",คะแนนตามตัวชี้วัด!AX829)</f>
        <v/>
      </c>
      <c r="J892" s="60" t="str">
        <f t="shared" si="337"/>
        <v/>
      </c>
      <c r="K892" s="54" t="str">
        <f t="shared" si="338"/>
        <v/>
      </c>
      <c r="L892" s="307" t="str">
        <f t="shared" si="339"/>
        <v/>
      </c>
      <c r="M892" s="33"/>
      <c r="N892" s="33" t="str">
        <f t="shared" si="340"/>
        <v/>
      </c>
      <c r="O892" s="33" t="str">
        <f t="shared" si="341"/>
        <v/>
      </c>
      <c r="P892" s="59" t="str">
        <f>IF('กรอกข้อมูล นร1'!E48="ย้าย",'กรอกข้อมูล นร1'!E48,"")</f>
        <v/>
      </c>
      <c r="Q892" s="35">
        <f t="shared" si="342"/>
        <v>0</v>
      </c>
      <c r="W892" s="35">
        <f t="shared" si="343"/>
        <v>0</v>
      </c>
    </row>
    <row r="893" spans="1:23" ht="12.95" customHeight="1">
      <c r="A893" s="54" t="str">
        <f t="shared" ref="A893:B893" si="347">A833</f>
        <v/>
      </c>
      <c r="B893" s="470" t="str">
        <f t="shared" si="347"/>
        <v/>
      </c>
      <c r="C893" s="52" t="str">
        <f>IF(A893="","",คะแนนตามตัวชี้วัด!AY830)</f>
        <v/>
      </c>
      <c r="D893" s="52" t="str">
        <f>IF(A893="","",คะแนนตามตัวชี้วัด!AU830)</f>
        <v/>
      </c>
      <c r="E893" s="52" t="str">
        <f>IF(B893="","",คะแนนตามตัวชี้วัด!AV830)</f>
        <v/>
      </c>
      <c r="F893" s="60" t="str">
        <f t="shared" si="336"/>
        <v/>
      </c>
      <c r="G893" s="52" t="str">
        <f>IF(A893="","",คะแนนตามตัวชี้วัด!AZ830)</f>
        <v/>
      </c>
      <c r="H893" s="52" t="str">
        <f>IF(A893="","",คะแนนตามตัวชี้วัด!AW830)</f>
        <v/>
      </c>
      <c r="I893" s="52" t="str">
        <f>IF(B893="","",คะแนนตามตัวชี้วัด!AX830)</f>
        <v/>
      </c>
      <c r="J893" s="60" t="str">
        <f t="shared" si="337"/>
        <v/>
      </c>
      <c r="K893" s="54" t="str">
        <f t="shared" si="338"/>
        <v/>
      </c>
      <c r="L893" s="307" t="str">
        <f t="shared" si="339"/>
        <v/>
      </c>
      <c r="M893" s="33"/>
      <c r="N893" s="33" t="str">
        <f t="shared" si="340"/>
        <v/>
      </c>
      <c r="O893" s="33" t="str">
        <f t="shared" si="341"/>
        <v/>
      </c>
      <c r="P893" s="59" t="str">
        <f>IF('กรอกข้อมูล นร1'!E49="ย้าย",'กรอกข้อมูล นร1'!E49,"")</f>
        <v/>
      </c>
      <c r="Q893" s="35">
        <f t="shared" si="342"/>
        <v>0</v>
      </c>
      <c r="W893" s="35">
        <f t="shared" si="343"/>
        <v>0</v>
      </c>
    </row>
    <row r="894" spans="1:23" ht="12.95" customHeight="1">
      <c r="A894" s="54" t="str">
        <f t="shared" ref="A894:B894" si="348">A834</f>
        <v/>
      </c>
      <c r="B894" s="470" t="str">
        <f t="shared" si="348"/>
        <v/>
      </c>
      <c r="C894" s="52" t="str">
        <f>IF(A894="","",คะแนนตามตัวชี้วัด!AY831)</f>
        <v/>
      </c>
      <c r="D894" s="52" t="str">
        <f>IF(A894="","",คะแนนตามตัวชี้วัด!AU831)</f>
        <v/>
      </c>
      <c r="E894" s="52" t="str">
        <f>IF(B894="","",คะแนนตามตัวชี้วัด!AV831)</f>
        <v/>
      </c>
      <c r="F894" s="60" t="str">
        <f t="shared" si="336"/>
        <v/>
      </c>
      <c r="G894" s="52" t="str">
        <f>IF(A894="","",คะแนนตามตัวชี้วัด!AZ831)</f>
        <v/>
      </c>
      <c r="H894" s="52" t="str">
        <f>IF(A894="","",คะแนนตามตัวชี้วัด!AW831)</f>
        <v/>
      </c>
      <c r="I894" s="52" t="str">
        <f>IF(B894="","",คะแนนตามตัวชี้วัด!AX831)</f>
        <v/>
      </c>
      <c r="J894" s="60" t="str">
        <f t="shared" si="337"/>
        <v/>
      </c>
      <c r="K894" s="54" t="str">
        <f t="shared" si="338"/>
        <v/>
      </c>
      <c r="L894" s="307" t="str">
        <f t="shared" si="339"/>
        <v/>
      </c>
      <c r="M894" s="33"/>
      <c r="N894" s="33" t="str">
        <f t="shared" si="340"/>
        <v/>
      </c>
      <c r="O894" s="33" t="str">
        <f t="shared" si="341"/>
        <v/>
      </c>
      <c r="P894" s="59" t="str">
        <f>IF('กรอกข้อมูล นร1'!E50="ย้าย",'กรอกข้อมูล นร1'!E50,"")</f>
        <v/>
      </c>
      <c r="Q894" s="35">
        <f t="shared" si="342"/>
        <v>0</v>
      </c>
      <c r="W894" s="35">
        <f t="shared" si="343"/>
        <v>0</v>
      </c>
    </row>
    <row r="895" spans="1:23" ht="12.95" customHeight="1">
      <c r="A895" s="54" t="str">
        <f t="shared" ref="A895:B895" si="349">A835</f>
        <v/>
      </c>
      <c r="B895" s="470" t="str">
        <f t="shared" si="349"/>
        <v/>
      </c>
      <c r="C895" s="52" t="str">
        <f>IF(A895="","",คะแนนตามตัวชี้วัด!AY832)</f>
        <v/>
      </c>
      <c r="D895" s="52" t="str">
        <f>IF(A895="","",คะแนนตามตัวชี้วัด!AU832)</f>
        <v/>
      </c>
      <c r="E895" s="52" t="str">
        <f>IF(B895="","",คะแนนตามตัวชี้วัด!AV832)</f>
        <v/>
      </c>
      <c r="F895" s="60" t="str">
        <f t="shared" si="336"/>
        <v/>
      </c>
      <c r="G895" s="52" t="str">
        <f>IF(A895="","",คะแนนตามตัวชี้วัด!AZ832)</f>
        <v/>
      </c>
      <c r="H895" s="52" t="str">
        <f>IF(A895="","",คะแนนตามตัวชี้วัด!AW832)</f>
        <v/>
      </c>
      <c r="I895" s="52" t="str">
        <f>IF(B895="","",คะแนนตามตัวชี้วัด!AX832)</f>
        <v/>
      </c>
      <c r="J895" s="60" t="str">
        <f t="shared" si="337"/>
        <v/>
      </c>
      <c r="K895" s="54" t="str">
        <f t="shared" si="338"/>
        <v/>
      </c>
      <c r="L895" s="307" t="str">
        <f t="shared" si="339"/>
        <v/>
      </c>
      <c r="M895" s="33"/>
      <c r="N895" s="33" t="str">
        <f t="shared" si="340"/>
        <v/>
      </c>
      <c r="O895" s="33" t="str">
        <f t="shared" si="341"/>
        <v/>
      </c>
      <c r="P895" s="59" t="str">
        <f>IF('กรอกข้อมูล นร1'!E51="ย้าย",'กรอกข้อมูล นร1'!E51,"")</f>
        <v/>
      </c>
      <c r="Q895" s="35">
        <f t="shared" si="342"/>
        <v>0</v>
      </c>
      <c r="W895" s="35">
        <f t="shared" si="343"/>
        <v>0</v>
      </c>
    </row>
    <row r="896" spans="1:23" ht="12.95" customHeight="1">
      <c r="A896" s="54" t="str">
        <f t="shared" ref="A896:B896" si="350">A836</f>
        <v/>
      </c>
      <c r="B896" s="470" t="str">
        <f t="shared" si="350"/>
        <v/>
      </c>
      <c r="C896" s="52" t="str">
        <f>IF(A896="","",คะแนนตามตัวชี้วัด!AY833)</f>
        <v/>
      </c>
      <c r="D896" s="52" t="str">
        <f>IF(A896="","",คะแนนตามตัวชี้วัด!AU833)</f>
        <v/>
      </c>
      <c r="E896" s="52" t="str">
        <f>IF(B896="","",คะแนนตามตัวชี้วัด!AV833)</f>
        <v/>
      </c>
      <c r="F896" s="60" t="str">
        <f t="shared" si="336"/>
        <v/>
      </c>
      <c r="G896" s="52" t="str">
        <f>IF(A896="","",คะแนนตามตัวชี้วัด!AZ833)</f>
        <v/>
      </c>
      <c r="H896" s="52" t="str">
        <f>IF(A896="","",คะแนนตามตัวชี้วัด!AW833)</f>
        <v/>
      </c>
      <c r="I896" s="52" t="str">
        <f>IF(B896="","",คะแนนตามตัวชี้วัด!AX833)</f>
        <v/>
      </c>
      <c r="J896" s="60" t="str">
        <f t="shared" si="337"/>
        <v/>
      </c>
      <c r="K896" s="54" t="str">
        <f t="shared" si="338"/>
        <v/>
      </c>
      <c r="L896" s="307" t="str">
        <f t="shared" si="339"/>
        <v/>
      </c>
      <c r="M896" s="33"/>
      <c r="N896" s="33" t="str">
        <f t="shared" si="340"/>
        <v/>
      </c>
      <c r="O896" s="33" t="str">
        <f t="shared" si="341"/>
        <v/>
      </c>
      <c r="P896" s="59" t="str">
        <f>IF('กรอกข้อมูล นร1'!E52="ย้าย",'กรอกข้อมูล นร1'!E52,"")</f>
        <v/>
      </c>
      <c r="Q896" s="35">
        <f t="shared" si="342"/>
        <v>0</v>
      </c>
      <c r="W896" s="35">
        <f t="shared" si="343"/>
        <v>0</v>
      </c>
    </row>
    <row r="897" spans="1:24" ht="12.95" customHeight="1">
      <c r="A897" s="54" t="str">
        <f t="shared" ref="A897:B897" si="351">A837</f>
        <v/>
      </c>
      <c r="B897" s="470" t="str">
        <f t="shared" si="351"/>
        <v/>
      </c>
      <c r="C897" s="52" t="str">
        <f>IF(A897="","",คะแนนตามตัวชี้วัด!AY834)</f>
        <v/>
      </c>
      <c r="D897" s="52" t="str">
        <f>IF(A897="","",คะแนนตามตัวชี้วัด!AU834)</f>
        <v/>
      </c>
      <c r="E897" s="52" t="str">
        <f>IF(B897="","",คะแนนตามตัวชี้วัด!AV834)</f>
        <v/>
      </c>
      <c r="F897" s="60" t="str">
        <f t="shared" si="336"/>
        <v/>
      </c>
      <c r="G897" s="52" t="str">
        <f>IF(A897="","",คะแนนตามตัวชี้วัด!AZ834)</f>
        <v/>
      </c>
      <c r="H897" s="52" t="str">
        <f>IF(A897="","",คะแนนตามตัวชี้วัด!AW834)</f>
        <v/>
      </c>
      <c r="I897" s="52" t="str">
        <f>IF(B897="","",คะแนนตามตัวชี้วัด!AX834)</f>
        <v/>
      </c>
      <c r="J897" s="60" t="str">
        <f t="shared" si="337"/>
        <v/>
      </c>
      <c r="K897" s="54" t="str">
        <f t="shared" si="338"/>
        <v/>
      </c>
      <c r="L897" s="307" t="str">
        <f t="shared" si="339"/>
        <v/>
      </c>
      <c r="M897" s="33"/>
      <c r="N897" s="33" t="str">
        <f t="shared" si="340"/>
        <v/>
      </c>
      <c r="O897" s="33" t="str">
        <f t="shared" si="341"/>
        <v/>
      </c>
      <c r="P897" s="59" t="str">
        <f>IF('กรอกข้อมูล นร1'!E53="ย้าย",'กรอกข้อมูล นร1'!E53,"")</f>
        <v/>
      </c>
      <c r="Q897" s="35">
        <f t="shared" si="342"/>
        <v>0</v>
      </c>
      <c r="W897" s="35">
        <f t="shared" si="343"/>
        <v>0</v>
      </c>
    </row>
    <row r="898" spans="1:24" ht="12.95" customHeight="1">
      <c r="A898" s="54" t="str">
        <f t="shared" ref="A898:B898" si="352">A838</f>
        <v/>
      </c>
      <c r="B898" s="470" t="str">
        <f t="shared" si="352"/>
        <v/>
      </c>
      <c r="C898" s="52" t="str">
        <f>IF(A898="","",คะแนนตามตัวชี้วัด!AY835)</f>
        <v/>
      </c>
      <c r="D898" s="52" t="str">
        <f>IF(A898="","",คะแนนตามตัวชี้วัด!AU835)</f>
        <v/>
      </c>
      <c r="E898" s="52" t="str">
        <f>IF(B898="","",คะแนนตามตัวชี้วัด!AV835)</f>
        <v/>
      </c>
      <c r="F898" s="60" t="str">
        <f t="shared" si="336"/>
        <v/>
      </c>
      <c r="G898" s="52" t="str">
        <f>IF(A898="","",คะแนนตามตัวชี้วัด!AZ835)</f>
        <v/>
      </c>
      <c r="H898" s="52" t="str">
        <f>IF(A898="","",คะแนนตามตัวชี้วัด!AW835)</f>
        <v/>
      </c>
      <c r="I898" s="52" t="str">
        <f>IF(B898="","",คะแนนตามตัวชี้วัด!AX835)</f>
        <v/>
      </c>
      <c r="J898" s="60" t="str">
        <f t="shared" si="337"/>
        <v/>
      </c>
      <c r="K898" s="54" t="str">
        <f t="shared" si="338"/>
        <v/>
      </c>
      <c r="L898" s="307" t="str">
        <f t="shared" si="339"/>
        <v/>
      </c>
      <c r="M898" s="33"/>
      <c r="N898" s="33" t="str">
        <f t="shared" si="340"/>
        <v/>
      </c>
      <c r="O898" s="33" t="str">
        <f t="shared" si="341"/>
        <v/>
      </c>
      <c r="P898" s="59" t="str">
        <f>IF('กรอกข้อมูล นร1'!E54="ย้าย",'กรอกข้อมูล นร1'!E54,"")</f>
        <v/>
      </c>
      <c r="Q898" s="35">
        <f t="shared" si="342"/>
        <v>0</v>
      </c>
      <c r="W898" s="35">
        <f t="shared" si="343"/>
        <v>0</v>
      </c>
    </row>
    <row r="899" spans="1:24" ht="1.5" customHeight="1">
      <c r="A899" s="41"/>
      <c r="B899" s="38"/>
      <c r="C899" s="39"/>
      <c r="D899" s="45"/>
      <c r="E899" s="45"/>
      <c r="F899" s="40"/>
      <c r="G899" s="40"/>
      <c r="H899" s="45"/>
      <c r="I899" s="45"/>
      <c r="J899" s="45"/>
      <c r="K899" s="46"/>
      <c r="L899" s="45"/>
      <c r="M899" s="47"/>
      <c r="N899" s="317" t="str">
        <f>IF(COUNTIF(N849:N898,"/"),COUNTIF(N849:N898,"/"),"0")</f>
        <v>0</v>
      </c>
      <c r="O899" s="317">
        <f>IF(COUNTIF(O849:O898,"/"),COUNTIF(O849:O898,"/"),"0")</f>
        <v>1</v>
      </c>
      <c r="Q899" s="35">
        <f t="shared" si="302"/>
        <v>0</v>
      </c>
      <c r="W899" s="35">
        <f t="shared" si="289"/>
        <v>0</v>
      </c>
    </row>
    <row r="900" spans="1:24" ht="21" customHeight="1">
      <c r="B900" s="916" t="s">
        <v>114</v>
      </c>
      <c r="C900" s="916"/>
      <c r="D900" s="916"/>
      <c r="E900" s="917">
        <f>N899*100/SUM(N899:O899)</f>
        <v>0</v>
      </c>
      <c r="F900" s="917"/>
      <c r="G900" s="251"/>
      <c r="H900" s="42"/>
      <c r="I900" s="42"/>
      <c r="J900" s="42"/>
      <c r="K900" s="43"/>
      <c r="L900" s="42"/>
      <c r="M900" s="44"/>
      <c r="N900" s="44"/>
      <c r="Q900" s="35">
        <f t="shared" si="302"/>
        <v>0</v>
      </c>
      <c r="W900" s="35">
        <f t="shared" si="289"/>
        <v>0</v>
      </c>
    </row>
    <row r="901" spans="1:24" ht="21" customHeight="1">
      <c r="A901" s="918" t="str">
        <f>"ผลการประเมินการเรียนรู้  วิชา"&amp;ข้อมูลพื้นฐาน!A31&amp;"    รหัสวิชา    "&amp;ข้อมูลพื้นฐาน!C31</f>
        <v xml:space="preserve">ผลการประเมินการเรียนรู้  วิชา    รหัสวิชา    </v>
      </c>
      <c r="B901" s="918"/>
      <c r="C901" s="918"/>
      <c r="D901" s="918"/>
      <c r="E901" s="918"/>
      <c r="F901" s="918"/>
      <c r="G901" s="918"/>
      <c r="H901" s="918"/>
      <c r="I901" s="918"/>
      <c r="J901" s="918"/>
      <c r="K901" s="918"/>
      <c r="L901" s="918"/>
      <c r="M901" s="918"/>
      <c r="N901" s="918"/>
      <c r="O901" s="918"/>
      <c r="P901" s="918"/>
      <c r="Q901" s="35">
        <f t="shared" si="302"/>
        <v>0</v>
      </c>
      <c r="X901" s="35">
        <v>16</v>
      </c>
    </row>
    <row r="902" spans="1:24" ht="21" customHeight="1">
      <c r="A90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902" s="945"/>
      <c r="C902" s="945"/>
      <c r="D902" s="945"/>
      <c r="E902" s="945"/>
      <c r="F902" s="945"/>
      <c r="G902" s="945"/>
      <c r="H902" s="945"/>
      <c r="I902" s="945"/>
      <c r="J902" s="945"/>
      <c r="K902" s="945"/>
      <c r="L902" s="945"/>
      <c r="M902" s="945"/>
      <c r="N902" s="945"/>
      <c r="O902" s="945"/>
      <c r="P902" s="945"/>
      <c r="Q902" s="35">
        <f t="shared" si="302"/>
        <v>0</v>
      </c>
    </row>
    <row r="903" spans="1:24" ht="15.95" customHeight="1">
      <c r="A903" s="946" t="str">
        <f>"ครูผู้สอน    "&amp;ข้อมูลพื้นฐาน!B31</f>
        <v xml:space="preserve">ครูผู้สอน    </v>
      </c>
      <c r="B903" s="946"/>
      <c r="C903" s="946"/>
      <c r="D903" s="946"/>
      <c r="E903" s="946"/>
      <c r="F903" s="946"/>
      <c r="G903" s="946"/>
      <c r="H903" s="946"/>
      <c r="I903" s="946"/>
      <c r="J903" s="946"/>
      <c r="K903" s="946"/>
      <c r="L903" s="946"/>
      <c r="M903" s="946"/>
      <c r="N903" s="946"/>
      <c r="O903" s="946"/>
      <c r="P903" s="946"/>
      <c r="Q903" s="35">
        <f t="shared" si="302"/>
        <v>0</v>
      </c>
    </row>
    <row r="904" spans="1:24" ht="14.45" customHeight="1">
      <c r="A904" s="921" t="s">
        <v>38</v>
      </c>
      <c r="B904" s="924" t="s">
        <v>39</v>
      </c>
      <c r="C904" s="947" t="s">
        <v>40</v>
      </c>
      <c r="D904" s="947"/>
      <c r="E904" s="947"/>
      <c r="F904" s="947"/>
      <c r="G904" s="948" t="s">
        <v>43</v>
      </c>
      <c r="H904" s="948"/>
      <c r="I904" s="948"/>
      <c r="J904" s="931"/>
      <c r="K904" s="930" t="s">
        <v>44</v>
      </c>
      <c r="L904" s="931"/>
      <c r="M904" s="932" t="s">
        <v>48</v>
      </c>
      <c r="N904" s="935" t="s">
        <v>49</v>
      </c>
      <c r="O904" s="936"/>
      <c r="P904" s="939" t="s">
        <v>61</v>
      </c>
      <c r="Q904" s="35">
        <f t="shared" si="302"/>
        <v>0</v>
      </c>
    </row>
    <row r="905" spans="1:24" ht="45.6" customHeight="1">
      <c r="A905" s="922"/>
      <c r="B905" s="925"/>
      <c r="C905" s="949" t="s">
        <v>116</v>
      </c>
      <c r="D905" s="585" t="s">
        <v>41</v>
      </c>
      <c r="E905" s="585" t="s">
        <v>42</v>
      </c>
      <c r="F905" s="585" t="s">
        <v>1</v>
      </c>
      <c r="G905" s="949" t="s">
        <v>116</v>
      </c>
      <c r="H905" s="586" t="s">
        <v>41</v>
      </c>
      <c r="I905" s="586" t="s">
        <v>1717</v>
      </c>
      <c r="J905" s="586" t="s">
        <v>1</v>
      </c>
      <c r="K905" s="587" t="s">
        <v>45</v>
      </c>
      <c r="L905" s="949" t="s">
        <v>46</v>
      </c>
      <c r="M905" s="933"/>
      <c r="N905" s="937"/>
      <c r="O905" s="938"/>
      <c r="P905" s="940"/>
      <c r="Q905" s="35">
        <f t="shared" si="302"/>
        <v>0</v>
      </c>
    </row>
    <row r="906" spans="1:24" ht="14.45" customHeight="1">
      <c r="A906" s="922"/>
      <c r="B906" s="925"/>
      <c r="C906" s="950"/>
      <c r="D906" s="209" t="s">
        <v>47</v>
      </c>
      <c r="E906" s="209" t="s">
        <v>47</v>
      </c>
      <c r="F906" s="209" t="s">
        <v>47</v>
      </c>
      <c r="G906" s="950"/>
      <c r="H906" s="209" t="s">
        <v>47</v>
      </c>
      <c r="I906" s="209" t="s">
        <v>47</v>
      </c>
      <c r="J906" s="209" t="s">
        <v>47</v>
      </c>
      <c r="K906" s="588" t="s">
        <v>47</v>
      </c>
      <c r="L906" s="951"/>
      <c r="M906" s="933"/>
      <c r="N906" s="939" t="s">
        <v>50</v>
      </c>
      <c r="O906" s="939" t="s">
        <v>51</v>
      </c>
      <c r="P906" s="940"/>
      <c r="Q906" s="35">
        <f t="shared" si="302"/>
        <v>0</v>
      </c>
    </row>
    <row r="907" spans="1:24" ht="14.45" customHeight="1">
      <c r="A907" s="923"/>
      <c r="B907" s="926"/>
      <c r="C907" s="209">
        <f>ข้อมูลพื้นฐาน!F31</f>
        <v>0</v>
      </c>
      <c r="D907" s="209">
        <f>ข้อมูลพื้นฐาน!D31</f>
        <v>0</v>
      </c>
      <c r="E907" s="209">
        <f>ข้อมูลพื้นฐาน!E31</f>
        <v>0</v>
      </c>
      <c r="F907" s="209">
        <f>SUM(D907:E907)</f>
        <v>0</v>
      </c>
      <c r="G907" s="209">
        <f>ข้อมูลพื้นฐาน!G31</f>
        <v>0</v>
      </c>
      <c r="H907" s="209">
        <f>ข้อมูลพื้นฐาน!D31</f>
        <v>0</v>
      </c>
      <c r="I907" s="209">
        <f>ข้อมูลพื้นฐาน!E31</f>
        <v>0</v>
      </c>
      <c r="J907" s="209">
        <f>SUM(H907:I907)</f>
        <v>0</v>
      </c>
      <c r="K907" s="588">
        <f>SUM(F907,J907)/2</f>
        <v>0</v>
      </c>
      <c r="L907" s="950"/>
      <c r="M907" s="934"/>
      <c r="N907" s="941"/>
      <c r="O907" s="941"/>
      <c r="P907" s="941"/>
      <c r="Q907" s="35">
        <f t="shared" si="302"/>
        <v>0</v>
      </c>
    </row>
    <row r="908" spans="1:24" ht="12.95" customHeight="1">
      <c r="A908" s="54">
        <f t="shared" ref="A908:A939" si="353">A789</f>
        <v>1</v>
      </c>
      <c r="B908" s="470" t="str">
        <f t="shared" ref="B908:B939" si="354">B849</f>
        <v/>
      </c>
      <c r="C908" s="52">
        <f>IF(A908="","",คะแนนตามตัวชี้วัด!AY842)</f>
        <v>0</v>
      </c>
      <c r="D908" s="52">
        <f>IF(A908="","",คะแนนตามตัวชี้วัด!AU842)</f>
        <v>0</v>
      </c>
      <c r="E908" s="52" t="str">
        <f>IF(B908="","",คะแนนตามตัวชี้วัด!AV842)</f>
        <v/>
      </c>
      <c r="F908" s="60" t="str">
        <f>IF(SUM(D908:E908),SUM(D908:E908),"")</f>
        <v/>
      </c>
      <c r="G908" s="52">
        <f>IF(A908="","",คะแนนตามตัวชี้วัด!AZ842)</f>
        <v>0</v>
      </c>
      <c r="H908" s="52">
        <f>IF(A908="","",คะแนนตามตัวชี้วัด!AW842)</f>
        <v>0</v>
      </c>
      <c r="I908" s="52" t="str">
        <f>IF(B908="","",คะแนนตามตัวชี้วัด!AX842)</f>
        <v/>
      </c>
      <c r="J908" s="60" t="str">
        <f>IF(SUM(H908:I908),SUM(H908:I908),"")</f>
        <v/>
      </c>
      <c r="K908" s="54">
        <f>IF(A908="","",SUM(F908,J908)/2)</f>
        <v>0</v>
      </c>
      <c r="L908" s="307">
        <f t="shared" ref="L908:L947" si="355">IF(A908="","",IF(P908="ย้าย","-",VLOOKUP(K908,เกรดประจำชั้น,4,TRUE)))</f>
        <v>0</v>
      </c>
      <c r="M908" s="33"/>
      <c r="N908" s="33" t="str">
        <f>IF(P908="ย้าย","-",IF(A908="","",IF(L908&gt;0,"/","")))</f>
        <v/>
      </c>
      <c r="O908" s="33" t="str">
        <f>IF(N908="-","-",IF(A908="","",IF(L908=0,"/","")))</f>
        <v>/</v>
      </c>
      <c r="P908" s="59" t="str">
        <f>IF('กรอกข้อมูล นร1'!E5="ย้าย",'กรอกข้อมูล นร1'!E5,"")</f>
        <v/>
      </c>
      <c r="Q908" s="35">
        <f t="shared" si="302"/>
        <v>0</v>
      </c>
      <c r="W908" s="35">
        <f t="shared" ref="W908:W959" si="356">SUM(C908,G908)</f>
        <v>0</v>
      </c>
    </row>
    <row r="909" spans="1:24" ht="12.95" customHeight="1">
      <c r="A909" s="54" t="str">
        <f t="shared" si="353"/>
        <v/>
      </c>
      <c r="B909" s="470" t="str">
        <f t="shared" si="354"/>
        <v/>
      </c>
      <c r="C909" s="52" t="str">
        <f>IF(A909="","",คะแนนตามตัวชี้วัด!AY843)</f>
        <v/>
      </c>
      <c r="D909" s="52" t="str">
        <f>IF(A909="","",คะแนนตามตัวชี้วัด!AU843)</f>
        <v/>
      </c>
      <c r="E909" s="52" t="str">
        <f>IF(B909="","",คะแนนตามตัวชี้วัด!AV843)</f>
        <v/>
      </c>
      <c r="F909" s="60" t="str">
        <f t="shared" ref="F909:F947" si="357">IF(SUM(D909:E909),SUM(D909:E909),"")</f>
        <v/>
      </c>
      <c r="G909" s="52" t="str">
        <f>IF(A909="","",คะแนนตามตัวชี้วัด!AZ843)</f>
        <v/>
      </c>
      <c r="H909" s="52" t="str">
        <f>IF(A909="","",คะแนนตามตัวชี้วัด!AW843)</f>
        <v/>
      </c>
      <c r="I909" s="52" t="str">
        <f>IF(B909="","",คะแนนตามตัวชี้วัด!AX843)</f>
        <v/>
      </c>
      <c r="J909" s="60" t="str">
        <f t="shared" ref="J909:J947" si="358">IF(SUM(H909:I909),SUM(H909:I909),"")</f>
        <v/>
      </c>
      <c r="K909" s="54" t="str">
        <f t="shared" ref="K909:K947" si="359">IF(A909="","",SUM(F909,J909)/2)</f>
        <v/>
      </c>
      <c r="L909" s="307" t="str">
        <f t="shared" si="355"/>
        <v/>
      </c>
      <c r="M909" s="33"/>
      <c r="N909" s="33" t="str">
        <f t="shared" ref="N909:N947" si="360">IF(P909="ย้าย","-",IF(A909="","",IF(L909&gt;0,"/","")))</f>
        <v/>
      </c>
      <c r="O909" s="33" t="str">
        <f t="shared" ref="O909:O947" si="361">IF(N909="-","-",IF(A909="","",IF(L909=0,"/","")))</f>
        <v/>
      </c>
      <c r="P909" s="59" t="str">
        <f>IF('กรอกข้อมูล นร1'!E6="ย้าย",'กรอกข้อมูล นร1'!E6,"")</f>
        <v/>
      </c>
      <c r="Q909" s="35">
        <f t="shared" si="302"/>
        <v>0</v>
      </c>
      <c r="W909" s="35">
        <f t="shared" si="356"/>
        <v>0</v>
      </c>
    </row>
    <row r="910" spans="1:24" ht="12.95" customHeight="1">
      <c r="A910" s="54" t="str">
        <f t="shared" si="353"/>
        <v/>
      </c>
      <c r="B910" s="470" t="str">
        <f t="shared" si="354"/>
        <v/>
      </c>
      <c r="C910" s="52" t="str">
        <f>IF(A910="","",คะแนนตามตัวชี้วัด!AY844)</f>
        <v/>
      </c>
      <c r="D910" s="52" t="str">
        <f>IF(A910="","",คะแนนตามตัวชี้วัด!AU844)</f>
        <v/>
      </c>
      <c r="E910" s="52" t="str">
        <f>IF(B910="","",คะแนนตามตัวชี้วัด!AV844)</f>
        <v/>
      </c>
      <c r="F910" s="60" t="str">
        <f t="shared" si="357"/>
        <v/>
      </c>
      <c r="G910" s="52" t="str">
        <f>IF(A910="","",คะแนนตามตัวชี้วัด!AZ844)</f>
        <v/>
      </c>
      <c r="H910" s="52" t="str">
        <f>IF(A910="","",คะแนนตามตัวชี้วัด!AW844)</f>
        <v/>
      </c>
      <c r="I910" s="52" t="str">
        <f>IF(B910="","",คะแนนตามตัวชี้วัด!AX844)</f>
        <v/>
      </c>
      <c r="J910" s="60" t="str">
        <f t="shared" si="358"/>
        <v/>
      </c>
      <c r="K910" s="54" t="str">
        <f t="shared" si="359"/>
        <v/>
      </c>
      <c r="L910" s="307" t="str">
        <f t="shared" si="355"/>
        <v/>
      </c>
      <c r="M910" s="33"/>
      <c r="N910" s="33" t="str">
        <f t="shared" si="360"/>
        <v/>
      </c>
      <c r="O910" s="33" t="str">
        <f t="shared" si="361"/>
        <v/>
      </c>
      <c r="P910" s="59" t="str">
        <f>IF('กรอกข้อมูล นร1'!E7="ย้าย",'กรอกข้อมูล นร1'!E7,"")</f>
        <v/>
      </c>
      <c r="Q910" s="35">
        <f t="shared" si="302"/>
        <v>0</v>
      </c>
      <c r="W910" s="35">
        <f t="shared" si="356"/>
        <v>0</v>
      </c>
    </row>
    <row r="911" spans="1:24" ht="12.95" customHeight="1">
      <c r="A911" s="54" t="str">
        <f t="shared" si="353"/>
        <v/>
      </c>
      <c r="B911" s="470" t="str">
        <f t="shared" si="354"/>
        <v/>
      </c>
      <c r="C911" s="52" t="str">
        <f>IF(A911="","",คะแนนตามตัวชี้วัด!AY845)</f>
        <v/>
      </c>
      <c r="D911" s="52" t="str">
        <f>IF(A911="","",คะแนนตามตัวชี้วัด!AU845)</f>
        <v/>
      </c>
      <c r="E911" s="52" t="str">
        <f>IF(B911="","",คะแนนตามตัวชี้วัด!AV845)</f>
        <v/>
      </c>
      <c r="F911" s="60" t="str">
        <f t="shared" si="357"/>
        <v/>
      </c>
      <c r="G911" s="52" t="str">
        <f>IF(A911="","",คะแนนตามตัวชี้วัด!AZ845)</f>
        <v/>
      </c>
      <c r="H911" s="52" t="str">
        <f>IF(A911="","",คะแนนตามตัวชี้วัด!AW845)</f>
        <v/>
      </c>
      <c r="I911" s="52" t="str">
        <f>IF(B911="","",คะแนนตามตัวชี้วัด!AX845)</f>
        <v/>
      </c>
      <c r="J911" s="60" t="str">
        <f t="shared" si="358"/>
        <v/>
      </c>
      <c r="K911" s="54" t="str">
        <f t="shared" si="359"/>
        <v/>
      </c>
      <c r="L911" s="307" t="str">
        <f t="shared" si="355"/>
        <v/>
      </c>
      <c r="M911" s="33"/>
      <c r="N911" s="33" t="str">
        <f t="shared" si="360"/>
        <v/>
      </c>
      <c r="O911" s="33" t="str">
        <f t="shared" si="361"/>
        <v/>
      </c>
      <c r="P911" s="59" t="str">
        <f>IF('กรอกข้อมูล นร1'!E8="ย้าย",'กรอกข้อมูล นร1'!E8,"")</f>
        <v/>
      </c>
      <c r="Q911" s="35">
        <f t="shared" si="302"/>
        <v>0</v>
      </c>
      <c r="W911" s="35">
        <f t="shared" si="356"/>
        <v>0</v>
      </c>
    </row>
    <row r="912" spans="1:24" ht="12.95" customHeight="1">
      <c r="A912" s="54" t="str">
        <f t="shared" si="353"/>
        <v/>
      </c>
      <c r="B912" s="470" t="str">
        <f t="shared" si="354"/>
        <v/>
      </c>
      <c r="C912" s="52" t="str">
        <f>IF(A912="","",คะแนนตามตัวชี้วัด!AY846)</f>
        <v/>
      </c>
      <c r="D912" s="52" t="str">
        <f>IF(A912="","",คะแนนตามตัวชี้วัด!AU846)</f>
        <v/>
      </c>
      <c r="E912" s="52" t="str">
        <f>IF(B912="","",คะแนนตามตัวชี้วัด!AV846)</f>
        <v/>
      </c>
      <c r="F912" s="60" t="str">
        <f t="shared" si="357"/>
        <v/>
      </c>
      <c r="G912" s="52" t="str">
        <f>IF(A912="","",คะแนนตามตัวชี้วัด!AZ846)</f>
        <v/>
      </c>
      <c r="H912" s="52" t="str">
        <f>IF(A912="","",คะแนนตามตัวชี้วัด!AW846)</f>
        <v/>
      </c>
      <c r="I912" s="52" t="str">
        <f>IF(B912="","",คะแนนตามตัวชี้วัด!AX846)</f>
        <v/>
      </c>
      <c r="J912" s="60" t="str">
        <f t="shared" si="358"/>
        <v/>
      </c>
      <c r="K912" s="54" t="str">
        <f t="shared" si="359"/>
        <v/>
      </c>
      <c r="L912" s="307" t="str">
        <f t="shared" si="355"/>
        <v/>
      </c>
      <c r="M912" s="33"/>
      <c r="N912" s="33" t="str">
        <f t="shared" si="360"/>
        <v/>
      </c>
      <c r="O912" s="33" t="str">
        <f t="shared" si="361"/>
        <v/>
      </c>
      <c r="P912" s="59" t="str">
        <f>IF('กรอกข้อมูล นร1'!E9="ย้าย",'กรอกข้อมูล นร1'!E9,"")</f>
        <v/>
      </c>
      <c r="Q912" s="35">
        <f t="shared" si="302"/>
        <v>0</v>
      </c>
      <c r="W912" s="35">
        <f t="shared" si="356"/>
        <v>0</v>
      </c>
    </row>
    <row r="913" spans="1:23" ht="12.95" customHeight="1">
      <c r="A913" s="54" t="str">
        <f t="shared" si="353"/>
        <v/>
      </c>
      <c r="B913" s="470" t="str">
        <f t="shared" si="354"/>
        <v/>
      </c>
      <c r="C913" s="52" t="str">
        <f>IF(A913="","",คะแนนตามตัวชี้วัด!AY847)</f>
        <v/>
      </c>
      <c r="D913" s="52" t="str">
        <f>IF(A913="","",คะแนนตามตัวชี้วัด!AU847)</f>
        <v/>
      </c>
      <c r="E913" s="52" t="str">
        <f>IF(B913="","",คะแนนตามตัวชี้วัด!AV847)</f>
        <v/>
      </c>
      <c r="F913" s="60" t="str">
        <f t="shared" si="357"/>
        <v/>
      </c>
      <c r="G913" s="52" t="str">
        <f>IF(A913="","",คะแนนตามตัวชี้วัด!AZ847)</f>
        <v/>
      </c>
      <c r="H913" s="52" t="str">
        <f>IF(A913="","",คะแนนตามตัวชี้วัด!AW847)</f>
        <v/>
      </c>
      <c r="I913" s="52" t="str">
        <f>IF(B913="","",คะแนนตามตัวชี้วัด!AX847)</f>
        <v/>
      </c>
      <c r="J913" s="60" t="str">
        <f t="shared" si="358"/>
        <v/>
      </c>
      <c r="K913" s="54" t="str">
        <f t="shared" si="359"/>
        <v/>
      </c>
      <c r="L913" s="307" t="str">
        <f t="shared" si="355"/>
        <v/>
      </c>
      <c r="M913" s="33"/>
      <c r="N913" s="33" t="str">
        <f t="shared" si="360"/>
        <v/>
      </c>
      <c r="O913" s="33" t="str">
        <f t="shared" si="361"/>
        <v/>
      </c>
      <c r="P913" s="59" t="str">
        <f>IF('กรอกข้อมูล นร1'!E10="ย้าย",'กรอกข้อมูล นร1'!E10,"")</f>
        <v/>
      </c>
      <c r="Q913" s="35">
        <f t="shared" si="302"/>
        <v>0</v>
      </c>
      <c r="W913" s="35">
        <f t="shared" si="356"/>
        <v>0</v>
      </c>
    </row>
    <row r="914" spans="1:23" ht="12.95" customHeight="1">
      <c r="A914" s="54" t="str">
        <f t="shared" si="353"/>
        <v/>
      </c>
      <c r="B914" s="470" t="str">
        <f t="shared" si="354"/>
        <v/>
      </c>
      <c r="C914" s="52" t="str">
        <f>IF(A914="","",คะแนนตามตัวชี้วัด!AY848)</f>
        <v/>
      </c>
      <c r="D914" s="52" t="str">
        <f>IF(A914="","",คะแนนตามตัวชี้วัด!AU848)</f>
        <v/>
      </c>
      <c r="E914" s="52" t="str">
        <f>IF(B914="","",คะแนนตามตัวชี้วัด!AV848)</f>
        <v/>
      </c>
      <c r="F914" s="60" t="str">
        <f t="shared" si="357"/>
        <v/>
      </c>
      <c r="G914" s="52" t="str">
        <f>IF(A914="","",คะแนนตามตัวชี้วัด!AZ848)</f>
        <v/>
      </c>
      <c r="H914" s="52" t="str">
        <f>IF(A914="","",คะแนนตามตัวชี้วัด!AW848)</f>
        <v/>
      </c>
      <c r="I914" s="52" t="str">
        <f>IF(B914="","",คะแนนตามตัวชี้วัด!AX848)</f>
        <v/>
      </c>
      <c r="J914" s="60" t="str">
        <f t="shared" si="358"/>
        <v/>
      </c>
      <c r="K914" s="54" t="str">
        <f t="shared" si="359"/>
        <v/>
      </c>
      <c r="L914" s="307" t="str">
        <f t="shared" si="355"/>
        <v/>
      </c>
      <c r="M914" s="33"/>
      <c r="N914" s="33" t="str">
        <f t="shared" si="360"/>
        <v/>
      </c>
      <c r="O914" s="33" t="str">
        <f t="shared" si="361"/>
        <v/>
      </c>
      <c r="P914" s="59" t="str">
        <f>IF('กรอกข้อมูล นร1'!E11="ย้าย",'กรอกข้อมูล นร1'!E11,"")</f>
        <v/>
      </c>
      <c r="Q914" s="35">
        <f t="shared" si="302"/>
        <v>0</v>
      </c>
      <c r="W914" s="35">
        <f t="shared" si="356"/>
        <v>0</v>
      </c>
    </row>
    <row r="915" spans="1:23" ht="12.95" customHeight="1">
      <c r="A915" s="54" t="str">
        <f t="shared" si="353"/>
        <v/>
      </c>
      <c r="B915" s="470" t="str">
        <f t="shared" si="354"/>
        <v/>
      </c>
      <c r="C915" s="52" t="str">
        <f>IF(A915="","",คะแนนตามตัวชี้วัด!AY849)</f>
        <v/>
      </c>
      <c r="D915" s="52" t="str">
        <f>IF(A915="","",คะแนนตามตัวชี้วัด!AU849)</f>
        <v/>
      </c>
      <c r="E915" s="52" t="str">
        <f>IF(B915="","",คะแนนตามตัวชี้วัด!AV849)</f>
        <v/>
      </c>
      <c r="F915" s="60" t="str">
        <f t="shared" si="357"/>
        <v/>
      </c>
      <c r="G915" s="52" t="str">
        <f>IF(A915="","",คะแนนตามตัวชี้วัด!AZ849)</f>
        <v/>
      </c>
      <c r="H915" s="52" t="str">
        <f>IF(A915="","",คะแนนตามตัวชี้วัด!AW849)</f>
        <v/>
      </c>
      <c r="I915" s="52" t="str">
        <f>IF(B915="","",คะแนนตามตัวชี้วัด!AX849)</f>
        <v/>
      </c>
      <c r="J915" s="60" t="str">
        <f t="shared" si="358"/>
        <v/>
      </c>
      <c r="K915" s="54" t="str">
        <f t="shared" si="359"/>
        <v/>
      </c>
      <c r="L915" s="307" t="str">
        <f t="shared" si="355"/>
        <v/>
      </c>
      <c r="M915" s="33"/>
      <c r="N915" s="33" t="str">
        <f t="shared" si="360"/>
        <v/>
      </c>
      <c r="O915" s="33" t="str">
        <f t="shared" si="361"/>
        <v/>
      </c>
      <c r="P915" s="59" t="str">
        <f>IF('กรอกข้อมูล นร1'!E12="ย้าย",'กรอกข้อมูล นร1'!E12,"")</f>
        <v/>
      </c>
      <c r="Q915" s="35">
        <f t="shared" si="302"/>
        <v>0</v>
      </c>
      <c r="W915" s="35">
        <f t="shared" si="356"/>
        <v>0</v>
      </c>
    </row>
    <row r="916" spans="1:23" ht="12.95" customHeight="1">
      <c r="A916" s="54" t="str">
        <f t="shared" si="353"/>
        <v/>
      </c>
      <c r="B916" s="470" t="str">
        <f t="shared" si="354"/>
        <v/>
      </c>
      <c r="C916" s="52" t="str">
        <f>IF(A916="","",คะแนนตามตัวชี้วัด!AY850)</f>
        <v/>
      </c>
      <c r="D916" s="52" t="str">
        <f>IF(A916="","",คะแนนตามตัวชี้วัด!AU850)</f>
        <v/>
      </c>
      <c r="E916" s="52" t="str">
        <f>IF(B916="","",คะแนนตามตัวชี้วัด!AV850)</f>
        <v/>
      </c>
      <c r="F916" s="60" t="str">
        <f t="shared" si="357"/>
        <v/>
      </c>
      <c r="G916" s="52" t="str">
        <f>IF(A916="","",คะแนนตามตัวชี้วัด!AZ850)</f>
        <v/>
      </c>
      <c r="H916" s="52" t="str">
        <f>IF(A916="","",คะแนนตามตัวชี้วัด!AW850)</f>
        <v/>
      </c>
      <c r="I916" s="52" t="str">
        <f>IF(B916="","",คะแนนตามตัวชี้วัด!AX850)</f>
        <v/>
      </c>
      <c r="J916" s="60" t="str">
        <f t="shared" si="358"/>
        <v/>
      </c>
      <c r="K916" s="54" t="str">
        <f t="shared" si="359"/>
        <v/>
      </c>
      <c r="L916" s="307" t="str">
        <f t="shared" si="355"/>
        <v/>
      </c>
      <c r="M916" s="33"/>
      <c r="N916" s="33" t="str">
        <f t="shared" si="360"/>
        <v/>
      </c>
      <c r="O916" s="33" t="str">
        <f t="shared" si="361"/>
        <v/>
      </c>
      <c r="P916" s="59" t="str">
        <f>IF('กรอกข้อมูล นร1'!E13="ย้าย",'กรอกข้อมูล นร1'!E13,"")</f>
        <v/>
      </c>
      <c r="Q916" s="35">
        <f t="shared" si="302"/>
        <v>0</v>
      </c>
      <c r="W916" s="35">
        <f t="shared" si="356"/>
        <v>0</v>
      </c>
    </row>
    <row r="917" spans="1:23" ht="12.95" customHeight="1">
      <c r="A917" s="54" t="str">
        <f t="shared" si="353"/>
        <v/>
      </c>
      <c r="B917" s="470" t="str">
        <f t="shared" si="354"/>
        <v/>
      </c>
      <c r="C917" s="52" t="str">
        <f>IF(A917="","",คะแนนตามตัวชี้วัด!AY851)</f>
        <v/>
      </c>
      <c r="D917" s="52" t="str">
        <f>IF(A917="","",คะแนนตามตัวชี้วัด!AU851)</f>
        <v/>
      </c>
      <c r="E917" s="52" t="str">
        <f>IF(B917="","",คะแนนตามตัวชี้วัด!AV851)</f>
        <v/>
      </c>
      <c r="F917" s="60" t="str">
        <f t="shared" si="357"/>
        <v/>
      </c>
      <c r="G917" s="52" t="str">
        <f>IF(A917="","",คะแนนตามตัวชี้วัด!AZ851)</f>
        <v/>
      </c>
      <c r="H917" s="52" t="str">
        <f>IF(A917="","",คะแนนตามตัวชี้วัด!AW851)</f>
        <v/>
      </c>
      <c r="I917" s="52" t="str">
        <f>IF(B917="","",คะแนนตามตัวชี้วัด!AX851)</f>
        <v/>
      </c>
      <c r="J917" s="60" t="str">
        <f t="shared" si="358"/>
        <v/>
      </c>
      <c r="K917" s="54" t="str">
        <f t="shared" si="359"/>
        <v/>
      </c>
      <c r="L917" s="307" t="str">
        <f t="shared" si="355"/>
        <v/>
      </c>
      <c r="M917" s="33"/>
      <c r="N917" s="33" t="str">
        <f t="shared" si="360"/>
        <v/>
      </c>
      <c r="O917" s="33" t="str">
        <f t="shared" si="361"/>
        <v/>
      </c>
      <c r="P917" s="59" t="str">
        <f>IF('กรอกข้อมูล นร1'!E14="ย้าย",'กรอกข้อมูล นร1'!E14,"")</f>
        <v/>
      </c>
      <c r="Q917" s="35">
        <f t="shared" si="302"/>
        <v>0</v>
      </c>
      <c r="W917" s="35">
        <f t="shared" si="356"/>
        <v>0</v>
      </c>
    </row>
    <row r="918" spans="1:23" ht="12.95" customHeight="1">
      <c r="A918" s="54" t="str">
        <f t="shared" si="353"/>
        <v/>
      </c>
      <c r="B918" s="470" t="str">
        <f t="shared" si="354"/>
        <v/>
      </c>
      <c r="C918" s="52" t="str">
        <f>IF(A918="","",คะแนนตามตัวชี้วัด!AY852)</f>
        <v/>
      </c>
      <c r="D918" s="52" t="str">
        <f>IF(A918="","",คะแนนตามตัวชี้วัด!AU852)</f>
        <v/>
      </c>
      <c r="E918" s="52" t="str">
        <f>IF(B918="","",คะแนนตามตัวชี้วัด!AV852)</f>
        <v/>
      </c>
      <c r="F918" s="60" t="str">
        <f t="shared" si="357"/>
        <v/>
      </c>
      <c r="G918" s="52" t="str">
        <f>IF(A918="","",คะแนนตามตัวชี้วัด!AZ852)</f>
        <v/>
      </c>
      <c r="H918" s="52" t="str">
        <f>IF(A918="","",คะแนนตามตัวชี้วัด!AW852)</f>
        <v/>
      </c>
      <c r="I918" s="52" t="str">
        <f>IF(B918="","",คะแนนตามตัวชี้วัด!AX852)</f>
        <v/>
      </c>
      <c r="J918" s="60" t="str">
        <f t="shared" si="358"/>
        <v/>
      </c>
      <c r="K918" s="54" t="str">
        <f t="shared" si="359"/>
        <v/>
      </c>
      <c r="L918" s="307" t="str">
        <f t="shared" si="355"/>
        <v/>
      </c>
      <c r="M918" s="33"/>
      <c r="N918" s="33" t="str">
        <f t="shared" si="360"/>
        <v/>
      </c>
      <c r="O918" s="33" t="str">
        <f t="shared" si="361"/>
        <v/>
      </c>
      <c r="P918" s="59" t="str">
        <f>IF('กรอกข้อมูล นร1'!E15="ย้าย",'กรอกข้อมูล นร1'!E15,"")</f>
        <v/>
      </c>
      <c r="Q918" s="35">
        <f t="shared" si="302"/>
        <v>0</v>
      </c>
      <c r="W918" s="35">
        <f t="shared" si="356"/>
        <v>0</v>
      </c>
    </row>
    <row r="919" spans="1:23" ht="12.95" customHeight="1">
      <c r="A919" s="54" t="str">
        <f t="shared" si="353"/>
        <v/>
      </c>
      <c r="B919" s="470" t="str">
        <f t="shared" si="354"/>
        <v/>
      </c>
      <c r="C919" s="52" t="str">
        <f>IF(A919="","",คะแนนตามตัวชี้วัด!AY853)</f>
        <v/>
      </c>
      <c r="D919" s="52" t="str">
        <f>IF(A919="","",คะแนนตามตัวชี้วัด!AU853)</f>
        <v/>
      </c>
      <c r="E919" s="52" t="str">
        <f>IF(B919="","",คะแนนตามตัวชี้วัด!AV853)</f>
        <v/>
      </c>
      <c r="F919" s="60" t="str">
        <f t="shared" si="357"/>
        <v/>
      </c>
      <c r="G919" s="52" t="str">
        <f>IF(A919="","",คะแนนตามตัวชี้วัด!AZ853)</f>
        <v/>
      </c>
      <c r="H919" s="52" t="str">
        <f>IF(A919="","",คะแนนตามตัวชี้วัด!AW853)</f>
        <v/>
      </c>
      <c r="I919" s="52" t="str">
        <f>IF(B919="","",คะแนนตามตัวชี้วัด!AX853)</f>
        <v/>
      </c>
      <c r="J919" s="60" t="str">
        <f t="shared" si="358"/>
        <v/>
      </c>
      <c r="K919" s="54" t="str">
        <f t="shared" si="359"/>
        <v/>
      </c>
      <c r="L919" s="307" t="str">
        <f t="shared" si="355"/>
        <v/>
      </c>
      <c r="M919" s="33"/>
      <c r="N919" s="33" t="str">
        <f t="shared" si="360"/>
        <v/>
      </c>
      <c r="O919" s="33" t="str">
        <f t="shared" si="361"/>
        <v/>
      </c>
      <c r="P919" s="59" t="str">
        <f>IF('กรอกข้อมูล นร1'!E16="ย้าย",'กรอกข้อมูล นร1'!E16,"")</f>
        <v/>
      </c>
      <c r="Q919" s="35">
        <f t="shared" si="302"/>
        <v>0</v>
      </c>
      <c r="W919" s="35">
        <f t="shared" si="356"/>
        <v>0</v>
      </c>
    </row>
    <row r="920" spans="1:23" ht="12.95" customHeight="1">
      <c r="A920" s="54" t="str">
        <f t="shared" si="353"/>
        <v/>
      </c>
      <c r="B920" s="470" t="str">
        <f t="shared" si="354"/>
        <v/>
      </c>
      <c r="C920" s="52" t="str">
        <f>IF(A920="","",คะแนนตามตัวชี้วัด!AY854)</f>
        <v/>
      </c>
      <c r="D920" s="52" t="str">
        <f>IF(A920="","",คะแนนตามตัวชี้วัด!AU854)</f>
        <v/>
      </c>
      <c r="E920" s="52" t="str">
        <f>IF(B920="","",คะแนนตามตัวชี้วัด!AV854)</f>
        <v/>
      </c>
      <c r="F920" s="60" t="str">
        <f t="shared" si="357"/>
        <v/>
      </c>
      <c r="G920" s="52" t="str">
        <f>IF(A920="","",คะแนนตามตัวชี้วัด!AZ854)</f>
        <v/>
      </c>
      <c r="H920" s="52" t="str">
        <f>IF(A920="","",คะแนนตามตัวชี้วัด!AW854)</f>
        <v/>
      </c>
      <c r="I920" s="52" t="str">
        <f>IF(B920="","",คะแนนตามตัวชี้วัด!AX854)</f>
        <v/>
      </c>
      <c r="J920" s="60" t="str">
        <f t="shared" si="358"/>
        <v/>
      </c>
      <c r="K920" s="54" t="str">
        <f t="shared" si="359"/>
        <v/>
      </c>
      <c r="L920" s="307" t="str">
        <f t="shared" si="355"/>
        <v/>
      </c>
      <c r="M920" s="33"/>
      <c r="N920" s="33" t="str">
        <f t="shared" si="360"/>
        <v/>
      </c>
      <c r="O920" s="33" t="str">
        <f t="shared" si="361"/>
        <v/>
      </c>
      <c r="P920" s="59" t="str">
        <f>IF('กรอกข้อมูล นร1'!E17="ย้าย",'กรอกข้อมูล นร1'!E17,"")</f>
        <v/>
      </c>
      <c r="Q920" s="35">
        <f t="shared" si="302"/>
        <v>0</v>
      </c>
      <c r="W920" s="35">
        <f t="shared" si="356"/>
        <v>0</v>
      </c>
    </row>
    <row r="921" spans="1:23" ht="12.95" customHeight="1">
      <c r="A921" s="54" t="str">
        <f t="shared" si="353"/>
        <v/>
      </c>
      <c r="B921" s="470" t="str">
        <f t="shared" si="354"/>
        <v/>
      </c>
      <c r="C921" s="52" t="str">
        <f>IF(A921="","",คะแนนตามตัวชี้วัด!AY855)</f>
        <v/>
      </c>
      <c r="D921" s="52" t="str">
        <f>IF(A921="","",คะแนนตามตัวชี้วัด!AU855)</f>
        <v/>
      </c>
      <c r="E921" s="52" t="str">
        <f>IF(B921="","",คะแนนตามตัวชี้วัด!AV855)</f>
        <v/>
      </c>
      <c r="F921" s="60" t="str">
        <f t="shared" si="357"/>
        <v/>
      </c>
      <c r="G921" s="52" t="str">
        <f>IF(A921="","",คะแนนตามตัวชี้วัด!AZ855)</f>
        <v/>
      </c>
      <c r="H921" s="52" t="str">
        <f>IF(A921="","",คะแนนตามตัวชี้วัด!AW855)</f>
        <v/>
      </c>
      <c r="I921" s="52" t="str">
        <f>IF(B921="","",คะแนนตามตัวชี้วัด!AX855)</f>
        <v/>
      </c>
      <c r="J921" s="60" t="str">
        <f t="shared" si="358"/>
        <v/>
      </c>
      <c r="K921" s="54" t="str">
        <f t="shared" si="359"/>
        <v/>
      </c>
      <c r="L921" s="307" t="str">
        <f t="shared" si="355"/>
        <v/>
      </c>
      <c r="M921" s="33"/>
      <c r="N921" s="33" t="str">
        <f t="shared" si="360"/>
        <v/>
      </c>
      <c r="O921" s="33" t="str">
        <f t="shared" si="361"/>
        <v/>
      </c>
      <c r="P921" s="59" t="str">
        <f>IF('กรอกข้อมูล นร1'!E18="ย้าย",'กรอกข้อมูล นร1'!E18,"")</f>
        <v/>
      </c>
      <c r="Q921" s="35">
        <f t="shared" si="302"/>
        <v>0</v>
      </c>
      <c r="W921" s="35">
        <f t="shared" si="356"/>
        <v>0</v>
      </c>
    </row>
    <row r="922" spans="1:23" ht="12.95" customHeight="1">
      <c r="A922" s="54" t="str">
        <f t="shared" si="353"/>
        <v/>
      </c>
      <c r="B922" s="470" t="str">
        <f t="shared" si="354"/>
        <v/>
      </c>
      <c r="C922" s="52" t="str">
        <f>IF(A922="","",คะแนนตามตัวชี้วัด!AY856)</f>
        <v/>
      </c>
      <c r="D922" s="52" t="str">
        <f>IF(A922="","",คะแนนตามตัวชี้วัด!AU856)</f>
        <v/>
      </c>
      <c r="E922" s="52" t="str">
        <f>IF(B922="","",คะแนนตามตัวชี้วัด!AV856)</f>
        <v/>
      </c>
      <c r="F922" s="60" t="str">
        <f t="shared" si="357"/>
        <v/>
      </c>
      <c r="G922" s="52" t="str">
        <f>IF(A922="","",คะแนนตามตัวชี้วัด!AZ856)</f>
        <v/>
      </c>
      <c r="H922" s="52" t="str">
        <f>IF(A922="","",คะแนนตามตัวชี้วัด!AW856)</f>
        <v/>
      </c>
      <c r="I922" s="52" t="str">
        <f>IF(B922="","",คะแนนตามตัวชี้วัด!AX856)</f>
        <v/>
      </c>
      <c r="J922" s="60" t="str">
        <f t="shared" si="358"/>
        <v/>
      </c>
      <c r="K922" s="54" t="str">
        <f t="shared" si="359"/>
        <v/>
      </c>
      <c r="L922" s="307" t="str">
        <f t="shared" si="355"/>
        <v/>
      </c>
      <c r="M922" s="33"/>
      <c r="N922" s="33" t="str">
        <f t="shared" si="360"/>
        <v/>
      </c>
      <c r="O922" s="33" t="str">
        <f t="shared" si="361"/>
        <v/>
      </c>
      <c r="P922" s="59" t="str">
        <f>IF('กรอกข้อมูล นร1'!E19="ย้าย",'กรอกข้อมูล นร1'!E19,"")</f>
        <v/>
      </c>
      <c r="Q922" s="35">
        <f t="shared" si="302"/>
        <v>0</v>
      </c>
      <c r="W922" s="35">
        <f t="shared" si="356"/>
        <v>0</v>
      </c>
    </row>
    <row r="923" spans="1:23" ht="12.95" customHeight="1">
      <c r="A923" s="54" t="str">
        <f t="shared" si="353"/>
        <v/>
      </c>
      <c r="B923" s="470" t="str">
        <f t="shared" si="354"/>
        <v/>
      </c>
      <c r="C923" s="52" t="str">
        <f>IF(A923="","",คะแนนตามตัวชี้วัด!AY857)</f>
        <v/>
      </c>
      <c r="D923" s="52" t="str">
        <f>IF(A923="","",คะแนนตามตัวชี้วัด!AU857)</f>
        <v/>
      </c>
      <c r="E923" s="52" t="str">
        <f>IF(B923="","",คะแนนตามตัวชี้วัด!AV857)</f>
        <v/>
      </c>
      <c r="F923" s="60" t="str">
        <f t="shared" si="357"/>
        <v/>
      </c>
      <c r="G923" s="52" t="str">
        <f>IF(A923="","",คะแนนตามตัวชี้วัด!AZ857)</f>
        <v/>
      </c>
      <c r="H923" s="52" t="str">
        <f>IF(A923="","",คะแนนตามตัวชี้วัด!AW857)</f>
        <v/>
      </c>
      <c r="I923" s="52" t="str">
        <f>IF(B923="","",คะแนนตามตัวชี้วัด!AX857)</f>
        <v/>
      </c>
      <c r="J923" s="60" t="str">
        <f t="shared" si="358"/>
        <v/>
      </c>
      <c r="K923" s="54" t="str">
        <f t="shared" si="359"/>
        <v/>
      </c>
      <c r="L923" s="307" t="str">
        <f t="shared" si="355"/>
        <v/>
      </c>
      <c r="M923" s="33"/>
      <c r="N923" s="33" t="str">
        <f t="shared" si="360"/>
        <v/>
      </c>
      <c r="O923" s="33" t="str">
        <f t="shared" si="361"/>
        <v/>
      </c>
      <c r="P923" s="59" t="str">
        <f>IF('กรอกข้อมูล นร1'!E20="ย้าย",'กรอกข้อมูล นร1'!E20,"")</f>
        <v/>
      </c>
      <c r="Q923" s="35">
        <f t="shared" si="302"/>
        <v>0</v>
      </c>
      <c r="W923" s="35">
        <f t="shared" si="356"/>
        <v>0</v>
      </c>
    </row>
    <row r="924" spans="1:23" ht="12.95" customHeight="1">
      <c r="A924" s="54" t="str">
        <f t="shared" si="353"/>
        <v/>
      </c>
      <c r="B924" s="470" t="str">
        <f t="shared" si="354"/>
        <v/>
      </c>
      <c r="C924" s="52" t="str">
        <f>IF(A924="","",คะแนนตามตัวชี้วัด!AY858)</f>
        <v/>
      </c>
      <c r="D924" s="52" t="str">
        <f>IF(A924="","",คะแนนตามตัวชี้วัด!AU858)</f>
        <v/>
      </c>
      <c r="E924" s="52" t="str">
        <f>IF(B924="","",คะแนนตามตัวชี้วัด!AV858)</f>
        <v/>
      </c>
      <c r="F924" s="60" t="str">
        <f t="shared" si="357"/>
        <v/>
      </c>
      <c r="G924" s="52" t="str">
        <f>IF(A924="","",คะแนนตามตัวชี้วัด!AZ858)</f>
        <v/>
      </c>
      <c r="H924" s="52" t="str">
        <f>IF(A924="","",คะแนนตามตัวชี้วัด!AW858)</f>
        <v/>
      </c>
      <c r="I924" s="52" t="str">
        <f>IF(B924="","",คะแนนตามตัวชี้วัด!AX858)</f>
        <v/>
      </c>
      <c r="J924" s="60" t="str">
        <f t="shared" si="358"/>
        <v/>
      </c>
      <c r="K924" s="54" t="str">
        <f t="shared" si="359"/>
        <v/>
      </c>
      <c r="L924" s="307" t="str">
        <f t="shared" si="355"/>
        <v/>
      </c>
      <c r="M924" s="33"/>
      <c r="N924" s="33" t="str">
        <f t="shared" si="360"/>
        <v/>
      </c>
      <c r="O924" s="33" t="str">
        <f t="shared" si="361"/>
        <v/>
      </c>
      <c r="P924" s="59" t="str">
        <f>IF('กรอกข้อมูล นร1'!E21="ย้าย",'กรอกข้อมูล นร1'!E21,"")</f>
        <v/>
      </c>
      <c r="Q924" s="35">
        <f t="shared" si="302"/>
        <v>0</v>
      </c>
      <c r="W924" s="35">
        <f t="shared" si="356"/>
        <v>0</v>
      </c>
    </row>
    <row r="925" spans="1:23" ht="12.95" customHeight="1">
      <c r="A925" s="54" t="str">
        <f t="shared" si="353"/>
        <v/>
      </c>
      <c r="B925" s="470" t="str">
        <f t="shared" si="354"/>
        <v/>
      </c>
      <c r="C925" s="52" t="str">
        <f>IF(A925="","",คะแนนตามตัวชี้วัด!AY859)</f>
        <v/>
      </c>
      <c r="D925" s="52" t="str">
        <f>IF(A925="","",คะแนนตามตัวชี้วัด!AU859)</f>
        <v/>
      </c>
      <c r="E925" s="52" t="str">
        <f>IF(B925="","",คะแนนตามตัวชี้วัด!AV859)</f>
        <v/>
      </c>
      <c r="F925" s="60" t="str">
        <f t="shared" si="357"/>
        <v/>
      </c>
      <c r="G925" s="52" t="str">
        <f>IF(A925="","",คะแนนตามตัวชี้วัด!AZ859)</f>
        <v/>
      </c>
      <c r="H925" s="52" t="str">
        <f>IF(A925="","",คะแนนตามตัวชี้วัด!AW859)</f>
        <v/>
      </c>
      <c r="I925" s="52" t="str">
        <f>IF(B925="","",คะแนนตามตัวชี้วัด!AX859)</f>
        <v/>
      </c>
      <c r="J925" s="60" t="str">
        <f t="shared" si="358"/>
        <v/>
      </c>
      <c r="K925" s="54" t="str">
        <f t="shared" si="359"/>
        <v/>
      </c>
      <c r="L925" s="307" t="str">
        <f t="shared" si="355"/>
        <v/>
      </c>
      <c r="M925" s="33"/>
      <c r="N925" s="33" t="str">
        <f t="shared" si="360"/>
        <v/>
      </c>
      <c r="O925" s="33" t="str">
        <f t="shared" si="361"/>
        <v/>
      </c>
      <c r="P925" s="59" t="str">
        <f>IF('กรอกข้อมูล นร1'!E22="ย้าย",'กรอกข้อมูล นร1'!E22,"")</f>
        <v/>
      </c>
      <c r="Q925" s="35">
        <f t="shared" si="302"/>
        <v>0</v>
      </c>
      <c r="W925" s="35">
        <f t="shared" si="356"/>
        <v>0</v>
      </c>
    </row>
    <row r="926" spans="1:23" ht="12.95" customHeight="1">
      <c r="A926" s="54" t="str">
        <f t="shared" si="353"/>
        <v/>
      </c>
      <c r="B926" s="470" t="str">
        <f t="shared" si="354"/>
        <v/>
      </c>
      <c r="C926" s="52" t="str">
        <f>IF(A926="","",คะแนนตามตัวชี้วัด!AY860)</f>
        <v/>
      </c>
      <c r="D926" s="52" t="str">
        <f>IF(A926="","",คะแนนตามตัวชี้วัด!AU860)</f>
        <v/>
      </c>
      <c r="E926" s="52" t="str">
        <f>IF(B926="","",คะแนนตามตัวชี้วัด!AV860)</f>
        <v/>
      </c>
      <c r="F926" s="60" t="str">
        <f t="shared" si="357"/>
        <v/>
      </c>
      <c r="G926" s="52" t="str">
        <f>IF(A926="","",คะแนนตามตัวชี้วัด!AZ860)</f>
        <v/>
      </c>
      <c r="H926" s="52" t="str">
        <f>IF(A926="","",คะแนนตามตัวชี้วัด!AW860)</f>
        <v/>
      </c>
      <c r="I926" s="52" t="str">
        <f>IF(B926="","",คะแนนตามตัวชี้วัด!AX860)</f>
        <v/>
      </c>
      <c r="J926" s="60" t="str">
        <f t="shared" si="358"/>
        <v/>
      </c>
      <c r="K926" s="54" t="str">
        <f t="shared" si="359"/>
        <v/>
      </c>
      <c r="L926" s="307" t="str">
        <f t="shared" si="355"/>
        <v/>
      </c>
      <c r="M926" s="33"/>
      <c r="N926" s="33" t="str">
        <f t="shared" si="360"/>
        <v/>
      </c>
      <c r="O926" s="33" t="str">
        <f t="shared" si="361"/>
        <v/>
      </c>
      <c r="P926" s="59" t="str">
        <f>IF('กรอกข้อมูล นร1'!E23="ย้าย",'กรอกข้อมูล นร1'!E23,"")</f>
        <v/>
      </c>
      <c r="Q926" s="35">
        <f t="shared" si="302"/>
        <v>0</v>
      </c>
      <c r="W926" s="35">
        <f t="shared" si="356"/>
        <v>0</v>
      </c>
    </row>
    <row r="927" spans="1:23" ht="12.95" customHeight="1">
      <c r="A927" s="54" t="str">
        <f t="shared" si="353"/>
        <v/>
      </c>
      <c r="B927" s="470" t="str">
        <f t="shared" si="354"/>
        <v/>
      </c>
      <c r="C927" s="52" t="str">
        <f>IF(A927="","",คะแนนตามตัวชี้วัด!AY861)</f>
        <v/>
      </c>
      <c r="D927" s="52" t="str">
        <f>IF(A927="","",คะแนนตามตัวชี้วัด!AU861)</f>
        <v/>
      </c>
      <c r="E927" s="52" t="str">
        <f>IF(B927="","",คะแนนตามตัวชี้วัด!AV861)</f>
        <v/>
      </c>
      <c r="F927" s="60" t="str">
        <f t="shared" si="357"/>
        <v/>
      </c>
      <c r="G927" s="52" t="str">
        <f>IF(A927="","",คะแนนตามตัวชี้วัด!AZ861)</f>
        <v/>
      </c>
      <c r="H927" s="52" t="str">
        <f>IF(A927="","",คะแนนตามตัวชี้วัด!AW861)</f>
        <v/>
      </c>
      <c r="I927" s="52" t="str">
        <f>IF(B927="","",คะแนนตามตัวชี้วัด!AX861)</f>
        <v/>
      </c>
      <c r="J927" s="60" t="str">
        <f t="shared" si="358"/>
        <v/>
      </c>
      <c r="K927" s="54" t="str">
        <f t="shared" si="359"/>
        <v/>
      </c>
      <c r="L927" s="307" t="str">
        <f t="shared" si="355"/>
        <v/>
      </c>
      <c r="M927" s="33"/>
      <c r="N927" s="33" t="str">
        <f t="shared" si="360"/>
        <v/>
      </c>
      <c r="O927" s="33" t="str">
        <f t="shared" si="361"/>
        <v/>
      </c>
      <c r="P927" s="59" t="str">
        <f>IF('กรอกข้อมูล นร1'!E24="ย้าย",'กรอกข้อมูล นร1'!E24,"")</f>
        <v/>
      </c>
      <c r="Q927" s="35">
        <f t="shared" si="302"/>
        <v>0</v>
      </c>
      <c r="W927" s="35">
        <f t="shared" si="356"/>
        <v>0</v>
      </c>
    </row>
    <row r="928" spans="1:23" ht="12.95" customHeight="1">
      <c r="A928" s="54" t="str">
        <f t="shared" si="353"/>
        <v/>
      </c>
      <c r="B928" s="470" t="str">
        <f t="shared" si="354"/>
        <v/>
      </c>
      <c r="C928" s="52" t="str">
        <f>IF(A928="","",คะแนนตามตัวชี้วัด!AY862)</f>
        <v/>
      </c>
      <c r="D928" s="52" t="str">
        <f>IF(A928="","",คะแนนตามตัวชี้วัด!AU862)</f>
        <v/>
      </c>
      <c r="E928" s="52" t="str">
        <f>IF(B928="","",คะแนนตามตัวชี้วัด!AV862)</f>
        <v/>
      </c>
      <c r="F928" s="60" t="str">
        <f t="shared" si="357"/>
        <v/>
      </c>
      <c r="G928" s="52" t="str">
        <f>IF(A928="","",คะแนนตามตัวชี้วัด!AZ862)</f>
        <v/>
      </c>
      <c r="H928" s="52" t="str">
        <f>IF(A928="","",คะแนนตามตัวชี้วัด!AW862)</f>
        <v/>
      </c>
      <c r="I928" s="52" t="str">
        <f>IF(B928="","",คะแนนตามตัวชี้วัด!AX862)</f>
        <v/>
      </c>
      <c r="J928" s="60" t="str">
        <f t="shared" si="358"/>
        <v/>
      </c>
      <c r="K928" s="54" t="str">
        <f t="shared" si="359"/>
        <v/>
      </c>
      <c r="L928" s="307" t="str">
        <f t="shared" si="355"/>
        <v/>
      </c>
      <c r="M928" s="33"/>
      <c r="N928" s="33" t="str">
        <f t="shared" si="360"/>
        <v/>
      </c>
      <c r="O928" s="33" t="str">
        <f t="shared" si="361"/>
        <v/>
      </c>
      <c r="P928" s="59" t="str">
        <f>IF('กรอกข้อมูล นร1'!E25="ย้าย",'กรอกข้อมูล นร1'!E25,"")</f>
        <v/>
      </c>
      <c r="Q928" s="35">
        <f t="shared" si="302"/>
        <v>0</v>
      </c>
      <c r="W928" s="35">
        <f t="shared" si="356"/>
        <v>0</v>
      </c>
    </row>
    <row r="929" spans="1:23" ht="12.95" customHeight="1">
      <c r="A929" s="54" t="str">
        <f t="shared" si="353"/>
        <v/>
      </c>
      <c r="B929" s="470" t="str">
        <f t="shared" si="354"/>
        <v/>
      </c>
      <c r="C929" s="52" t="str">
        <f>IF(A929="","",คะแนนตามตัวชี้วัด!AY863)</f>
        <v/>
      </c>
      <c r="D929" s="52" t="str">
        <f>IF(A929="","",คะแนนตามตัวชี้วัด!AU863)</f>
        <v/>
      </c>
      <c r="E929" s="52" t="str">
        <f>IF(B929="","",คะแนนตามตัวชี้วัด!AV863)</f>
        <v/>
      </c>
      <c r="F929" s="60" t="str">
        <f t="shared" si="357"/>
        <v/>
      </c>
      <c r="G929" s="52" t="str">
        <f>IF(A929="","",คะแนนตามตัวชี้วัด!AZ863)</f>
        <v/>
      </c>
      <c r="H929" s="52" t="str">
        <f>IF(A929="","",คะแนนตามตัวชี้วัด!AW863)</f>
        <v/>
      </c>
      <c r="I929" s="52" t="str">
        <f>IF(B929="","",คะแนนตามตัวชี้วัด!AX863)</f>
        <v/>
      </c>
      <c r="J929" s="60" t="str">
        <f t="shared" si="358"/>
        <v/>
      </c>
      <c r="K929" s="54" t="str">
        <f t="shared" si="359"/>
        <v/>
      </c>
      <c r="L929" s="307" t="str">
        <f t="shared" si="355"/>
        <v/>
      </c>
      <c r="M929" s="33"/>
      <c r="N929" s="33" t="str">
        <f t="shared" si="360"/>
        <v/>
      </c>
      <c r="O929" s="33" t="str">
        <f t="shared" si="361"/>
        <v/>
      </c>
      <c r="P929" s="59" t="str">
        <f>IF('กรอกข้อมูล นร1'!E26="ย้าย",'กรอกข้อมูล นร1'!E26,"")</f>
        <v/>
      </c>
      <c r="Q929" s="35">
        <f t="shared" si="302"/>
        <v>0</v>
      </c>
      <c r="W929" s="35">
        <f t="shared" si="356"/>
        <v>0</v>
      </c>
    </row>
    <row r="930" spans="1:23" ht="12.95" customHeight="1">
      <c r="A930" s="54" t="str">
        <f t="shared" si="353"/>
        <v/>
      </c>
      <c r="B930" s="470" t="str">
        <f t="shared" si="354"/>
        <v/>
      </c>
      <c r="C930" s="52" t="str">
        <f>IF(A930="","",คะแนนตามตัวชี้วัด!AY864)</f>
        <v/>
      </c>
      <c r="D930" s="52" t="str">
        <f>IF(A930="","",คะแนนตามตัวชี้วัด!AU864)</f>
        <v/>
      </c>
      <c r="E930" s="52" t="str">
        <f>IF(B930="","",คะแนนตามตัวชี้วัด!AV864)</f>
        <v/>
      </c>
      <c r="F930" s="60" t="str">
        <f t="shared" si="357"/>
        <v/>
      </c>
      <c r="G930" s="52" t="str">
        <f>IF(A930="","",คะแนนตามตัวชี้วัด!AZ864)</f>
        <v/>
      </c>
      <c r="H930" s="52" t="str">
        <f>IF(A930="","",คะแนนตามตัวชี้วัด!AW864)</f>
        <v/>
      </c>
      <c r="I930" s="52" t="str">
        <f>IF(B930="","",คะแนนตามตัวชี้วัด!AX864)</f>
        <v/>
      </c>
      <c r="J930" s="60" t="str">
        <f t="shared" si="358"/>
        <v/>
      </c>
      <c r="K930" s="54" t="str">
        <f t="shared" si="359"/>
        <v/>
      </c>
      <c r="L930" s="307" t="str">
        <f t="shared" si="355"/>
        <v/>
      </c>
      <c r="M930" s="33"/>
      <c r="N930" s="33" t="str">
        <f t="shared" si="360"/>
        <v/>
      </c>
      <c r="O930" s="33" t="str">
        <f t="shared" si="361"/>
        <v/>
      </c>
      <c r="P930" s="59" t="str">
        <f>IF('กรอกข้อมูล นร1'!E27="ย้าย",'กรอกข้อมูล นร1'!E27,"")</f>
        <v/>
      </c>
      <c r="Q930" s="35">
        <f t="shared" ref="Q930:Q1003" si="362">SUM(C930,G930)</f>
        <v>0</v>
      </c>
      <c r="W930" s="35">
        <f t="shared" si="356"/>
        <v>0</v>
      </c>
    </row>
    <row r="931" spans="1:23" ht="12.95" customHeight="1">
      <c r="A931" s="54" t="str">
        <f t="shared" si="353"/>
        <v/>
      </c>
      <c r="B931" s="470" t="str">
        <f t="shared" si="354"/>
        <v/>
      </c>
      <c r="C931" s="52" t="str">
        <f>IF(A931="","",คะแนนตามตัวชี้วัด!AY865)</f>
        <v/>
      </c>
      <c r="D931" s="52" t="str">
        <f>IF(A931="","",คะแนนตามตัวชี้วัด!AU865)</f>
        <v/>
      </c>
      <c r="E931" s="52" t="str">
        <f>IF(B931="","",คะแนนตามตัวชี้วัด!AV865)</f>
        <v/>
      </c>
      <c r="F931" s="60" t="str">
        <f t="shared" si="357"/>
        <v/>
      </c>
      <c r="G931" s="52" t="str">
        <f>IF(A931="","",คะแนนตามตัวชี้วัด!AZ865)</f>
        <v/>
      </c>
      <c r="H931" s="52" t="str">
        <f>IF(A931="","",คะแนนตามตัวชี้วัด!AW865)</f>
        <v/>
      </c>
      <c r="I931" s="52" t="str">
        <f>IF(B931="","",คะแนนตามตัวชี้วัด!AX865)</f>
        <v/>
      </c>
      <c r="J931" s="60" t="str">
        <f t="shared" si="358"/>
        <v/>
      </c>
      <c r="K931" s="54" t="str">
        <f t="shared" si="359"/>
        <v/>
      </c>
      <c r="L931" s="307" t="str">
        <f t="shared" si="355"/>
        <v/>
      </c>
      <c r="M931" s="33"/>
      <c r="N931" s="33" t="str">
        <f t="shared" si="360"/>
        <v/>
      </c>
      <c r="O931" s="33" t="str">
        <f t="shared" si="361"/>
        <v/>
      </c>
      <c r="P931" s="59" t="str">
        <f>IF('กรอกข้อมูล นร1'!E28="ย้าย",'กรอกข้อมูล นร1'!E28,"")</f>
        <v/>
      </c>
      <c r="Q931" s="35">
        <f t="shared" si="362"/>
        <v>0</v>
      </c>
      <c r="W931" s="35">
        <f t="shared" si="356"/>
        <v>0</v>
      </c>
    </row>
    <row r="932" spans="1:23" ht="12.95" customHeight="1">
      <c r="A932" s="54" t="str">
        <f t="shared" si="353"/>
        <v/>
      </c>
      <c r="B932" s="470" t="str">
        <f t="shared" si="354"/>
        <v/>
      </c>
      <c r="C932" s="52" t="str">
        <f>IF(A932="","",คะแนนตามตัวชี้วัด!AY866)</f>
        <v/>
      </c>
      <c r="D932" s="52" t="str">
        <f>IF(A932="","",คะแนนตามตัวชี้วัด!AU866)</f>
        <v/>
      </c>
      <c r="E932" s="52" t="str">
        <f>IF(B932="","",คะแนนตามตัวชี้วัด!AV866)</f>
        <v/>
      </c>
      <c r="F932" s="60" t="str">
        <f t="shared" si="357"/>
        <v/>
      </c>
      <c r="G932" s="52" t="str">
        <f>IF(A932="","",คะแนนตามตัวชี้วัด!AZ866)</f>
        <v/>
      </c>
      <c r="H932" s="52" t="str">
        <f>IF(A932="","",คะแนนตามตัวชี้วัด!AW866)</f>
        <v/>
      </c>
      <c r="I932" s="52" t="str">
        <f>IF(B932="","",คะแนนตามตัวชี้วัด!AX866)</f>
        <v/>
      </c>
      <c r="J932" s="60" t="str">
        <f t="shared" si="358"/>
        <v/>
      </c>
      <c r="K932" s="54" t="str">
        <f t="shared" si="359"/>
        <v/>
      </c>
      <c r="L932" s="307" t="str">
        <f t="shared" si="355"/>
        <v/>
      </c>
      <c r="M932" s="33"/>
      <c r="N932" s="33" t="str">
        <f t="shared" si="360"/>
        <v/>
      </c>
      <c r="O932" s="33" t="str">
        <f t="shared" si="361"/>
        <v/>
      </c>
      <c r="P932" s="59" t="str">
        <f>IF('กรอกข้อมูล นร1'!E29="ย้าย",'กรอกข้อมูล นร1'!E29,"")</f>
        <v/>
      </c>
      <c r="Q932" s="35">
        <f t="shared" si="362"/>
        <v>0</v>
      </c>
      <c r="W932" s="35">
        <f t="shared" si="356"/>
        <v>0</v>
      </c>
    </row>
    <row r="933" spans="1:23" ht="12.95" customHeight="1">
      <c r="A933" s="54" t="str">
        <f t="shared" si="353"/>
        <v/>
      </c>
      <c r="B933" s="470" t="str">
        <f t="shared" si="354"/>
        <v/>
      </c>
      <c r="C933" s="52" t="str">
        <f>IF(A933="","",คะแนนตามตัวชี้วัด!AY867)</f>
        <v/>
      </c>
      <c r="D933" s="52" t="str">
        <f>IF(A933="","",คะแนนตามตัวชี้วัด!AU867)</f>
        <v/>
      </c>
      <c r="E933" s="52" t="str">
        <f>IF(B933="","",คะแนนตามตัวชี้วัด!AV867)</f>
        <v/>
      </c>
      <c r="F933" s="60" t="str">
        <f t="shared" si="357"/>
        <v/>
      </c>
      <c r="G933" s="52" t="str">
        <f>IF(A933="","",คะแนนตามตัวชี้วัด!AZ867)</f>
        <v/>
      </c>
      <c r="H933" s="52" t="str">
        <f>IF(A933="","",คะแนนตามตัวชี้วัด!AW867)</f>
        <v/>
      </c>
      <c r="I933" s="52" t="str">
        <f>IF(B933="","",คะแนนตามตัวชี้วัด!AX867)</f>
        <v/>
      </c>
      <c r="J933" s="60" t="str">
        <f t="shared" si="358"/>
        <v/>
      </c>
      <c r="K933" s="54" t="str">
        <f t="shared" si="359"/>
        <v/>
      </c>
      <c r="L933" s="307" t="str">
        <f t="shared" si="355"/>
        <v/>
      </c>
      <c r="M933" s="33"/>
      <c r="N933" s="33" t="str">
        <f t="shared" si="360"/>
        <v/>
      </c>
      <c r="O933" s="33" t="str">
        <f t="shared" si="361"/>
        <v/>
      </c>
      <c r="P933" s="59" t="str">
        <f>IF('กรอกข้อมูล นร1'!E30="ย้าย",'กรอกข้อมูล นร1'!E30,"")</f>
        <v/>
      </c>
      <c r="Q933" s="35">
        <f t="shared" si="362"/>
        <v>0</v>
      </c>
      <c r="W933" s="35">
        <f t="shared" si="356"/>
        <v>0</v>
      </c>
    </row>
    <row r="934" spans="1:23" ht="12.95" customHeight="1">
      <c r="A934" s="54" t="str">
        <f t="shared" si="353"/>
        <v/>
      </c>
      <c r="B934" s="470" t="str">
        <f t="shared" si="354"/>
        <v/>
      </c>
      <c r="C934" s="52" t="str">
        <f>IF(A934="","",คะแนนตามตัวชี้วัด!AY868)</f>
        <v/>
      </c>
      <c r="D934" s="52" t="str">
        <f>IF(A934="","",คะแนนตามตัวชี้วัด!AU868)</f>
        <v/>
      </c>
      <c r="E934" s="52" t="str">
        <f>IF(B934="","",คะแนนตามตัวชี้วัด!AV868)</f>
        <v/>
      </c>
      <c r="F934" s="60" t="str">
        <f t="shared" si="357"/>
        <v/>
      </c>
      <c r="G934" s="52" t="str">
        <f>IF(A934="","",คะแนนตามตัวชี้วัด!AZ868)</f>
        <v/>
      </c>
      <c r="H934" s="52" t="str">
        <f>IF(A934="","",คะแนนตามตัวชี้วัด!AW868)</f>
        <v/>
      </c>
      <c r="I934" s="52" t="str">
        <f>IF(B934="","",คะแนนตามตัวชี้วัด!AX868)</f>
        <v/>
      </c>
      <c r="J934" s="60" t="str">
        <f t="shared" si="358"/>
        <v/>
      </c>
      <c r="K934" s="54" t="str">
        <f t="shared" si="359"/>
        <v/>
      </c>
      <c r="L934" s="307" t="str">
        <f t="shared" si="355"/>
        <v/>
      </c>
      <c r="M934" s="33"/>
      <c r="N934" s="33" t="str">
        <f t="shared" si="360"/>
        <v/>
      </c>
      <c r="O934" s="33" t="str">
        <f t="shared" si="361"/>
        <v/>
      </c>
      <c r="P934" s="59" t="str">
        <f>IF('กรอกข้อมูล นร1'!E31="ย้าย",'กรอกข้อมูล นร1'!E31,"")</f>
        <v/>
      </c>
      <c r="Q934" s="35">
        <f t="shared" si="362"/>
        <v>0</v>
      </c>
      <c r="W934" s="35">
        <f t="shared" si="356"/>
        <v>0</v>
      </c>
    </row>
    <row r="935" spans="1:23" ht="12.95" customHeight="1">
      <c r="A935" s="54" t="str">
        <f t="shared" si="353"/>
        <v/>
      </c>
      <c r="B935" s="470" t="str">
        <f t="shared" si="354"/>
        <v/>
      </c>
      <c r="C935" s="52" t="str">
        <f>IF(A935="","",คะแนนตามตัวชี้วัด!AY869)</f>
        <v/>
      </c>
      <c r="D935" s="52" t="str">
        <f>IF(A935="","",คะแนนตามตัวชี้วัด!AU869)</f>
        <v/>
      </c>
      <c r="E935" s="52" t="str">
        <f>IF(B935="","",คะแนนตามตัวชี้วัด!AV869)</f>
        <v/>
      </c>
      <c r="F935" s="60" t="str">
        <f t="shared" si="357"/>
        <v/>
      </c>
      <c r="G935" s="52" t="str">
        <f>IF(A935="","",คะแนนตามตัวชี้วัด!AZ869)</f>
        <v/>
      </c>
      <c r="H935" s="52" t="str">
        <f>IF(A935="","",คะแนนตามตัวชี้วัด!AW869)</f>
        <v/>
      </c>
      <c r="I935" s="52" t="str">
        <f>IF(B935="","",คะแนนตามตัวชี้วัด!AX869)</f>
        <v/>
      </c>
      <c r="J935" s="60" t="str">
        <f t="shared" si="358"/>
        <v/>
      </c>
      <c r="K935" s="54" t="str">
        <f t="shared" si="359"/>
        <v/>
      </c>
      <c r="L935" s="307" t="str">
        <f t="shared" si="355"/>
        <v/>
      </c>
      <c r="M935" s="33"/>
      <c r="N935" s="33" t="str">
        <f t="shared" si="360"/>
        <v/>
      </c>
      <c r="O935" s="33" t="str">
        <f t="shared" si="361"/>
        <v/>
      </c>
      <c r="P935" s="59" t="str">
        <f>IF('กรอกข้อมูล นร1'!E32="ย้าย",'กรอกข้อมูล นร1'!E32,"")</f>
        <v/>
      </c>
      <c r="Q935" s="35">
        <f t="shared" si="362"/>
        <v>0</v>
      </c>
      <c r="W935" s="35">
        <f t="shared" si="356"/>
        <v>0</v>
      </c>
    </row>
    <row r="936" spans="1:23" ht="12.95" customHeight="1">
      <c r="A936" s="54" t="str">
        <f t="shared" si="353"/>
        <v/>
      </c>
      <c r="B936" s="470" t="str">
        <f t="shared" si="354"/>
        <v/>
      </c>
      <c r="C936" s="52" t="str">
        <f>IF(A936="","",คะแนนตามตัวชี้วัด!AY870)</f>
        <v/>
      </c>
      <c r="D936" s="52" t="str">
        <f>IF(A936="","",คะแนนตามตัวชี้วัด!AU870)</f>
        <v/>
      </c>
      <c r="E936" s="52" t="str">
        <f>IF(B936="","",คะแนนตามตัวชี้วัด!AV870)</f>
        <v/>
      </c>
      <c r="F936" s="60" t="str">
        <f t="shared" si="357"/>
        <v/>
      </c>
      <c r="G936" s="52" t="str">
        <f>IF(A936="","",คะแนนตามตัวชี้วัด!AZ870)</f>
        <v/>
      </c>
      <c r="H936" s="52" t="str">
        <f>IF(A936="","",คะแนนตามตัวชี้วัด!AW870)</f>
        <v/>
      </c>
      <c r="I936" s="52" t="str">
        <f>IF(B936="","",คะแนนตามตัวชี้วัด!AX870)</f>
        <v/>
      </c>
      <c r="J936" s="60" t="str">
        <f t="shared" si="358"/>
        <v/>
      </c>
      <c r="K936" s="54" t="str">
        <f t="shared" si="359"/>
        <v/>
      </c>
      <c r="L936" s="307" t="str">
        <f t="shared" si="355"/>
        <v/>
      </c>
      <c r="M936" s="33"/>
      <c r="N936" s="33" t="str">
        <f t="shared" si="360"/>
        <v/>
      </c>
      <c r="O936" s="33" t="str">
        <f t="shared" si="361"/>
        <v/>
      </c>
      <c r="P936" s="59" t="str">
        <f>IF('กรอกข้อมูล นร1'!E33="ย้าย",'กรอกข้อมูล นร1'!E33,"")</f>
        <v/>
      </c>
      <c r="Q936" s="35">
        <f t="shared" si="362"/>
        <v>0</v>
      </c>
      <c r="W936" s="35">
        <f t="shared" si="356"/>
        <v>0</v>
      </c>
    </row>
    <row r="937" spans="1:23" ht="12.95" customHeight="1">
      <c r="A937" s="54" t="str">
        <f t="shared" si="353"/>
        <v/>
      </c>
      <c r="B937" s="470" t="str">
        <f t="shared" si="354"/>
        <v/>
      </c>
      <c r="C937" s="52" t="str">
        <f>IF(A937="","",คะแนนตามตัวชี้วัด!AY871)</f>
        <v/>
      </c>
      <c r="D937" s="52" t="str">
        <f>IF(A937="","",คะแนนตามตัวชี้วัด!AU871)</f>
        <v/>
      </c>
      <c r="E937" s="52" t="str">
        <f>IF(B937="","",คะแนนตามตัวชี้วัด!AV871)</f>
        <v/>
      </c>
      <c r="F937" s="60" t="str">
        <f t="shared" si="357"/>
        <v/>
      </c>
      <c r="G937" s="52" t="str">
        <f>IF(A937="","",คะแนนตามตัวชี้วัด!AZ871)</f>
        <v/>
      </c>
      <c r="H937" s="52" t="str">
        <f>IF(A937="","",คะแนนตามตัวชี้วัด!AW871)</f>
        <v/>
      </c>
      <c r="I937" s="52" t="str">
        <f>IF(B937="","",คะแนนตามตัวชี้วัด!AX871)</f>
        <v/>
      </c>
      <c r="J937" s="60" t="str">
        <f t="shared" si="358"/>
        <v/>
      </c>
      <c r="K937" s="54" t="str">
        <f t="shared" si="359"/>
        <v/>
      </c>
      <c r="L937" s="307" t="str">
        <f t="shared" si="355"/>
        <v/>
      </c>
      <c r="M937" s="33"/>
      <c r="N937" s="33" t="str">
        <f t="shared" si="360"/>
        <v/>
      </c>
      <c r="O937" s="33" t="str">
        <f t="shared" si="361"/>
        <v/>
      </c>
      <c r="P937" s="59" t="str">
        <f>IF('กรอกข้อมูล นร1'!E34="ย้าย",'กรอกข้อมูล นร1'!E34,"")</f>
        <v/>
      </c>
      <c r="Q937" s="35">
        <f t="shared" si="362"/>
        <v>0</v>
      </c>
      <c r="W937" s="35">
        <f t="shared" si="356"/>
        <v>0</v>
      </c>
    </row>
    <row r="938" spans="1:23" ht="12.95" customHeight="1">
      <c r="A938" s="54" t="str">
        <f t="shared" si="353"/>
        <v/>
      </c>
      <c r="B938" s="470" t="str">
        <f t="shared" si="354"/>
        <v/>
      </c>
      <c r="C938" s="52" t="str">
        <f>IF(A938="","",คะแนนตามตัวชี้วัด!AY872)</f>
        <v/>
      </c>
      <c r="D938" s="52" t="str">
        <f>IF(A938="","",คะแนนตามตัวชี้วัด!AU872)</f>
        <v/>
      </c>
      <c r="E938" s="52" t="str">
        <f>IF(B938="","",คะแนนตามตัวชี้วัด!AV872)</f>
        <v/>
      </c>
      <c r="F938" s="60" t="str">
        <f t="shared" si="357"/>
        <v/>
      </c>
      <c r="G938" s="52" t="str">
        <f>IF(A938="","",คะแนนตามตัวชี้วัด!AZ872)</f>
        <v/>
      </c>
      <c r="H938" s="52" t="str">
        <f>IF(A938="","",คะแนนตามตัวชี้วัด!AW872)</f>
        <v/>
      </c>
      <c r="I938" s="52" t="str">
        <f>IF(B938="","",คะแนนตามตัวชี้วัด!AX872)</f>
        <v/>
      </c>
      <c r="J938" s="60" t="str">
        <f t="shared" si="358"/>
        <v/>
      </c>
      <c r="K938" s="54" t="str">
        <f t="shared" si="359"/>
        <v/>
      </c>
      <c r="L938" s="307" t="str">
        <f t="shared" si="355"/>
        <v/>
      </c>
      <c r="M938" s="33"/>
      <c r="N938" s="33" t="str">
        <f t="shared" si="360"/>
        <v/>
      </c>
      <c r="O938" s="33" t="str">
        <f t="shared" si="361"/>
        <v/>
      </c>
      <c r="P938" s="59" t="str">
        <f>IF('กรอกข้อมูล นร1'!E35="ย้าย",'กรอกข้อมูล นร1'!E35,"")</f>
        <v/>
      </c>
      <c r="Q938" s="35">
        <f t="shared" si="362"/>
        <v>0</v>
      </c>
      <c r="W938" s="35">
        <f t="shared" si="356"/>
        <v>0</v>
      </c>
    </row>
    <row r="939" spans="1:23" ht="12.95" customHeight="1">
      <c r="A939" s="54" t="str">
        <f t="shared" si="353"/>
        <v/>
      </c>
      <c r="B939" s="470" t="str">
        <f t="shared" si="354"/>
        <v/>
      </c>
      <c r="C939" s="52" t="str">
        <f>IF(A939="","",คะแนนตามตัวชี้วัด!AY873)</f>
        <v/>
      </c>
      <c r="D939" s="52" t="str">
        <f>IF(A939="","",คะแนนตามตัวชี้วัด!AU873)</f>
        <v/>
      </c>
      <c r="E939" s="52" t="str">
        <f>IF(B939="","",คะแนนตามตัวชี้วัด!AV873)</f>
        <v/>
      </c>
      <c r="F939" s="60" t="str">
        <f t="shared" si="357"/>
        <v/>
      </c>
      <c r="G939" s="52" t="str">
        <f>IF(A939="","",คะแนนตามตัวชี้วัด!AZ873)</f>
        <v/>
      </c>
      <c r="H939" s="52" t="str">
        <f>IF(A939="","",คะแนนตามตัวชี้วัด!AW873)</f>
        <v/>
      </c>
      <c r="I939" s="52" t="str">
        <f>IF(B939="","",คะแนนตามตัวชี้วัด!AX873)</f>
        <v/>
      </c>
      <c r="J939" s="60" t="str">
        <f t="shared" si="358"/>
        <v/>
      </c>
      <c r="K939" s="54" t="str">
        <f t="shared" si="359"/>
        <v/>
      </c>
      <c r="L939" s="307" t="str">
        <f t="shared" si="355"/>
        <v/>
      </c>
      <c r="M939" s="33"/>
      <c r="N939" s="33" t="str">
        <f t="shared" si="360"/>
        <v/>
      </c>
      <c r="O939" s="33" t="str">
        <f t="shared" si="361"/>
        <v/>
      </c>
      <c r="P939" s="59" t="str">
        <f>IF('กรอกข้อมูล นร1'!E36="ย้าย",'กรอกข้อมูล นร1'!E36,"")</f>
        <v/>
      </c>
      <c r="Q939" s="35">
        <f t="shared" si="362"/>
        <v>0</v>
      </c>
      <c r="W939" s="35">
        <f t="shared" si="356"/>
        <v>0</v>
      </c>
    </row>
    <row r="940" spans="1:23" ht="12.95" customHeight="1">
      <c r="A940" s="54" t="str">
        <f t="shared" ref="A940:A957" si="363">A821</f>
        <v/>
      </c>
      <c r="B940" s="470" t="str">
        <f t="shared" ref="B940:B957" si="364">B881</f>
        <v/>
      </c>
      <c r="C940" s="52" t="str">
        <f>IF(A940="","",คะแนนตามตัวชี้วัด!AY874)</f>
        <v/>
      </c>
      <c r="D940" s="52" t="str">
        <f>IF(A940="","",คะแนนตามตัวชี้วัด!AU874)</f>
        <v/>
      </c>
      <c r="E940" s="52" t="str">
        <f>IF(B940="","",คะแนนตามตัวชี้วัด!AV874)</f>
        <v/>
      </c>
      <c r="F940" s="60" t="str">
        <f t="shared" si="357"/>
        <v/>
      </c>
      <c r="G940" s="52" t="str">
        <f>IF(A940="","",คะแนนตามตัวชี้วัด!AZ874)</f>
        <v/>
      </c>
      <c r="H940" s="52" t="str">
        <f>IF(A940="","",คะแนนตามตัวชี้วัด!AW874)</f>
        <v/>
      </c>
      <c r="I940" s="52" t="str">
        <f>IF(B940="","",คะแนนตามตัวชี้วัด!AX874)</f>
        <v/>
      </c>
      <c r="J940" s="60" t="str">
        <f t="shared" si="358"/>
        <v/>
      </c>
      <c r="K940" s="54" t="str">
        <f t="shared" si="359"/>
        <v/>
      </c>
      <c r="L940" s="307" t="str">
        <f t="shared" si="355"/>
        <v/>
      </c>
      <c r="M940" s="33"/>
      <c r="N940" s="33" t="str">
        <f t="shared" si="360"/>
        <v/>
      </c>
      <c r="O940" s="33" t="str">
        <f t="shared" si="361"/>
        <v/>
      </c>
      <c r="P940" s="59" t="str">
        <f>IF('กรอกข้อมูล นร1'!E37="ย้าย",'กรอกข้อมูล นร1'!E37,"")</f>
        <v/>
      </c>
      <c r="Q940" s="35">
        <f t="shared" si="362"/>
        <v>0</v>
      </c>
      <c r="W940" s="35">
        <f t="shared" si="356"/>
        <v>0</v>
      </c>
    </row>
    <row r="941" spans="1:23" ht="12.95" customHeight="1">
      <c r="A941" s="54" t="str">
        <f t="shared" si="363"/>
        <v/>
      </c>
      <c r="B941" s="470" t="str">
        <f t="shared" si="364"/>
        <v/>
      </c>
      <c r="C941" s="52" t="str">
        <f>IF(A941="","",คะแนนตามตัวชี้วัด!AY875)</f>
        <v/>
      </c>
      <c r="D941" s="52" t="str">
        <f>IF(A941="","",คะแนนตามตัวชี้วัด!AU875)</f>
        <v/>
      </c>
      <c r="E941" s="52" t="str">
        <f>IF(B941="","",คะแนนตามตัวชี้วัด!AV875)</f>
        <v/>
      </c>
      <c r="F941" s="60" t="str">
        <f t="shared" si="357"/>
        <v/>
      </c>
      <c r="G941" s="52" t="str">
        <f>IF(A941="","",คะแนนตามตัวชี้วัด!AZ875)</f>
        <v/>
      </c>
      <c r="H941" s="52" t="str">
        <f>IF(A941="","",คะแนนตามตัวชี้วัด!AW875)</f>
        <v/>
      </c>
      <c r="I941" s="52" t="str">
        <f>IF(B941="","",คะแนนตามตัวชี้วัด!AX875)</f>
        <v/>
      </c>
      <c r="J941" s="60" t="str">
        <f t="shared" si="358"/>
        <v/>
      </c>
      <c r="K941" s="54" t="str">
        <f t="shared" si="359"/>
        <v/>
      </c>
      <c r="L941" s="307" t="str">
        <f t="shared" si="355"/>
        <v/>
      </c>
      <c r="M941" s="33"/>
      <c r="N941" s="33" t="str">
        <f t="shared" si="360"/>
        <v/>
      </c>
      <c r="O941" s="33" t="str">
        <f t="shared" si="361"/>
        <v/>
      </c>
      <c r="P941" s="59" t="str">
        <f>IF('กรอกข้อมูล นร1'!E38="ย้าย",'กรอกข้อมูล นร1'!E38,"")</f>
        <v/>
      </c>
      <c r="Q941" s="35">
        <f t="shared" si="362"/>
        <v>0</v>
      </c>
      <c r="W941" s="35">
        <f t="shared" si="356"/>
        <v>0</v>
      </c>
    </row>
    <row r="942" spans="1:23" ht="12.95" customHeight="1">
      <c r="A942" s="54" t="str">
        <f t="shared" si="363"/>
        <v/>
      </c>
      <c r="B942" s="470" t="str">
        <f t="shared" si="364"/>
        <v/>
      </c>
      <c r="C942" s="52" t="str">
        <f>IF(A942="","",คะแนนตามตัวชี้วัด!AY876)</f>
        <v/>
      </c>
      <c r="D942" s="52" t="str">
        <f>IF(A942="","",คะแนนตามตัวชี้วัด!AU876)</f>
        <v/>
      </c>
      <c r="E942" s="52" t="str">
        <f>IF(B942="","",คะแนนตามตัวชี้วัด!AV876)</f>
        <v/>
      </c>
      <c r="F942" s="60" t="str">
        <f t="shared" si="357"/>
        <v/>
      </c>
      <c r="G942" s="52" t="str">
        <f>IF(A942="","",คะแนนตามตัวชี้วัด!AZ876)</f>
        <v/>
      </c>
      <c r="H942" s="52" t="str">
        <f>IF(A942="","",คะแนนตามตัวชี้วัด!AW876)</f>
        <v/>
      </c>
      <c r="I942" s="52" t="str">
        <f>IF(B942="","",คะแนนตามตัวชี้วัด!AX876)</f>
        <v/>
      </c>
      <c r="J942" s="60" t="str">
        <f t="shared" si="358"/>
        <v/>
      </c>
      <c r="K942" s="54" t="str">
        <f t="shared" si="359"/>
        <v/>
      </c>
      <c r="L942" s="307" t="str">
        <f t="shared" si="355"/>
        <v/>
      </c>
      <c r="M942" s="33"/>
      <c r="N942" s="33" t="str">
        <f t="shared" si="360"/>
        <v/>
      </c>
      <c r="O942" s="33" t="str">
        <f t="shared" si="361"/>
        <v/>
      </c>
      <c r="P942" s="59" t="str">
        <f>IF('กรอกข้อมูล นร1'!E39="ย้าย",'กรอกข้อมูล นร1'!E39,"")</f>
        <v/>
      </c>
      <c r="Q942" s="35">
        <f t="shared" si="362"/>
        <v>0</v>
      </c>
      <c r="W942" s="35">
        <f t="shared" si="356"/>
        <v>0</v>
      </c>
    </row>
    <row r="943" spans="1:23" ht="12.95" customHeight="1">
      <c r="A943" s="54" t="str">
        <f t="shared" si="363"/>
        <v/>
      </c>
      <c r="B943" s="470" t="str">
        <f t="shared" si="364"/>
        <v/>
      </c>
      <c r="C943" s="52" t="str">
        <f>IF(A943="","",คะแนนตามตัวชี้วัด!AY877)</f>
        <v/>
      </c>
      <c r="D943" s="52" t="str">
        <f>IF(A943="","",คะแนนตามตัวชี้วัด!AU877)</f>
        <v/>
      </c>
      <c r="E943" s="52" t="str">
        <f>IF(B943="","",คะแนนตามตัวชี้วัด!AV877)</f>
        <v/>
      </c>
      <c r="F943" s="60" t="str">
        <f t="shared" si="357"/>
        <v/>
      </c>
      <c r="G943" s="52" t="str">
        <f>IF(A943="","",คะแนนตามตัวชี้วัด!AZ877)</f>
        <v/>
      </c>
      <c r="H943" s="52" t="str">
        <f>IF(A943="","",คะแนนตามตัวชี้วัด!AW877)</f>
        <v/>
      </c>
      <c r="I943" s="52" t="str">
        <f>IF(B943="","",คะแนนตามตัวชี้วัด!AX877)</f>
        <v/>
      </c>
      <c r="J943" s="60" t="str">
        <f t="shared" si="358"/>
        <v/>
      </c>
      <c r="K943" s="54" t="str">
        <f t="shared" si="359"/>
        <v/>
      </c>
      <c r="L943" s="307" t="str">
        <f t="shared" si="355"/>
        <v/>
      </c>
      <c r="M943" s="33"/>
      <c r="N943" s="33" t="str">
        <f t="shared" si="360"/>
        <v/>
      </c>
      <c r="O943" s="33" t="str">
        <f t="shared" si="361"/>
        <v/>
      </c>
      <c r="P943" s="59" t="str">
        <f>IF('กรอกข้อมูล นร1'!E40="ย้าย",'กรอกข้อมูล นร1'!E40,"")</f>
        <v/>
      </c>
      <c r="Q943" s="35">
        <f t="shared" si="362"/>
        <v>0</v>
      </c>
      <c r="W943" s="35">
        <f t="shared" si="356"/>
        <v>0</v>
      </c>
    </row>
    <row r="944" spans="1:23" ht="12.95" customHeight="1">
      <c r="A944" s="54" t="str">
        <f t="shared" si="363"/>
        <v/>
      </c>
      <c r="B944" s="470" t="str">
        <f t="shared" si="364"/>
        <v/>
      </c>
      <c r="C944" s="52" t="str">
        <f>IF(A944="","",คะแนนตามตัวชี้วัด!AY878)</f>
        <v/>
      </c>
      <c r="D944" s="52" t="str">
        <f>IF(A944="","",คะแนนตามตัวชี้วัด!AU878)</f>
        <v/>
      </c>
      <c r="E944" s="52" t="str">
        <f>IF(B944="","",คะแนนตามตัวชี้วัด!AV878)</f>
        <v/>
      </c>
      <c r="F944" s="60" t="str">
        <f t="shared" si="357"/>
        <v/>
      </c>
      <c r="G944" s="52" t="str">
        <f>IF(A944="","",คะแนนตามตัวชี้วัด!AZ878)</f>
        <v/>
      </c>
      <c r="H944" s="52" t="str">
        <f>IF(A944="","",คะแนนตามตัวชี้วัด!AW878)</f>
        <v/>
      </c>
      <c r="I944" s="52" t="str">
        <f>IF(B944="","",คะแนนตามตัวชี้วัด!AX878)</f>
        <v/>
      </c>
      <c r="J944" s="60" t="str">
        <f t="shared" si="358"/>
        <v/>
      </c>
      <c r="K944" s="54" t="str">
        <f t="shared" si="359"/>
        <v/>
      </c>
      <c r="L944" s="307" t="str">
        <f t="shared" si="355"/>
        <v/>
      </c>
      <c r="M944" s="33"/>
      <c r="N944" s="33" t="str">
        <f t="shared" si="360"/>
        <v/>
      </c>
      <c r="O944" s="33" t="str">
        <f t="shared" si="361"/>
        <v/>
      </c>
      <c r="P944" s="59" t="str">
        <f>IF('กรอกข้อมูล นร1'!E41="ย้าย",'กรอกข้อมูล นร1'!E41,"")</f>
        <v/>
      </c>
      <c r="Q944" s="35">
        <f t="shared" si="362"/>
        <v>0</v>
      </c>
      <c r="W944" s="35">
        <f t="shared" si="356"/>
        <v>0</v>
      </c>
    </row>
    <row r="945" spans="1:23" ht="12.95" customHeight="1">
      <c r="A945" s="54" t="str">
        <f t="shared" si="363"/>
        <v/>
      </c>
      <c r="B945" s="470" t="str">
        <f t="shared" si="364"/>
        <v/>
      </c>
      <c r="C945" s="52" t="str">
        <f>IF(A945="","",คะแนนตามตัวชี้วัด!AY879)</f>
        <v/>
      </c>
      <c r="D945" s="52" t="str">
        <f>IF(A945="","",คะแนนตามตัวชี้วัด!AU879)</f>
        <v/>
      </c>
      <c r="E945" s="52" t="str">
        <f>IF(B945="","",คะแนนตามตัวชี้วัด!AV879)</f>
        <v/>
      </c>
      <c r="F945" s="60" t="str">
        <f t="shared" si="357"/>
        <v/>
      </c>
      <c r="G945" s="52" t="str">
        <f>IF(A945="","",คะแนนตามตัวชี้วัด!AZ879)</f>
        <v/>
      </c>
      <c r="H945" s="52" t="str">
        <f>IF(A945="","",คะแนนตามตัวชี้วัด!AW879)</f>
        <v/>
      </c>
      <c r="I945" s="52" t="str">
        <f>IF(B945="","",คะแนนตามตัวชี้วัด!AX879)</f>
        <v/>
      </c>
      <c r="J945" s="60" t="str">
        <f t="shared" si="358"/>
        <v/>
      </c>
      <c r="K945" s="54" t="str">
        <f t="shared" si="359"/>
        <v/>
      </c>
      <c r="L945" s="307" t="str">
        <f t="shared" si="355"/>
        <v/>
      </c>
      <c r="M945" s="33"/>
      <c r="N945" s="33" t="str">
        <f t="shared" si="360"/>
        <v/>
      </c>
      <c r="O945" s="33" t="str">
        <f t="shared" si="361"/>
        <v/>
      </c>
      <c r="P945" s="59" t="str">
        <f>IF('กรอกข้อมูล นร1'!E42="ย้าย",'กรอกข้อมูล นร1'!E42,"")</f>
        <v/>
      </c>
      <c r="Q945" s="35">
        <f t="shared" si="362"/>
        <v>0</v>
      </c>
      <c r="W945" s="35">
        <f t="shared" si="356"/>
        <v>0</v>
      </c>
    </row>
    <row r="946" spans="1:23" ht="12.95" customHeight="1">
      <c r="A946" s="54" t="str">
        <f t="shared" si="363"/>
        <v/>
      </c>
      <c r="B946" s="470" t="str">
        <f t="shared" si="364"/>
        <v/>
      </c>
      <c r="C946" s="52" t="str">
        <f>IF(A946="","",คะแนนตามตัวชี้วัด!AY880)</f>
        <v/>
      </c>
      <c r="D946" s="52" t="str">
        <f>IF(A946="","",คะแนนตามตัวชี้วัด!AU880)</f>
        <v/>
      </c>
      <c r="E946" s="52" t="str">
        <f>IF(B946="","",คะแนนตามตัวชี้วัด!AV880)</f>
        <v/>
      </c>
      <c r="F946" s="60" t="str">
        <f t="shared" si="357"/>
        <v/>
      </c>
      <c r="G946" s="52" t="str">
        <f>IF(A946="","",คะแนนตามตัวชี้วัด!AZ880)</f>
        <v/>
      </c>
      <c r="H946" s="52" t="str">
        <f>IF(A946="","",คะแนนตามตัวชี้วัด!AW880)</f>
        <v/>
      </c>
      <c r="I946" s="52" t="str">
        <f>IF(B946="","",คะแนนตามตัวชี้วัด!AX880)</f>
        <v/>
      </c>
      <c r="J946" s="60" t="str">
        <f t="shared" si="358"/>
        <v/>
      </c>
      <c r="K946" s="54" t="str">
        <f t="shared" si="359"/>
        <v/>
      </c>
      <c r="L946" s="307" t="str">
        <f t="shared" si="355"/>
        <v/>
      </c>
      <c r="M946" s="33"/>
      <c r="N946" s="33" t="str">
        <f t="shared" si="360"/>
        <v/>
      </c>
      <c r="O946" s="33" t="str">
        <f t="shared" si="361"/>
        <v/>
      </c>
      <c r="P946" s="59" t="str">
        <f>IF('กรอกข้อมูล นร1'!E43="ย้าย",'กรอกข้อมูล นร1'!E43,"")</f>
        <v/>
      </c>
      <c r="Q946" s="35">
        <f t="shared" si="362"/>
        <v>0</v>
      </c>
      <c r="W946" s="35">
        <f t="shared" si="356"/>
        <v>0</v>
      </c>
    </row>
    <row r="947" spans="1:23" ht="12.95" customHeight="1">
      <c r="A947" s="54" t="str">
        <f t="shared" si="363"/>
        <v/>
      </c>
      <c r="B947" s="470" t="str">
        <f t="shared" si="364"/>
        <v/>
      </c>
      <c r="C947" s="52" t="str">
        <f>IF(A947="","",คะแนนตามตัวชี้วัด!AY881)</f>
        <v/>
      </c>
      <c r="D947" s="52" t="str">
        <f>IF(A947="","",คะแนนตามตัวชี้วัด!AU881)</f>
        <v/>
      </c>
      <c r="E947" s="52" t="str">
        <f>IF(B947="","",คะแนนตามตัวชี้วัด!AV881)</f>
        <v/>
      </c>
      <c r="F947" s="60" t="str">
        <f t="shared" si="357"/>
        <v/>
      </c>
      <c r="G947" s="52" t="str">
        <f>IF(A947="","",คะแนนตามตัวชี้วัด!AZ881)</f>
        <v/>
      </c>
      <c r="H947" s="52" t="str">
        <f>IF(A947="","",คะแนนตามตัวชี้วัด!AW881)</f>
        <v/>
      </c>
      <c r="I947" s="52" t="str">
        <f>IF(B947="","",คะแนนตามตัวชี้วัด!AX881)</f>
        <v/>
      </c>
      <c r="J947" s="60" t="str">
        <f t="shared" si="358"/>
        <v/>
      </c>
      <c r="K947" s="54" t="str">
        <f t="shared" si="359"/>
        <v/>
      </c>
      <c r="L947" s="307" t="str">
        <f t="shared" si="355"/>
        <v/>
      </c>
      <c r="M947" s="33"/>
      <c r="N947" s="33" t="str">
        <f t="shared" si="360"/>
        <v/>
      </c>
      <c r="O947" s="33" t="str">
        <f t="shared" si="361"/>
        <v/>
      </c>
      <c r="P947" s="59" t="str">
        <f>IF('กรอกข้อมูล นร1'!E44="ย้าย",'กรอกข้อมูล นร1'!E44,"")</f>
        <v/>
      </c>
      <c r="Q947" s="35">
        <f t="shared" si="362"/>
        <v>0</v>
      </c>
      <c r="W947" s="35">
        <f t="shared" si="356"/>
        <v>0</v>
      </c>
    </row>
    <row r="948" spans="1:23" ht="12.95" customHeight="1">
      <c r="A948" s="54" t="str">
        <f t="shared" si="363"/>
        <v/>
      </c>
      <c r="B948" s="470" t="str">
        <f t="shared" si="364"/>
        <v/>
      </c>
      <c r="C948" s="52" t="str">
        <f>IF(A948="","",คะแนนตามตัวชี้วัด!AY882)</f>
        <v/>
      </c>
      <c r="D948" s="52" t="str">
        <f>IF(A948="","",คะแนนตามตัวชี้วัด!AU882)</f>
        <v/>
      </c>
      <c r="E948" s="52" t="str">
        <f>IF(B948="","",คะแนนตามตัวชี้วัด!AV882)</f>
        <v/>
      </c>
      <c r="F948" s="60" t="str">
        <f t="shared" ref="F948:F957" si="365">IF(SUM(D948:E948),SUM(D948:E948),"")</f>
        <v/>
      </c>
      <c r="G948" s="52" t="str">
        <f>IF(A948="","",คะแนนตามตัวชี้วัด!AZ882)</f>
        <v/>
      </c>
      <c r="H948" s="52" t="str">
        <f>IF(A948="","",คะแนนตามตัวชี้วัด!AW882)</f>
        <v/>
      </c>
      <c r="I948" s="52" t="str">
        <f>IF(B948="","",คะแนนตามตัวชี้วัด!AX882)</f>
        <v/>
      </c>
      <c r="J948" s="60" t="str">
        <f t="shared" ref="J948:J957" si="366">IF(SUM(H948:I948),SUM(H948:I948),"")</f>
        <v/>
      </c>
      <c r="K948" s="54" t="str">
        <f t="shared" ref="K948:K957" si="367">IF(A948="","",SUM(F948,J948)/2)</f>
        <v/>
      </c>
      <c r="L948" s="307" t="str">
        <f t="shared" ref="L948:L957" si="368">IF(A948="","",IF(P948="ย้าย","-",VLOOKUP(K948,เกรดประจำชั้น,4,TRUE)))</f>
        <v/>
      </c>
      <c r="M948" s="33"/>
      <c r="N948" s="33" t="str">
        <f t="shared" ref="N948:N957" si="369">IF(P948="ย้าย","-",IF(A948="","",IF(L948&gt;0,"/","")))</f>
        <v/>
      </c>
      <c r="O948" s="33" t="str">
        <f t="shared" ref="O948:O957" si="370">IF(N948="-","-",IF(A948="","",IF(L948=0,"/","")))</f>
        <v/>
      </c>
      <c r="P948" s="59" t="str">
        <f>IF('กรอกข้อมูล นร1'!E45="ย้าย",'กรอกข้อมูล นร1'!E45,"")</f>
        <v/>
      </c>
      <c r="Q948" s="35">
        <f t="shared" ref="Q948:Q957" si="371">SUM(C948,G948)</f>
        <v>0</v>
      </c>
      <c r="W948" s="35">
        <f t="shared" ref="W948:W957" si="372">SUM(C948,G948)</f>
        <v>0</v>
      </c>
    </row>
    <row r="949" spans="1:23" ht="12.95" customHeight="1">
      <c r="A949" s="54" t="str">
        <f t="shared" si="363"/>
        <v/>
      </c>
      <c r="B949" s="470" t="str">
        <f t="shared" si="364"/>
        <v/>
      </c>
      <c r="C949" s="52" t="str">
        <f>IF(A949="","",คะแนนตามตัวชี้วัด!AY883)</f>
        <v/>
      </c>
      <c r="D949" s="52" t="str">
        <f>IF(A949="","",คะแนนตามตัวชี้วัด!AU883)</f>
        <v/>
      </c>
      <c r="E949" s="52" t="str">
        <f>IF(B949="","",คะแนนตามตัวชี้วัด!AV883)</f>
        <v/>
      </c>
      <c r="F949" s="60" t="str">
        <f t="shared" si="365"/>
        <v/>
      </c>
      <c r="G949" s="52" t="str">
        <f>IF(A949="","",คะแนนตามตัวชี้วัด!AZ883)</f>
        <v/>
      </c>
      <c r="H949" s="52" t="str">
        <f>IF(A949="","",คะแนนตามตัวชี้วัด!AW883)</f>
        <v/>
      </c>
      <c r="I949" s="52" t="str">
        <f>IF(B949="","",คะแนนตามตัวชี้วัด!AX883)</f>
        <v/>
      </c>
      <c r="J949" s="60" t="str">
        <f t="shared" si="366"/>
        <v/>
      </c>
      <c r="K949" s="54" t="str">
        <f t="shared" si="367"/>
        <v/>
      </c>
      <c r="L949" s="307" t="str">
        <f t="shared" si="368"/>
        <v/>
      </c>
      <c r="M949" s="33"/>
      <c r="N949" s="33" t="str">
        <f t="shared" si="369"/>
        <v/>
      </c>
      <c r="O949" s="33" t="str">
        <f t="shared" si="370"/>
        <v/>
      </c>
      <c r="P949" s="59" t="str">
        <f>IF('กรอกข้อมูล นร1'!E46="ย้าย",'กรอกข้อมูล นร1'!E46,"")</f>
        <v/>
      </c>
      <c r="Q949" s="35">
        <f t="shared" si="371"/>
        <v>0</v>
      </c>
      <c r="W949" s="35">
        <f t="shared" si="372"/>
        <v>0</v>
      </c>
    </row>
    <row r="950" spans="1:23" ht="12.95" customHeight="1">
      <c r="A950" s="54" t="str">
        <f t="shared" si="363"/>
        <v/>
      </c>
      <c r="B950" s="470" t="str">
        <f t="shared" si="364"/>
        <v/>
      </c>
      <c r="C950" s="52" t="str">
        <f>IF(A950="","",คะแนนตามตัวชี้วัด!AY884)</f>
        <v/>
      </c>
      <c r="D950" s="52" t="str">
        <f>IF(A950="","",คะแนนตามตัวชี้วัด!AU884)</f>
        <v/>
      </c>
      <c r="E950" s="52" t="str">
        <f>IF(B950="","",คะแนนตามตัวชี้วัด!AV884)</f>
        <v/>
      </c>
      <c r="F950" s="60" t="str">
        <f t="shared" si="365"/>
        <v/>
      </c>
      <c r="G950" s="52" t="str">
        <f>IF(A950="","",คะแนนตามตัวชี้วัด!AZ884)</f>
        <v/>
      </c>
      <c r="H950" s="52" t="str">
        <f>IF(A950="","",คะแนนตามตัวชี้วัด!AW884)</f>
        <v/>
      </c>
      <c r="I950" s="52" t="str">
        <f>IF(B950="","",คะแนนตามตัวชี้วัด!AX884)</f>
        <v/>
      </c>
      <c r="J950" s="60" t="str">
        <f t="shared" si="366"/>
        <v/>
      </c>
      <c r="K950" s="54" t="str">
        <f t="shared" si="367"/>
        <v/>
      </c>
      <c r="L950" s="307" t="str">
        <f t="shared" si="368"/>
        <v/>
      </c>
      <c r="M950" s="33"/>
      <c r="N950" s="33" t="str">
        <f t="shared" si="369"/>
        <v/>
      </c>
      <c r="O950" s="33" t="str">
        <f t="shared" si="370"/>
        <v/>
      </c>
      <c r="P950" s="59" t="str">
        <f>IF('กรอกข้อมูล นร1'!E47="ย้าย",'กรอกข้อมูล นร1'!E47,"")</f>
        <v/>
      </c>
      <c r="Q950" s="35">
        <f t="shared" si="371"/>
        <v>0</v>
      </c>
      <c r="W950" s="35">
        <f t="shared" si="372"/>
        <v>0</v>
      </c>
    </row>
    <row r="951" spans="1:23" ht="12.95" customHeight="1">
      <c r="A951" s="54" t="str">
        <f t="shared" si="363"/>
        <v/>
      </c>
      <c r="B951" s="470" t="str">
        <f t="shared" si="364"/>
        <v/>
      </c>
      <c r="C951" s="52" t="str">
        <f>IF(A951="","",คะแนนตามตัวชี้วัด!AY885)</f>
        <v/>
      </c>
      <c r="D951" s="52" t="str">
        <f>IF(A951="","",คะแนนตามตัวชี้วัด!AU885)</f>
        <v/>
      </c>
      <c r="E951" s="52" t="str">
        <f>IF(B951="","",คะแนนตามตัวชี้วัด!AV885)</f>
        <v/>
      </c>
      <c r="F951" s="60" t="str">
        <f t="shared" si="365"/>
        <v/>
      </c>
      <c r="G951" s="52" t="str">
        <f>IF(A951="","",คะแนนตามตัวชี้วัด!AZ885)</f>
        <v/>
      </c>
      <c r="H951" s="52" t="str">
        <f>IF(A951="","",คะแนนตามตัวชี้วัด!AW885)</f>
        <v/>
      </c>
      <c r="I951" s="52" t="str">
        <f>IF(B951="","",คะแนนตามตัวชี้วัด!AX885)</f>
        <v/>
      </c>
      <c r="J951" s="60" t="str">
        <f t="shared" si="366"/>
        <v/>
      </c>
      <c r="K951" s="54" t="str">
        <f t="shared" si="367"/>
        <v/>
      </c>
      <c r="L951" s="307" t="str">
        <f t="shared" si="368"/>
        <v/>
      </c>
      <c r="M951" s="33"/>
      <c r="N951" s="33" t="str">
        <f t="shared" si="369"/>
        <v/>
      </c>
      <c r="O951" s="33" t="str">
        <f t="shared" si="370"/>
        <v/>
      </c>
      <c r="P951" s="59" t="str">
        <f>IF('กรอกข้อมูล นร1'!E48="ย้าย",'กรอกข้อมูล นร1'!E48,"")</f>
        <v/>
      </c>
      <c r="Q951" s="35">
        <f t="shared" si="371"/>
        <v>0</v>
      </c>
      <c r="W951" s="35">
        <f t="shared" si="372"/>
        <v>0</v>
      </c>
    </row>
    <row r="952" spans="1:23" ht="12.95" customHeight="1">
      <c r="A952" s="54" t="str">
        <f t="shared" si="363"/>
        <v/>
      </c>
      <c r="B952" s="470" t="str">
        <f t="shared" si="364"/>
        <v/>
      </c>
      <c r="C952" s="52" t="str">
        <f>IF(A952="","",คะแนนตามตัวชี้วัด!AY886)</f>
        <v/>
      </c>
      <c r="D952" s="52" t="str">
        <f>IF(A952="","",คะแนนตามตัวชี้วัด!AU886)</f>
        <v/>
      </c>
      <c r="E952" s="52" t="str">
        <f>IF(B952="","",คะแนนตามตัวชี้วัด!AV886)</f>
        <v/>
      </c>
      <c r="F952" s="60" t="str">
        <f t="shared" si="365"/>
        <v/>
      </c>
      <c r="G952" s="52" t="str">
        <f>IF(A952="","",คะแนนตามตัวชี้วัด!AZ886)</f>
        <v/>
      </c>
      <c r="H952" s="52" t="str">
        <f>IF(A952="","",คะแนนตามตัวชี้วัด!AW886)</f>
        <v/>
      </c>
      <c r="I952" s="52" t="str">
        <f>IF(B952="","",คะแนนตามตัวชี้วัด!AX886)</f>
        <v/>
      </c>
      <c r="J952" s="60" t="str">
        <f t="shared" si="366"/>
        <v/>
      </c>
      <c r="K952" s="54" t="str">
        <f t="shared" si="367"/>
        <v/>
      </c>
      <c r="L952" s="307" t="str">
        <f t="shared" si="368"/>
        <v/>
      </c>
      <c r="M952" s="33"/>
      <c r="N952" s="33" t="str">
        <f t="shared" si="369"/>
        <v/>
      </c>
      <c r="O952" s="33" t="str">
        <f t="shared" si="370"/>
        <v/>
      </c>
      <c r="P952" s="59" t="str">
        <f>IF('กรอกข้อมูล นร1'!E49="ย้าย",'กรอกข้อมูล นร1'!E49,"")</f>
        <v/>
      </c>
      <c r="Q952" s="35">
        <f t="shared" si="371"/>
        <v>0</v>
      </c>
      <c r="W952" s="35">
        <f t="shared" si="372"/>
        <v>0</v>
      </c>
    </row>
    <row r="953" spans="1:23" ht="12.95" customHeight="1">
      <c r="A953" s="54" t="str">
        <f t="shared" si="363"/>
        <v/>
      </c>
      <c r="B953" s="470" t="str">
        <f t="shared" si="364"/>
        <v/>
      </c>
      <c r="C953" s="52" t="str">
        <f>IF(A953="","",คะแนนตามตัวชี้วัด!AY887)</f>
        <v/>
      </c>
      <c r="D953" s="52" t="str">
        <f>IF(A953="","",คะแนนตามตัวชี้วัด!AU887)</f>
        <v/>
      </c>
      <c r="E953" s="52" t="str">
        <f>IF(B953="","",คะแนนตามตัวชี้วัด!AV887)</f>
        <v/>
      </c>
      <c r="F953" s="60" t="str">
        <f t="shared" si="365"/>
        <v/>
      </c>
      <c r="G953" s="52" t="str">
        <f>IF(A953="","",คะแนนตามตัวชี้วัด!AZ887)</f>
        <v/>
      </c>
      <c r="H953" s="52" t="str">
        <f>IF(A953="","",คะแนนตามตัวชี้วัด!AW887)</f>
        <v/>
      </c>
      <c r="I953" s="52" t="str">
        <f>IF(B953="","",คะแนนตามตัวชี้วัด!AX887)</f>
        <v/>
      </c>
      <c r="J953" s="60" t="str">
        <f t="shared" si="366"/>
        <v/>
      </c>
      <c r="K953" s="54" t="str">
        <f t="shared" si="367"/>
        <v/>
      </c>
      <c r="L953" s="307" t="str">
        <f t="shared" si="368"/>
        <v/>
      </c>
      <c r="M953" s="33"/>
      <c r="N953" s="33" t="str">
        <f t="shared" si="369"/>
        <v/>
      </c>
      <c r="O953" s="33" t="str">
        <f t="shared" si="370"/>
        <v/>
      </c>
      <c r="P953" s="59" t="str">
        <f>IF('กรอกข้อมูล นร1'!E50="ย้าย",'กรอกข้อมูล นร1'!E50,"")</f>
        <v/>
      </c>
      <c r="Q953" s="35">
        <f t="shared" si="371"/>
        <v>0</v>
      </c>
      <c r="W953" s="35">
        <f t="shared" si="372"/>
        <v>0</v>
      </c>
    </row>
    <row r="954" spans="1:23" ht="12.95" customHeight="1">
      <c r="A954" s="54" t="str">
        <f t="shared" si="363"/>
        <v/>
      </c>
      <c r="B954" s="470" t="str">
        <f t="shared" si="364"/>
        <v/>
      </c>
      <c r="C954" s="52" t="str">
        <f>IF(A954="","",คะแนนตามตัวชี้วัด!AY888)</f>
        <v/>
      </c>
      <c r="D954" s="52" t="str">
        <f>IF(A954="","",คะแนนตามตัวชี้วัด!AU888)</f>
        <v/>
      </c>
      <c r="E954" s="52" t="str">
        <f>IF(B954="","",คะแนนตามตัวชี้วัด!AV888)</f>
        <v/>
      </c>
      <c r="F954" s="60" t="str">
        <f t="shared" si="365"/>
        <v/>
      </c>
      <c r="G954" s="52" t="str">
        <f>IF(A954="","",คะแนนตามตัวชี้วัด!AZ888)</f>
        <v/>
      </c>
      <c r="H954" s="52" t="str">
        <f>IF(A954="","",คะแนนตามตัวชี้วัด!AW888)</f>
        <v/>
      </c>
      <c r="I954" s="52" t="str">
        <f>IF(B954="","",คะแนนตามตัวชี้วัด!AX888)</f>
        <v/>
      </c>
      <c r="J954" s="60" t="str">
        <f t="shared" si="366"/>
        <v/>
      </c>
      <c r="K954" s="54" t="str">
        <f t="shared" si="367"/>
        <v/>
      </c>
      <c r="L954" s="307" t="str">
        <f t="shared" si="368"/>
        <v/>
      </c>
      <c r="M954" s="33"/>
      <c r="N954" s="33" t="str">
        <f t="shared" si="369"/>
        <v/>
      </c>
      <c r="O954" s="33" t="str">
        <f t="shared" si="370"/>
        <v/>
      </c>
      <c r="P954" s="59" t="str">
        <f>IF('กรอกข้อมูล นร1'!E51="ย้าย",'กรอกข้อมูล นร1'!E51,"")</f>
        <v/>
      </c>
      <c r="Q954" s="35">
        <f t="shared" si="371"/>
        <v>0</v>
      </c>
      <c r="W954" s="35">
        <f t="shared" si="372"/>
        <v>0</v>
      </c>
    </row>
    <row r="955" spans="1:23" ht="12.95" customHeight="1">
      <c r="A955" s="54" t="str">
        <f t="shared" si="363"/>
        <v/>
      </c>
      <c r="B955" s="470" t="str">
        <f t="shared" si="364"/>
        <v/>
      </c>
      <c r="C955" s="52" t="str">
        <f>IF(A955="","",คะแนนตามตัวชี้วัด!AY889)</f>
        <v/>
      </c>
      <c r="D955" s="52" t="str">
        <f>IF(A955="","",คะแนนตามตัวชี้วัด!AU889)</f>
        <v/>
      </c>
      <c r="E955" s="52" t="str">
        <f>IF(B955="","",คะแนนตามตัวชี้วัด!AV889)</f>
        <v/>
      </c>
      <c r="F955" s="60" t="str">
        <f t="shared" si="365"/>
        <v/>
      </c>
      <c r="G955" s="52" t="str">
        <f>IF(A955="","",คะแนนตามตัวชี้วัด!AZ889)</f>
        <v/>
      </c>
      <c r="H955" s="52" t="str">
        <f>IF(A955="","",คะแนนตามตัวชี้วัด!AW889)</f>
        <v/>
      </c>
      <c r="I955" s="52" t="str">
        <f>IF(B955="","",คะแนนตามตัวชี้วัด!AX889)</f>
        <v/>
      </c>
      <c r="J955" s="60" t="str">
        <f t="shared" si="366"/>
        <v/>
      </c>
      <c r="K955" s="54" t="str">
        <f t="shared" si="367"/>
        <v/>
      </c>
      <c r="L955" s="307" t="str">
        <f t="shared" si="368"/>
        <v/>
      </c>
      <c r="M955" s="33"/>
      <c r="N955" s="33" t="str">
        <f t="shared" si="369"/>
        <v/>
      </c>
      <c r="O955" s="33" t="str">
        <f t="shared" si="370"/>
        <v/>
      </c>
      <c r="P955" s="59" t="str">
        <f>IF('กรอกข้อมูล นร1'!E52="ย้าย",'กรอกข้อมูล นร1'!E52,"")</f>
        <v/>
      </c>
      <c r="Q955" s="35">
        <f t="shared" si="371"/>
        <v>0</v>
      </c>
      <c r="W955" s="35">
        <f t="shared" si="372"/>
        <v>0</v>
      </c>
    </row>
    <row r="956" spans="1:23" ht="12.95" customHeight="1">
      <c r="A956" s="54" t="str">
        <f t="shared" si="363"/>
        <v/>
      </c>
      <c r="B956" s="470" t="str">
        <f t="shared" si="364"/>
        <v/>
      </c>
      <c r="C956" s="52" t="str">
        <f>IF(A956="","",คะแนนตามตัวชี้วัด!AY890)</f>
        <v/>
      </c>
      <c r="D956" s="52" t="str">
        <f>IF(A956="","",คะแนนตามตัวชี้วัด!AU890)</f>
        <v/>
      </c>
      <c r="E956" s="52" t="str">
        <f>IF(B956="","",คะแนนตามตัวชี้วัด!AV890)</f>
        <v/>
      </c>
      <c r="F956" s="60" t="str">
        <f t="shared" si="365"/>
        <v/>
      </c>
      <c r="G956" s="52" t="str">
        <f>IF(A956="","",คะแนนตามตัวชี้วัด!AZ890)</f>
        <v/>
      </c>
      <c r="H956" s="52" t="str">
        <f>IF(A956="","",คะแนนตามตัวชี้วัด!AW890)</f>
        <v/>
      </c>
      <c r="I956" s="52" t="str">
        <f>IF(B956="","",คะแนนตามตัวชี้วัด!AX890)</f>
        <v/>
      </c>
      <c r="J956" s="60" t="str">
        <f t="shared" si="366"/>
        <v/>
      </c>
      <c r="K956" s="54" t="str">
        <f t="shared" si="367"/>
        <v/>
      </c>
      <c r="L956" s="307" t="str">
        <f t="shared" si="368"/>
        <v/>
      </c>
      <c r="M956" s="33"/>
      <c r="N956" s="33" t="str">
        <f t="shared" si="369"/>
        <v/>
      </c>
      <c r="O956" s="33" t="str">
        <f t="shared" si="370"/>
        <v/>
      </c>
      <c r="P956" s="59" t="str">
        <f>IF('กรอกข้อมูล นร1'!E53="ย้าย",'กรอกข้อมูล นร1'!E53,"")</f>
        <v/>
      </c>
      <c r="Q956" s="35">
        <f t="shared" si="371"/>
        <v>0</v>
      </c>
      <c r="W956" s="35">
        <f t="shared" si="372"/>
        <v>0</v>
      </c>
    </row>
    <row r="957" spans="1:23" ht="10.5" customHeight="1">
      <c r="A957" s="54" t="str">
        <f t="shared" si="363"/>
        <v/>
      </c>
      <c r="B957" s="470" t="str">
        <f t="shared" si="364"/>
        <v/>
      </c>
      <c r="C957" s="52" t="str">
        <f>IF(A957="","",คะแนนตามตัวชี้วัด!AY891)</f>
        <v/>
      </c>
      <c r="D957" s="52" t="str">
        <f>IF(A957="","",คะแนนตามตัวชี้วัด!AU891)</f>
        <v/>
      </c>
      <c r="E957" s="52" t="str">
        <f>IF(B957="","",คะแนนตามตัวชี้วัด!AV891)</f>
        <v/>
      </c>
      <c r="F957" s="60" t="str">
        <f t="shared" si="365"/>
        <v/>
      </c>
      <c r="G957" s="52" t="str">
        <f>IF(A957="","",คะแนนตามตัวชี้วัด!AZ891)</f>
        <v/>
      </c>
      <c r="H957" s="52" t="str">
        <f>IF(A957="","",คะแนนตามตัวชี้วัด!AW891)</f>
        <v/>
      </c>
      <c r="I957" s="52" t="str">
        <f>IF(B957="","",คะแนนตามตัวชี้วัด!AX891)</f>
        <v/>
      </c>
      <c r="J957" s="60" t="str">
        <f t="shared" si="366"/>
        <v/>
      </c>
      <c r="K957" s="54" t="str">
        <f t="shared" si="367"/>
        <v/>
      </c>
      <c r="L957" s="307" t="str">
        <f t="shared" si="368"/>
        <v/>
      </c>
      <c r="M957" s="33"/>
      <c r="N957" s="33" t="str">
        <f t="shared" si="369"/>
        <v/>
      </c>
      <c r="O957" s="33" t="str">
        <f t="shared" si="370"/>
        <v/>
      </c>
      <c r="P957" s="59" t="str">
        <f>IF('กรอกข้อมูล นร1'!E54="ย้าย",'กรอกข้อมูล นร1'!E54,"")</f>
        <v/>
      </c>
      <c r="Q957" s="35">
        <f t="shared" si="371"/>
        <v>0</v>
      </c>
      <c r="W957" s="35">
        <f t="shared" si="372"/>
        <v>0</v>
      </c>
    </row>
    <row r="958" spans="1:23" ht="9" hidden="1" customHeight="1">
      <c r="A958" s="41"/>
      <c r="B958" s="38"/>
      <c r="C958" s="39"/>
      <c r="D958" s="45"/>
      <c r="E958" s="45"/>
      <c r="F958" s="40"/>
      <c r="G958" s="40"/>
      <c r="H958" s="45"/>
      <c r="I958" s="45"/>
      <c r="J958" s="45"/>
      <c r="K958" s="46"/>
      <c r="L958" s="45"/>
      <c r="M958" s="47"/>
      <c r="N958" s="317" t="str">
        <f>IF(COUNTIF(N908:N957,"/"),COUNTIF(N908:N957,"/"),"0")</f>
        <v>0</v>
      </c>
      <c r="O958" s="317">
        <f>IF(COUNTIF(O908:O957,"/"),COUNTIF(O908:O957,"/"),"0")</f>
        <v>1</v>
      </c>
      <c r="Q958" s="35">
        <f t="shared" si="362"/>
        <v>0</v>
      </c>
      <c r="W958" s="35">
        <f t="shared" si="356"/>
        <v>0</v>
      </c>
    </row>
    <row r="959" spans="1:23" ht="21" customHeight="1">
      <c r="B959" s="916" t="s">
        <v>114</v>
      </c>
      <c r="C959" s="916"/>
      <c r="D959" s="916"/>
      <c r="E959" s="917">
        <f>N958*100/SUM(N958:O958)</f>
        <v>0</v>
      </c>
      <c r="F959" s="917"/>
      <c r="G959" s="251"/>
      <c r="H959" s="42"/>
      <c r="I959" s="42"/>
      <c r="J959" s="42"/>
      <c r="K959" s="43"/>
      <c r="L959" s="42"/>
      <c r="M959" s="44"/>
      <c r="N959" s="44"/>
      <c r="Q959" s="35">
        <f t="shared" si="362"/>
        <v>0</v>
      </c>
      <c r="W959" s="35">
        <f t="shared" si="356"/>
        <v>0</v>
      </c>
    </row>
    <row r="960" spans="1:23" ht="21" hidden="1" customHeight="1">
      <c r="Q960" s="35">
        <f t="shared" si="362"/>
        <v>0</v>
      </c>
    </row>
    <row r="961" spans="1:24" ht="21" hidden="1" customHeight="1">
      <c r="B961" s="451"/>
      <c r="C961" s="451"/>
      <c r="D961" s="451"/>
      <c r="E961" s="251"/>
      <c r="F961" s="251"/>
      <c r="G961" s="251"/>
      <c r="H961" s="42"/>
      <c r="I961" s="42"/>
      <c r="J961" s="42"/>
      <c r="K961" s="43"/>
      <c r="L961" s="42"/>
      <c r="M961" s="44"/>
      <c r="N961" s="44"/>
      <c r="Q961" s="35">
        <f t="shared" si="362"/>
        <v>0</v>
      </c>
    </row>
    <row r="962" spans="1:24" ht="21" customHeight="1">
      <c r="A962" s="918" t="str">
        <f>"ผลการประเมินการเรียนรู้  วิชา"&amp;ข้อมูลพื้นฐาน!A32&amp;"    รหัสวิชา    "&amp;ข้อมูลพื้นฐาน!C32</f>
        <v xml:space="preserve">ผลการประเมินการเรียนรู้  วิชา    รหัสวิชา    </v>
      </c>
      <c r="B962" s="918"/>
      <c r="C962" s="918"/>
      <c r="D962" s="918"/>
      <c r="E962" s="918"/>
      <c r="F962" s="918"/>
      <c r="G962" s="918"/>
      <c r="H962" s="918"/>
      <c r="I962" s="918"/>
      <c r="J962" s="918"/>
      <c r="K962" s="918"/>
      <c r="L962" s="918"/>
      <c r="M962" s="918"/>
      <c r="N962" s="918"/>
      <c r="O962" s="918"/>
      <c r="P962" s="918"/>
      <c r="Q962" s="35">
        <f t="shared" si="362"/>
        <v>0</v>
      </c>
      <c r="X962" s="35">
        <v>17</v>
      </c>
    </row>
    <row r="963" spans="1:24" ht="17.100000000000001" customHeight="1">
      <c r="A963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963" s="945"/>
      <c r="C963" s="945"/>
      <c r="D963" s="945"/>
      <c r="E963" s="945"/>
      <c r="F963" s="945"/>
      <c r="G963" s="945"/>
      <c r="H963" s="945"/>
      <c r="I963" s="945"/>
      <c r="J963" s="945"/>
      <c r="K963" s="945"/>
      <c r="L963" s="945"/>
      <c r="M963" s="945"/>
      <c r="N963" s="945"/>
      <c r="O963" s="945"/>
      <c r="P963" s="945"/>
      <c r="Q963" s="35">
        <f t="shared" si="362"/>
        <v>0</v>
      </c>
    </row>
    <row r="964" spans="1:24" ht="17.100000000000001" customHeight="1">
      <c r="A964" s="946" t="str">
        <f>"ครูผู้สอน    "&amp;ข้อมูลพื้นฐาน!B32</f>
        <v xml:space="preserve">ครูผู้สอน    </v>
      </c>
      <c r="B964" s="946"/>
      <c r="C964" s="946"/>
      <c r="D964" s="946"/>
      <c r="E964" s="946"/>
      <c r="F964" s="946"/>
      <c r="G964" s="946"/>
      <c r="H964" s="946"/>
      <c r="I964" s="946"/>
      <c r="J964" s="946"/>
      <c r="K964" s="946"/>
      <c r="L964" s="946"/>
      <c r="M964" s="946"/>
      <c r="N964" s="946"/>
      <c r="O964" s="946"/>
      <c r="P964" s="946"/>
      <c r="Q964" s="35">
        <f t="shared" si="362"/>
        <v>0</v>
      </c>
    </row>
    <row r="965" spans="1:24" ht="14.45" customHeight="1">
      <c r="A965" s="921" t="s">
        <v>38</v>
      </c>
      <c r="B965" s="924" t="s">
        <v>39</v>
      </c>
      <c r="C965" s="927" t="s">
        <v>40</v>
      </c>
      <c r="D965" s="927"/>
      <c r="E965" s="927"/>
      <c r="F965" s="927"/>
      <c r="G965" s="928" t="s">
        <v>43</v>
      </c>
      <c r="H965" s="928"/>
      <c r="I965" s="928"/>
      <c r="J965" s="929"/>
      <c r="K965" s="930" t="s">
        <v>44</v>
      </c>
      <c r="L965" s="931"/>
      <c r="M965" s="932" t="s">
        <v>48</v>
      </c>
      <c r="N965" s="935" t="s">
        <v>49</v>
      </c>
      <c r="O965" s="936"/>
      <c r="P965" s="939" t="s">
        <v>61</v>
      </c>
      <c r="Q965" s="35">
        <f t="shared" si="362"/>
        <v>0</v>
      </c>
    </row>
    <row r="966" spans="1:24" ht="45" customHeight="1">
      <c r="A966" s="922"/>
      <c r="B966" s="925"/>
      <c r="C966" s="921" t="s">
        <v>116</v>
      </c>
      <c r="D966" s="462" t="s">
        <v>41</v>
      </c>
      <c r="E966" s="462" t="s">
        <v>42</v>
      </c>
      <c r="F966" s="462" t="s">
        <v>1</v>
      </c>
      <c r="G966" s="921" t="s">
        <v>116</v>
      </c>
      <c r="H966" s="505" t="s">
        <v>41</v>
      </c>
      <c r="I966" s="505" t="s">
        <v>1717</v>
      </c>
      <c r="J966" s="505" t="s">
        <v>1</v>
      </c>
      <c r="K966" s="463" t="s">
        <v>45</v>
      </c>
      <c r="L966" s="942" t="s">
        <v>46</v>
      </c>
      <c r="M966" s="933"/>
      <c r="N966" s="937"/>
      <c r="O966" s="938"/>
      <c r="P966" s="940"/>
      <c r="Q966" s="35">
        <f t="shared" si="362"/>
        <v>0</v>
      </c>
    </row>
    <row r="967" spans="1:24" ht="14.1" customHeight="1">
      <c r="A967" s="922"/>
      <c r="B967" s="925"/>
      <c r="C967" s="923"/>
      <c r="D967" s="464" t="s">
        <v>47</v>
      </c>
      <c r="E967" s="464" t="s">
        <v>47</v>
      </c>
      <c r="F967" s="464" t="s">
        <v>47</v>
      </c>
      <c r="G967" s="923"/>
      <c r="H967" s="464" t="s">
        <v>47</v>
      </c>
      <c r="I967" s="464" t="s">
        <v>47</v>
      </c>
      <c r="J967" s="464" t="s">
        <v>47</v>
      </c>
      <c r="K967" s="465" t="s">
        <v>47</v>
      </c>
      <c r="L967" s="943"/>
      <c r="M967" s="933"/>
      <c r="N967" s="939" t="s">
        <v>50</v>
      </c>
      <c r="O967" s="939" t="s">
        <v>51</v>
      </c>
      <c r="P967" s="940"/>
      <c r="Q967" s="35">
        <f t="shared" si="362"/>
        <v>0</v>
      </c>
    </row>
    <row r="968" spans="1:24" ht="14.1" customHeight="1">
      <c r="A968" s="923"/>
      <c r="B968" s="926"/>
      <c r="C968" s="452">
        <f>ข้อมูลพื้นฐาน!F32</f>
        <v>0</v>
      </c>
      <c r="D968" s="464">
        <f>ข้อมูลพื้นฐาน!D32</f>
        <v>0</v>
      </c>
      <c r="E968" s="464">
        <f>ข้อมูลพื้นฐาน!E32</f>
        <v>0</v>
      </c>
      <c r="F968" s="464">
        <f>SUM(D968:E968)</f>
        <v>0</v>
      </c>
      <c r="G968" s="452">
        <f>ข้อมูลพื้นฐาน!G32</f>
        <v>0</v>
      </c>
      <c r="H968" s="464">
        <f>ข้อมูลพื้นฐาน!D32</f>
        <v>0</v>
      </c>
      <c r="I968" s="464">
        <f>ข้อมูลพื้นฐาน!E32</f>
        <v>0</v>
      </c>
      <c r="J968" s="464">
        <f>SUM(H968:I968)</f>
        <v>0</v>
      </c>
      <c r="K968" s="465">
        <f>SUM(F968,J968)/2</f>
        <v>0</v>
      </c>
      <c r="L968" s="944"/>
      <c r="M968" s="934"/>
      <c r="N968" s="941"/>
      <c r="O968" s="941"/>
      <c r="P968" s="941"/>
      <c r="Q968" s="35">
        <f t="shared" si="362"/>
        <v>0</v>
      </c>
    </row>
    <row r="969" spans="1:24" ht="12.95" customHeight="1">
      <c r="A969" s="54">
        <f t="shared" ref="A969:A1000" si="373">A789</f>
        <v>1</v>
      </c>
      <c r="B969" s="470" t="str">
        <f t="shared" ref="B969:B1000" si="374">B849</f>
        <v/>
      </c>
      <c r="C969" s="52">
        <f>IF(A969="","",คะแนนตามตัวชี้วัด!AY898)</f>
        <v>0</v>
      </c>
      <c r="D969" s="52">
        <f>IF(A969="","",คะแนนตามตัวชี้วัด!AU898)</f>
        <v>0</v>
      </c>
      <c r="E969" s="52" t="str">
        <f>IF(B969="","",คะแนนตามตัวชี้วัด!AV898)</f>
        <v/>
      </c>
      <c r="F969" s="60" t="str">
        <f>IF(SUM(D969:E969),SUM(D969:E969),"")</f>
        <v/>
      </c>
      <c r="G969" s="52">
        <f>IF(A969="","",คะแนนตามตัวชี้วัด!AZ898)</f>
        <v>0</v>
      </c>
      <c r="H969" s="52">
        <f>IF(A969="","",คะแนนตามตัวชี้วัด!AW898)</f>
        <v>0</v>
      </c>
      <c r="I969" s="52" t="str">
        <f>IF(B969="","",คะแนนตามตัวชี้วัด!AX898)</f>
        <v/>
      </c>
      <c r="J969" s="60" t="str">
        <f>IF(SUM(H969:I969),SUM(H969:I969),"")</f>
        <v/>
      </c>
      <c r="K969" s="54">
        <f>IF(A969="","",SUM(F969,J969)/2)</f>
        <v>0</v>
      </c>
      <c r="L969" s="307">
        <f t="shared" ref="L969:L1008" si="375">IF(A969="","",IF(P969="ย้าย","-",VLOOKUP(K969,เกรดประจำชั้น,4,TRUE)))</f>
        <v>0</v>
      </c>
      <c r="M969" s="33"/>
      <c r="N969" s="33" t="str">
        <f>IF(P969="ย้าย","-",IF(A969="","",IF(L969&gt;0,"/","")))</f>
        <v/>
      </c>
      <c r="O969" s="33" t="str">
        <f>IF(N969="-","-",IF(A969="","",IF(L969=0,"/","")))</f>
        <v>/</v>
      </c>
      <c r="P969" s="59" t="str">
        <f>IF('กรอกข้อมูล นร1'!E5="ย้าย",'กรอกข้อมูล นร1'!E5,"")</f>
        <v/>
      </c>
      <c r="Q969" s="35">
        <f t="shared" si="362"/>
        <v>0</v>
      </c>
    </row>
    <row r="970" spans="1:24" ht="12.95" customHeight="1">
      <c r="A970" s="54" t="str">
        <f t="shared" si="373"/>
        <v/>
      </c>
      <c r="B970" s="470" t="str">
        <f t="shared" si="374"/>
        <v/>
      </c>
      <c r="C970" s="52" t="str">
        <f>IF(A970="","",คะแนนตามตัวชี้วัด!AY899)</f>
        <v/>
      </c>
      <c r="D970" s="52" t="str">
        <f>IF(A970="","",คะแนนตามตัวชี้วัด!AU899)</f>
        <v/>
      </c>
      <c r="E970" s="52" t="str">
        <f>IF(B970="","",คะแนนตามตัวชี้วัด!AV899)</f>
        <v/>
      </c>
      <c r="F970" s="60" t="str">
        <f t="shared" ref="F970:F1008" si="376">IF(SUM(D970:E970),SUM(D970:E970),"")</f>
        <v/>
      </c>
      <c r="G970" s="52" t="str">
        <f>IF(A970="","",คะแนนตามตัวชี้วัด!AZ899)</f>
        <v/>
      </c>
      <c r="H970" s="52" t="str">
        <f>IF(A970="","",คะแนนตามตัวชี้วัด!AW899)</f>
        <v/>
      </c>
      <c r="I970" s="52" t="str">
        <f>IF(B970="","",คะแนนตามตัวชี้วัด!AX899)</f>
        <v/>
      </c>
      <c r="J970" s="60" t="str">
        <f t="shared" ref="J970:J1008" si="377">IF(SUM(H970:I970),SUM(H970:I970),"")</f>
        <v/>
      </c>
      <c r="K970" s="54" t="str">
        <f t="shared" ref="K970:K1008" si="378">IF(A970="","",SUM(F970,J970)/2)</f>
        <v/>
      </c>
      <c r="L970" s="307" t="str">
        <f t="shared" si="375"/>
        <v/>
      </c>
      <c r="M970" s="33"/>
      <c r="N970" s="33" t="str">
        <f t="shared" ref="N970:N1008" si="379">IF(P970="ย้าย","-",IF(A970="","",IF(L970&gt;0,"/","")))</f>
        <v/>
      </c>
      <c r="O970" s="33" t="str">
        <f t="shared" ref="O970:O1008" si="380">IF(N970="-","-",IF(A970="","",IF(L970=0,"/","")))</f>
        <v/>
      </c>
      <c r="P970" s="59" t="str">
        <f>IF('กรอกข้อมูล นร1'!E6="ย้าย",'กรอกข้อมูล นร1'!E6,"")</f>
        <v/>
      </c>
      <c r="Q970" s="35">
        <f t="shared" si="362"/>
        <v>0</v>
      </c>
    </row>
    <row r="971" spans="1:24" ht="12.95" customHeight="1">
      <c r="A971" s="54" t="str">
        <f t="shared" si="373"/>
        <v/>
      </c>
      <c r="B971" s="470" t="str">
        <f t="shared" si="374"/>
        <v/>
      </c>
      <c r="C971" s="52" t="str">
        <f>IF(A971="","",คะแนนตามตัวชี้วัด!AY900)</f>
        <v/>
      </c>
      <c r="D971" s="52" t="str">
        <f>IF(A971="","",คะแนนตามตัวชี้วัด!AU900)</f>
        <v/>
      </c>
      <c r="E971" s="52" t="str">
        <f>IF(B971="","",คะแนนตามตัวชี้วัด!AV900)</f>
        <v/>
      </c>
      <c r="F971" s="60" t="str">
        <f t="shared" si="376"/>
        <v/>
      </c>
      <c r="G971" s="52" t="str">
        <f>IF(A971="","",คะแนนตามตัวชี้วัด!AZ900)</f>
        <v/>
      </c>
      <c r="H971" s="52" t="str">
        <f>IF(A971="","",คะแนนตามตัวชี้วัด!AW900)</f>
        <v/>
      </c>
      <c r="I971" s="52" t="str">
        <f>IF(B971="","",คะแนนตามตัวชี้วัด!AX900)</f>
        <v/>
      </c>
      <c r="J971" s="60" t="str">
        <f t="shared" si="377"/>
        <v/>
      </c>
      <c r="K971" s="54" t="str">
        <f t="shared" si="378"/>
        <v/>
      </c>
      <c r="L971" s="307" t="str">
        <f t="shared" si="375"/>
        <v/>
      </c>
      <c r="M971" s="33"/>
      <c r="N971" s="33" t="str">
        <f t="shared" si="379"/>
        <v/>
      </c>
      <c r="O971" s="33" t="str">
        <f t="shared" si="380"/>
        <v/>
      </c>
      <c r="P971" s="59" t="str">
        <f>IF('กรอกข้อมูล นร1'!E7="ย้าย",'กรอกข้อมูล นร1'!E7,"")</f>
        <v/>
      </c>
      <c r="Q971" s="35">
        <f t="shared" si="362"/>
        <v>0</v>
      </c>
    </row>
    <row r="972" spans="1:24" ht="12.95" customHeight="1">
      <c r="A972" s="54" t="str">
        <f t="shared" si="373"/>
        <v/>
      </c>
      <c r="B972" s="470" t="str">
        <f t="shared" si="374"/>
        <v/>
      </c>
      <c r="C972" s="52" t="str">
        <f>IF(A972="","",คะแนนตามตัวชี้วัด!AY901)</f>
        <v/>
      </c>
      <c r="D972" s="52" t="str">
        <f>IF(A972="","",คะแนนตามตัวชี้วัด!AU901)</f>
        <v/>
      </c>
      <c r="E972" s="52" t="str">
        <f>IF(B972="","",คะแนนตามตัวชี้วัด!AV901)</f>
        <v/>
      </c>
      <c r="F972" s="60" t="str">
        <f t="shared" si="376"/>
        <v/>
      </c>
      <c r="G972" s="52" t="str">
        <f>IF(A972="","",คะแนนตามตัวชี้วัด!AZ901)</f>
        <v/>
      </c>
      <c r="H972" s="52" t="str">
        <f>IF(A972="","",คะแนนตามตัวชี้วัด!AW901)</f>
        <v/>
      </c>
      <c r="I972" s="52" t="str">
        <f>IF(B972="","",คะแนนตามตัวชี้วัด!AX901)</f>
        <v/>
      </c>
      <c r="J972" s="60" t="str">
        <f t="shared" si="377"/>
        <v/>
      </c>
      <c r="K972" s="54" t="str">
        <f t="shared" si="378"/>
        <v/>
      </c>
      <c r="L972" s="307" t="str">
        <f t="shared" si="375"/>
        <v/>
      </c>
      <c r="M972" s="33"/>
      <c r="N972" s="33" t="str">
        <f t="shared" si="379"/>
        <v/>
      </c>
      <c r="O972" s="33" t="str">
        <f t="shared" si="380"/>
        <v/>
      </c>
      <c r="P972" s="59" t="str">
        <f>IF('กรอกข้อมูล นร1'!E8="ย้าย",'กรอกข้อมูล นร1'!E8,"")</f>
        <v/>
      </c>
      <c r="Q972" s="35">
        <f t="shared" si="362"/>
        <v>0</v>
      </c>
    </row>
    <row r="973" spans="1:24" ht="12.95" customHeight="1">
      <c r="A973" s="54" t="str">
        <f t="shared" si="373"/>
        <v/>
      </c>
      <c r="B973" s="470" t="str">
        <f t="shared" si="374"/>
        <v/>
      </c>
      <c r="C973" s="52" t="str">
        <f>IF(A973="","",คะแนนตามตัวชี้วัด!AY902)</f>
        <v/>
      </c>
      <c r="D973" s="52" t="str">
        <f>IF(A973="","",คะแนนตามตัวชี้วัด!AU902)</f>
        <v/>
      </c>
      <c r="E973" s="52" t="str">
        <f>IF(B973="","",คะแนนตามตัวชี้วัด!AV902)</f>
        <v/>
      </c>
      <c r="F973" s="60" t="str">
        <f t="shared" si="376"/>
        <v/>
      </c>
      <c r="G973" s="52" t="str">
        <f>IF(A973="","",คะแนนตามตัวชี้วัด!AZ902)</f>
        <v/>
      </c>
      <c r="H973" s="52" t="str">
        <f>IF(A973="","",คะแนนตามตัวชี้วัด!AW902)</f>
        <v/>
      </c>
      <c r="I973" s="52" t="str">
        <f>IF(B973="","",คะแนนตามตัวชี้วัด!AX902)</f>
        <v/>
      </c>
      <c r="J973" s="60" t="str">
        <f t="shared" si="377"/>
        <v/>
      </c>
      <c r="K973" s="54" t="str">
        <f t="shared" si="378"/>
        <v/>
      </c>
      <c r="L973" s="307" t="str">
        <f t="shared" si="375"/>
        <v/>
      </c>
      <c r="M973" s="33"/>
      <c r="N973" s="33" t="str">
        <f t="shared" si="379"/>
        <v/>
      </c>
      <c r="O973" s="33" t="str">
        <f t="shared" si="380"/>
        <v/>
      </c>
      <c r="P973" s="59" t="str">
        <f>IF('กรอกข้อมูล นร1'!E9="ย้าย",'กรอกข้อมูล นร1'!E9,"")</f>
        <v/>
      </c>
      <c r="Q973" s="35">
        <f t="shared" si="362"/>
        <v>0</v>
      </c>
    </row>
    <row r="974" spans="1:24" ht="12.95" customHeight="1">
      <c r="A974" s="54" t="str">
        <f t="shared" si="373"/>
        <v/>
      </c>
      <c r="B974" s="470" t="str">
        <f t="shared" si="374"/>
        <v/>
      </c>
      <c r="C974" s="52" t="str">
        <f>IF(A974="","",คะแนนตามตัวชี้วัด!AY903)</f>
        <v/>
      </c>
      <c r="D974" s="52" t="str">
        <f>IF(A974="","",คะแนนตามตัวชี้วัด!AU903)</f>
        <v/>
      </c>
      <c r="E974" s="52" t="str">
        <f>IF(B974="","",คะแนนตามตัวชี้วัด!AV903)</f>
        <v/>
      </c>
      <c r="F974" s="60" t="str">
        <f t="shared" si="376"/>
        <v/>
      </c>
      <c r="G974" s="52" t="str">
        <f>IF(A974="","",คะแนนตามตัวชี้วัด!AZ903)</f>
        <v/>
      </c>
      <c r="H974" s="52" t="str">
        <f>IF(A974="","",คะแนนตามตัวชี้วัด!AW903)</f>
        <v/>
      </c>
      <c r="I974" s="52" t="str">
        <f>IF(B974="","",คะแนนตามตัวชี้วัด!AX903)</f>
        <v/>
      </c>
      <c r="J974" s="60" t="str">
        <f t="shared" si="377"/>
        <v/>
      </c>
      <c r="K974" s="54" t="str">
        <f t="shared" si="378"/>
        <v/>
      </c>
      <c r="L974" s="307" t="str">
        <f t="shared" si="375"/>
        <v/>
      </c>
      <c r="M974" s="33"/>
      <c r="N974" s="33" t="str">
        <f t="shared" si="379"/>
        <v/>
      </c>
      <c r="O974" s="33" t="str">
        <f t="shared" si="380"/>
        <v/>
      </c>
      <c r="P974" s="59" t="str">
        <f>IF('กรอกข้อมูล นร1'!E10="ย้าย",'กรอกข้อมูล นร1'!E10,"")</f>
        <v/>
      </c>
      <c r="Q974" s="35">
        <f t="shared" si="362"/>
        <v>0</v>
      </c>
    </row>
    <row r="975" spans="1:24" ht="12.95" customHeight="1">
      <c r="A975" s="54" t="str">
        <f t="shared" si="373"/>
        <v/>
      </c>
      <c r="B975" s="470" t="str">
        <f t="shared" si="374"/>
        <v/>
      </c>
      <c r="C975" s="52" t="str">
        <f>IF(A975="","",คะแนนตามตัวชี้วัด!AY904)</f>
        <v/>
      </c>
      <c r="D975" s="52" t="str">
        <f>IF(A975="","",คะแนนตามตัวชี้วัด!AU904)</f>
        <v/>
      </c>
      <c r="E975" s="52" t="str">
        <f>IF(B975="","",คะแนนตามตัวชี้วัด!AV904)</f>
        <v/>
      </c>
      <c r="F975" s="60" t="str">
        <f t="shared" si="376"/>
        <v/>
      </c>
      <c r="G975" s="52" t="str">
        <f>IF(A975="","",คะแนนตามตัวชี้วัด!AZ904)</f>
        <v/>
      </c>
      <c r="H975" s="52" t="str">
        <f>IF(A975="","",คะแนนตามตัวชี้วัด!AW904)</f>
        <v/>
      </c>
      <c r="I975" s="52" t="str">
        <f>IF(B975="","",คะแนนตามตัวชี้วัด!AX904)</f>
        <v/>
      </c>
      <c r="J975" s="60" t="str">
        <f t="shared" si="377"/>
        <v/>
      </c>
      <c r="K975" s="54" t="str">
        <f t="shared" si="378"/>
        <v/>
      </c>
      <c r="L975" s="307" t="str">
        <f t="shared" si="375"/>
        <v/>
      </c>
      <c r="M975" s="33"/>
      <c r="N975" s="33" t="str">
        <f t="shared" si="379"/>
        <v/>
      </c>
      <c r="O975" s="33" t="str">
        <f t="shared" si="380"/>
        <v/>
      </c>
      <c r="P975" s="59" t="str">
        <f>IF('กรอกข้อมูล นร1'!E11="ย้าย",'กรอกข้อมูล นร1'!E11,"")</f>
        <v/>
      </c>
      <c r="Q975" s="35">
        <f t="shared" si="362"/>
        <v>0</v>
      </c>
    </row>
    <row r="976" spans="1:24" ht="12.95" customHeight="1">
      <c r="A976" s="54" t="str">
        <f t="shared" si="373"/>
        <v/>
      </c>
      <c r="B976" s="470" t="str">
        <f t="shared" si="374"/>
        <v/>
      </c>
      <c r="C976" s="52" t="str">
        <f>IF(A976="","",คะแนนตามตัวชี้วัด!AY905)</f>
        <v/>
      </c>
      <c r="D976" s="52" t="str">
        <f>IF(A976="","",คะแนนตามตัวชี้วัด!AU905)</f>
        <v/>
      </c>
      <c r="E976" s="52" t="str">
        <f>IF(B976="","",คะแนนตามตัวชี้วัด!AV905)</f>
        <v/>
      </c>
      <c r="F976" s="60" t="str">
        <f t="shared" si="376"/>
        <v/>
      </c>
      <c r="G976" s="52" t="str">
        <f>IF(A976="","",คะแนนตามตัวชี้วัด!AZ905)</f>
        <v/>
      </c>
      <c r="H976" s="52" t="str">
        <f>IF(A976="","",คะแนนตามตัวชี้วัด!AW905)</f>
        <v/>
      </c>
      <c r="I976" s="52" t="str">
        <f>IF(B976="","",คะแนนตามตัวชี้วัด!AX905)</f>
        <v/>
      </c>
      <c r="J976" s="60" t="str">
        <f t="shared" si="377"/>
        <v/>
      </c>
      <c r="K976" s="54" t="str">
        <f t="shared" si="378"/>
        <v/>
      </c>
      <c r="L976" s="307" t="str">
        <f t="shared" si="375"/>
        <v/>
      </c>
      <c r="M976" s="33"/>
      <c r="N976" s="33" t="str">
        <f t="shared" si="379"/>
        <v/>
      </c>
      <c r="O976" s="33" t="str">
        <f t="shared" si="380"/>
        <v/>
      </c>
      <c r="P976" s="59" t="str">
        <f>IF('กรอกข้อมูล นร1'!E12="ย้าย",'กรอกข้อมูล นร1'!E12,"")</f>
        <v/>
      </c>
      <c r="Q976" s="35">
        <f t="shared" si="362"/>
        <v>0</v>
      </c>
    </row>
    <row r="977" spans="1:17" ht="12.95" customHeight="1">
      <c r="A977" s="54" t="str">
        <f t="shared" si="373"/>
        <v/>
      </c>
      <c r="B977" s="470" t="str">
        <f t="shared" si="374"/>
        <v/>
      </c>
      <c r="C977" s="52" t="str">
        <f>IF(A977="","",คะแนนตามตัวชี้วัด!AY906)</f>
        <v/>
      </c>
      <c r="D977" s="52" t="str">
        <f>IF(A977="","",คะแนนตามตัวชี้วัด!AU906)</f>
        <v/>
      </c>
      <c r="E977" s="52" t="str">
        <f>IF(B977="","",คะแนนตามตัวชี้วัด!AV906)</f>
        <v/>
      </c>
      <c r="F977" s="60" t="str">
        <f t="shared" si="376"/>
        <v/>
      </c>
      <c r="G977" s="52" t="str">
        <f>IF(A977="","",คะแนนตามตัวชี้วัด!AZ906)</f>
        <v/>
      </c>
      <c r="H977" s="52" t="str">
        <f>IF(A977="","",คะแนนตามตัวชี้วัด!AW906)</f>
        <v/>
      </c>
      <c r="I977" s="52" t="str">
        <f>IF(B977="","",คะแนนตามตัวชี้วัด!AX906)</f>
        <v/>
      </c>
      <c r="J977" s="60" t="str">
        <f t="shared" si="377"/>
        <v/>
      </c>
      <c r="K977" s="54" t="str">
        <f t="shared" si="378"/>
        <v/>
      </c>
      <c r="L977" s="307" t="str">
        <f t="shared" si="375"/>
        <v/>
      </c>
      <c r="M977" s="33"/>
      <c r="N977" s="33" t="str">
        <f t="shared" si="379"/>
        <v/>
      </c>
      <c r="O977" s="33" t="str">
        <f t="shared" si="380"/>
        <v/>
      </c>
      <c r="P977" s="59" t="str">
        <f>IF('กรอกข้อมูล นร1'!E13="ย้าย",'กรอกข้อมูล นร1'!E13,"")</f>
        <v/>
      </c>
      <c r="Q977" s="35">
        <f t="shared" si="362"/>
        <v>0</v>
      </c>
    </row>
    <row r="978" spans="1:17" ht="12.95" customHeight="1">
      <c r="A978" s="54" t="str">
        <f t="shared" si="373"/>
        <v/>
      </c>
      <c r="B978" s="470" t="str">
        <f t="shared" si="374"/>
        <v/>
      </c>
      <c r="C978" s="52" t="str">
        <f>IF(A978="","",คะแนนตามตัวชี้วัด!AY907)</f>
        <v/>
      </c>
      <c r="D978" s="52" t="str">
        <f>IF(A978="","",คะแนนตามตัวชี้วัด!AU907)</f>
        <v/>
      </c>
      <c r="E978" s="52" t="str">
        <f>IF(B978="","",คะแนนตามตัวชี้วัด!AV907)</f>
        <v/>
      </c>
      <c r="F978" s="60" t="str">
        <f t="shared" si="376"/>
        <v/>
      </c>
      <c r="G978" s="52" t="str">
        <f>IF(A978="","",คะแนนตามตัวชี้วัด!AZ907)</f>
        <v/>
      </c>
      <c r="H978" s="52" t="str">
        <f>IF(A978="","",คะแนนตามตัวชี้วัด!AW907)</f>
        <v/>
      </c>
      <c r="I978" s="52" t="str">
        <f>IF(B978="","",คะแนนตามตัวชี้วัด!AX907)</f>
        <v/>
      </c>
      <c r="J978" s="60" t="str">
        <f t="shared" si="377"/>
        <v/>
      </c>
      <c r="K978" s="54" t="str">
        <f t="shared" si="378"/>
        <v/>
      </c>
      <c r="L978" s="307" t="str">
        <f t="shared" si="375"/>
        <v/>
      </c>
      <c r="M978" s="33"/>
      <c r="N978" s="33" t="str">
        <f t="shared" si="379"/>
        <v/>
      </c>
      <c r="O978" s="33" t="str">
        <f t="shared" si="380"/>
        <v/>
      </c>
      <c r="P978" s="59" t="str">
        <f>IF('กรอกข้อมูล นร1'!E14="ย้าย",'กรอกข้อมูล นร1'!E14,"")</f>
        <v/>
      </c>
      <c r="Q978" s="35">
        <f t="shared" si="362"/>
        <v>0</v>
      </c>
    </row>
    <row r="979" spans="1:17" ht="12.95" customHeight="1">
      <c r="A979" s="54" t="str">
        <f t="shared" si="373"/>
        <v/>
      </c>
      <c r="B979" s="470" t="str">
        <f t="shared" si="374"/>
        <v/>
      </c>
      <c r="C979" s="52" t="str">
        <f>IF(A979="","",คะแนนตามตัวชี้วัด!AY908)</f>
        <v/>
      </c>
      <c r="D979" s="52" t="str">
        <f>IF(A979="","",คะแนนตามตัวชี้วัด!AU908)</f>
        <v/>
      </c>
      <c r="E979" s="52" t="str">
        <f>IF(B979="","",คะแนนตามตัวชี้วัด!AV908)</f>
        <v/>
      </c>
      <c r="F979" s="60" t="str">
        <f t="shared" si="376"/>
        <v/>
      </c>
      <c r="G979" s="52" t="str">
        <f>IF(A979="","",คะแนนตามตัวชี้วัด!AZ908)</f>
        <v/>
      </c>
      <c r="H979" s="52" t="str">
        <f>IF(A979="","",คะแนนตามตัวชี้วัด!AW908)</f>
        <v/>
      </c>
      <c r="I979" s="52" t="str">
        <f>IF(B979="","",คะแนนตามตัวชี้วัด!AX908)</f>
        <v/>
      </c>
      <c r="J979" s="60" t="str">
        <f t="shared" si="377"/>
        <v/>
      </c>
      <c r="K979" s="54" t="str">
        <f t="shared" si="378"/>
        <v/>
      </c>
      <c r="L979" s="307" t="str">
        <f t="shared" si="375"/>
        <v/>
      </c>
      <c r="M979" s="33"/>
      <c r="N979" s="33" t="str">
        <f t="shared" si="379"/>
        <v/>
      </c>
      <c r="O979" s="33" t="str">
        <f t="shared" si="380"/>
        <v/>
      </c>
      <c r="P979" s="59" t="str">
        <f>IF('กรอกข้อมูล นร1'!E15="ย้าย",'กรอกข้อมูล นร1'!E15,"")</f>
        <v/>
      </c>
      <c r="Q979" s="35">
        <f t="shared" si="362"/>
        <v>0</v>
      </c>
    </row>
    <row r="980" spans="1:17" ht="12.95" customHeight="1">
      <c r="A980" s="54" t="str">
        <f t="shared" si="373"/>
        <v/>
      </c>
      <c r="B980" s="470" t="str">
        <f t="shared" si="374"/>
        <v/>
      </c>
      <c r="C980" s="52" t="str">
        <f>IF(A980="","",คะแนนตามตัวชี้วัด!AY909)</f>
        <v/>
      </c>
      <c r="D980" s="52" t="str">
        <f>IF(A980="","",คะแนนตามตัวชี้วัด!AU909)</f>
        <v/>
      </c>
      <c r="E980" s="52" t="str">
        <f>IF(B980="","",คะแนนตามตัวชี้วัด!AV909)</f>
        <v/>
      </c>
      <c r="F980" s="60" t="str">
        <f t="shared" si="376"/>
        <v/>
      </c>
      <c r="G980" s="52" t="str">
        <f>IF(A980="","",คะแนนตามตัวชี้วัด!AZ909)</f>
        <v/>
      </c>
      <c r="H980" s="52" t="str">
        <f>IF(A980="","",คะแนนตามตัวชี้วัด!AW909)</f>
        <v/>
      </c>
      <c r="I980" s="52" t="str">
        <f>IF(B980="","",คะแนนตามตัวชี้วัด!AX909)</f>
        <v/>
      </c>
      <c r="J980" s="60" t="str">
        <f t="shared" si="377"/>
        <v/>
      </c>
      <c r="K980" s="54" t="str">
        <f t="shared" si="378"/>
        <v/>
      </c>
      <c r="L980" s="307" t="str">
        <f t="shared" si="375"/>
        <v/>
      </c>
      <c r="M980" s="33"/>
      <c r="N980" s="33" t="str">
        <f t="shared" si="379"/>
        <v/>
      </c>
      <c r="O980" s="33" t="str">
        <f t="shared" si="380"/>
        <v/>
      </c>
      <c r="P980" s="59" t="str">
        <f>IF('กรอกข้อมูล นร1'!E16="ย้าย",'กรอกข้อมูล นร1'!E16,"")</f>
        <v/>
      </c>
      <c r="Q980" s="35">
        <f t="shared" si="362"/>
        <v>0</v>
      </c>
    </row>
    <row r="981" spans="1:17" ht="12.95" customHeight="1">
      <c r="A981" s="54" t="str">
        <f t="shared" si="373"/>
        <v/>
      </c>
      <c r="B981" s="470" t="str">
        <f t="shared" si="374"/>
        <v/>
      </c>
      <c r="C981" s="52" t="str">
        <f>IF(A981="","",คะแนนตามตัวชี้วัด!AY910)</f>
        <v/>
      </c>
      <c r="D981" s="52" t="str">
        <f>IF(A981="","",คะแนนตามตัวชี้วัด!AU910)</f>
        <v/>
      </c>
      <c r="E981" s="52" t="str">
        <f>IF(B981="","",คะแนนตามตัวชี้วัด!AV910)</f>
        <v/>
      </c>
      <c r="F981" s="60" t="str">
        <f t="shared" si="376"/>
        <v/>
      </c>
      <c r="G981" s="52" t="str">
        <f>IF(A981="","",คะแนนตามตัวชี้วัด!AZ910)</f>
        <v/>
      </c>
      <c r="H981" s="52" t="str">
        <f>IF(A981="","",คะแนนตามตัวชี้วัด!AW910)</f>
        <v/>
      </c>
      <c r="I981" s="52" t="str">
        <f>IF(B981="","",คะแนนตามตัวชี้วัด!AX910)</f>
        <v/>
      </c>
      <c r="J981" s="60" t="str">
        <f t="shared" si="377"/>
        <v/>
      </c>
      <c r="K981" s="54" t="str">
        <f t="shared" si="378"/>
        <v/>
      </c>
      <c r="L981" s="307" t="str">
        <f t="shared" si="375"/>
        <v/>
      </c>
      <c r="M981" s="33"/>
      <c r="N981" s="33" t="str">
        <f t="shared" si="379"/>
        <v/>
      </c>
      <c r="O981" s="33" t="str">
        <f t="shared" si="380"/>
        <v/>
      </c>
      <c r="P981" s="59" t="str">
        <f>IF('กรอกข้อมูล นร1'!E17="ย้าย",'กรอกข้อมูล นร1'!E17,"")</f>
        <v/>
      </c>
      <c r="Q981" s="35">
        <f t="shared" si="362"/>
        <v>0</v>
      </c>
    </row>
    <row r="982" spans="1:17" ht="12.95" customHeight="1">
      <c r="A982" s="54" t="str">
        <f t="shared" si="373"/>
        <v/>
      </c>
      <c r="B982" s="470" t="str">
        <f t="shared" si="374"/>
        <v/>
      </c>
      <c r="C982" s="52" t="str">
        <f>IF(A982="","",คะแนนตามตัวชี้วัด!AY911)</f>
        <v/>
      </c>
      <c r="D982" s="52" t="str">
        <f>IF(A982="","",คะแนนตามตัวชี้วัด!AU911)</f>
        <v/>
      </c>
      <c r="E982" s="52" t="str">
        <f>IF(B982="","",คะแนนตามตัวชี้วัด!AV911)</f>
        <v/>
      </c>
      <c r="F982" s="60" t="str">
        <f t="shared" si="376"/>
        <v/>
      </c>
      <c r="G982" s="52" t="str">
        <f>IF(A982="","",คะแนนตามตัวชี้วัด!AZ911)</f>
        <v/>
      </c>
      <c r="H982" s="52" t="str">
        <f>IF(A982="","",คะแนนตามตัวชี้วัด!AW911)</f>
        <v/>
      </c>
      <c r="I982" s="52" t="str">
        <f>IF(B982="","",คะแนนตามตัวชี้วัด!AX911)</f>
        <v/>
      </c>
      <c r="J982" s="60" t="str">
        <f t="shared" si="377"/>
        <v/>
      </c>
      <c r="K982" s="54" t="str">
        <f t="shared" si="378"/>
        <v/>
      </c>
      <c r="L982" s="307" t="str">
        <f t="shared" si="375"/>
        <v/>
      </c>
      <c r="M982" s="33"/>
      <c r="N982" s="33" t="str">
        <f t="shared" si="379"/>
        <v/>
      </c>
      <c r="O982" s="33" t="str">
        <f t="shared" si="380"/>
        <v/>
      </c>
      <c r="P982" s="59" t="str">
        <f>IF('กรอกข้อมูล นร1'!E18="ย้าย",'กรอกข้อมูล นร1'!E18,"")</f>
        <v/>
      </c>
      <c r="Q982" s="35">
        <f t="shared" si="362"/>
        <v>0</v>
      </c>
    </row>
    <row r="983" spans="1:17" ht="12.95" customHeight="1">
      <c r="A983" s="54" t="str">
        <f t="shared" si="373"/>
        <v/>
      </c>
      <c r="B983" s="470" t="str">
        <f t="shared" si="374"/>
        <v/>
      </c>
      <c r="C983" s="52" t="str">
        <f>IF(A983="","",คะแนนตามตัวชี้วัด!AY912)</f>
        <v/>
      </c>
      <c r="D983" s="52" t="str">
        <f>IF(A983="","",คะแนนตามตัวชี้วัด!AU912)</f>
        <v/>
      </c>
      <c r="E983" s="52" t="str">
        <f>IF(B983="","",คะแนนตามตัวชี้วัด!AV912)</f>
        <v/>
      </c>
      <c r="F983" s="60" t="str">
        <f t="shared" si="376"/>
        <v/>
      </c>
      <c r="G983" s="52" t="str">
        <f>IF(A983="","",คะแนนตามตัวชี้วัด!AZ912)</f>
        <v/>
      </c>
      <c r="H983" s="52" t="str">
        <f>IF(A983="","",คะแนนตามตัวชี้วัด!AW912)</f>
        <v/>
      </c>
      <c r="I983" s="52" t="str">
        <f>IF(B983="","",คะแนนตามตัวชี้วัด!AX912)</f>
        <v/>
      </c>
      <c r="J983" s="60" t="str">
        <f t="shared" si="377"/>
        <v/>
      </c>
      <c r="K983" s="54" t="str">
        <f t="shared" si="378"/>
        <v/>
      </c>
      <c r="L983" s="307" t="str">
        <f t="shared" si="375"/>
        <v/>
      </c>
      <c r="M983" s="33"/>
      <c r="N983" s="33" t="str">
        <f t="shared" si="379"/>
        <v/>
      </c>
      <c r="O983" s="33" t="str">
        <f t="shared" si="380"/>
        <v/>
      </c>
      <c r="P983" s="59" t="str">
        <f>IF('กรอกข้อมูล นร1'!E19="ย้าย",'กรอกข้อมูล นร1'!E19,"")</f>
        <v/>
      </c>
      <c r="Q983" s="35">
        <f t="shared" si="362"/>
        <v>0</v>
      </c>
    </row>
    <row r="984" spans="1:17" ht="12.95" customHeight="1">
      <c r="A984" s="54" t="str">
        <f t="shared" si="373"/>
        <v/>
      </c>
      <c r="B984" s="470" t="str">
        <f t="shared" si="374"/>
        <v/>
      </c>
      <c r="C984" s="52" t="str">
        <f>IF(A984="","",คะแนนตามตัวชี้วัด!AY913)</f>
        <v/>
      </c>
      <c r="D984" s="52" t="str">
        <f>IF(A984="","",คะแนนตามตัวชี้วัด!AU913)</f>
        <v/>
      </c>
      <c r="E984" s="52" t="str">
        <f>IF(B984="","",คะแนนตามตัวชี้วัด!AV913)</f>
        <v/>
      </c>
      <c r="F984" s="60" t="str">
        <f t="shared" si="376"/>
        <v/>
      </c>
      <c r="G984" s="52" t="str">
        <f>IF(A984="","",คะแนนตามตัวชี้วัด!AZ913)</f>
        <v/>
      </c>
      <c r="H984" s="52" t="str">
        <f>IF(A984="","",คะแนนตามตัวชี้วัด!AW913)</f>
        <v/>
      </c>
      <c r="I984" s="52" t="str">
        <f>IF(B984="","",คะแนนตามตัวชี้วัด!AX913)</f>
        <v/>
      </c>
      <c r="J984" s="60" t="str">
        <f t="shared" si="377"/>
        <v/>
      </c>
      <c r="K984" s="54" t="str">
        <f t="shared" si="378"/>
        <v/>
      </c>
      <c r="L984" s="307" t="str">
        <f t="shared" si="375"/>
        <v/>
      </c>
      <c r="M984" s="33"/>
      <c r="N984" s="33" t="str">
        <f t="shared" si="379"/>
        <v/>
      </c>
      <c r="O984" s="33" t="str">
        <f t="shared" si="380"/>
        <v/>
      </c>
      <c r="P984" s="59" t="str">
        <f>IF('กรอกข้อมูล นร1'!E20="ย้าย",'กรอกข้อมูล นร1'!E20,"")</f>
        <v/>
      </c>
      <c r="Q984" s="35">
        <f t="shared" si="362"/>
        <v>0</v>
      </c>
    </row>
    <row r="985" spans="1:17" ht="12.95" customHeight="1">
      <c r="A985" s="54" t="str">
        <f t="shared" si="373"/>
        <v/>
      </c>
      <c r="B985" s="470" t="str">
        <f t="shared" si="374"/>
        <v/>
      </c>
      <c r="C985" s="52" t="str">
        <f>IF(A985="","",คะแนนตามตัวชี้วัด!AY914)</f>
        <v/>
      </c>
      <c r="D985" s="52" t="str">
        <f>IF(A985="","",คะแนนตามตัวชี้วัด!AU914)</f>
        <v/>
      </c>
      <c r="E985" s="52" t="str">
        <f>IF(B985="","",คะแนนตามตัวชี้วัด!AV914)</f>
        <v/>
      </c>
      <c r="F985" s="60" t="str">
        <f t="shared" si="376"/>
        <v/>
      </c>
      <c r="G985" s="52" t="str">
        <f>IF(A985="","",คะแนนตามตัวชี้วัด!AZ914)</f>
        <v/>
      </c>
      <c r="H985" s="52" t="str">
        <f>IF(A985="","",คะแนนตามตัวชี้วัด!AW914)</f>
        <v/>
      </c>
      <c r="I985" s="52" t="str">
        <f>IF(B985="","",คะแนนตามตัวชี้วัด!AX914)</f>
        <v/>
      </c>
      <c r="J985" s="60" t="str">
        <f t="shared" si="377"/>
        <v/>
      </c>
      <c r="K985" s="54" t="str">
        <f t="shared" si="378"/>
        <v/>
      </c>
      <c r="L985" s="307" t="str">
        <f t="shared" si="375"/>
        <v/>
      </c>
      <c r="M985" s="33"/>
      <c r="N985" s="33" t="str">
        <f t="shared" si="379"/>
        <v/>
      </c>
      <c r="O985" s="33" t="str">
        <f t="shared" si="380"/>
        <v/>
      </c>
      <c r="P985" s="59" t="str">
        <f>IF('กรอกข้อมูล นร1'!E21="ย้าย",'กรอกข้อมูล นร1'!E21,"")</f>
        <v/>
      </c>
      <c r="Q985" s="35">
        <f t="shared" si="362"/>
        <v>0</v>
      </c>
    </row>
    <row r="986" spans="1:17" ht="12.95" customHeight="1">
      <c r="A986" s="54" t="str">
        <f t="shared" si="373"/>
        <v/>
      </c>
      <c r="B986" s="470" t="str">
        <f t="shared" si="374"/>
        <v/>
      </c>
      <c r="C986" s="52" t="str">
        <f>IF(A986="","",คะแนนตามตัวชี้วัด!AY915)</f>
        <v/>
      </c>
      <c r="D986" s="52" t="str">
        <f>IF(A986="","",คะแนนตามตัวชี้วัด!AU915)</f>
        <v/>
      </c>
      <c r="E986" s="52" t="str">
        <f>IF(B986="","",คะแนนตามตัวชี้วัด!AV915)</f>
        <v/>
      </c>
      <c r="F986" s="60" t="str">
        <f t="shared" si="376"/>
        <v/>
      </c>
      <c r="G986" s="52" t="str">
        <f>IF(A986="","",คะแนนตามตัวชี้วัด!AZ915)</f>
        <v/>
      </c>
      <c r="H986" s="52" t="str">
        <f>IF(A986="","",คะแนนตามตัวชี้วัด!AW915)</f>
        <v/>
      </c>
      <c r="I986" s="52" t="str">
        <f>IF(B986="","",คะแนนตามตัวชี้วัด!AX915)</f>
        <v/>
      </c>
      <c r="J986" s="60" t="str">
        <f t="shared" si="377"/>
        <v/>
      </c>
      <c r="K986" s="54" t="str">
        <f t="shared" si="378"/>
        <v/>
      </c>
      <c r="L986" s="307" t="str">
        <f t="shared" si="375"/>
        <v/>
      </c>
      <c r="M986" s="33"/>
      <c r="N986" s="33" t="str">
        <f t="shared" si="379"/>
        <v/>
      </c>
      <c r="O986" s="33" t="str">
        <f t="shared" si="380"/>
        <v/>
      </c>
      <c r="P986" s="59" t="str">
        <f>IF('กรอกข้อมูล นร1'!E22="ย้าย",'กรอกข้อมูล นร1'!E22,"")</f>
        <v/>
      </c>
      <c r="Q986" s="35">
        <f t="shared" si="362"/>
        <v>0</v>
      </c>
    </row>
    <row r="987" spans="1:17" ht="12.95" customHeight="1">
      <c r="A987" s="54" t="str">
        <f t="shared" si="373"/>
        <v/>
      </c>
      <c r="B987" s="470" t="str">
        <f t="shared" si="374"/>
        <v/>
      </c>
      <c r="C987" s="52" t="str">
        <f>IF(A987="","",คะแนนตามตัวชี้วัด!AY916)</f>
        <v/>
      </c>
      <c r="D987" s="52" t="str">
        <f>IF(A987="","",คะแนนตามตัวชี้วัด!AU916)</f>
        <v/>
      </c>
      <c r="E987" s="52" t="str">
        <f>IF(B987="","",คะแนนตามตัวชี้วัด!AV916)</f>
        <v/>
      </c>
      <c r="F987" s="60" t="str">
        <f t="shared" si="376"/>
        <v/>
      </c>
      <c r="G987" s="52" t="str">
        <f>IF(A987="","",คะแนนตามตัวชี้วัด!AZ916)</f>
        <v/>
      </c>
      <c r="H987" s="52" t="str">
        <f>IF(A987="","",คะแนนตามตัวชี้วัด!AW916)</f>
        <v/>
      </c>
      <c r="I987" s="52" t="str">
        <f>IF(B987="","",คะแนนตามตัวชี้วัด!AX916)</f>
        <v/>
      </c>
      <c r="J987" s="60" t="str">
        <f t="shared" si="377"/>
        <v/>
      </c>
      <c r="K987" s="54" t="str">
        <f t="shared" si="378"/>
        <v/>
      </c>
      <c r="L987" s="307" t="str">
        <f t="shared" si="375"/>
        <v/>
      </c>
      <c r="M987" s="33"/>
      <c r="N987" s="33" t="str">
        <f t="shared" si="379"/>
        <v/>
      </c>
      <c r="O987" s="33" t="str">
        <f t="shared" si="380"/>
        <v/>
      </c>
      <c r="P987" s="59" t="str">
        <f>IF('กรอกข้อมูล นร1'!E23="ย้าย",'กรอกข้อมูล นร1'!E23,"")</f>
        <v/>
      </c>
      <c r="Q987" s="35">
        <f t="shared" si="362"/>
        <v>0</v>
      </c>
    </row>
    <row r="988" spans="1:17" ht="12.95" customHeight="1">
      <c r="A988" s="54" t="str">
        <f t="shared" si="373"/>
        <v/>
      </c>
      <c r="B988" s="470" t="str">
        <f t="shared" si="374"/>
        <v/>
      </c>
      <c r="C988" s="52" t="str">
        <f>IF(A988="","",คะแนนตามตัวชี้วัด!AY917)</f>
        <v/>
      </c>
      <c r="D988" s="52" t="str">
        <f>IF(A988="","",คะแนนตามตัวชี้วัด!AU917)</f>
        <v/>
      </c>
      <c r="E988" s="52" t="str">
        <f>IF(B988="","",คะแนนตามตัวชี้วัด!AV917)</f>
        <v/>
      </c>
      <c r="F988" s="60" t="str">
        <f t="shared" si="376"/>
        <v/>
      </c>
      <c r="G988" s="52" t="str">
        <f>IF(A988="","",คะแนนตามตัวชี้วัด!AZ917)</f>
        <v/>
      </c>
      <c r="H988" s="52" t="str">
        <f>IF(A988="","",คะแนนตามตัวชี้วัด!AW917)</f>
        <v/>
      </c>
      <c r="I988" s="52" t="str">
        <f>IF(B988="","",คะแนนตามตัวชี้วัด!AX917)</f>
        <v/>
      </c>
      <c r="J988" s="60" t="str">
        <f t="shared" si="377"/>
        <v/>
      </c>
      <c r="K988" s="54" t="str">
        <f t="shared" si="378"/>
        <v/>
      </c>
      <c r="L988" s="307" t="str">
        <f t="shared" si="375"/>
        <v/>
      </c>
      <c r="M988" s="33"/>
      <c r="N988" s="33" t="str">
        <f t="shared" si="379"/>
        <v/>
      </c>
      <c r="O988" s="33" t="str">
        <f t="shared" si="380"/>
        <v/>
      </c>
      <c r="P988" s="59" t="str">
        <f>IF('กรอกข้อมูล นร1'!E24="ย้าย",'กรอกข้อมูล นร1'!E24,"")</f>
        <v/>
      </c>
      <c r="Q988" s="35">
        <f t="shared" si="362"/>
        <v>0</v>
      </c>
    </row>
    <row r="989" spans="1:17" ht="12.95" customHeight="1">
      <c r="A989" s="54" t="str">
        <f t="shared" si="373"/>
        <v/>
      </c>
      <c r="B989" s="470" t="str">
        <f t="shared" si="374"/>
        <v/>
      </c>
      <c r="C989" s="52" t="str">
        <f>IF(A989="","",คะแนนตามตัวชี้วัด!AY918)</f>
        <v/>
      </c>
      <c r="D989" s="52" t="str">
        <f>IF(A989="","",คะแนนตามตัวชี้วัด!AU918)</f>
        <v/>
      </c>
      <c r="E989" s="52" t="str">
        <f>IF(B989="","",คะแนนตามตัวชี้วัด!AV918)</f>
        <v/>
      </c>
      <c r="F989" s="60" t="str">
        <f t="shared" si="376"/>
        <v/>
      </c>
      <c r="G989" s="52" t="str">
        <f>IF(A989="","",คะแนนตามตัวชี้วัด!AZ918)</f>
        <v/>
      </c>
      <c r="H989" s="52" t="str">
        <f>IF(A989="","",คะแนนตามตัวชี้วัด!AW918)</f>
        <v/>
      </c>
      <c r="I989" s="52" t="str">
        <f>IF(B989="","",คะแนนตามตัวชี้วัด!AX918)</f>
        <v/>
      </c>
      <c r="J989" s="60" t="str">
        <f t="shared" si="377"/>
        <v/>
      </c>
      <c r="K989" s="54" t="str">
        <f t="shared" si="378"/>
        <v/>
      </c>
      <c r="L989" s="307" t="str">
        <f t="shared" si="375"/>
        <v/>
      </c>
      <c r="M989" s="33"/>
      <c r="N989" s="33" t="str">
        <f t="shared" si="379"/>
        <v/>
      </c>
      <c r="O989" s="33" t="str">
        <f t="shared" si="380"/>
        <v/>
      </c>
      <c r="P989" s="59" t="str">
        <f>IF('กรอกข้อมูล นร1'!E25="ย้าย",'กรอกข้อมูล นร1'!E25,"")</f>
        <v/>
      </c>
      <c r="Q989" s="35">
        <f t="shared" si="362"/>
        <v>0</v>
      </c>
    </row>
    <row r="990" spans="1:17" ht="12.95" customHeight="1">
      <c r="A990" s="54" t="str">
        <f t="shared" si="373"/>
        <v/>
      </c>
      <c r="B990" s="470" t="str">
        <f t="shared" si="374"/>
        <v/>
      </c>
      <c r="C990" s="52" t="str">
        <f>IF(A990="","",คะแนนตามตัวชี้วัด!AY919)</f>
        <v/>
      </c>
      <c r="D990" s="52" t="str">
        <f>IF(A990="","",คะแนนตามตัวชี้วัด!AU919)</f>
        <v/>
      </c>
      <c r="E990" s="52" t="str">
        <f>IF(B990="","",คะแนนตามตัวชี้วัด!AV919)</f>
        <v/>
      </c>
      <c r="F990" s="60" t="str">
        <f t="shared" si="376"/>
        <v/>
      </c>
      <c r="G990" s="52" t="str">
        <f>IF(A990="","",คะแนนตามตัวชี้วัด!AZ919)</f>
        <v/>
      </c>
      <c r="H990" s="52" t="str">
        <f>IF(A990="","",คะแนนตามตัวชี้วัด!AW919)</f>
        <v/>
      </c>
      <c r="I990" s="52" t="str">
        <f>IF(B990="","",คะแนนตามตัวชี้วัด!AX919)</f>
        <v/>
      </c>
      <c r="J990" s="60" t="str">
        <f t="shared" si="377"/>
        <v/>
      </c>
      <c r="K990" s="54" t="str">
        <f t="shared" si="378"/>
        <v/>
      </c>
      <c r="L990" s="307" t="str">
        <f t="shared" si="375"/>
        <v/>
      </c>
      <c r="M990" s="33"/>
      <c r="N990" s="33" t="str">
        <f t="shared" si="379"/>
        <v/>
      </c>
      <c r="O990" s="33" t="str">
        <f t="shared" si="380"/>
        <v/>
      </c>
      <c r="P990" s="59" t="str">
        <f>IF('กรอกข้อมูล นร1'!E26="ย้าย",'กรอกข้อมูล นร1'!E26,"")</f>
        <v/>
      </c>
      <c r="Q990" s="35">
        <f t="shared" si="362"/>
        <v>0</v>
      </c>
    </row>
    <row r="991" spans="1:17" ht="12.95" customHeight="1">
      <c r="A991" s="54" t="str">
        <f t="shared" si="373"/>
        <v/>
      </c>
      <c r="B991" s="470" t="str">
        <f t="shared" si="374"/>
        <v/>
      </c>
      <c r="C991" s="52" t="str">
        <f>IF(A991="","",คะแนนตามตัวชี้วัด!AY920)</f>
        <v/>
      </c>
      <c r="D991" s="52" t="str">
        <f>IF(A991="","",คะแนนตามตัวชี้วัด!AU920)</f>
        <v/>
      </c>
      <c r="E991" s="52" t="str">
        <f>IF(B991="","",คะแนนตามตัวชี้วัด!AV920)</f>
        <v/>
      </c>
      <c r="F991" s="60" t="str">
        <f t="shared" si="376"/>
        <v/>
      </c>
      <c r="G991" s="52" t="str">
        <f>IF(A991="","",คะแนนตามตัวชี้วัด!AZ920)</f>
        <v/>
      </c>
      <c r="H991" s="52" t="str">
        <f>IF(A991="","",คะแนนตามตัวชี้วัด!AW920)</f>
        <v/>
      </c>
      <c r="I991" s="52" t="str">
        <f>IF(B991="","",คะแนนตามตัวชี้วัด!AX920)</f>
        <v/>
      </c>
      <c r="J991" s="60" t="str">
        <f t="shared" si="377"/>
        <v/>
      </c>
      <c r="K991" s="54" t="str">
        <f t="shared" si="378"/>
        <v/>
      </c>
      <c r="L991" s="307" t="str">
        <f t="shared" si="375"/>
        <v/>
      </c>
      <c r="M991" s="33"/>
      <c r="N991" s="33" t="str">
        <f t="shared" si="379"/>
        <v/>
      </c>
      <c r="O991" s="33" t="str">
        <f t="shared" si="380"/>
        <v/>
      </c>
      <c r="P991" s="59" t="str">
        <f>IF('กรอกข้อมูล นร1'!E27="ย้าย",'กรอกข้อมูล นร1'!E27,"")</f>
        <v/>
      </c>
      <c r="Q991" s="35">
        <f t="shared" si="362"/>
        <v>0</v>
      </c>
    </row>
    <row r="992" spans="1:17" ht="12.95" customHeight="1">
      <c r="A992" s="54" t="str">
        <f t="shared" si="373"/>
        <v/>
      </c>
      <c r="B992" s="470" t="str">
        <f t="shared" si="374"/>
        <v/>
      </c>
      <c r="C992" s="52" t="str">
        <f>IF(A992="","",คะแนนตามตัวชี้วัด!AY921)</f>
        <v/>
      </c>
      <c r="D992" s="52" t="str">
        <f>IF(A992="","",คะแนนตามตัวชี้วัด!AU921)</f>
        <v/>
      </c>
      <c r="E992" s="52" t="str">
        <f>IF(B992="","",คะแนนตามตัวชี้วัด!AV921)</f>
        <v/>
      </c>
      <c r="F992" s="60" t="str">
        <f t="shared" si="376"/>
        <v/>
      </c>
      <c r="G992" s="52" t="str">
        <f>IF(A992="","",คะแนนตามตัวชี้วัด!AZ921)</f>
        <v/>
      </c>
      <c r="H992" s="52" t="str">
        <f>IF(A992="","",คะแนนตามตัวชี้วัด!AW921)</f>
        <v/>
      </c>
      <c r="I992" s="52" t="str">
        <f>IF(B992="","",คะแนนตามตัวชี้วัด!AX921)</f>
        <v/>
      </c>
      <c r="J992" s="60" t="str">
        <f t="shared" si="377"/>
        <v/>
      </c>
      <c r="K992" s="54" t="str">
        <f t="shared" si="378"/>
        <v/>
      </c>
      <c r="L992" s="307" t="str">
        <f t="shared" si="375"/>
        <v/>
      </c>
      <c r="M992" s="33"/>
      <c r="N992" s="33" t="str">
        <f t="shared" si="379"/>
        <v/>
      </c>
      <c r="O992" s="33" t="str">
        <f t="shared" si="380"/>
        <v/>
      </c>
      <c r="P992" s="59" t="str">
        <f>IF('กรอกข้อมูล นร1'!E28="ย้าย",'กรอกข้อมูล นร1'!E28,"")</f>
        <v/>
      </c>
      <c r="Q992" s="35">
        <f t="shared" si="362"/>
        <v>0</v>
      </c>
    </row>
    <row r="993" spans="1:17" ht="12.95" customHeight="1">
      <c r="A993" s="54" t="str">
        <f t="shared" si="373"/>
        <v/>
      </c>
      <c r="B993" s="470" t="str">
        <f t="shared" si="374"/>
        <v/>
      </c>
      <c r="C993" s="52" t="str">
        <f>IF(A993="","",คะแนนตามตัวชี้วัด!AY922)</f>
        <v/>
      </c>
      <c r="D993" s="52" t="str">
        <f>IF(A993="","",คะแนนตามตัวชี้วัด!AU922)</f>
        <v/>
      </c>
      <c r="E993" s="52" t="str">
        <f>IF(B993="","",คะแนนตามตัวชี้วัด!AV922)</f>
        <v/>
      </c>
      <c r="F993" s="60" t="str">
        <f t="shared" si="376"/>
        <v/>
      </c>
      <c r="G993" s="52" t="str">
        <f>IF(A993="","",คะแนนตามตัวชี้วัด!AZ922)</f>
        <v/>
      </c>
      <c r="H993" s="52" t="str">
        <f>IF(A993="","",คะแนนตามตัวชี้วัด!AW922)</f>
        <v/>
      </c>
      <c r="I993" s="52" t="str">
        <f>IF(B993="","",คะแนนตามตัวชี้วัด!AX922)</f>
        <v/>
      </c>
      <c r="J993" s="60" t="str">
        <f t="shared" si="377"/>
        <v/>
      </c>
      <c r="K993" s="54" t="str">
        <f t="shared" si="378"/>
        <v/>
      </c>
      <c r="L993" s="307" t="str">
        <f t="shared" si="375"/>
        <v/>
      </c>
      <c r="M993" s="33"/>
      <c r="N993" s="33" t="str">
        <f t="shared" si="379"/>
        <v/>
      </c>
      <c r="O993" s="33" t="str">
        <f t="shared" si="380"/>
        <v/>
      </c>
      <c r="P993" s="59" t="str">
        <f>IF('กรอกข้อมูล นร1'!E29="ย้าย",'กรอกข้อมูล นร1'!E29,"")</f>
        <v/>
      </c>
      <c r="Q993" s="35">
        <f t="shared" si="362"/>
        <v>0</v>
      </c>
    </row>
    <row r="994" spans="1:17" ht="12.95" customHeight="1">
      <c r="A994" s="54" t="str">
        <f t="shared" si="373"/>
        <v/>
      </c>
      <c r="B994" s="470" t="str">
        <f t="shared" si="374"/>
        <v/>
      </c>
      <c r="C994" s="52" t="str">
        <f>IF(A994="","",คะแนนตามตัวชี้วัด!AY923)</f>
        <v/>
      </c>
      <c r="D994" s="52" t="str">
        <f>IF(A994="","",คะแนนตามตัวชี้วัด!AU923)</f>
        <v/>
      </c>
      <c r="E994" s="52" t="str">
        <f>IF(B994="","",คะแนนตามตัวชี้วัด!AV923)</f>
        <v/>
      </c>
      <c r="F994" s="60" t="str">
        <f t="shared" si="376"/>
        <v/>
      </c>
      <c r="G994" s="52" t="str">
        <f>IF(A994="","",คะแนนตามตัวชี้วัด!AZ923)</f>
        <v/>
      </c>
      <c r="H994" s="52" t="str">
        <f>IF(A994="","",คะแนนตามตัวชี้วัด!AW923)</f>
        <v/>
      </c>
      <c r="I994" s="52" t="str">
        <f>IF(B994="","",คะแนนตามตัวชี้วัด!AX923)</f>
        <v/>
      </c>
      <c r="J994" s="60" t="str">
        <f t="shared" si="377"/>
        <v/>
      </c>
      <c r="K994" s="54" t="str">
        <f t="shared" si="378"/>
        <v/>
      </c>
      <c r="L994" s="307" t="str">
        <f t="shared" si="375"/>
        <v/>
      </c>
      <c r="M994" s="33"/>
      <c r="N994" s="33" t="str">
        <f t="shared" si="379"/>
        <v/>
      </c>
      <c r="O994" s="33" t="str">
        <f t="shared" si="380"/>
        <v/>
      </c>
      <c r="P994" s="59" t="str">
        <f>IF('กรอกข้อมูล นร1'!E30="ย้าย",'กรอกข้อมูล นร1'!E30,"")</f>
        <v/>
      </c>
      <c r="Q994" s="35">
        <f t="shared" si="362"/>
        <v>0</v>
      </c>
    </row>
    <row r="995" spans="1:17" ht="12.95" customHeight="1">
      <c r="A995" s="54" t="str">
        <f t="shared" si="373"/>
        <v/>
      </c>
      <c r="B995" s="470" t="str">
        <f t="shared" si="374"/>
        <v/>
      </c>
      <c r="C995" s="52" t="str">
        <f>IF(A995="","",คะแนนตามตัวชี้วัด!AY924)</f>
        <v/>
      </c>
      <c r="D995" s="52" t="str">
        <f>IF(A995="","",คะแนนตามตัวชี้วัด!AU924)</f>
        <v/>
      </c>
      <c r="E995" s="52" t="str">
        <f>IF(B995="","",คะแนนตามตัวชี้วัด!AV924)</f>
        <v/>
      </c>
      <c r="F995" s="60" t="str">
        <f t="shared" si="376"/>
        <v/>
      </c>
      <c r="G995" s="52" t="str">
        <f>IF(A995="","",คะแนนตามตัวชี้วัด!AZ924)</f>
        <v/>
      </c>
      <c r="H995" s="52" t="str">
        <f>IF(A995="","",คะแนนตามตัวชี้วัด!AW924)</f>
        <v/>
      </c>
      <c r="I995" s="52" t="str">
        <f>IF(B995="","",คะแนนตามตัวชี้วัด!AX924)</f>
        <v/>
      </c>
      <c r="J995" s="60" t="str">
        <f t="shared" si="377"/>
        <v/>
      </c>
      <c r="K995" s="54" t="str">
        <f t="shared" si="378"/>
        <v/>
      </c>
      <c r="L995" s="307" t="str">
        <f t="shared" si="375"/>
        <v/>
      </c>
      <c r="M995" s="33"/>
      <c r="N995" s="33" t="str">
        <f t="shared" si="379"/>
        <v/>
      </c>
      <c r="O995" s="33" t="str">
        <f t="shared" si="380"/>
        <v/>
      </c>
      <c r="P995" s="59" t="str">
        <f>IF('กรอกข้อมูล นร1'!E31="ย้าย",'กรอกข้อมูล นร1'!E31,"")</f>
        <v/>
      </c>
      <c r="Q995" s="35">
        <f t="shared" si="362"/>
        <v>0</v>
      </c>
    </row>
    <row r="996" spans="1:17" ht="12.95" customHeight="1">
      <c r="A996" s="54" t="str">
        <f t="shared" si="373"/>
        <v/>
      </c>
      <c r="B996" s="470" t="str">
        <f t="shared" si="374"/>
        <v/>
      </c>
      <c r="C996" s="52" t="str">
        <f>IF(A996="","",คะแนนตามตัวชี้วัด!AY925)</f>
        <v/>
      </c>
      <c r="D996" s="52" t="str">
        <f>IF(A996="","",คะแนนตามตัวชี้วัด!AU925)</f>
        <v/>
      </c>
      <c r="E996" s="52" t="str">
        <f>IF(B996="","",คะแนนตามตัวชี้วัด!AV925)</f>
        <v/>
      </c>
      <c r="F996" s="60" t="str">
        <f t="shared" si="376"/>
        <v/>
      </c>
      <c r="G996" s="52" t="str">
        <f>IF(A996="","",คะแนนตามตัวชี้วัด!AZ925)</f>
        <v/>
      </c>
      <c r="H996" s="52" t="str">
        <f>IF(A996="","",คะแนนตามตัวชี้วัด!AW925)</f>
        <v/>
      </c>
      <c r="I996" s="52" t="str">
        <f>IF(B996="","",คะแนนตามตัวชี้วัด!AX925)</f>
        <v/>
      </c>
      <c r="J996" s="60" t="str">
        <f t="shared" si="377"/>
        <v/>
      </c>
      <c r="K996" s="54" t="str">
        <f t="shared" si="378"/>
        <v/>
      </c>
      <c r="L996" s="307" t="str">
        <f t="shared" si="375"/>
        <v/>
      </c>
      <c r="M996" s="33"/>
      <c r="N996" s="33" t="str">
        <f t="shared" si="379"/>
        <v/>
      </c>
      <c r="O996" s="33" t="str">
        <f t="shared" si="380"/>
        <v/>
      </c>
      <c r="P996" s="59" t="str">
        <f>IF('กรอกข้อมูล นร1'!E32="ย้าย",'กรอกข้อมูล นร1'!E32,"")</f>
        <v/>
      </c>
      <c r="Q996" s="35">
        <f t="shared" si="362"/>
        <v>0</v>
      </c>
    </row>
    <row r="997" spans="1:17" ht="12.95" customHeight="1">
      <c r="A997" s="54" t="str">
        <f t="shared" si="373"/>
        <v/>
      </c>
      <c r="B997" s="470" t="str">
        <f t="shared" si="374"/>
        <v/>
      </c>
      <c r="C997" s="52" t="str">
        <f>IF(A997="","",คะแนนตามตัวชี้วัด!AY926)</f>
        <v/>
      </c>
      <c r="D997" s="52" t="str">
        <f>IF(A997="","",คะแนนตามตัวชี้วัด!AU926)</f>
        <v/>
      </c>
      <c r="E997" s="52" t="str">
        <f>IF(B997="","",คะแนนตามตัวชี้วัด!AV926)</f>
        <v/>
      </c>
      <c r="F997" s="60" t="str">
        <f t="shared" si="376"/>
        <v/>
      </c>
      <c r="G997" s="52" t="str">
        <f>IF(A997="","",คะแนนตามตัวชี้วัด!AZ926)</f>
        <v/>
      </c>
      <c r="H997" s="52" t="str">
        <f>IF(A997="","",คะแนนตามตัวชี้วัด!AW926)</f>
        <v/>
      </c>
      <c r="I997" s="52" t="str">
        <f>IF(B997="","",คะแนนตามตัวชี้วัด!AX926)</f>
        <v/>
      </c>
      <c r="J997" s="60" t="str">
        <f t="shared" si="377"/>
        <v/>
      </c>
      <c r="K997" s="54" t="str">
        <f t="shared" si="378"/>
        <v/>
      </c>
      <c r="L997" s="307" t="str">
        <f t="shared" si="375"/>
        <v/>
      </c>
      <c r="M997" s="33"/>
      <c r="N997" s="33" t="str">
        <f t="shared" si="379"/>
        <v/>
      </c>
      <c r="O997" s="33" t="str">
        <f t="shared" si="380"/>
        <v/>
      </c>
      <c r="P997" s="59" t="str">
        <f>IF('กรอกข้อมูล นร1'!E33="ย้าย",'กรอกข้อมูล นร1'!E33,"")</f>
        <v/>
      </c>
      <c r="Q997" s="35">
        <f t="shared" si="362"/>
        <v>0</v>
      </c>
    </row>
    <row r="998" spans="1:17" ht="12.95" customHeight="1">
      <c r="A998" s="54" t="str">
        <f t="shared" si="373"/>
        <v/>
      </c>
      <c r="B998" s="470" t="str">
        <f t="shared" si="374"/>
        <v/>
      </c>
      <c r="C998" s="52" t="str">
        <f>IF(A998="","",คะแนนตามตัวชี้วัด!AY927)</f>
        <v/>
      </c>
      <c r="D998" s="52" t="str">
        <f>IF(A998="","",คะแนนตามตัวชี้วัด!AU927)</f>
        <v/>
      </c>
      <c r="E998" s="52" t="str">
        <f>IF(B998="","",คะแนนตามตัวชี้วัด!AV927)</f>
        <v/>
      </c>
      <c r="F998" s="60" t="str">
        <f t="shared" si="376"/>
        <v/>
      </c>
      <c r="G998" s="52" t="str">
        <f>IF(A998="","",คะแนนตามตัวชี้วัด!AZ927)</f>
        <v/>
      </c>
      <c r="H998" s="52" t="str">
        <f>IF(A998="","",คะแนนตามตัวชี้วัด!AW927)</f>
        <v/>
      </c>
      <c r="I998" s="52" t="str">
        <f>IF(B998="","",คะแนนตามตัวชี้วัด!AX927)</f>
        <v/>
      </c>
      <c r="J998" s="60" t="str">
        <f t="shared" si="377"/>
        <v/>
      </c>
      <c r="K998" s="54" t="str">
        <f t="shared" si="378"/>
        <v/>
      </c>
      <c r="L998" s="307" t="str">
        <f t="shared" si="375"/>
        <v/>
      </c>
      <c r="M998" s="33"/>
      <c r="N998" s="33" t="str">
        <f t="shared" si="379"/>
        <v/>
      </c>
      <c r="O998" s="33" t="str">
        <f t="shared" si="380"/>
        <v/>
      </c>
      <c r="P998" s="59" t="str">
        <f>IF('กรอกข้อมูล นร1'!E34="ย้าย",'กรอกข้อมูล นร1'!E34,"")</f>
        <v/>
      </c>
      <c r="Q998" s="35">
        <f t="shared" si="362"/>
        <v>0</v>
      </c>
    </row>
    <row r="999" spans="1:17" ht="12.95" customHeight="1">
      <c r="A999" s="54" t="str">
        <f t="shared" si="373"/>
        <v/>
      </c>
      <c r="B999" s="470" t="str">
        <f t="shared" si="374"/>
        <v/>
      </c>
      <c r="C999" s="52" t="str">
        <f>IF(A999="","",คะแนนตามตัวชี้วัด!AY928)</f>
        <v/>
      </c>
      <c r="D999" s="52" t="str">
        <f>IF(A999="","",คะแนนตามตัวชี้วัด!AU928)</f>
        <v/>
      </c>
      <c r="E999" s="52" t="str">
        <f>IF(B999="","",คะแนนตามตัวชี้วัด!AV928)</f>
        <v/>
      </c>
      <c r="F999" s="60" t="str">
        <f t="shared" si="376"/>
        <v/>
      </c>
      <c r="G999" s="52" t="str">
        <f>IF(A999="","",คะแนนตามตัวชี้วัด!AZ928)</f>
        <v/>
      </c>
      <c r="H999" s="52" t="str">
        <f>IF(A999="","",คะแนนตามตัวชี้วัด!AW928)</f>
        <v/>
      </c>
      <c r="I999" s="52" t="str">
        <f>IF(B999="","",คะแนนตามตัวชี้วัด!AX928)</f>
        <v/>
      </c>
      <c r="J999" s="60" t="str">
        <f t="shared" si="377"/>
        <v/>
      </c>
      <c r="K999" s="54" t="str">
        <f t="shared" si="378"/>
        <v/>
      </c>
      <c r="L999" s="307" t="str">
        <f t="shared" si="375"/>
        <v/>
      </c>
      <c r="M999" s="33"/>
      <c r="N999" s="33" t="str">
        <f t="shared" si="379"/>
        <v/>
      </c>
      <c r="O999" s="33" t="str">
        <f t="shared" si="380"/>
        <v/>
      </c>
      <c r="P999" s="59" t="str">
        <f>IF('กรอกข้อมูล นร1'!E35="ย้าย",'กรอกข้อมูล นร1'!E35,"")</f>
        <v/>
      </c>
      <c r="Q999" s="35">
        <f t="shared" si="362"/>
        <v>0</v>
      </c>
    </row>
    <row r="1000" spans="1:17" ht="12.95" customHeight="1">
      <c r="A1000" s="54" t="str">
        <f t="shared" si="373"/>
        <v/>
      </c>
      <c r="B1000" s="470" t="str">
        <f t="shared" si="374"/>
        <v/>
      </c>
      <c r="C1000" s="52" t="str">
        <f>IF(A1000="","",คะแนนตามตัวชี้วัด!AY929)</f>
        <v/>
      </c>
      <c r="D1000" s="52" t="str">
        <f>IF(A1000="","",คะแนนตามตัวชี้วัด!AU929)</f>
        <v/>
      </c>
      <c r="E1000" s="52" t="str">
        <f>IF(B1000="","",คะแนนตามตัวชี้วัด!AV929)</f>
        <v/>
      </c>
      <c r="F1000" s="60" t="str">
        <f t="shared" si="376"/>
        <v/>
      </c>
      <c r="G1000" s="52" t="str">
        <f>IF(A1000="","",คะแนนตามตัวชี้วัด!AZ929)</f>
        <v/>
      </c>
      <c r="H1000" s="52" t="str">
        <f>IF(A1000="","",คะแนนตามตัวชี้วัด!AW929)</f>
        <v/>
      </c>
      <c r="I1000" s="52" t="str">
        <f>IF(B1000="","",คะแนนตามตัวชี้วัด!AX929)</f>
        <v/>
      </c>
      <c r="J1000" s="60" t="str">
        <f t="shared" si="377"/>
        <v/>
      </c>
      <c r="K1000" s="54" t="str">
        <f t="shared" si="378"/>
        <v/>
      </c>
      <c r="L1000" s="307" t="str">
        <f t="shared" si="375"/>
        <v/>
      </c>
      <c r="M1000" s="33"/>
      <c r="N1000" s="33" t="str">
        <f t="shared" si="379"/>
        <v/>
      </c>
      <c r="O1000" s="33" t="str">
        <f t="shared" si="380"/>
        <v/>
      </c>
      <c r="P1000" s="59" t="str">
        <f>IF('กรอกข้อมูล นร1'!E36="ย้าย",'กรอกข้อมูล นร1'!E36,"")</f>
        <v/>
      </c>
      <c r="Q1000" s="35">
        <f t="shared" si="362"/>
        <v>0</v>
      </c>
    </row>
    <row r="1001" spans="1:17" ht="12.95" customHeight="1">
      <c r="A1001" s="54" t="str">
        <f t="shared" ref="A1001:A1018" si="381">A821</f>
        <v/>
      </c>
      <c r="B1001" s="470" t="str">
        <f t="shared" ref="B1001:B1018" si="382">B881</f>
        <v/>
      </c>
      <c r="C1001" s="52" t="str">
        <f>IF(A1001="","",คะแนนตามตัวชี้วัด!AY930)</f>
        <v/>
      </c>
      <c r="D1001" s="52" t="str">
        <f>IF(A1001="","",คะแนนตามตัวชี้วัด!AU930)</f>
        <v/>
      </c>
      <c r="E1001" s="52" t="str">
        <f>IF(B1001="","",คะแนนตามตัวชี้วัด!AV930)</f>
        <v/>
      </c>
      <c r="F1001" s="60" t="str">
        <f t="shared" si="376"/>
        <v/>
      </c>
      <c r="G1001" s="52" t="str">
        <f>IF(A1001="","",คะแนนตามตัวชี้วัด!AZ930)</f>
        <v/>
      </c>
      <c r="H1001" s="52" t="str">
        <f>IF(A1001="","",คะแนนตามตัวชี้วัด!AW930)</f>
        <v/>
      </c>
      <c r="I1001" s="52" t="str">
        <f>IF(B1001="","",คะแนนตามตัวชี้วัด!AX930)</f>
        <v/>
      </c>
      <c r="J1001" s="60" t="str">
        <f t="shared" si="377"/>
        <v/>
      </c>
      <c r="K1001" s="54" t="str">
        <f t="shared" si="378"/>
        <v/>
      </c>
      <c r="L1001" s="307" t="str">
        <f t="shared" si="375"/>
        <v/>
      </c>
      <c r="M1001" s="33"/>
      <c r="N1001" s="33" t="str">
        <f t="shared" si="379"/>
        <v/>
      </c>
      <c r="O1001" s="33" t="str">
        <f t="shared" si="380"/>
        <v/>
      </c>
      <c r="P1001" s="59" t="str">
        <f>IF('กรอกข้อมูล นร1'!E37="ย้าย",'กรอกข้อมูล นร1'!E37,"")</f>
        <v/>
      </c>
      <c r="Q1001" s="35">
        <f t="shared" si="362"/>
        <v>0</v>
      </c>
    </row>
    <row r="1002" spans="1:17" ht="12.95" customHeight="1">
      <c r="A1002" s="54" t="str">
        <f t="shared" si="381"/>
        <v/>
      </c>
      <c r="B1002" s="470" t="str">
        <f t="shared" si="382"/>
        <v/>
      </c>
      <c r="C1002" s="52" t="str">
        <f>IF(A1002="","",คะแนนตามตัวชี้วัด!AY931)</f>
        <v/>
      </c>
      <c r="D1002" s="52" t="str">
        <f>IF(A1002="","",คะแนนตามตัวชี้วัด!AU931)</f>
        <v/>
      </c>
      <c r="E1002" s="52" t="str">
        <f>IF(B1002="","",คะแนนตามตัวชี้วัด!AV931)</f>
        <v/>
      </c>
      <c r="F1002" s="60" t="str">
        <f t="shared" si="376"/>
        <v/>
      </c>
      <c r="G1002" s="52" t="str">
        <f>IF(A1002="","",คะแนนตามตัวชี้วัด!AZ931)</f>
        <v/>
      </c>
      <c r="H1002" s="52" t="str">
        <f>IF(A1002="","",คะแนนตามตัวชี้วัด!AW931)</f>
        <v/>
      </c>
      <c r="I1002" s="52" t="str">
        <f>IF(B1002="","",คะแนนตามตัวชี้วัด!AX931)</f>
        <v/>
      </c>
      <c r="J1002" s="60" t="str">
        <f t="shared" si="377"/>
        <v/>
      </c>
      <c r="K1002" s="54" t="str">
        <f t="shared" si="378"/>
        <v/>
      </c>
      <c r="L1002" s="307" t="str">
        <f t="shared" si="375"/>
        <v/>
      </c>
      <c r="M1002" s="33"/>
      <c r="N1002" s="33" t="str">
        <f t="shared" si="379"/>
        <v/>
      </c>
      <c r="O1002" s="33" t="str">
        <f t="shared" si="380"/>
        <v/>
      </c>
      <c r="P1002" s="59" t="str">
        <f>IF('กรอกข้อมูล นร1'!E38="ย้าย",'กรอกข้อมูล นร1'!E38,"")</f>
        <v/>
      </c>
      <c r="Q1002" s="35">
        <f t="shared" si="362"/>
        <v>0</v>
      </c>
    </row>
    <row r="1003" spans="1:17" ht="12.95" customHeight="1">
      <c r="A1003" s="54" t="str">
        <f t="shared" si="381"/>
        <v/>
      </c>
      <c r="B1003" s="470" t="str">
        <f t="shared" si="382"/>
        <v/>
      </c>
      <c r="C1003" s="52" t="str">
        <f>IF(A1003="","",คะแนนตามตัวชี้วัด!AY932)</f>
        <v/>
      </c>
      <c r="D1003" s="52" t="str">
        <f>IF(A1003="","",คะแนนตามตัวชี้วัด!AU932)</f>
        <v/>
      </c>
      <c r="E1003" s="52" t="str">
        <f>IF(B1003="","",คะแนนตามตัวชี้วัด!AV932)</f>
        <v/>
      </c>
      <c r="F1003" s="60" t="str">
        <f t="shared" si="376"/>
        <v/>
      </c>
      <c r="G1003" s="52" t="str">
        <f>IF(A1003="","",คะแนนตามตัวชี้วัด!AZ932)</f>
        <v/>
      </c>
      <c r="H1003" s="52" t="str">
        <f>IF(A1003="","",คะแนนตามตัวชี้วัด!AW932)</f>
        <v/>
      </c>
      <c r="I1003" s="52" t="str">
        <f>IF(B1003="","",คะแนนตามตัวชี้วัด!AX932)</f>
        <v/>
      </c>
      <c r="J1003" s="60" t="str">
        <f t="shared" si="377"/>
        <v/>
      </c>
      <c r="K1003" s="54" t="str">
        <f t="shared" si="378"/>
        <v/>
      </c>
      <c r="L1003" s="307" t="str">
        <f t="shared" si="375"/>
        <v/>
      </c>
      <c r="M1003" s="33"/>
      <c r="N1003" s="33" t="str">
        <f t="shared" si="379"/>
        <v/>
      </c>
      <c r="O1003" s="33" t="str">
        <f t="shared" si="380"/>
        <v/>
      </c>
      <c r="P1003" s="59" t="str">
        <f>IF('กรอกข้อมูล นร1'!E39="ย้าย",'กรอกข้อมูล นร1'!E39,"")</f>
        <v/>
      </c>
      <c r="Q1003" s="35">
        <f t="shared" si="362"/>
        <v>0</v>
      </c>
    </row>
    <row r="1004" spans="1:17" ht="12.95" customHeight="1">
      <c r="A1004" s="54" t="str">
        <f t="shared" si="381"/>
        <v/>
      </c>
      <c r="B1004" s="470" t="str">
        <f t="shared" si="382"/>
        <v/>
      </c>
      <c r="C1004" s="52" t="str">
        <f>IF(A1004="","",คะแนนตามตัวชี้วัด!AY933)</f>
        <v/>
      </c>
      <c r="D1004" s="52" t="str">
        <f>IF(A1004="","",คะแนนตามตัวชี้วัด!AU933)</f>
        <v/>
      </c>
      <c r="E1004" s="52" t="str">
        <f>IF(B1004="","",คะแนนตามตัวชี้วัด!AV933)</f>
        <v/>
      </c>
      <c r="F1004" s="60" t="str">
        <f t="shared" si="376"/>
        <v/>
      </c>
      <c r="G1004" s="52" t="str">
        <f>IF(A1004="","",คะแนนตามตัวชี้วัด!AZ933)</f>
        <v/>
      </c>
      <c r="H1004" s="52" t="str">
        <f>IF(A1004="","",คะแนนตามตัวชี้วัด!AW933)</f>
        <v/>
      </c>
      <c r="I1004" s="52" t="str">
        <f>IF(B1004="","",คะแนนตามตัวชี้วัด!AX933)</f>
        <v/>
      </c>
      <c r="J1004" s="60" t="str">
        <f t="shared" si="377"/>
        <v/>
      </c>
      <c r="K1004" s="54" t="str">
        <f t="shared" si="378"/>
        <v/>
      </c>
      <c r="L1004" s="307" t="str">
        <f t="shared" si="375"/>
        <v/>
      </c>
      <c r="M1004" s="33"/>
      <c r="N1004" s="33" t="str">
        <f t="shared" si="379"/>
        <v/>
      </c>
      <c r="O1004" s="33" t="str">
        <f t="shared" si="380"/>
        <v/>
      </c>
      <c r="P1004" s="59" t="str">
        <f>IF('กรอกข้อมูล นร1'!E40="ย้าย",'กรอกข้อมูล นร1'!E40,"")</f>
        <v/>
      </c>
      <c r="Q1004" s="35">
        <f t="shared" ref="Q1004:Q1013" si="383">SUM(C1004,G1004)</f>
        <v>0</v>
      </c>
    </row>
    <row r="1005" spans="1:17" ht="12.95" customHeight="1">
      <c r="A1005" s="54" t="str">
        <f t="shared" si="381"/>
        <v/>
      </c>
      <c r="B1005" s="470" t="str">
        <f t="shared" si="382"/>
        <v/>
      </c>
      <c r="C1005" s="52" t="str">
        <f>IF(A1005="","",คะแนนตามตัวชี้วัด!AY934)</f>
        <v/>
      </c>
      <c r="D1005" s="52" t="str">
        <f>IF(A1005="","",คะแนนตามตัวชี้วัด!AU934)</f>
        <v/>
      </c>
      <c r="E1005" s="52" t="str">
        <f>IF(B1005="","",คะแนนตามตัวชี้วัด!AV934)</f>
        <v/>
      </c>
      <c r="F1005" s="60" t="str">
        <f t="shared" si="376"/>
        <v/>
      </c>
      <c r="G1005" s="52" t="str">
        <f>IF(A1005="","",คะแนนตามตัวชี้วัด!AZ934)</f>
        <v/>
      </c>
      <c r="H1005" s="52" t="str">
        <f>IF(A1005="","",คะแนนตามตัวชี้วัด!AW934)</f>
        <v/>
      </c>
      <c r="I1005" s="52" t="str">
        <f>IF(B1005="","",คะแนนตามตัวชี้วัด!AX934)</f>
        <v/>
      </c>
      <c r="J1005" s="60" t="str">
        <f t="shared" si="377"/>
        <v/>
      </c>
      <c r="K1005" s="54" t="str">
        <f t="shared" si="378"/>
        <v/>
      </c>
      <c r="L1005" s="307" t="str">
        <f t="shared" si="375"/>
        <v/>
      </c>
      <c r="M1005" s="33"/>
      <c r="N1005" s="33" t="str">
        <f t="shared" si="379"/>
        <v/>
      </c>
      <c r="O1005" s="33" t="str">
        <f t="shared" si="380"/>
        <v/>
      </c>
      <c r="P1005" s="59" t="str">
        <f>IF('กรอกข้อมูล นร1'!E41="ย้าย",'กรอกข้อมูล นร1'!E41,"")</f>
        <v/>
      </c>
      <c r="Q1005" s="35">
        <f t="shared" si="383"/>
        <v>0</v>
      </c>
    </row>
    <row r="1006" spans="1:17" ht="12.95" customHeight="1">
      <c r="A1006" s="54" t="str">
        <f t="shared" si="381"/>
        <v/>
      </c>
      <c r="B1006" s="470" t="str">
        <f t="shared" si="382"/>
        <v/>
      </c>
      <c r="C1006" s="52" t="str">
        <f>IF(A1006="","",คะแนนตามตัวชี้วัด!AY935)</f>
        <v/>
      </c>
      <c r="D1006" s="52" t="str">
        <f>IF(A1006="","",คะแนนตามตัวชี้วัด!AU935)</f>
        <v/>
      </c>
      <c r="E1006" s="52" t="str">
        <f>IF(B1006="","",คะแนนตามตัวชี้วัด!AV935)</f>
        <v/>
      </c>
      <c r="F1006" s="60" t="str">
        <f t="shared" si="376"/>
        <v/>
      </c>
      <c r="G1006" s="52" t="str">
        <f>IF(A1006="","",คะแนนตามตัวชี้วัด!AZ935)</f>
        <v/>
      </c>
      <c r="H1006" s="52" t="str">
        <f>IF(A1006="","",คะแนนตามตัวชี้วัด!AW935)</f>
        <v/>
      </c>
      <c r="I1006" s="52" t="str">
        <f>IF(B1006="","",คะแนนตามตัวชี้วัด!AX935)</f>
        <v/>
      </c>
      <c r="J1006" s="60" t="str">
        <f t="shared" si="377"/>
        <v/>
      </c>
      <c r="K1006" s="54" t="str">
        <f t="shared" si="378"/>
        <v/>
      </c>
      <c r="L1006" s="307" t="str">
        <f t="shared" si="375"/>
        <v/>
      </c>
      <c r="M1006" s="33"/>
      <c r="N1006" s="33" t="str">
        <f t="shared" si="379"/>
        <v/>
      </c>
      <c r="O1006" s="33" t="str">
        <f t="shared" si="380"/>
        <v/>
      </c>
      <c r="P1006" s="59" t="str">
        <f>IF('กรอกข้อมูล นร1'!E42="ย้าย",'กรอกข้อมูล นร1'!E42,"")</f>
        <v/>
      </c>
      <c r="Q1006" s="35">
        <f t="shared" si="383"/>
        <v>0</v>
      </c>
    </row>
    <row r="1007" spans="1:17" ht="12.95" customHeight="1">
      <c r="A1007" s="54" t="str">
        <f t="shared" si="381"/>
        <v/>
      </c>
      <c r="B1007" s="470" t="str">
        <f t="shared" si="382"/>
        <v/>
      </c>
      <c r="C1007" s="52" t="str">
        <f>IF(A1007="","",คะแนนตามตัวชี้วัด!AY936)</f>
        <v/>
      </c>
      <c r="D1007" s="52" t="str">
        <f>IF(A1007="","",คะแนนตามตัวชี้วัด!AU936)</f>
        <v/>
      </c>
      <c r="E1007" s="52" t="str">
        <f>IF(B1007="","",คะแนนตามตัวชี้วัด!AV936)</f>
        <v/>
      </c>
      <c r="F1007" s="60" t="str">
        <f t="shared" si="376"/>
        <v/>
      </c>
      <c r="G1007" s="52" t="str">
        <f>IF(A1007="","",คะแนนตามตัวชี้วัด!AZ936)</f>
        <v/>
      </c>
      <c r="H1007" s="52" t="str">
        <f>IF(A1007="","",คะแนนตามตัวชี้วัด!AW936)</f>
        <v/>
      </c>
      <c r="I1007" s="52" t="str">
        <f>IF(B1007="","",คะแนนตามตัวชี้วัด!AX936)</f>
        <v/>
      </c>
      <c r="J1007" s="60" t="str">
        <f t="shared" si="377"/>
        <v/>
      </c>
      <c r="K1007" s="54" t="str">
        <f t="shared" si="378"/>
        <v/>
      </c>
      <c r="L1007" s="307" t="str">
        <f t="shared" si="375"/>
        <v/>
      </c>
      <c r="M1007" s="33"/>
      <c r="N1007" s="33" t="str">
        <f t="shared" si="379"/>
        <v/>
      </c>
      <c r="O1007" s="33" t="str">
        <f t="shared" si="380"/>
        <v/>
      </c>
      <c r="P1007" s="59" t="str">
        <f>IF('กรอกข้อมูล นร1'!E43="ย้าย",'กรอกข้อมูล นร1'!E43,"")</f>
        <v/>
      </c>
      <c r="Q1007" s="35">
        <f t="shared" si="383"/>
        <v>0</v>
      </c>
    </row>
    <row r="1008" spans="1:17" ht="12.95" customHeight="1">
      <c r="A1008" s="54" t="str">
        <f t="shared" si="381"/>
        <v/>
      </c>
      <c r="B1008" s="470" t="str">
        <f t="shared" si="382"/>
        <v/>
      </c>
      <c r="C1008" s="52" t="str">
        <f>IF(A1008="","",คะแนนตามตัวชี้วัด!AY937)</f>
        <v/>
      </c>
      <c r="D1008" s="52" t="str">
        <f>IF(A1008="","",คะแนนตามตัวชี้วัด!AU937)</f>
        <v/>
      </c>
      <c r="E1008" s="52" t="str">
        <f>IF(B1008="","",คะแนนตามตัวชี้วัด!AV937)</f>
        <v/>
      </c>
      <c r="F1008" s="60" t="str">
        <f t="shared" si="376"/>
        <v/>
      </c>
      <c r="G1008" s="52" t="str">
        <f>IF(A1008="","",คะแนนตามตัวชี้วัด!AZ937)</f>
        <v/>
      </c>
      <c r="H1008" s="52" t="str">
        <f>IF(A1008="","",คะแนนตามตัวชี้วัด!AW937)</f>
        <v/>
      </c>
      <c r="I1008" s="52" t="str">
        <f>IF(B1008="","",คะแนนตามตัวชี้วัด!AX937)</f>
        <v/>
      </c>
      <c r="J1008" s="60" t="str">
        <f t="shared" si="377"/>
        <v/>
      </c>
      <c r="K1008" s="54" t="str">
        <f t="shared" si="378"/>
        <v/>
      </c>
      <c r="L1008" s="307" t="str">
        <f t="shared" si="375"/>
        <v/>
      </c>
      <c r="M1008" s="33"/>
      <c r="N1008" s="33" t="str">
        <f t="shared" si="379"/>
        <v/>
      </c>
      <c r="O1008" s="33" t="str">
        <f t="shared" si="380"/>
        <v/>
      </c>
      <c r="P1008" s="59" t="str">
        <f>IF('กรอกข้อมูล นร1'!E44="ย้าย",'กรอกข้อมูล นร1'!E44,"")</f>
        <v/>
      </c>
      <c r="Q1008" s="35">
        <f t="shared" si="383"/>
        <v>0</v>
      </c>
    </row>
    <row r="1009" spans="1:24" ht="12.95" customHeight="1">
      <c r="A1009" s="54" t="str">
        <f t="shared" si="381"/>
        <v/>
      </c>
      <c r="B1009" s="470" t="str">
        <f t="shared" si="382"/>
        <v/>
      </c>
      <c r="C1009" s="52" t="str">
        <f>IF(A1009="","",คะแนนตามตัวชี้วัด!AY938)</f>
        <v/>
      </c>
      <c r="D1009" s="52" t="str">
        <f>IF(A1009="","",คะแนนตามตัวชี้วัด!AU938)</f>
        <v/>
      </c>
      <c r="E1009" s="52" t="str">
        <f>IF(B1009="","",คะแนนตามตัวชี้วัด!AV938)</f>
        <v/>
      </c>
      <c r="F1009" s="60" t="str">
        <f t="shared" ref="F1009:F1018" si="384">IF(SUM(D1009:E1009),SUM(D1009:E1009),"")</f>
        <v/>
      </c>
      <c r="G1009" s="52" t="str">
        <f>IF(A1009="","",คะแนนตามตัวชี้วัด!AZ938)</f>
        <v/>
      </c>
      <c r="H1009" s="52" t="str">
        <f>IF(A1009="","",คะแนนตามตัวชี้วัด!AW938)</f>
        <v/>
      </c>
      <c r="I1009" s="52" t="str">
        <f>IF(B1009="","",คะแนนตามตัวชี้วัด!AX938)</f>
        <v/>
      </c>
      <c r="J1009" s="60" t="str">
        <f t="shared" ref="J1009:J1018" si="385">IF(SUM(H1009:I1009),SUM(H1009:I1009),"")</f>
        <v/>
      </c>
      <c r="K1009" s="54" t="str">
        <f t="shared" ref="K1009:K1018" si="386">IF(A1009="","",SUM(F1009,J1009)/2)</f>
        <v/>
      </c>
      <c r="L1009" s="307" t="str">
        <f t="shared" ref="L1009:L1018" si="387">IF(A1009="","",IF(P1009="ย้าย","-",VLOOKUP(K1009,เกรดประจำชั้น,4,TRUE)))</f>
        <v/>
      </c>
      <c r="M1009" s="33"/>
      <c r="N1009" s="33" t="str">
        <f t="shared" ref="N1009:N1018" si="388">IF(P1009="ย้าย","-",IF(A1009="","",IF(L1009&gt;0,"/","")))</f>
        <v/>
      </c>
      <c r="O1009" s="33" t="str">
        <f t="shared" ref="O1009:O1018" si="389">IF(N1009="-","-",IF(A1009="","",IF(L1009=0,"/","")))</f>
        <v/>
      </c>
      <c r="P1009" s="59" t="str">
        <f>IF('กรอกข้อมูล นร1'!E45="ย้าย",'กรอกข้อมูล นร1'!E45,"")</f>
        <v/>
      </c>
      <c r="Q1009" s="35">
        <f t="shared" si="383"/>
        <v>0</v>
      </c>
    </row>
    <row r="1010" spans="1:24" ht="12.95" customHeight="1">
      <c r="A1010" s="54" t="str">
        <f t="shared" si="381"/>
        <v/>
      </c>
      <c r="B1010" s="470" t="str">
        <f t="shared" si="382"/>
        <v/>
      </c>
      <c r="C1010" s="52" t="str">
        <f>IF(A1010="","",คะแนนตามตัวชี้วัด!AY939)</f>
        <v/>
      </c>
      <c r="D1010" s="52" t="str">
        <f>IF(A1010="","",คะแนนตามตัวชี้วัด!AU939)</f>
        <v/>
      </c>
      <c r="E1010" s="52" t="str">
        <f>IF(B1010="","",คะแนนตามตัวชี้วัด!AV939)</f>
        <v/>
      </c>
      <c r="F1010" s="60" t="str">
        <f t="shared" si="384"/>
        <v/>
      </c>
      <c r="G1010" s="52" t="str">
        <f>IF(A1010="","",คะแนนตามตัวชี้วัด!AZ939)</f>
        <v/>
      </c>
      <c r="H1010" s="52" t="str">
        <f>IF(A1010="","",คะแนนตามตัวชี้วัด!AW939)</f>
        <v/>
      </c>
      <c r="I1010" s="52" t="str">
        <f>IF(B1010="","",คะแนนตามตัวชี้วัด!AX939)</f>
        <v/>
      </c>
      <c r="J1010" s="60" t="str">
        <f t="shared" si="385"/>
        <v/>
      </c>
      <c r="K1010" s="54" t="str">
        <f t="shared" si="386"/>
        <v/>
      </c>
      <c r="L1010" s="307" t="str">
        <f t="shared" si="387"/>
        <v/>
      </c>
      <c r="M1010" s="33"/>
      <c r="N1010" s="33" t="str">
        <f t="shared" si="388"/>
        <v/>
      </c>
      <c r="O1010" s="33" t="str">
        <f t="shared" si="389"/>
        <v/>
      </c>
      <c r="P1010" s="59" t="str">
        <f>IF('กรอกข้อมูล นร1'!E46="ย้าย",'กรอกข้อมูล นร1'!E46,"")</f>
        <v/>
      </c>
      <c r="Q1010" s="35">
        <f t="shared" si="383"/>
        <v>0</v>
      </c>
    </row>
    <row r="1011" spans="1:24" ht="12.95" customHeight="1">
      <c r="A1011" s="54" t="str">
        <f t="shared" si="381"/>
        <v/>
      </c>
      <c r="B1011" s="470" t="str">
        <f t="shared" si="382"/>
        <v/>
      </c>
      <c r="C1011" s="52" t="str">
        <f>IF(A1011="","",คะแนนตามตัวชี้วัด!AY940)</f>
        <v/>
      </c>
      <c r="D1011" s="52" t="str">
        <f>IF(A1011="","",คะแนนตามตัวชี้วัด!AU940)</f>
        <v/>
      </c>
      <c r="E1011" s="52" t="str">
        <f>IF(B1011="","",คะแนนตามตัวชี้วัด!AV940)</f>
        <v/>
      </c>
      <c r="F1011" s="60" t="str">
        <f t="shared" si="384"/>
        <v/>
      </c>
      <c r="G1011" s="52" t="str">
        <f>IF(A1011="","",คะแนนตามตัวชี้วัด!AZ940)</f>
        <v/>
      </c>
      <c r="H1011" s="52" t="str">
        <f>IF(A1011="","",คะแนนตามตัวชี้วัด!AW940)</f>
        <v/>
      </c>
      <c r="I1011" s="52" t="str">
        <f>IF(B1011="","",คะแนนตามตัวชี้วัด!AX940)</f>
        <v/>
      </c>
      <c r="J1011" s="60" t="str">
        <f t="shared" si="385"/>
        <v/>
      </c>
      <c r="K1011" s="54" t="str">
        <f t="shared" si="386"/>
        <v/>
      </c>
      <c r="L1011" s="307" t="str">
        <f t="shared" si="387"/>
        <v/>
      </c>
      <c r="M1011" s="33"/>
      <c r="N1011" s="33" t="str">
        <f t="shared" si="388"/>
        <v/>
      </c>
      <c r="O1011" s="33" t="str">
        <f t="shared" si="389"/>
        <v/>
      </c>
      <c r="P1011" s="59" t="str">
        <f>IF('กรอกข้อมูล นร1'!E47="ย้าย",'กรอกข้อมูล นร1'!E47,"")</f>
        <v/>
      </c>
      <c r="Q1011" s="35">
        <f t="shared" si="383"/>
        <v>0</v>
      </c>
    </row>
    <row r="1012" spans="1:24" ht="12.95" customHeight="1">
      <c r="A1012" s="54" t="str">
        <f t="shared" si="381"/>
        <v/>
      </c>
      <c r="B1012" s="470" t="str">
        <f t="shared" si="382"/>
        <v/>
      </c>
      <c r="C1012" s="52" t="str">
        <f>IF(A1012="","",คะแนนตามตัวชี้วัด!AY941)</f>
        <v/>
      </c>
      <c r="D1012" s="52" t="str">
        <f>IF(A1012="","",คะแนนตามตัวชี้วัด!AU941)</f>
        <v/>
      </c>
      <c r="E1012" s="52" t="str">
        <f>IF(B1012="","",คะแนนตามตัวชี้วัด!AV941)</f>
        <v/>
      </c>
      <c r="F1012" s="60" t="str">
        <f t="shared" si="384"/>
        <v/>
      </c>
      <c r="G1012" s="52" t="str">
        <f>IF(A1012="","",คะแนนตามตัวชี้วัด!AZ941)</f>
        <v/>
      </c>
      <c r="H1012" s="52" t="str">
        <f>IF(A1012="","",คะแนนตามตัวชี้วัด!AW941)</f>
        <v/>
      </c>
      <c r="I1012" s="52" t="str">
        <f>IF(B1012="","",คะแนนตามตัวชี้วัด!AX941)</f>
        <v/>
      </c>
      <c r="J1012" s="60" t="str">
        <f t="shared" si="385"/>
        <v/>
      </c>
      <c r="K1012" s="54" t="str">
        <f t="shared" si="386"/>
        <v/>
      </c>
      <c r="L1012" s="307" t="str">
        <f t="shared" si="387"/>
        <v/>
      </c>
      <c r="M1012" s="33"/>
      <c r="N1012" s="33" t="str">
        <f t="shared" si="388"/>
        <v/>
      </c>
      <c r="O1012" s="33" t="str">
        <f t="shared" si="389"/>
        <v/>
      </c>
      <c r="P1012" s="59" t="str">
        <f>IF('กรอกข้อมูล นร1'!E48="ย้าย",'กรอกข้อมูล นร1'!E48,"")</f>
        <v/>
      </c>
      <c r="Q1012" s="35">
        <f t="shared" si="383"/>
        <v>0</v>
      </c>
    </row>
    <row r="1013" spans="1:24" ht="12.95" customHeight="1">
      <c r="A1013" s="54" t="str">
        <f t="shared" si="381"/>
        <v/>
      </c>
      <c r="B1013" s="470" t="str">
        <f t="shared" si="382"/>
        <v/>
      </c>
      <c r="C1013" s="52" t="str">
        <f>IF(A1013="","",คะแนนตามตัวชี้วัด!AY942)</f>
        <v/>
      </c>
      <c r="D1013" s="52" t="str">
        <f>IF(A1013="","",คะแนนตามตัวชี้วัด!AU942)</f>
        <v/>
      </c>
      <c r="E1013" s="52" t="str">
        <f>IF(B1013="","",คะแนนตามตัวชี้วัด!AV942)</f>
        <v/>
      </c>
      <c r="F1013" s="60" t="str">
        <f t="shared" si="384"/>
        <v/>
      </c>
      <c r="G1013" s="52" t="str">
        <f>IF(A1013="","",คะแนนตามตัวชี้วัด!AZ942)</f>
        <v/>
      </c>
      <c r="H1013" s="52" t="str">
        <f>IF(A1013="","",คะแนนตามตัวชี้วัด!AW942)</f>
        <v/>
      </c>
      <c r="I1013" s="52" t="str">
        <f>IF(B1013="","",คะแนนตามตัวชี้วัด!AX942)</f>
        <v/>
      </c>
      <c r="J1013" s="60" t="str">
        <f t="shared" si="385"/>
        <v/>
      </c>
      <c r="K1013" s="54" t="str">
        <f t="shared" si="386"/>
        <v/>
      </c>
      <c r="L1013" s="307" t="str">
        <f t="shared" si="387"/>
        <v/>
      </c>
      <c r="M1013" s="33"/>
      <c r="N1013" s="33" t="str">
        <f t="shared" si="388"/>
        <v/>
      </c>
      <c r="O1013" s="33" t="str">
        <f t="shared" si="389"/>
        <v/>
      </c>
      <c r="P1013" s="59" t="str">
        <f>IF('กรอกข้อมูล นร1'!E49="ย้าย",'กรอกข้อมูล นร1'!E49,"")</f>
        <v/>
      </c>
      <c r="Q1013" s="35">
        <f t="shared" si="383"/>
        <v>0</v>
      </c>
    </row>
    <row r="1014" spans="1:24" ht="12.95" customHeight="1">
      <c r="A1014" s="54" t="str">
        <f t="shared" si="381"/>
        <v/>
      </c>
      <c r="B1014" s="470" t="str">
        <f t="shared" si="382"/>
        <v/>
      </c>
      <c r="C1014" s="52" t="str">
        <f>IF(A1014="","",คะแนนตามตัวชี้วัด!AY943)</f>
        <v/>
      </c>
      <c r="D1014" s="52" t="str">
        <f>IF(A1014="","",คะแนนตามตัวชี้วัด!AU943)</f>
        <v/>
      </c>
      <c r="E1014" s="52" t="str">
        <f>IF(B1014="","",คะแนนตามตัวชี้วัด!AV943)</f>
        <v/>
      </c>
      <c r="F1014" s="60" t="str">
        <f t="shared" si="384"/>
        <v/>
      </c>
      <c r="G1014" s="52" t="str">
        <f>IF(A1014="","",คะแนนตามตัวชี้วัด!AZ943)</f>
        <v/>
      </c>
      <c r="H1014" s="52" t="str">
        <f>IF(A1014="","",คะแนนตามตัวชี้วัด!AW943)</f>
        <v/>
      </c>
      <c r="I1014" s="52" t="str">
        <f>IF(B1014="","",คะแนนตามตัวชี้วัด!AX943)</f>
        <v/>
      </c>
      <c r="J1014" s="60" t="str">
        <f t="shared" si="385"/>
        <v/>
      </c>
      <c r="K1014" s="54" t="str">
        <f t="shared" si="386"/>
        <v/>
      </c>
      <c r="L1014" s="307" t="str">
        <f t="shared" si="387"/>
        <v/>
      </c>
      <c r="M1014" s="33"/>
      <c r="N1014" s="33" t="str">
        <f t="shared" si="388"/>
        <v/>
      </c>
      <c r="O1014" s="33" t="str">
        <f t="shared" si="389"/>
        <v/>
      </c>
      <c r="P1014" s="59" t="str">
        <f>IF('กรอกข้อมูล นร1'!E50="ย้าย",'กรอกข้อมูล นร1'!E50,"")</f>
        <v/>
      </c>
      <c r="Q1014" s="35">
        <f t="shared" ref="Q1014:Q1018" si="390">SUM(C1014,G1014)</f>
        <v>0</v>
      </c>
    </row>
    <row r="1015" spans="1:24" ht="12.95" customHeight="1">
      <c r="A1015" s="54" t="str">
        <f t="shared" si="381"/>
        <v/>
      </c>
      <c r="B1015" s="470" t="str">
        <f t="shared" si="382"/>
        <v/>
      </c>
      <c r="C1015" s="52" t="str">
        <f>IF(A1015="","",คะแนนตามตัวชี้วัด!AY944)</f>
        <v/>
      </c>
      <c r="D1015" s="52" t="str">
        <f>IF(A1015="","",คะแนนตามตัวชี้วัด!AU944)</f>
        <v/>
      </c>
      <c r="E1015" s="52" t="str">
        <f>IF(B1015="","",คะแนนตามตัวชี้วัด!AV944)</f>
        <v/>
      </c>
      <c r="F1015" s="60" t="str">
        <f t="shared" si="384"/>
        <v/>
      </c>
      <c r="G1015" s="52" t="str">
        <f>IF(A1015="","",คะแนนตามตัวชี้วัด!AZ944)</f>
        <v/>
      </c>
      <c r="H1015" s="52" t="str">
        <f>IF(A1015="","",คะแนนตามตัวชี้วัด!AW944)</f>
        <v/>
      </c>
      <c r="I1015" s="52" t="str">
        <f>IF(B1015="","",คะแนนตามตัวชี้วัด!AX944)</f>
        <v/>
      </c>
      <c r="J1015" s="60" t="str">
        <f t="shared" si="385"/>
        <v/>
      </c>
      <c r="K1015" s="54" t="str">
        <f t="shared" si="386"/>
        <v/>
      </c>
      <c r="L1015" s="307" t="str">
        <f t="shared" si="387"/>
        <v/>
      </c>
      <c r="M1015" s="33"/>
      <c r="N1015" s="33" t="str">
        <f t="shared" si="388"/>
        <v/>
      </c>
      <c r="O1015" s="33" t="str">
        <f t="shared" si="389"/>
        <v/>
      </c>
      <c r="P1015" s="59" t="str">
        <f>IF('กรอกข้อมูล นร1'!E51="ย้าย",'กรอกข้อมูล นร1'!E51,"")</f>
        <v/>
      </c>
      <c r="Q1015" s="35">
        <f t="shared" si="390"/>
        <v>0</v>
      </c>
    </row>
    <row r="1016" spans="1:24" ht="12.95" customHeight="1">
      <c r="A1016" s="54" t="str">
        <f t="shared" si="381"/>
        <v/>
      </c>
      <c r="B1016" s="470" t="str">
        <f t="shared" si="382"/>
        <v/>
      </c>
      <c r="C1016" s="52" t="str">
        <f>IF(A1016="","",คะแนนตามตัวชี้วัด!AY945)</f>
        <v/>
      </c>
      <c r="D1016" s="52" t="str">
        <f>IF(A1016="","",คะแนนตามตัวชี้วัด!AU945)</f>
        <v/>
      </c>
      <c r="E1016" s="52" t="str">
        <f>IF(B1016="","",คะแนนตามตัวชี้วัด!AV945)</f>
        <v/>
      </c>
      <c r="F1016" s="60" t="str">
        <f t="shared" si="384"/>
        <v/>
      </c>
      <c r="G1016" s="52" t="str">
        <f>IF(A1016="","",คะแนนตามตัวชี้วัด!AZ945)</f>
        <v/>
      </c>
      <c r="H1016" s="52" t="str">
        <f>IF(A1016="","",คะแนนตามตัวชี้วัด!AW945)</f>
        <v/>
      </c>
      <c r="I1016" s="52" t="str">
        <f>IF(B1016="","",คะแนนตามตัวชี้วัด!AX945)</f>
        <v/>
      </c>
      <c r="J1016" s="60" t="str">
        <f t="shared" si="385"/>
        <v/>
      </c>
      <c r="K1016" s="54" t="str">
        <f t="shared" si="386"/>
        <v/>
      </c>
      <c r="L1016" s="307" t="str">
        <f t="shared" si="387"/>
        <v/>
      </c>
      <c r="M1016" s="33"/>
      <c r="N1016" s="33" t="str">
        <f t="shared" si="388"/>
        <v/>
      </c>
      <c r="O1016" s="33" t="str">
        <f t="shared" si="389"/>
        <v/>
      </c>
      <c r="P1016" s="59" t="str">
        <f>IF('กรอกข้อมูล นร1'!E52="ย้าย",'กรอกข้อมูล นร1'!E52,"")</f>
        <v/>
      </c>
      <c r="Q1016" s="35">
        <f t="shared" si="390"/>
        <v>0</v>
      </c>
    </row>
    <row r="1017" spans="1:24" ht="12.95" customHeight="1">
      <c r="A1017" s="54" t="str">
        <f t="shared" si="381"/>
        <v/>
      </c>
      <c r="B1017" s="470" t="str">
        <f t="shared" si="382"/>
        <v/>
      </c>
      <c r="C1017" s="52" t="str">
        <f>IF(A1017="","",คะแนนตามตัวชี้วัด!AY946)</f>
        <v/>
      </c>
      <c r="D1017" s="52" t="str">
        <f>IF(A1017="","",คะแนนตามตัวชี้วัด!AU946)</f>
        <v/>
      </c>
      <c r="E1017" s="52" t="str">
        <f>IF(B1017="","",คะแนนตามตัวชี้วัด!AV946)</f>
        <v/>
      </c>
      <c r="F1017" s="60" t="str">
        <f t="shared" si="384"/>
        <v/>
      </c>
      <c r="G1017" s="52" t="str">
        <f>IF(A1017="","",คะแนนตามตัวชี้วัด!AZ946)</f>
        <v/>
      </c>
      <c r="H1017" s="52" t="str">
        <f>IF(A1017="","",คะแนนตามตัวชี้วัด!AW946)</f>
        <v/>
      </c>
      <c r="I1017" s="52" t="str">
        <f>IF(B1017="","",คะแนนตามตัวชี้วัด!AX946)</f>
        <v/>
      </c>
      <c r="J1017" s="60" t="str">
        <f t="shared" si="385"/>
        <v/>
      </c>
      <c r="K1017" s="54" t="str">
        <f t="shared" si="386"/>
        <v/>
      </c>
      <c r="L1017" s="307" t="str">
        <f t="shared" si="387"/>
        <v/>
      </c>
      <c r="M1017" s="33"/>
      <c r="N1017" s="33" t="str">
        <f t="shared" si="388"/>
        <v/>
      </c>
      <c r="O1017" s="33" t="str">
        <f t="shared" si="389"/>
        <v/>
      </c>
      <c r="P1017" s="59" t="str">
        <f>IF('กรอกข้อมูล นร1'!E53="ย้าย",'กรอกข้อมูล นร1'!E53,"")</f>
        <v/>
      </c>
      <c r="Q1017" s="35">
        <f t="shared" si="390"/>
        <v>0</v>
      </c>
    </row>
    <row r="1018" spans="1:24" ht="9.9499999999999993" customHeight="1">
      <c r="A1018" s="54" t="str">
        <f t="shared" si="381"/>
        <v/>
      </c>
      <c r="B1018" s="470" t="str">
        <f t="shared" si="382"/>
        <v/>
      </c>
      <c r="C1018" s="52" t="str">
        <f>IF(A1018="","",คะแนนตามตัวชี้วัด!AY947)</f>
        <v/>
      </c>
      <c r="D1018" s="52" t="str">
        <f>IF(A1018="","",คะแนนตามตัวชี้วัด!AU947)</f>
        <v/>
      </c>
      <c r="E1018" s="52" t="str">
        <f>IF(B1018="","",คะแนนตามตัวชี้วัด!AV947)</f>
        <v/>
      </c>
      <c r="F1018" s="60" t="str">
        <f t="shared" si="384"/>
        <v/>
      </c>
      <c r="G1018" s="52" t="str">
        <f>IF(A1018="","",คะแนนตามตัวชี้วัด!AZ947)</f>
        <v/>
      </c>
      <c r="H1018" s="52" t="str">
        <f>IF(A1018="","",คะแนนตามตัวชี้วัด!AW947)</f>
        <v/>
      </c>
      <c r="I1018" s="52" t="str">
        <f>IF(B1018="","",คะแนนตามตัวชี้วัด!AX947)</f>
        <v/>
      </c>
      <c r="J1018" s="60" t="str">
        <f t="shared" si="385"/>
        <v/>
      </c>
      <c r="K1018" s="54" t="str">
        <f t="shared" si="386"/>
        <v/>
      </c>
      <c r="L1018" s="307" t="str">
        <f t="shared" si="387"/>
        <v/>
      </c>
      <c r="M1018" s="33"/>
      <c r="N1018" s="33" t="str">
        <f t="shared" si="388"/>
        <v/>
      </c>
      <c r="O1018" s="33" t="str">
        <f t="shared" si="389"/>
        <v/>
      </c>
      <c r="P1018" s="59" t="str">
        <f>IF('กรอกข้อมูล นร1'!E54="ย้าย",'กรอกข้อมูล นร1'!E54,"")</f>
        <v/>
      </c>
      <c r="Q1018" s="35">
        <f t="shared" si="390"/>
        <v>0</v>
      </c>
    </row>
    <row r="1019" spans="1:24" ht="21" hidden="1" customHeight="1">
      <c r="A1019" s="41"/>
      <c r="B1019" s="38"/>
      <c r="C1019" s="39"/>
      <c r="D1019" s="45"/>
      <c r="E1019" s="45"/>
      <c r="F1019" s="40"/>
      <c r="G1019" s="40"/>
      <c r="H1019" s="45"/>
      <c r="I1019" s="45"/>
      <c r="J1019" s="45"/>
      <c r="K1019" s="46"/>
      <c r="L1019" s="45"/>
      <c r="M1019" s="317"/>
      <c r="N1019" s="317" t="str">
        <f>IF(COUNTIF(N969:N1018,"/"),COUNTIF(N969:N1018,"/"),"0")</f>
        <v>0</v>
      </c>
      <c r="O1019" s="317">
        <f>IF(COUNTIF(O969:O1018,"/"),COUNTIF(O969:O1018,"/"),"0")</f>
        <v>1</v>
      </c>
    </row>
    <row r="1020" spans="1:24" ht="21" customHeight="1">
      <c r="B1020" s="916" t="s">
        <v>114</v>
      </c>
      <c r="C1020" s="916"/>
      <c r="D1020" s="916"/>
      <c r="E1020" s="917">
        <f>N1019*100/SUM(N1019:O1019)</f>
        <v>0</v>
      </c>
      <c r="F1020" s="917"/>
      <c r="G1020" s="251"/>
      <c r="H1020" s="42"/>
      <c r="I1020" s="42"/>
      <c r="J1020" s="42"/>
      <c r="K1020" s="43"/>
      <c r="L1020" s="42"/>
      <c r="M1020" s="44"/>
      <c r="N1020" s="44"/>
    </row>
    <row r="1021" spans="1:24" ht="23.25">
      <c r="A1021" s="918" t="str">
        <f>"ผลการประเมินการเรียนรู้  วิชา"&amp;ข้อมูลพื้นฐาน!A33&amp;"    รหัสวิชา    "&amp;ข้อมูลพื้นฐาน!C33</f>
        <v xml:space="preserve">ผลการประเมินการเรียนรู้  วิชา    รหัสวิชา    </v>
      </c>
      <c r="B1021" s="918"/>
      <c r="C1021" s="918"/>
      <c r="D1021" s="918"/>
      <c r="E1021" s="918"/>
      <c r="F1021" s="918"/>
      <c r="G1021" s="918"/>
      <c r="H1021" s="918"/>
      <c r="I1021" s="918"/>
      <c r="J1021" s="918"/>
      <c r="K1021" s="918"/>
      <c r="L1021" s="918"/>
      <c r="M1021" s="918"/>
      <c r="N1021" s="918"/>
      <c r="O1021" s="918"/>
      <c r="P1021" s="918"/>
      <c r="Q1021" s="35">
        <f t="shared" ref="Q1021:Q1094" si="391">SUM(C1021,G1021)</f>
        <v>0</v>
      </c>
      <c r="X1021" s="35">
        <v>18</v>
      </c>
    </row>
    <row r="1022" spans="1:24" s="439" customFormat="1" ht="16.5" customHeight="1">
      <c r="A1022" s="952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1022" s="952"/>
      <c r="C1022" s="952"/>
      <c r="D1022" s="952"/>
      <c r="E1022" s="952"/>
      <c r="F1022" s="952"/>
      <c r="G1022" s="952"/>
      <c r="H1022" s="952"/>
      <c r="I1022" s="952"/>
      <c r="J1022" s="952"/>
      <c r="K1022" s="952"/>
      <c r="L1022" s="952"/>
      <c r="M1022" s="952"/>
      <c r="N1022" s="952"/>
      <c r="O1022" s="952"/>
      <c r="P1022" s="952"/>
      <c r="Q1022" s="439">
        <f t="shared" si="391"/>
        <v>0</v>
      </c>
    </row>
    <row r="1023" spans="1:24" s="439" customFormat="1" ht="16.5" customHeight="1">
      <c r="A1023" s="953" t="str">
        <f>"ครูผู้สอน    "&amp;ข้อมูลพื้นฐาน!B33</f>
        <v xml:space="preserve">ครูผู้สอน    </v>
      </c>
      <c r="B1023" s="953"/>
      <c r="C1023" s="953"/>
      <c r="D1023" s="953"/>
      <c r="E1023" s="953"/>
      <c r="F1023" s="953"/>
      <c r="G1023" s="953"/>
      <c r="H1023" s="953"/>
      <c r="I1023" s="953"/>
      <c r="J1023" s="953"/>
      <c r="K1023" s="953"/>
      <c r="L1023" s="953"/>
      <c r="M1023" s="953"/>
      <c r="N1023" s="953"/>
      <c r="O1023" s="953"/>
      <c r="P1023" s="953"/>
      <c r="Q1023" s="439">
        <f t="shared" si="391"/>
        <v>0</v>
      </c>
    </row>
    <row r="1024" spans="1:24" ht="14.1" customHeight="1">
      <c r="A1024" s="921" t="s">
        <v>38</v>
      </c>
      <c r="B1024" s="924" t="s">
        <v>39</v>
      </c>
      <c r="C1024" s="947" t="s">
        <v>40</v>
      </c>
      <c r="D1024" s="947"/>
      <c r="E1024" s="947"/>
      <c r="F1024" s="947"/>
      <c r="G1024" s="948" t="s">
        <v>43</v>
      </c>
      <c r="H1024" s="948"/>
      <c r="I1024" s="948"/>
      <c r="J1024" s="931"/>
      <c r="K1024" s="930" t="s">
        <v>44</v>
      </c>
      <c r="L1024" s="931"/>
      <c r="M1024" s="932" t="s">
        <v>48</v>
      </c>
      <c r="N1024" s="935" t="s">
        <v>49</v>
      </c>
      <c r="O1024" s="936"/>
      <c r="P1024" s="939" t="s">
        <v>61</v>
      </c>
      <c r="Q1024" s="35">
        <f t="shared" si="391"/>
        <v>0</v>
      </c>
    </row>
    <row r="1025" spans="1:23" ht="45" customHeight="1">
      <c r="A1025" s="922"/>
      <c r="B1025" s="925"/>
      <c r="C1025" s="949" t="s">
        <v>116</v>
      </c>
      <c r="D1025" s="585" t="s">
        <v>41</v>
      </c>
      <c r="E1025" s="585" t="s">
        <v>42</v>
      </c>
      <c r="F1025" s="585" t="s">
        <v>1</v>
      </c>
      <c r="G1025" s="949" t="s">
        <v>116</v>
      </c>
      <c r="H1025" s="586" t="s">
        <v>41</v>
      </c>
      <c r="I1025" s="586" t="s">
        <v>1717</v>
      </c>
      <c r="J1025" s="586" t="s">
        <v>1</v>
      </c>
      <c r="K1025" s="587" t="s">
        <v>45</v>
      </c>
      <c r="L1025" s="949" t="s">
        <v>46</v>
      </c>
      <c r="M1025" s="933"/>
      <c r="N1025" s="937"/>
      <c r="O1025" s="938"/>
      <c r="P1025" s="940"/>
      <c r="Q1025" s="35">
        <f t="shared" si="391"/>
        <v>0</v>
      </c>
    </row>
    <row r="1026" spans="1:23" ht="13.5" customHeight="1">
      <c r="A1026" s="922"/>
      <c r="B1026" s="925"/>
      <c r="C1026" s="950"/>
      <c r="D1026" s="209" t="s">
        <v>47</v>
      </c>
      <c r="E1026" s="209" t="s">
        <v>47</v>
      </c>
      <c r="F1026" s="209" t="s">
        <v>47</v>
      </c>
      <c r="G1026" s="950"/>
      <c r="H1026" s="209" t="s">
        <v>47</v>
      </c>
      <c r="I1026" s="209" t="s">
        <v>47</v>
      </c>
      <c r="J1026" s="209" t="s">
        <v>47</v>
      </c>
      <c r="K1026" s="588" t="s">
        <v>47</v>
      </c>
      <c r="L1026" s="951"/>
      <c r="M1026" s="933"/>
      <c r="N1026" s="939" t="s">
        <v>50</v>
      </c>
      <c r="O1026" s="939" t="s">
        <v>51</v>
      </c>
      <c r="P1026" s="940"/>
      <c r="Q1026" s="35">
        <f t="shared" si="391"/>
        <v>0</v>
      </c>
    </row>
    <row r="1027" spans="1:23" ht="13.5" customHeight="1">
      <c r="A1027" s="923"/>
      <c r="B1027" s="926"/>
      <c r="C1027" s="209">
        <f>ข้อมูลพื้นฐาน!F33</f>
        <v>0</v>
      </c>
      <c r="D1027" s="209">
        <f>ข้อมูลพื้นฐาน!D33</f>
        <v>0</v>
      </c>
      <c r="E1027" s="209">
        <f>ข้อมูลพื้นฐาน!E33</f>
        <v>0</v>
      </c>
      <c r="F1027" s="209">
        <f>SUM(D1027:E1027)</f>
        <v>0</v>
      </c>
      <c r="G1027" s="209">
        <f>ข้อมูลพื้นฐาน!G33</f>
        <v>0</v>
      </c>
      <c r="H1027" s="209">
        <f>ข้อมูลพื้นฐาน!D33</f>
        <v>0</v>
      </c>
      <c r="I1027" s="209">
        <f>ข้อมูลพื้นฐาน!E33</f>
        <v>0</v>
      </c>
      <c r="J1027" s="209">
        <f>SUM(H1027:I1027)</f>
        <v>0</v>
      </c>
      <c r="K1027" s="588">
        <f>SUM(F1027,J1027)/2</f>
        <v>0</v>
      </c>
      <c r="L1027" s="950"/>
      <c r="M1027" s="934"/>
      <c r="N1027" s="941"/>
      <c r="O1027" s="941"/>
      <c r="P1027" s="941"/>
      <c r="Q1027" s="35">
        <f t="shared" si="391"/>
        <v>0</v>
      </c>
    </row>
    <row r="1028" spans="1:23" ht="12.95" customHeight="1">
      <c r="A1028" s="54">
        <f>เวลาเรียน1!A7</f>
        <v>1</v>
      </c>
      <c r="B1028" s="541" t="str">
        <f>เวลาเรียน1!D7</f>
        <v/>
      </c>
      <c r="C1028" s="52">
        <f>IF(A1028="","",คะแนนตามตัวชี้วัด!AY954)</f>
        <v>0</v>
      </c>
      <c r="D1028" s="52">
        <f>IF(A1028="","",คะแนนตามตัวชี้วัด!AU954)</f>
        <v>0</v>
      </c>
      <c r="E1028" s="52" t="str">
        <f>IF(B1028="","",คะแนนตามตัวชี้วัด!AV954)</f>
        <v/>
      </c>
      <c r="F1028" s="60" t="str">
        <f>IF(SUM(D1028:E1028),SUM(D1028:E1028),"")</f>
        <v/>
      </c>
      <c r="G1028" s="52">
        <f>IF(A1028="","",คะแนนตามตัวชี้วัด!AZ954)</f>
        <v>0</v>
      </c>
      <c r="H1028" s="52">
        <f>IF(A1028="","",คะแนนตามตัวชี้วัด!AW954)</f>
        <v>0</v>
      </c>
      <c r="I1028" s="52" t="str">
        <f>IF(B1028="","",คะแนนตามตัวชี้วัด!AX954)</f>
        <v/>
      </c>
      <c r="J1028" s="60" t="str">
        <f>IF(SUM(H1028:I1028),SUM(H1028:I1028),"")</f>
        <v/>
      </c>
      <c r="K1028" s="54">
        <f>IF(A1028="","",SUM(F1028,J1028)/2)</f>
        <v>0</v>
      </c>
      <c r="L1028" s="307">
        <f t="shared" ref="L1028:L1067" si="392">IF(A1028="","",IF(P1028="ย้าย","-",VLOOKUP(K1028,เกรดประจำชั้น,4,TRUE)))</f>
        <v>0</v>
      </c>
      <c r="M1028" s="33"/>
      <c r="N1028" s="33" t="str">
        <f>IF(P1028="ย้าย","-",IF(A1028="","",IF(L1028&gt;0,"/","")))</f>
        <v/>
      </c>
      <c r="O1028" s="33" t="str">
        <f>IF(N1028="-","-",IF(A1028="","",IF(L1028=0,"/","")))</f>
        <v>/</v>
      </c>
      <c r="P1028" s="59" t="str">
        <f>IF('กรอกข้อมูล นร1'!E5="ย้าย",'กรอกข้อมูล นร1'!E5,"")</f>
        <v/>
      </c>
      <c r="Q1028" s="35">
        <f t="shared" si="391"/>
        <v>0</v>
      </c>
      <c r="W1028" s="35">
        <f t="shared" ref="W1028:W1079" si="393">SUM(C1028,G1028)</f>
        <v>0</v>
      </c>
    </row>
    <row r="1029" spans="1:23" ht="12.95" customHeight="1">
      <c r="A1029" s="54" t="str">
        <f>เวลาเรียน1!A8</f>
        <v/>
      </c>
      <c r="B1029" s="541" t="str">
        <f>เวลาเรียน1!D8</f>
        <v/>
      </c>
      <c r="C1029" s="52" t="str">
        <f>IF(A1029="","",คะแนนตามตัวชี้วัด!AY955)</f>
        <v/>
      </c>
      <c r="D1029" s="52" t="str">
        <f>IF(A1029="","",คะแนนตามตัวชี้วัด!AU955)</f>
        <v/>
      </c>
      <c r="E1029" s="52" t="str">
        <f>IF(B1029="","",คะแนนตามตัวชี้วัด!AV955)</f>
        <v/>
      </c>
      <c r="F1029" s="60" t="str">
        <f t="shared" ref="F1029:F1067" si="394">IF(SUM(D1029:E1029),SUM(D1029:E1029),"")</f>
        <v/>
      </c>
      <c r="G1029" s="52" t="str">
        <f>IF(A1029="","",คะแนนตามตัวชี้วัด!AZ955)</f>
        <v/>
      </c>
      <c r="H1029" s="52" t="str">
        <f>IF(A1029="","",คะแนนตามตัวชี้วัด!AW955)</f>
        <v/>
      </c>
      <c r="I1029" s="52" t="str">
        <f>IF(B1029="","",คะแนนตามตัวชี้วัด!AX955)</f>
        <v/>
      </c>
      <c r="J1029" s="60" t="str">
        <f t="shared" ref="J1029:J1067" si="395">IF(SUM(H1029:I1029),SUM(H1029:I1029),"")</f>
        <v/>
      </c>
      <c r="K1029" s="54" t="str">
        <f t="shared" ref="K1029:K1066" si="396">IF(A1029="","",SUM(F1029,J1029)/2)</f>
        <v/>
      </c>
      <c r="L1029" s="307" t="str">
        <f t="shared" si="392"/>
        <v/>
      </c>
      <c r="M1029" s="33"/>
      <c r="N1029" s="33" t="str">
        <f t="shared" ref="N1029:N1067" si="397">IF(P1029="ย้าย","-",IF(A1029="","",IF(L1029&gt;0,"/","")))</f>
        <v/>
      </c>
      <c r="O1029" s="33" t="str">
        <f t="shared" ref="O1029:O1067" si="398">IF(N1029="-","-",IF(A1029="","",IF(L1029=0,"/","")))</f>
        <v/>
      </c>
      <c r="P1029" s="59" t="str">
        <f>IF('กรอกข้อมูล นร1'!E6="ย้าย",'กรอกข้อมูล นร1'!E6,"")</f>
        <v/>
      </c>
      <c r="Q1029" s="35">
        <f t="shared" si="391"/>
        <v>0</v>
      </c>
      <c r="W1029" s="35">
        <f t="shared" si="393"/>
        <v>0</v>
      </c>
    </row>
    <row r="1030" spans="1:23" ht="12.95" customHeight="1">
      <c r="A1030" s="54" t="str">
        <f>เวลาเรียน1!A9</f>
        <v/>
      </c>
      <c r="B1030" s="541" t="str">
        <f>เวลาเรียน1!D9</f>
        <v/>
      </c>
      <c r="C1030" s="52" t="str">
        <f>IF(A1030="","",คะแนนตามตัวชี้วัด!AY956)</f>
        <v/>
      </c>
      <c r="D1030" s="52" t="str">
        <f>IF(A1030="","",คะแนนตามตัวชี้วัด!AU956)</f>
        <v/>
      </c>
      <c r="E1030" s="52" t="str">
        <f>IF(B1030="","",คะแนนตามตัวชี้วัด!AV956)</f>
        <v/>
      </c>
      <c r="F1030" s="60" t="str">
        <f t="shared" si="394"/>
        <v/>
      </c>
      <c r="G1030" s="52" t="str">
        <f>IF(A1030="","",คะแนนตามตัวชี้วัด!AZ956)</f>
        <v/>
      </c>
      <c r="H1030" s="52" t="str">
        <f>IF(A1030="","",คะแนนตามตัวชี้วัด!AW956)</f>
        <v/>
      </c>
      <c r="I1030" s="52" t="str">
        <f>IF(B1030="","",คะแนนตามตัวชี้วัด!AX956)</f>
        <v/>
      </c>
      <c r="J1030" s="60" t="str">
        <f t="shared" si="395"/>
        <v/>
      </c>
      <c r="K1030" s="54" t="str">
        <f t="shared" si="396"/>
        <v/>
      </c>
      <c r="L1030" s="307" t="str">
        <f t="shared" si="392"/>
        <v/>
      </c>
      <c r="M1030" s="33"/>
      <c r="N1030" s="33" t="str">
        <f t="shared" si="397"/>
        <v/>
      </c>
      <c r="O1030" s="33" t="str">
        <f t="shared" si="398"/>
        <v/>
      </c>
      <c r="P1030" s="59" t="str">
        <f>IF('กรอกข้อมูล นร1'!E7="ย้าย",'กรอกข้อมูล นร1'!E7,"")</f>
        <v/>
      </c>
      <c r="Q1030" s="35">
        <f t="shared" si="391"/>
        <v>0</v>
      </c>
      <c r="W1030" s="35">
        <f t="shared" si="393"/>
        <v>0</v>
      </c>
    </row>
    <row r="1031" spans="1:23" ht="12.95" customHeight="1">
      <c r="A1031" s="54" t="str">
        <f>เวลาเรียน1!A10</f>
        <v/>
      </c>
      <c r="B1031" s="541" t="str">
        <f>เวลาเรียน1!D10</f>
        <v/>
      </c>
      <c r="C1031" s="52" t="str">
        <f>IF(A1031="","",คะแนนตามตัวชี้วัด!AY957)</f>
        <v/>
      </c>
      <c r="D1031" s="52" t="str">
        <f>IF(A1031="","",คะแนนตามตัวชี้วัด!AU957)</f>
        <v/>
      </c>
      <c r="E1031" s="52" t="str">
        <f>IF(B1031="","",คะแนนตามตัวชี้วัด!AV957)</f>
        <v/>
      </c>
      <c r="F1031" s="60" t="str">
        <f t="shared" si="394"/>
        <v/>
      </c>
      <c r="G1031" s="52" t="str">
        <f>IF(A1031="","",คะแนนตามตัวชี้วัด!AZ957)</f>
        <v/>
      </c>
      <c r="H1031" s="52" t="str">
        <f>IF(A1031="","",คะแนนตามตัวชี้วัด!AW957)</f>
        <v/>
      </c>
      <c r="I1031" s="52" t="str">
        <f>IF(B1031="","",คะแนนตามตัวชี้วัด!AX957)</f>
        <v/>
      </c>
      <c r="J1031" s="60" t="str">
        <f t="shared" si="395"/>
        <v/>
      </c>
      <c r="K1031" s="54" t="str">
        <f t="shared" si="396"/>
        <v/>
      </c>
      <c r="L1031" s="307" t="str">
        <f t="shared" si="392"/>
        <v/>
      </c>
      <c r="M1031" s="33"/>
      <c r="N1031" s="33" t="str">
        <f t="shared" si="397"/>
        <v/>
      </c>
      <c r="O1031" s="33" t="str">
        <f t="shared" si="398"/>
        <v/>
      </c>
      <c r="P1031" s="59" t="str">
        <f>IF('กรอกข้อมูล นร1'!E8="ย้าย",'กรอกข้อมูล นร1'!E8,"")</f>
        <v/>
      </c>
      <c r="Q1031" s="35">
        <f t="shared" si="391"/>
        <v>0</v>
      </c>
      <c r="W1031" s="35">
        <f t="shared" si="393"/>
        <v>0</v>
      </c>
    </row>
    <row r="1032" spans="1:23" ht="12.95" customHeight="1">
      <c r="A1032" s="54" t="str">
        <f>เวลาเรียน1!A11</f>
        <v/>
      </c>
      <c r="B1032" s="541" t="str">
        <f>เวลาเรียน1!D11</f>
        <v/>
      </c>
      <c r="C1032" s="52" t="str">
        <f>IF(A1032="","",คะแนนตามตัวชี้วัด!AY958)</f>
        <v/>
      </c>
      <c r="D1032" s="52" t="str">
        <f>IF(A1032="","",คะแนนตามตัวชี้วัด!AU958)</f>
        <v/>
      </c>
      <c r="E1032" s="52" t="str">
        <f>IF(B1032="","",คะแนนตามตัวชี้วัด!AV958)</f>
        <v/>
      </c>
      <c r="F1032" s="60" t="str">
        <f t="shared" si="394"/>
        <v/>
      </c>
      <c r="G1032" s="52" t="str">
        <f>IF(A1032="","",คะแนนตามตัวชี้วัด!AZ958)</f>
        <v/>
      </c>
      <c r="H1032" s="52" t="str">
        <f>IF(A1032="","",คะแนนตามตัวชี้วัด!AW958)</f>
        <v/>
      </c>
      <c r="I1032" s="52" t="str">
        <f>IF(B1032="","",คะแนนตามตัวชี้วัด!AX958)</f>
        <v/>
      </c>
      <c r="J1032" s="60" t="str">
        <f t="shared" si="395"/>
        <v/>
      </c>
      <c r="K1032" s="54" t="str">
        <f t="shared" si="396"/>
        <v/>
      </c>
      <c r="L1032" s="307" t="str">
        <f t="shared" si="392"/>
        <v/>
      </c>
      <c r="M1032" s="33"/>
      <c r="N1032" s="33" t="str">
        <f t="shared" si="397"/>
        <v/>
      </c>
      <c r="O1032" s="33" t="str">
        <f t="shared" si="398"/>
        <v/>
      </c>
      <c r="P1032" s="59" t="str">
        <f>IF('กรอกข้อมูล นร1'!E9="ย้าย",'กรอกข้อมูล นร1'!E9,"")</f>
        <v/>
      </c>
      <c r="Q1032" s="35">
        <f t="shared" si="391"/>
        <v>0</v>
      </c>
      <c r="W1032" s="35">
        <f t="shared" si="393"/>
        <v>0</v>
      </c>
    </row>
    <row r="1033" spans="1:23" ht="12.95" customHeight="1">
      <c r="A1033" s="54" t="str">
        <f>เวลาเรียน1!A12</f>
        <v/>
      </c>
      <c r="B1033" s="541" t="str">
        <f>เวลาเรียน1!D12</f>
        <v/>
      </c>
      <c r="C1033" s="52" t="str">
        <f>IF(A1033="","",คะแนนตามตัวชี้วัด!AY959)</f>
        <v/>
      </c>
      <c r="D1033" s="52" t="str">
        <f>IF(A1033="","",คะแนนตามตัวชี้วัด!AU959)</f>
        <v/>
      </c>
      <c r="E1033" s="52" t="str">
        <f>IF(B1033="","",คะแนนตามตัวชี้วัด!AV959)</f>
        <v/>
      </c>
      <c r="F1033" s="60" t="str">
        <f t="shared" si="394"/>
        <v/>
      </c>
      <c r="G1033" s="52" t="str">
        <f>IF(A1033="","",คะแนนตามตัวชี้วัด!AZ959)</f>
        <v/>
      </c>
      <c r="H1033" s="52" t="str">
        <f>IF(A1033="","",คะแนนตามตัวชี้วัด!AW959)</f>
        <v/>
      </c>
      <c r="I1033" s="52" t="str">
        <f>IF(B1033="","",คะแนนตามตัวชี้วัด!AX959)</f>
        <v/>
      </c>
      <c r="J1033" s="60" t="str">
        <f t="shared" si="395"/>
        <v/>
      </c>
      <c r="K1033" s="54" t="str">
        <f t="shared" si="396"/>
        <v/>
      </c>
      <c r="L1033" s="307" t="str">
        <f t="shared" si="392"/>
        <v/>
      </c>
      <c r="M1033" s="33"/>
      <c r="N1033" s="33" t="str">
        <f t="shared" si="397"/>
        <v/>
      </c>
      <c r="O1033" s="33" t="str">
        <f t="shared" si="398"/>
        <v/>
      </c>
      <c r="P1033" s="59" t="str">
        <f>IF('กรอกข้อมูล นร1'!E10="ย้าย",'กรอกข้อมูล นร1'!E10,"")</f>
        <v/>
      </c>
      <c r="Q1033" s="35">
        <f t="shared" si="391"/>
        <v>0</v>
      </c>
      <c r="W1033" s="35">
        <f t="shared" si="393"/>
        <v>0</v>
      </c>
    </row>
    <row r="1034" spans="1:23" ht="12.95" customHeight="1">
      <c r="A1034" s="54" t="str">
        <f>เวลาเรียน1!A13</f>
        <v/>
      </c>
      <c r="B1034" s="541" t="str">
        <f>เวลาเรียน1!D13</f>
        <v/>
      </c>
      <c r="C1034" s="52" t="str">
        <f>IF(A1034="","",คะแนนตามตัวชี้วัด!AY960)</f>
        <v/>
      </c>
      <c r="D1034" s="52" t="str">
        <f>IF(A1034="","",คะแนนตามตัวชี้วัด!AU960)</f>
        <v/>
      </c>
      <c r="E1034" s="52" t="str">
        <f>IF(B1034="","",คะแนนตามตัวชี้วัด!AV960)</f>
        <v/>
      </c>
      <c r="F1034" s="60" t="str">
        <f t="shared" si="394"/>
        <v/>
      </c>
      <c r="G1034" s="52" t="str">
        <f>IF(A1034="","",คะแนนตามตัวชี้วัด!AZ960)</f>
        <v/>
      </c>
      <c r="H1034" s="52" t="str">
        <f>IF(A1034="","",คะแนนตามตัวชี้วัด!AW960)</f>
        <v/>
      </c>
      <c r="I1034" s="52" t="str">
        <f>IF(B1034="","",คะแนนตามตัวชี้วัด!AX960)</f>
        <v/>
      </c>
      <c r="J1034" s="60" t="str">
        <f t="shared" si="395"/>
        <v/>
      </c>
      <c r="K1034" s="54" t="str">
        <f t="shared" si="396"/>
        <v/>
      </c>
      <c r="L1034" s="307" t="str">
        <f t="shared" si="392"/>
        <v/>
      </c>
      <c r="M1034" s="33"/>
      <c r="N1034" s="33" t="str">
        <f t="shared" si="397"/>
        <v/>
      </c>
      <c r="O1034" s="33" t="str">
        <f t="shared" si="398"/>
        <v/>
      </c>
      <c r="P1034" s="59" t="str">
        <f>IF('กรอกข้อมูล นร1'!E11="ย้าย",'กรอกข้อมูล นร1'!E11,"")</f>
        <v/>
      </c>
      <c r="Q1034" s="35">
        <f t="shared" si="391"/>
        <v>0</v>
      </c>
      <c r="W1034" s="35">
        <f t="shared" si="393"/>
        <v>0</v>
      </c>
    </row>
    <row r="1035" spans="1:23" ht="12.95" customHeight="1">
      <c r="A1035" s="54" t="str">
        <f>เวลาเรียน1!A14</f>
        <v/>
      </c>
      <c r="B1035" s="541" t="str">
        <f>เวลาเรียน1!D14</f>
        <v/>
      </c>
      <c r="C1035" s="52" t="str">
        <f>IF(A1035="","",คะแนนตามตัวชี้วัด!AY961)</f>
        <v/>
      </c>
      <c r="D1035" s="52" t="str">
        <f>IF(A1035="","",คะแนนตามตัวชี้วัด!AU961)</f>
        <v/>
      </c>
      <c r="E1035" s="52" t="str">
        <f>IF(B1035="","",คะแนนตามตัวชี้วัด!AV961)</f>
        <v/>
      </c>
      <c r="F1035" s="60" t="str">
        <f t="shared" si="394"/>
        <v/>
      </c>
      <c r="G1035" s="52" t="str">
        <f>IF(A1035="","",คะแนนตามตัวชี้วัด!AZ961)</f>
        <v/>
      </c>
      <c r="H1035" s="52" t="str">
        <f>IF(A1035="","",คะแนนตามตัวชี้วัด!AW961)</f>
        <v/>
      </c>
      <c r="I1035" s="52" t="str">
        <f>IF(B1035="","",คะแนนตามตัวชี้วัด!AX961)</f>
        <v/>
      </c>
      <c r="J1035" s="60" t="str">
        <f t="shared" si="395"/>
        <v/>
      </c>
      <c r="K1035" s="54" t="str">
        <f t="shared" si="396"/>
        <v/>
      </c>
      <c r="L1035" s="307" t="str">
        <f t="shared" si="392"/>
        <v/>
      </c>
      <c r="M1035" s="33"/>
      <c r="N1035" s="33" t="str">
        <f t="shared" si="397"/>
        <v/>
      </c>
      <c r="O1035" s="33" t="str">
        <f t="shared" si="398"/>
        <v/>
      </c>
      <c r="P1035" s="59" t="str">
        <f>IF('กรอกข้อมูล นร1'!E12="ย้าย",'กรอกข้อมูล นร1'!E12,"")</f>
        <v/>
      </c>
      <c r="Q1035" s="35">
        <f t="shared" si="391"/>
        <v>0</v>
      </c>
      <c r="W1035" s="35">
        <f t="shared" si="393"/>
        <v>0</v>
      </c>
    </row>
    <row r="1036" spans="1:23" ht="12.95" customHeight="1">
      <c r="A1036" s="54" t="str">
        <f>เวลาเรียน1!A15</f>
        <v/>
      </c>
      <c r="B1036" s="541" t="str">
        <f>เวลาเรียน1!D15</f>
        <v/>
      </c>
      <c r="C1036" s="52" t="str">
        <f>IF(A1036="","",คะแนนตามตัวชี้วัด!AY962)</f>
        <v/>
      </c>
      <c r="D1036" s="52" t="str">
        <f>IF(A1036="","",คะแนนตามตัวชี้วัด!AU962)</f>
        <v/>
      </c>
      <c r="E1036" s="52" t="str">
        <f>IF(B1036="","",คะแนนตามตัวชี้วัด!AV962)</f>
        <v/>
      </c>
      <c r="F1036" s="60" t="str">
        <f t="shared" si="394"/>
        <v/>
      </c>
      <c r="G1036" s="52" t="str">
        <f>IF(A1036="","",คะแนนตามตัวชี้วัด!AZ962)</f>
        <v/>
      </c>
      <c r="H1036" s="52" t="str">
        <f>IF(A1036="","",คะแนนตามตัวชี้วัด!AW962)</f>
        <v/>
      </c>
      <c r="I1036" s="52" t="str">
        <f>IF(B1036="","",คะแนนตามตัวชี้วัด!AX962)</f>
        <v/>
      </c>
      <c r="J1036" s="60" t="str">
        <f t="shared" si="395"/>
        <v/>
      </c>
      <c r="K1036" s="54" t="str">
        <f t="shared" si="396"/>
        <v/>
      </c>
      <c r="L1036" s="307" t="str">
        <f t="shared" si="392"/>
        <v/>
      </c>
      <c r="M1036" s="33"/>
      <c r="N1036" s="33" t="str">
        <f t="shared" si="397"/>
        <v/>
      </c>
      <c r="O1036" s="33" t="str">
        <f t="shared" si="398"/>
        <v/>
      </c>
      <c r="P1036" s="59" t="str">
        <f>IF('กรอกข้อมูล นร1'!E13="ย้าย",'กรอกข้อมูล นร1'!E13,"")</f>
        <v/>
      </c>
      <c r="Q1036" s="35">
        <f t="shared" si="391"/>
        <v>0</v>
      </c>
      <c r="W1036" s="35">
        <f t="shared" si="393"/>
        <v>0</v>
      </c>
    </row>
    <row r="1037" spans="1:23" ht="12.95" customHeight="1">
      <c r="A1037" s="54" t="str">
        <f>เวลาเรียน1!A16</f>
        <v/>
      </c>
      <c r="B1037" s="541" t="str">
        <f>เวลาเรียน1!D16</f>
        <v/>
      </c>
      <c r="C1037" s="52" t="str">
        <f>IF(A1037="","",คะแนนตามตัวชี้วัด!AY963)</f>
        <v/>
      </c>
      <c r="D1037" s="52" t="str">
        <f>IF(A1037="","",คะแนนตามตัวชี้วัด!AU963)</f>
        <v/>
      </c>
      <c r="E1037" s="52" t="str">
        <f>IF(B1037="","",คะแนนตามตัวชี้วัด!AV963)</f>
        <v/>
      </c>
      <c r="F1037" s="60" t="str">
        <f t="shared" si="394"/>
        <v/>
      </c>
      <c r="G1037" s="52" t="str">
        <f>IF(A1037="","",คะแนนตามตัวชี้วัด!AZ963)</f>
        <v/>
      </c>
      <c r="H1037" s="52" t="str">
        <f>IF(A1037="","",คะแนนตามตัวชี้วัด!AW963)</f>
        <v/>
      </c>
      <c r="I1037" s="52" t="str">
        <f>IF(B1037="","",คะแนนตามตัวชี้วัด!AX963)</f>
        <v/>
      </c>
      <c r="J1037" s="60" t="str">
        <f t="shared" si="395"/>
        <v/>
      </c>
      <c r="K1037" s="54" t="str">
        <f t="shared" si="396"/>
        <v/>
      </c>
      <c r="L1037" s="307" t="str">
        <f t="shared" si="392"/>
        <v/>
      </c>
      <c r="M1037" s="33"/>
      <c r="N1037" s="33" t="str">
        <f t="shared" si="397"/>
        <v/>
      </c>
      <c r="O1037" s="33" t="str">
        <f t="shared" si="398"/>
        <v/>
      </c>
      <c r="P1037" s="59" t="str">
        <f>IF('กรอกข้อมูล นร1'!E14="ย้าย",'กรอกข้อมูล นร1'!E14,"")</f>
        <v/>
      </c>
      <c r="Q1037" s="35">
        <f t="shared" si="391"/>
        <v>0</v>
      </c>
      <c r="W1037" s="35">
        <f t="shared" si="393"/>
        <v>0</v>
      </c>
    </row>
    <row r="1038" spans="1:23" ht="12.95" customHeight="1">
      <c r="A1038" s="54" t="str">
        <f>เวลาเรียน1!A17</f>
        <v/>
      </c>
      <c r="B1038" s="541" t="str">
        <f>เวลาเรียน1!D17</f>
        <v/>
      </c>
      <c r="C1038" s="52" t="str">
        <f>IF(A1038="","",คะแนนตามตัวชี้วัด!AY964)</f>
        <v/>
      </c>
      <c r="D1038" s="52" t="str">
        <f>IF(A1038="","",คะแนนตามตัวชี้วัด!AU964)</f>
        <v/>
      </c>
      <c r="E1038" s="52" t="str">
        <f>IF(B1038="","",คะแนนตามตัวชี้วัด!AV964)</f>
        <v/>
      </c>
      <c r="F1038" s="60" t="str">
        <f t="shared" si="394"/>
        <v/>
      </c>
      <c r="G1038" s="52" t="str">
        <f>IF(A1038="","",คะแนนตามตัวชี้วัด!AZ964)</f>
        <v/>
      </c>
      <c r="H1038" s="52" t="str">
        <f>IF(A1038="","",คะแนนตามตัวชี้วัด!AW964)</f>
        <v/>
      </c>
      <c r="I1038" s="52" t="str">
        <f>IF(B1038="","",คะแนนตามตัวชี้วัด!AX964)</f>
        <v/>
      </c>
      <c r="J1038" s="60" t="str">
        <f t="shared" si="395"/>
        <v/>
      </c>
      <c r="K1038" s="54" t="str">
        <f t="shared" si="396"/>
        <v/>
      </c>
      <c r="L1038" s="307" t="str">
        <f t="shared" si="392"/>
        <v/>
      </c>
      <c r="M1038" s="33"/>
      <c r="N1038" s="33" t="str">
        <f t="shared" si="397"/>
        <v/>
      </c>
      <c r="O1038" s="33" t="str">
        <f t="shared" si="398"/>
        <v/>
      </c>
      <c r="P1038" s="59" t="str">
        <f>IF('กรอกข้อมูล นร1'!E15="ย้าย",'กรอกข้อมูล นร1'!E15,"")</f>
        <v/>
      </c>
      <c r="Q1038" s="35">
        <f t="shared" si="391"/>
        <v>0</v>
      </c>
      <c r="W1038" s="35">
        <f t="shared" si="393"/>
        <v>0</v>
      </c>
    </row>
    <row r="1039" spans="1:23" ht="12.95" customHeight="1">
      <c r="A1039" s="54" t="str">
        <f>เวลาเรียน1!A18</f>
        <v/>
      </c>
      <c r="B1039" s="541" t="str">
        <f>เวลาเรียน1!D18</f>
        <v/>
      </c>
      <c r="C1039" s="52" t="str">
        <f>IF(A1039="","",คะแนนตามตัวชี้วัด!AY965)</f>
        <v/>
      </c>
      <c r="D1039" s="52" t="str">
        <f>IF(A1039="","",คะแนนตามตัวชี้วัด!AU965)</f>
        <v/>
      </c>
      <c r="E1039" s="52" t="str">
        <f>IF(B1039="","",คะแนนตามตัวชี้วัด!AV965)</f>
        <v/>
      </c>
      <c r="F1039" s="60" t="str">
        <f t="shared" si="394"/>
        <v/>
      </c>
      <c r="G1039" s="52" t="str">
        <f>IF(A1039="","",คะแนนตามตัวชี้วัด!AZ965)</f>
        <v/>
      </c>
      <c r="H1039" s="52" t="str">
        <f>IF(A1039="","",คะแนนตามตัวชี้วัด!AW965)</f>
        <v/>
      </c>
      <c r="I1039" s="52" t="str">
        <f>IF(B1039="","",คะแนนตามตัวชี้วัด!AX965)</f>
        <v/>
      </c>
      <c r="J1039" s="60" t="str">
        <f t="shared" si="395"/>
        <v/>
      </c>
      <c r="K1039" s="54" t="str">
        <f t="shared" si="396"/>
        <v/>
      </c>
      <c r="L1039" s="307" t="str">
        <f t="shared" si="392"/>
        <v/>
      </c>
      <c r="M1039" s="33"/>
      <c r="N1039" s="33" t="str">
        <f t="shared" si="397"/>
        <v/>
      </c>
      <c r="O1039" s="33" t="str">
        <f t="shared" si="398"/>
        <v/>
      </c>
      <c r="P1039" s="59" t="str">
        <f>IF('กรอกข้อมูล นร1'!E16="ย้าย",'กรอกข้อมูล นร1'!E16,"")</f>
        <v/>
      </c>
      <c r="Q1039" s="35">
        <f t="shared" si="391"/>
        <v>0</v>
      </c>
      <c r="W1039" s="35">
        <f t="shared" si="393"/>
        <v>0</v>
      </c>
    </row>
    <row r="1040" spans="1:23" ht="12.95" customHeight="1">
      <c r="A1040" s="54" t="str">
        <f>เวลาเรียน1!A19</f>
        <v/>
      </c>
      <c r="B1040" s="541" t="str">
        <f>เวลาเรียน1!D19</f>
        <v/>
      </c>
      <c r="C1040" s="52" t="str">
        <f>IF(A1040="","",คะแนนตามตัวชี้วัด!AY966)</f>
        <v/>
      </c>
      <c r="D1040" s="52" t="str">
        <f>IF(A1040="","",คะแนนตามตัวชี้วัด!AU966)</f>
        <v/>
      </c>
      <c r="E1040" s="52" t="str">
        <f>IF(B1040="","",คะแนนตามตัวชี้วัด!AV966)</f>
        <v/>
      </c>
      <c r="F1040" s="60" t="str">
        <f t="shared" si="394"/>
        <v/>
      </c>
      <c r="G1040" s="52" t="str">
        <f>IF(A1040="","",คะแนนตามตัวชี้วัด!AZ966)</f>
        <v/>
      </c>
      <c r="H1040" s="52" t="str">
        <f>IF(A1040="","",คะแนนตามตัวชี้วัด!AW966)</f>
        <v/>
      </c>
      <c r="I1040" s="52" t="str">
        <f>IF(B1040="","",คะแนนตามตัวชี้วัด!AX966)</f>
        <v/>
      </c>
      <c r="J1040" s="60" t="str">
        <f t="shared" si="395"/>
        <v/>
      </c>
      <c r="K1040" s="54" t="str">
        <f t="shared" si="396"/>
        <v/>
      </c>
      <c r="L1040" s="307" t="str">
        <f t="shared" si="392"/>
        <v/>
      </c>
      <c r="M1040" s="33"/>
      <c r="N1040" s="33" t="str">
        <f t="shared" si="397"/>
        <v/>
      </c>
      <c r="O1040" s="33" t="str">
        <f t="shared" si="398"/>
        <v/>
      </c>
      <c r="P1040" s="59" t="str">
        <f>IF('กรอกข้อมูล นร1'!E17="ย้าย",'กรอกข้อมูล นร1'!E17,"")</f>
        <v/>
      </c>
      <c r="Q1040" s="35">
        <f t="shared" si="391"/>
        <v>0</v>
      </c>
      <c r="W1040" s="35">
        <f t="shared" si="393"/>
        <v>0</v>
      </c>
    </row>
    <row r="1041" spans="1:23" ht="12.95" customHeight="1">
      <c r="A1041" s="54" t="str">
        <f>เวลาเรียน1!A20</f>
        <v/>
      </c>
      <c r="B1041" s="541" t="str">
        <f>เวลาเรียน1!D20</f>
        <v/>
      </c>
      <c r="C1041" s="52" t="str">
        <f>IF(A1041="","",คะแนนตามตัวชี้วัด!AY967)</f>
        <v/>
      </c>
      <c r="D1041" s="52" t="str">
        <f>IF(A1041="","",คะแนนตามตัวชี้วัด!AU967)</f>
        <v/>
      </c>
      <c r="E1041" s="52" t="str">
        <f>IF(B1041="","",คะแนนตามตัวชี้วัด!AV967)</f>
        <v/>
      </c>
      <c r="F1041" s="60" t="str">
        <f t="shared" si="394"/>
        <v/>
      </c>
      <c r="G1041" s="52" t="str">
        <f>IF(A1041="","",คะแนนตามตัวชี้วัด!AZ967)</f>
        <v/>
      </c>
      <c r="H1041" s="52" t="str">
        <f>IF(A1041="","",คะแนนตามตัวชี้วัด!AW967)</f>
        <v/>
      </c>
      <c r="I1041" s="52" t="str">
        <f>IF(B1041="","",คะแนนตามตัวชี้วัด!AX967)</f>
        <v/>
      </c>
      <c r="J1041" s="60" t="str">
        <f t="shared" si="395"/>
        <v/>
      </c>
      <c r="K1041" s="54" t="str">
        <f t="shared" si="396"/>
        <v/>
      </c>
      <c r="L1041" s="307" t="str">
        <f t="shared" si="392"/>
        <v/>
      </c>
      <c r="M1041" s="33"/>
      <c r="N1041" s="33" t="str">
        <f t="shared" si="397"/>
        <v/>
      </c>
      <c r="O1041" s="33" t="str">
        <f t="shared" si="398"/>
        <v/>
      </c>
      <c r="P1041" s="59" t="str">
        <f>IF('กรอกข้อมูล นร1'!E18="ย้าย",'กรอกข้อมูล นร1'!E18,"")</f>
        <v/>
      </c>
      <c r="Q1041" s="35">
        <f t="shared" si="391"/>
        <v>0</v>
      </c>
      <c r="W1041" s="35">
        <f t="shared" si="393"/>
        <v>0</v>
      </c>
    </row>
    <row r="1042" spans="1:23" ht="12.95" customHeight="1">
      <c r="A1042" s="54" t="str">
        <f>เวลาเรียน1!A21</f>
        <v/>
      </c>
      <c r="B1042" s="541" t="str">
        <f>เวลาเรียน1!D21</f>
        <v/>
      </c>
      <c r="C1042" s="52" t="str">
        <f>IF(A1042="","",คะแนนตามตัวชี้วัด!AY968)</f>
        <v/>
      </c>
      <c r="D1042" s="52" t="str">
        <f>IF(A1042="","",คะแนนตามตัวชี้วัด!AU968)</f>
        <v/>
      </c>
      <c r="E1042" s="52" t="str">
        <f>IF(B1042="","",คะแนนตามตัวชี้วัด!AV968)</f>
        <v/>
      </c>
      <c r="F1042" s="60" t="str">
        <f t="shared" si="394"/>
        <v/>
      </c>
      <c r="G1042" s="52" t="str">
        <f>IF(A1042="","",คะแนนตามตัวชี้วัด!AZ968)</f>
        <v/>
      </c>
      <c r="H1042" s="52" t="str">
        <f>IF(A1042="","",คะแนนตามตัวชี้วัด!AW968)</f>
        <v/>
      </c>
      <c r="I1042" s="52" t="str">
        <f>IF(B1042="","",คะแนนตามตัวชี้วัด!AX968)</f>
        <v/>
      </c>
      <c r="J1042" s="60" t="str">
        <f t="shared" si="395"/>
        <v/>
      </c>
      <c r="K1042" s="54" t="str">
        <f t="shared" si="396"/>
        <v/>
      </c>
      <c r="L1042" s="307" t="str">
        <f t="shared" si="392"/>
        <v/>
      </c>
      <c r="M1042" s="33"/>
      <c r="N1042" s="33" t="str">
        <f t="shared" si="397"/>
        <v/>
      </c>
      <c r="O1042" s="33" t="str">
        <f t="shared" si="398"/>
        <v/>
      </c>
      <c r="P1042" s="59" t="str">
        <f>IF('กรอกข้อมูล นร1'!E19="ย้าย",'กรอกข้อมูล นร1'!E19,"")</f>
        <v/>
      </c>
      <c r="Q1042" s="35">
        <f t="shared" si="391"/>
        <v>0</v>
      </c>
      <c r="W1042" s="35">
        <f t="shared" si="393"/>
        <v>0</v>
      </c>
    </row>
    <row r="1043" spans="1:23" ht="12.95" customHeight="1">
      <c r="A1043" s="54" t="str">
        <f>เวลาเรียน1!A22</f>
        <v/>
      </c>
      <c r="B1043" s="541" t="str">
        <f>เวลาเรียน1!D22</f>
        <v/>
      </c>
      <c r="C1043" s="52" t="str">
        <f>IF(A1043="","",คะแนนตามตัวชี้วัด!AY969)</f>
        <v/>
      </c>
      <c r="D1043" s="52" t="str">
        <f>IF(A1043="","",คะแนนตามตัวชี้วัด!AU969)</f>
        <v/>
      </c>
      <c r="E1043" s="52" t="str">
        <f>IF(B1043="","",คะแนนตามตัวชี้วัด!AV969)</f>
        <v/>
      </c>
      <c r="F1043" s="60" t="str">
        <f t="shared" si="394"/>
        <v/>
      </c>
      <c r="G1043" s="52" t="str">
        <f>IF(A1043="","",คะแนนตามตัวชี้วัด!AZ969)</f>
        <v/>
      </c>
      <c r="H1043" s="52" t="str">
        <f>IF(A1043="","",คะแนนตามตัวชี้วัด!AW969)</f>
        <v/>
      </c>
      <c r="I1043" s="52" t="str">
        <f>IF(B1043="","",คะแนนตามตัวชี้วัด!AX969)</f>
        <v/>
      </c>
      <c r="J1043" s="60" t="str">
        <f t="shared" si="395"/>
        <v/>
      </c>
      <c r="K1043" s="54" t="str">
        <f t="shared" si="396"/>
        <v/>
      </c>
      <c r="L1043" s="307" t="str">
        <f t="shared" si="392"/>
        <v/>
      </c>
      <c r="M1043" s="33"/>
      <c r="N1043" s="33" t="str">
        <f t="shared" si="397"/>
        <v/>
      </c>
      <c r="O1043" s="33" t="str">
        <f t="shared" si="398"/>
        <v/>
      </c>
      <c r="P1043" s="59" t="str">
        <f>IF('กรอกข้อมูล นร1'!E20="ย้าย",'กรอกข้อมูล นร1'!E20,"")</f>
        <v/>
      </c>
      <c r="Q1043" s="35">
        <f t="shared" si="391"/>
        <v>0</v>
      </c>
      <c r="W1043" s="35">
        <f t="shared" si="393"/>
        <v>0</v>
      </c>
    </row>
    <row r="1044" spans="1:23" ht="12.95" customHeight="1">
      <c r="A1044" s="54" t="str">
        <f>เวลาเรียน1!A23</f>
        <v/>
      </c>
      <c r="B1044" s="541" t="str">
        <f>เวลาเรียน1!D23</f>
        <v/>
      </c>
      <c r="C1044" s="52" t="str">
        <f>IF(A1044="","",คะแนนตามตัวชี้วัด!AY970)</f>
        <v/>
      </c>
      <c r="D1044" s="52" t="str">
        <f>IF(A1044="","",คะแนนตามตัวชี้วัด!AU970)</f>
        <v/>
      </c>
      <c r="E1044" s="52" t="str">
        <f>IF(B1044="","",คะแนนตามตัวชี้วัด!AV970)</f>
        <v/>
      </c>
      <c r="F1044" s="60" t="str">
        <f t="shared" si="394"/>
        <v/>
      </c>
      <c r="G1044" s="52" t="str">
        <f>IF(A1044="","",คะแนนตามตัวชี้วัด!AZ970)</f>
        <v/>
      </c>
      <c r="H1044" s="52" t="str">
        <f>IF(A1044="","",คะแนนตามตัวชี้วัด!AW970)</f>
        <v/>
      </c>
      <c r="I1044" s="52" t="str">
        <f>IF(B1044="","",คะแนนตามตัวชี้วัด!AX970)</f>
        <v/>
      </c>
      <c r="J1044" s="60" t="str">
        <f t="shared" si="395"/>
        <v/>
      </c>
      <c r="K1044" s="54" t="str">
        <f t="shared" si="396"/>
        <v/>
      </c>
      <c r="L1044" s="307" t="str">
        <f t="shared" si="392"/>
        <v/>
      </c>
      <c r="M1044" s="33"/>
      <c r="N1044" s="33" t="str">
        <f t="shared" si="397"/>
        <v/>
      </c>
      <c r="O1044" s="33" t="str">
        <f t="shared" si="398"/>
        <v/>
      </c>
      <c r="P1044" s="59" t="str">
        <f>IF('กรอกข้อมูล นร1'!E21="ย้าย",'กรอกข้อมูล นร1'!E21,"")</f>
        <v/>
      </c>
      <c r="Q1044" s="35">
        <f t="shared" si="391"/>
        <v>0</v>
      </c>
      <c r="W1044" s="35">
        <f t="shared" si="393"/>
        <v>0</v>
      </c>
    </row>
    <row r="1045" spans="1:23" ht="12.95" customHeight="1">
      <c r="A1045" s="54" t="str">
        <f>เวลาเรียน1!A24</f>
        <v/>
      </c>
      <c r="B1045" s="541" t="str">
        <f>เวลาเรียน1!D24</f>
        <v/>
      </c>
      <c r="C1045" s="52" t="str">
        <f>IF(A1045="","",คะแนนตามตัวชี้วัด!AY971)</f>
        <v/>
      </c>
      <c r="D1045" s="52" t="str">
        <f>IF(A1045="","",คะแนนตามตัวชี้วัด!AU971)</f>
        <v/>
      </c>
      <c r="E1045" s="52" t="str">
        <f>IF(B1045="","",คะแนนตามตัวชี้วัด!AV971)</f>
        <v/>
      </c>
      <c r="F1045" s="60" t="str">
        <f t="shared" si="394"/>
        <v/>
      </c>
      <c r="G1045" s="52" t="str">
        <f>IF(A1045="","",คะแนนตามตัวชี้วัด!AZ971)</f>
        <v/>
      </c>
      <c r="H1045" s="52" t="str">
        <f>IF(A1045="","",คะแนนตามตัวชี้วัด!AW971)</f>
        <v/>
      </c>
      <c r="I1045" s="52" t="str">
        <f>IF(B1045="","",คะแนนตามตัวชี้วัด!AX971)</f>
        <v/>
      </c>
      <c r="J1045" s="60" t="str">
        <f t="shared" si="395"/>
        <v/>
      </c>
      <c r="K1045" s="54" t="str">
        <f t="shared" si="396"/>
        <v/>
      </c>
      <c r="L1045" s="307" t="str">
        <f t="shared" si="392"/>
        <v/>
      </c>
      <c r="M1045" s="33"/>
      <c r="N1045" s="33" t="str">
        <f t="shared" si="397"/>
        <v/>
      </c>
      <c r="O1045" s="33" t="str">
        <f t="shared" si="398"/>
        <v/>
      </c>
      <c r="P1045" s="59" t="str">
        <f>IF('กรอกข้อมูล นร1'!E22="ย้าย",'กรอกข้อมูล นร1'!E22,"")</f>
        <v/>
      </c>
      <c r="Q1045" s="35">
        <f t="shared" si="391"/>
        <v>0</v>
      </c>
      <c r="W1045" s="35">
        <f t="shared" si="393"/>
        <v>0</v>
      </c>
    </row>
    <row r="1046" spans="1:23" ht="12.95" customHeight="1">
      <c r="A1046" s="54" t="str">
        <f>เวลาเรียน1!A25</f>
        <v/>
      </c>
      <c r="B1046" s="541" t="str">
        <f>เวลาเรียน1!D25</f>
        <v/>
      </c>
      <c r="C1046" s="52" t="str">
        <f>IF(A1046="","",คะแนนตามตัวชี้วัด!AY972)</f>
        <v/>
      </c>
      <c r="D1046" s="52" t="str">
        <f>IF(A1046="","",คะแนนตามตัวชี้วัด!AU972)</f>
        <v/>
      </c>
      <c r="E1046" s="52" t="str">
        <f>IF(B1046="","",คะแนนตามตัวชี้วัด!AV972)</f>
        <v/>
      </c>
      <c r="F1046" s="60" t="str">
        <f t="shared" si="394"/>
        <v/>
      </c>
      <c r="G1046" s="52" t="str">
        <f>IF(A1046="","",คะแนนตามตัวชี้วัด!AZ972)</f>
        <v/>
      </c>
      <c r="H1046" s="52" t="str">
        <f>IF(A1046="","",คะแนนตามตัวชี้วัด!AW972)</f>
        <v/>
      </c>
      <c r="I1046" s="52" t="str">
        <f>IF(B1046="","",คะแนนตามตัวชี้วัด!AX972)</f>
        <v/>
      </c>
      <c r="J1046" s="60" t="str">
        <f t="shared" si="395"/>
        <v/>
      </c>
      <c r="K1046" s="54" t="str">
        <f t="shared" si="396"/>
        <v/>
      </c>
      <c r="L1046" s="307" t="str">
        <f t="shared" si="392"/>
        <v/>
      </c>
      <c r="M1046" s="33"/>
      <c r="N1046" s="33" t="str">
        <f t="shared" si="397"/>
        <v/>
      </c>
      <c r="O1046" s="33" t="str">
        <f t="shared" si="398"/>
        <v/>
      </c>
      <c r="P1046" s="59" t="str">
        <f>IF('กรอกข้อมูล นร1'!E23="ย้าย",'กรอกข้อมูล นร1'!E23,"")</f>
        <v/>
      </c>
      <c r="Q1046" s="35">
        <f t="shared" si="391"/>
        <v>0</v>
      </c>
      <c r="W1046" s="35">
        <f t="shared" si="393"/>
        <v>0</v>
      </c>
    </row>
    <row r="1047" spans="1:23" ht="12.95" customHeight="1">
      <c r="A1047" s="54" t="str">
        <f>เวลาเรียน1!A26</f>
        <v/>
      </c>
      <c r="B1047" s="541" t="str">
        <f>เวลาเรียน1!D26</f>
        <v/>
      </c>
      <c r="C1047" s="52" t="str">
        <f>IF(A1047="","",คะแนนตามตัวชี้วัด!AY973)</f>
        <v/>
      </c>
      <c r="D1047" s="52" t="str">
        <f>IF(A1047="","",คะแนนตามตัวชี้วัด!AU973)</f>
        <v/>
      </c>
      <c r="E1047" s="52" t="str">
        <f>IF(B1047="","",คะแนนตามตัวชี้วัด!AV973)</f>
        <v/>
      </c>
      <c r="F1047" s="60" t="str">
        <f t="shared" si="394"/>
        <v/>
      </c>
      <c r="G1047" s="52" t="str">
        <f>IF(A1047="","",คะแนนตามตัวชี้วัด!AZ973)</f>
        <v/>
      </c>
      <c r="H1047" s="52" t="str">
        <f>IF(A1047="","",คะแนนตามตัวชี้วัด!AW973)</f>
        <v/>
      </c>
      <c r="I1047" s="52" t="str">
        <f>IF(B1047="","",คะแนนตามตัวชี้วัด!AX973)</f>
        <v/>
      </c>
      <c r="J1047" s="60" t="str">
        <f t="shared" si="395"/>
        <v/>
      </c>
      <c r="K1047" s="54" t="str">
        <f t="shared" si="396"/>
        <v/>
      </c>
      <c r="L1047" s="307" t="str">
        <f t="shared" si="392"/>
        <v/>
      </c>
      <c r="M1047" s="33"/>
      <c r="N1047" s="33" t="str">
        <f t="shared" si="397"/>
        <v/>
      </c>
      <c r="O1047" s="33" t="str">
        <f t="shared" si="398"/>
        <v/>
      </c>
      <c r="P1047" s="59" t="str">
        <f>IF('กรอกข้อมูล นร1'!E24="ย้าย",'กรอกข้อมูล นร1'!E24,"")</f>
        <v/>
      </c>
      <c r="Q1047" s="35">
        <f t="shared" si="391"/>
        <v>0</v>
      </c>
      <c r="W1047" s="35">
        <f t="shared" si="393"/>
        <v>0</v>
      </c>
    </row>
    <row r="1048" spans="1:23" ht="12.95" customHeight="1">
      <c r="A1048" s="54" t="str">
        <f>เวลาเรียน1!A27</f>
        <v/>
      </c>
      <c r="B1048" s="541" t="str">
        <f>เวลาเรียน1!D27</f>
        <v/>
      </c>
      <c r="C1048" s="52" t="str">
        <f>IF(A1048="","",คะแนนตามตัวชี้วัด!AY974)</f>
        <v/>
      </c>
      <c r="D1048" s="52" t="str">
        <f>IF(A1048="","",คะแนนตามตัวชี้วัด!AU974)</f>
        <v/>
      </c>
      <c r="E1048" s="52" t="str">
        <f>IF(B1048="","",คะแนนตามตัวชี้วัด!AV974)</f>
        <v/>
      </c>
      <c r="F1048" s="60" t="str">
        <f t="shared" si="394"/>
        <v/>
      </c>
      <c r="G1048" s="52" t="str">
        <f>IF(A1048="","",คะแนนตามตัวชี้วัด!AZ974)</f>
        <v/>
      </c>
      <c r="H1048" s="52" t="str">
        <f>IF(A1048="","",คะแนนตามตัวชี้วัด!AW974)</f>
        <v/>
      </c>
      <c r="I1048" s="52" t="str">
        <f>IF(B1048="","",คะแนนตามตัวชี้วัด!AX974)</f>
        <v/>
      </c>
      <c r="J1048" s="60" t="str">
        <f t="shared" si="395"/>
        <v/>
      </c>
      <c r="K1048" s="54" t="str">
        <f t="shared" si="396"/>
        <v/>
      </c>
      <c r="L1048" s="307" t="str">
        <f t="shared" si="392"/>
        <v/>
      </c>
      <c r="M1048" s="33"/>
      <c r="N1048" s="33" t="str">
        <f t="shared" si="397"/>
        <v/>
      </c>
      <c r="O1048" s="33" t="str">
        <f t="shared" si="398"/>
        <v/>
      </c>
      <c r="P1048" s="59" t="str">
        <f>IF('กรอกข้อมูล นร1'!E25="ย้าย",'กรอกข้อมูล นร1'!E25,"")</f>
        <v/>
      </c>
      <c r="Q1048" s="35">
        <f t="shared" si="391"/>
        <v>0</v>
      </c>
      <c r="W1048" s="35">
        <f t="shared" si="393"/>
        <v>0</v>
      </c>
    </row>
    <row r="1049" spans="1:23" ht="12.95" customHeight="1">
      <c r="A1049" s="54" t="str">
        <f>เวลาเรียน1!A28</f>
        <v/>
      </c>
      <c r="B1049" s="541" t="str">
        <f>เวลาเรียน1!D28</f>
        <v/>
      </c>
      <c r="C1049" s="52" t="str">
        <f>IF(A1049="","",คะแนนตามตัวชี้วัด!AY975)</f>
        <v/>
      </c>
      <c r="D1049" s="52" t="str">
        <f>IF(A1049="","",คะแนนตามตัวชี้วัด!AU975)</f>
        <v/>
      </c>
      <c r="E1049" s="52" t="str">
        <f>IF(B1049="","",คะแนนตามตัวชี้วัด!AV975)</f>
        <v/>
      </c>
      <c r="F1049" s="60" t="str">
        <f t="shared" si="394"/>
        <v/>
      </c>
      <c r="G1049" s="52" t="str">
        <f>IF(A1049="","",คะแนนตามตัวชี้วัด!AZ975)</f>
        <v/>
      </c>
      <c r="H1049" s="52" t="str">
        <f>IF(A1049="","",คะแนนตามตัวชี้วัด!AW975)</f>
        <v/>
      </c>
      <c r="I1049" s="52" t="str">
        <f>IF(B1049="","",คะแนนตามตัวชี้วัด!AX975)</f>
        <v/>
      </c>
      <c r="J1049" s="60" t="str">
        <f t="shared" si="395"/>
        <v/>
      </c>
      <c r="K1049" s="54" t="str">
        <f t="shared" si="396"/>
        <v/>
      </c>
      <c r="L1049" s="307" t="str">
        <f t="shared" si="392"/>
        <v/>
      </c>
      <c r="M1049" s="33"/>
      <c r="N1049" s="33" t="str">
        <f t="shared" si="397"/>
        <v/>
      </c>
      <c r="O1049" s="33" t="str">
        <f t="shared" si="398"/>
        <v/>
      </c>
      <c r="P1049" s="59" t="str">
        <f>IF('กรอกข้อมูล นร1'!E26="ย้าย",'กรอกข้อมูล นร1'!E26,"")</f>
        <v/>
      </c>
      <c r="Q1049" s="35">
        <f t="shared" si="391"/>
        <v>0</v>
      </c>
      <c r="W1049" s="35">
        <f t="shared" si="393"/>
        <v>0</v>
      </c>
    </row>
    <row r="1050" spans="1:23" ht="12.95" customHeight="1">
      <c r="A1050" s="54" t="str">
        <f>เวลาเรียน1!A29</f>
        <v/>
      </c>
      <c r="B1050" s="541" t="str">
        <f>เวลาเรียน1!D29</f>
        <v/>
      </c>
      <c r="C1050" s="52" t="str">
        <f>IF(A1050="","",คะแนนตามตัวชี้วัด!AY976)</f>
        <v/>
      </c>
      <c r="D1050" s="52" t="str">
        <f>IF(A1050="","",คะแนนตามตัวชี้วัด!AU976)</f>
        <v/>
      </c>
      <c r="E1050" s="52" t="str">
        <f>IF(B1050="","",คะแนนตามตัวชี้วัด!AV976)</f>
        <v/>
      </c>
      <c r="F1050" s="60" t="str">
        <f t="shared" si="394"/>
        <v/>
      </c>
      <c r="G1050" s="52" t="str">
        <f>IF(A1050="","",คะแนนตามตัวชี้วัด!AZ976)</f>
        <v/>
      </c>
      <c r="H1050" s="52" t="str">
        <f>IF(A1050="","",คะแนนตามตัวชี้วัด!AW976)</f>
        <v/>
      </c>
      <c r="I1050" s="52" t="str">
        <f>IF(B1050="","",คะแนนตามตัวชี้วัด!AX976)</f>
        <v/>
      </c>
      <c r="J1050" s="60" t="str">
        <f t="shared" si="395"/>
        <v/>
      </c>
      <c r="K1050" s="54" t="str">
        <f t="shared" si="396"/>
        <v/>
      </c>
      <c r="L1050" s="307" t="str">
        <f t="shared" si="392"/>
        <v/>
      </c>
      <c r="M1050" s="33"/>
      <c r="N1050" s="33" t="str">
        <f t="shared" si="397"/>
        <v/>
      </c>
      <c r="O1050" s="33" t="str">
        <f t="shared" si="398"/>
        <v/>
      </c>
      <c r="P1050" s="59" t="str">
        <f>IF('กรอกข้อมูล นร1'!E27="ย้าย",'กรอกข้อมูล นร1'!E27,"")</f>
        <v/>
      </c>
      <c r="Q1050" s="35">
        <f t="shared" si="391"/>
        <v>0</v>
      </c>
      <c r="W1050" s="35">
        <f t="shared" si="393"/>
        <v>0</v>
      </c>
    </row>
    <row r="1051" spans="1:23" ht="12.95" customHeight="1">
      <c r="A1051" s="54" t="str">
        <f>เวลาเรียน1!A30</f>
        <v/>
      </c>
      <c r="B1051" s="541" t="str">
        <f>เวลาเรียน1!D30</f>
        <v/>
      </c>
      <c r="C1051" s="52" t="str">
        <f>IF(A1051="","",คะแนนตามตัวชี้วัด!AY977)</f>
        <v/>
      </c>
      <c r="D1051" s="52" t="str">
        <f>IF(A1051="","",คะแนนตามตัวชี้วัด!AU977)</f>
        <v/>
      </c>
      <c r="E1051" s="52" t="str">
        <f>IF(B1051="","",คะแนนตามตัวชี้วัด!AV977)</f>
        <v/>
      </c>
      <c r="F1051" s="60" t="str">
        <f t="shared" si="394"/>
        <v/>
      </c>
      <c r="G1051" s="52" t="str">
        <f>IF(A1051="","",คะแนนตามตัวชี้วัด!AZ977)</f>
        <v/>
      </c>
      <c r="H1051" s="52" t="str">
        <f>IF(A1051="","",คะแนนตามตัวชี้วัด!AW977)</f>
        <v/>
      </c>
      <c r="I1051" s="52" t="str">
        <f>IF(B1051="","",คะแนนตามตัวชี้วัด!AX977)</f>
        <v/>
      </c>
      <c r="J1051" s="60" t="str">
        <f t="shared" si="395"/>
        <v/>
      </c>
      <c r="K1051" s="54" t="str">
        <f t="shared" si="396"/>
        <v/>
      </c>
      <c r="L1051" s="307" t="str">
        <f t="shared" si="392"/>
        <v/>
      </c>
      <c r="M1051" s="33"/>
      <c r="N1051" s="33" t="str">
        <f t="shared" si="397"/>
        <v/>
      </c>
      <c r="O1051" s="33" t="str">
        <f t="shared" si="398"/>
        <v/>
      </c>
      <c r="P1051" s="59" t="str">
        <f>IF('กรอกข้อมูล นร1'!E28="ย้าย",'กรอกข้อมูล นร1'!E28,"")</f>
        <v/>
      </c>
      <c r="Q1051" s="35">
        <f t="shared" si="391"/>
        <v>0</v>
      </c>
      <c r="W1051" s="35">
        <f t="shared" si="393"/>
        <v>0</v>
      </c>
    </row>
    <row r="1052" spans="1:23" ht="12.95" customHeight="1">
      <c r="A1052" s="54" t="str">
        <f>เวลาเรียน1!A31</f>
        <v/>
      </c>
      <c r="B1052" s="541" t="str">
        <f>เวลาเรียน1!D31</f>
        <v/>
      </c>
      <c r="C1052" s="52" t="str">
        <f>IF(A1052="","",คะแนนตามตัวชี้วัด!AY978)</f>
        <v/>
      </c>
      <c r="D1052" s="52" t="str">
        <f>IF(A1052="","",คะแนนตามตัวชี้วัด!AU978)</f>
        <v/>
      </c>
      <c r="E1052" s="52" t="str">
        <f>IF(B1052="","",คะแนนตามตัวชี้วัด!AV978)</f>
        <v/>
      </c>
      <c r="F1052" s="60" t="str">
        <f t="shared" si="394"/>
        <v/>
      </c>
      <c r="G1052" s="52" t="str">
        <f>IF(A1052="","",คะแนนตามตัวชี้วัด!AZ978)</f>
        <v/>
      </c>
      <c r="H1052" s="52" t="str">
        <f>IF(A1052="","",คะแนนตามตัวชี้วัด!AW978)</f>
        <v/>
      </c>
      <c r="I1052" s="52" t="str">
        <f>IF(B1052="","",คะแนนตามตัวชี้วัด!AX978)</f>
        <v/>
      </c>
      <c r="J1052" s="60" t="str">
        <f t="shared" si="395"/>
        <v/>
      </c>
      <c r="K1052" s="54" t="str">
        <f t="shared" si="396"/>
        <v/>
      </c>
      <c r="L1052" s="307" t="str">
        <f t="shared" si="392"/>
        <v/>
      </c>
      <c r="M1052" s="33"/>
      <c r="N1052" s="33" t="str">
        <f t="shared" si="397"/>
        <v/>
      </c>
      <c r="O1052" s="33" t="str">
        <f t="shared" si="398"/>
        <v/>
      </c>
      <c r="P1052" s="59" t="str">
        <f>IF('กรอกข้อมูล นร1'!E29="ย้าย",'กรอกข้อมูล นร1'!E29,"")</f>
        <v/>
      </c>
      <c r="Q1052" s="35">
        <f t="shared" si="391"/>
        <v>0</v>
      </c>
      <c r="W1052" s="35">
        <f t="shared" si="393"/>
        <v>0</v>
      </c>
    </row>
    <row r="1053" spans="1:23" ht="12.95" customHeight="1">
      <c r="A1053" s="54" t="str">
        <f>เวลาเรียน1!A32</f>
        <v/>
      </c>
      <c r="B1053" s="541" t="str">
        <f>เวลาเรียน1!D32</f>
        <v/>
      </c>
      <c r="C1053" s="52" t="str">
        <f>IF(A1053="","",คะแนนตามตัวชี้วัด!AY979)</f>
        <v/>
      </c>
      <c r="D1053" s="52" t="str">
        <f>IF(A1053="","",คะแนนตามตัวชี้วัด!AU979)</f>
        <v/>
      </c>
      <c r="E1053" s="52" t="str">
        <f>IF(B1053="","",คะแนนตามตัวชี้วัด!AV979)</f>
        <v/>
      </c>
      <c r="F1053" s="60" t="str">
        <f t="shared" si="394"/>
        <v/>
      </c>
      <c r="G1053" s="52" t="str">
        <f>IF(A1053="","",คะแนนตามตัวชี้วัด!AZ979)</f>
        <v/>
      </c>
      <c r="H1053" s="52" t="str">
        <f>IF(A1053="","",คะแนนตามตัวชี้วัด!AW979)</f>
        <v/>
      </c>
      <c r="I1053" s="52" t="str">
        <f>IF(B1053="","",คะแนนตามตัวชี้วัด!AX979)</f>
        <v/>
      </c>
      <c r="J1053" s="60" t="str">
        <f t="shared" si="395"/>
        <v/>
      </c>
      <c r="K1053" s="54" t="str">
        <f t="shared" si="396"/>
        <v/>
      </c>
      <c r="L1053" s="307" t="str">
        <f t="shared" si="392"/>
        <v/>
      </c>
      <c r="M1053" s="33"/>
      <c r="N1053" s="33" t="str">
        <f t="shared" si="397"/>
        <v/>
      </c>
      <c r="O1053" s="33" t="str">
        <f t="shared" si="398"/>
        <v/>
      </c>
      <c r="P1053" s="59" t="str">
        <f>IF('กรอกข้อมูล นร1'!E30="ย้าย",'กรอกข้อมูล นร1'!E30,"")</f>
        <v/>
      </c>
      <c r="Q1053" s="35">
        <f t="shared" si="391"/>
        <v>0</v>
      </c>
      <c r="W1053" s="35">
        <f t="shared" si="393"/>
        <v>0</v>
      </c>
    </row>
    <row r="1054" spans="1:23" ht="12.95" customHeight="1">
      <c r="A1054" s="54" t="str">
        <f>เวลาเรียน1!A33</f>
        <v/>
      </c>
      <c r="B1054" s="541" t="str">
        <f>เวลาเรียน1!D33</f>
        <v/>
      </c>
      <c r="C1054" s="52" t="str">
        <f>IF(A1054="","",คะแนนตามตัวชี้วัด!AY980)</f>
        <v/>
      </c>
      <c r="D1054" s="52" t="str">
        <f>IF(A1054="","",คะแนนตามตัวชี้วัด!AU980)</f>
        <v/>
      </c>
      <c r="E1054" s="52" t="str">
        <f>IF(B1054="","",คะแนนตามตัวชี้วัด!AV980)</f>
        <v/>
      </c>
      <c r="F1054" s="60" t="str">
        <f t="shared" si="394"/>
        <v/>
      </c>
      <c r="G1054" s="52" t="str">
        <f>IF(A1054="","",คะแนนตามตัวชี้วัด!AZ980)</f>
        <v/>
      </c>
      <c r="H1054" s="52" t="str">
        <f>IF(A1054="","",คะแนนตามตัวชี้วัด!AW980)</f>
        <v/>
      </c>
      <c r="I1054" s="52" t="str">
        <f>IF(B1054="","",คะแนนตามตัวชี้วัด!AX980)</f>
        <v/>
      </c>
      <c r="J1054" s="60" t="str">
        <f t="shared" si="395"/>
        <v/>
      </c>
      <c r="K1054" s="54" t="str">
        <f t="shared" si="396"/>
        <v/>
      </c>
      <c r="L1054" s="307" t="str">
        <f t="shared" si="392"/>
        <v/>
      </c>
      <c r="M1054" s="33"/>
      <c r="N1054" s="33" t="str">
        <f t="shared" si="397"/>
        <v/>
      </c>
      <c r="O1054" s="33" t="str">
        <f t="shared" si="398"/>
        <v/>
      </c>
      <c r="P1054" s="59" t="str">
        <f>IF('กรอกข้อมูล นร1'!E31="ย้าย",'กรอกข้อมูล นร1'!E31,"")</f>
        <v/>
      </c>
      <c r="Q1054" s="35">
        <f t="shared" si="391"/>
        <v>0</v>
      </c>
      <c r="W1054" s="35">
        <f t="shared" si="393"/>
        <v>0</v>
      </c>
    </row>
    <row r="1055" spans="1:23" ht="12.95" customHeight="1">
      <c r="A1055" s="54" t="str">
        <f>เวลาเรียน1!A34</f>
        <v/>
      </c>
      <c r="B1055" s="541" t="str">
        <f>เวลาเรียน1!D34</f>
        <v/>
      </c>
      <c r="C1055" s="52" t="str">
        <f>IF(A1055="","",คะแนนตามตัวชี้วัด!AY981)</f>
        <v/>
      </c>
      <c r="D1055" s="52" t="str">
        <f>IF(A1055="","",คะแนนตามตัวชี้วัด!AU981)</f>
        <v/>
      </c>
      <c r="E1055" s="52" t="str">
        <f>IF(B1055="","",คะแนนตามตัวชี้วัด!AV981)</f>
        <v/>
      </c>
      <c r="F1055" s="60" t="str">
        <f t="shared" si="394"/>
        <v/>
      </c>
      <c r="G1055" s="52" t="str">
        <f>IF(A1055="","",คะแนนตามตัวชี้วัด!AZ981)</f>
        <v/>
      </c>
      <c r="H1055" s="52" t="str">
        <f>IF(A1055="","",คะแนนตามตัวชี้วัด!AW981)</f>
        <v/>
      </c>
      <c r="I1055" s="52" t="str">
        <f>IF(B1055="","",คะแนนตามตัวชี้วัด!AX981)</f>
        <v/>
      </c>
      <c r="J1055" s="60" t="str">
        <f t="shared" si="395"/>
        <v/>
      </c>
      <c r="K1055" s="54" t="str">
        <f t="shared" si="396"/>
        <v/>
      </c>
      <c r="L1055" s="307" t="str">
        <f t="shared" si="392"/>
        <v/>
      </c>
      <c r="M1055" s="33"/>
      <c r="N1055" s="33" t="str">
        <f t="shared" si="397"/>
        <v/>
      </c>
      <c r="O1055" s="33" t="str">
        <f t="shared" si="398"/>
        <v/>
      </c>
      <c r="P1055" s="59" t="str">
        <f>IF('กรอกข้อมูล นร1'!E32="ย้าย",'กรอกข้อมูล นร1'!E32,"")</f>
        <v/>
      </c>
      <c r="Q1055" s="35">
        <f t="shared" si="391"/>
        <v>0</v>
      </c>
      <c r="W1055" s="35">
        <f t="shared" si="393"/>
        <v>0</v>
      </c>
    </row>
    <row r="1056" spans="1:23" ht="12.95" customHeight="1">
      <c r="A1056" s="54" t="str">
        <f>เวลาเรียน1!A35</f>
        <v/>
      </c>
      <c r="B1056" s="541" t="str">
        <f>เวลาเรียน1!D35</f>
        <v/>
      </c>
      <c r="C1056" s="52" t="str">
        <f>IF(A1056="","",คะแนนตามตัวชี้วัด!AY982)</f>
        <v/>
      </c>
      <c r="D1056" s="52" t="str">
        <f>IF(A1056="","",คะแนนตามตัวชี้วัด!AU982)</f>
        <v/>
      </c>
      <c r="E1056" s="52" t="str">
        <f>IF(B1056="","",คะแนนตามตัวชี้วัด!AV982)</f>
        <v/>
      </c>
      <c r="F1056" s="60" t="str">
        <f t="shared" si="394"/>
        <v/>
      </c>
      <c r="G1056" s="52" t="str">
        <f>IF(A1056="","",คะแนนตามตัวชี้วัด!AZ982)</f>
        <v/>
      </c>
      <c r="H1056" s="52" t="str">
        <f>IF(A1056="","",คะแนนตามตัวชี้วัด!AW982)</f>
        <v/>
      </c>
      <c r="I1056" s="52" t="str">
        <f>IF(B1056="","",คะแนนตามตัวชี้วัด!AX982)</f>
        <v/>
      </c>
      <c r="J1056" s="60" t="str">
        <f t="shared" si="395"/>
        <v/>
      </c>
      <c r="K1056" s="54" t="str">
        <f t="shared" si="396"/>
        <v/>
      </c>
      <c r="L1056" s="307" t="str">
        <f t="shared" si="392"/>
        <v/>
      </c>
      <c r="M1056" s="33"/>
      <c r="N1056" s="33" t="str">
        <f t="shared" si="397"/>
        <v/>
      </c>
      <c r="O1056" s="33" t="str">
        <f t="shared" si="398"/>
        <v/>
      </c>
      <c r="P1056" s="59" t="str">
        <f>IF('กรอกข้อมูล นร1'!E33="ย้าย",'กรอกข้อมูล นร1'!E33,"")</f>
        <v/>
      </c>
      <c r="Q1056" s="35">
        <f t="shared" si="391"/>
        <v>0</v>
      </c>
      <c r="W1056" s="35">
        <f t="shared" si="393"/>
        <v>0</v>
      </c>
    </row>
    <row r="1057" spans="1:23" ht="12.95" customHeight="1">
      <c r="A1057" s="54" t="str">
        <f>เวลาเรียน1!A36</f>
        <v/>
      </c>
      <c r="B1057" s="541" t="str">
        <f>เวลาเรียน1!D36</f>
        <v/>
      </c>
      <c r="C1057" s="52" t="str">
        <f>IF(A1057="","",คะแนนตามตัวชี้วัด!AY983)</f>
        <v/>
      </c>
      <c r="D1057" s="52" t="str">
        <f>IF(A1057="","",คะแนนตามตัวชี้วัด!AU983)</f>
        <v/>
      </c>
      <c r="E1057" s="52" t="str">
        <f>IF(B1057="","",คะแนนตามตัวชี้วัด!AV983)</f>
        <v/>
      </c>
      <c r="F1057" s="60" t="str">
        <f t="shared" si="394"/>
        <v/>
      </c>
      <c r="G1057" s="52" t="str">
        <f>IF(A1057="","",คะแนนตามตัวชี้วัด!AZ983)</f>
        <v/>
      </c>
      <c r="H1057" s="52" t="str">
        <f>IF(A1057="","",คะแนนตามตัวชี้วัด!AW983)</f>
        <v/>
      </c>
      <c r="I1057" s="52" t="str">
        <f>IF(B1057="","",คะแนนตามตัวชี้วัด!AX983)</f>
        <v/>
      </c>
      <c r="J1057" s="60" t="str">
        <f t="shared" si="395"/>
        <v/>
      </c>
      <c r="K1057" s="54" t="str">
        <f t="shared" si="396"/>
        <v/>
      </c>
      <c r="L1057" s="307" t="str">
        <f t="shared" si="392"/>
        <v/>
      </c>
      <c r="M1057" s="33"/>
      <c r="N1057" s="33" t="str">
        <f t="shared" si="397"/>
        <v/>
      </c>
      <c r="O1057" s="33" t="str">
        <f t="shared" si="398"/>
        <v/>
      </c>
      <c r="P1057" s="59" t="str">
        <f>IF('กรอกข้อมูล นร1'!E34="ย้าย",'กรอกข้อมูล นร1'!E34,"")</f>
        <v/>
      </c>
      <c r="Q1057" s="35">
        <f t="shared" si="391"/>
        <v>0</v>
      </c>
      <c r="W1057" s="35">
        <f t="shared" si="393"/>
        <v>0</v>
      </c>
    </row>
    <row r="1058" spans="1:23" ht="12.95" customHeight="1">
      <c r="A1058" s="54" t="str">
        <f>เวลาเรียน1!A37</f>
        <v/>
      </c>
      <c r="B1058" s="541" t="str">
        <f>เวลาเรียน1!D37</f>
        <v/>
      </c>
      <c r="C1058" s="52" t="str">
        <f>IF(A1058="","",คะแนนตามตัวชี้วัด!AY984)</f>
        <v/>
      </c>
      <c r="D1058" s="52" t="str">
        <f>IF(A1058="","",คะแนนตามตัวชี้วัด!AU984)</f>
        <v/>
      </c>
      <c r="E1058" s="52" t="str">
        <f>IF(B1058="","",คะแนนตามตัวชี้วัด!AV984)</f>
        <v/>
      </c>
      <c r="F1058" s="60" t="str">
        <f t="shared" si="394"/>
        <v/>
      </c>
      <c r="G1058" s="52" t="str">
        <f>IF(A1058="","",คะแนนตามตัวชี้วัด!AZ984)</f>
        <v/>
      </c>
      <c r="H1058" s="52" t="str">
        <f>IF(A1058="","",คะแนนตามตัวชี้วัด!AW984)</f>
        <v/>
      </c>
      <c r="I1058" s="52" t="str">
        <f>IF(B1058="","",คะแนนตามตัวชี้วัด!AX984)</f>
        <v/>
      </c>
      <c r="J1058" s="60" t="str">
        <f t="shared" si="395"/>
        <v/>
      </c>
      <c r="K1058" s="54" t="str">
        <f t="shared" si="396"/>
        <v/>
      </c>
      <c r="L1058" s="307" t="str">
        <f t="shared" si="392"/>
        <v/>
      </c>
      <c r="M1058" s="33"/>
      <c r="N1058" s="33" t="str">
        <f t="shared" si="397"/>
        <v/>
      </c>
      <c r="O1058" s="33" t="str">
        <f t="shared" si="398"/>
        <v/>
      </c>
      <c r="P1058" s="59" t="str">
        <f>IF('กรอกข้อมูล นร1'!E35="ย้าย",'กรอกข้อมูล นร1'!E35,"")</f>
        <v/>
      </c>
      <c r="Q1058" s="35">
        <f t="shared" si="391"/>
        <v>0</v>
      </c>
      <c r="W1058" s="35">
        <f t="shared" si="393"/>
        <v>0</v>
      </c>
    </row>
    <row r="1059" spans="1:23" ht="12.95" customHeight="1">
      <c r="A1059" s="54" t="str">
        <f>เวลาเรียน1!A38</f>
        <v/>
      </c>
      <c r="B1059" s="541" t="str">
        <f>เวลาเรียน1!D38</f>
        <v/>
      </c>
      <c r="C1059" s="52" t="str">
        <f>IF(A1059="","",คะแนนตามตัวชี้วัด!AY985)</f>
        <v/>
      </c>
      <c r="D1059" s="52" t="str">
        <f>IF(A1059="","",คะแนนตามตัวชี้วัด!AU985)</f>
        <v/>
      </c>
      <c r="E1059" s="52" t="str">
        <f>IF(B1059="","",คะแนนตามตัวชี้วัด!AV985)</f>
        <v/>
      </c>
      <c r="F1059" s="60" t="str">
        <f t="shared" si="394"/>
        <v/>
      </c>
      <c r="G1059" s="52" t="str">
        <f>IF(A1059="","",คะแนนตามตัวชี้วัด!AZ985)</f>
        <v/>
      </c>
      <c r="H1059" s="52" t="str">
        <f>IF(A1059="","",คะแนนตามตัวชี้วัด!AW985)</f>
        <v/>
      </c>
      <c r="I1059" s="52" t="str">
        <f>IF(B1059="","",คะแนนตามตัวชี้วัด!AX985)</f>
        <v/>
      </c>
      <c r="J1059" s="60" t="str">
        <f t="shared" si="395"/>
        <v/>
      </c>
      <c r="K1059" s="54" t="str">
        <f t="shared" si="396"/>
        <v/>
      </c>
      <c r="L1059" s="307" t="str">
        <f t="shared" si="392"/>
        <v/>
      </c>
      <c r="M1059" s="33"/>
      <c r="N1059" s="33" t="str">
        <f t="shared" si="397"/>
        <v/>
      </c>
      <c r="O1059" s="33" t="str">
        <f t="shared" si="398"/>
        <v/>
      </c>
      <c r="P1059" s="59" t="str">
        <f>IF('กรอกข้อมูล นร1'!E36="ย้าย",'กรอกข้อมูล นร1'!E36,"")</f>
        <v/>
      </c>
      <c r="Q1059" s="35">
        <f t="shared" si="391"/>
        <v>0</v>
      </c>
      <c r="W1059" s="35">
        <f t="shared" si="393"/>
        <v>0</v>
      </c>
    </row>
    <row r="1060" spans="1:23" ht="12.95" customHeight="1">
      <c r="A1060" s="54" t="str">
        <f>เวลาเรียน1!A39</f>
        <v/>
      </c>
      <c r="B1060" s="541" t="str">
        <f>เวลาเรียน1!D39</f>
        <v/>
      </c>
      <c r="C1060" s="52" t="str">
        <f>IF(A1060="","",คะแนนตามตัวชี้วัด!AY986)</f>
        <v/>
      </c>
      <c r="D1060" s="52" t="str">
        <f>IF(A1060="","",คะแนนตามตัวชี้วัด!AU986)</f>
        <v/>
      </c>
      <c r="E1060" s="52" t="str">
        <f>IF(B1060="","",คะแนนตามตัวชี้วัด!AV986)</f>
        <v/>
      </c>
      <c r="F1060" s="60" t="str">
        <f t="shared" si="394"/>
        <v/>
      </c>
      <c r="G1060" s="52" t="str">
        <f>IF(A1060="","",คะแนนตามตัวชี้วัด!AZ986)</f>
        <v/>
      </c>
      <c r="H1060" s="52" t="str">
        <f>IF(A1060="","",คะแนนตามตัวชี้วัด!AW986)</f>
        <v/>
      </c>
      <c r="I1060" s="52" t="str">
        <f>IF(B1060="","",คะแนนตามตัวชี้วัด!AX986)</f>
        <v/>
      </c>
      <c r="J1060" s="60" t="str">
        <f t="shared" si="395"/>
        <v/>
      </c>
      <c r="K1060" s="54" t="str">
        <f t="shared" si="396"/>
        <v/>
      </c>
      <c r="L1060" s="307" t="str">
        <f t="shared" si="392"/>
        <v/>
      </c>
      <c r="M1060" s="33"/>
      <c r="N1060" s="33" t="str">
        <f t="shared" si="397"/>
        <v/>
      </c>
      <c r="O1060" s="33" t="str">
        <f t="shared" si="398"/>
        <v/>
      </c>
      <c r="P1060" s="59" t="str">
        <f>IF('กรอกข้อมูล นร1'!E37="ย้าย",'กรอกข้อมูล นร1'!E37,"")</f>
        <v/>
      </c>
      <c r="Q1060" s="35">
        <f t="shared" si="391"/>
        <v>0</v>
      </c>
      <c r="W1060" s="35">
        <f t="shared" si="393"/>
        <v>0</v>
      </c>
    </row>
    <row r="1061" spans="1:23" ht="12.95" customHeight="1">
      <c r="A1061" s="54" t="str">
        <f>เวลาเรียน1!A40</f>
        <v/>
      </c>
      <c r="B1061" s="541" t="str">
        <f>เวลาเรียน1!D40</f>
        <v/>
      </c>
      <c r="C1061" s="52" t="str">
        <f>IF(A1061="","",คะแนนตามตัวชี้วัด!AY987)</f>
        <v/>
      </c>
      <c r="D1061" s="52" t="str">
        <f>IF(A1061="","",คะแนนตามตัวชี้วัด!AU987)</f>
        <v/>
      </c>
      <c r="E1061" s="52" t="str">
        <f>IF(B1061="","",คะแนนตามตัวชี้วัด!AV987)</f>
        <v/>
      </c>
      <c r="F1061" s="60" t="str">
        <f t="shared" si="394"/>
        <v/>
      </c>
      <c r="G1061" s="52" t="str">
        <f>IF(A1061="","",คะแนนตามตัวชี้วัด!AZ987)</f>
        <v/>
      </c>
      <c r="H1061" s="52" t="str">
        <f>IF(A1061="","",คะแนนตามตัวชี้วัด!AW987)</f>
        <v/>
      </c>
      <c r="I1061" s="52" t="str">
        <f>IF(B1061="","",คะแนนตามตัวชี้วัด!AX987)</f>
        <v/>
      </c>
      <c r="J1061" s="60" t="str">
        <f t="shared" si="395"/>
        <v/>
      </c>
      <c r="K1061" s="54" t="str">
        <f t="shared" si="396"/>
        <v/>
      </c>
      <c r="L1061" s="307" t="str">
        <f t="shared" si="392"/>
        <v/>
      </c>
      <c r="M1061" s="33"/>
      <c r="N1061" s="33" t="str">
        <f t="shared" si="397"/>
        <v/>
      </c>
      <c r="O1061" s="33" t="str">
        <f t="shared" si="398"/>
        <v/>
      </c>
      <c r="P1061" s="59" t="str">
        <f>IF('กรอกข้อมูล นร1'!E38="ย้าย",'กรอกข้อมูล นร1'!E38,"")</f>
        <v/>
      </c>
      <c r="Q1061" s="35">
        <f t="shared" si="391"/>
        <v>0</v>
      </c>
      <c r="W1061" s="35">
        <f t="shared" si="393"/>
        <v>0</v>
      </c>
    </row>
    <row r="1062" spans="1:23" ht="12.95" customHeight="1">
      <c r="A1062" s="54" t="str">
        <f>เวลาเรียน1!A41</f>
        <v/>
      </c>
      <c r="B1062" s="541" t="str">
        <f>เวลาเรียน1!D41</f>
        <v/>
      </c>
      <c r="C1062" s="52" t="str">
        <f>IF(A1062="","",คะแนนตามตัวชี้วัด!AY988)</f>
        <v/>
      </c>
      <c r="D1062" s="52" t="str">
        <f>IF(A1062="","",คะแนนตามตัวชี้วัด!AU988)</f>
        <v/>
      </c>
      <c r="E1062" s="52" t="str">
        <f>IF(B1062="","",คะแนนตามตัวชี้วัด!AV988)</f>
        <v/>
      </c>
      <c r="F1062" s="60" t="str">
        <f t="shared" si="394"/>
        <v/>
      </c>
      <c r="G1062" s="52" t="str">
        <f>IF(A1062="","",คะแนนตามตัวชี้วัด!AZ988)</f>
        <v/>
      </c>
      <c r="H1062" s="52" t="str">
        <f>IF(A1062="","",คะแนนตามตัวชี้วัด!AW988)</f>
        <v/>
      </c>
      <c r="I1062" s="52" t="str">
        <f>IF(B1062="","",คะแนนตามตัวชี้วัด!AX988)</f>
        <v/>
      </c>
      <c r="J1062" s="60" t="str">
        <f t="shared" si="395"/>
        <v/>
      </c>
      <c r="K1062" s="54" t="str">
        <f t="shared" si="396"/>
        <v/>
      </c>
      <c r="L1062" s="307" t="str">
        <f t="shared" si="392"/>
        <v/>
      </c>
      <c r="M1062" s="33"/>
      <c r="N1062" s="33" t="str">
        <f t="shared" si="397"/>
        <v/>
      </c>
      <c r="O1062" s="33" t="str">
        <f t="shared" si="398"/>
        <v/>
      </c>
      <c r="P1062" s="59" t="str">
        <f>IF('กรอกข้อมูล นร1'!E39="ย้าย",'กรอกข้อมูล นร1'!E39,"")</f>
        <v/>
      </c>
      <c r="Q1062" s="35">
        <f t="shared" si="391"/>
        <v>0</v>
      </c>
      <c r="W1062" s="35">
        <f t="shared" si="393"/>
        <v>0</v>
      </c>
    </row>
    <row r="1063" spans="1:23" ht="12.95" customHeight="1">
      <c r="A1063" s="54" t="str">
        <f>เวลาเรียน1!A42</f>
        <v/>
      </c>
      <c r="B1063" s="541" t="str">
        <f>เวลาเรียน1!D42</f>
        <v/>
      </c>
      <c r="C1063" s="52" t="str">
        <f>IF(A1063="","",คะแนนตามตัวชี้วัด!AY989)</f>
        <v/>
      </c>
      <c r="D1063" s="52" t="str">
        <f>IF(A1063="","",คะแนนตามตัวชี้วัด!AU989)</f>
        <v/>
      </c>
      <c r="E1063" s="52" t="str">
        <f>IF(B1063="","",คะแนนตามตัวชี้วัด!AV989)</f>
        <v/>
      </c>
      <c r="F1063" s="60" t="str">
        <f t="shared" si="394"/>
        <v/>
      </c>
      <c r="G1063" s="52" t="str">
        <f>IF(A1063="","",คะแนนตามตัวชี้วัด!AZ989)</f>
        <v/>
      </c>
      <c r="H1063" s="52" t="str">
        <f>IF(A1063="","",คะแนนตามตัวชี้วัด!AW989)</f>
        <v/>
      </c>
      <c r="I1063" s="52" t="str">
        <f>IF(B1063="","",คะแนนตามตัวชี้วัด!AX989)</f>
        <v/>
      </c>
      <c r="J1063" s="60" t="str">
        <f t="shared" si="395"/>
        <v/>
      </c>
      <c r="K1063" s="54" t="str">
        <f t="shared" si="396"/>
        <v/>
      </c>
      <c r="L1063" s="307" t="str">
        <f t="shared" si="392"/>
        <v/>
      </c>
      <c r="M1063" s="33"/>
      <c r="N1063" s="33" t="str">
        <f t="shared" si="397"/>
        <v/>
      </c>
      <c r="O1063" s="33" t="str">
        <f t="shared" si="398"/>
        <v/>
      </c>
      <c r="P1063" s="59" t="str">
        <f>IF('กรอกข้อมูล นร1'!E40="ย้าย",'กรอกข้อมูล นร1'!E40,"")</f>
        <v/>
      </c>
      <c r="Q1063" s="35">
        <f t="shared" si="391"/>
        <v>0</v>
      </c>
      <c r="W1063" s="35">
        <f t="shared" si="393"/>
        <v>0</v>
      </c>
    </row>
    <row r="1064" spans="1:23" ht="12.95" customHeight="1">
      <c r="A1064" s="54" t="str">
        <f>เวลาเรียน1!A43</f>
        <v/>
      </c>
      <c r="B1064" s="541" t="str">
        <f>เวลาเรียน1!D43</f>
        <v/>
      </c>
      <c r="C1064" s="52" t="str">
        <f>IF(A1064="","",คะแนนตามตัวชี้วัด!AY990)</f>
        <v/>
      </c>
      <c r="D1064" s="52" t="str">
        <f>IF(A1064="","",คะแนนตามตัวชี้วัด!AU990)</f>
        <v/>
      </c>
      <c r="E1064" s="52" t="str">
        <f>IF(B1064="","",คะแนนตามตัวชี้วัด!AV990)</f>
        <v/>
      </c>
      <c r="F1064" s="60" t="str">
        <f t="shared" si="394"/>
        <v/>
      </c>
      <c r="G1064" s="52" t="str">
        <f>IF(A1064="","",คะแนนตามตัวชี้วัด!AZ990)</f>
        <v/>
      </c>
      <c r="H1064" s="52" t="str">
        <f>IF(A1064="","",คะแนนตามตัวชี้วัด!AW990)</f>
        <v/>
      </c>
      <c r="I1064" s="52" t="str">
        <f>IF(B1064="","",คะแนนตามตัวชี้วัด!AX990)</f>
        <v/>
      </c>
      <c r="J1064" s="60" t="str">
        <f t="shared" si="395"/>
        <v/>
      </c>
      <c r="K1064" s="54" t="str">
        <f t="shared" si="396"/>
        <v/>
      </c>
      <c r="L1064" s="307" t="str">
        <f t="shared" si="392"/>
        <v/>
      </c>
      <c r="M1064" s="33"/>
      <c r="N1064" s="33" t="str">
        <f t="shared" si="397"/>
        <v/>
      </c>
      <c r="O1064" s="33" t="str">
        <f t="shared" si="398"/>
        <v/>
      </c>
      <c r="P1064" s="59" t="str">
        <f>IF('กรอกข้อมูล นร1'!E41="ย้าย",'กรอกข้อมูล นร1'!E41,"")</f>
        <v/>
      </c>
      <c r="Q1064" s="35">
        <f t="shared" si="391"/>
        <v>0</v>
      </c>
      <c r="W1064" s="35">
        <f t="shared" si="393"/>
        <v>0</v>
      </c>
    </row>
    <row r="1065" spans="1:23" ht="12.95" customHeight="1">
      <c r="A1065" s="54" t="str">
        <f>เวลาเรียน1!A44</f>
        <v/>
      </c>
      <c r="B1065" s="541" t="str">
        <f>เวลาเรียน1!D44</f>
        <v/>
      </c>
      <c r="C1065" s="52" t="str">
        <f>IF(A1065="","",คะแนนตามตัวชี้วัด!AY991)</f>
        <v/>
      </c>
      <c r="D1065" s="52" t="str">
        <f>IF(A1065="","",คะแนนตามตัวชี้วัด!AU991)</f>
        <v/>
      </c>
      <c r="E1065" s="52" t="str">
        <f>IF(B1065="","",คะแนนตามตัวชี้วัด!AV991)</f>
        <v/>
      </c>
      <c r="F1065" s="60" t="str">
        <f t="shared" si="394"/>
        <v/>
      </c>
      <c r="G1065" s="52" t="str">
        <f>IF(A1065="","",คะแนนตามตัวชี้วัด!AZ991)</f>
        <v/>
      </c>
      <c r="H1065" s="52" t="str">
        <f>IF(A1065="","",คะแนนตามตัวชี้วัด!AW991)</f>
        <v/>
      </c>
      <c r="I1065" s="52" t="str">
        <f>IF(B1065="","",คะแนนตามตัวชี้วัด!AX991)</f>
        <v/>
      </c>
      <c r="J1065" s="60" t="str">
        <f t="shared" si="395"/>
        <v/>
      </c>
      <c r="K1065" s="54" t="str">
        <f t="shared" si="396"/>
        <v/>
      </c>
      <c r="L1065" s="307" t="str">
        <f t="shared" si="392"/>
        <v/>
      </c>
      <c r="M1065" s="33"/>
      <c r="N1065" s="33" t="str">
        <f t="shared" si="397"/>
        <v/>
      </c>
      <c r="O1065" s="33" t="str">
        <f t="shared" si="398"/>
        <v/>
      </c>
      <c r="P1065" s="59" t="str">
        <f>IF('กรอกข้อมูล นร1'!E42="ย้าย",'กรอกข้อมูล นร1'!E42,"")</f>
        <v/>
      </c>
      <c r="Q1065" s="35">
        <f t="shared" si="391"/>
        <v>0</v>
      </c>
      <c r="W1065" s="35">
        <f t="shared" si="393"/>
        <v>0</v>
      </c>
    </row>
    <row r="1066" spans="1:23" ht="12.95" customHeight="1">
      <c r="A1066" s="54" t="str">
        <f>เวลาเรียน1!A45</f>
        <v/>
      </c>
      <c r="B1066" s="541" t="str">
        <f>เวลาเรียน1!D45</f>
        <v/>
      </c>
      <c r="C1066" s="52" t="str">
        <f>IF(A1066="","",คะแนนตามตัวชี้วัด!AY992)</f>
        <v/>
      </c>
      <c r="D1066" s="52" t="str">
        <f>IF(A1066="","",คะแนนตามตัวชี้วัด!AU992)</f>
        <v/>
      </c>
      <c r="E1066" s="52" t="str">
        <f>IF(B1066="","",คะแนนตามตัวชี้วัด!AV992)</f>
        <v/>
      </c>
      <c r="F1066" s="60" t="str">
        <f t="shared" si="394"/>
        <v/>
      </c>
      <c r="G1066" s="52" t="str">
        <f>IF(A1066="","",คะแนนตามตัวชี้วัด!AZ992)</f>
        <v/>
      </c>
      <c r="H1066" s="52" t="str">
        <f>IF(A1066="","",คะแนนตามตัวชี้วัด!AW992)</f>
        <v/>
      </c>
      <c r="I1066" s="52" t="str">
        <f>IF(B1066="","",คะแนนตามตัวชี้วัด!AX992)</f>
        <v/>
      </c>
      <c r="J1066" s="60" t="str">
        <f t="shared" si="395"/>
        <v/>
      </c>
      <c r="K1066" s="54" t="str">
        <f t="shared" si="396"/>
        <v/>
      </c>
      <c r="L1066" s="307" t="str">
        <f t="shared" si="392"/>
        <v/>
      </c>
      <c r="M1066" s="33"/>
      <c r="N1066" s="33" t="str">
        <f t="shared" si="397"/>
        <v/>
      </c>
      <c r="O1066" s="33" t="str">
        <f t="shared" si="398"/>
        <v/>
      </c>
      <c r="P1066" s="59" t="str">
        <f>IF('กรอกข้อมูล นร1'!E43="ย้าย",'กรอกข้อมูล นร1'!E43,"")</f>
        <v/>
      </c>
      <c r="Q1066" s="35">
        <f t="shared" si="391"/>
        <v>0</v>
      </c>
      <c r="W1066" s="35">
        <f t="shared" si="393"/>
        <v>0</v>
      </c>
    </row>
    <row r="1067" spans="1:23" ht="12.95" customHeight="1">
      <c r="A1067" s="54" t="str">
        <f>เวลาเรียน1!A46</f>
        <v/>
      </c>
      <c r="B1067" s="541" t="str">
        <f>เวลาเรียน1!D46</f>
        <v/>
      </c>
      <c r="C1067" s="52" t="str">
        <f>IF(A1067="","",คะแนนตามตัวชี้วัด!AY993)</f>
        <v/>
      </c>
      <c r="D1067" s="52" t="str">
        <f>IF(A1067="","",คะแนนตามตัวชี้วัด!AU993)</f>
        <v/>
      </c>
      <c r="E1067" s="52" t="str">
        <f>IF(B1067="","",คะแนนตามตัวชี้วัด!AV993)</f>
        <v/>
      </c>
      <c r="F1067" s="60" t="str">
        <f t="shared" si="394"/>
        <v/>
      </c>
      <c r="G1067" s="52" t="str">
        <f>IF(A1067="","",คะแนนตามตัวชี้วัด!AZ993)</f>
        <v/>
      </c>
      <c r="H1067" s="52" t="str">
        <f>IF(A1067="","",คะแนนตามตัวชี้วัด!AW993)</f>
        <v/>
      </c>
      <c r="I1067" s="52" t="str">
        <f>IF(B1067="","",คะแนนตามตัวชี้วัด!AX993)</f>
        <v/>
      </c>
      <c r="J1067" s="60" t="str">
        <f t="shared" si="395"/>
        <v/>
      </c>
      <c r="K1067" s="54" t="str">
        <f>IF(A1067="","",SUM(F1067,J1067)/2)</f>
        <v/>
      </c>
      <c r="L1067" s="307" t="str">
        <f t="shared" si="392"/>
        <v/>
      </c>
      <c r="M1067" s="33"/>
      <c r="N1067" s="33" t="str">
        <f t="shared" si="397"/>
        <v/>
      </c>
      <c r="O1067" s="33" t="str">
        <f t="shared" si="398"/>
        <v/>
      </c>
      <c r="P1067" s="59" t="str">
        <f>IF('กรอกข้อมูล นร1'!E44="ย้าย",'กรอกข้อมูล นร1'!E44,"")</f>
        <v/>
      </c>
      <c r="Q1067" s="35">
        <f t="shared" si="391"/>
        <v>0</v>
      </c>
      <c r="W1067" s="35">
        <f t="shared" si="393"/>
        <v>0</v>
      </c>
    </row>
    <row r="1068" spans="1:23" ht="12.95" customHeight="1">
      <c r="A1068" s="54" t="str">
        <f>เวลาเรียน1!A47</f>
        <v/>
      </c>
      <c r="B1068" s="541" t="str">
        <f>เวลาเรียน1!D47</f>
        <v/>
      </c>
      <c r="C1068" s="52" t="str">
        <f>IF(A1068="","",คะแนนตามตัวชี้วัด!AY994)</f>
        <v/>
      </c>
      <c r="D1068" s="52" t="str">
        <f>IF(A1068="","",คะแนนตามตัวชี้วัด!AU994)</f>
        <v/>
      </c>
      <c r="E1068" s="52" t="str">
        <f>IF(B1068="","",คะแนนตามตัวชี้วัด!AV994)</f>
        <v/>
      </c>
      <c r="F1068" s="60" t="str">
        <f t="shared" ref="F1068:F1077" si="399">IF(SUM(D1068:E1068),SUM(D1068:E1068),"")</f>
        <v/>
      </c>
      <c r="G1068" s="52" t="str">
        <f>IF(A1068="","",คะแนนตามตัวชี้วัด!AZ994)</f>
        <v/>
      </c>
      <c r="H1068" s="52" t="str">
        <f>IF(A1068="","",คะแนนตามตัวชี้วัด!AW994)</f>
        <v/>
      </c>
      <c r="I1068" s="52" t="str">
        <f>IF(B1068="","",คะแนนตามตัวชี้วัด!AX994)</f>
        <v/>
      </c>
      <c r="J1068" s="60" t="str">
        <f t="shared" ref="J1068:J1077" si="400">IF(SUM(H1068:I1068),SUM(H1068:I1068),"")</f>
        <v/>
      </c>
      <c r="K1068" s="54" t="str">
        <f t="shared" ref="K1068:K1076" si="401">IF(A1068="","",SUM(F1068,J1068)/2)</f>
        <v/>
      </c>
      <c r="L1068" s="307" t="str">
        <f t="shared" ref="L1068:L1077" si="402">IF(A1068="","",IF(P1068="ย้าย","-",VLOOKUP(K1068,เกรดประจำชั้น,4,TRUE)))</f>
        <v/>
      </c>
      <c r="M1068" s="33"/>
      <c r="N1068" s="33" t="str">
        <f t="shared" ref="N1068:N1077" si="403">IF(P1068="ย้าย","-",IF(A1068="","",IF(L1068&gt;0,"/","")))</f>
        <v/>
      </c>
      <c r="O1068" s="33" t="str">
        <f t="shared" ref="O1068:O1077" si="404">IF(N1068="-","-",IF(A1068="","",IF(L1068=0,"/","")))</f>
        <v/>
      </c>
      <c r="P1068" s="59" t="str">
        <f>IF('กรอกข้อมูล นร1'!E45="ย้าย",'กรอกข้อมูล นร1'!E45,"")</f>
        <v/>
      </c>
      <c r="Q1068" s="35">
        <f t="shared" ref="Q1068:Q1077" si="405">SUM(C1068,G1068)</f>
        <v>0</v>
      </c>
      <c r="W1068" s="35">
        <f t="shared" ref="W1068:W1077" si="406">SUM(C1068,G1068)</f>
        <v>0</v>
      </c>
    </row>
    <row r="1069" spans="1:23" ht="12.95" customHeight="1">
      <c r="A1069" s="54" t="str">
        <f>เวลาเรียน1!A48</f>
        <v/>
      </c>
      <c r="B1069" s="541" t="str">
        <f>เวลาเรียน1!D48</f>
        <v/>
      </c>
      <c r="C1069" s="52" t="str">
        <f>IF(A1069="","",คะแนนตามตัวชี้วัด!AY995)</f>
        <v/>
      </c>
      <c r="D1069" s="52" t="str">
        <f>IF(A1069="","",คะแนนตามตัวชี้วัด!AU995)</f>
        <v/>
      </c>
      <c r="E1069" s="52" t="str">
        <f>IF(B1069="","",คะแนนตามตัวชี้วัด!AV995)</f>
        <v/>
      </c>
      <c r="F1069" s="60" t="str">
        <f t="shared" si="399"/>
        <v/>
      </c>
      <c r="G1069" s="52" t="str">
        <f>IF(A1069="","",คะแนนตามตัวชี้วัด!AZ995)</f>
        <v/>
      </c>
      <c r="H1069" s="52" t="str">
        <f>IF(A1069="","",คะแนนตามตัวชี้วัด!AW995)</f>
        <v/>
      </c>
      <c r="I1069" s="52" t="str">
        <f>IF(B1069="","",คะแนนตามตัวชี้วัด!AX995)</f>
        <v/>
      </c>
      <c r="J1069" s="60" t="str">
        <f t="shared" si="400"/>
        <v/>
      </c>
      <c r="K1069" s="54" t="str">
        <f t="shared" si="401"/>
        <v/>
      </c>
      <c r="L1069" s="307" t="str">
        <f t="shared" si="402"/>
        <v/>
      </c>
      <c r="M1069" s="33"/>
      <c r="N1069" s="33" t="str">
        <f t="shared" si="403"/>
        <v/>
      </c>
      <c r="O1069" s="33" t="str">
        <f t="shared" si="404"/>
        <v/>
      </c>
      <c r="P1069" s="59" t="str">
        <f>IF('กรอกข้อมูล นร1'!E46="ย้าย",'กรอกข้อมูล นร1'!E46,"")</f>
        <v/>
      </c>
      <c r="Q1069" s="35">
        <f t="shared" si="405"/>
        <v>0</v>
      </c>
      <c r="W1069" s="35">
        <f t="shared" si="406"/>
        <v>0</v>
      </c>
    </row>
    <row r="1070" spans="1:23" ht="12.95" customHeight="1">
      <c r="A1070" s="54" t="str">
        <f>เวลาเรียน1!A49</f>
        <v/>
      </c>
      <c r="B1070" s="541" t="str">
        <f>เวลาเรียน1!D49</f>
        <v/>
      </c>
      <c r="C1070" s="52" t="str">
        <f>IF(A1070="","",คะแนนตามตัวชี้วัด!AY996)</f>
        <v/>
      </c>
      <c r="D1070" s="52" t="str">
        <f>IF(A1070="","",คะแนนตามตัวชี้วัด!AU996)</f>
        <v/>
      </c>
      <c r="E1070" s="52" t="str">
        <f>IF(B1070="","",คะแนนตามตัวชี้วัด!AV996)</f>
        <v/>
      </c>
      <c r="F1070" s="60" t="str">
        <f t="shared" si="399"/>
        <v/>
      </c>
      <c r="G1070" s="52" t="str">
        <f>IF(A1070="","",คะแนนตามตัวชี้วัด!AZ996)</f>
        <v/>
      </c>
      <c r="H1070" s="52" t="str">
        <f>IF(A1070="","",คะแนนตามตัวชี้วัด!AW996)</f>
        <v/>
      </c>
      <c r="I1070" s="52" t="str">
        <f>IF(B1070="","",คะแนนตามตัวชี้วัด!AX996)</f>
        <v/>
      </c>
      <c r="J1070" s="60" t="str">
        <f t="shared" si="400"/>
        <v/>
      </c>
      <c r="K1070" s="54" t="str">
        <f t="shared" si="401"/>
        <v/>
      </c>
      <c r="L1070" s="307" t="str">
        <f t="shared" si="402"/>
        <v/>
      </c>
      <c r="M1070" s="33"/>
      <c r="N1070" s="33" t="str">
        <f t="shared" si="403"/>
        <v/>
      </c>
      <c r="O1070" s="33" t="str">
        <f t="shared" si="404"/>
        <v/>
      </c>
      <c r="P1070" s="59" t="str">
        <f>IF('กรอกข้อมูล นร1'!E47="ย้าย",'กรอกข้อมูล นร1'!E47,"")</f>
        <v/>
      </c>
      <c r="Q1070" s="35">
        <f t="shared" si="405"/>
        <v>0</v>
      </c>
      <c r="W1070" s="35">
        <f t="shared" si="406"/>
        <v>0</v>
      </c>
    </row>
    <row r="1071" spans="1:23" ht="12.95" customHeight="1">
      <c r="A1071" s="54" t="str">
        <f>เวลาเรียน1!A50</f>
        <v/>
      </c>
      <c r="B1071" s="541" t="str">
        <f>เวลาเรียน1!D50</f>
        <v/>
      </c>
      <c r="C1071" s="52" t="str">
        <f>IF(A1071="","",คะแนนตามตัวชี้วัด!AY997)</f>
        <v/>
      </c>
      <c r="D1071" s="52" t="str">
        <f>IF(A1071="","",คะแนนตามตัวชี้วัด!AU997)</f>
        <v/>
      </c>
      <c r="E1071" s="52" t="str">
        <f>IF(B1071="","",คะแนนตามตัวชี้วัด!AV997)</f>
        <v/>
      </c>
      <c r="F1071" s="60" t="str">
        <f t="shared" si="399"/>
        <v/>
      </c>
      <c r="G1071" s="52" t="str">
        <f>IF(A1071="","",คะแนนตามตัวชี้วัด!AZ997)</f>
        <v/>
      </c>
      <c r="H1071" s="52" t="str">
        <f>IF(A1071="","",คะแนนตามตัวชี้วัด!AW997)</f>
        <v/>
      </c>
      <c r="I1071" s="52" t="str">
        <f>IF(B1071="","",คะแนนตามตัวชี้วัด!AX997)</f>
        <v/>
      </c>
      <c r="J1071" s="60" t="str">
        <f t="shared" si="400"/>
        <v/>
      </c>
      <c r="K1071" s="54" t="str">
        <f t="shared" si="401"/>
        <v/>
      </c>
      <c r="L1071" s="307" t="str">
        <f t="shared" si="402"/>
        <v/>
      </c>
      <c r="M1071" s="33"/>
      <c r="N1071" s="33" t="str">
        <f t="shared" si="403"/>
        <v/>
      </c>
      <c r="O1071" s="33" t="str">
        <f t="shared" si="404"/>
        <v/>
      </c>
      <c r="P1071" s="59" t="str">
        <f>IF('กรอกข้อมูล นร1'!E48="ย้าย",'กรอกข้อมูล นร1'!E48,"")</f>
        <v/>
      </c>
      <c r="Q1071" s="35">
        <f t="shared" si="405"/>
        <v>0</v>
      </c>
      <c r="W1071" s="35">
        <f t="shared" si="406"/>
        <v>0</v>
      </c>
    </row>
    <row r="1072" spans="1:23" ht="12.95" customHeight="1">
      <c r="A1072" s="54" t="str">
        <f>เวลาเรียน1!A51</f>
        <v/>
      </c>
      <c r="B1072" s="541" t="str">
        <f>เวลาเรียน1!D51</f>
        <v/>
      </c>
      <c r="C1072" s="52" t="str">
        <f>IF(A1072="","",คะแนนตามตัวชี้วัด!AY998)</f>
        <v/>
      </c>
      <c r="D1072" s="52" t="str">
        <f>IF(A1072="","",คะแนนตามตัวชี้วัด!AU998)</f>
        <v/>
      </c>
      <c r="E1072" s="52" t="str">
        <f>IF(B1072="","",คะแนนตามตัวชี้วัด!AV998)</f>
        <v/>
      </c>
      <c r="F1072" s="60" t="str">
        <f t="shared" si="399"/>
        <v/>
      </c>
      <c r="G1072" s="52" t="str">
        <f>IF(A1072="","",คะแนนตามตัวชี้วัด!AZ998)</f>
        <v/>
      </c>
      <c r="H1072" s="52" t="str">
        <f>IF(A1072="","",คะแนนตามตัวชี้วัด!AW998)</f>
        <v/>
      </c>
      <c r="I1072" s="52" t="str">
        <f>IF(B1072="","",คะแนนตามตัวชี้วัด!AX998)</f>
        <v/>
      </c>
      <c r="J1072" s="60" t="str">
        <f t="shared" si="400"/>
        <v/>
      </c>
      <c r="K1072" s="54" t="str">
        <f t="shared" si="401"/>
        <v/>
      </c>
      <c r="L1072" s="307" t="str">
        <f t="shared" si="402"/>
        <v/>
      </c>
      <c r="M1072" s="33"/>
      <c r="N1072" s="33" t="str">
        <f t="shared" si="403"/>
        <v/>
      </c>
      <c r="O1072" s="33" t="str">
        <f t="shared" si="404"/>
        <v/>
      </c>
      <c r="P1072" s="59" t="str">
        <f>IF('กรอกข้อมูล นร1'!E49="ย้าย",'กรอกข้อมูล นร1'!E49,"")</f>
        <v/>
      </c>
      <c r="Q1072" s="35">
        <f t="shared" si="405"/>
        <v>0</v>
      </c>
      <c r="W1072" s="35">
        <f t="shared" si="406"/>
        <v>0</v>
      </c>
    </row>
    <row r="1073" spans="1:24" ht="12.95" customHeight="1">
      <c r="A1073" s="54" t="str">
        <f>เวลาเรียน1!A52</f>
        <v/>
      </c>
      <c r="B1073" s="541" t="str">
        <f>เวลาเรียน1!D52</f>
        <v/>
      </c>
      <c r="C1073" s="52" t="str">
        <f>IF(A1073="","",คะแนนตามตัวชี้วัด!AY999)</f>
        <v/>
      </c>
      <c r="D1073" s="52" t="str">
        <f>IF(A1073="","",คะแนนตามตัวชี้วัด!AU999)</f>
        <v/>
      </c>
      <c r="E1073" s="52" t="str">
        <f>IF(B1073="","",คะแนนตามตัวชี้วัด!AV999)</f>
        <v/>
      </c>
      <c r="F1073" s="60" t="str">
        <f t="shared" si="399"/>
        <v/>
      </c>
      <c r="G1073" s="52" t="str">
        <f>IF(A1073="","",คะแนนตามตัวชี้วัด!AZ999)</f>
        <v/>
      </c>
      <c r="H1073" s="52" t="str">
        <f>IF(A1073="","",คะแนนตามตัวชี้วัด!AW999)</f>
        <v/>
      </c>
      <c r="I1073" s="52" t="str">
        <f>IF(B1073="","",คะแนนตามตัวชี้วัด!AX999)</f>
        <v/>
      </c>
      <c r="J1073" s="60" t="str">
        <f t="shared" si="400"/>
        <v/>
      </c>
      <c r="K1073" s="54" t="str">
        <f t="shared" si="401"/>
        <v/>
      </c>
      <c r="L1073" s="307" t="str">
        <f t="shared" si="402"/>
        <v/>
      </c>
      <c r="M1073" s="33"/>
      <c r="N1073" s="33" t="str">
        <f t="shared" si="403"/>
        <v/>
      </c>
      <c r="O1073" s="33" t="str">
        <f t="shared" si="404"/>
        <v/>
      </c>
      <c r="P1073" s="59" t="str">
        <f>IF('กรอกข้อมูล นร1'!E50="ย้าย",'กรอกข้อมูล นร1'!E50,"")</f>
        <v/>
      </c>
      <c r="Q1073" s="35">
        <f t="shared" si="405"/>
        <v>0</v>
      </c>
      <c r="W1073" s="35">
        <f t="shared" si="406"/>
        <v>0</v>
      </c>
    </row>
    <row r="1074" spans="1:24" ht="12.95" customHeight="1">
      <c r="A1074" s="54" t="str">
        <f>เวลาเรียน1!A53</f>
        <v/>
      </c>
      <c r="B1074" s="541" t="str">
        <f>เวลาเรียน1!D53</f>
        <v/>
      </c>
      <c r="C1074" s="52" t="str">
        <f>IF(A1074="","",คะแนนตามตัวชี้วัด!AY1000)</f>
        <v/>
      </c>
      <c r="D1074" s="52" t="str">
        <f>IF(A1074="","",คะแนนตามตัวชี้วัด!AU1000)</f>
        <v/>
      </c>
      <c r="E1074" s="52" t="str">
        <f>IF(B1074="","",คะแนนตามตัวชี้วัด!AV1000)</f>
        <v/>
      </c>
      <c r="F1074" s="60" t="str">
        <f t="shared" si="399"/>
        <v/>
      </c>
      <c r="G1074" s="52" t="str">
        <f>IF(A1074="","",คะแนนตามตัวชี้วัด!AZ1000)</f>
        <v/>
      </c>
      <c r="H1074" s="52" t="str">
        <f>IF(A1074="","",คะแนนตามตัวชี้วัด!AW1000)</f>
        <v/>
      </c>
      <c r="I1074" s="52" t="str">
        <f>IF(B1074="","",คะแนนตามตัวชี้วัด!AX1000)</f>
        <v/>
      </c>
      <c r="J1074" s="60" t="str">
        <f t="shared" si="400"/>
        <v/>
      </c>
      <c r="K1074" s="54" t="str">
        <f t="shared" si="401"/>
        <v/>
      </c>
      <c r="L1074" s="307" t="str">
        <f t="shared" si="402"/>
        <v/>
      </c>
      <c r="M1074" s="33"/>
      <c r="N1074" s="33" t="str">
        <f t="shared" si="403"/>
        <v/>
      </c>
      <c r="O1074" s="33" t="str">
        <f t="shared" si="404"/>
        <v/>
      </c>
      <c r="P1074" s="59" t="str">
        <f>IF('กรอกข้อมูล นร1'!E51="ย้าย",'กรอกข้อมูล นร1'!E51,"")</f>
        <v/>
      </c>
      <c r="Q1074" s="35">
        <f t="shared" si="405"/>
        <v>0</v>
      </c>
      <c r="W1074" s="35">
        <f t="shared" si="406"/>
        <v>0</v>
      </c>
    </row>
    <row r="1075" spans="1:24" ht="12.95" customHeight="1">
      <c r="A1075" s="54" t="str">
        <f>เวลาเรียน1!A54</f>
        <v/>
      </c>
      <c r="B1075" s="541" t="str">
        <f>เวลาเรียน1!D54</f>
        <v/>
      </c>
      <c r="C1075" s="52" t="str">
        <f>IF(A1075="","",คะแนนตามตัวชี้วัด!AY1001)</f>
        <v/>
      </c>
      <c r="D1075" s="52" t="str">
        <f>IF(A1075="","",คะแนนตามตัวชี้วัด!AU1001)</f>
        <v/>
      </c>
      <c r="E1075" s="52" t="str">
        <f>IF(B1075="","",คะแนนตามตัวชี้วัด!AV1001)</f>
        <v/>
      </c>
      <c r="F1075" s="60" t="str">
        <f t="shared" si="399"/>
        <v/>
      </c>
      <c r="G1075" s="52" t="str">
        <f>IF(A1075="","",คะแนนตามตัวชี้วัด!AZ1001)</f>
        <v/>
      </c>
      <c r="H1075" s="52" t="str">
        <f>IF(A1075="","",คะแนนตามตัวชี้วัด!AW1001)</f>
        <v/>
      </c>
      <c r="I1075" s="52" t="str">
        <f>IF(B1075="","",คะแนนตามตัวชี้วัด!AX1001)</f>
        <v/>
      </c>
      <c r="J1075" s="60" t="str">
        <f t="shared" si="400"/>
        <v/>
      </c>
      <c r="K1075" s="54" t="str">
        <f t="shared" si="401"/>
        <v/>
      </c>
      <c r="L1075" s="307" t="str">
        <f t="shared" si="402"/>
        <v/>
      </c>
      <c r="M1075" s="33"/>
      <c r="N1075" s="33" t="str">
        <f t="shared" si="403"/>
        <v/>
      </c>
      <c r="O1075" s="33" t="str">
        <f t="shared" si="404"/>
        <v/>
      </c>
      <c r="P1075" s="59" t="str">
        <f>IF('กรอกข้อมูล นร1'!E52="ย้าย",'กรอกข้อมูล นร1'!E52,"")</f>
        <v/>
      </c>
      <c r="Q1075" s="35">
        <f t="shared" si="405"/>
        <v>0</v>
      </c>
      <c r="W1075" s="35">
        <f t="shared" si="406"/>
        <v>0</v>
      </c>
    </row>
    <row r="1076" spans="1:24" ht="12.95" customHeight="1">
      <c r="A1076" s="54" t="str">
        <f>เวลาเรียน1!A55</f>
        <v/>
      </c>
      <c r="B1076" s="541" t="str">
        <f>เวลาเรียน1!D55</f>
        <v/>
      </c>
      <c r="C1076" s="52" t="str">
        <f>IF(A1076="","",คะแนนตามตัวชี้วัด!AY1002)</f>
        <v/>
      </c>
      <c r="D1076" s="52" t="str">
        <f>IF(A1076="","",คะแนนตามตัวชี้วัด!AU1002)</f>
        <v/>
      </c>
      <c r="E1076" s="52" t="str">
        <f>IF(B1076="","",คะแนนตามตัวชี้วัด!AV1002)</f>
        <v/>
      </c>
      <c r="F1076" s="60" t="str">
        <f t="shared" si="399"/>
        <v/>
      </c>
      <c r="G1076" s="52" t="str">
        <f>IF(A1076="","",คะแนนตามตัวชี้วัด!AZ1002)</f>
        <v/>
      </c>
      <c r="H1076" s="52" t="str">
        <f>IF(A1076="","",คะแนนตามตัวชี้วัด!AW1002)</f>
        <v/>
      </c>
      <c r="I1076" s="52" t="str">
        <f>IF(B1076="","",คะแนนตามตัวชี้วัด!AX1002)</f>
        <v/>
      </c>
      <c r="J1076" s="60" t="str">
        <f t="shared" si="400"/>
        <v/>
      </c>
      <c r="K1076" s="54" t="str">
        <f t="shared" si="401"/>
        <v/>
      </c>
      <c r="L1076" s="307" t="str">
        <f t="shared" si="402"/>
        <v/>
      </c>
      <c r="M1076" s="33"/>
      <c r="N1076" s="33" t="str">
        <f t="shared" si="403"/>
        <v/>
      </c>
      <c r="O1076" s="33" t="str">
        <f t="shared" si="404"/>
        <v/>
      </c>
      <c r="P1076" s="59" t="str">
        <f>IF('กรอกข้อมูล นร1'!E53="ย้าย",'กรอกข้อมูล นร1'!E53,"")</f>
        <v/>
      </c>
      <c r="Q1076" s="35">
        <f t="shared" si="405"/>
        <v>0</v>
      </c>
      <c r="W1076" s="35">
        <f t="shared" si="406"/>
        <v>0</v>
      </c>
    </row>
    <row r="1077" spans="1:24" ht="12.95" customHeight="1">
      <c r="A1077" s="54" t="str">
        <f>เวลาเรียน1!A56</f>
        <v/>
      </c>
      <c r="B1077" s="541" t="str">
        <f>เวลาเรียน1!D56</f>
        <v/>
      </c>
      <c r="C1077" s="52" t="str">
        <f>IF(A1077="","",คะแนนตามตัวชี้วัด!AY1003)</f>
        <v/>
      </c>
      <c r="D1077" s="52" t="str">
        <f>IF(A1077="","",คะแนนตามตัวชี้วัด!AU1003)</f>
        <v/>
      </c>
      <c r="E1077" s="52" t="str">
        <f>IF(B1077="","",คะแนนตามตัวชี้วัด!AV1003)</f>
        <v/>
      </c>
      <c r="F1077" s="60" t="str">
        <f t="shared" si="399"/>
        <v/>
      </c>
      <c r="G1077" s="52" t="str">
        <f>IF(A1077="","",คะแนนตามตัวชี้วัด!AZ1003)</f>
        <v/>
      </c>
      <c r="H1077" s="52" t="str">
        <f>IF(A1077="","",คะแนนตามตัวชี้วัด!AW1003)</f>
        <v/>
      </c>
      <c r="I1077" s="52" t="str">
        <f>IF(B1077="","",คะแนนตามตัวชี้วัด!AX1003)</f>
        <v/>
      </c>
      <c r="J1077" s="60" t="str">
        <f t="shared" si="400"/>
        <v/>
      </c>
      <c r="K1077" s="54" t="str">
        <f>IF(A1077="","",SUM(F1077,J1077)/2)</f>
        <v/>
      </c>
      <c r="L1077" s="307" t="str">
        <f t="shared" si="402"/>
        <v/>
      </c>
      <c r="M1077" s="33"/>
      <c r="N1077" s="33" t="str">
        <f t="shared" si="403"/>
        <v/>
      </c>
      <c r="O1077" s="33" t="str">
        <f t="shared" si="404"/>
        <v/>
      </c>
      <c r="P1077" s="59" t="str">
        <f>IF('กรอกข้อมูล นร1'!E54="ย้าย",'กรอกข้อมูล นร1'!E54,"")</f>
        <v/>
      </c>
      <c r="Q1077" s="35">
        <f t="shared" si="405"/>
        <v>0</v>
      </c>
      <c r="W1077" s="35">
        <f t="shared" si="406"/>
        <v>0</v>
      </c>
    </row>
    <row r="1078" spans="1:24" ht="1.5" customHeight="1">
      <c r="A1078" s="41"/>
      <c r="B1078" s="38"/>
      <c r="C1078" s="39"/>
      <c r="D1078" s="45"/>
      <c r="E1078" s="45"/>
      <c r="F1078" s="40"/>
      <c r="G1078" s="40"/>
      <c r="H1078" s="45"/>
      <c r="I1078" s="45"/>
      <c r="J1078" s="45"/>
      <c r="K1078" s="46"/>
      <c r="L1078" s="45"/>
      <c r="M1078" s="47"/>
      <c r="N1078" s="317" t="str">
        <f>IF(COUNTIF(N1028:N1077,"/"),COUNTIF(N1028:N1077,"/"),"0")</f>
        <v>0</v>
      </c>
      <c r="O1078" s="317">
        <f>IF(COUNTIF(O1028:O1077,"/"),COUNTIF(O1028:O1077,"/"),"0")</f>
        <v>1</v>
      </c>
      <c r="Q1078" s="35">
        <f t="shared" si="391"/>
        <v>0</v>
      </c>
      <c r="W1078" s="35">
        <f t="shared" si="393"/>
        <v>0</v>
      </c>
    </row>
    <row r="1079" spans="1:24" ht="18.600000000000001" customHeight="1">
      <c r="B1079" s="916" t="s">
        <v>114</v>
      </c>
      <c r="C1079" s="916"/>
      <c r="D1079" s="916"/>
      <c r="E1079" s="917">
        <f>N1078*100/SUM(N1078:O1078)</f>
        <v>0</v>
      </c>
      <c r="F1079" s="917"/>
      <c r="G1079" s="251"/>
      <c r="H1079" s="42"/>
      <c r="I1079" s="42"/>
      <c r="J1079" s="42"/>
      <c r="K1079" s="43"/>
      <c r="L1079" s="42"/>
      <c r="M1079" s="44"/>
      <c r="N1079" s="44"/>
      <c r="Q1079" s="35">
        <f t="shared" si="391"/>
        <v>0</v>
      </c>
      <c r="W1079" s="35">
        <f t="shared" si="393"/>
        <v>0</v>
      </c>
    </row>
    <row r="1080" spans="1:24" ht="6" customHeight="1">
      <c r="B1080" s="468"/>
      <c r="C1080" s="451"/>
      <c r="D1080" s="42"/>
      <c r="E1080" s="42"/>
      <c r="F1080" s="469"/>
      <c r="G1080" s="469"/>
      <c r="H1080" s="42"/>
      <c r="I1080" s="42"/>
      <c r="J1080" s="42"/>
      <c r="K1080" s="43"/>
      <c r="L1080" s="42"/>
      <c r="M1080" s="44"/>
      <c r="N1080" s="44"/>
      <c r="Q1080" s="35">
        <f t="shared" si="391"/>
        <v>0</v>
      </c>
    </row>
    <row r="1081" spans="1:24" ht="21" customHeight="1">
      <c r="A1081" s="918" t="str">
        <f>"ผลการประเมินการเรียนรู้  วิชา"&amp;ข้อมูลพื้นฐาน!A34&amp;"    รหัสวิชา    "&amp;ข้อมูลพื้นฐาน!C34</f>
        <v xml:space="preserve">ผลการประเมินการเรียนรู้  วิชา    รหัสวิชา    </v>
      </c>
      <c r="B1081" s="918"/>
      <c r="C1081" s="918"/>
      <c r="D1081" s="918"/>
      <c r="E1081" s="918"/>
      <c r="F1081" s="918"/>
      <c r="G1081" s="918"/>
      <c r="H1081" s="918"/>
      <c r="I1081" s="918"/>
      <c r="J1081" s="918"/>
      <c r="K1081" s="918"/>
      <c r="L1081" s="918"/>
      <c r="M1081" s="918"/>
      <c r="N1081" s="918"/>
      <c r="O1081" s="918"/>
      <c r="P1081" s="918"/>
      <c r="Q1081" s="35">
        <f t="shared" si="391"/>
        <v>0</v>
      </c>
      <c r="X1081" s="35">
        <v>19</v>
      </c>
    </row>
    <row r="1082" spans="1:24" ht="17.100000000000001" customHeight="1">
      <c r="A108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1082" s="945"/>
      <c r="C1082" s="945"/>
      <c r="D1082" s="945"/>
      <c r="E1082" s="945"/>
      <c r="F1082" s="945"/>
      <c r="G1082" s="945"/>
      <c r="H1082" s="945"/>
      <c r="I1082" s="945"/>
      <c r="J1082" s="945"/>
      <c r="K1082" s="945"/>
      <c r="L1082" s="945"/>
      <c r="M1082" s="945"/>
      <c r="N1082" s="945"/>
      <c r="O1082" s="945"/>
      <c r="P1082" s="945"/>
      <c r="Q1082" s="35">
        <f t="shared" si="391"/>
        <v>0</v>
      </c>
    </row>
    <row r="1083" spans="1:24" ht="17.100000000000001" customHeight="1">
      <c r="A1083" s="946" t="str">
        <f>"ครูผู้สอน    "&amp;ข้อมูลพื้นฐาน!B34</f>
        <v xml:space="preserve">ครูผู้สอน    </v>
      </c>
      <c r="B1083" s="946"/>
      <c r="C1083" s="946"/>
      <c r="D1083" s="946"/>
      <c r="E1083" s="946"/>
      <c r="F1083" s="946"/>
      <c r="G1083" s="946"/>
      <c r="H1083" s="946"/>
      <c r="I1083" s="946"/>
      <c r="J1083" s="946"/>
      <c r="K1083" s="946"/>
      <c r="L1083" s="946"/>
      <c r="M1083" s="946"/>
      <c r="N1083" s="946"/>
      <c r="O1083" s="946"/>
      <c r="P1083" s="946"/>
      <c r="Q1083" s="35">
        <f t="shared" si="391"/>
        <v>0</v>
      </c>
    </row>
    <row r="1084" spans="1:24" ht="14.45" customHeight="1">
      <c r="A1084" s="921" t="s">
        <v>38</v>
      </c>
      <c r="B1084" s="924" t="s">
        <v>39</v>
      </c>
      <c r="C1084" s="927" t="s">
        <v>40</v>
      </c>
      <c r="D1084" s="927"/>
      <c r="E1084" s="927"/>
      <c r="F1084" s="927"/>
      <c r="G1084" s="928" t="s">
        <v>43</v>
      </c>
      <c r="H1084" s="928"/>
      <c r="I1084" s="928"/>
      <c r="J1084" s="929"/>
      <c r="K1084" s="930" t="s">
        <v>44</v>
      </c>
      <c r="L1084" s="931"/>
      <c r="M1084" s="932" t="s">
        <v>48</v>
      </c>
      <c r="N1084" s="935" t="s">
        <v>49</v>
      </c>
      <c r="O1084" s="936"/>
      <c r="P1084" s="939" t="s">
        <v>61</v>
      </c>
      <c r="Q1084" s="35">
        <f t="shared" si="391"/>
        <v>0</v>
      </c>
    </row>
    <row r="1085" spans="1:24" ht="44.45" customHeight="1">
      <c r="A1085" s="922"/>
      <c r="B1085" s="925"/>
      <c r="C1085" s="921" t="s">
        <v>116</v>
      </c>
      <c r="D1085" s="462" t="s">
        <v>41</v>
      </c>
      <c r="E1085" s="462" t="s">
        <v>42</v>
      </c>
      <c r="F1085" s="462" t="s">
        <v>1</v>
      </c>
      <c r="G1085" s="921" t="s">
        <v>116</v>
      </c>
      <c r="H1085" s="505" t="s">
        <v>41</v>
      </c>
      <c r="I1085" s="505" t="s">
        <v>1717</v>
      </c>
      <c r="J1085" s="505" t="s">
        <v>1</v>
      </c>
      <c r="K1085" s="463" t="s">
        <v>45</v>
      </c>
      <c r="L1085" s="942" t="s">
        <v>46</v>
      </c>
      <c r="M1085" s="933"/>
      <c r="N1085" s="937"/>
      <c r="O1085" s="938"/>
      <c r="P1085" s="940"/>
      <c r="Q1085" s="35">
        <f t="shared" si="391"/>
        <v>0</v>
      </c>
    </row>
    <row r="1086" spans="1:24" ht="14.45" customHeight="1">
      <c r="A1086" s="922"/>
      <c r="B1086" s="925"/>
      <c r="C1086" s="923"/>
      <c r="D1086" s="464" t="s">
        <v>47</v>
      </c>
      <c r="E1086" s="464" t="s">
        <v>47</v>
      </c>
      <c r="F1086" s="464" t="s">
        <v>47</v>
      </c>
      <c r="G1086" s="923"/>
      <c r="H1086" s="464" t="s">
        <v>47</v>
      </c>
      <c r="I1086" s="464" t="s">
        <v>47</v>
      </c>
      <c r="J1086" s="464" t="s">
        <v>47</v>
      </c>
      <c r="K1086" s="465" t="s">
        <v>47</v>
      </c>
      <c r="L1086" s="943"/>
      <c r="M1086" s="933"/>
      <c r="N1086" s="939" t="s">
        <v>50</v>
      </c>
      <c r="O1086" s="939" t="s">
        <v>51</v>
      </c>
      <c r="P1086" s="940"/>
      <c r="Q1086" s="35">
        <f t="shared" si="391"/>
        <v>0</v>
      </c>
    </row>
    <row r="1087" spans="1:24" ht="14.45" customHeight="1">
      <c r="A1087" s="923"/>
      <c r="B1087" s="926"/>
      <c r="C1087" s="452">
        <f>ข้อมูลพื้นฐาน!F34</f>
        <v>0</v>
      </c>
      <c r="D1087" s="464">
        <f>ข้อมูลพื้นฐาน!D34</f>
        <v>0</v>
      </c>
      <c r="E1087" s="464">
        <f>ข้อมูลพื้นฐาน!E34</f>
        <v>0</v>
      </c>
      <c r="F1087" s="464">
        <f>SUM(D1087:E1087)</f>
        <v>0</v>
      </c>
      <c r="G1087" s="452">
        <f>ข้อมูลพื้นฐาน!G34</f>
        <v>0</v>
      </c>
      <c r="H1087" s="464">
        <f>ข้อมูลพื้นฐาน!D34</f>
        <v>0</v>
      </c>
      <c r="I1087" s="464">
        <f>ข้อมูลพื้นฐาน!E34</f>
        <v>0</v>
      </c>
      <c r="J1087" s="464">
        <f>SUM(H1087:I1087)</f>
        <v>0</v>
      </c>
      <c r="K1087" s="465">
        <f>SUM(F1087,J1087)/2</f>
        <v>0</v>
      </c>
      <c r="L1087" s="944"/>
      <c r="M1087" s="934"/>
      <c r="N1087" s="941"/>
      <c r="O1087" s="941"/>
      <c r="P1087" s="941"/>
      <c r="Q1087" s="35">
        <f t="shared" si="391"/>
        <v>0</v>
      </c>
    </row>
    <row r="1088" spans="1:24" ht="12.95" customHeight="1">
      <c r="A1088" s="54">
        <f t="shared" ref="A1088:B1088" si="407">A1028</f>
        <v>1</v>
      </c>
      <c r="B1088" s="470" t="str">
        <f t="shared" si="407"/>
        <v/>
      </c>
      <c r="C1088" s="52">
        <f>IF(A1088="","",คะแนนตามตัวชี้วัด!AY1010)</f>
        <v>0</v>
      </c>
      <c r="D1088" s="52">
        <f>IF(A1088="","",คะแนนตามตัวชี้วัด!AU1010)</f>
        <v>0</v>
      </c>
      <c r="E1088" s="52" t="str">
        <f>IF(B1088="","",คะแนนตามตัวชี้วัด!AV1010)</f>
        <v/>
      </c>
      <c r="F1088" s="60" t="str">
        <f>IF(SUM(D1088:E1088),SUM(D1088:E1088),"")</f>
        <v/>
      </c>
      <c r="G1088" s="52">
        <f>IF(A1088="","",คะแนนตามตัวชี้วัด!AZ1010)</f>
        <v>0</v>
      </c>
      <c r="H1088" s="52">
        <f>IF(A1088="","",คะแนนตามตัวชี้วัด!AW1010)</f>
        <v>0</v>
      </c>
      <c r="I1088" s="52" t="str">
        <f>IF(B1088="","",คะแนนตามตัวชี้วัด!AX1010)</f>
        <v/>
      </c>
      <c r="J1088" s="60" t="str">
        <f>IF(SUM(H1088:I1088),SUM(H1088:I1088),"")</f>
        <v/>
      </c>
      <c r="K1088" s="54">
        <f>IF(A1088="","",SUM(F1088,J1088)/2)</f>
        <v>0</v>
      </c>
      <c r="L1088" s="307">
        <f t="shared" ref="L1088:L1127" si="408">IF(A1088="","",IF(P1088="ย้าย","-",VLOOKUP(K1088,เกรดประจำชั้น,4,TRUE)))</f>
        <v>0</v>
      </c>
      <c r="M1088" s="33"/>
      <c r="N1088" s="33" t="str">
        <f>IF(P1088="ย้าย","-",IF(A1088="","",IF(L1088&gt;0,"/","")))</f>
        <v/>
      </c>
      <c r="O1088" s="33" t="str">
        <f>IF(N1088="-","-",IF(A1088="","",IF(L1088=0,"/","")))</f>
        <v>/</v>
      </c>
      <c r="P1088" s="59" t="str">
        <f>IF('กรอกข้อมูล นร1'!E5="ย้าย",'กรอกข้อมูล นร1'!E5,"")</f>
        <v/>
      </c>
      <c r="Q1088" s="35">
        <f t="shared" si="391"/>
        <v>0</v>
      </c>
      <c r="W1088" s="35">
        <f t="shared" ref="W1088:W1139" si="409">SUM(C1088,G1088)</f>
        <v>0</v>
      </c>
    </row>
    <row r="1089" spans="1:23" ht="12.95" customHeight="1">
      <c r="A1089" s="54" t="str">
        <f t="shared" ref="A1089:B1089" si="410">A1029</f>
        <v/>
      </c>
      <c r="B1089" s="470" t="str">
        <f t="shared" si="410"/>
        <v/>
      </c>
      <c r="C1089" s="52" t="str">
        <f>IF(A1089="","",คะแนนตามตัวชี้วัด!AY1011)</f>
        <v/>
      </c>
      <c r="D1089" s="52" t="str">
        <f>IF(A1089="","",คะแนนตามตัวชี้วัด!AU1011)</f>
        <v/>
      </c>
      <c r="E1089" s="52" t="str">
        <f>IF(B1089="","",คะแนนตามตัวชี้วัด!AV1011)</f>
        <v/>
      </c>
      <c r="F1089" s="60" t="str">
        <f t="shared" ref="F1089:F1127" si="411">IF(SUM(D1089:E1089),SUM(D1089:E1089),"")</f>
        <v/>
      </c>
      <c r="G1089" s="52" t="str">
        <f>IF(A1089="","",คะแนนตามตัวชี้วัด!AZ1011)</f>
        <v/>
      </c>
      <c r="H1089" s="52" t="str">
        <f>IF(A1089="","",คะแนนตามตัวชี้วัด!AW1011)</f>
        <v/>
      </c>
      <c r="I1089" s="52" t="str">
        <f>IF(B1089="","",คะแนนตามตัวชี้วัด!AX1011)</f>
        <v/>
      </c>
      <c r="J1089" s="60" t="str">
        <f t="shared" ref="J1089:J1127" si="412">IF(SUM(H1089:I1089),SUM(H1089:I1089),"")</f>
        <v/>
      </c>
      <c r="K1089" s="54" t="str">
        <f t="shared" ref="K1089:K1127" si="413">IF(A1089="","",SUM(F1089,J1089)/2)</f>
        <v/>
      </c>
      <c r="L1089" s="307" t="str">
        <f t="shared" si="408"/>
        <v/>
      </c>
      <c r="M1089" s="33"/>
      <c r="N1089" s="33" t="str">
        <f t="shared" ref="N1089:N1127" si="414">IF(P1089="ย้าย","-",IF(A1089="","",IF(L1089&gt;0,"/","")))</f>
        <v/>
      </c>
      <c r="O1089" s="33" t="str">
        <f t="shared" ref="O1089:O1127" si="415">IF(N1089="-","-",IF(A1089="","",IF(L1089=0,"/","")))</f>
        <v/>
      </c>
      <c r="P1089" s="59" t="str">
        <f>IF('กรอกข้อมูล นร1'!E6="ย้าย",'กรอกข้อมูล นร1'!E6,"")</f>
        <v/>
      </c>
      <c r="Q1089" s="35">
        <f t="shared" si="391"/>
        <v>0</v>
      </c>
      <c r="W1089" s="35">
        <f t="shared" si="409"/>
        <v>0</v>
      </c>
    </row>
    <row r="1090" spans="1:23" ht="12.95" customHeight="1">
      <c r="A1090" s="54" t="str">
        <f t="shared" ref="A1090:B1090" si="416">A1030</f>
        <v/>
      </c>
      <c r="B1090" s="470" t="str">
        <f t="shared" si="416"/>
        <v/>
      </c>
      <c r="C1090" s="52" t="str">
        <f>IF(A1090="","",คะแนนตามตัวชี้วัด!AY1012)</f>
        <v/>
      </c>
      <c r="D1090" s="52" t="str">
        <f>IF(A1090="","",คะแนนตามตัวชี้วัด!AU1012)</f>
        <v/>
      </c>
      <c r="E1090" s="52" t="str">
        <f>IF(B1090="","",คะแนนตามตัวชี้วัด!AV1012)</f>
        <v/>
      </c>
      <c r="F1090" s="60" t="str">
        <f t="shared" si="411"/>
        <v/>
      </c>
      <c r="G1090" s="52" t="str">
        <f>IF(A1090="","",คะแนนตามตัวชี้วัด!AZ1012)</f>
        <v/>
      </c>
      <c r="H1090" s="52" t="str">
        <f>IF(A1090="","",คะแนนตามตัวชี้วัด!AW1012)</f>
        <v/>
      </c>
      <c r="I1090" s="52" t="str">
        <f>IF(B1090="","",คะแนนตามตัวชี้วัด!AX1012)</f>
        <v/>
      </c>
      <c r="J1090" s="60" t="str">
        <f t="shared" si="412"/>
        <v/>
      </c>
      <c r="K1090" s="54" t="str">
        <f t="shared" si="413"/>
        <v/>
      </c>
      <c r="L1090" s="307" t="str">
        <f t="shared" si="408"/>
        <v/>
      </c>
      <c r="M1090" s="33"/>
      <c r="N1090" s="33" t="str">
        <f t="shared" si="414"/>
        <v/>
      </c>
      <c r="O1090" s="33" t="str">
        <f t="shared" si="415"/>
        <v/>
      </c>
      <c r="P1090" s="59" t="str">
        <f>IF('กรอกข้อมูล นร1'!E7="ย้าย",'กรอกข้อมูล นร1'!E7,"")</f>
        <v/>
      </c>
      <c r="Q1090" s="35">
        <f t="shared" si="391"/>
        <v>0</v>
      </c>
      <c r="W1090" s="35">
        <f t="shared" si="409"/>
        <v>0</v>
      </c>
    </row>
    <row r="1091" spans="1:23" ht="12.95" customHeight="1">
      <c r="A1091" s="54" t="str">
        <f t="shared" ref="A1091:B1091" si="417">A1031</f>
        <v/>
      </c>
      <c r="B1091" s="470" t="str">
        <f t="shared" si="417"/>
        <v/>
      </c>
      <c r="C1091" s="52" t="str">
        <f>IF(A1091="","",คะแนนตามตัวชี้วัด!AY1013)</f>
        <v/>
      </c>
      <c r="D1091" s="52" t="str">
        <f>IF(A1091="","",คะแนนตามตัวชี้วัด!AU1013)</f>
        <v/>
      </c>
      <c r="E1091" s="52" t="str">
        <f>IF(B1091="","",คะแนนตามตัวชี้วัด!AV1013)</f>
        <v/>
      </c>
      <c r="F1091" s="60" t="str">
        <f t="shared" si="411"/>
        <v/>
      </c>
      <c r="G1091" s="52" t="str">
        <f>IF(A1091="","",คะแนนตามตัวชี้วัด!AZ1013)</f>
        <v/>
      </c>
      <c r="H1091" s="52" t="str">
        <f>IF(A1091="","",คะแนนตามตัวชี้วัด!AW1013)</f>
        <v/>
      </c>
      <c r="I1091" s="52" t="str">
        <f>IF(B1091="","",คะแนนตามตัวชี้วัด!AX1013)</f>
        <v/>
      </c>
      <c r="J1091" s="60" t="str">
        <f t="shared" si="412"/>
        <v/>
      </c>
      <c r="K1091" s="54" t="str">
        <f t="shared" si="413"/>
        <v/>
      </c>
      <c r="L1091" s="307" t="str">
        <f t="shared" si="408"/>
        <v/>
      </c>
      <c r="M1091" s="33"/>
      <c r="N1091" s="33" t="str">
        <f t="shared" si="414"/>
        <v/>
      </c>
      <c r="O1091" s="33" t="str">
        <f t="shared" si="415"/>
        <v/>
      </c>
      <c r="P1091" s="59" t="str">
        <f>IF('กรอกข้อมูล นร1'!E8="ย้าย",'กรอกข้อมูล นร1'!E8,"")</f>
        <v/>
      </c>
      <c r="Q1091" s="35">
        <f t="shared" si="391"/>
        <v>0</v>
      </c>
      <c r="W1091" s="35">
        <f t="shared" si="409"/>
        <v>0</v>
      </c>
    </row>
    <row r="1092" spans="1:23" ht="12.95" customHeight="1">
      <c r="A1092" s="54" t="str">
        <f t="shared" ref="A1092:B1092" si="418">A1032</f>
        <v/>
      </c>
      <c r="B1092" s="470" t="str">
        <f t="shared" si="418"/>
        <v/>
      </c>
      <c r="C1092" s="52" t="str">
        <f>IF(A1092="","",คะแนนตามตัวชี้วัด!AY1014)</f>
        <v/>
      </c>
      <c r="D1092" s="52" t="str">
        <f>IF(A1092="","",คะแนนตามตัวชี้วัด!AU1014)</f>
        <v/>
      </c>
      <c r="E1092" s="52" t="str">
        <f>IF(B1092="","",คะแนนตามตัวชี้วัด!AV1014)</f>
        <v/>
      </c>
      <c r="F1092" s="60" t="str">
        <f t="shared" si="411"/>
        <v/>
      </c>
      <c r="G1092" s="52" t="str">
        <f>IF(A1092="","",คะแนนตามตัวชี้วัด!AZ1014)</f>
        <v/>
      </c>
      <c r="H1092" s="52" t="str">
        <f>IF(A1092="","",คะแนนตามตัวชี้วัด!AW1014)</f>
        <v/>
      </c>
      <c r="I1092" s="52" t="str">
        <f>IF(B1092="","",คะแนนตามตัวชี้วัด!AX1014)</f>
        <v/>
      </c>
      <c r="J1092" s="60" t="str">
        <f t="shared" si="412"/>
        <v/>
      </c>
      <c r="K1092" s="54" t="str">
        <f t="shared" si="413"/>
        <v/>
      </c>
      <c r="L1092" s="307" t="str">
        <f t="shared" si="408"/>
        <v/>
      </c>
      <c r="M1092" s="33"/>
      <c r="N1092" s="33" t="str">
        <f t="shared" si="414"/>
        <v/>
      </c>
      <c r="O1092" s="33" t="str">
        <f t="shared" si="415"/>
        <v/>
      </c>
      <c r="P1092" s="59" t="str">
        <f>IF('กรอกข้อมูล นร1'!E9="ย้าย",'กรอกข้อมูล นร1'!E9,"")</f>
        <v/>
      </c>
      <c r="Q1092" s="35">
        <f t="shared" si="391"/>
        <v>0</v>
      </c>
      <c r="W1092" s="35">
        <f t="shared" si="409"/>
        <v>0</v>
      </c>
    </row>
    <row r="1093" spans="1:23" ht="12.95" customHeight="1">
      <c r="A1093" s="54" t="str">
        <f t="shared" ref="A1093:B1093" si="419">A1033</f>
        <v/>
      </c>
      <c r="B1093" s="470" t="str">
        <f t="shared" si="419"/>
        <v/>
      </c>
      <c r="C1093" s="52" t="str">
        <f>IF(A1093="","",คะแนนตามตัวชี้วัด!AY1015)</f>
        <v/>
      </c>
      <c r="D1093" s="52" t="str">
        <f>IF(A1093="","",คะแนนตามตัวชี้วัด!AU1015)</f>
        <v/>
      </c>
      <c r="E1093" s="52" t="str">
        <f>IF(B1093="","",คะแนนตามตัวชี้วัด!AV1015)</f>
        <v/>
      </c>
      <c r="F1093" s="60" t="str">
        <f t="shared" si="411"/>
        <v/>
      </c>
      <c r="G1093" s="52" t="str">
        <f>IF(A1093="","",คะแนนตามตัวชี้วัด!AZ1015)</f>
        <v/>
      </c>
      <c r="H1093" s="52" t="str">
        <f>IF(A1093="","",คะแนนตามตัวชี้วัด!AW1015)</f>
        <v/>
      </c>
      <c r="I1093" s="52" t="str">
        <f>IF(B1093="","",คะแนนตามตัวชี้วัด!AX1015)</f>
        <v/>
      </c>
      <c r="J1093" s="60" t="str">
        <f t="shared" si="412"/>
        <v/>
      </c>
      <c r="K1093" s="54" t="str">
        <f t="shared" si="413"/>
        <v/>
      </c>
      <c r="L1093" s="307" t="str">
        <f t="shared" si="408"/>
        <v/>
      </c>
      <c r="M1093" s="33"/>
      <c r="N1093" s="33" t="str">
        <f t="shared" si="414"/>
        <v/>
      </c>
      <c r="O1093" s="33" t="str">
        <f t="shared" si="415"/>
        <v/>
      </c>
      <c r="P1093" s="59" t="str">
        <f>IF('กรอกข้อมูล นร1'!E10="ย้าย",'กรอกข้อมูล นร1'!E10,"")</f>
        <v/>
      </c>
      <c r="Q1093" s="35">
        <f t="shared" si="391"/>
        <v>0</v>
      </c>
      <c r="W1093" s="35">
        <f t="shared" si="409"/>
        <v>0</v>
      </c>
    </row>
    <row r="1094" spans="1:23" ht="12.95" customHeight="1">
      <c r="A1094" s="54" t="str">
        <f t="shared" ref="A1094:B1094" si="420">A1034</f>
        <v/>
      </c>
      <c r="B1094" s="470" t="str">
        <f t="shared" si="420"/>
        <v/>
      </c>
      <c r="C1094" s="52" t="str">
        <f>IF(A1094="","",คะแนนตามตัวชี้วัด!AY1016)</f>
        <v/>
      </c>
      <c r="D1094" s="52" t="str">
        <f>IF(A1094="","",คะแนนตามตัวชี้วัด!AU1016)</f>
        <v/>
      </c>
      <c r="E1094" s="52" t="str">
        <f>IF(B1094="","",คะแนนตามตัวชี้วัด!AV1016)</f>
        <v/>
      </c>
      <c r="F1094" s="60" t="str">
        <f t="shared" si="411"/>
        <v/>
      </c>
      <c r="G1094" s="52" t="str">
        <f>IF(A1094="","",คะแนนตามตัวชี้วัด!AZ1016)</f>
        <v/>
      </c>
      <c r="H1094" s="52" t="str">
        <f>IF(A1094="","",คะแนนตามตัวชี้วัด!AW1016)</f>
        <v/>
      </c>
      <c r="I1094" s="52" t="str">
        <f>IF(B1094="","",คะแนนตามตัวชี้วัด!AX1016)</f>
        <v/>
      </c>
      <c r="J1094" s="60" t="str">
        <f t="shared" si="412"/>
        <v/>
      </c>
      <c r="K1094" s="54" t="str">
        <f t="shared" si="413"/>
        <v/>
      </c>
      <c r="L1094" s="307" t="str">
        <f t="shared" si="408"/>
        <v/>
      </c>
      <c r="M1094" s="33"/>
      <c r="N1094" s="33" t="str">
        <f t="shared" si="414"/>
        <v/>
      </c>
      <c r="O1094" s="33" t="str">
        <f t="shared" si="415"/>
        <v/>
      </c>
      <c r="P1094" s="59" t="str">
        <f>IF('กรอกข้อมูล นร1'!E11="ย้าย",'กรอกข้อมูล นร1'!E11,"")</f>
        <v/>
      </c>
      <c r="Q1094" s="35">
        <f t="shared" si="391"/>
        <v>0</v>
      </c>
      <c r="W1094" s="35">
        <f t="shared" si="409"/>
        <v>0</v>
      </c>
    </row>
    <row r="1095" spans="1:23" ht="12.95" customHeight="1">
      <c r="A1095" s="54" t="str">
        <f t="shared" ref="A1095:B1095" si="421">A1035</f>
        <v/>
      </c>
      <c r="B1095" s="470" t="str">
        <f t="shared" si="421"/>
        <v/>
      </c>
      <c r="C1095" s="52" t="str">
        <f>IF(A1095="","",คะแนนตามตัวชี้วัด!AY1017)</f>
        <v/>
      </c>
      <c r="D1095" s="52" t="str">
        <f>IF(A1095="","",คะแนนตามตัวชี้วัด!AU1017)</f>
        <v/>
      </c>
      <c r="E1095" s="52" t="str">
        <f>IF(B1095="","",คะแนนตามตัวชี้วัด!AV1017)</f>
        <v/>
      </c>
      <c r="F1095" s="60" t="str">
        <f t="shared" si="411"/>
        <v/>
      </c>
      <c r="G1095" s="52" t="str">
        <f>IF(A1095="","",คะแนนตามตัวชี้วัด!AZ1017)</f>
        <v/>
      </c>
      <c r="H1095" s="52" t="str">
        <f>IF(A1095="","",คะแนนตามตัวชี้วัด!AW1017)</f>
        <v/>
      </c>
      <c r="I1095" s="52" t="str">
        <f>IF(B1095="","",คะแนนตามตัวชี้วัด!AX1017)</f>
        <v/>
      </c>
      <c r="J1095" s="60" t="str">
        <f t="shared" si="412"/>
        <v/>
      </c>
      <c r="K1095" s="54" t="str">
        <f t="shared" si="413"/>
        <v/>
      </c>
      <c r="L1095" s="307" t="str">
        <f t="shared" si="408"/>
        <v/>
      </c>
      <c r="M1095" s="33"/>
      <c r="N1095" s="33" t="str">
        <f t="shared" si="414"/>
        <v/>
      </c>
      <c r="O1095" s="33" t="str">
        <f t="shared" si="415"/>
        <v/>
      </c>
      <c r="P1095" s="59" t="str">
        <f>IF('กรอกข้อมูล นร1'!E12="ย้าย",'กรอกข้อมูล นร1'!E12,"")</f>
        <v/>
      </c>
      <c r="Q1095" s="35">
        <f t="shared" ref="Q1095:Q1168" si="422">SUM(C1095,G1095)</f>
        <v>0</v>
      </c>
      <c r="W1095" s="35">
        <f t="shared" si="409"/>
        <v>0</v>
      </c>
    </row>
    <row r="1096" spans="1:23" ht="12.95" customHeight="1">
      <c r="A1096" s="54" t="str">
        <f t="shared" ref="A1096:B1096" si="423">A1036</f>
        <v/>
      </c>
      <c r="B1096" s="470" t="str">
        <f t="shared" si="423"/>
        <v/>
      </c>
      <c r="C1096" s="52" t="str">
        <f>IF(A1096="","",คะแนนตามตัวชี้วัด!AY1018)</f>
        <v/>
      </c>
      <c r="D1096" s="52" t="str">
        <f>IF(A1096="","",คะแนนตามตัวชี้วัด!AU1018)</f>
        <v/>
      </c>
      <c r="E1096" s="52" t="str">
        <f>IF(B1096="","",คะแนนตามตัวชี้วัด!AV1018)</f>
        <v/>
      </c>
      <c r="F1096" s="60" t="str">
        <f t="shared" si="411"/>
        <v/>
      </c>
      <c r="G1096" s="52" t="str">
        <f>IF(A1096="","",คะแนนตามตัวชี้วัด!AZ1018)</f>
        <v/>
      </c>
      <c r="H1096" s="52" t="str">
        <f>IF(A1096="","",คะแนนตามตัวชี้วัด!AW1018)</f>
        <v/>
      </c>
      <c r="I1096" s="52" t="str">
        <f>IF(B1096="","",คะแนนตามตัวชี้วัด!AX1018)</f>
        <v/>
      </c>
      <c r="J1096" s="60" t="str">
        <f t="shared" si="412"/>
        <v/>
      </c>
      <c r="K1096" s="54" t="str">
        <f t="shared" si="413"/>
        <v/>
      </c>
      <c r="L1096" s="307" t="str">
        <f t="shared" si="408"/>
        <v/>
      </c>
      <c r="M1096" s="33"/>
      <c r="N1096" s="33" t="str">
        <f t="shared" si="414"/>
        <v/>
      </c>
      <c r="O1096" s="33" t="str">
        <f t="shared" si="415"/>
        <v/>
      </c>
      <c r="P1096" s="59" t="str">
        <f>IF('กรอกข้อมูล นร1'!E13="ย้าย",'กรอกข้อมูล นร1'!E13,"")</f>
        <v/>
      </c>
      <c r="Q1096" s="35">
        <f t="shared" si="422"/>
        <v>0</v>
      </c>
      <c r="W1096" s="35">
        <f t="shared" si="409"/>
        <v>0</v>
      </c>
    </row>
    <row r="1097" spans="1:23" ht="12.95" customHeight="1">
      <c r="A1097" s="54" t="str">
        <f t="shared" ref="A1097:B1097" si="424">A1037</f>
        <v/>
      </c>
      <c r="B1097" s="470" t="str">
        <f t="shared" si="424"/>
        <v/>
      </c>
      <c r="C1097" s="52" t="str">
        <f>IF(A1097="","",คะแนนตามตัวชี้วัด!AY1019)</f>
        <v/>
      </c>
      <c r="D1097" s="52" t="str">
        <f>IF(A1097="","",คะแนนตามตัวชี้วัด!AU1019)</f>
        <v/>
      </c>
      <c r="E1097" s="52" t="str">
        <f>IF(B1097="","",คะแนนตามตัวชี้วัด!AV1019)</f>
        <v/>
      </c>
      <c r="F1097" s="60" t="str">
        <f t="shared" si="411"/>
        <v/>
      </c>
      <c r="G1097" s="52" t="str">
        <f>IF(A1097="","",คะแนนตามตัวชี้วัด!AZ1019)</f>
        <v/>
      </c>
      <c r="H1097" s="52" t="str">
        <f>IF(A1097="","",คะแนนตามตัวชี้วัด!AW1019)</f>
        <v/>
      </c>
      <c r="I1097" s="52" t="str">
        <f>IF(B1097="","",คะแนนตามตัวชี้วัด!AX1019)</f>
        <v/>
      </c>
      <c r="J1097" s="60" t="str">
        <f t="shared" si="412"/>
        <v/>
      </c>
      <c r="K1097" s="54" t="str">
        <f t="shared" si="413"/>
        <v/>
      </c>
      <c r="L1097" s="307" t="str">
        <f t="shared" si="408"/>
        <v/>
      </c>
      <c r="M1097" s="33"/>
      <c r="N1097" s="33" t="str">
        <f t="shared" si="414"/>
        <v/>
      </c>
      <c r="O1097" s="33" t="str">
        <f t="shared" si="415"/>
        <v/>
      </c>
      <c r="P1097" s="59" t="str">
        <f>IF('กรอกข้อมูล นร1'!E14="ย้าย",'กรอกข้อมูล นร1'!E14,"")</f>
        <v/>
      </c>
      <c r="Q1097" s="35">
        <f t="shared" si="422"/>
        <v>0</v>
      </c>
      <c r="W1097" s="35">
        <f t="shared" si="409"/>
        <v>0</v>
      </c>
    </row>
    <row r="1098" spans="1:23" ht="12.95" customHeight="1">
      <c r="A1098" s="54" t="str">
        <f t="shared" ref="A1098:B1098" si="425">A1038</f>
        <v/>
      </c>
      <c r="B1098" s="470" t="str">
        <f t="shared" si="425"/>
        <v/>
      </c>
      <c r="C1098" s="52" t="str">
        <f>IF(A1098="","",คะแนนตามตัวชี้วัด!AY1020)</f>
        <v/>
      </c>
      <c r="D1098" s="52" t="str">
        <f>IF(A1098="","",คะแนนตามตัวชี้วัด!AU1020)</f>
        <v/>
      </c>
      <c r="E1098" s="52" t="str">
        <f>IF(B1098="","",คะแนนตามตัวชี้วัด!AV1020)</f>
        <v/>
      </c>
      <c r="F1098" s="60" t="str">
        <f t="shared" si="411"/>
        <v/>
      </c>
      <c r="G1098" s="52" t="str">
        <f>IF(A1098="","",คะแนนตามตัวชี้วัด!AZ1020)</f>
        <v/>
      </c>
      <c r="H1098" s="52" t="str">
        <f>IF(A1098="","",คะแนนตามตัวชี้วัด!AW1020)</f>
        <v/>
      </c>
      <c r="I1098" s="52" t="str">
        <f>IF(B1098="","",คะแนนตามตัวชี้วัด!AX1020)</f>
        <v/>
      </c>
      <c r="J1098" s="60" t="str">
        <f t="shared" si="412"/>
        <v/>
      </c>
      <c r="K1098" s="54" t="str">
        <f t="shared" si="413"/>
        <v/>
      </c>
      <c r="L1098" s="307" t="str">
        <f t="shared" si="408"/>
        <v/>
      </c>
      <c r="M1098" s="33"/>
      <c r="N1098" s="33" t="str">
        <f t="shared" si="414"/>
        <v/>
      </c>
      <c r="O1098" s="33" t="str">
        <f t="shared" si="415"/>
        <v/>
      </c>
      <c r="P1098" s="59" t="str">
        <f>IF('กรอกข้อมูล นร1'!E15="ย้าย",'กรอกข้อมูล นร1'!E15,"")</f>
        <v/>
      </c>
      <c r="Q1098" s="35">
        <f t="shared" si="422"/>
        <v>0</v>
      </c>
      <c r="W1098" s="35">
        <f t="shared" si="409"/>
        <v>0</v>
      </c>
    </row>
    <row r="1099" spans="1:23" ht="12.95" customHeight="1">
      <c r="A1099" s="54" t="str">
        <f t="shared" ref="A1099:B1099" si="426">A1039</f>
        <v/>
      </c>
      <c r="B1099" s="470" t="str">
        <f t="shared" si="426"/>
        <v/>
      </c>
      <c r="C1099" s="52" t="str">
        <f>IF(A1099="","",คะแนนตามตัวชี้วัด!AY1021)</f>
        <v/>
      </c>
      <c r="D1099" s="52" t="str">
        <f>IF(A1099="","",คะแนนตามตัวชี้วัด!AU1021)</f>
        <v/>
      </c>
      <c r="E1099" s="52" t="str">
        <f>IF(B1099="","",คะแนนตามตัวชี้วัด!AV1021)</f>
        <v/>
      </c>
      <c r="F1099" s="60" t="str">
        <f t="shared" si="411"/>
        <v/>
      </c>
      <c r="G1099" s="52" t="str">
        <f>IF(A1099="","",คะแนนตามตัวชี้วัด!AZ1021)</f>
        <v/>
      </c>
      <c r="H1099" s="52" t="str">
        <f>IF(A1099="","",คะแนนตามตัวชี้วัด!AW1021)</f>
        <v/>
      </c>
      <c r="I1099" s="52" t="str">
        <f>IF(B1099="","",คะแนนตามตัวชี้วัด!AX1021)</f>
        <v/>
      </c>
      <c r="J1099" s="60" t="str">
        <f t="shared" si="412"/>
        <v/>
      </c>
      <c r="K1099" s="54" t="str">
        <f t="shared" si="413"/>
        <v/>
      </c>
      <c r="L1099" s="307" t="str">
        <f t="shared" si="408"/>
        <v/>
      </c>
      <c r="M1099" s="33"/>
      <c r="N1099" s="33" t="str">
        <f t="shared" si="414"/>
        <v/>
      </c>
      <c r="O1099" s="33" t="str">
        <f t="shared" si="415"/>
        <v/>
      </c>
      <c r="P1099" s="59" t="str">
        <f>IF('กรอกข้อมูล นร1'!E16="ย้าย",'กรอกข้อมูล นร1'!E16,"")</f>
        <v/>
      </c>
      <c r="Q1099" s="35">
        <f t="shared" si="422"/>
        <v>0</v>
      </c>
      <c r="W1099" s="35">
        <f t="shared" si="409"/>
        <v>0</v>
      </c>
    </row>
    <row r="1100" spans="1:23" ht="12.95" customHeight="1">
      <c r="A1100" s="54" t="str">
        <f t="shared" ref="A1100:B1100" si="427">A1040</f>
        <v/>
      </c>
      <c r="B1100" s="470" t="str">
        <f t="shared" si="427"/>
        <v/>
      </c>
      <c r="C1100" s="52" t="str">
        <f>IF(A1100="","",คะแนนตามตัวชี้วัด!AY1022)</f>
        <v/>
      </c>
      <c r="D1100" s="52" t="str">
        <f>IF(A1100="","",คะแนนตามตัวชี้วัด!AU1022)</f>
        <v/>
      </c>
      <c r="E1100" s="52" t="str">
        <f>IF(B1100="","",คะแนนตามตัวชี้วัด!AV1022)</f>
        <v/>
      </c>
      <c r="F1100" s="60" t="str">
        <f t="shared" si="411"/>
        <v/>
      </c>
      <c r="G1100" s="52" t="str">
        <f>IF(A1100="","",คะแนนตามตัวชี้วัด!AZ1022)</f>
        <v/>
      </c>
      <c r="H1100" s="52" t="str">
        <f>IF(A1100="","",คะแนนตามตัวชี้วัด!AW1022)</f>
        <v/>
      </c>
      <c r="I1100" s="52" t="str">
        <f>IF(B1100="","",คะแนนตามตัวชี้วัด!AX1022)</f>
        <v/>
      </c>
      <c r="J1100" s="60" t="str">
        <f t="shared" si="412"/>
        <v/>
      </c>
      <c r="K1100" s="54" t="str">
        <f t="shared" si="413"/>
        <v/>
      </c>
      <c r="L1100" s="307" t="str">
        <f t="shared" si="408"/>
        <v/>
      </c>
      <c r="M1100" s="33"/>
      <c r="N1100" s="33" t="str">
        <f t="shared" si="414"/>
        <v/>
      </c>
      <c r="O1100" s="33" t="str">
        <f t="shared" si="415"/>
        <v/>
      </c>
      <c r="P1100" s="59" t="str">
        <f>IF('กรอกข้อมูล นร1'!E17="ย้าย",'กรอกข้อมูล นร1'!E17,"")</f>
        <v/>
      </c>
      <c r="Q1100" s="35">
        <f t="shared" si="422"/>
        <v>0</v>
      </c>
      <c r="W1100" s="35">
        <f t="shared" si="409"/>
        <v>0</v>
      </c>
    </row>
    <row r="1101" spans="1:23" ht="12.95" customHeight="1">
      <c r="A1101" s="54" t="str">
        <f t="shared" ref="A1101:B1101" si="428">A1041</f>
        <v/>
      </c>
      <c r="B1101" s="470" t="str">
        <f t="shared" si="428"/>
        <v/>
      </c>
      <c r="C1101" s="52" t="str">
        <f>IF(A1101="","",คะแนนตามตัวชี้วัด!AY1023)</f>
        <v/>
      </c>
      <c r="D1101" s="52" t="str">
        <f>IF(A1101="","",คะแนนตามตัวชี้วัด!AU1023)</f>
        <v/>
      </c>
      <c r="E1101" s="52" t="str">
        <f>IF(B1101="","",คะแนนตามตัวชี้วัด!AV1023)</f>
        <v/>
      </c>
      <c r="F1101" s="60" t="str">
        <f t="shared" si="411"/>
        <v/>
      </c>
      <c r="G1101" s="52" t="str">
        <f>IF(A1101="","",คะแนนตามตัวชี้วัด!AZ1023)</f>
        <v/>
      </c>
      <c r="H1101" s="52" t="str">
        <f>IF(A1101="","",คะแนนตามตัวชี้วัด!AW1023)</f>
        <v/>
      </c>
      <c r="I1101" s="52" t="str">
        <f>IF(B1101="","",คะแนนตามตัวชี้วัด!AX1023)</f>
        <v/>
      </c>
      <c r="J1101" s="60" t="str">
        <f t="shared" si="412"/>
        <v/>
      </c>
      <c r="K1101" s="54" t="str">
        <f t="shared" si="413"/>
        <v/>
      </c>
      <c r="L1101" s="307" t="str">
        <f t="shared" si="408"/>
        <v/>
      </c>
      <c r="M1101" s="33"/>
      <c r="N1101" s="33" t="str">
        <f t="shared" si="414"/>
        <v/>
      </c>
      <c r="O1101" s="33" t="str">
        <f t="shared" si="415"/>
        <v/>
      </c>
      <c r="P1101" s="59" t="str">
        <f>IF('กรอกข้อมูล นร1'!E18="ย้าย",'กรอกข้อมูล นร1'!E18,"")</f>
        <v/>
      </c>
      <c r="Q1101" s="35">
        <f t="shared" si="422"/>
        <v>0</v>
      </c>
      <c r="W1101" s="35">
        <f t="shared" si="409"/>
        <v>0</v>
      </c>
    </row>
    <row r="1102" spans="1:23" ht="12.95" customHeight="1">
      <c r="A1102" s="54" t="str">
        <f t="shared" ref="A1102:B1102" si="429">A1042</f>
        <v/>
      </c>
      <c r="B1102" s="470" t="str">
        <f t="shared" si="429"/>
        <v/>
      </c>
      <c r="C1102" s="52" t="str">
        <f>IF(A1102="","",คะแนนตามตัวชี้วัด!AY1024)</f>
        <v/>
      </c>
      <c r="D1102" s="52" t="str">
        <f>IF(A1102="","",คะแนนตามตัวชี้วัด!AU1024)</f>
        <v/>
      </c>
      <c r="E1102" s="52" t="str">
        <f>IF(B1102="","",คะแนนตามตัวชี้วัด!AV1024)</f>
        <v/>
      </c>
      <c r="F1102" s="60" t="str">
        <f t="shared" si="411"/>
        <v/>
      </c>
      <c r="G1102" s="52" t="str">
        <f>IF(A1102="","",คะแนนตามตัวชี้วัด!AZ1024)</f>
        <v/>
      </c>
      <c r="H1102" s="52" t="str">
        <f>IF(A1102="","",คะแนนตามตัวชี้วัด!AW1024)</f>
        <v/>
      </c>
      <c r="I1102" s="52" t="str">
        <f>IF(B1102="","",คะแนนตามตัวชี้วัด!AX1024)</f>
        <v/>
      </c>
      <c r="J1102" s="60" t="str">
        <f t="shared" si="412"/>
        <v/>
      </c>
      <c r="K1102" s="54" t="str">
        <f t="shared" si="413"/>
        <v/>
      </c>
      <c r="L1102" s="307" t="str">
        <f t="shared" si="408"/>
        <v/>
      </c>
      <c r="M1102" s="33"/>
      <c r="N1102" s="33" t="str">
        <f t="shared" si="414"/>
        <v/>
      </c>
      <c r="O1102" s="33" t="str">
        <f t="shared" si="415"/>
        <v/>
      </c>
      <c r="P1102" s="59" t="str">
        <f>IF('กรอกข้อมูล นร1'!E19="ย้าย",'กรอกข้อมูล นร1'!E19,"")</f>
        <v/>
      </c>
      <c r="Q1102" s="35">
        <f t="shared" si="422"/>
        <v>0</v>
      </c>
      <c r="W1102" s="35">
        <f t="shared" si="409"/>
        <v>0</v>
      </c>
    </row>
    <row r="1103" spans="1:23" ht="12.95" customHeight="1">
      <c r="A1103" s="54" t="str">
        <f t="shared" ref="A1103:B1103" si="430">A1043</f>
        <v/>
      </c>
      <c r="B1103" s="470" t="str">
        <f t="shared" si="430"/>
        <v/>
      </c>
      <c r="C1103" s="52" t="str">
        <f>IF(A1103="","",คะแนนตามตัวชี้วัด!AY1025)</f>
        <v/>
      </c>
      <c r="D1103" s="52" t="str">
        <f>IF(A1103="","",คะแนนตามตัวชี้วัด!AU1025)</f>
        <v/>
      </c>
      <c r="E1103" s="52" t="str">
        <f>IF(B1103="","",คะแนนตามตัวชี้วัด!AV1025)</f>
        <v/>
      </c>
      <c r="F1103" s="60" t="str">
        <f t="shared" si="411"/>
        <v/>
      </c>
      <c r="G1103" s="52" t="str">
        <f>IF(A1103="","",คะแนนตามตัวชี้วัด!AZ1025)</f>
        <v/>
      </c>
      <c r="H1103" s="52" t="str">
        <f>IF(A1103="","",คะแนนตามตัวชี้วัด!AW1025)</f>
        <v/>
      </c>
      <c r="I1103" s="52" t="str">
        <f>IF(B1103="","",คะแนนตามตัวชี้วัด!AX1025)</f>
        <v/>
      </c>
      <c r="J1103" s="60" t="str">
        <f t="shared" si="412"/>
        <v/>
      </c>
      <c r="K1103" s="54" t="str">
        <f t="shared" si="413"/>
        <v/>
      </c>
      <c r="L1103" s="307" t="str">
        <f t="shared" si="408"/>
        <v/>
      </c>
      <c r="M1103" s="33"/>
      <c r="N1103" s="33" t="str">
        <f t="shared" si="414"/>
        <v/>
      </c>
      <c r="O1103" s="33" t="str">
        <f t="shared" si="415"/>
        <v/>
      </c>
      <c r="P1103" s="59" t="str">
        <f>IF('กรอกข้อมูล นร1'!E20="ย้าย",'กรอกข้อมูล นร1'!E20,"")</f>
        <v/>
      </c>
      <c r="Q1103" s="35">
        <f t="shared" si="422"/>
        <v>0</v>
      </c>
      <c r="W1103" s="35">
        <f t="shared" si="409"/>
        <v>0</v>
      </c>
    </row>
    <row r="1104" spans="1:23" ht="12.95" customHeight="1">
      <c r="A1104" s="54" t="str">
        <f t="shared" ref="A1104:B1104" si="431">A1044</f>
        <v/>
      </c>
      <c r="B1104" s="470" t="str">
        <f t="shared" si="431"/>
        <v/>
      </c>
      <c r="C1104" s="52" t="str">
        <f>IF(A1104="","",คะแนนตามตัวชี้วัด!AY1026)</f>
        <v/>
      </c>
      <c r="D1104" s="52" t="str">
        <f>IF(A1104="","",คะแนนตามตัวชี้วัด!AU1026)</f>
        <v/>
      </c>
      <c r="E1104" s="52" t="str">
        <f>IF(B1104="","",คะแนนตามตัวชี้วัด!AV1026)</f>
        <v/>
      </c>
      <c r="F1104" s="60" t="str">
        <f t="shared" si="411"/>
        <v/>
      </c>
      <c r="G1104" s="52" t="str">
        <f>IF(A1104="","",คะแนนตามตัวชี้วัด!AZ1026)</f>
        <v/>
      </c>
      <c r="H1104" s="52" t="str">
        <f>IF(A1104="","",คะแนนตามตัวชี้วัด!AW1026)</f>
        <v/>
      </c>
      <c r="I1104" s="52" t="str">
        <f>IF(B1104="","",คะแนนตามตัวชี้วัด!AX1026)</f>
        <v/>
      </c>
      <c r="J1104" s="60" t="str">
        <f t="shared" si="412"/>
        <v/>
      </c>
      <c r="K1104" s="54" t="str">
        <f t="shared" si="413"/>
        <v/>
      </c>
      <c r="L1104" s="307" t="str">
        <f t="shared" si="408"/>
        <v/>
      </c>
      <c r="M1104" s="33"/>
      <c r="N1104" s="33" t="str">
        <f t="shared" si="414"/>
        <v/>
      </c>
      <c r="O1104" s="33" t="str">
        <f t="shared" si="415"/>
        <v/>
      </c>
      <c r="P1104" s="59" t="str">
        <f>IF('กรอกข้อมูล นร1'!E21="ย้าย",'กรอกข้อมูล นร1'!E21,"")</f>
        <v/>
      </c>
      <c r="Q1104" s="35">
        <f t="shared" si="422"/>
        <v>0</v>
      </c>
      <c r="W1104" s="35">
        <f t="shared" si="409"/>
        <v>0</v>
      </c>
    </row>
    <row r="1105" spans="1:23" ht="12.95" customHeight="1">
      <c r="A1105" s="54" t="str">
        <f t="shared" ref="A1105:B1105" si="432">A1045</f>
        <v/>
      </c>
      <c r="B1105" s="470" t="str">
        <f t="shared" si="432"/>
        <v/>
      </c>
      <c r="C1105" s="52" t="str">
        <f>IF(A1105="","",คะแนนตามตัวชี้วัด!AY1027)</f>
        <v/>
      </c>
      <c r="D1105" s="52" t="str">
        <f>IF(A1105="","",คะแนนตามตัวชี้วัด!AU1027)</f>
        <v/>
      </c>
      <c r="E1105" s="52" t="str">
        <f>IF(B1105="","",คะแนนตามตัวชี้วัด!AV1027)</f>
        <v/>
      </c>
      <c r="F1105" s="60" t="str">
        <f t="shared" si="411"/>
        <v/>
      </c>
      <c r="G1105" s="52" t="str">
        <f>IF(A1105="","",คะแนนตามตัวชี้วัด!AZ1027)</f>
        <v/>
      </c>
      <c r="H1105" s="52" t="str">
        <f>IF(A1105="","",คะแนนตามตัวชี้วัด!AW1027)</f>
        <v/>
      </c>
      <c r="I1105" s="52" t="str">
        <f>IF(B1105="","",คะแนนตามตัวชี้วัด!AX1027)</f>
        <v/>
      </c>
      <c r="J1105" s="60" t="str">
        <f t="shared" si="412"/>
        <v/>
      </c>
      <c r="K1105" s="54" t="str">
        <f t="shared" si="413"/>
        <v/>
      </c>
      <c r="L1105" s="307" t="str">
        <f t="shared" si="408"/>
        <v/>
      </c>
      <c r="M1105" s="33"/>
      <c r="N1105" s="33" t="str">
        <f t="shared" si="414"/>
        <v/>
      </c>
      <c r="O1105" s="33" t="str">
        <f t="shared" si="415"/>
        <v/>
      </c>
      <c r="P1105" s="59" t="str">
        <f>IF('กรอกข้อมูล นร1'!E22="ย้าย",'กรอกข้อมูล นร1'!E22,"")</f>
        <v/>
      </c>
      <c r="Q1105" s="35">
        <f t="shared" si="422"/>
        <v>0</v>
      </c>
      <c r="W1105" s="35">
        <f t="shared" si="409"/>
        <v>0</v>
      </c>
    </row>
    <row r="1106" spans="1:23" ht="12.95" customHeight="1">
      <c r="A1106" s="54" t="str">
        <f t="shared" ref="A1106:B1106" si="433">A1046</f>
        <v/>
      </c>
      <c r="B1106" s="470" t="str">
        <f t="shared" si="433"/>
        <v/>
      </c>
      <c r="C1106" s="52" t="str">
        <f>IF(A1106="","",คะแนนตามตัวชี้วัด!AY1028)</f>
        <v/>
      </c>
      <c r="D1106" s="52" t="str">
        <f>IF(A1106="","",คะแนนตามตัวชี้วัด!AU1028)</f>
        <v/>
      </c>
      <c r="E1106" s="52" t="str">
        <f>IF(B1106="","",คะแนนตามตัวชี้วัด!AV1028)</f>
        <v/>
      </c>
      <c r="F1106" s="60" t="str">
        <f t="shared" si="411"/>
        <v/>
      </c>
      <c r="G1106" s="52" t="str">
        <f>IF(A1106="","",คะแนนตามตัวชี้วัด!AZ1028)</f>
        <v/>
      </c>
      <c r="H1106" s="52" t="str">
        <f>IF(A1106="","",คะแนนตามตัวชี้วัด!AW1028)</f>
        <v/>
      </c>
      <c r="I1106" s="52" t="str">
        <f>IF(B1106="","",คะแนนตามตัวชี้วัด!AX1028)</f>
        <v/>
      </c>
      <c r="J1106" s="60" t="str">
        <f t="shared" si="412"/>
        <v/>
      </c>
      <c r="K1106" s="54" t="str">
        <f t="shared" si="413"/>
        <v/>
      </c>
      <c r="L1106" s="307" t="str">
        <f t="shared" si="408"/>
        <v/>
      </c>
      <c r="M1106" s="33"/>
      <c r="N1106" s="33" t="str">
        <f t="shared" si="414"/>
        <v/>
      </c>
      <c r="O1106" s="33" t="str">
        <f t="shared" si="415"/>
        <v/>
      </c>
      <c r="P1106" s="59" t="str">
        <f>IF('กรอกข้อมูล นร1'!E23="ย้าย",'กรอกข้อมูล นร1'!E23,"")</f>
        <v/>
      </c>
      <c r="Q1106" s="35">
        <f t="shared" si="422"/>
        <v>0</v>
      </c>
      <c r="W1106" s="35">
        <f t="shared" si="409"/>
        <v>0</v>
      </c>
    </row>
    <row r="1107" spans="1:23" ht="12.95" customHeight="1">
      <c r="A1107" s="54" t="str">
        <f t="shared" ref="A1107:B1107" si="434">A1047</f>
        <v/>
      </c>
      <c r="B1107" s="470" t="str">
        <f t="shared" si="434"/>
        <v/>
      </c>
      <c r="C1107" s="52" t="str">
        <f>IF(A1107="","",คะแนนตามตัวชี้วัด!AY1029)</f>
        <v/>
      </c>
      <c r="D1107" s="52" t="str">
        <f>IF(A1107="","",คะแนนตามตัวชี้วัด!AU1029)</f>
        <v/>
      </c>
      <c r="E1107" s="52" t="str">
        <f>IF(B1107="","",คะแนนตามตัวชี้วัด!AV1029)</f>
        <v/>
      </c>
      <c r="F1107" s="60" t="str">
        <f t="shared" si="411"/>
        <v/>
      </c>
      <c r="G1107" s="52" t="str">
        <f>IF(A1107="","",คะแนนตามตัวชี้วัด!AZ1029)</f>
        <v/>
      </c>
      <c r="H1107" s="52" t="str">
        <f>IF(A1107="","",คะแนนตามตัวชี้วัด!AW1029)</f>
        <v/>
      </c>
      <c r="I1107" s="52" t="str">
        <f>IF(B1107="","",คะแนนตามตัวชี้วัด!AX1029)</f>
        <v/>
      </c>
      <c r="J1107" s="60" t="str">
        <f t="shared" si="412"/>
        <v/>
      </c>
      <c r="K1107" s="54" t="str">
        <f t="shared" si="413"/>
        <v/>
      </c>
      <c r="L1107" s="307" t="str">
        <f t="shared" si="408"/>
        <v/>
      </c>
      <c r="M1107" s="33"/>
      <c r="N1107" s="33" t="str">
        <f t="shared" si="414"/>
        <v/>
      </c>
      <c r="O1107" s="33" t="str">
        <f t="shared" si="415"/>
        <v/>
      </c>
      <c r="P1107" s="59" t="str">
        <f>IF('กรอกข้อมูล นร1'!E24="ย้าย",'กรอกข้อมูล นร1'!E24,"")</f>
        <v/>
      </c>
      <c r="Q1107" s="35">
        <f t="shared" si="422"/>
        <v>0</v>
      </c>
      <c r="W1107" s="35">
        <f t="shared" si="409"/>
        <v>0</v>
      </c>
    </row>
    <row r="1108" spans="1:23" ht="12.95" customHeight="1">
      <c r="A1108" s="54" t="str">
        <f t="shared" ref="A1108:B1108" si="435">A1048</f>
        <v/>
      </c>
      <c r="B1108" s="470" t="str">
        <f t="shared" si="435"/>
        <v/>
      </c>
      <c r="C1108" s="52" t="str">
        <f>IF(A1108="","",คะแนนตามตัวชี้วัด!AY1030)</f>
        <v/>
      </c>
      <c r="D1108" s="52" t="str">
        <f>IF(A1108="","",คะแนนตามตัวชี้วัด!AU1030)</f>
        <v/>
      </c>
      <c r="E1108" s="52" t="str">
        <f>IF(B1108="","",คะแนนตามตัวชี้วัด!AV1030)</f>
        <v/>
      </c>
      <c r="F1108" s="60" t="str">
        <f t="shared" si="411"/>
        <v/>
      </c>
      <c r="G1108" s="52" t="str">
        <f>IF(A1108="","",คะแนนตามตัวชี้วัด!AZ1030)</f>
        <v/>
      </c>
      <c r="H1108" s="52" t="str">
        <f>IF(A1108="","",คะแนนตามตัวชี้วัด!AW1030)</f>
        <v/>
      </c>
      <c r="I1108" s="52" t="str">
        <f>IF(B1108="","",คะแนนตามตัวชี้วัด!AX1030)</f>
        <v/>
      </c>
      <c r="J1108" s="60" t="str">
        <f t="shared" si="412"/>
        <v/>
      </c>
      <c r="K1108" s="54" t="str">
        <f t="shared" si="413"/>
        <v/>
      </c>
      <c r="L1108" s="307" t="str">
        <f t="shared" si="408"/>
        <v/>
      </c>
      <c r="M1108" s="33"/>
      <c r="N1108" s="33" t="str">
        <f t="shared" si="414"/>
        <v/>
      </c>
      <c r="O1108" s="33" t="str">
        <f t="shared" si="415"/>
        <v/>
      </c>
      <c r="P1108" s="59" t="str">
        <f>IF('กรอกข้อมูล นร1'!E25="ย้าย",'กรอกข้อมูล นร1'!E25,"")</f>
        <v/>
      </c>
      <c r="Q1108" s="35">
        <f t="shared" si="422"/>
        <v>0</v>
      </c>
      <c r="W1108" s="35">
        <f t="shared" si="409"/>
        <v>0</v>
      </c>
    </row>
    <row r="1109" spans="1:23" ht="12.95" customHeight="1">
      <c r="A1109" s="54" t="str">
        <f t="shared" ref="A1109:B1109" si="436">A1049</f>
        <v/>
      </c>
      <c r="B1109" s="470" t="str">
        <f t="shared" si="436"/>
        <v/>
      </c>
      <c r="C1109" s="52" t="str">
        <f>IF(A1109="","",คะแนนตามตัวชี้วัด!AY1031)</f>
        <v/>
      </c>
      <c r="D1109" s="52" t="str">
        <f>IF(A1109="","",คะแนนตามตัวชี้วัด!AU1031)</f>
        <v/>
      </c>
      <c r="E1109" s="52" t="str">
        <f>IF(B1109="","",คะแนนตามตัวชี้วัด!AV1031)</f>
        <v/>
      </c>
      <c r="F1109" s="60" t="str">
        <f t="shared" si="411"/>
        <v/>
      </c>
      <c r="G1109" s="52" t="str">
        <f>IF(A1109="","",คะแนนตามตัวชี้วัด!AZ1031)</f>
        <v/>
      </c>
      <c r="H1109" s="52" t="str">
        <f>IF(A1109="","",คะแนนตามตัวชี้วัด!AW1031)</f>
        <v/>
      </c>
      <c r="I1109" s="52" t="str">
        <f>IF(B1109="","",คะแนนตามตัวชี้วัด!AX1031)</f>
        <v/>
      </c>
      <c r="J1109" s="60" t="str">
        <f t="shared" si="412"/>
        <v/>
      </c>
      <c r="K1109" s="54" t="str">
        <f t="shared" si="413"/>
        <v/>
      </c>
      <c r="L1109" s="307" t="str">
        <f t="shared" si="408"/>
        <v/>
      </c>
      <c r="M1109" s="33"/>
      <c r="N1109" s="33" t="str">
        <f t="shared" si="414"/>
        <v/>
      </c>
      <c r="O1109" s="33" t="str">
        <f t="shared" si="415"/>
        <v/>
      </c>
      <c r="P1109" s="59" t="str">
        <f>IF('กรอกข้อมูล นร1'!E26="ย้าย",'กรอกข้อมูล นร1'!E26,"")</f>
        <v/>
      </c>
      <c r="Q1109" s="35">
        <f t="shared" si="422"/>
        <v>0</v>
      </c>
      <c r="W1109" s="35">
        <f t="shared" si="409"/>
        <v>0</v>
      </c>
    </row>
    <row r="1110" spans="1:23" ht="12.95" customHeight="1">
      <c r="A1110" s="54" t="str">
        <f t="shared" ref="A1110:B1110" si="437">A1050</f>
        <v/>
      </c>
      <c r="B1110" s="470" t="str">
        <f t="shared" si="437"/>
        <v/>
      </c>
      <c r="C1110" s="52" t="str">
        <f>IF(A1110="","",คะแนนตามตัวชี้วัด!AY1032)</f>
        <v/>
      </c>
      <c r="D1110" s="52" t="str">
        <f>IF(A1110="","",คะแนนตามตัวชี้วัด!AU1032)</f>
        <v/>
      </c>
      <c r="E1110" s="52" t="str">
        <f>IF(B1110="","",คะแนนตามตัวชี้วัด!AV1032)</f>
        <v/>
      </c>
      <c r="F1110" s="60" t="str">
        <f t="shared" si="411"/>
        <v/>
      </c>
      <c r="G1110" s="52" t="str">
        <f>IF(A1110="","",คะแนนตามตัวชี้วัด!AZ1032)</f>
        <v/>
      </c>
      <c r="H1110" s="52" t="str">
        <f>IF(A1110="","",คะแนนตามตัวชี้วัด!AW1032)</f>
        <v/>
      </c>
      <c r="I1110" s="52" t="str">
        <f>IF(B1110="","",คะแนนตามตัวชี้วัด!AX1032)</f>
        <v/>
      </c>
      <c r="J1110" s="60" t="str">
        <f t="shared" si="412"/>
        <v/>
      </c>
      <c r="K1110" s="54" t="str">
        <f t="shared" si="413"/>
        <v/>
      </c>
      <c r="L1110" s="307" t="str">
        <f t="shared" si="408"/>
        <v/>
      </c>
      <c r="M1110" s="33"/>
      <c r="N1110" s="33" t="str">
        <f t="shared" si="414"/>
        <v/>
      </c>
      <c r="O1110" s="33" t="str">
        <f t="shared" si="415"/>
        <v/>
      </c>
      <c r="P1110" s="59" t="str">
        <f>IF('กรอกข้อมูล นร1'!E27="ย้าย",'กรอกข้อมูล นร1'!E27,"")</f>
        <v/>
      </c>
      <c r="Q1110" s="35">
        <f t="shared" si="422"/>
        <v>0</v>
      </c>
      <c r="W1110" s="35">
        <f t="shared" si="409"/>
        <v>0</v>
      </c>
    </row>
    <row r="1111" spans="1:23" ht="12.95" customHeight="1">
      <c r="A1111" s="54" t="str">
        <f t="shared" ref="A1111:B1111" si="438">A1051</f>
        <v/>
      </c>
      <c r="B1111" s="470" t="str">
        <f t="shared" si="438"/>
        <v/>
      </c>
      <c r="C1111" s="52" t="str">
        <f>IF(A1111="","",คะแนนตามตัวชี้วัด!AY1033)</f>
        <v/>
      </c>
      <c r="D1111" s="52" t="str">
        <f>IF(A1111="","",คะแนนตามตัวชี้วัด!AU1033)</f>
        <v/>
      </c>
      <c r="E1111" s="52" t="str">
        <f>IF(B1111="","",คะแนนตามตัวชี้วัด!AV1033)</f>
        <v/>
      </c>
      <c r="F1111" s="60" t="str">
        <f t="shared" si="411"/>
        <v/>
      </c>
      <c r="G1111" s="52" t="str">
        <f>IF(A1111="","",คะแนนตามตัวชี้วัด!AZ1033)</f>
        <v/>
      </c>
      <c r="H1111" s="52" t="str">
        <f>IF(A1111="","",คะแนนตามตัวชี้วัด!AW1033)</f>
        <v/>
      </c>
      <c r="I1111" s="52" t="str">
        <f>IF(B1111="","",คะแนนตามตัวชี้วัด!AX1033)</f>
        <v/>
      </c>
      <c r="J1111" s="60" t="str">
        <f t="shared" si="412"/>
        <v/>
      </c>
      <c r="K1111" s="54" t="str">
        <f t="shared" si="413"/>
        <v/>
      </c>
      <c r="L1111" s="307" t="str">
        <f t="shared" si="408"/>
        <v/>
      </c>
      <c r="M1111" s="33"/>
      <c r="N1111" s="33" t="str">
        <f t="shared" si="414"/>
        <v/>
      </c>
      <c r="O1111" s="33" t="str">
        <f t="shared" si="415"/>
        <v/>
      </c>
      <c r="P1111" s="59" t="str">
        <f>IF('กรอกข้อมูล นร1'!E28="ย้าย",'กรอกข้อมูล นร1'!E28,"")</f>
        <v/>
      </c>
      <c r="Q1111" s="35">
        <f t="shared" si="422"/>
        <v>0</v>
      </c>
      <c r="W1111" s="35">
        <f t="shared" si="409"/>
        <v>0</v>
      </c>
    </row>
    <row r="1112" spans="1:23" ht="12.95" customHeight="1">
      <c r="A1112" s="54" t="str">
        <f t="shared" ref="A1112:B1112" si="439">A1052</f>
        <v/>
      </c>
      <c r="B1112" s="470" t="str">
        <f t="shared" si="439"/>
        <v/>
      </c>
      <c r="C1112" s="52" t="str">
        <f>IF(A1112="","",คะแนนตามตัวชี้วัด!AY1034)</f>
        <v/>
      </c>
      <c r="D1112" s="52" t="str">
        <f>IF(A1112="","",คะแนนตามตัวชี้วัด!AU1034)</f>
        <v/>
      </c>
      <c r="E1112" s="52" t="str">
        <f>IF(B1112="","",คะแนนตามตัวชี้วัด!AV1034)</f>
        <v/>
      </c>
      <c r="F1112" s="60" t="str">
        <f t="shared" si="411"/>
        <v/>
      </c>
      <c r="G1112" s="52" t="str">
        <f>IF(A1112="","",คะแนนตามตัวชี้วัด!AZ1034)</f>
        <v/>
      </c>
      <c r="H1112" s="52" t="str">
        <f>IF(A1112="","",คะแนนตามตัวชี้วัด!AW1034)</f>
        <v/>
      </c>
      <c r="I1112" s="52" t="str">
        <f>IF(B1112="","",คะแนนตามตัวชี้วัด!AX1034)</f>
        <v/>
      </c>
      <c r="J1112" s="60" t="str">
        <f t="shared" si="412"/>
        <v/>
      </c>
      <c r="K1112" s="54" t="str">
        <f t="shared" si="413"/>
        <v/>
      </c>
      <c r="L1112" s="307" t="str">
        <f t="shared" si="408"/>
        <v/>
      </c>
      <c r="M1112" s="33"/>
      <c r="N1112" s="33" t="str">
        <f t="shared" si="414"/>
        <v/>
      </c>
      <c r="O1112" s="33" t="str">
        <f t="shared" si="415"/>
        <v/>
      </c>
      <c r="P1112" s="59" t="str">
        <f>IF('กรอกข้อมูล นร1'!E29="ย้าย",'กรอกข้อมูล นร1'!E29,"")</f>
        <v/>
      </c>
      <c r="Q1112" s="35">
        <f t="shared" si="422"/>
        <v>0</v>
      </c>
      <c r="W1112" s="35">
        <f t="shared" si="409"/>
        <v>0</v>
      </c>
    </row>
    <row r="1113" spans="1:23" ht="12.95" customHeight="1">
      <c r="A1113" s="54" t="str">
        <f t="shared" ref="A1113:B1113" si="440">A1053</f>
        <v/>
      </c>
      <c r="B1113" s="470" t="str">
        <f t="shared" si="440"/>
        <v/>
      </c>
      <c r="C1113" s="52" t="str">
        <f>IF(A1113="","",คะแนนตามตัวชี้วัด!AY1035)</f>
        <v/>
      </c>
      <c r="D1113" s="52" t="str">
        <f>IF(A1113="","",คะแนนตามตัวชี้วัด!AU1035)</f>
        <v/>
      </c>
      <c r="E1113" s="52" t="str">
        <f>IF(B1113="","",คะแนนตามตัวชี้วัด!AV1035)</f>
        <v/>
      </c>
      <c r="F1113" s="60" t="str">
        <f t="shared" si="411"/>
        <v/>
      </c>
      <c r="G1113" s="52" t="str">
        <f>IF(A1113="","",คะแนนตามตัวชี้วัด!AZ1035)</f>
        <v/>
      </c>
      <c r="H1113" s="52" t="str">
        <f>IF(A1113="","",คะแนนตามตัวชี้วัด!AW1035)</f>
        <v/>
      </c>
      <c r="I1113" s="52" t="str">
        <f>IF(B1113="","",คะแนนตามตัวชี้วัด!AX1035)</f>
        <v/>
      </c>
      <c r="J1113" s="60" t="str">
        <f t="shared" si="412"/>
        <v/>
      </c>
      <c r="K1113" s="54" t="str">
        <f t="shared" si="413"/>
        <v/>
      </c>
      <c r="L1113" s="307" t="str">
        <f t="shared" si="408"/>
        <v/>
      </c>
      <c r="M1113" s="33"/>
      <c r="N1113" s="33" t="str">
        <f t="shared" si="414"/>
        <v/>
      </c>
      <c r="O1113" s="33" t="str">
        <f t="shared" si="415"/>
        <v/>
      </c>
      <c r="P1113" s="59" t="str">
        <f>IF('กรอกข้อมูล นร1'!E30="ย้าย",'กรอกข้อมูล นร1'!E30,"")</f>
        <v/>
      </c>
      <c r="Q1113" s="35">
        <f t="shared" si="422"/>
        <v>0</v>
      </c>
      <c r="W1113" s="35">
        <f t="shared" si="409"/>
        <v>0</v>
      </c>
    </row>
    <row r="1114" spans="1:23" ht="12.95" customHeight="1">
      <c r="A1114" s="54" t="str">
        <f t="shared" ref="A1114:B1114" si="441">A1054</f>
        <v/>
      </c>
      <c r="B1114" s="470" t="str">
        <f t="shared" si="441"/>
        <v/>
      </c>
      <c r="C1114" s="52" t="str">
        <f>IF(A1114="","",คะแนนตามตัวชี้วัด!AY1036)</f>
        <v/>
      </c>
      <c r="D1114" s="52" t="str">
        <f>IF(A1114="","",คะแนนตามตัวชี้วัด!AU1036)</f>
        <v/>
      </c>
      <c r="E1114" s="52" t="str">
        <f>IF(B1114="","",คะแนนตามตัวชี้วัด!AV1036)</f>
        <v/>
      </c>
      <c r="F1114" s="60" t="str">
        <f t="shared" si="411"/>
        <v/>
      </c>
      <c r="G1114" s="52" t="str">
        <f>IF(A1114="","",คะแนนตามตัวชี้วัด!AZ1036)</f>
        <v/>
      </c>
      <c r="H1114" s="52" t="str">
        <f>IF(A1114="","",คะแนนตามตัวชี้วัด!AW1036)</f>
        <v/>
      </c>
      <c r="I1114" s="52" t="str">
        <f>IF(B1114="","",คะแนนตามตัวชี้วัด!AX1036)</f>
        <v/>
      </c>
      <c r="J1114" s="60" t="str">
        <f t="shared" si="412"/>
        <v/>
      </c>
      <c r="K1114" s="54" t="str">
        <f t="shared" si="413"/>
        <v/>
      </c>
      <c r="L1114" s="307" t="str">
        <f t="shared" si="408"/>
        <v/>
      </c>
      <c r="M1114" s="33"/>
      <c r="N1114" s="33" t="str">
        <f t="shared" si="414"/>
        <v/>
      </c>
      <c r="O1114" s="33" t="str">
        <f t="shared" si="415"/>
        <v/>
      </c>
      <c r="P1114" s="59" t="str">
        <f>IF('กรอกข้อมูล นร1'!E31="ย้าย",'กรอกข้อมูล นร1'!E31,"")</f>
        <v/>
      </c>
      <c r="Q1114" s="35">
        <f t="shared" si="422"/>
        <v>0</v>
      </c>
      <c r="W1114" s="35">
        <f t="shared" si="409"/>
        <v>0</v>
      </c>
    </row>
    <row r="1115" spans="1:23" ht="12.95" customHeight="1">
      <c r="A1115" s="54" t="str">
        <f t="shared" ref="A1115:B1115" si="442">A1055</f>
        <v/>
      </c>
      <c r="B1115" s="470" t="str">
        <f t="shared" si="442"/>
        <v/>
      </c>
      <c r="C1115" s="52" t="str">
        <f>IF(A1115="","",คะแนนตามตัวชี้วัด!AY1037)</f>
        <v/>
      </c>
      <c r="D1115" s="52" t="str">
        <f>IF(A1115="","",คะแนนตามตัวชี้วัด!AU1037)</f>
        <v/>
      </c>
      <c r="E1115" s="52" t="str">
        <f>IF(B1115="","",คะแนนตามตัวชี้วัด!AV1037)</f>
        <v/>
      </c>
      <c r="F1115" s="60" t="str">
        <f t="shared" si="411"/>
        <v/>
      </c>
      <c r="G1115" s="52" t="str">
        <f>IF(A1115="","",คะแนนตามตัวชี้วัด!AZ1037)</f>
        <v/>
      </c>
      <c r="H1115" s="52" t="str">
        <f>IF(A1115="","",คะแนนตามตัวชี้วัด!AW1037)</f>
        <v/>
      </c>
      <c r="I1115" s="52" t="str">
        <f>IF(B1115="","",คะแนนตามตัวชี้วัด!AX1037)</f>
        <v/>
      </c>
      <c r="J1115" s="60" t="str">
        <f t="shared" si="412"/>
        <v/>
      </c>
      <c r="K1115" s="54" t="str">
        <f t="shared" si="413"/>
        <v/>
      </c>
      <c r="L1115" s="307" t="str">
        <f t="shared" si="408"/>
        <v/>
      </c>
      <c r="M1115" s="33"/>
      <c r="N1115" s="33" t="str">
        <f t="shared" si="414"/>
        <v/>
      </c>
      <c r="O1115" s="33" t="str">
        <f t="shared" si="415"/>
        <v/>
      </c>
      <c r="P1115" s="59" t="str">
        <f>IF('กรอกข้อมูล นร1'!E32="ย้าย",'กรอกข้อมูล นร1'!E32,"")</f>
        <v/>
      </c>
      <c r="Q1115" s="35">
        <f t="shared" si="422"/>
        <v>0</v>
      </c>
      <c r="W1115" s="35">
        <f t="shared" si="409"/>
        <v>0</v>
      </c>
    </row>
    <row r="1116" spans="1:23" ht="12.95" customHeight="1">
      <c r="A1116" s="54" t="str">
        <f t="shared" ref="A1116:B1116" si="443">A1056</f>
        <v/>
      </c>
      <c r="B1116" s="470" t="str">
        <f t="shared" si="443"/>
        <v/>
      </c>
      <c r="C1116" s="52" t="str">
        <f>IF(A1116="","",คะแนนตามตัวชี้วัด!AY1038)</f>
        <v/>
      </c>
      <c r="D1116" s="52" t="str">
        <f>IF(A1116="","",คะแนนตามตัวชี้วัด!AU1038)</f>
        <v/>
      </c>
      <c r="E1116" s="52" t="str">
        <f>IF(B1116="","",คะแนนตามตัวชี้วัด!AV1038)</f>
        <v/>
      </c>
      <c r="F1116" s="60" t="str">
        <f t="shared" si="411"/>
        <v/>
      </c>
      <c r="G1116" s="52" t="str">
        <f>IF(A1116="","",คะแนนตามตัวชี้วัด!AZ1038)</f>
        <v/>
      </c>
      <c r="H1116" s="52" t="str">
        <f>IF(A1116="","",คะแนนตามตัวชี้วัด!AW1038)</f>
        <v/>
      </c>
      <c r="I1116" s="52" t="str">
        <f>IF(B1116="","",คะแนนตามตัวชี้วัด!AX1038)</f>
        <v/>
      </c>
      <c r="J1116" s="60" t="str">
        <f t="shared" si="412"/>
        <v/>
      </c>
      <c r="K1116" s="54" t="str">
        <f t="shared" si="413"/>
        <v/>
      </c>
      <c r="L1116" s="307" t="str">
        <f t="shared" si="408"/>
        <v/>
      </c>
      <c r="M1116" s="33"/>
      <c r="N1116" s="33" t="str">
        <f t="shared" si="414"/>
        <v/>
      </c>
      <c r="O1116" s="33" t="str">
        <f t="shared" si="415"/>
        <v/>
      </c>
      <c r="P1116" s="59" t="str">
        <f>IF('กรอกข้อมูล นร1'!E33="ย้าย",'กรอกข้อมูล นร1'!E33,"")</f>
        <v/>
      </c>
      <c r="Q1116" s="35">
        <f t="shared" si="422"/>
        <v>0</v>
      </c>
      <c r="W1116" s="35">
        <f t="shared" si="409"/>
        <v>0</v>
      </c>
    </row>
    <row r="1117" spans="1:23" ht="12.95" customHeight="1">
      <c r="A1117" s="54" t="str">
        <f t="shared" ref="A1117:B1117" si="444">A1057</f>
        <v/>
      </c>
      <c r="B1117" s="470" t="str">
        <f t="shared" si="444"/>
        <v/>
      </c>
      <c r="C1117" s="52" t="str">
        <f>IF(A1117="","",คะแนนตามตัวชี้วัด!AY1039)</f>
        <v/>
      </c>
      <c r="D1117" s="52" t="str">
        <f>IF(A1117="","",คะแนนตามตัวชี้วัด!AU1039)</f>
        <v/>
      </c>
      <c r="E1117" s="52" t="str">
        <f>IF(B1117="","",คะแนนตามตัวชี้วัด!AV1039)</f>
        <v/>
      </c>
      <c r="F1117" s="60" t="str">
        <f t="shared" si="411"/>
        <v/>
      </c>
      <c r="G1117" s="52" t="str">
        <f>IF(A1117="","",คะแนนตามตัวชี้วัด!AZ1039)</f>
        <v/>
      </c>
      <c r="H1117" s="52" t="str">
        <f>IF(A1117="","",คะแนนตามตัวชี้วัด!AW1039)</f>
        <v/>
      </c>
      <c r="I1117" s="52" t="str">
        <f>IF(B1117="","",คะแนนตามตัวชี้วัด!AX1039)</f>
        <v/>
      </c>
      <c r="J1117" s="60" t="str">
        <f t="shared" si="412"/>
        <v/>
      </c>
      <c r="K1117" s="54" t="str">
        <f t="shared" si="413"/>
        <v/>
      </c>
      <c r="L1117" s="307" t="str">
        <f t="shared" si="408"/>
        <v/>
      </c>
      <c r="M1117" s="33"/>
      <c r="N1117" s="33" t="str">
        <f t="shared" si="414"/>
        <v/>
      </c>
      <c r="O1117" s="33" t="str">
        <f t="shared" si="415"/>
        <v/>
      </c>
      <c r="P1117" s="59" t="str">
        <f>IF('กรอกข้อมูล นร1'!E34="ย้าย",'กรอกข้อมูล นร1'!E34,"")</f>
        <v/>
      </c>
      <c r="Q1117" s="35">
        <f t="shared" si="422"/>
        <v>0</v>
      </c>
      <c r="W1117" s="35">
        <f t="shared" si="409"/>
        <v>0</v>
      </c>
    </row>
    <row r="1118" spans="1:23" ht="12.95" customHeight="1">
      <c r="A1118" s="54" t="str">
        <f t="shared" ref="A1118:B1118" si="445">A1058</f>
        <v/>
      </c>
      <c r="B1118" s="470" t="str">
        <f t="shared" si="445"/>
        <v/>
      </c>
      <c r="C1118" s="52" t="str">
        <f>IF(A1118="","",คะแนนตามตัวชี้วัด!AY1040)</f>
        <v/>
      </c>
      <c r="D1118" s="52" t="str">
        <f>IF(A1118="","",คะแนนตามตัวชี้วัด!AU1040)</f>
        <v/>
      </c>
      <c r="E1118" s="52" t="str">
        <f>IF(B1118="","",คะแนนตามตัวชี้วัด!AV1040)</f>
        <v/>
      </c>
      <c r="F1118" s="60" t="str">
        <f t="shared" si="411"/>
        <v/>
      </c>
      <c r="G1118" s="52" t="str">
        <f>IF(A1118="","",คะแนนตามตัวชี้วัด!AZ1040)</f>
        <v/>
      </c>
      <c r="H1118" s="52" t="str">
        <f>IF(A1118="","",คะแนนตามตัวชี้วัด!AW1040)</f>
        <v/>
      </c>
      <c r="I1118" s="52" t="str">
        <f>IF(B1118="","",คะแนนตามตัวชี้วัด!AX1040)</f>
        <v/>
      </c>
      <c r="J1118" s="60" t="str">
        <f t="shared" si="412"/>
        <v/>
      </c>
      <c r="K1118" s="54" t="str">
        <f t="shared" si="413"/>
        <v/>
      </c>
      <c r="L1118" s="307" t="str">
        <f t="shared" si="408"/>
        <v/>
      </c>
      <c r="M1118" s="33"/>
      <c r="N1118" s="33" t="str">
        <f t="shared" si="414"/>
        <v/>
      </c>
      <c r="O1118" s="33" t="str">
        <f t="shared" si="415"/>
        <v/>
      </c>
      <c r="P1118" s="59" t="str">
        <f>IF('กรอกข้อมูล นร1'!E35="ย้าย",'กรอกข้อมูล นร1'!E35,"")</f>
        <v/>
      </c>
      <c r="Q1118" s="35">
        <f t="shared" si="422"/>
        <v>0</v>
      </c>
      <c r="W1118" s="35">
        <f t="shared" si="409"/>
        <v>0</v>
      </c>
    </row>
    <row r="1119" spans="1:23" ht="12.95" customHeight="1">
      <c r="A1119" s="54" t="str">
        <f t="shared" ref="A1119:B1119" si="446">A1059</f>
        <v/>
      </c>
      <c r="B1119" s="470" t="str">
        <f t="shared" si="446"/>
        <v/>
      </c>
      <c r="C1119" s="52" t="str">
        <f>IF(A1119="","",คะแนนตามตัวชี้วัด!AY1041)</f>
        <v/>
      </c>
      <c r="D1119" s="52" t="str">
        <f>IF(A1119="","",คะแนนตามตัวชี้วัด!AU1041)</f>
        <v/>
      </c>
      <c r="E1119" s="52" t="str">
        <f>IF(B1119="","",คะแนนตามตัวชี้วัด!AV1041)</f>
        <v/>
      </c>
      <c r="F1119" s="60" t="str">
        <f t="shared" si="411"/>
        <v/>
      </c>
      <c r="G1119" s="52" t="str">
        <f>IF(A1119="","",คะแนนตามตัวชี้วัด!AZ1041)</f>
        <v/>
      </c>
      <c r="H1119" s="52" t="str">
        <f>IF(A1119="","",คะแนนตามตัวชี้วัด!AW1041)</f>
        <v/>
      </c>
      <c r="I1119" s="52" t="str">
        <f>IF(B1119="","",คะแนนตามตัวชี้วัด!AX1041)</f>
        <v/>
      </c>
      <c r="J1119" s="60" t="str">
        <f t="shared" si="412"/>
        <v/>
      </c>
      <c r="K1119" s="54" t="str">
        <f t="shared" si="413"/>
        <v/>
      </c>
      <c r="L1119" s="307" t="str">
        <f t="shared" si="408"/>
        <v/>
      </c>
      <c r="M1119" s="33"/>
      <c r="N1119" s="33" t="str">
        <f t="shared" si="414"/>
        <v/>
      </c>
      <c r="O1119" s="33" t="str">
        <f t="shared" si="415"/>
        <v/>
      </c>
      <c r="P1119" s="59" t="str">
        <f>IF('กรอกข้อมูล นร1'!E36="ย้าย",'กรอกข้อมูล นร1'!E36,"")</f>
        <v/>
      </c>
      <c r="Q1119" s="35">
        <f t="shared" si="422"/>
        <v>0</v>
      </c>
      <c r="W1119" s="35">
        <f t="shared" si="409"/>
        <v>0</v>
      </c>
    </row>
    <row r="1120" spans="1:23" ht="12.95" customHeight="1">
      <c r="A1120" s="54" t="str">
        <f t="shared" ref="A1120:B1120" si="447">A1060</f>
        <v/>
      </c>
      <c r="B1120" s="470" t="str">
        <f t="shared" si="447"/>
        <v/>
      </c>
      <c r="C1120" s="52" t="str">
        <f>IF(A1120="","",คะแนนตามตัวชี้วัด!AY1042)</f>
        <v/>
      </c>
      <c r="D1120" s="52" t="str">
        <f>IF(A1120="","",คะแนนตามตัวชี้วัด!AU1042)</f>
        <v/>
      </c>
      <c r="E1120" s="52" t="str">
        <f>IF(B1120="","",คะแนนตามตัวชี้วัด!AV1042)</f>
        <v/>
      </c>
      <c r="F1120" s="60" t="str">
        <f t="shared" si="411"/>
        <v/>
      </c>
      <c r="G1120" s="52" t="str">
        <f>IF(A1120="","",คะแนนตามตัวชี้วัด!AZ1042)</f>
        <v/>
      </c>
      <c r="H1120" s="52" t="str">
        <f>IF(A1120="","",คะแนนตามตัวชี้วัด!AW1042)</f>
        <v/>
      </c>
      <c r="I1120" s="52" t="str">
        <f>IF(B1120="","",คะแนนตามตัวชี้วัด!AX1042)</f>
        <v/>
      </c>
      <c r="J1120" s="60" t="str">
        <f t="shared" si="412"/>
        <v/>
      </c>
      <c r="K1120" s="54" t="str">
        <f t="shared" si="413"/>
        <v/>
      </c>
      <c r="L1120" s="307" t="str">
        <f t="shared" si="408"/>
        <v/>
      </c>
      <c r="M1120" s="33"/>
      <c r="N1120" s="33" t="str">
        <f t="shared" si="414"/>
        <v/>
      </c>
      <c r="O1120" s="33" t="str">
        <f t="shared" si="415"/>
        <v/>
      </c>
      <c r="P1120" s="59" t="str">
        <f>IF('กรอกข้อมูล นร1'!E37="ย้าย",'กรอกข้อมูล นร1'!E37,"")</f>
        <v/>
      </c>
      <c r="Q1120" s="35">
        <f t="shared" si="422"/>
        <v>0</v>
      </c>
      <c r="W1120" s="35">
        <f t="shared" si="409"/>
        <v>0</v>
      </c>
    </row>
    <row r="1121" spans="1:23" ht="12.95" customHeight="1">
      <c r="A1121" s="54" t="str">
        <f t="shared" ref="A1121:B1121" si="448">A1061</f>
        <v/>
      </c>
      <c r="B1121" s="470" t="str">
        <f t="shared" si="448"/>
        <v/>
      </c>
      <c r="C1121" s="52" t="str">
        <f>IF(A1121="","",คะแนนตามตัวชี้วัด!AY1043)</f>
        <v/>
      </c>
      <c r="D1121" s="52" t="str">
        <f>IF(A1121="","",คะแนนตามตัวชี้วัด!AU1043)</f>
        <v/>
      </c>
      <c r="E1121" s="52" t="str">
        <f>IF(B1121="","",คะแนนตามตัวชี้วัด!AV1043)</f>
        <v/>
      </c>
      <c r="F1121" s="60" t="str">
        <f t="shared" si="411"/>
        <v/>
      </c>
      <c r="G1121" s="52" t="str">
        <f>IF(A1121="","",คะแนนตามตัวชี้วัด!AZ1043)</f>
        <v/>
      </c>
      <c r="H1121" s="52" t="str">
        <f>IF(A1121="","",คะแนนตามตัวชี้วัด!AW1043)</f>
        <v/>
      </c>
      <c r="I1121" s="52" t="str">
        <f>IF(B1121="","",คะแนนตามตัวชี้วัด!AX1043)</f>
        <v/>
      </c>
      <c r="J1121" s="60" t="str">
        <f t="shared" si="412"/>
        <v/>
      </c>
      <c r="K1121" s="54" t="str">
        <f t="shared" si="413"/>
        <v/>
      </c>
      <c r="L1121" s="307" t="str">
        <f t="shared" si="408"/>
        <v/>
      </c>
      <c r="M1121" s="33"/>
      <c r="N1121" s="33" t="str">
        <f t="shared" si="414"/>
        <v/>
      </c>
      <c r="O1121" s="33" t="str">
        <f t="shared" si="415"/>
        <v/>
      </c>
      <c r="P1121" s="59" t="str">
        <f>IF('กรอกข้อมูล นร1'!E38="ย้าย",'กรอกข้อมูล นร1'!E38,"")</f>
        <v/>
      </c>
      <c r="Q1121" s="35">
        <f t="shared" si="422"/>
        <v>0</v>
      </c>
      <c r="W1121" s="35">
        <f t="shared" si="409"/>
        <v>0</v>
      </c>
    </row>
    <row r="1122" spans="1:23" ht="12.95" customHeight="1">
      <c r="A1122" s="54" t="str">
        <f t="shared" ref="A1122:B1122" si="449">A1062</f>
        <v/>
      </c>
      <c r="B1122" s="470" t="str">
        <f t="shared" si="449"/>
        <v/>
      </c>
      <c r="C1122" s="52" t="str">
        <f>IF(A1122="","",คะแนนตามตัวชี้วัด!AY1044)</f>
        <v/>
      </c>
      <c r="D1122" s="52" t="str">
        <f>IF(A1122="","",คะแนนตามตัวชี้วัด!AU1044)</f>
        <v/>
      </c>
      <c r="E1122" s="52" t="str">
        <f>IF(B1122="","",คะแนนตามตัวชี้วัด!AV1044)</f>
        <v/>
      </c>
      <c r="F1122" s="60" t="str">
        <f t="shared" si="411"/>
        <v/>
      </c>
      <c r="G1122" s="52" t="str">
        <f>IF(A1122="","",คะแนนตามตัวชี้วัด!AZ1044)</f>
        <v/>
      </c>
      <c r="H1122" s="52" t="str">
        <f>IF(A1122="","",คะแนนตามตัวชี้วัด!AW1044)</f>
        <v/>
      </c>
      <c r="I1122" s="52" t="str">
        <f>IF(B1122="","",คะแนนตามตัวชี้วัด!AX1044)</f>
        <v/>
      </c>
      <c r="J1122" s="60" t="str">
        <f t="shared" si="412"/>
        <v/>
      </c>
      <c r="K1122" s="54" t="str">
        <f t="shared" si="413"/>
        <v/>
      </c>
      <c r="L1122" s="307" t="str">
        <f t="shared" si="408"/>
        <v/>
      </c>
      <c r="M1122" s="33"/>
      <c r="N1122" s="33" t="str">
        <f t="shared" si="414"/>
        <v/>
      </c>
      <c r="O1122" s="33" t="str">
        <f t="shared" si="415"/>
        <v/>
      </c>
      <c r="P1122" s="59" t="str">
        <f>IF('กรอกข้อมูล นร1'!E39="ย้าย",'กรอกข้อมูล นร1'!E39,"")</f>
        <v/>
      </c>
      <c r="Q1122" s="35">
        <f t="shared" si="422"/>
        <v>0</v>
      </c>
      <c r="W1122" s="35">
        <f t="shared" si="409"/>
        <v>0</v>
      </c>
    </row>
    <row r="1123" spans="1:23" ht="12.95" customHeight="1">
      <c r="A1123" s="54" t="str">
        <f t="shared" ref="A1123:B1123" si="450">A1063</f>
        <v/>
      </c>
      <c r="B1123" s="470" t="str">
        <f t="shared" si="450"/>
        <v/>
      </c>
      <c r="C1123" s="52" t="str">
        <f>IF(A1123="","",คะแนนตามตัวชี้วัด!AY1045)</f>
        <v/>
      </c>
      <c r="D1123" s="52" t="str">
        <f>IF(A1123="","",คะแนนตามตัวชี้วัด!AU1045)</f>
        <v/>
      </c>
      <c r="E1123" s="52" t="str">
        <f>IF(B1123="","",คะแนนตามตัวชี้วัด!AV1045)</f>
        <v/>
      </c>
      <c r="F1123" s="60" t="str">
        <f t="shared" si="411"/>
        <v/>
      </c>
      <c r="G1123" s="52" t="str">
        <f>IF(A1123="","",คะแนนตามตัวชี้วัด!AZ1045)</f>
        <v/>
      </c>
      <c r="H1123" s="52" t="str">
        <f>IF(A1123="","",คะแนนตามตัวชี้วัด!AW1045)</f>
        <v/>
      </c>
      <c r="I1123" s="52" t="str">
        <f>IF(B1123="","",คะแนนตามตัวชี้วัด!AX1045)</f>
        <v/>
      </c>
      <c r="J1123" s="60" t="str">
        <f t="shared" si="412"/>
        <v/>
      </c>
      <c r="K1123" s="54" t="str">
        <f t="shared" si="413"/>
        <v/>
      </c>
      <c r="L1123" s="307" t="str">
        <f t="shared" si="408"/>
        <v/>
      </c>
      <c r="M1123" s="33"/>
      <c r="N1123" s="33" t="str">
        <f t="shared" si="414"/>
        <v/>
      </c>
      <c r="O1123" s="33" t="str">
        <f t="shared" si="415"/>
        <v/>
      </c>
      <c r="P1123" s="59" t="str">
        <f>IF('กรอกข้อมูล นร1'!E40="ย้าย",'กรอกข้อมูล นร1'!E40,"")</f>
        <v/>
      </c>
      <c r="Q1123" s="35">
        <f t="shared" si="422"/>
        <v>0</v>
      </c>
      <c r="W1123" s="35">
        <f t="shared" si="409"/>
        <v>0</v>
      </c>
    </row>
    <row r="1124" spans="1:23" ht="12.95" customHeight="1">
      <c r="A1124" s="54" t="str">
        <f t="shared" ref="A1124:B1124" si="451">A1064</f>
        <v/>
      </c>
      <c r="B1124" s="470" t="str">
        <f t="shared" si="451"/>
        <v/>
      </c>
      <c r="C1124" s="52" t="str">
        <f>IF(A1124="","",คะแนนตามตัวชี้วัด!AY1046)</f>
        <v/>
      </c>
      <c r="D1124" s="52" t="str">
        <f>IF(A1124="","",คะแนนตามตัวชี้วัด!AU1046)</f>
        <v/>
      </c>
      <c r="E1124" s="52" t="str">
        <f>IF(B1124="","",คะแนนตามตัวชี้วัด!AV1046)</f>
        <v/>
      </c>
      <c r="F1124" s="60" t="str">
        <f t="shared" si="411"/>
        <v/>
      </c>
      <c r="G1124" s="52" t="str">
        <f>IF(A1124="","",คะแนนตามตัวชี้วัด!AZ1046)</f>
        <v/>
      </c>
      <c r="H1124" s="52" t="str">
        <f>IF(A1124="","",คะแนนตามตัวชี้วัด!AW1046)</f>
        <v/>
      </c>
      <c r="I1124" s="52" t="str">
        <f>IF(B1124="","",คะแนนตามตัวชี้วัด!AX1046)</f>
        <v/>
      </c>
      <c r="J1124" s="60" t="str">
        <f t="shared" si="412"/>
        <v/>
      </c>
      <c r="K1124" s="54" t="str">
        <f t="shared" si="413"/>
        <v/>
      </c>
      <c r="L1124" s="307" t="str">
        <f t="shared" si="408"/>
        <v/>
      </c>
      <c r="M1124" s="33"/>
      <c r="N1124" s="33" t="str">
        <f t="shared" si="414"/>
        <v/>
      </c>
      <c r="O1124" s="33" t="str">
        <f t="shared" si="415"/>
        <v/>
      </c>
      <c r="P1124" s="59" t="str">
        <f>IF('กรอกข้อมูล นร1'!E41="ย้าย",'กรอกข้อมูล นร1'!E41,"")</f>
        <v/>
      </c>
      <c r="Q1124" s="35">
        <f t="shared" si="422"/>
        <v>0</v>
      </c>
      <c r="W1124" s="35">
        <f t="shared" si="409"/>
        <v>0</v>
      </c>
    </row>
    <row r="1125" spans="1:23" ht="12.95" customHeight="1">
      <c r="A1125" s="54" t="str">
        <f t="shared" ref="A1125:B1125" si="452">A1065</f>
        <v/>
      </c>
      <c r="B1125" s="470" t="str">
        <f t="shared" si="452"/>
        <v/>
      </c>
      <c r="C1125" s="52" t="str">
        <f>IF(A1125="","",คะแนนตามตัวชี้วัด!AY1047)</f>
        <v/>
      </c>
      <c r="D1125" s="52" t="str">
        <f>IF(A1125="","",คะแนนตามตัวชี้วัด!AU1047)</f>
        <v/>
      </c>
      <c r="E1125" s="52" t="str">
        <f>IF(B1125="","",คะแนนตามตัวชี้วัด!AV1047)</f>
        <v/>
      </c>
      <c r="F1125" s="60" t="str">
        <f t="shared" si="411"/>
        <v/>
      </c>
      <c r="G1125" s="52" t="str">
        <f>IF(A1125="","",คะแนนตามตัวชี้วัด!AZ1047)</f>
        <v/>
      </c>
      <c r="H1125" s="52" t="str">
        <f>IF(A1125="","",คะแนนตามตัวชี้วัด!AW1047)</f>
        <v/>
      </c>
      <c r="I1125" s="52" t="str">
        <f>IF(B1125="","",คะแนนตามตัวชี้วัด!AX1047)</f>
        <v/>
      </c>
      <c r="J1125" s="60" t="str">
        <f t="shared" si="412"/>
        <v/>
      </c>
      <c r="K1125" s="54" t="str">
        <f t="shared" si="413"/>
        <v/>
      </c>
      <c r="L1125" s="307" t="str">
        <f t="shared" si="408"/>
        <v/>
      </c>
      <c r="M1125" s="33"/>
      <c r="N1125" s="33" t="str">
        <f t="shared" si="414"/>
        <v/>
      </c>
      <c r="O1125" s="33" t="str">
        <f t="shared" si="415"/>
        <v/>
      </c>
      <c r="P1125" s="59" t="str">
        <f>IF('กรอกข้อมูล นร1'!E42="ย้าย",'กรอกข้อมูล นร1'!E42,"")</f>
        <v/>
      </c>
      <c r="Q1125" s="35">
        <f t="shared" si="422"/>
        <v>0</v>
      </c>
      <c r="W1125" s="35">
        <f t="shared" si="409"/>
        <v>0</v>
      </c>
    </row>
    <row r="1126" spans="1:23" ht="12.95" customHeight="1">
      <c r="A1126" s="54" t="str">
        <f t="shared" ref="A1126:B1126" si="453">A1066</f>
        <v/>
      </c>
      <c r="B1126" s="470" t="str">
        <f t="shared" si="453"/>
        <v/>
      </c>
      <c r="C1126" s="52" t="str">
        <f>IF(A1126="","",คะแนนตามตัวชี้วัด!AY1048)</f>
        <v/>
      </c>
      <c r="D1126" s="52" t="str">
        <f>IF(A1126="","",คะแนนตามตัวชี้วัด!AU1048)</f>
        <v/>
      </c>
      <c r="E1126" s="52" t="str">
        <f>IF(B1126="","",คะแนนตามตัวชี้วัด!AV1048)</f>
        <v/>
      </c>
      <c r="F1126" s="60" t="str">
        <f t="shared" si="411"/>
        <v/>
      </c>
      <c r="G1126" s="52" t="str">
        <f>IF(A1126="","",คะแนนตามตัวชี้วัด!AZ1048)</f>
        <v/>
      </c>
      <c r="H1126" s="52" t="str">
        <f>IF(A1126="","",คะแนนตามตัวชี้วัด!AW1048)</f>
        <v/>
      </c>
      <c r="I1126" s="52" t="str">
        <f>IF(B1126="","",คะแนนตามตัวชี้วัด!AX1048)</f>
        <v/>
      </c>
      <c r="J1126" s="60" t="str">
        <f t="shared" si="412"/>
        <v/>
      </c>
      <c r="K1126" s="54" t="str">
        <f t="shared" si="413"/>
        <v/>
      </c>
      <c r="L1126" s="307" t="str">
        <f t="shared" si="408"/>
        <v/>
      </c>
      <c r="M1126" s="33"/>
      <c r="N1126" s="33" t="str">
        <f t="shared" si="414"/>
        <v/>
      </c>
      <c r="O1126" s="33" t="str">
        <f t="shared" si="415"/>
        <v/>
      </c>
      <c r="P1126" s="59" t="str">
        <f>IF('กรอกข้อมูล นร1'!E43="ย้าย",'กรอกข้อมูล นร1'!E43,"")</f>
        <v/>
      </c>
      <c r="Q1126" s="35">
        <f t="shared" si="422"/>
        <v>0</v>
      </c>
      <c r="W1126" s="35">
        <f t="shared" si="409"/>
        <v>0</v>
      </c>
    </row>
    <row r="1127" spans="1:23" ht="12.95" customHeight="1">
      <c r="A1127" s="54" t="str">
        <f t="shared" ref="A1127:B1127" si="454">A1067</f>
        <v/>
      </c>
      <c r="B1127" s="470" t="str">
        <f t="shared" si="454"/>
        <v/>
      </c>
      <c r="C1127" s="52" t="str">
        <f>IF(A1127="","",คะแนนตามตัวชี้วัด!AY1049)</f>
        <v/>
      </c>
      <c r="D1127" s="52" t="str">
        <f>IF(A1127="","",คะแนนตามตัวชี้วัด!AU1049)</f>
        <v/>
      </c>
      <c r="E1127" s="52" t="str">
        <f>IF(B1127="","",คะแนนตามตัวชี้วัด!AV1049)</f>
        <v/>
      </c>
      <c r="F1127" s="60" t="str">
        <f t="shared" si="411"/>
        <v/>
      </c>
      <c r="G1127" s="52" t="str">
        <f>IF(A1127="","",คะแนนตามตัวชี้วัด!AZ1049)</f>
        <v/>
      </c>
      <c r="H1127" s="52" t="str">
        <f>IF(A1127="","",คะแนนตามตัวชี้วัด!AW1049)</f>
        <v/>
      </c>
      <c r="I1127" s="52" t="str">
        <f>IF(B1127="","",คะแนนตามตัวชี้วัด!AX1049)</f>
        <v/>
      </c>
      <c r="J1127" s="60" t="str">
        <f t="shared" si="412"/>
        <v/>
      </c>
      <c r="K1127" s="54" t="str">
        <f t="shared" si="413"/>
        <v/>
      </c>
      <c r="L1127" s="307" t="str">
        <f t="shared" si="408"/>
        <v/>
      </c>
      <c r="M1127" s="33"/>
      <c r="N1127" s="33" t="str">
        <f t="shared" si="414"/>
        <v/>
      </c>
      <c r="O1127" s="33" t="str">
        <f t="shared" si="415"/>
        <v/>
      </c>
      <c r="P1127" s="59" t="str">
        <f>IF('กรอกข้อมูล นร1'!E44="ย้าย",'กรอกข้อมูล นร1'!E44,"")</f>
        <v/>
      </c>
      <c r="Q1127" s="35">
        <f t="shared" si="422"/>
        <v>0</v>
      </c>
      <c r="W1127" s="35">
        <f t="shared" si="409"/>
        <v>0</v>
      </c>
    </row>
    <row r="1128" spans="1:23" ht="12.95" customHeight="1">
      <c r="A1128" s="54" t="str">
        <f t="shared" ref="A1128:B1128" si="455">A1068</f>
        <v/>
      </c>
      <c r="B1128" s="470" t="str">
        <f t="shared" si="455"/>
        <v/>
      </c>
      <c r="C1128" s="52" t="str">
        <f>IF(A1128="","",คะแนนตามตัวชี้วัด!AY1050)</f>
        <v/>
      </c>
      <c r="D1128" s="52" t="str">
        <f>IF(A1128="","",คะแนนตามตัวชี้วัด!AU1050)</f>
        <v/>
      </c>
      <c r="E1128" s="52" t="str">
        <f>IF(B1128="","",คะแนนตามตัวชี้วัด!AV1050)</f>
        <v/>
      </c>
      <c r="F1128" s="60" t="str">
        <f t="shared" ref="F1128:F1137" si="456">IF(SUM(D1128:E1128),SUM(D1128:E1128),"")</f>
        <v/>
      </c>
      <c r="G1128" s="52" t="str">
        <f>IF(A1128="","",คะแนนตามตัวชี้วัด!AZ1050)</f>
        <v/>
      </c>
      <c r="H1128" s="52" t="str">
        <f>IF(A1128="","",คะแนนตามตัวชี้วัด!AW1050)</f>
        <v/>
      </c>
      <c r="I1128" s="52" t="str">
        <f>IF(B1128="","",คะแนนตามตัวชี้วัด!AX1050)</f>
        <v/>
      </c>
      <c r="J1128" s="60" t="str">
        <f t="shared" ref="J1128:J1137" si="457">IF(SUM(H1128:I1128),SUM(H1128:I1128),"")</f>
        <v/>
      </c>
      <c r="K1128" s="54" t="str">
        <f t="shared" ref="K1128:K1137" si="458">IF(A1128="","",SUM(F1128,J1128)/2)</f>
        <v/>
      </c>
      <c r="L1128" s="307" t="str">
        <f t="shared" ref="L1128:L1137" si="459">IF(A1128="","",IF(P1128="ย้าย","-",VLOOKUP(K1128,เกรดประจำชั้น,4,TRUE)))</f>
        <v/>
      </c>
      <c r="M1128" s="33"/>
      <c r="N1128" s="33" t="str">
        <f t="shared" ref="N1128:N1137" si="460">IF(P1128="ย้าย","-",IF(A1128="","",IF(L1128&gt;0,"/","")))</f>
        <v/>
      </c>
      <c r="O1128" s="33" t="str">
        <f t="shared" ref="O1128:O1137" si="461">IF(N1128="-","-",IF(A1128="","",IF(L1128=0,"/","")))</f>
        <v/>
      </c>
      <c r="P1128" s="59" t="str">
        <f>IF('กรอกข้อมูล นร1'!E45="ย้าย",'กรอกข้อมูล นร1'!E45,"")</f>
        <v/>
      </c>
      <c r="Q1128" s="35">
        <f t="shared" ref="Q1128:Q1137" si="462">SUM(C1128,G1128)</f>
        <v>0</v>
      </c>
      <c r="W1128" s="35">
        <f t="shared" ref="W1128:W1137" si="463">SUM(C1128,G1128)</f>
        <v>0</v>
      </c>
    </row>
    <row r="1129" spans="1:23" ht="12.95" customHeight="1">
      <c r="A1129" s="54" t="str">
        <f t="shared" ref="A1129:B1129" si="464">A1069</f>
        <v/>
      </c>
      <c r="B1129" s="470" t="str">
        <f t="shared" si="464"/>
        <v/>
      </c>
      <c r="C1129" s="52" t="str">
        <f>IF(A1129="","",คะแนนตามตัวชี้วัด!AY1051)</f>
        <v/>
      </c>
      <c r="D1129" s="52" t="str">
        <f>IF(A1129="","",คะแนนตามตัวชี้วัด!AU1051)</f>
        <v/>
      </c>
      <c r="E1129" s="52" t="str">
        <f>IF(B1129="","",คะแนนตามตัวชี้วัด!AV1051)</f>
        <v/>
      </c>
      <c r="F1129" s="60" t="str">
        <f t="shared" si="456"/>
        <v/>
      </c>
      <c r="G1129" s="52" t="str">
        <f>IF(A1129="","",คะแนนตามตัวชี้วัด!AZ1051)</f>
        <v/>
      </c>
      <c r="H1129" s="52" t="str">
        <f>IF(A1129="","",คะแนนตามตัวชี้วัด!AW1051)</f>
        <v/>
      </c>
      <c r="I1129" s="52" t="str">
        <f>IF(B1129="","",คะแนนตามตัวชี้วัด!AX1051)</f>
        <v/>
      </c>
      <c r="J1129" s="60" t="str">
        <f t="shared" si="457"/>
        <v/>
      </c>
      <c r="K1129" s="54" t="str">
        <f t="shared" si="458"/>
        <v/>
      </c>
      <c r="L1129" s="307" t="str">
        <f t="shared" si="459"/>
        <v/>
      </c>
      <c r="M1129" s="33"/>
      <c r="N1129" s="33" t="str">
        <f t="shared" si="460"/>
        <v/>
      </c>
      <c r="O1129" s="33" t="str">
        <f t="shared" si="461"/>
        <v/>
      </c>
      <c r="P1129" s="59" t="str">
        <f>IF('กรอกข้อมูล นร1'!E46="ย้าย",'กรอกข้อมูล นร1'!E46,"")</f>
        <v/>
      </c>
      <c r="Q1129" s="35">
        <f t="shared" si="462"/>
        <v>0</v>
      </c>
      <c r="W1129" s="35">
        <f t="shared" si="463"/>
        <v>0</v>
      </c>
    </row>
    <row r="1130" spans="1:23" ht="12.95" customHeight="1">
      <c r="A1130" s="54" t="str">
        <f t="shared" ref="A1130:B1130" si="465">A1070</f>
        <v/>
      </c>
      <c r="B1130" s="470" t="str">
        <f t="shared" si="465"/>
        <v/>
      </c>
      <c r="C1130" s="52" t="str">
        <f>IF(A1130="","",คะแนนตามตัวชี้วัด!AY1052)</f>
        <v/>
      </c>
      <c r="D1130" s="52" t="str">
        <f>IF(A1130="","",คะแนนตามตัวชี้วัด!AU1052)</f>
        <v/>
      </c>
      <c r="E1130" s="52" t="str">
        <f>IF(B1130="","",คะแนนตามตัวชี้วัด!AV1052)</f>
        <v/>
      </c>
      <c r="F1130" s="60" t="str">
        <f t="shared" si="456"/>
        <v/>
      </c>
      <c r="G1130" s="52" t="str">
        <f>IF(A1130="","",คะแนนตามตัวชี้วัด!AZ1052)</f>
        <v/>
      </c>
      <c r="H1130" s="52" t="str">
        <f>IF(A1130="","",คะแนนตามตัวชี้วัด!AW1052)</f>
        <v/>
      </c>
      <c r="I1130" s="52" t="str">
        <f>IF(B1130="","",คะแนนตามตัวชี้วัด!AX1052)</f>
        <v/>
      </c>
      <c r="J1130" s="60" t="str">
        <f t="shared" si="457"/>
        <v/>
      </c>
      <c r="K1130" s="54" t="str">
        <f t="shared" si="458"/>
        <v/>
      </c>
      <c r="L1130" s="307" t="str">
        <f t="shared" si="459"/>
        <v/>
      </c>
      <c r="M1130" s="33"/>
      <c r="N1130" s="33" t="str">
        <f t="shared" si="460"/>
        <v/>
      </c>
      <c r="O1130" s="33" t="str">
        <f t="shared" si="461"/>
        <v/>
      </c>
      <c r="P1130" s="59" t="str">
        <f>IF('กรอกข้อมูล นร1'!E47="ย้าย",'กรอกข้อมูล นร1'!E47,"")</f>
        <v/>
      </c>
      <c r="Q1130" s="35">
        <f t="shared" si="462"/>
        <v>0</v>
      </c>
      <c r="W1130" s="35">
        <f t="shared" si="463"/>
        <v>0</v>
      </c>
    </row>
    <row r="1131" spans="1:23" ht="12.95" customHeight="1">
      <c r="A1131" s="54" t="str">
        <f t="shared" ref="A1131:B1131" si="466">A1071</f>
        <v/>
      </c>
      <c r="B1131" s="470" t="str">
        <f t="shared" si="466"/>
        <v/>
      </c>
      <c r="C1131" s="52" t="str">
        <f>IF(A1131="","",คะแนนตามตัวชี้วัด!AY1053)</f>
        <v/>
      </c>
      <c r="D1131" s="52" t="str">
        <f>IF(A1131="","",คะแนนตามตัวชี้วัด!AU1053)</f>
        <v/>
      </c>
      <c r="E1131" s="52" t="str">
        <f>IF(B1131="","",คะแนนตามตัวชี้วัด!AV1053)</f>
        <v/>
      </c>
      <c r="F1131" s="60" t="str">
        <f t="shared" si="456"/>
        <v/>
      </c>
      <c r="G1131" s="52" t="str">
        <f>IF(A1131="","",คะแนนตามตัวชี้วัด!AZ1053)</f>
        <v/>
      </c>
      <c r="H1131" s="52" t="str">
        <f>IF(A1131="","",คะแนนตามตัวชี้วัด!AW1053)</f>
        <v/>
      </c>
      <c r="I1131" s="52" t="str">
        <f>IF(B1131="","",คะแนนตามตัวชี้วัด!AX1053)</f>
        <v/>
      </c>
      <c r="J1131" s="60" t="str">
        <f t="shared" si="457"/>
        <v/>
      </c>
      <c r="K1131" s="54" t="str">
        <f t="shared" si="458"/>
        <v/>
      </c>
      <c r="L1131" s="307" t="str">
        <f t="shared" si="459"/>
        <v/>
      </c>
      <c r="M1131" s="33"/>
      <c r="N1131" s="33" t="str">
        <f t="shared" si="460"/>
        <v/>
      </c>
      <c r="O1131" s="33" t="str">
        <f t="shared" si="461"/>
        <v/>
      </c>
      <c r="P1131" s="59" t="str">
        <f>IF('กรอกข้อมูล นร1'!E48="ย้าย",'กรอกข้อมูล นร1'!E48,"")</f>
        <v/>
      </c>
      <c r="Q1131" s="35">
        <f t="shared" si="462"/>
        <v>0</v>
      </c>
      <c r="W1131" s="35">
        <f t="shared" si="463"/>
        <v>0</v>
      </c>
    </row>
    <row r="1132" spans="1:23" ht="12.95" customHeight="1">
      <c r="A1132" s="54" t="str">
        <f t="shared" ref="A1132:B1132" si="467">A1072</f>
        <v/>
      </c>
      <c r="B1132" s="470" t="str">
        <f t="shared" si="467"/>
        <v/>
      </c>
      <c r="C1132" s="52" t="str">
        <f>IF(A1132="","",คะแนนตามตัวชี้วัด!AY1054)</f>
        <v/>
      </c>
      <c r="D1132" s="52" t="str">
        <f>IF(A1132="","",คะแนนตามตัวชี้วัด!AU1054)</f>
        <v/>
      </c>
      <c r="E1132" s="52" t="str">
        <f>IF(B1132="","",คะแนนตามตัวชี้วัด!AV1054)</f>
        <v/>
      </c>
      <c r="F1132" s="60" t="str">
        <f t="shared" si="456"/>
        <v/>
      </c>
      <c r="G1132" s="52" t="str">
        <f>IF(A1132="","",คะแนนตามตัวชี้วัด!AZ1054)</f>
        <v/>
      </c>
      <c r="H1132" s="52" t="str">
        <f>IF(A1132="","",คะแนนตามตัวชี้วัด!AW1054)</f>
        <v/>
      </c>
      <c r="I1132" s="52" t="str">
        <f>IF(B1132="","",คะแนนตามตัวชี้วัด!AX1054)</f>
        <v/>
      </c>
      <c r="J1132" s="60" t="str">
        <f t="shared" si="457"/>
        <v/>
      </c>
      <c r="K1132" s="54" t="str">
        <f t="shared" si="458"/>
        <v/>
      </c>
      <c r="L1132" s="307" t="str">
        <f t="shared" si="459"/>
        <v/>
      </c>
      <c r="M1132" s="33"/>
      <c r="N1132" s="33" t="str">
        <f t="shared" si="460"/>
        <v/>
      </c>
      <c r="O1132" s="33" t="str">
        <f t="shared" si="461"/>
        <v/>
      </c>
      <c r="P1132" s="59" t="str">
        <f>IF('กรอกข้อมูล นร1'!E49="ย้าย",'กรอกข้อมูล นร1'!E49,"")</f>
        <v/>
      </c>
      <c r="Q1132" s="35">
        <f t="shared" si="462"/>
        <v>0</v>
      </c>
      <c r="W1132" s="35">
        <f t="shared" si="463"/>
        <v>0</v>
      </c>
    </row>
    <row r="1133" spans="1:23" ht="12.95" customHeight="1">
      <c r="A1133" s="54" t="str">
        <f t="shared" ref="A1133:B1133" si="468">A1073</f>
        <v/>
      </c>
      <c r="B1133" s="470" t="str">
        <f t="shared" si="468"/>
        <v/>
      </c>
      <c r="C1133" s="52" t="str">
        <f>IF(A1133="","",คะแนนตามตัวชี้วัด!AY1055)</f>
        <v/>
      </c>
      <c r="D1133" s="52" t="str">
        <f>IF(A1133="","",คะแนนตามตัวชี้วัด!AU1055)</f>
        <v/>
      </c>
      <c r="E1133" s="52" t="str">
        <f>IF(B1133="","",คะแนนตามตัวชี้วัด!AV1055)</f>
        <v/>
      </c>
      <c r="F1133" s="60" t="str">
        <f t="shared" si="456"/>
        <v/>
      </c>
      <c r="G1133" s="52" t="str">
        <f>IF(A1133="","",คะแนนตามตัวชี้วัด!AZ1055)</f>
        <v/>
      </c>
      <c r="H1133" s="52" t="str">
        <f>IF(A1133="","",คะแนนตามตัวชี้วัด!AW1055)</f>
        <v/>
      </c>
      <c r="I1133" s="52" t="str">
        <f>IF(B1133="","",คะแนนตามตัวชี้วัด!AX1055)</f>
        <v/>
      </c>
      <c r="J1133" s="60" t="str">
        <f t="shared" si="457"/>
        <v/>
      </c>
      <c r="K1133" s="54" t="str">
        <f t="shared" si="458"/>
        <v/>
      </c>
      <c r="L1133" s="307" t="str">
        <f t="shared" si="459"/>
        <v/>
      </c>
      <c r="M1133" s="33"/>
      <c r="N1133" s="33" t="str">
        <f t="shared" si="460"/>
        <v/>
      </c>
      <c r="O1133" s="33" t="str">
        <f t="shared" si="461"/>
        <v/>
      </c>
      <c r="P1133" s="59" t="str">
        <f>IF('กรอกข้อมูล นร1'!E50="ย้าย",'กรอกข้อมูล นร1'!E50,"")</f>
        <v/>
      </c>
      <c r="Q1133" s="35">
        <f t="shared" si="462"/>
        <v>0</v>
      </c>
      <c r="W1133" s="35">
        <f t="shared" si="463"/>
        <v>0</v>
      </c>
    </row>
    <row r="1134" spans="1:23" ht="12.95" customHeight="1">
      <c r="A1134" s="54" t="str">
        <f t="shared" ref="A1134:B1134" si="469">A1074</f>
        <v/>
      </c>
      <c r="B1134" s="470" t="str">
        <f t="shared" si="469"/>
        <v/>
      </c>
      <c r="C1134" s="52" t="str">
        <f>IF(A1134="","",คะแนนตามตัวชี้วัด!AY1056)</f>
        <v/>
      </c>
      <c r="D1134" s="52" t="str">
        <f>IF(A1134="","",คะแนนตามตัวชี้วัด!AU1056)</f>
        <v/>
      </c>
      <c r="E1134" s="52" t="str">
        <f>IF(B1134="","",คะแนนตามตัวชี้วัด!AV1056)</f>
        <v/>
      </c>
      <c r="F1134" s="60" t="str">
        <f t="shared" si="456"/>
        <v/>
      </c>
      <c r="G1134" s="52" t="str">
        <f>IF(A1134="","",คะแนนตามตัวชี้วัด!AZ1056)</f>
        <v/>
      </c>
      <c r="H1134" s="52" t="str">
        <f>IF(A1134="","",คะแนนตามตัวชี้วัด!AW1056)</f>
        <v/>
      </c>
      <c r="I1134" s="52" t="str">
        <f>IF(B1134="","",คะแนนตามตัวชี้วัด!AX1056)</f>
        <v/>
      </c>
      <c r="J1134" s="60" t="str">
        <f t="shared" si="457"/>
        <v/>
      </c>
      <c r="K1134" s="54" t="str">
        <f t="shared" si="458"/>
        <v/>
      </c>
      <c r="L1134" s="307" t="str">
        <f t="shared" si="459"/>
        <v/>
      </c>
      <c r="M1134" s="33"/>
      <c r="N1134" s="33" t="str">
        <f t="shared" si="460"/>
        <v/>
      </c>
      <c r="O1134" s="33" t="str">
        <f t="shared" si="461"/>
        <v/>
      </c>
      <c r="P1134" s="59" t="str">
        <f>IF('กรอกข้อมูล นร1'!E51="ย้าย",'กรอกข้อมูล นร1'!E51,"")</f>
        <v/>
      </c>
      <c r="Q1134" s="35">
        <f t="shared" si="462"/>
        <v>0</v>
      </c>
      <c r="W1134" s="35">
        <f t="shared" si="463"/>
        <v>0</v>
      </c>
    </row>
    <row r="1135" spans="1:23" ht="12.95" customHeight="1">
      <c r="A1135" s="54" t="str">
        <f t="shared" ref="A1135:B1135" si="470">A1075</f>
        <v/>
      </c>
      <c r="B1135" s="470" t="str">
        <f t="shared" si="470"/>
        <v/>
      </c>
      <c r="C1135" s="52" t="str">
        <f>IF(A1135="","",คะแนนตามตัวชี้วัด!AY1057)</f>
        <v/>
      </c>
      <c r="D1135" s="52" t="str">
        <f>IF(A1135="","",คะแนนตามตัวชี้วัด!AU1057)</f>
        <v/>
      </c>
      <c r="E1135" s="52" t="str">
        <f>IF(B1135="","",คะแนนตามตัวชี้วัด!AV1057)</f>
        <v/>
      </c>
      <c r="F1135" s="60" t="str">
        <f t="shared" si="456"/>
        <v/>
      </c>
      <c r="G1135" s="52" t="str">
        <f>IF(A1135="","",คะแนนตามตัวชี้วัด!AZ1057)</f>
        <v/>
      </c>
      <c r="H1135" s="52" t="str">
        <f>IF(A1135="","",คะแนนตามตัวชี้วัด!AW1057)</f>
        <v/>
      </c>
      <c r="I1135" s="52" t="str">
        <f>IF(B1135="","",คะแนนตามตัวชี้วัด!AX1057)</f>
        <v/>
      </c>
      <c r="J1135" s="60" t="str">
        <f t="shared" si="457"/>
        <v/>
      </c>
      <c r="K1135" s="54" t="str">
        <f t="shared" si="458"/>
        <v/>
      </c>
      <c r="L1135" s="307" t="str">
        <f t="shared" si="459"/>
        <v/>
      </c>
      <c r="M1135" s="33"/>
      <c r="N1135" s="33" t="str">
        <f t="shared" si="460"/>
        <v/>
      </c>
      <c r="O1135" s="33" t="str">
        <f t="shared" si="461"/>
        <v/>
      </c>
      <c r="P1135" s="59" t="str">
        <f>IF('กรอกข้อมูล นร1'!E52="ย้าย",'กรอกข้อมูล นร1'!E52,"")</f>
        <v/>
      </c>
      <c r="Q1135" s="35">
        <f t="shared" si="462"/>
        <v>0</v>
      </c>
      <c r="W1135" s="35">
        <f t="shared" si="463"/>
        <v>0</v>
      </c>
    </row>
    <row r="1136" spans="1:23" ht="12.95" customHeight="1">
      <c r="A1136" s="54" t="str">
        <f t="shared" ref="A1136:B1136" si="471">A1076</f>
        <v/>
      </c>
      <c r="B1136" s="470" t="str">
        <f t="shared" si="471"/>
        <v/>
      </c>
      <c r="C1136" s="52" t="str">
        <f>IF(A1136="","",คะแนนตามตัวชี้วัด!AY1058)</f>
        <v/>
      </c>
      <c r="D1136" s="52" t="str">
        <f>IF(A1136="","",คะแนนตามตัวชี้วัด!AU1058)</f>
        <v/>
      </c>
      <c r="E1136" s="52" t="str">
        <f>IF(B1136="","",คะแนนตามตัวชี้วัด!AV1058)</f>
        <v/>
      </c>
      <c r="F1136" s="60" t="str">
        <f t="shared" si="456"/>
        <v/>
      </c>
      <c r="G1136" s="52" t="str">
        <f>IF(A1136="","",คะแนนตามตัวชี้วัด!AZ1058)</f>
        <v/>
      </c>
      <c r="H1136" s="52" t="str">
        <f>IF(A1136="","",คะแนนตามตัวชี้วัด!AW1058)</f>
        <v/>
      </c>
      <c r="I1136" s="52" t="str">
        <f>IF(B1136="","",คะแนนตามตัวชี้วัด!AX1058)</f>
        <v/>
      </c>
      <c r="J1136" s="60" t="str">
        <f t="shared" si="457"/>
        <v/>
      </c>
      <c r="K1136" s="54" t="str">
        <f t="shared" si="458"/>
        <v/>
      </c>
      <c r="L1136" s="307" t="str">
        <f t="shared" si="459"/>
        <v/>
      </c>
      <c r="M1136" s="33"/>
      <c r="N1136" s="33" t="str">
        <f t="shared" si="460"/>
        <v/>
      </c>
      <c r="O1136" s="33" t="str">
        <f t="shared" si="461"/>
        <v/>
      </c>
      <c r="P1136" s="59" t="str">
        <f>IF('กรอกข้อมูล นร1'!E53="ย้าย",'กรอกข้อมูล นร1'!E53,"")</f>
        <v/>
      </c>
      <c r="Q1136" s="35">
        <f t="shared" si="462"/>
        <v>0</v>
      </c>
      <c r="W1136" s="35">
        <f t="shared" si="463"/>
        <v>0</v>
      </c>
    </row>
    <row r="1137" spans="1:24" ht="12.95" customHeight="1">
      <c r="A1137" s="54" t="str">
        <f t="shared" ref="A1137:B1137" si="472">A1077</f>
        <v/>
      </c>
      <c r="B1137" s="470" t="str">
        <f t="shared" si="472"/>
        <v/>
      </c>
      <c r="C1137" s="52" t="str">
        <f>IF(A1137="","",คะแนนตามตัวชี้วัด!AY1059)</f>
        <v/>
      </c>
      <c r="D1137" s="52" t="str">
        <f>IF(A1137="","",คะแนนตามตัวชี้วัด!AU1059)</f>
        <v/>
      </c>
      <c r="E1137" s="52" t="str">
        <f>IF(B1137="","",คะแนนตามตัวชี้วัด!AV1059)</f>
        <v/>
      </c>
      <c r="F1137" s="60" t="str">
        <f t="shared" si="456"/>
        <v/>
      </c>
      <c r="G1137" s="52" t="str">
        <f>IF(A1137="","",คะแนนตามตัวชี้วัด!AZ1059)</f>
        <v/>
      </c>
      <c r="H1137" s="52" t="str">
        <f>IF(A1137="","",คะแนนตามตัวชี้วัด!AW1059)</f>
        <v/>
      </c>
      <c r="I1137" s="52" t="str">
        <f>IF(B1137="","",คะแนนตามตัวชี้วัด!AX1059)</f>
        <v/>
      </c>
      <c r="J1137" s="60" t="str">
        <f t="shared" si="457"/>
        <v/>
      </c>
      <c r="K1137" s="54" t="str">
        <f t="shared" si="458"/>
        <v/>
      </c>
      <c r="L1137" s="307" t="str">
        <f t="shared" si="459"/>
        <v/>
      </c>
      <c r="M1137" s="33"/>
      <c r="N1137" s="33" t="str">
        <f t="shared" si="460"/>
        <v/>
      </c>
      <c r="O1137" s="33" t="str">
        <f t="shared" si="461"/>
        <v/>
      </c>
      <c r="P1137" s="59" t="str">
        <f>IF('กรอกข้อมูล นร1'!E54="ย้าย",'กรอกข้อมูล นร1'!E54,"")</f>
        <v/>
      </c>
      <c r="Q1137" s="35">
        <f t="shared" si="462"/>
        <v>0</v>
      </c>
      <c r="W1137" s="35">
        <f t="shared" si="463"/>
        <v>0</v>
      </c>
    </row>
    <row r="1138" spans="1:24" ht="2.1" customHeight="1">
      <c r="A1138" s="41"/>
      <c r="B1138" s="38"/>
      <c r="C1138" s="39"/>
      <c r="D1138" s="45"/>
      <c r="E1138" s="45"/>
      <c r="F1138" s="40"/>
      <c r="G1138" s="40"/>
      <c r="H1138" s="45"/>
      <c r="I1138" s="45"/>
      <c r="J1138" s="45"/>
      <c r="K1138" s="46"/>
      <c r="L1138" s="45"/>
      <c r="M1138" s="47"/>
      <c r="N1138" s="317" t="str">
        <f>IF(COUNTIF(N1088:N1137,"/"),COUNTIF(N1088:N1137,"/"),"0")</f>
        <v>0</v>
      </c>
      <c r="O1138" s="317">
        <f>IF(COUNTIF(O1088:O1137,"/"),COUNTIF(O1088:O1137,"/"),"0")</f>
        <v>1</v>
      </c>
      <c r="Q1138" s="35">
        <f t="shared" si="422"/>
        <v>0</v>
      </c>
      <c r="W1138" s="35">
        <f t="shared" si="409"/>
        <v>0</v>
      </c>
    </row>
    <row r="1139" spans="1:24" ht="21" customHeight="1">
      <c r="B1139" s="916" t="s">
        <v>114</v>
      </c>
      <c r="C1139" s="916"/>
      <c r="D1139" s="916"/>
      <c r="E1139" s="917">
        <f>N1138*100/SUM(N1138:O1138)</f>
        <v>0</v>
      </c>
      <c r="F1139" s="917"/>
      <c r="G1139" s="251"/>
      <c r="H1139" s="42"/>
      <c r="I1139" s="42"/>
      <c r="J1139" s="42"/>
      <c r="K1139" s="43"/>
      <c r="L1139" s="42"/>
      <c r="M1139" s="44"/>
      <c r="N1139" s="44"/>
      <c r="Q1139" s="35">
        <f t="shared" si="422"/>
        <v>0</v>
      </c>
      <c r="W1139" s="35">
        <f t="shared" si="409"/>
        <v>0</v>
      </c>
    </row>
    <row r="1140" spans="1:24" ht="21" customHeight="1">
      <c r="A1140" s="918" t="str">
        <f>"ผลการประเมินการเรียนรู้  วิชา"&amp;ข้อมูลพื้นฐาน!A35&amp;"    รหัสวิชา    "&amp;ข้อมูลพื้นฐาน!C35</f>
        <v xml:space="preserve">ผลการประเมินการเรียนรู้  วิชา    รหัสวิชา    </v>
      </c>
      <c r="B1140" s="918"/>
      <c r="C1140" s="918"/>
      <c r="D1140" s="918"/>
      <c r="E1140" s="918"/>
      <c r="F1140" s="918"/>
      <c r="G1140" s="918"/>
      <c r="H1140" s="918"/>
      <c r="I1140" s="918"/>
      <c r="J1140" s="918"/>
      <c r="K1140" s="918"/>
      <c r="L1140" s="918"/>
      <c r="M1140" s="918"/>
      <c r="N1140" s="918"/>
      <c r="O1140" s="918"/>
      <c r="P1140" s="918"/>
      <c r="Q1140" s="35">
        <f t="shared" si="422"/>
        <v>0</v>
      </c>
      <c r="X1140" s="35">
        <v>20</v>
      </c>
    </row>
    <row r="1141" spans="1:24" ht="15" customHeight="1">
      <c r="A1141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1141" s="945"/>
      <c r="C1141" s="945"/>
      <c r="D1141" s="945"/>
      <c r="E1141" s="945"/>
      <c r="F1141" s="945"/>
      <c r="G1141" s="945"/>
      <c r="H1141" s="945"/>
      <c r="I1141" s="945"/>
      <c r="J1141" s="945"/>
      <c r="K1141" s="945"/>
      <c r="L1141" s="945"/>
      <c r="M1141" s="945"/>
      <c r="N1141" s="945"/>
      <c r="O1141" s="945"/>
      <c r="P1141" s="945"/>
      <c r="Q1141" s="35">
        <f t="shared" si="422"/>
        <v>0</v>
      </c>
    </row>
    <row r="1142" spans="1:24" ht="15" customHeight="1">
      <c r="A1142" s="946" t="str">
        <f>"ครูผู้สอน    "&amp;ข้อมูลพื้นฐาน!B35</f>
        <v xml:space="preserve">ครูผู้สอน    </v>
      </c>
      <c r="B1142" s="946"/>
      <c r="C1142" s="946"/>
      <c r="D1142" s="946"/>
      <c r="E1142" s="946"/>
      <c r="F1142" s="946"/>
      <c r="G1142" s="946"/>
      <c r="H1142" s="946"/>
      <c r="I1142" s="946"/>
      <c r="J1142" s="946"/>
      <c r="K1142" s="946"/>
      <c r="L1142" s="946"/>
      <c r="M1142" s="946"/>
      <c r="N1142" s="946"/>
      <c r="O1142" s="946"/>
      <c r="P1142" s="946"/>
      <c r="Q1142" s="35">
        <f t="shared" si="422"/>
        <v>0</v>
      </c>
    </row>
    <row r="1143" spans="1:24" ht="14.1" customHeight="1">
      <c r="A1143" s="921" t="s">
        <v>38</v>
      </c>
      <c r="B1143" s="924" t="s">
        <v>39</v>
      </c>
      <c r="C1143" s="947" t="s">
        <v>40</v>
      </c>
      <c r="D1143" s="947"/>
      <c r="E1143" s="947"/>
      <c r="F1143" s="947"/>
      <c r="G1143" s="948" t="s">
        <v>43</v>
      </c>
      <c r="H1143" s="948"/>
      <c r="I1143" s="948"/>
      <c r="J1143" s="931"/>
      <c r="K1143" s="930" t="s">
        <v>44</v>
      </c>
      <c r="L1143" s="931"/>
      <c r="M1143" s="932" t="s">
        <v>48</v>
      </c>
      <c r="N1143" s="935" t="s">
        <v>49</v>
      </c>
      <c r="O1143" s="936"/>
      <c r="P1143" s="939" t="s">
        <v>61</v>
      </c>
      <c r="Q1143" s="35">
        <f t="shared" si="422"/>
        <v>0</v>
      </c>
    </row>
    <row r="1144" spans="1:24" ht="45" customHeight="1">
      <c r="A1144" s="922"/>
      <c r="B1144" s="925"/>
      <c r="C1144" s="949" t="s">
        <v>116</v>
      </c>
      <c r="D1144" s="585" t="s">
        <v>41</v>
      </c>
      <c r="E1144" s="585" t="s">
        <v>42</v>
      </c>
      <c r="F1144" s="585" t="s">
        <v>1</v>
      </c>
      <c r="G1144" s="949" t="s">
        <v>116</v>
      </c>
      <c r="H1144" s="586" t="s">
        <v>41</v>
      </c>
      <c r="I1144" s="586" t="s">
        <v>1717</v>
      </c>
      <c r="J1144" s="586" t="s">
        <v>1</v>
      </c>
      <c r="K1144" s="587" t="s">
        <v>45</v>
      </c>
      <c r="L1144" s="949" t="s">
        <v>46</v>
      </c>
      <c r="M1144" s="933"/>
      <c r="N1144" s="937"/>
      <c r="O1144" s="938"/>
      <c r="P1144" s="940"/>
      <c r="Q1144" s="35">
        <f t="shared" si="422"/>
        <v>0</v>
      </c>
    </row>
    <row r="1145" spans="1:24" ht="14.45" customHeight="1">
      <c r="A1145" s="922"/>
      <c r="B1145" s="925"/>
      <c r="C1145" s="950"/>
      <c r="D1145" s="209" t="s">
        <v>47</v>
      </c>
      <c r="E1145" s="209" t="s">
        <v>47</v>
      </c>
      <c r="F1145" s="209" t="s">
        <v>47</v>
      </c>
      <c r="G1145" s="950"/>
      <c r="H1145" s="209" t="s">
        <v>47</v>
      </c>
      <c r="I1145" s="209" t="s">
        <v>47</v>
      </c>
      <c r="J1145" s="209" t="s">
        <v>47</v>
      </c>
      <c r="K1145" s="588" t="s">
        <v>47</v>
      </c>
      <c r="L1145" s="951"/>
      <c r="M1145" s="933"/>
      <c r="N1145" s="939" t="s">
        <v>50</v>
      </c>
      <c r="O1145" s="939" t="s">
        <v>51</v>
      </c>
      <c r="P1145" s="940"/>
      <c r="Q1145" s="35">
        <f t="shared" si="422"/>
        <v>0</v>
      </c>
    </row>
    <row r="1146" spans="1:24" ht="14.45" customHeight="1">
      <c r="A1146" s="923"/>
      <c r="B1146" s="926"/>
      <c r="C1146" s="209">
        <f>ข้อมูลพื้นฐาน!F35</f>
        <v>0</v>
      </c>
      <c r="D1146" s="209">
        <f>ข้อมูลพื้นฐาน!D35</f>
        <v>0</v>
      </c>
      <c r="E1146" s="209">
        <f>ข้อมูลพื้นฐาน!E35</f>
        <v>0</v>
      </c>
      <c r="F1146" s="209">
        <f>SUM(D1146:E1146)</f>
        <v>0</v>
      </c>
      <c r="G1146" s="209">
        <f>ข้อมูลพื้นฐาน!G35</f>
        <v>0</v>
      </c>
      <c r="H1146" s="209">
        <f>ข้อมูลพื้นฐาน!D35</f>
        <v>0</v>
      </c>
      <c r="I1146" s="209">
        <f>ข้อมูลพื้นฐาน!E35</f>
        <v>0</v>
      </c>
      <c r="J1146" s="209">
        <f>SUM(H1146:I1146)</f>
        <v>0</v>
      </c>
      <c r="K1146" s="588">
        <f>SUM(F1146,J1146)/2</f>
        <v>0</v>
      </c>
      <c r="L1146" s="950"/>
      <c r="M1146" s="934"/>
      <c r="N1146" s="941"/>
      <c r="O1146" s="941"/>
      <c r="P1146" s="941"/>
      <c r="Q1146" s="35">
        <f t="shared" si="422"/>
        <v>0</v>
      </c>
    </row>
    <row r="1147" spans="1:24" ht="12.95" customHeight="1">
      <c r="A1147" s="54">
        <f t="shared" ref="A1147:A1178" si="473">A1028</f>
        <v>1</v>
      </c>
      <c r="B1147" s="470" t="str">
        <f t="shared" ref="B1147:B1178" si="474">B1088</f>
        <v/>
      </c>
      <c r="C1147" s="52">
        <f>IF(A1147="","",คะแนนตามตัวชี้วัด!AY1066)</f>
        <v>0</v>
      </c>
      <c r="D1147" s="52">
        <f>IF(A1147="","",คะแนนตามตัวชี้วัด!AU1066)</f>
        <v>0</v>
      </c>
      <c r="E1147" s="52" t="str">
        <f>IF(B1147="","",คะแนนตามตัวชี้วัด!AV1066)</f>
        <v/>
      </c>
      <c r="F1147" s="60" t="str">
        <f>IF(SUM(D1147:E1147),SUM(D1147:E1147),"")</f>
        <v/>
      </c>
      <c r="G1147" s="52">
        <f>IF(A1147="","",คะแนนตามตัวชี้วัด!AZ1066)</f>
        <v>0</v>
      </c>
      <c r="H1147" s="52">
        <f>IF(A1147="","",คะแนนตามตัวชี้วัด!AW1066)</f>
        <v>0</v>
      </c>
      <c r="I1147" s="52" t="str">
        <f>IF(B1147="","",คะแนนตามตัวชี้วัด!AX1066)</f>
        <v/>
      </c>
      <c r="J1147" s="60" t="str">
        <f>IF(SUM(H1147:I1147),SUM(H1147:I1147),"")</f>
        <v/>
      </c>
      <c r="K1147" s="54">
        <f>IF(A1147="","",SUM(F1147,J1147)/2)</f>
        <v>0</v>
      </c>
      <c r="L1147" s="307">
        <f t="shared" ref="L1147:L1186" si="475">IF(A1147="","",IF(P1147="ย้าย","-",VLOOKUP(K1147,เกรดประจำชั้น,4,TRUE)))</f>
        <v>0</v>
      </c>
      <c r="M1147" s="33"/>
      <c r="N1147" s="33" t="str">
        <f>IF(P1147="ย้าย","-",IF(A1147="","",IF(L1147&gt;0,"/","")))</f>
        <v/>
      </c>
      <c r="O1147" s="33" t="str">
        <f>IF(N1147="-","-",IF(A1147="","",IF(L1147=0,"/","")))</f>
        <v>/</v>
      </c>
      <c r="P1147" s="59" t="str">
        <f>IF('กรอกข้อมูล นร1'!E5="ย้าย",'กรอกข้อมูล นร1'!E5,"")</f>
        <v/>
      </c>
      <c r="Q1147" s="35">
        <f t="shared" si="422"/>
        <v>0</v>
      </c>
      <c r="W1147" s="35">
        <f t="shared" ref="W1147:W1198" si="476">SUM(C1147,G1147)</f>
        <v>0</v>
      </c>
    </row>
    <row r="1148" spans="1:24" ht="12.95" customHeight="1">
      <c r="A1148" s="54" t="str">
        <f t="shared" si="473"/>
        <v/>
      </c>
      <c r="B1148" s="470" t="str">
        <f t="shared" si="474"/>
        <v/>
      </c>
      <c r="C1148" s="52" t="str">
        <f>IF(A1148="","",คะแนนตามตัวชี้วัด!AY1067)</f>
        <v/>
      </c>
      <c r="D1148" s="52" t="str">
        <f>IF(A1148="","",คะแนนตามตัวชี้วัด!AU1067)</f>
        <v/>
      </c>
      <c r="E1148" s="52" t="str">
        <f>IF(B1148="","",คะแนนตามตัวชี้วัด!AV1067)</f>
        <v/>
      </c>
      <c r="F1148" s="60" t="str">
        <f t="shared" ref="F1148:F1186" si="477">IF(SUM(D1148:E1148),SUM(D1148:E1148),"")</f>
        <v/>
      </c>
      <c r="G1148" s="52" t="str">
        <f>IF(A1148="","",คะแนนตามตัวชี้วัด!AZ1067)</f>
        <v/>
      </c>
      <c r="H1148" s="52" t="str">
        <f>IF(A1148="","",คะแนนตามตัวชี้วัด!AW1067)</f>
        <v/>
      </c>
      <c r="I1148" s="52" t="str">
        <f>IF(B1148="","",คะแนนตามตัวชี้วัด!AX1067)</f>
        <v/>
      </c>
      <c r="J1148" s="60" t="str">
        <f t="shared" ref="J1148:J1186" si="478">IF(SUM(H1148:I1148),SUM(H1148:I1148),"")</f>
        <v/>
      </c>
      <c r="K1148" s="54" t="str">
        <f t="shared" ref="K1148:K1186" si="479">IF(A1148="","",SUM(F1148,J1148)/2)</f>
        <v/>
      </c>
      <c r="L1148" s="307" t="str">
        <f t="shared" si="475"/>
        <v/>
      </c>
      <c r="M1148" s="33"/>
      <c r="N1148" s="33" t="str">
        <f t="shared" ref="N1148:N1186" si="480">IF(P1148="ย้าย","-",IF(A1148="","",IF(L1148&gt;0,"/","")))</f>
        <v/>
      </c>
      <c r="O1148" s="33" t="str">
        <f t="shared" ref="O1148:O1186" si="481">IF(N1148="-","-",IF(A1148="","",IF(L1148=0,"/","")))</f>
        <v/>
      </c>
      <c r="P1148" s="59" t="str">
        <f>IF('กรอกข้อมูล นร1'!E6="ย้าย",'กรอกข้อมูล นร1'!E6,"")</f>
        <v/>
      </c>
      <c r="Q1148" s="35">
        <f t="shared" si="422"/>
        <v>0</v>
      </c>
      <c r="W1148" s="35">
        <f t="shared" si="476"/>
        <v>0</v>
      </c>
    </row>
    <row r="1149" spans="1:24" ht="12.95" customHeight="1">
      <c r="A1149" s="54" t="str">
        <f t="shared" si="473"/>
        <v/>
      </c>
      <c r="B1149" s="470" t="str">
        <f t="shared" si="474"/>
        <v/>
      </c>
      <c r="C1149" s="52" t="str">
        <f>IF(A1149="","",คะแนนตามตัวชี้วัด!AY1068)</f>
        <v/>
      </c>
      <c r="D1149" s="52" t="str">
        <f>IF(A1149="","",คะแนนตามตัวชี้วัด!AU1068)</f>
        <v/>
      </c>
      <c r="E1149" s="52" t="str">
        <f>IF(B1149="","",คะแนนตามตัวชี้วัด!AV1068)</f>
        <v/>
      </c>
      <c r="F1149" s="60" t="str">
        <f t="shared" si="477"/>
        <v/>
      </c>
      <c r="G1149" s="52" t="str">
        <f>IF(A1149="","",คะแนนตามตัวชี้วัด!AZ1068)</f>
        <v/>
      </c>
      <c r="H1149" s="52" t="str">
        <f>IF(A1149="","",คะแนนตามตัวชี้วัด!AW1068)</f>
        <v/>
      </c>
      <c r="I1149" s="52" t="str">
        <f>IF(B1149="","",คะแนนตามตัวชี้วัด!AX1068)</f>
        <v/>
      </c>
      <c r="J1149" s="60" t="str">
        <f t="shared" si="478"/>
        <v/>
      </c>
      <c r="K1149" s="54" t="str">
        <f t="shared" si="479"/>
        <v/>
      </c>
      <c r="L1149" s="307" t="str">
        <f t="shared" si="475"/>
        <v/>
      </c>
      <c r="M1149" s="33"/>
      <c r="N1149" s="33" t="str">
        <f t="shared" si="480"/>
        <v/>
      </c>
      <c r="O1149" s="33" t="str">
        <f t="shared" si="481"/>
        <v/>
      </c>
      <c r="P1149" s="59" t="str">
        <f>IF('กรอกข้อมูล นร1'!E7="ย้าย",'กรอกข้อมูล นร1'!E7,"")</f>
        <v/>
      </c>
      <c r="Q1149" s="35">
        <f t="shared" si="422"/>
        <v>0</v>
      </c>
      <c r="W1149" s="35">
        <f t="shared" si="476"/>
        <v>0</v>
      </c>
    </row>
    <row r="1150" spans="1:24" ht="12.95" customHeight="1">
      <c r="A1150" s="54" t="str">
        <f t="shared" si="473"/>
        <v/>
      </c>
      <c r="B1150" s="470" t="str">
        <f t="shared" si="474"/>
        <v/>
      </c>
      <c r="C1150" s="52" t="str">
        <f>IF(A1150="","",คะแนนตามตัวชี้วัด!AY1069)</f>
        <v/>
      </c>
      <c r="D1150" s="52" t="str">
        <f>IF(A1150="","",คะแนนตามตัวชี้วัด!AU1069)</f>
        <v/>
      </c>
      <c r="E1150" s="52" t="str">
        <f>IF(B1150="","",คะแนนตามตัวชี้วัด!AV1069)</f>
        <v/>
      </c>
      <c r="F1150" s="60" t="str">
        <f t="shared" si="477"/>
        <v/>
      </c>
      <c r="G1150" s="52" t="str">
        <f>IF(A1150="","",คะแนนตามตัวชี้วัด!AZ1069)</f>
        <v/>
      </c>
      <c r="H1150" s="52" t="str">
        <f>IF(A1150="","",คะแนนตามตัวชี้วัด!AW1069)</f>
        <v/>
      </c>
      <c r="I1150" s="52" t="str">
        <f>IF(B1150="","",คะแนนตามตัวชี้วัด!AX1069)</f>
        <v/>
      </c>
      <c r="J1150" s="60" t="str">
        <f t="shared" si="478"/>
        <v/>
      </c>
      <c r="K1150" s="54" t="str">
        <f t="shared" si="479"/>
        <v/>
      </c>
      <c r="L1150" s="307" t="str">
        <f t="shared" si="475"/>
        <v/>
      </c>
      <c r="M1150" s="33"/>
      <c r="N1150" s="33" t="str">
        <f t="shared" si="480"/>
        <v/>
      </c>
      <c r="O1150" s="33" t="str">
        <f t="shared" si="481"/>
        <v/>
      </c>
      <c r="P1150" s="59" t="str">
        <f>IF('กรอกข้อมูล นร1'!E8="ย้าย",'กรอกข้อมูล นร1'!E8,"")</f>
        <v/>
      </c>
      <c r="Q1150" s="35">
        <f t="shared" si="422"/>
        <v>0</v>
      </c>
      <c r="W1150" s="35">
        <f t="shared" si="476"/>
        <v>0</v>
      </c>
    </row>
    <row r="1151" spans="1:24" ht="12.95" customHeight="1">
      <c r="A1151" s="54" t="str">
        <f t="shared" si="473"/>
        <v/>
      </c>
      <c r="B1151" s="470" t="str">
        <f t="shared" si="474"/>
        <v/>
      </c>
      <c r="C1151" s="52" t="str">
        <f>IF(A1151="","",คะแนนตามตัวชี้วัด!AY1070)</f>
        <v/>
      </c>
      <c r="D1151" s="52" t="str">
        <f>IF(A1151="","",คะแนนตามตัวชี้วัด!AU1070)</f>
        <v/>
      </c>
      <c r="E1151" s="52" t="str">
        <f>IF(B1151="","",คะแนนตามตัวชี้วัด!AV1070)</f>
        <v/>
      </c>
      <c r="F1151" s="60" t="str">
        <f t="shared" si="477"/>
        <v/>
      </c>
      <c r="G1151" s="52" t="str">
        <f>IF(A1151="","",คะแนนตามตัวชี้วัด!AZ1070)</f>
        <v/>
      </c>
      <c r="H1151" s="52" t="str">
        <f>IF(A1151="","",คะแนนตามตัวชี้วัด!AW1070)</f>
        <v/>
      </c>
      <c r="I1151" s="52" t="str">
        <f>IF(B1151="","",คะแนนตามตัวชี้วัด!AX1070)</f>
        <v/>
      </c>
      <c r="J1151" s="60" t="str">
        <f t="shared" si="478"/>
        <v/>
      </c>
      <c r="K1151" s="54" t="str">
        <f t="shared" si="479"/>
        <v/>
      </c>
      <c r="L1151" s="307" t="str">
        <f t="shared" si="475"/>
        <v/>
      </c>
      <c r="M1151" s="33"/>
      <c r="N1151" s="33" t="str">
        <f t="shared" si="480"/>
        <v/>
      </c>
      <c r="O1151" s="33" t="str">
        <f t="shared" si="481"/>
        <v/>
      </c>
      <c r="P1151" s="59" t="str">
        <f>IF('กรอกข้อมูล นร1'!E9="ย้าย",'กรอกข้อมูล นร1'!E9,"")</f>
        <v/>
      </c>
      <c r="Q1151" s="35">
        <f t="shared" si="422"/>
        <v>0</v>
      </c>
      <c r="W1151" s="35">
        <f t="shared" si="476"/>
        <v>0</v>
      </c>
    </row>
    <row r="1152" spans="1:24" ht="12.95" customHeight="1">
      <c r="A1152" s="54" t="str">
        <f t="shared" si="473"/>
        <v/>
      </c>
      <c r="B1152" s="470" t="str">
        <f t="shared" si="474"/>
        <v/>
      </c>
      <c r="C1152" s="52" t="str">
        <f>IF(A1152="","",คะแนนตามตัวชี้วัด!AY1071)</f>
        <v/>
      </c>
      <c r="D1152" s="52" t="str">
        <f>IF(A1152="","",คะแนนตามตัวชี้วัด!AU1071)</f>
        <v/>
      </c>
      <c r="E1152" s="52" t="str">
        <f>IF(B1152="","",คะแนนตามตัวชี้วัด!AV1071)</f>
        <v/>
      </c>
      <c r="F1152" s="60" t="str">
        <f t="shared" si="477"/>
        <v/>
      </c>
      <c r="G1152" s="52" t="str">
        <f>IF(A1152="","",คะแนนตามตัวชี้วัด!AZ1071)</f>
        <v/>
      </c>
      <c r="H1152" s="52" t="str">
        <f>IF(A1152="","",คะแนนตามตัวชี้วัด!AW1071)</f>
        <v/>
      </c>
      <c r="I1152" s="52" t="str">
        <f>IF(B1152="","",คะแนนตามตัวชี้วัด!AX1071)</f>
        <v/>
      </c>
      <c r="J1152" s="60" t="str">
        <f t="shared" si="478"/>
        <v/>
      </c>
      <c r="K1152" s="54" t="str">
        <f t="shared" si="479"/>
        <v/>
      </c>
      <c r="L1152" s="307" t="str">
        <f t="shared" si="475"/>
        <v/>
      </c>
      <c r="M1152" s="33"/>
      <c r="N1152" s="33" t="str">
        <f t="shared" si="480"/>
        <v/>
      </c>
      <c r="O1152" s="33" t="str">
        <f t="shared" si="481"/>
        <v/>
      </c>
      <c r="P1152" s="59" t="str">
        <f>IF('กรอกข้อมูล นร1'!E10="ย้าย",'กรอกข้อมูล นร1'!E10,"")</f>
        <v/>
      </c>
      <c r="Q1152" s="35">
        <f t="shared" si="422"/>
        <v>0</v>
      </c>
      <c r="W1152" s="35">
        <f t="shared" si="476"/>
        <v>0</v>
      </c>
    </row>
    <row r="1153" spans="1:23" ht="12.95" customHeight="1">
      <c r="A1153" s="54" t="str">
        <f t="shared" si="473"/>
        <v/>
      </c>
      <c r="B1153" s="470" t="str">
        <f t="shared" si="474"/>
        <v/>
      </c>
      <c r="C1153" s="52" t="str">
        <f>IF(A1153="","",คะแนนตามตัวชี้วัด!AY1072)</f>
        <v/>
      </c>
      <c r="D1153" s="52" t="str">
        <f>IF(A1153="","",คะแนนตามตัวชี้วัด!AU1072)</f>
        <v/>
      </c>
      <c r="E1153" s="52" t="str">
        <f>IF(B1153="","",คะแนนตามตัวชี้วัด!AV1072)</f>
        <v/>
      </c>
      <c r="F1153" s="60" t="str">
        <f t="shared" si="477"/>
        <v/>
      </c>
      <c r="G1153" s="52" t="str">
        <f>IF(A1153="","",คะแนนตามตัวชี้วัด!AZ1072)</f>
        <v/>
      </c>
      <c r="H1153" s="52" t="str">
        <f>IF(A1153="","",คะแนนตามตัวชี้วัด!AW1072)</f>
        <v/>
      </c>
      <c r="I1153" s="52" t="str">
        <f>IF(B1153="","",คะแนนตามตัวชี้วัด!AX1072)</f>
        <v/>
      </c>
      <c r="J1153" s="60" t="str">
        <f t="shared" si="478"/>
        <v/>
      </c>
      <c r="K1153" s="54" t="str">
        <f t="shared" si="479"/>
        <v/>
      </c>
      <c r="L1153" s="307" t="str">
        <f t="shared" si="475"/>
        <v/>
      </c>
      <c r="M1153" s="33"/>
      <c r="N1153" s="33" t="str">
        <f t="shared" si="480"/>
        <v/>
      </c>
      <c r="O1153" s="33" t="str">
        <f t="shared" si="481"/>
        <v/>
      </c>
      <c r="P1153" s="59" t="str">
        <f>IF('กรอกข้อมูล นร1'!E11="ย้าย",'กรอกข้อมูล นร1'!E11,"")</f>
        <v/>
      </c>
      <c r="Q1153" s="35">
        <f t="shared" si="422"/>
        <v>0</v>
      </c>
      <c r="W1153" s="35">
        <f t="shared" si="476"/>
        <v>0</v>
      </c>
    </row>
    <row r="1154" spans="1:23" ht="12.95" customHeight="1">
      <c r="A1154" s="54" t="str">
        <f t="shared" si="473"/>
        <v/>
      </c>
      <c r="B1154" s="470" t="str">
        <f t="shared" si="474"/>
        <v/>
      </c>
      <c r="C1154" s="52" t="str">
        <f>IF(A1154="","",คะแนนตามตัวชี้วัด!AY1073)</f>
        <v/>
      </c>
      <c r="D1154" s="52" t="str">
        <f>IF(A1154="","",คะแนนตามตัวชี้วัด!AU1073)</f>
        <v/>
      </c>
      <c r="E1154" s="52" t="str">
        <f>IF(B1154="","",คะแนนตามตัวชี้วัด!AV1073)</f>
        <v/>
      </c>
      <c r="F1154" s="60" t="str">
        <f t="shared" si="477"/>
        <v/>
      </c>
      <c r="G1154" s="52" t="str">
        <f>IF(A1154="","",คะแนนตามตัวชี้วัด!AZ1073)</f>
        <v/>
      </c>
      <c r="H1154" s="52" t="str">
        <f>IF(A1154="","",คะแนนตามตัวชี้วัด!AW1073)</f>
        <v/>
      </c>
      <c r="I1154" s="52" t="str">
        <f>IF(B1154="","",คะแนนตามตัวชี้วัด!AX1073)</f>
        <v/>
      </c>
      <c r="J1154" s="60" t="str">
        <f t="shared" si="478"/>
        <v/>
      </c>
      <c r="K1154" s="54" t="str">
        <f t="shared" si="479"/>
        <v/>
      </c>
      <c r="L1154" s="307" t="str">
        <f t="shared" si="475"/>
        <v/>
      </c>
      <c r="M1154" s="33"/>
      <c r="N1154" s="33" t="str">
        <f t="shared" si="480"/>
        <v/>
      </c>
      <c r="O1154" s="33" t="str">
        <f t="shared" si="481"/>
        <v/>
      </c>
      <c r="P1154" s="59" t="str">
        <f>IF('กรอกข้อมูล นร1'!E12="ย้าย",'กรอกข้อมูล นร1'!E12,"")</f>
        <v/>
      </c>
      <c r="Q1154" s="35">
        <f t="shared" si="422"/>
        <v>0</v>
      </c>
      <c r="W1154" s="35">
        <f t="shared" si="476"/>
        <v>0</v>
      </c>
    </row>
    <row r="1155" spans="1:23" ht="12.95" customHeight="1">
      <c r="A1155" s="54" t="str">
        <f t="shared" si="473"/>
        <v/>
      </c>
      <c r="B1155" s="470" t="str">
        <f t="shared" si="474"/>
        <v/>
      </c>
      <c r="C1155" s="52" t="str">
        <f>IF(A1155="","",คะแนนตามตัวชี้วัด!AY1074)</f>
        <v/>
      </c>
      <c r="D1155" s="52" t="str">
        <f>IF(A1155="","",คะแนนตามตัวชี้วัด!AU1074)</f>
        <v/>
      </c>
      <c r="E1155" s="52" t="str">
        <f>IF(B1155="","",คะแนนตามตัวชี้วัด!AV1074)</f>
        <v/>
      </c>
      <c r="F1155" s="60" t="str">
        <f t="shared" si="477"/>
        <v/>
      </c>
      <c r="G1155" s="52" t="str">
        <f>IF(A1155="","",คะแนนตามตัวชี้วัด!AZ1074)</f>
        <v/>
      </c>
      <c r="H1155" s="52" t="str">
        <f>IF(A1155="","",คะแนนตามตัวชี้วัด!AW1074)</f>
        <v/>
      </c>
      <c r="I1155" s="52" t="str">
        <f>IF(B1155="","",คะแนนตามตัวชี้วัด!AX1074)</f>
        <v/>
      </c>
      <c r="J1155" s="60" t="str">
        <f t="shared" si="478"/>
        <v/>
      </c>
      <c r="K1155" s="54" t="str">
        <f t="shared" si="479"/>
        <v/>
      </c>
      <c r="L1155" s="307" t="str">
        <f t="shared" si="475"/>
        <v/>
      </c>
      <c r="M1155" s="33"/>
      <c r="N1155" s="33" t="str">
        <f t="shared" si="480"/>
        <v/>
      </c>
      <c r="O1155" s="33" t="str">
        <f t="shared" si="481"/>
        <v/>
      </c>
      <c r="P1155" s="59" t="str">
        <f>IF('กรอกข้อมูล นร1'!E13="ย้าย",'กรอกข้อมูล นร1'!E13,"")</f>
        <v/>
      </c>
      <c r="Q1155" s="35">
        <f t="shared" si="422"/>
        <v>0</v>
      </c>
      <c r="W1155" s="35">
        <f t="shared" si="476"/>
        <v>0</v>
      </c>
    </row>
    <row r="1156" spans="1:23" ht="12.95" customHeight="1">
      <c r="A1156" s="54" t="str">
        <f t="shared" si="473"/>
        <v/>
      </c>
      <c r="B1156" s="470" t="str">
        <f t="shared" si="474"/>
        <v/>
      </c>
      <c r="C1156" s="52" t="str">
        <f>IF(A1156="","",คะแนนตามตัวชี้วัด!AY1075)</f>
        <v/>
      </c>
      <c r="D1156" s="52" t="str">
        <f>IF(A1156="","",คะแนนตามตัวชี้วัด!AU1075)</f>
        <v/>
      </c>
      <c r="E1156" s="52" t="str">
        <f>IF(B1156="","",คะแนนตามตัวชี้วัด!AV1075)</f>
        <v/>
      </c>
      <c r="F1156" s="60" t="str">
        <f t="shared" si="477"/>
        <v/>
      </c>
      <c r="G1156" s="52" t="str">
        <f>IF(A1156="","",คะแนนตามตัวชี้วัด!AZ1075)</f>
        <v/>
      </c>
      <c r="H1156" s="52" t="str">
        <f>IF(A1156="","",คะแนนตามตัวชี้วัด!AW1075)</f>
        <v/>
      </c>
      <c r="I1156" s="52" t="str">
        <f>IF(B1156="","",คะแนนตามตัวชี้วัด!AX1075)</f>
        <v/>
      </c>
      <c r="J1156" s="60" t="str">
        <f t="shared" si="478"/>
        <v/>
      </c>
      <c r="K1156" s="54" t="str">
        <f t="shared" si="479"/>
        <v/>
      </c>
      <c r="L1156" s="307" t="str">
        <f t="shared" si="475"/>
        <v/>
      </c>
      <c r="M1156" s="33"/>
      <c r="N1156" s="33" t="str">
        <f t="shared" si="480"/>
        <v/>
      </c>
      <c r="O1156" s="33" t="str">
        <f t="shared" si="481"/>
        <v/>
      </c>
      <c r="P1156" s="59" t="str">
        <f>IF('กรอกข้อมูล นร1'!E14="ย้าย",'กรอกข้อมูล นร1'!E14,"")</f>
        <v/>
      </c>
      <c r="Q1156" s="35">
        <f t="shared" si="422"/>
        <v>0</v>
      </c>
      <c r="W1156" s="35">
        <f t="shared" si="476"/>
        <v>0</v>
      </c>
    </row>
    <row r="1157" spans="1:23" ht="12.95" customHeight="1">
      <c r="A1157" s="54" t="str">
        <f t="shared" si="473"/>
        <v/>
      </c>
      <c r="B1157" s="470" t="str">
        <f t="shared" si="474"/>
        <v/>
      </c>
      <c r="C1157" s="52" t="str">
        <f>IF(A1157="","",คะแนนตามตัวชี้วัด!AY1076)</f>
        <v/>
      </c>
      <c r="D1157" s="52" t="str">
        <f>IF(A1157="","",คะแนนตามตัวชี้วัด!AU1076)</f>
        <v/>
      </c>
      <c r="E1157" s="52" t="str">
        <f>IF(B1157="","",คะแนนตามตัวชี้วัด!AV1076)</f>
        <v/>
      </c>
      <c r="F1157" s="60" t="str">
        <f t="shared" si="477"/>
        <v/>
      </c>
      <c r="G1157" s="52" t="str">
        <f>IF(A1157="","",คะแนนตามตัวชี้วัด!AZ1076)</f>
        <v/>
      </c>
      <c r="H1157" s="52" t="str">
        <f>IF(A1157="","",คะแนนตามตัวชี้วัด!AW1076)</f>
        <v/>
      </c>
      <c r="I1157" s="52" t="str">
        <f>IF(B1157="","",คะแนนตามตัวชี้วัด!AX1076)</f>
        <v/>
      </c>
      <c r="J1157" s="60" t="str">
        <f t="shared" si="478"/>
        <v/>
      </c>
      <c r="K1157" s="54" t="str">
        <f t="shared" si="479"/>
        <v/>
      </c>
      <c r="L1157" s="307" t="str">
        <f t="shared" si="475"/>
        <v/>
      </c>
      <c r="M1157" s="33"/>
      <c r="N1157" s="33" t="str">
        <f t="shared" si="480"/>
        <v/>
      </c>
      <c r="O1157" s="33" t="str">
        <f t="shared" si="481"/>
        <v/>
      </c>
      <c r="P1157" s="59" t="str">
        <f>IF('กรอกข้อมูล นร1'!E15="ย้าย",'กรอกข้อมูล นร1'!E15,"")</f>
        <v/>
      </c>
      <c r="Q1157" s="35">
        <f t="shared" si="422"/>
        <v>0</v>
      </c>
      <c r="W1157" s="35">
        <f t="shared" si="476"/>
        <v>0</v>
      </c>
    </row>
    <row r="1158" spans="1:23" ht="12.95" customHeight="1">
      <c r="A1158" s="54" t="str">
        <f t="shared" si="473"/>
        <v/>
      </c>
      <c r="B1158" s="470" t="str">
        <f t="shared" si="474"/>
        <v/>
      </c>
      <c r="C1158" s="52" t="str">
        <f>IF(A1158="","",คะแนนตามตัวชี้วัด!AY1077)</f>
        <v/>
      </c>
      <c r="D1158" s="52" t="str">
        <f>IF(A1158="","",คะแนนตามตัวชี้วัด!AU1077)</f>
        <v/>
      </c>
      <c r="E1158" s="52" t="str">
        <f>IF(B1158="","",คะแนนตามตัวชี้วัด!AV1077)</f>
        <v/>
      </c>
      <c r="F1158" s="60" t="str">
        <f t="shared" si="477"/>
        <v/>
      </c>
      <c r="G1158" s="52" t="str">
        <f>IF(A1158="","",คะแนนตามตัวชี้วัด!AZ1077)</f>
        <v/>
      </c>
      <c r="H1158" s="52" t="str">
        <f>IF(A1158="","",คะแนนตามตัวชี้วัด!AW1077)</f>
        <v/>
      </c>
      <c r="I1158" s="52" t="str">
        <f>IF(B1158="","",คะแนนตามตัวชี้วัด!AX1077)</f>
        <v/>
      </c>
      <c r="J1158" s="60" t="str">
        <f t="shared" si="478"/>
        <v/>
      </c>
      <c r="K1158" s="54" t="str">
        <f t="shared" si="479"/>
        <v/>
      </c>
      <c r="L1158" s="307" t="str">
        <f t="shared" si="475"/>
        <v/>
      </c>
      <c r="M1158" s="33"/>
      <c r="N1158" s="33" t="str">
        <f t="shared" si="480"/>
        <v/>
      </c>
      <c r="O1158" s="33" t="str">
        <f t="shared" si="481"/>
        <v/>
      </c>
      <c r="P1158" s="59" t="str">
        <f>IF('กรอกข้อมูล นร1'!E16="ย้าย",'กรอกข้อมูล นร1'!E16,"")</f>
        <v/>
      </c>
      <c r="Q1158" s="35">
        <f t="shared" si="422"/>
        <v>0</v>
      </c>
      <c r="W1158" s="35">
        <f t="shared" si="476"/>
        <v>0</v>
      </c>
    </row>
    <row r="1159" spans="1:23" ht="12.95" customHeight="1">
      <c r="A1159" s="54" t="str">
        <f t="shared" si="473"/>
        <v/>
      </c>
      <c r="B1159" s="470" t="str">
        <f t="shared" si="474"/>
        <v/>
      </c>
      <c r="C1159" s="52" t="str">
        <f>IF(A1159="","",คะแนนตามตัวชี้วัด!AY1078)</f>
        <v/>
      </c>
      <c r="D1159" s="52" t="str">
        <f>IF(A1159="","",คะแนนตามตัวชี้วัด!AU1078)</f>
        <v/>
      </c>
      <c r="E1159" s="52" t="str">
        <f>IF(B1159="","",คะแนนตามตัวชี้วัด!AV1078)</f>
        <v/>
      </c>
      <c r="F1159" s="60" t="str">
        <f t="shared" si="477"/>
        <v/>
      </c>
      <c r="G1159" s="52" t="str">
        <f>IF(A1159="","",คะแนนตามตัวชี้วัด!AZ1078)</f>
        <v/>
      </c>
      <c r="H1159" s="52" t="str">
        <f>IF(A1159="","",คะแนนตามตัวชี้วัด!AW1078)</f>
        <v/>
      </c>
      <c r="I1159" s="52" t="str">
        <f>IF(B1159="","",คะแนนตามตัวชี้วัด!AX1078)</f>
        <v/>
      </c>
      <c r="J1159" s="60" t="str">
        <f t="shared" si="478"/>
        <v/>
      </c>
      <c r="K1159" s="54" t="str">
        <f t="shared" si="479"/>
        <v/>
      </c>
      <c r="L1159" s="307" t="str">
        <f t="shared" si="475"/>
        <v/>
      </c>
      <c r="M1159" s="33"/>
      <c r="N1159" s="33" t="str">
        <f t="shared" si="480"/>
        <v/>
      </c>
      <c r="O1159" s="33" t="str">
        <f t="shared" si="481"/>
        <v/>
      </c>
      <c r="P1159" s="59" t="str">
        <f>IF('กรอกข้อมูล นร1'!E17="ย้าย",'กรอกข้อมูล นร1'!E17,"")</f>
        <v/>
      </c>
      <c r="Q1159" s="35">
        <f t="shared" si="422"/>
        <v>0</v>
      </c>
      <c r="W1159" s="35">
        <f t="shared" si="476"/>
        <v>0</v>
      </c>
    </row>
    <row r="1160" spans="1:23" ht="12.95" customHeight="1">
      <c r="A1160" s="54" t="str">
        <f t="shared" si="473"/>
        <v/>
      </c>
      <c r="B1160" s="470" t="str">
        <f t="shared" si="474"/>
        <v/>
      </c>
      <c r="C1160" s="52" t="str">
        <f>IF(A1160="","",คะแนนตามตัวชี้วัด!AY1079)</f>
        <v/>
      </c>
      <c r="D1160" s="52" t="str">
        <f>IF(A1160="","",คะแนนตามตัวชี้วัด!AU1079)</f>
        <v/>
      </c>
      <c r="E1160" s="52" t="str">
        <f>IF(B1160="","",คะแนนตามตัวชี้วัด!AV1079)</f>
        <v/>
      </c>
      <c r="F1160" s="60" t="str">
        <f t="shared" si="477"/>
        <v/>
      </c>
      <c r="G1160" s="52" t="str">
        <f>IF(A1160="","",คะแนนตามตัวชี้วัด!AZ1079)</f>
        <v/>
      </c>
      <c r="H1160" s="52" t="str">
        <f>IF(A1160="","",คะแนนตามตัวชี้วัด!AW1079)</f>
        <v/>
      </c>
      <c r="I1160" s="52" t="str">
        <f>IF(B1160="","",คะแนนตามตัวชี้วัด!AX1079)</f>
        <v/>
      </c>
      <c r="J1160" s="60" t="str">
        <f t="shared" si="478"/>
        <v/>
      </c>
      <c r="K1160" s="54" t="str">
        <f t="shared" si="479"/>
        <v/>
      </c>
      <c r="L1160" s="307" t="str">
        <f t="shared" si="475"/>
        <v/>
      </c>
      <c r="M1160" s="33"/>
      <c r="N1160" s="33" t="str">
        <f t="shared" si="480"/>
        <v/>
      </c>
      <c r="O1160" s="33" t="str">
        <f t="shared" si="481"/>
        <v/>
      </c>
      <c r="P1160" s="59" t="str">
        <f>IF('กรอกข้อมูล นร1'!E18="ย้าย",'กรอกข้อมูล นร1'!E18,"")</f>
        <v/>
      </c>
      <c r="Q1160" s="35">
        <f t="shared" si="422"/>
        <v>0</v>
      </c>
      <c r="W1160" s="35">
        <f t="shared" si="476"/>
        <v>0</v>
      </c>
    </row>
    <row r="1161" spans="1:23" ht="12.95" customHeight="1">
      <c r="A1161" s="54" t="str">
        <f t="shared" si="473"/>
        <v/>
      </c>
      <c r="B1161" s="470" t="str">
        <f t="shared" si="474"/>
        <v/>
      </c>
      <c r="C1161" s="52" t="str">
        <f>IF(A1161="","",คะแนนตามตัวชี้วัด!AY1080)</f>
        <v/>
      </c>
      <c r="D1161" s="52" t="str">
        <f>IF(A1161="","",คะแนนตามตัวชี้วัด!AU1080)</f>
        <v/>
      </c>
      <c r="E1161" s="52" t="str">
        <f>IF(B1161="","",คะแนนตามตัวชี้วัด!AV1080)</f>
        <v/>
      </c>
      <c r="F1161" s="60" t="str">
        <f t="shared" si="477"/>
        <v/>
      </c>
      <c r="G1161" s="52" t="str">
        <f>IF(A1161="","",คะแนนตามตัวชี้วัด!AZ1080)</f>
        <v/>
      </c>
      <c r="H1161" s="52" t="str">
        <f>IF(A1161="","",คะแนนตามตัวชี้วัด!AW1080)</f>
        <v/>
      </c>
      <c r="I1161" s="52" t="str">
        <f>IF(B1161="","",คะแนนตามตัวชี้วัด!AX1080)</f>
        <v/>
      </c>
      <c r="J1161" s="60" t="str">
        <f t="shared" si="478"/>
        <v/>
      </c>
      <c r="K1161" s="54" t="str">
        <f t="shared" si="479"/>
        <v/>
      </c>
      <c r="L1161" s="307" t="str">
        <f t="shared" si="475"/>
        <v/>
      </c>
      <c r="M1161" s="33"/>
      <c r="N1161" s="33" t="str">
        <f t="shared" si="480"/>
        <v/>
      </c>
      <c r="O1161" s="33" t="str">
        <f t="shared" si="481"/>
        <v/>
      </c>
      <c r="P1161" s="59" t="str">
        <f>IF('กรอกข้อมูล นร1'!E19="ย้าย",'กรอกข้อมูล นร1'!E19,"")</f>
        <v/>
      </c>
      <c r="Q1161" s="35">
        <f t="shared" si="422"/>
        <v>0</v>
      </c>
      <c r="W1161" s="35">
        <f t="shared" si="476"/>
        <v>0</v>
      </c>
    </row>
    <row r="1162" spans="1:23" ht="12.95" customHeight="1">
      <c r="A1162" s="54" t="str">
        <f t="shared" si="473"/>
        <v/>
      </c>
      <c r="B1162" s="470" t="str">
        <f t="shared" si="474"/>
        <v/>
      </c>
      <c r="C1162" s="52" t="str">
        <f>IF(A1162="","",คะแนนตามตัวชี้วัด!AY1081)</f>
        <v/>
      </c>
      <c r="D1162" s="52" t="str">
        <f>IF(A1162="","",คะแนนตามตัวชี้วัด!AU1081)</f>
        <v/>
      </c>
      <c r="E1162" s="52" t="str">
        <f>IF(B1162="","",คะแนนตามตัวชี้วัด!AV1081)</f>
        <v/>
      </c>
      <c r="F1162" s="60" t="str">
        <f t="shared" si="477"/>
        <v/>
      </c>
      <c r="G1162" s="52" t="str">
        <f>IF(A1162="","",คะแนนตามตัวชี้วัด!AZ1081)</f>
        <v/>
      </c>
      <c r="H1162" s="52" t="str">
        <f>IF(A1162="","",คะแนนตามตัวชี้วัด!AW1081)</f>
        <v/>
      </c>
      <c r="I1162" s="52" t="str">
        <f>IF(B1162="","",คะแนนตามตัวชี้วัด!AX1081)</f>
        <v/>
      </c>
      <c r="J1162" s="60" t="str">
        <f t="shared" si="478"/>
        <v/>
      </c>
      <c r="K1162" s="54" t="str">
        <f t="shared" si="479"/>
        <v/>
      </c>
      <c r="L1162" s="307" t="str">
        <f t="shared" si="475"/>
        <v/>
      </c>
      <c r="M1162" s="33"/>
      <c r="N1162" s="33" t="str">
        <f t="shared" si="480"/>
        <v/>
      </c>
      <c r="O1162" s="33" t="str">
        <f t="shared" si="481"/>
        <v/>
      </c>
      <c r="P1162" s="59" t="str">
        <f>IF('กรอกข้อมูล นร1'!E20="ย้าย",'กรอกข้อมูล นร1'!E20,"")</f>
        <v/>
      </c>
      <c r="Q1162" s="35">
        <f t="shared" si="422"/>
        <v>0</v>
      </c>
      <c r="W1162" s="35">
        <f t="shared" si="476"/>
        <v>0</v>
      </c>
    </row>
    <row r="1163" spans="1:23" ht="12.95" customHeight="1">
      <c r="A1163" s="54" t="str">
        <f t="shared" si="473"/>
        <v/>
      </c>
      <c r="B1163" s="470" t="str">
        <f t="shared" si="474"/>
        <v/>
      </c>
      <c r="C1163" s="52" t="str">
        <f>IF(A1163="","",คะแนนตามตัวชี้วัด!AY1082)</f>
        <v/>
      </c>
      <c r="D1163" s="52" t="str">
        <f>IF(A1163="","",คะแนนตามตัวชี้วัด!AU1082)</f>
        <v/>
      </c>
      <c r="E1163" s="52" t="str">
        <f>IF(B1163="","",คะแนนตามตัวชี้วัด!AV1082)</f>
        <v/>
      </c>
      <c r="F1163" s="60" t="str">
        <f t="shared" si="477"/>
        <v/>
      </c>
      <c r="G1163" s="52" t="str">
        <f>IF(A1163="","",คะแนนตามตัวชี้วัด!AZ1082)</f>
        <v/>
      </c>
      <c r="H1163" s="52" t="str">
        <f>IF(A1163="","",คะแนนตามตัวชี้วัด!AW1082)</f>
        <v/>
      </c>
      <c r="I1163" s="52" t="str">
        <f>IF(B1163="","",คะแนนตามตัวชี้วัด!AX1082)</f>
        <v/>
      </c>
      <c r="J1163" s="60" t="str">
        <f t="shared" si="478"/>
        <v/>
      </c>
      <c r="K1163" s="54" t="str">
        <f t="shared" si="479"/>
        <v/>
      </c>
      <c r="L1163" s="307" t="str">
        <f t="shared" si="475"/>
        <v/>
      </c>
      <c r="M1163" s="33"/>
      <c r="N1163" s="33" t="str">
        <f t="shared" si="480"/>
        <v/>
      </c>
      <c r="O1163" s="33" t="str">
        <f t="shared" si="481"/>
        <v/>
      </c>
      <c r="P1163" s="59" t="str">
        <f>IF('กรอกข้อมูล นร1'!E21="ย้าย",'กรอกข้อมูล นร1'!E21,"")</f>
        <v/>
      </c>
      <c r="Q1163" s="35">
        <f t="shared" si="422"/>
        <v>0</v>
      </c>
      <c r="W1163" s="35">
        <f t="shared" si="476"/>
        <v>0</v>
      </c>
    </row>
    <row r="1164" spans="1:23" ht="12.95" customHeight="1">
      <c r="A1164" s="54" t="str">
        <f t="shared" si="473"/>
        <v/>
      </c>
      <c r="B1164" s="470" t="str">
        <f t="shared" si="474"/>
        <v/>
      </c>
      <c r="C1164" s="52" t="str">
        <f>IF(A1164="","",คะแนนตามตัวชี้วัด!AY1083)</f>
        <v/>
      </c>
      <c r="D1164" s="52" t="str">
        <f>IF(A1164="","",คะแนนตามตัวชี้วัด!AU1083)</f>
        <v/>
      </c>
      <c r="E1164" s="52" t="str">
        <f>IF(B1164="","",คะแนนตามตัวชี้วัด!AV1083)</f>
        <v/>
      </c>
      <c r="F1164" s="60" t="str">
        <f t="shared" si="477"/>
        <v/>
      </c>
      <c r="G1164" s="52" t="str">
        <f>IF(A1164="","",คะแนนตามตัวชี้วัด!AZ1083)</f>
        <v/>
      </c>
      <c r="H1164" s="52" t="str">
        <f>IF(A1164="","",คะแนนตามตัวชี้วัด!AW1083)</f>
        <v/>
      </c>
      <c r="I1164" s="52" t="str">
        <f>IF(B1164="","",คะแนนตามตัวชี้วัด!AX1083)</f>
        <v/>
      </c>
      <c r="J1164" s="60" t="str">
        <f t="shared" si="478"/>
        <v/>
      </c>
      <c r="K1164" s="54" t="str">
        <f t="shared" si="479"/>
        <v/>
      </c>
      <c r="L1164" s="307" t="str">
        <f t="shared" si="475"/>
        <v/>
      </c>
      <c r="M1164" s="33"/>
      <c r="N1164" s="33" t="str">
        <f t="shared" si="480"/>
        <v/>
      </c>
      <c r="O1164" s="33" t="str">
        <f t="shared" si="481"/>
        <v/>
      </c>
      <c r="P1164" s="59" t="str">
        <f>IF('กรอกข้อมูล นร1'!E22="ย้าย",'กรอกข้อมูล นร1'!E22,"")</f>
        <v/>
      </c>
      <c r="Q1164" s="35">
        <f t="shared" si="422"/>
        <v>0</v>
      </c>
      <c r="W1164" s="35">
        <f t="shared" si="476"/>
        <v>0</v>
      </c>
    </row>
    <row r="1165" spans="1:23" ht="12.95" customHeight="1">
      <c r="A1165" s="54" t="str">
        <f t="shared" si="473"/>
        <v/>
      </c>
      <c r="B1165" s="470" t="str">
        <f t="shared" si="474"/>
        <v/>
      </c>
      <c r="C1165" s="52" t="str">
        <f>IF(A1165="","",คะแนนตามตัวชี้วัด!AY1084)</f>
        <v/>
      </c>
      <c r="D1165" s="52" t="str">
        <f>IF(A1165="","",คะแนนตามตัวชี้วัด!AU1084)</f>
        <v/>
      </c>
      <c r="E1165" s="52" t="str">
        <f>IF(B1165="","",คะแนนตามตัวชี้วัด!AV1084)</f>
        <v/>
      </c>
      <c r="F1165" s="60" t="str">
        <f t="shared" si="477"/>
        <v/>
      </c>
      <c r="G1165" s="52" t="str">
        <f>IF(A1165="","",คะแนนตามตัวชี้วัด!AZ1084)</f>
        <v/>
      </c>
      <c r="H1165" s="52" t="str">
        <f>IF(A1165="","",คะแนนตามตัวชี้วัด!AW1084)</f>
        <v/>
      </c>
      <c r="I1165" s="52" t="str">
        <f>IF(B1165="","",คะแนนตามตัวชี้วัด!AX1084)</f>
        <v/>
      </c>
      <c r="J1165" s="60" t="str">
        <f t="shared" si="478"/>
        <v/>
      </c>
      <c r="K1165" s="54" t="str">
        <f t="shared" si="479"/>
        <v/>
      </c>
      <c r="L1165" s="307" t="str">
        <f t="shared" si="475"/>
        <v/>
      </c>
      <c r="M1165" s="33"/>
      <c r="N1165" s="33" t="str">
        <f t="shared" si="480"/>
        <v/>
      </c>
      <c r="O1165" s="33" t="str">
        <f t="shared" si="481"/>
        <v/>
      </c>
      <c r="P1165" s="59" t="str">
        <f>IF('กรอกข้อมูล นร1'!E23="ย้าย",'กรอกข้อมูล นร1'!E23,"")</f>
        <v/>
      </c>
      <c r="Q1165" s="35">
        <f t="shared" si="422"/>
        <v>0</v>
      </c>
      <c r="W1165" s="35">
        <f t="shared" si="476"/>
        <v>0</v>
      </c>
    </row>
    <row r="1166" spans="1:23" ht="12.95" customHeight="1">
      <c r="A1166" s="54" t="str">
        <f t="shared" si="473"/>
        <v/>
      </c>
      <c r="B1166" s="470" t="str">
        <f t="shared" si="474"/>
        <v/>
      </c>
      <c r="C1166" s="52" t="str">
        <f>IF(A1166="","",คะแนนตามตัวชี้วัด!AY1085)</f>
        <v/>
      </c>
      <c r="D1166" s="52" t="str">
        <f>IF(A1166="","",คะแนนตามตัวชี้วัด!AU1085)</f>
        <v/>
      </c>
      <c r="E1166" s="52" t="str">
        <f>IF(B1166="","",คะแนนตามตัวชี้วัด!AV1085)</f>
        <v/>
      </c>
      <c r="F1166" s="60" t="str">
        <f t="shared" si="477"/>
        <v/>
      </c>
      <c r="G1166" s="52" t="str">
        <f>IF(A1166="","",คะแนนตามตัวชี้วัด!AZ1085)</f>
        <v/>
      </c>
      <c r="H1166" s="52" t="str">
        <f>IF(A1166="","",คะแนนตามตัวชี้วัด!AW1085)</f>
        <v/>
      </c>
      <c r="I1166" s="52" t="str">
        <f>IF(B1166="","",คะแนนตามตัวชี้วัด!AX1085)</f>
        <v/>
      </c>
      <c r="J1166" s="60" t="str">
        <f t="shared" si="478"/>
        <v/>
      </c>
      <c r="K1166" s="54" t="str">
        <f t="shared" si="479"/>
        <v/>
      </c>
      <c r="L1166" s="307" t="str">
        <f t="shared" si="475"/>
        <v/>
      </c>
      <c r="M1166" s="33"/>
      <c r="N1166" s="33" t="str">
        <f t="shared" si="480"/>
        <v/>
      </c>
      <c r="O1166" s="33" t="str">
        <f t="shared" si="481"/>
        <v/>
      </c>
      <c r="P1166" s="59" t="str">
        <f>IF('กรอกข้อมูล นร1'!E24="ย้าย",'กรอกข้อมูล นร1'!E24,"")</f>
        <v/>
      </c>
      <c r="Q1166" s="35">
        <f t="shared" si="422"/>
        <v>0</v>
      </c>
      <c r="W1166" s="35">
        <f t="shared" si="476"/>
        <v>0</v>
      </c>
    </row>
    <row r="1167" spans="1:23" ht="12.95" customHeight="1">
      <c r="A1167" s="54" t="str">
        <f t="shared" si="473"/>
        <v/>
      </c>
      <c r="B1167" s="470" t="str">
        <f t="shared" si="474"/>
        <v/>
      </c>
      <c r="C1167" s="52" t="str">
        <f>IF(A1167="","",คะแนนตามตัวชี้วัด!AY1086)</f>
        <v/>
      </c>
      <c r="D1167" s="52" t="str">
        <f>IF(A1167="","",คะแนนตามตัวชี้วัด!AU1086)</f>
        <v/>
      </c>
      <c r="E1167" s="52" t="str">
        <f>IF(B1167="","",คะแนนตามตัวชี้วัด!AV1086)</f>
        <v/>
      </c>
      <c r="F1167" s="60" t="str">
        <f t="shared" si="477"/>
        <v/>
      </c>
      <c r="G1167" s="52" t="str">
        <f>IF(A1167="","",คะแนนตามตัวชี้วัด!AZ1086)</f>
        <v/>
      </c>
      <c r="H1167" s="52" t="str">
        <f>IF(A1167="","",คะแนนตามตัวชี้วัด!AW1086)</f>
        <v/>
      </c>
      <c r="I1167" s="52" t="str">
        <f>IF(B1167="","",คะแนนตามตัวชี้วัด!AX1086)</f>
        <v/>
      </c>
      <c r="J1167" s="60" t="str">
        <f t="shared" si="478"/>
        <v/>
      </c>
      <c r="K1167" s="54" t="str">
        <f t="shared" si="479"/>
        <v/>
      </c>
      <c r="L1167" s="307" t="str">
        <f t="shared" si="475"/>
        <v/>
      </c>
      <c r="M1167" s="33"/>
      <c r="N1167" s="33" t="str">
        <f t="shared" si="480"/>
        <v/>
      </c>
      <c r="O1167" s="33" t="str">
        <f t="shared" si="481"/>
        <v/>
      </c>
      <c r="P1167" s="59" t="str">
        <f>IF('กรอกข้อมูล นร1'!E25="ย้าย",'กรอกข้อมูล นร1'!E25,"")</f>
        <v/>
      </c>
      <c r="Q1167" s="35">
        <f t="shared" si="422"/>
        <v>0</v>
      </c>
      <c r="W1167" s="35">
        <f t="shared" si="476"/>
        <v>0</v>
      </c>
    </row>
    <row r="1168" spans="1:23" ht="12.95" customHeight="1">
      <c r="A1168" s="54" t="str">
        <f t="shared" si="473"/>
        <v/>
      </c>
      <c r="B1168" s="470" t="str">
        <f t="shared" si="474"/>
        <v/>
      </c>
      <c r="C1168" s="52" t="str">
        <f>IF(A1168="","",คะแนนตามตัวชี้วัด!AY1087)</f>
        <v/>
      </c>
      <c r="D1168" s="52" t="str">
        <f>IF(A1168="","",คะแนนตามตัวชี้วัด!AU1087)</f>
        <v/>
      </c>
      <c r="E1168" s="52" t="str">
        <f>IF(B1168="","",คะแนนตามตัวชี้วัด!AV1087)</f>
        <v/>
      </c>
      <c r="F1168" s="60" t="str">
        <f t="shared" si="477"/>
        <v/>
      </c>
      <c r="G1168" s="52" t="str">
        <f>IF(A1168="","",คะแนนตามตัวชี้วัด!AZ1087)</f>
        <v/>
      </c>
      <c r="H1168" s="52" t="str">
        <f>IF(A1168="","",คะแนนตามตัวชี้วัด!AW1087)</f>
        <v/>
      </c>
      <c r="I1168" s="52" t="str">
        <f>IF(B1168="","",คะแนนตามตัวชี้วัด!AX1087)</f>
        <v/>
      </c>
      <c r="J1168" s="60" t="str">
        <f t="shared" si="478"/>
        <v/>
      </c>
      <c r="K1168" s="54" t="str">
        <f t="shared" si="479"/>
        <v/>
      </c>
      <c r="L1168" s="307" t="str">
        <f t="shared" si="475"/>
        <v/>
      </c>
      <c r="M1168" s="33"/>
      <c r="N1168" s="33" t="str">
        <f t="shared" si="480"/>
        <v/>
      </c>
      <c r="O1168" s="33" t="str">
        <f t="shared" si="481"/>
        <v/>
      </c>
      <c r="P1168" s="59" t="str">
        <f>IF('กรอกข้อมูล นร1'!E26="ย้าย",'กรอกข้อมูล นร1'!E26,"")</f>
        <v/>
      </c>
      <c r="Q1168" s="35">
        <f t="shared" si="422"/>
        <v>0</v>
      </c>
      <c r="W1168" s="35">
        <f t="shared" si="476"/>
        <v>0</v>
      </c>
    </row>
    <row r="1169" spans="1:23" ht="12.95" customHeight="1">
      <c r="A1169" s="54" t="str">
        <f t="shared" si="473"/>
        <v/>
      </c>
      <c r="B1169" s="470" t="str">
        <f t="shared" si="474"/>
        <v/>
      </c>
      <c r="C1169" s="52" t="str">
        <f>IF(A1169="","",คะแนนตามตัวชี้วัด!AY1088)</f>
        <v/>
      </c>
      <c r="D1169" s="52" t="str">
        <f>IF(A1169="","",คะแนนตามตัวชี้วัด!AU1088)</f>
        <v/>
      </c>
      <c r="E1169" s="52" t="str">
        <f>IF(B1169="","",คะแนนตามตัวชี้วัด!AV1088)</f>
        <v/>
      </c>
      <c r="F1169" s="60" t="str">
        <f t="shared" si="477"/>
        <v/>
      </c>
      <c r="G1169" s="52" t="str">
        <f>IF(A1169="","",คะแนนตามตัวชี้วัด!AZ1088)</f>
        <v/>
      </c>
      <c r="H1169" s="52" t="str">
        <f>IF(A1169="","",คะแนนตามตัวชี้วัด!AW1088)</f>
        <v/>
      </c>
      <c r="I1169" s="52" t="str">
        <f>IF(B1169="","",คะแนนตามตัวชี้วัด!AX1088)</f>
        <v/>
      </c>
      <c r="J1169" s="60" t="str">
        <f t="shared" si="478"/>
        <v/>
      </c>
      <c r="K1169" s="54" t="str">
        <f t="shared" si="479"/>
        <v/>
      </c>
      <c r="L1169" s="307" t="str">
        <f t="shared" si="475"/>
        <v/>
      </c>
      <c r="M1169" s="33"/>
      <c r="N1169" s="33" t="str">
        <f t="shared" si="480"/>
        <v/>
      </c>
      <c r="O1169" s="33" t="str">
        <f t="shared" si="481"/>
        <v/>
      </c>
      <c r="P1169" s="59" t="str">
        <f>IF('กรอกข้อมูล นร1'!E27="ย้าย",'กรอกข้อมูล นร1'!E27,"")</f>
        <v/>
      </c>
      <c r="Q1169" s="35">
        <f t="shared" ref="Q1169:Q1242" si="482">SUM(C1169,G1169)</f>
        <v>0</v>
      </c>
      <c r="W1169" s="35">
        <f t="shared" si="476"/>
        <v>0</v>
      </c>
    </row>
    <row r="1170" spans="1:23" ht="12.95" customHeight="1">
      <c r="A1170" s="54" t="str">
        <f t="shared" si="473"/>
        <v/>
      </c>
      <c r="B1170" s="470" t="str">
        <f t="shared" si="474"/>
        <v/>
      </c>
      <c r="C1170" s="52" t="str">
        <f>IF(A1170="","",คะแนนตามตัวชี้วัด!AY1089)</f>
        <v/>
      </c>
      <c r="D1170" s="52" t="str">
        <f>IF(A1170="","",คะแนนตามตัวชี้วัด!AU1089)</f>
        <v/>
      </c>
      <c r="E1170" s="52" t="str">
        <f>IF(B1170="","",คะแนนตามตัวชี้วัด!AV1089)</f>
        <v/>
      </c>
      <c r="F1170" s="60" t="str">
        <f t="shared" si="477"/>
        <v/>
      </c>
      <c r="G1170" s="52" t="str">
        <f>IF(A1170="","",คะแนนตามตัวชี้วัด!AZ1089)</f>
        <v/>
      </c>
      <c r="H1170" s="52" t="str">
        <f>IF(A1170="","",คะแนนตามตัวชี้วัด!AW1089)</f>
        <v/>
      </c>
      <c r="I1170" s="52" t="str">
        <f>IF(B1170="","",คะแนนตามตัวชี้วัด!AX1089)</f>
        <v/>
      </c>
      <c r="J1170" s="60" t="str">
        <f t="shared" si="478"/>
        <v/>
      </c>
      <c r="K1170" s="54" t="str">
        <f t="shared" si="479"/>
        <v/>
      </c>
      <c r="L1170" s="307" t="str">
        <f t="shared" si="475"/>
        <v/>
      </c>
      <c r="M1170" s="33"/>
      <c r="N1170" s="33" t="str">
        <f t="shared" si="480"/>
        <v/>
      </c>
      <c r="O1170" s="33" t="str">
        <f t="shared" si="481"/>
        <v/>
      </c>
      <c r="P1170" s="59" t="str">
        <f>IF('กรอกข้อมูล นร1'!E28="ย้าย",'กรอกข้อมูล นร1'!E28,"")</f>
        <v/>
      </c>
      <c r="Q1170" s="35">
        <f t="shared" si="482"/>
        <v>0</v>
      </c>
      <c r="W1170" s="35">
        <f t="shared" si="476"/>
        <v>0</v>
      </c>
    </row>
    <row r="1171" spans="1:23" ht="12.95" customHeight="1">
      <c r="A1171" s="54" t="str">
        <f t="shared" si="473"/>
        <v/>
      </c>
      <c r="B1171" s="470" t="str">
        <f t="shared" si="474"/>
        <v/>
      </c>
      <c r="C1171" s="52" t="str">
        <f>IF(A1171="","",คะแนนตามตัวชี้วัด!AY1090)</f>
        <v/>
      </c>
      <c r="D1171" s="52" t="str">
        <f>IF(A1171="","",คะแนนตามตัวชี้วัด!AU1090)</f>
        <v/>
      </c>
      <c r="E1171" s="52" t="str">
        <f>IF(B1171="","",คะแนนตามตัวชี้วัด!AV1090)</f>
        <v/>
      </c>
      <c r="F1171" s="60" t="str">
        <f t="shared" si="477"/>
        <v/>
      </c>
      <c r="G1171" s="52" t="str">
        <f>IF(A1171="","",คะแนนตามตัวชี้วัด!AZ1090)</f>
        <v/>
      </c>
      <c r="H1171" s="52" t="str">
        <f>IF(A1171="","",คะแนนตามตัวชี้วัด!AW1090)</f>
        <v/>
      </c>
      <c r="I1171" s="52" t="str">
        <f>IF(B1171="","",คะแนนตามตัวชี้วัด!AX1090)</f>
        <v/>
      </c>
      <c r="J1171" s="60" t="str">
        <f t="shared" si="478"/>
        <v/>
      </c>
      <c r="K1171" s="54" t="str">
        <f t="shared" si="479"/>
        <v/>
      </c>
      <c r="L1171" s="307" t="str">
        <f t="shared" si="475"/>
        <v/>
      </c>
      <c r="M1171" s="33"/>
      <c r="N1171" s="33" t="str">
        <f t="shared" si="480"/>
        <v/>
      </c>
      <c r="O1171" s="33" t="str">
        <f t="shared" si="481"/>
        <v/>
      </c>
      <c r="P1171" s="59" t="str">
        <f>IF('กรอกข้อมูล นร1'!E29="ย้าย",'กรอกข้อมูล นร1'!E29,"")</f>
        <v/>
      </c>
      <c r="Q1171" s="35">
        <f t="shared" si="482"/>
        <v>0</v>
      </c>
      <c r="W1171" s="35">
        <f t="shared" si="476"/>
        <v>0</v>
      </c>
    </row>
    <row r="1172" spans="1:23" ht="12.95" customHeight="1">
      <c r="A1172" s="54" t="str">
        <f t="shared" si="473"/>
        <v/>
      </c>
      <c r="B1172" s="470" t="str">
        <f t="shared" si="474"/>
        <v/>
      </c>
      <c r="C1172" s="52" t="str">
        <f>IF(A1172="","",คะแนนตามตัวชี้วัด!AY1091)</f>
        <v/>
      </c>
      <c r="D1172" s="52" t="str">
        <f>IF(A1172="","",คะแนนตามตัวชี้วัด!AU1091)</f>
        <v/>
      </c>
      <c r="E1172" s="52" t="str">
        <f>IF(B1172="","",คะแนนตามตัวชี้วัด!AV1091)</f>
        <v/>
      </c>
      <c r="F1172" s="60" t="str">
        <f t="shared" si="477"/>
        <v/>
      </c>
      <c r="G1172" s="52" t="str">
        <f>IF(A1172="","",คะแนนตามตัวชี้วัด!AZ1091)</f>
        <v/>
      </c>
      <c r="H1172" s="52" t="str">
        <f>IF(A1172="","",คะแนนตามตัวชี้วัด!AW1091)</f>
        <v/>
      </c>
      <c r="I1172" s="52" t="str">
        <f>IF(B1172="","",คะแนนตามตัวชี้วัด!AX1091)</f>
        <v/>
      </c>
      <c r="J1172" s="60" t="str">
        <f t="shared" si="478"/>
        <v/>
      </c>
      <c r="K1172" s="54" t="str">
        <f t="shared" si="479"/>
        <v/>
      </c>
      <c r="L1172" s="307" t="str">
        <f t="shared" si="475"/>
        <v/>
      </c>
      <c r="M1172" s="33"/>
      <c r="N1172" s="33" t="str">
        <f t="shared" si="480"/>
        <v/>
      </c>
      <c r="O1172" s="33" t="str">
        <f t="shared" si="481"/>
        <v/>
      </c>
      <c r="P1172" s="59" t="str">
        <f>IF('กรอกข้อมูล นร1'!E30="ย้าย",'กรอกข้อมูล นร1'!E30,"")</f>
        <v/>
      </c>
      <c r="Q1172" s="35">
        <f t="shared" si="482"/>
        <v>0</v>
      </c>
      <c r="W1172" s="35">
        <f t="shared" si="476"/>
        <v>0</v>
      </c>
    </row>
    <row r="1173" spans="1:23" ht="12.95" customHeight="1">
      <c r="A1173" s="54" t="str">
        <f t="shared" si="473"/>
        <v/>
      </c>
      <c r="B1173" s="470" t="str">
        <f t="shared" si="474"/>
        <v/>
      </c>
      <c r="C1173" s="52" t="str">
        <f>IF(A1173="","",คะแนนตามตัวชี้วัด!AY1092)</f>
        <v/>
      </c>
      <c r="D1173" s="52" t="str">
        <f>IF(A1173="","",คะแนนตามตัวชี้วัด!AU1092)</f>
        <v/>
      </c>
      <c r="E1173" s="52" t="str">
        <f>IF(B1173="","",คะแนนตามตัวชี้วัด!AV1092)</f>
        <v/>
      </c>
      <c r="F1173" s="60" t="str">
        <f t="shared" si="477"/>
        <v/>
      </c>
      <c r="G1173" s="52" t="str">
        <f>IF(A1173="","",คะแนนตามตัวชี้วัด!AZ1092)</f>
        <v/>
      </c>
      <c r="H1173" s="52" t="str">
        <f>IF(A1173="","",คะแนนตามตัวชี้วัด!AW1092)</f>
        <v/>
      </c>
      <c r="I1173" s="52" t="str">
        <f>IF(B1173="","",คะแนนตามตัวชี้วัด!AX1092)</f>
        <v/>
      </c>
      <c r="J1173" s="60" t="str">
        <f t="shared" si="478"/>
        <v/>
      </c>
      <c r="K1173" s="54" t="str">
        <f t="shared" si="479"/>
        <v/>
      </c>
      <c r="L1173" s="307" t="str">
        <f t="shared" si="475"/>
        <v/>
      </c>
      <c r="M1173" s="33"/>
      <c r="N1173" s="33" t="str">
        <f t="shared" si="480"/>
        <v/>
      </c>
      <c r="O1173" s="33" t="str">
        <f t="shared" si="481"/>
        <v/>
      </c>
      <c r="P1173" s="59" t="str">
        <f>IF('กรอกข้อมูล นร1'!E31="ย้าย",'กรอกข้อมูล นร1'!E31,"")</f>
        <v/>
      </c>
      <c r="Q1173" s="35">
        <f t="shared" si="482"/>
        <v>0</v>
      </c>
      <c r="W1173" s="35">
        <f t="shared" si="476"/>
        <v>0</v>
      </c>
    </row>
    <row r="1174" spans="1:23" ht="12.95" customHeight="1">
      <c r="A1174" s="54" t="str">
        <f t="shared" si="473"/>
        <v/>
      </c>
      <c r="B1174" s="470" t="str">
        <f t="shared" si="474"/>
        <v/>
      </c>
      <c r="C1174" s="52" t="str">
        <f>IF(A1174="","",คะแนนตามตัวชี้วัด!AY1093)</f>
        <v/>
      </c>
      <c r="D1174" s="52" t="str">
        <f>IF(A1174="","",คะแนนตามตัวชี้วัด!AU1093)</f>
        <v/>
      </c>
      <c r="E1174" s="52" t="str">
        <f>IF(B1174="","",คะแนนตามตัวชี้วัด!AV1093)</f>
        <v/>
      </c>
      <c r="F1174" s="60" t="str">
        <f t="shared" si="477"/>
        <v/>
      </c>
      <c r="G1174" s="52" t="str">
        <f>IF(A1174="","",คะแนนตามตัวชี้วัด!AZ1093)</f>
        <v/>
      </c>
      <c r="H1174" s="52" t="str">
        <f>IF(A1174="","",คะแนนตามตัวชี้วัด!AW1093)</f>
        <v/>
      </c>
      <c r="I1174" s="52" t="str">
        <f>IF(B1174="","",คะแนนตามตัวชี้วัด!AX1093)</f>
        <v/>
      </c>
      <c r="J1174" s="60" t="str">
        <f t="shared" si="478"/>
        <v/>
      </c>
      <c r="K1174" s="54" t="str">
        <f t="shared" si="479"/>
        <v/>
      </c>
      <c r="L1174" s="307" t="str">
        <f t="shared" si="475"/>
        <v/>
      </c>
      <c r="M1174" s="33"/>
      <c r="N1174" s="33" t="str">
        <f t="shared" si="480"/>
        <v/>
      </c>
      <c r="O1174" s="33" t="str">
        <f t="shared" si="481"/>
        <v/>
      </c>
      <c r="P1174" s="59" t="str">
        <f>IF('กรอกข้อมูล นร1'!E32="ย้าย",'กรอกข้อมูล นร1'!E32,"")</f>
        <v/>
      </c>
      <c r="Q1174" s="35">
        <f t="shared" si="482"/>
        <v>0</v>
      </c>
      <c r="W1174" s="35">
        <f t="shared" si="476"/>
        <v>0</v>
      </c>
    </row>
    <row r="1175" spans="1:23" ht="12.95" customHeight="1">
      <c r="A1175" s="54" t="str">
        <f t="shared" si="473"/>
        <v/>
      </c>
      <c r="B1175" s="470" t="str">
        <f t="shared" si="474"/>
        <v/>
      </c>
      <c r="C1175" s="52" t="str">
        <f>IF(A1175="","",คะแนนตามตัวชี้วัด!AY1094)</f>
        <v/>
      </c>
      <c r="D1175" s="52" t="str">
        <f>IF(A1175="","",คะแนนตามตัวชี้วัด!AU1094)</f>
        <v/>
      </c>
      <c r="E1175" s="52" t="str">
        <f>IF(B1175="","",คะแนนตามตัวชี้วัด!AV1094)</f>
        <v/>
      </c>
      <c r="F1175" s="60" t="str">
        <f t="shared" si="477"/>
        <v/>
      </c>
      <c r="G1175" s="52" t="str">
        <f>IF(A1175="","",คะแนนตามตัวชี้วัด!AZ1094)</f>
        <v/>
      </c>
      <c r="H1175" s="52" t="str">
        <f>IF(A1175="","",คะแนนตามตัวชี้วัด!AW1094)</f>
        <v/>
      </c>
      <c r="I1175" s="52" t="str">
        <f>IF(B1175="","",คะแนนตามตัวชี้วัด!AX1094)</f>
        <v/>
      </c>
      <c r="J1175" s="60" t="str">
        <f t="shared" si="478"/>
        <v/>
      </c>
      <c r="K1175" s="54" t="str">
        <f t="shared" si="479"/>
        <v/>
      </c>
      <c r="L1175" s="307" t="str">
        <f t="shared" si="475"/>
        <v/>
      </c>
      <c r="M1175" s="33"/>
      <c r="N1175" s="33" t="str">
        <f t="shared" si="480"/>
        <v/>
      </c>
      <c r="O1175" s="33" t="str">
        <f t="shared" si="481"/>
        <v/>
      </c>
      <c r="P1175" s="59" t="str">
        <f>IF('กรอกข้อมูล นร1'!E33="ย้าย",'กรอกข้อมูล นร1'!E33,"")</f>
        <v/>
      </c>
      <c r="Q1175" s="35">
        <f t="shared" si="482"/>
        <v>0</v>
      </c>
      <c r="W1175" s="35">
        <f t="shared" si="476"/>
        <v>0</v>
      </c>
    </row>
    <row r="1176" spans="1:23" ht="12.95" customHeight="1">
      <c r="A1176" s="54" t="str">
        <f t="shared" si="473"/>
        <v/>
      </c>
      <c r="B1176" s="470" t="str">
        <f t="shared" si="474"/>
        <v/>
      </c>
      <c r="C1176" s="52" t="str">
        <f>IF(A1176="","",คะแนนตามตัวชี้วัด!AY1095)</f>
        <v/>
      </c>
      <c r="D1176" s="52" t="str">
        <f>IF(A1176="","",คะแนนตามตัวชี้วัด!AU1095)</f>
        <v/>
      </c>
      <c r="E1176" s="52" t="str">
        <f>IF(B1176="","",คะแนนตามตัวชี้วัด!AV1095)</f>
        <v/>
      </c>
      <c r="F1176" s="60" t="str">
        <f t="shared" si="477"/>
        <v/>
      </c>
      <c r="G1176" s="52" t="str">
        <f>IF(A1176="","",คะแนนตามตัวชี้วัด!AZ1095)</f>
        <v/>
      </c>
      <c r="H1176" s="52" t="str">
        <f>IF(A1176="","",คะแนนตามตัวชี้วัด!AW1095)</f>
        <v/>
      </c>
      <c r="I1176" s="52" t="str">
        <f>IF(B1176="","",คะแนนตามตัวชี้วัด!AX1095)</f>
        <v/>
      </c>
      <c r="J1176" s="60" t="str">
        <f t="shared" si="478"/>
        <v/>
      </c>
      <c r="K1176" s="54" t="str">
        <f t="shared" si="479"/>
        <v/>
      </c>
      <c r="L1176" s="307" t="str">
        <f t="shared" si="475"/>
        <v/>
      </c>
      <c r="M1176" s="33"/>
      <c r="N1176" s="33" t="str">
        <f t="shared" si="480"/>
        <v/>
      </c>
      <c r="O1176" s="33" t="str">
        <f t="shared" si="481"/>
        <v/>
      </c>
      <c r="P1176" s="59" t="str">
        <f>IF('กรอกข้อมูล นร1'!E34="ย้าย",'กรอกข้อมูล นร1'!E34,"")</f>
        <v/>
      </c>
      <c r="Q1176" s="35">
        <f t="shared" si="482"/>
        <v>0</v>
      </c>
      <c r="W1176" s="35">
        <f t="shared" si="476"/>
        <v>0</v>
      </c>
    </row>
    <row r="1177" spans="1:23" ht="12.95" customHeight="1">
      <c r="A1177" s="54" t="str">
        <f t="shared" si="473"/>
        <v/>
      </c>
      <c r="B1177" s="470" t="str">
        <f t="shared" si="474"/>
        <v/>
      </c>
      <c r="C1177" s="52" t="str">
        <f>IF(A1177="","",คะแนนตามตัวชี้วัด!AY1096)</f>
        <v/>
      </c>
      <c r="D1177" s="52" t="str">
        <f>IF(A1177="","",คะแนนตามตัวชี้วัด!AU1096)</f>
        <v/>
      </c>
      <c r="E1177" s="52" t="str">
        <f>IF(B1177="","",คะแนนตามตัวชี้วัด!AV1096)</f>
        <v/>
      </c>
      <c r="F1177" s="60" t="str">
        <f t="shared" si="477"/>
        <v/>
      </c>
      <c r="G1177" s="52" t="str">
        <f>IF(A1177="","",คะแนนตามตัวชี้วัด!AZ1096)</f>
        <v/>
      </c>
      <c r="H1177" s="52" t="str">
        <f>IF(A1177="","",คะแนนตามตัวชี้วัด!AW1096)</f>
        <v/>
      </c>
      <c r="I1177" s="52" t="str">
        <f>IF(B1177="","",คะแนนตามตัวชี้วัด!AX1096)</f>
        <v/>
      </c>
      <c r="J1177" s="60" t="str">
        <f t="shared" si="478"/>
        <v/>
      </c>
      <c r="K1177" s="54" t="str">
        <f t="shared" si="479"/>
        <v/>
      </c>
      <c r="L1177" s="307" t="str">
        <f t="shared" si="475"/>
        <v/>
      </c>
      <c r="M1177" s="33"/>
      <c r="N1177" s="33" t="str">
        <f t="shared" si="480"/>
        <v/>
      </c>
      <c r="O1177" s="33" t="str">
        <f t="shared" si="481"/>
        <v/>
      </c>
      <c r="P1177" s="59" t="str">
        <f>IF('กรอกข้อมูล นร1'!E35="ย้าย",'กรอกข้อมูล นร1'!E35,"")</f>
        <v/>
      </c>
      <c r="Q1177" s="35">
        <f t="shared" si="482"/>
        <v>0</v>
      </c>
      <c r="W1177" s="35">
        <f t="shared" si="476"/>
        <v>0</v>
      </c>
    </row>
    <row r="1178" spans="1:23" ht="12.95" customHeight="1">
      <c r="A1178" s="54" t="str">
        <f t="shared" si="473"/>
        <v/>
      </c>
      <c r="B1178" s="470" t="str">
        <f t="shared" si="474"/>
        <v/>
      </c>
      <c r="C1178" s="52" t="str">
        <f>IF(A1178="","",คะแนนตามตัวชี้วัด!AY1097)</f>
        <v/>
      </c>
      <c r="D1178" s="52" t="str">
        <f>IF(A1178="","",คะแนนตามตัวชี้วัด!AU1097)</f>
        <v/>
      </c>
      <c r="E1178" s="52" t="str">
        <f>IF(B1178="","",คะแนนตามตัวชี้วัด!AV1097)</f>
        <v/>
      </c>
      <c r="F1178" s="60" t="str">
        <f t="shared" si="477"/>
        <v/>
      </c>
      <c r="G1178" s="52" t="str">
        <f>IF(A1178="","",คะแนนตามตัวชี้วัด!AZ1097)</f>
        <v/>
      </c>
      <c r="H1178" s="52" t="str">
        <f>IF(A1178="","",คะแนนตามตัวชี้วัด!AW1097)</f>
        <v/>
      </c>
      <c r="I1178" s="52" t="str">
        <f>IF(B1178="","",คะแนนตามตัวชี้วัด!AX1097)</f>
        <v/>
      </c>
      <c r="J1178" s="60" t="str">
        <f t="shared" si="478"/>
        <v/>
      </c>
      <c r="K1178" s="54" t="str">
        <f t="shared" si="479"/>
        <v/>
      </c>
      <c r="L1178" s="307" t="str">
        <f t="shared" si="475"/>
        <v/>
      </c>
      <c r="M1178" s="33"/>
      <c r="N1178" s="33" t="str">
        <f t="shared" si="480"/>
        <v/>
      </c>
      <c r="O1178" s="33" t="str">
        <f t="shared" si="481"/>
        <v/>
      </c>
      <c r="P1178" s="59" t="str">
        <f>IF('กรอกข้อมูล นร1'!E36="ย้าย",'กรอกข้อมูล นร1'!E36,"")</f>
        <v/>
      </c>
      <c r="Q1178" s="35">
        <f t="shared" si="482"/>
        <v>0</v>
      </c>
      <c r="W1178" s="35">
        <f t="shared" si="476"/>
        <v>0</v>
      </c>
    </row>
    <row r="1179" spans="1:23" ht="12.95" customHeight="1">
      <c r="A1179" s="54" t="str">
        <f t="shared" ref="A1179:A1196" si="483">A1060</f>
        <v/>
      </c>
      <c r="B1179" s="470" t="str">
        <f t="shared" ref="B1179:B1196" si="484">B1120</f>
        <v/>
      </c>
      <c r="C1179" s="52" t="str">
        <f>IF(A1179="","",คะแนนตามตัวชี้วัด!AY1098)</f>
        <v/>
      </c>
      <c r="D1179" s="52" t="str">
        <f>IF(A1179="","",คะแนนตามตัวชี้วัด!AU1098)</f>
        <v/>
      </c>
      <c r="E1179" s="52" t="str">
        <f>IF(B1179="","",คะแนนตามตัวชี้วัด!AV1098)</f>
        <v/>
      </c>
      <c r="F1179" s="60" t="str">
        <f t="shared" si="477"/>
        <v/>
      </c>
      <c r="G1179" s="52" t="str">
        <f>IF(A1179="","",คะแนนตามตัวชี้วัด!AZ1098)</f>
        <v/>
      </c>
      <c r="H1179" s="52" t="str">
        <f>IF(A1179="","",คะแนนตามตัวชี้วัด!AW1098)</f>
        <v/>
      </c>
      <c r="I1179" s="52" t="str">
        <f>IF(B1179="","",คะแนนตามตัวชี้วัด!AX1098)</f>
        <v/>
      </c>
      <c r="J1179" s="60" t="str">
        <f t="shared" si="478"/>
        <v/>
      </c>
      <c r="K1179" s="54" t="str">
        <f t="shared" si="479"/>
        <v/>
      </c>
      <c r="L1179" s="307" t="str">
        <f t="shared" si="475"/>
        <v/>
      </c>
      <c r="M1179" s="33"/>
      <c r="N1179" s="33" t="str">
        <f t="shared" si="480"/>
        <v/>
      </c>
      <c r="O1179" s="33" t="str">
        <f t="shared" si="481"/>
        <v/>
      </c>
      <c r="P1179" s="59" t="str">
        <f>IF('กรอกข้อมูล นร1'!E37="ย้าย",'กรอกข้อมูล นร1'!E37,"")</f>
        <v/>
      </c>
      <c r="Q1179" s="35">
        <f t="shared" si="482"/>
        <v>0</v>
      </c>
      <c r="W1179" s="35">
        <f t="shared" si="476"/>
        <v>0</v>
      </c>
    </row>
    <row r="1180" spans="1:23" ht="12.95" customHeight="1">
      <c r="A1180" s="54" t="str">
        <f t="shared" si="483"/>
        <v/>
      </c>
      <c r="B1180" s="470" t="str">
        <f t="shared" si="484"/>
        <v/>
      </c>
      <c r="C1180" s="52" t="str">
        <f>IF(A1180="","",คะแนนตามตัวชี้วัด!AY1099)</f>
        <v/>
      </c>
      <c r="D1180" s="52" t="str">
        <f>IF(A1180="","",คะแนนตามตัวชี้วัด!AU1099)</f>
        <v/>
      </c>
      <c r="E1180" s="52" t="str">
        <f>IF(B1180="","",คะแนนตามตัวชี้วัด!AV1099)</f>
        <v/>
      </c>
      <c r="F1180" s="60" t="str">
        <f t="shared" si="477"/>
        <v/>
      </c>
      <c r="G1180" s="52" t="str">
        <f>IF(A1180="","",คะแนนตามตัวชี้วัด!AZ1099)</f>
        <v/>
      </c>
      <c r="H1180" s="52" t="str">
        <f>IF(A1180="","",คะแนนตามตัวชี้วัด!AW1099)</f>
        <v/>
      </c>
      <c r="I1180" s="52" t="str">
        <f>IF(B1180="","",คะแนนตามตัวชี้วัด!AX1099)</f>
        <v/>
      </c>
      <c r="J1180" s="60" t="str">
        <f t="shared" si="478"/>
        <v/>
      </c>
      <c r="K1180" s="54" t="str">
        <f t="shared" si="479"/>
        <v/>
      </c>
      <c r="L1180" s="307" t="str">
        <f t="shared" si="475"/>
        <v/>
      </c>
      <c r="M1180" s="33"/>
      <c r="N1180" s="33" t="str">
        <f t="shared" si="480"/>
        <v/>
      </c>
      <c r="O1180" s="33" t="str">
        <f t="shared" si="481"/>
        <v/>
      </c>
      <c r="P1180" s="59" t="str">
        <f>IF('กรอกข้อมูล นร1'!E38="ย้าย",'กรอกข้อมูล นร1'!E38,"")</f>
        <v/>
      </c>
      <c r="Q1180" s="35">
        <f t="shared" si="482"/>
        <v>0</v>
      </c>
      <c r="W1180" s="35">
        <f t="shared" si="476"/>
        <v>0</v>
      </c>
    </row>
    <row r="1181" spans="1:23" ht="12.95" customHeight="1">
      <c r="A1181" s="54" t="str">
        <f t="shared" si="483"/>
        <v/>
      </c>
      <c r="B1181" s="470" t="str">
        <f t="shared" si="484"/>
        <v/>
      </c>
      <c r="C1181" s="52" t="str">
        <f>IF(A1181="","",คะแนนตามตัวชี้วัด!AY1100)</f>
        <v/>
      </c>
      <c r="D1181" s="52" t="str">
        <f>IF(A1181="","",คะแนนตามตัวชี้วัด!AU1100)</f>
        <v/>
      </c>
      <c r="E1181" s="52" t="str">
        <f>IF(B1181="","",คะแนนตามตัวชี้วัด!AV1100)</f>
        <v/>
      </c>
      <c r="F1181" s="60" t="str">
        <f t="shared" si="477"/>
        <v/>
      </c>
      <c r="G1181" s="52" t="str">
        <f>IF(A1181="","",คะแนนตามตัวชี้วัด!AZ1100)</f>
        <v/>
      </c>
      <c r="H1181" s="52" t="str">
        <f>IF(A1181="","",คะแนนตามตัวชี้วัด!AW1100)</f>
        <v/>
      </c>
      <c r="I1181" s="52" t="str">
        <f>IF(B1181="","",คะแนนตามตัวชี้วัด!AX1100)</f>
        <v/>
      </c>
      <c r="J1181" s="60" t="str">
        <f t="shared" si="478"/>
        <v/>
      </c>
      <c r="K1181" s="54" t="str">
        <f t="shared" si="479"/>
        <v/>
      </c>
      <c r="L1181" s="307" t="str">
        <f t="shared" si="475"/>
        <v/>
      </c>
      <c r="M1181" s="33"/>
      <c r="N1181" s="33" t="str">
        <f t="shared" si="480"/>
        <v/>
      </c>
      <c r="O1181" s="33" t="str">
        <f t="shared" si="481"/>
        <v/>
      </c>
      <c r="P1181" s="59" t="str">
        <f>IF('กรอกข้อมูล นร1'!E39="ย้าย",'กรอกข้อมูล นร1'!E39,"")</f>
        <v/>
      </c>
      <c r="Q1181" s="35">
        <f t="shared" si="482"/>
        <v>0</v>
      </c>
      <c r="W1181" s="35">
        <f t="shared" si="476"/>
        <v>0</v>
      </c>
    </row>
    <row r="1182" spans="1:23" ht="12.95" customHeight="1">
      <c r="A1182" s="54" t="str">
        <f t="shared" si="483"/>
        <v/>
      </c>
      <c r="B1182" s="470" t="str">
        <f t="shared" si="484"/>
        <v/>
      </c>
      <c r="C1182" s="52" t="str">
        <f>IF(A1182="","",คะแนนตามตัวชี้วัด!AY1101)</f>
        <v/>
      </c>
      <c r="D1182" s="52" t="str">
        <f>IF(A1182="","",คะแนนตามตัวชี้วัด!AU1101)</f>
        <v/>
      </c>
      <c r="E1182" s="52" t="str">
        <f>IF(B1182="","",คะแนนตามตัวชี้วัด!AV1101)</f>
        <v/>
      </c>
      <c r="F1182" s="60" t="str">
        <f t="shared" si="477"/>
        <v/>
      </c>
      <c r="G1182" s="52" t="str">
        <f>IF(A1182="","",คะแนนตามตัวชี้วัด!AZ1101)</f>
        <v/>
      </c>
      <c r="H1182" s="52" t="str">
        <f>IF(A1182="","",คะแนนตามตัวชี้วัด!AW1101)</f>
        <v/>
      </c>
      <c r="I1182" s="52" t="str">
        <f>IF(B1182="","",คะแนนตามตัวชี้วัด!AX1101)</f>
        <v/>
      </c>
      <c r="J1182" s="60" t="str">
        <f t="shared" si="478"/>
        <v/>
      </c>
      <c r="K1182" s="54" t="str">
        <f t="shared" si="479"/>
        <v/>
      </c>
      <c r="L1182" s="307" t="str">
        <f t="shared" si="475"/>
        <v/>
      </c>
      <c r="M1182" s="33"/>
      <c r="N1182" s="33" t="str">
        <f t="shared" si="480"/>
        <v/>
      </c>
      <c r="O1182" s="33" t="str">
        <f t="shared" si="481"/>
        <v/>
      </c>
      <c r="P1182" s="59" t="str">
        <f>IF('กรอกข้อมูล นร1'!E40="ย้าย",'กรอกข้อมูล นร1'!E40,"")</f>
        <v/>
      </c>
      <c r="Q1182" s="35">
        <f t="shared" si="482"/>
        <v>0</v>
      </c>
      <c r="W1182" s="35">
        <f t="shared" si="476"/>
        <v>0</v>
      </c>
    </row>
    <row r="1183" spans="1:23" ht="12.95" customHeight="1">
      <c r="A1183" s="54" t="str">
        <f t="shared" si="483"/>
        <v/>
      </c>
      <c r="B1183" s="470" t="str">
        <f t="shared" si="484"/>
        <v/>
      </c>
      <c r="C1183" s="52" t="str">
        <f>IF(A1183="","",คะแนนตามตัวชี้วัด!AY1102)</f>
        <v/>
      </c>
      <c r="D1183" s="52" t="str">
        <f>IF(A1183="","",คะแนนตามตัวชี้วัด!AU1102)</f>
        <v/>
      </c>
      <c r="E1183" s="52" t="str">
        <f>IF(B1183="","",คะแนนตามตัวชี้วัด!AV1102)</f>
        <v/>
      </c>
      <c r="F1183" s="60" t="str">
        <f t="shared" si="477"/>
        <v/>
      </c>
      <c r="G1183" s="52" t="str">
        <f>IF(A1183="","",คะแนนตามตัวชี้วัด!AZ1102)</f>
        <v/>
      </c>
      <c r="H1183" s="52" t="str">
        <f>IF(A1183="","",คะแนนตามตัวชี้วัด!AW1102)</f>
        <v/>
      </c>
      <c r="I1183" s="52" t="str">
        <f>IF(B1183="","",คะแนนตามตัวชี้วัด!AX1102)</f>
        <v/>
      </c>
      <c r="J1183" s="60" t="str">
        <f t="shared" si="478"/>
        <v/>
      </c>
      <c r="K1183" s="54" t="str">
        <f t="shared" si="479"/>
        <v/>
      </c>
      <c r="L1183" s="307" t="str">
        <f t="shared" si="475"/>
        <v/>
      </c>
      <c r="M1183" s="33"/>
      <c r="N1183" s="33" t="str">
        <f t="shared" si="480"/>
        <v/>
      </c>
      <c r="O1183" s="33" t="str">
        <f t="shared" si="481"/>
        <v/>
      </c>
      <c r="P1183" s="59" t="str">
        <f>IF('กรอกข้อมูล นร1'!E41="ย้าย",'กรอกข้อมูล นร1'!E41,"")</f>
        <v/>
      </c>
      <c r="Q1183" s="35">
        <f t="shared" si="482"/>
        <v>0</v>
      </c>
      <c r="W1183" s="35">
        <f t="shared" si="476"/>
        <v>0</v>
      </c>
    </row>
    <row r="1184" spans="1:23" ht="12.95" customHeight="1">
      <c r="A1184" s="54" t="str">
        <f t="shared" si="483"/>
        <v/>
      </c>
      <c r="B1184" s="470" t="str">
        <f t="shared" si="484"/>
        <v/>
      </c>
      <c r="C1184" s="52" t="str">
        <f>IF(A1184="","",คะแนนตามตัวชี้วัด!AY1103)</f>
        <v/>
      </c>
      <c r="D1184" s="52" t="str">
        <f>IF(A1184="","",คะแนนตามตัวชี้วัด!AU1103)</f>
        <v/>
      </c>
      <c r="E1184" s="52" t="str">
        <f>IF(B1184="","",คะแนนตามตัวชี้วัด!AV1103)</f>
        <v/>
      </c>
      <c r="F1184" s="60" t="str">
        <f t="shared" si="477"/>
        <v/>
      </c>
      <c r="G1184" s="52" t="str">
        <f>IF(A1184="","",คะแนนตามตัวชี้วัด!AZ1103)</f>
        <v/>
      </c>
      <c r="H1184" s="52" t="str">
        <f>IF(A1184="","",คะแนนตามตัวชี้วัด!AW1103)</f>
        <v/>
      </c>
      <c r="I1184" s="52" t="str">
        <f>IF(B1184="","",คะแนนตามตัวชี้วัด!AX1103)</f>
        <v/>
      </c>
      <c r="J1184" s="60" t="str">
        <f t="shared" si="478"/>
        <v/>
      </c>
      <c r="K1184" s="54" t="str">
        <f t="shared" si="479"/>
        <v/>
      </c>
      <c r="L1184" s="307" t="str">
        <f t="shared" si="475"/>
        <v/>
      </c>
      <c r="M1184" s="33"/>
      <c r="N1184" s="33" t="str">
        <f t="shared" si="480"/>
        <v/>
      </c>
      <c r="O1184" s="33" t="str">
        <f t="shared" si="481"/>
        <v/>
      </c>
      <c r="P1184" s="59" t="str">
        <f>IF('กรอกข้อมูล นร1'!E42="ย้าย",'กรอกข้อมูล นร1'!E42,"")</f>
        <v/>
      </c>
      <c r="Q1184" s="35">
        <f t="shared" si="482"/>
        <v>0</v>
      </c>
      <c r="W1184" s="35">
        <f t="shared" si="476"/>
        <v>0</v>
      </c>
    </row>
    <row r="1185" spans="1:23" ht="12.95" customHeight="1">
      <c r="A1185" s="54" t="str">
        <f t="shared" si="483"/>
        <v/>
      </c>
      <c r="B1185" s="470" t="str">
        <f t="shared" si="484"/>
        <v/>
      </c>
      <c r="C1185" s="52" t="str">
        <f>IF(A1185="","",คะแนนตามตัวชี้วัด!AY1104)</f>
        <v/>
      </c>
      <c r="D1185" s="52" t="str">
        <f>IF(A1185="","",คะแนนตามตัวชี้วัด!AU1104)</f>
        <v/>
      </c>
      <c r="E1185" s="52" t="str">
        <f>IF(B1185="","",คะแนนตามตัวชี้วัด!AV1104)</f>
        <v/>
      </c>
      <c r="F1185" s="60" t="str">
        <f t="shared" si="477"/>
        <v/>
      </c>
      <c r="G1185" s="52" t="str">
        <f>IF(A1185="","",คะแนนตามตัวชี้วัด!AZ1104)</f>
        <v/>
      </c>
      <c r="H1185" s="52" t="str">
        <f>IF(A1185="","",คะแนนตามตัวชี้วัด!AW1104)</f>
        <v/>
      </c>
      <c r="I1185" s="52" t="str">
        <f>IF(B1185="","",คะแนนตามตัวชี้วัด!AX1104)</f>
        <v/>
      </c>
      <c r="J1185" s="60" t="str">
        <f t="shared" si="478"/>
        <v/>
      </c>
      <c r="K1185" s="54" t="str">
        <f t="shared" si="479"/>
        <v/>
      </c>
      <c r="L1185" s="307" t="str">
        <f t="shared" si="475"/>
        <v/>
      </c>
      <c r="M1185" s="33"/>
      <c r="N1185" s="33" t="str">
        <f t="shared" si="480"/>
        <v/>
      </c>
      <c r="O1185" s="33" t="str">
        <f t="shared" si="481"/>
        <v/>
      </c>
      <c r="P1185" s="59" t="str">
        <f>IF('กรอกข้อมูล นร1'!E43="ย้าย",'กรอกข้อมูล นร1'!E43,"")</f>
        <v/>
      </c>
      <c r="Q1185" s="35">
        <f t="shared" si="482"/>
        <v>0</v>
      </c>
      <c r="W1185" s="35">
        <f t="shared" si="476"/>
        <v>0</v>
      </c>
    </row>
    <row r="1186" spans="1:23" ht="12.95" customHeight="1">
      <c r="A1186" s="54" t="str">
        <f t="shared" si="483"/>
        <v/>
      </c>
      <c r="B1186" s="470" t="str">
        <f t="shared" si="484"/>
        <v/>
      </c>
      <c r="C1186" s="52" t="str">
        <f>IF(A1186="","",คะแนนตามตัวชี้วัด!AY1105)</f>
        <v/>
      </c>
      <c r="D1186" s="52" t="str">
        <f>IF(A1186="","",คะแนนตามตัวชี้วัด!AU1105)</f>
        <v/>
      </c>
      <c r="E1186" s="52" t="str">
        <f>IF(B1186="","",คะแนนตามตัวชี้วัด!AV1105)</f>
        <v/>
      </c>
      <c r="F1186" s="60" t="str">
        <f t="shared" si="477"/>
        <v/>
      </c>
      <c r="G1186" s="52" t="str">
        <f>IF(A1186="","",คะแนนตามตัวชี้วัด!AZ1105)</f>
        <v/>
      </c>
      <c r="H1186" s="52" t="str">
        <f>IF(A1186="","",คะแนนตามตัวชี้วัด!AW1105)</f>
        <v/>
      </c>
      <c r="I1186" s="52" t="str">
        <f>IF(B1186="","",คะแนนตามตัวชี้วัด!AX1105)</f>
        <v/>
      </c>
      <c r="J1186" s="60" t="str">
        <f t="shared" si="478"/>
        <v/>
      </c>
      <c r="K1186" s="54" t="str">
        <f t="shared" si="479"/>
        <v/>
      </c>
      <c r="L1186" s="307" t="str">
        <f t="shared" si="475"/>
        <v/>
      </c>
      <c r="M1186" s="33"/>
      <c r="N1186" s="33" t="str">
        <f t="shared" si="480"/>
        <v/>
      </c>
      <c r="O1186" s="33" t="str">
        <f t="shared" si="481"/>
        <v/>
      </c>
      <c r="P1186" s="59" t="str">
        <f>IF('กรอกข้อมูล นร1'!E44="ย้าย",'กรอกข้อมูล นร1'!E44,"")</f>
        <v/>
      </c>
      <c r="Q1186" s="35">
        <f t="shared" si="482"/>
        <v>0</v>
      </c>
      <c r="W1186" s="35">
        <f t="shared" si="476"/>
        <v>0</v>
      </c>
    </row>
    <row r="1187" spans="1:23" ht="12.95" customHeight="1">
      <c r="A1187" s="54" t="str">
        <f t="shared" si="483"/>
        <v/>
      </c>
      <c r="B1187" s="470" t="str">
        <f t="shared" si="484"/>
        <v/>
      </c>
      <c r="C1187" s="52" t="str">
        <f>IF(A1187="","",คะแนนตามตัวชี้วัด!AY1106)</f>
        <v/>
      </c>
      <c r="D1187" s="52" t="str">
        <f>IF(A1187="","",คะแนนตามตัวชี้วัด!AU1106)</f>
        <v/>
      </c>
      <c r="E1187" s="52" t="str">
        <f>IF(B1187="","",คะแนนตามตัวชี้วัด!AV1106)</f>
        <v/>
      </c>
      <c r="F1187" s="60" t="str">
        <f t="shared" ref="F1187:F1196" si="485">IF(SUM(D1187:E1187),SUM(D1187:E1187),"")</f>
        <v/>
      </c>
      <c r="G1187" s="52" t="str">
        <f>IF(A1187="","",คะแนนตามตัวชี้วัด!AZ1106)</f>
        <v/>
      </c>
      <c r="H1187" s="52" t="str">
        <f>IF(A1187="","",คะแนนตามตัวชี้วัด!AW1106)</f>
        <v/>
      </c>
      <c r="I1187" s="52" t="str">
        <f>IF(B1187="","",คะแนนตามตัวชี้วัด!AX1106)</f>
        <v/>
      </c>
      <c r="J1187" s="60" t="str">
        <f t="shared" ref="J1187:J1196" si="486">IF(SUM(H1187:I1187),SUM(H1187:I1187),"")</f>
        <v/>
      </c>
      <c r="K1187" s="54" t="str">
        <f t="shared" ref="K1187:K1196" si="487">IF(A1187="","",SUM(F1187,J1187)/2)</f>
        <v/>
      </c>
      <c r="L1187" s="307" t="str">
        <f t="shared" ref="L1187:L1196" si="488">IF(A1187="","",IF(P1187="ย้าย","-",VLOOKUP(K1187,เกรดประจำชั้น,4,TRUE)))</f>
        <v/>
      </c>
      <c r="M1187" s="33"/>
      <c r="N1187" s="33" t="str">
        <f t="shared" ref="N1187:N1196" si="489">IF(P1187="ย้าย","-",IF(A1187="","",IF(L1187&gt;0,"/","")))</f>
        <v/>
      </c>
      <c r="O1187" s="33" t="str">
        <f t="shared" ref="O1187:O1196" si="490">IF(N1187="-","-",IF(A1187="","",IF(L1187=0,"/","")))</f>
        <v/>
      </c>
      <c r="P1187" s="59" t="str">
        <f>IF('กรอกข้อมูล นร1'!E45="ย้าย",'กรอกข้อมูล นร1'!E45,"")</f>
        <v/>
      </c>
      <c r="Q1187" s="35">
        <f t="shared" ref="Q1187:Q1196" si="491">SUM(C1187,G1187)</f>
        <v>0</v>
      </c>
      <c r="W1187" s="35">
        <f t="shared" ref="W1187:W1196" si="492">SUM(C1187,G1187)</f>
        <v>0</v>
      </c>
    </row>
    <row r="1188" spans="1:23" ht="12.95" customHeight="1">
      <c r="A1188" s="54" t="str">
        <f t="shared" si="483"/>
        <v/>
      </c>
      <c r="B1188" s="470" t="str">
        <f t="shared" si="484"/>
        <v/>
      </c>
      <c r="C1188" s="52" t="str">
        <f>IF(A1188="","",คะแนนตามตัวชี้วัด!AY1107)</f>
        <v/>
      </c>
      <c r="D1188" s="52" t="str">
        <f>IF(A1188="","",คะแนนตามตัวชี้วัด!AU1107)</f>
        <v/>
      </c>
      <c r="E1188" s="52" t="str">
        <f>IF(B1188="","",คะแนนตามตัวชี้วัด!AV1107)</f>
        <v/>
      </c>
      <c r="F1188" s="60" t="str">
        <f t="shared" si="485"/>
        <v/>
      </c>
      <c r="G1188" s="52" t="str">
        <f>IF(A1188="","",คะแนนตามตัวชี้วัด!AZ1107)</f>
        <v/>
      </c>
      <c r="H1188" s="52" t="str">
        <f>IF(A1188="","",คะแนนตามตัวชี้วัด!AW1107)</f>
        <v/>
      </c>
      <c r="I1188" s="52" t="str">
        <f>IF(B1188="","",คะแนนตามตัวชี้วัด!AX1107)</f>
        <v/>
      </c>
      <c r="J1188" s="60" t="str">
        <f t="shared" si="486"/>
        <v/>
      </c>
      <c r="K1188" s="54" t="str">
        <f t="shared" si="487"/>
        <v/>
      </c>
      <c r="L1188" s="307" t="str">
        <f t="shared" si="488"/>
        <v/>
      </c>
      <c r="M1188" s="33"/>
      <c r="N1188" s="33" t="str">
        <f t="shared" si="489"/>
        <v/>
      </c>
      <c r="O1188" s="33" t="str">
        <f t="shared" si="490"/>
        <v/>
      </c>
      <c r="P1188" s="59" t="str">
        <f>IF('กรอกข้อมูล นร1'!E46="ย้าย",'กรอกข้อมูล นร1'!E46,"")</f>
        <v/>
      </c>
      <c r="Q1188" s="35">
        <f t="shared" si="491"/>
        <v>0</v>
      </c>
      <c r="W1188" s="35">
        <f t="shared" si="492"/>
        <v>0</v>
      </c>
    </row>
    <row r="1189" spans="1:23" ht="12.95" customHeight="1">
      <c r="A1189" s="54" t="str">
        <f t="shared" si="483"/>
        <v/>
      </c>
      <c r="B1189" s="470" t="str">
        <f t="shared" si="484"/>
        <v/>
      </c>
      <c r="C1189" s="52" t="str">
        <f>IF(A1189="","",คะแนนตามตัวชี้วัด!AY1108)</f>
        <v/>
      </c>
      <c r="D1189" s="52" t="str">
        <f>IF(A1189="","",คะแนนตามตัวชี้วัด!AU1108)</f>
        <v/>
      </c>
      <c r="E1189" s="52" t="str">
        <f>IF(B1189="","",คะแนนตามตัวชี้วัด!AV1108)</f>
        <v/>
      </c>
      <c r="F1189" s="60" t="str">
        <f t="shared" si="485"/>
        <v/>
      </c>
      <c r="G1189" s="52" t="str">
        <f>IF(A1189="","",คะแนนตามตัวชี้วัด!AZ1108)</f>
        <v/>
      </c>
      <c r="H1189" s="52" t="str">
        <f>IF(A1189="","",คะแนนตามตัวชี้วัด!AW1108)</f>
        <v/>
      </c>
      <c r="I1189" s="52" t="str">
        <f>IF(B1189="","",คะแนนตามตัวชี้วัด!AX1108)</f>
        <v/>
      </c>
      <c r="J1189" s="60" t="str">
        <f t="shared" si="486"/>
        <v/>
      </c>
      <c r="K1189" s="54" t="str">
        <f t="shared" si="487"/>
        <v/>
      </c>
      <c r="L1189" s="307" t="str">
        <f t="shared" si="488"/>
        <v/>
      </c>
      <c r="M1189" s="33"/>
      <c r="N1189" s="33" t="str">
        <f t="shared" si="489"/>
        <v/>
      </c>
      <c r="O1189" s="33" t="str">
        <f t="shared" si="490"/>
        <v/>
      </c>
      <c r="P1189" s="59" t="str">
        <f>IF('กรอกข้อมูล นร1'!E47="ย้าย",'กรอกข้อมูล นร1'!E47,"")</f>
        <v/>
      </c>
      <c r="Q1189" s="35">
        <f t="shared" si="491"/>
        <v>0</v>
      </c>
      <c r="W1189" s="35">
        <f t="shared" si="492"/>
        <v>0</v>
      </c>
    </row>
    <row r="1190" spans="1:23" ht="12.95" customHeight="1">
      <c r="A1190" s="54" t="str">
        <f t="shared" si="483"/>
        <v/>
      </c>
      <c r="B1190" s="470" t="str">
        <f t="shared" si="484"/>
        <v/>
      </c>
      <c r="C1190" s="52" t="str">
        <f>IF(A1190="","",คะแนนตามตัวชี้วัด!AY1109)</f>
        <v/>
      </c>
      <c r="D1190" s="52" t="str">
        <f>IF(A1190="","",คะแนนตามตัวชี้วัด!AU1109)</f>
        <v/>
      </c>
      <c r="E1190" s="52" t="str">
        <f>IF(B1190="","",คะแนนตามตัวชี้วัด!AV1109)</f>
        <v/>
      </c>
      <c r="F1190" s="60" t="str">
        <f t="shared" si="485"/>
        <v/>
      </c>
      <c r="G1190" s="52" t="str">
        <f>IF(A1190="","",คะแนนตามตัวชี้วัด!AZ1109)</f>
        <v/>
      </c>
      <c r="H1190" s="52" t="str">
        <f>IF(A1190="","",คะแนนตามตัวชี้วัด!AW1109)</f>
        <v/>
      </c>
      <c r="I1190" s="52" t="str">
        <f>IF(B1190="","",คะแนนตามตัวชี้วัด!AX1109)</f>
        <v/>
      </c>
      <c r="J1190" s="60" t="str">
        <f t="shared" si="486"/>
        <v/>
      </c>
      <c r="K1190" s="54" t="str">
        <f t="shared" si="487"/>
        <v/>
      </c>
      <c r="L1190" s="307" t="str">
        <f t="shared" si="488"/>
        <v/>
      </c>
      <c r="M1190" s="33"/>
      <c r="N1190" s="33" t="str">
        <f t="shared" si="489"/>
        <v/>
      </c>
      <c r="O1190" s="33" t="str">
        <f t="shared" si="490"/>
        <v/>
      </c>
      <c r="P1190" s="59" t="str">
        <f>IF('กรอกข้อมูล นร1'!E48="ย้าย",'กรอกข้อมูล นร1'!E48,"")</f>
        <v/>
      </c>
      <c r="Q1190" s="35">
        <f t="shared" si="491"/>
        <v>0</v>
      </c>
      <c r="W1190" s="35">
        <f t="shared" si="492"/>
        <v>0</v>
      </c>
    </row>
    <row r="1191" spans="1:23" ht="12.95" customHeight="1">
      <c r="A1191" s="54" t="str">
        <f t="shared" si="483"/>
        <v/>
      </c>
      <c r="B1191" s="470" t="str">
        <f t="shared" si="484"/>
        <v/>
      </c>
      <c r="C1191" s="52" t="str">
        <f>IF(A1191="","",คะแนนตามตัวชี้วัด!AY1110)</f>
        <v/>
      </c>
      <c r="D1191" s="52" t="str">
        <f>IF(A1191="","",คะแนนตามตัวชี้วัด!AU1110)</f>
        <v/>
      </c>
      <c r="E1191" s="52" t="str">
        <f>IF(B1191="","",คะแนนตามตัวชี้วัด!AV1110)</f>
        <v/>
      </c>
      <c r="F1191" s="60" t="str">
        <f t="shared" si="485"/>
        <v/>
      </c>
      <c r="G1191" s="52" t="str">
        <f>IF(A1191="","",คะแนนตามตัวชี้วัด!AZ1110)</f>
        <v/>
      </c>
      <c r="H1191" s="52" t="str">
        <f>IF(A1191="","",คะแนนตามตัวชี้วัด!AW1110)</f>
        <v/>
      </c>
      <c r="I1191" s="52" t="str">
        <f>IF(B1191="","",คะแนนตามตัวชี้วัด!AX1110)</f>
        <v/>
      </c>
      <c r="J1191" s="60" t="str">
        <f t="shared" si="486"/>
        <v/>
      </c>
      <c r="K1191" s="54" t="str">
        <f t="shared" si="487"/>
        <v/>
      </c>
      <c r="L1191" s="307" t="str">
        <f t="shared" si="488"/>
        <v/>
      </c>
      <c r="M1191" s="33"/>
      <c r="N1191" s="33" t="str">
        <f t="shared" si="489"/>
        <v/>
      </c>
      <c r="O1191" s="33" t="str">
        <f t="shared" si="490"/>
        <v/>
      </c>
      <c r="P1191" s="59" t="str">
        <f>IF('กรอกข้อมูล นร1'!E49="ย้าย",'กรอกข้อมูล นร1'!E49,"")</f>
        <v/>
      </c>
      <c r="Q1191" s="35">
        <f t="shared" si="491"/>
        <v>0</v>
      </c>
      <c r="W1191" s="35">
        <f t="shared" si="492"/>
        <v>0</v>
      </c>
    </row>
    <row r="1192" spans="1:23" ht="12.95" customHeight="1">
      <c r="A1192" s="54" t="str">
        <f t="shared" si="483"/>
        <v/>
      </c>
      <c r="B1192" s="470" t="str">
        <f t="shared" si="484"/>
        <v/>
      </c>
      <c r="C1192" s="52" t="str">
        <f>IF(A1192="","",คะแนนตามตัวชี้วัด!AY1111)</f>
        <v/>
      </c>
      <c r="D1192" s="52" t="str">
        <f>IF(A1192="","",คะแนนตามตัวชี้วัด!AU1111)</f>
        <v/>
      </c>
      <c r="E1192" s="52" t="str">
        <f>IF(B1192="","",คะแนนตามตัวชี้วัด!AV1111)</f>
        <v/>
      </c>
      <c r="F1192" s="60" t="str">
        <f t="shared" si="485"/>
        <v/>
      </c>
      <c r="G1192" s="52" t="str">
        <f>IF(A1192="","",คะแนนตามตัวชี้วัด!AZ1111)</f>
        <v/>
      </c>
      <c r="H1192" s="52" t="str">
        <f>IF(A1192="","",คะแนนตามตัวชี้วัด!AW1111)</f>
        <v/>
      </c>
      <c r="I1192" s="52" t="str">
        <f>IF(B1192="","",คะแนนตามตัวชี้วัด!AX1111)</f>
        <v/>
      </c>
      <c r="J1192" s="60" t="str">
        <f t="shared" si="486"/>
        <v/>
      </c>
      <c r="K1192" s="54" t="str">
        <f t="shared" si="487"/>
        <v/>
      </c>
      <c r="L1192" s="307" t="str">
        <f t="shared" si="488"/>
        <v/>
      </c>
      <c r="M1192" s="33"/>
      <c r="N1192" s="33" t="str">
        <f t="shared" si="489"/>
        <v/>
      </c>
      <c r="O1192" s="33" t="str">
        <f t="shared" si="490"/>
        <v/>
      </c>
      <c r="P1192" s="59" t="str">
        <f>IF('กรอกข้อมูล นร1'!E50="ย้าย",'กรอกข้อมูล นร1'!E50,"")</f>
        <v/>
      </c>
      <c r="Q1192" s="35">
        <f t="shared" si="491"/>
        <v>0</v>
      </c>
      <c r="W1192" s="35">
        <f t="shared" si="492"/>
        <v>0</v>
      </c>
    </row>
    <row r="1193" spans="1:23" ht="12.95" customHeight="1">
      <c r="A1193" s="54" t="str">
        <f t="shared" si="483"/>
        <v/>
      </c>
      <c r="B1193" s="470" t="str">
        <f t="shared" si="484"/>
        <v/>
      </c>
      <c r="C1193" s="52" t="str">
        <f>IF(A1193="","",คะแนนตามตัวชี้วัด!AY1112)</f>
        <v/>
      </c>
      <c r="D1193" s="52" t="str">
        <f>IF(A1193="","",คะแนนตามตัวชี้วัด!AU1112)</f>
        <v/>
      </c>
      <c r="E1193" s="52" t="str">
        <f>IF(B1193="","",คะแนนตามตัวชี้วัด!AV1112)</f>
        <v/>
      </c>
      <c r="F1193" s="60" t="str">
        <f t="shared" si="485"/>
        <v/>
      </c>
      <c r="G1193" s="52" t="str">
        <f>IF(A1193="","",คะแนนตามตัวชี้วัด!AZ1112)</f>
        <v/>
      </c>
      <c r="H1193" s="52" t="str">
        <f>IF(A1193="","",คะแนนตามตัวชี้วัด!AW1112)</f>
        <v/>
      </c>
      <c r="I1193" s="52" t="str">
        <f>IF(B1193="","",คะแนนตามตัวชี้วัด!AX1112)</f>
        <v/>
      </c>
      <c r="J1193" s="60" t="str">
        <f t="shared" si="486"/>
        <v/>
      </c>
      <c r="K1193" s="54" t="str">
        <f t="shared" si="487"/>
        <v/>
      </c>
      <c r="L1193" s="307" t="str">
        <f t="shared" si="488"/>
        <v/>
      </c>
      <c r="M1193" s="33"/>
      <c r="N1193" s="33" t="str">
        <f t="shared" si="489"/>
        <v/>
      </c>
      <c r="O1193" s="33" t="str">
        <f t="shared" si="490"/>
        <v/>
      </c>
      <c r="P1193" s="59" t="str">
        <f>IF('กรอกข้อมูล นร1'!E51="ย้าย",'กรอกข้อมูล นร1'!E51,"")</f>
        <v/>
      </c>
      <c r="Q1193" s="35">
        <f t="shared" si="491"/>
        <v>0</v>
      </c>
      <c r="W1193" s="35">
        <f t="shared" si="492"/>
        <v>0</v>
      </c>
    </row>
    <row r="1194" spans="1:23" ht="12.95" customHeight="1">
      <c r="A1194" s="54" t="str">
        <f t="shared" si="483"/>
        <v/>
      </c>
      <c r="B1194" s="470" t="str">
        <f t="shared" si="484"/>
        <v/>
      </c>
      <c r="C1194" s="52" t="str">
        <f>IF(A1194="","",คะแนนตามตัวชี้วัด!AY1113)</f>
        <v/>
      </c>
      <c r="D1194" s="52" t="str">
        <f>IF(A1194="","",คะแนนตามตัวชี้วัด!AU1113)</f>
        <v/>
      </c>
      <c r="E1194" s="52" t="str">
        <f>IF(B1194="","",คะแนนตามตัวชี้วัด!AV1113)</f>
        <v/>
      </c>
      <c r="F1194" s="60" t="str">
        <f t="shared" si="485"/>
        <v/>
      </c>
      <c r="G1194" s="52" t="str">
        <f>IF(A1194="","",คะแนนตามตัวชี้วัด!AZ1113)</f>
        <v/>
      </c>
      <c r="H1194" s="52" t="str">
        <f>IF(A1194="","",คะแนนตามตัวชี้วัด!AW1113)</f>
        <v/>
      </c>
      <c r="I1194" s="52" t="str">
        <f>IF(B1194="","",คะแนนตามตัวชี้วัด!AX1113)</f>
        <v/>
      </c>
      <c r="J1194" s="60" t="str">
        <f t="shared" si="486"/>
        <v/>
      </c>
      <c r="K1194" s="54" t="str">
        <f t="shared" si="487"/>
        <v/>
      </c>
      <c r="L1194" s="307" t="str">
        <f t="shared" si="488"/>
        <v/>
      </c>
      <c r="M1194" s="33"/>
      <c r="N1194" s="33" t="str">
        <f t="shared" si="489"/>
        <v/>
      </c>
      <c r="O1194" s="33" t="str">
        <f t="shared" si="490"/>
        <v/>
      </c>
      <c r="P1194" s="59" t="str">
        <f>IF('กรอกข้อมูล นร1'!E52="ย้าย",'กรอกข้อมูล นร1'!E52,"")</f>
        <v/>
      </c>
      <c r="Q1194" s="35">
        <f t="shared" si="491"/>
        <v>0</v>
      </c>
      <c r="W1194" s="35">
        <f t="shared" si="492"/>
        <v>0</v>
      </c>
    </row>
    <row r="1195" spans="1:23" ht="12.95" customHeight="1">
      <c r="A1195" s="54" t="str">
        <f t="shared" si="483"/>
        <v/>
      </c>
      <c r="B1195" s="470" t="str">
        <f t="shared" si="484"/>
        <v/>
      </c>
      <c r="C1195" s="52" t="str">
        <f>IF(A1195="","",คะแนนตามตัวชี้วัด!AY1114)</f>
        <v/>
      </c>
      <c r="D1195" s="52" t="str">
        <f>IF(A1195="","",คะแนนตามตัวชี้วัด!AU1114)</f>
        <v/>
      </c>
      <c r="E1195" s="52" t="str">
        <f>IF(B1195="","",คะแนนตามตัวชี้วัด!AV1114)</f>
        <v/>
      </c>
      <c r="F1195" s="60" t="str">
        <f t="shared" si="485"/>
        <v/>
      </c>
      <c r="G1195" s="52" t="str">
        <f>IF(A1195="","",คะแนนตามตัวชี้วัด!AZ1114)</f>
        <v/>
      </c>
      <c r="H1195" s="52" t="str">
        <f>IF(A1195="","",คะแนนตามตัวชี้วัด!AW1114)</f>
        <v/>
      </c>
      <c r="I1195" s="52" t="str">
        <f>IF(B1195="","",คะแนนตามตัวชี้วัด!AX1114)</f>
        <v/>
      </c>
      <c r="J1195" s="60" t="str">
        <f t="shared" si="486"/>
        <v/>
      </c>
      <c r="K1195" s="54" t="str">
        <f t="shared" si="487"/>
        <v/>
      </c>
      <c r="L1195" s="307" t="str">
        <f t="shared" si="488"/>
        <v/>
      </c>
      <c r="M1195" s="33"/>
      <c r="N1195" s="33" t="str">
        <f t="shared" si="489"/>
        <v/>
      </c>
      <c r="O1195" s="33" t="str">
        <f t="shared" si="490"/>
        <v/>
      </c>
      <c r="P1195" s="59" t="str">
        <f>IF('กรอกข้อมูล นร1'!E53="ย้าย",'กรอกข้อมูล นร1'!E53,"")</f>
        <v/>
      </c>
      <c r="Q1195" s="35">
        <f t="shared" si="491"/>
        <v>0</v>
      </c>
      <c r="W1195" s="35">
        <f t="shared" si="492"/>
        <v>0</v>
      </c>
    </row>
    <row r="1196" spans="1:23" ht="12.95" customHeight="1">
      <c r="A1196" s="54" t="str">
        <f t="shared" si="483"/>
        <v/>
      </c>
      <c r="B1196" s="470" t="str">
        <f t="shared" si="484"/>
        <v/>
      </c>
      <c r="C1196" s="52" t="str">
        <f>IF(A1196="","",คะแนนตามตัวชี้วัด!AY1115)</f>
        <v/>
      </c>
      <c r="D1196" s="52" t="str">
        <f>IF(A1196="","",คะแนนตามตัวชี้วัด!AU1115)</f>
        <v/>
      </c>
      <c r="E1196" s="52" t="str">
        <f>IF(B1196="","",คะแนนตามตัวชี้วัด!AV1115)</f>
        <v/>
      </c>
      <c r="F1196" s="60" t="str">
        <f t="shared" si="485"/>
        <v/>
      </c>
      <c r="G1196" s="52" t="str">
        <f>IF(A1196="","",คะแนนตามตัวชี้วัด!AZ1115)</f>
        <v/>
      </c>
      <c r="H1196" s="52" t="str">
        <f>IF(A1196="","",คะแนนตามตัวชี้วัด!AW1115)</f>
        <v/>
      </c>
      <c r="I1196" s="52" t="str">
        <f>IF(B1196="","",คะแนนตามตัวชี้วัด!AX1115)</f>
        <v/>
      </c>
      <c r="J1196" s="60" t="str">
        <f t="shared" si="486"/>
        <v/>
      </c>
      <c r="K1196" s="54" t="str">
        <f t="shared" si="487"/>
        <v/>
      </c>
      <c r="L1196" s="307" t="str">
        <f t="shared" si="488"/>
        <v/>
      </c>
      <c r="M1196" s="33"/>
      <c r="N1196" s="33" t="str">
        <f t="shared" si="489"/>
        <v/>
      </c>
      <c r="O1196" s="33" t="str">
        <f t="shared" si="490"/>
        <v/>
      </c>
      <c r="P1196" s="59" t="str">
        <f>IF('กรอกข้อมูล นร1'!E54="ย้าย",'กรอกข้อมูล นร1'!E54,"")</f>
        <v/>
      </c>
      <c r="Q1196" s="35">
        <f t="shared" si="491"/>
        <v>0</v>
      </c>
      <c r="W1196" s="35">
        <f t="shared" si="492"/>
        <v>0</v>
      </c>
    </row>
    <row r="1197" spans="1:23" ht="0.95" customHeight="1">
      <c r="A1197" s="41"/>
      <c r="B1197" s="38"/>
      <c r="C1197" s="39"/>
      <c r="D1197" s="45"/>
      <c r="E1197" s="45"/>
      <c r="F1197" s="40"/>
      <c r="G1197" s="40"/>
      <c r="H1197" s="45"/>
      <c r="I1197" s="45"/>
      <c r="J1197" s="45"/>
      <c r="K1197" s="46"/>
      <c r="L1197" s="45"/>
      <c r="M1197" s="47"/>
      <c r="N1197" s="317" t="str">
        <f>IF(COUNTIF(N1147:N1196,"/"),COUNTIF(N1147:N1196,"/"),"0")</f>
        <v>0</v>
      </c>
      <c r="O1197" s="317">
        <f>IF(COUNTIF(O1147:O1196,"/"),COUNTIF(O1147:O1196,"/"),"0")</f>
        <v>1</v>
      </c>
      <c r="Q1197" s="35">
        <f t="shared" si="482"/>
        <v>0</v>
      </c>
      <c r="W1197" s="35">
        <f t="shared" si="476"/>
        <v>0</v>
      </c>
    </row>
    <row r="1198" spans="1:23" ht="21" customHeight="1">
      <c r="B1198" s="916" t="s">
        <v>114</v>
      </c>
      <c r="C1198" s="916"/>
      <c r="D1198" s="916"/>
      <c r="E1198" s="917">
        <f>N1197*100/SUM(N1197:O1197)</f>
        <v>0</v>
      </c>
      <c r="F1198" s="917"/>
      <c r="G1198" s="251"/>
      <c r="H1198" s="42"/>
      <c r="I1198" s="42"/>
      <c r="J1198" s="42"/>
      <c r="K1198" s="43"/>
      <c r="L1198" s="42"/>
      <c r="M1198" s="44"/>
      <c r="N1198" s="44"/>
      <c r="Q1198" s="35">
        <f t="shared" si="482"/>
        <v>0</v>
      </c>
      <c r="W1198" s="35">
        <f t="shared" si="476"/>
        <v>0</v>
      </c>
    </row>
    <row r="1199" spans="1:23" ht="21" hidden="1" customHeight="1">
      <c r="Q1199" s="35">
        <f t="shared" si="482"/>
        <v>0</v>
      </c>
    </row>
    <row r="1200" spans="1:23" ht="21" hidden="1" customHeight="1">
      <c r="B1200" s="451"/>
      <c r="C1200" s="451"/>
      <c r="D1200" s="451"/>
      <c r="E1200" s="251"/>
      <c r="F1200" s="251"/>
      <c r="G1200" s="251"/>
      <c r="H1200" s="42"/>
      <c r="I1200" s="42"/>
      <c r="J1200" s="42"/>
      <c r="K1200" s="43"/>
      <c r="L1200" s="42"/>
      <c r="M1200" s="44"/>
      <c r="N1200" s="44"/>
      <c r="Q1200" s="35">
        <f t="shared" si="482"/>
        <v>0</v>
      </c>
    </row>
    <row r="1201" spans="1:24" ht="21" customHeight="1">
      <c r="A1201" s="918" t="str">
        <f>"ผลการประเมินการเรียนรู้  วิชา"&amp;ข้อมูลพื้นฐาน!A36&amp;"    รหัสวิชา    "&amp;ข้อมูลพื้นฐาน!C36</f>
        <v xml:space="preserve">ผลการประเมินการเรียนรู้  วิชา    รหัสวิชา    </v>
      </c>
      <c r="B1201" s="918"/>
      <c r="C1201" s="918"/>
      <c r="D1201" s="918"/>
      <c r="E1201" s="918"/>
      <c r="F1201" s="918"/>
      <c r="G1201" s="918"/>
      <c r="H1201" s="918"/>
      <c r="I1201" s="918"/>
      <c r="J1201" s="918"/>
      <c r="K1201" s="918"/>
      <c r="L1201" s="918"/>
      <c r="M1201" s="918"/>
      <c r="N1201" s="918"/>
      <c r="O1201" s="918"/>
      <c r="P1201" s="918"/>
      <c r="Q1201" s="35">
        <f t="shared" si="482"/>
        <v>0</v>
      </c>
      <c r="X1201" s="35">
        <v>21</v>
      </c>
    </row>
    <row r="1202" spans="1:24" ht="14.45" customHeight="1">
      <c r="A1202" s="945" t="str">
        <f>"นักเรียนชั้นประถมศึกษาปีที่    "&amp;ข้อมูลพื้นฐาน!B9&amp;"    ปีการศึกษา  "&amp;ข้อมูลพื้นฐาน!B8</f>
        <v>นักเรียนชั้นประถมศึกษาปีที่        ปีการศึกษา  2565</v>
      </c>
      <c r="B1202" s="945"/>
      <c r="C1202" s="945"/>
      <c r="D1202" s="945"/>
      <c r="E1202" s="945"/>
      <c r="F1202" s="945"/>
      <c r="G1202" s="945"/>
      <c r="H1202" s="945"/>
      <c r="I1202" s="945"/>
      <c r="J1202" s="945"/>
      <c r="K1202" s="945"/>
      <c r="L1202" s="945"/>
      <c r="M1202" s="945"/>
      <c r="N1202" s="945"/>
      <c r="O1202" s="945"/>
      <c r="P1202" s="945"/>
      <c r="Q1202" s="35">
        <f t="shared" si="482"/>
        <v>0</v>
      </c>
    </row>
    <row r="1203" spans="1:24" ht="14.45" customHeight="1">
      <c r="A1203" s="946" t="str">
        <f>"ครูผู้สอน    "&amp;ข้อมูลพื้นฐาน!B36</f>
        <v xml:space="preserve">ครูผู้สอน    </v>
      </c>
      <c r="B1203" s="946"/>
      <c r="C1203" s="946"/>
      <c r="D1203" s="946"/>
      <c r="E1203" s="946"/>
      <c r="F1203" s="946"/>
      <c r="G1203" s="946"/>
      <c r="H1203" s="946"/>
      <c r="I1203" s="946"/>
      <c r="J1203" s="946"/>
      <c r="K1203" s="946"/>
      <c r="L1203" s="946"/>
      <c r="M1203" s="946"/>
      <c r="N1203" s="946"/>
      <c r="O1203" s="946"/>
      <c r="P1203" s="946"/>
      <c r="Q1203" s="35">
        <f t="shared" si="482"/>
        <v>0</v>
      </c>
    </row>
    <row r="1204" spans="1:24" ht="14.1" customHeight="1">
      <c r="A1204" s="921" t="s">
        <v>38</v>
      </c>
      <c r="B1204" s="924" t="s">
        <v>39</v>
      </c>
      <c r="C1204" s="947" t="s">
        <v>40</v>
      </c>
      <c r="D1204" s="947"/>
      <c r="E1204" s="947"/>
      <c r="F1204" s="947"/>
      <c r="G1204" s="948" t="s">
        <v>43</v>
      </c>
      <c r="H1204" s="948"/>
      <c r="I1204" s="948"/>
      <c r="J1204" s="931"/>
      <c r="K1204" s="930" t="s">
        <v>44</v>
      </c>
      <c r="L1204" s="931"/>
      <c r="M1204" s="932" t="s">
        <v>48</v>
      </c>
      <c r="N1204" s="935" t="s">
        <v>49</v>
      </c>
      <c r="O1204" s="936"/>
      <c r="P1204" s="939" t="s">
        <v>61</v>
      </c>
      <c r="Q1204" s="35">
        <f t="shared" si="482"/>
        <v>0</v>
      </c>
    </row>
    <row r="1205" spans="1:24" ht="45.6" customHeight="1">
      <c r="A1205" s="922"/>
      <c r="B1205" s="925"/>
      <c r="C1205" s="949" t="s">
        <v>116</v>
      </c>
      <c r="D1205" s="585" t="s">
        <v>41</v>
      </c>
      <c r="E1205" s="585" t="s">
        <v>42</v>
      </c>
      <c r="F1205" s="585" t="s">
        <v>1</v>
      </c>
      <c r="G1205" s="949" t="s">
        <v>116</v>
      </c>
      <c r="H1205" s="586" t="s">
        <v>41</v>
      </c>
      <c r="I1205" s="586" t="s">
        <v>1717</v>
      </c>
      <c r="J1205" s="586" t="s">
        <v>1</v>
      </c>
      <c r="K1205" s="587" t="s">
        <v>45</v>
      </c>
      <c r="L1205" s="949" t="s">
        <v>46</v>
      </c>
      <c r="M1205" s="933"/>
      <c r="N1205" s="937"/>
      <c r="O1205" s="938"/>
      <c r="P1205" s="940"/>
      <c r="Q1205" s="35">
        <f t="shared" si="482"/>
        <v>0</v>
      </c>
    </row>
    <row r="1206" spans="1:24" ht="14.1" customHeight="1">
      <c r="A1206" s="922"/>
      <c r="B1206" s="925"/>
      <c r="C1206" s="950"/>
      <c r="D1206" s="209" t="s">
        <v>47</v>
      </c>
      <c r="E1206" s="209" t="s">
        <v>47</v>
      </c>
      <c r="F1206" s="209" t="s">
        <v>47</v>
      </c>
      <c r="G1206" s="950"/>
      <c r="H1206" s="209" t="s">
        <v>47</v>
      </c>
      <c r="I1206" s="209" t="s">
        <v>47</v>
      </c>
      <c r="J1206" s="209" t="s">
        <v>47</v>
      </c>
      <c r="K1206" s="588" t="s">
        <v>47</v>
      </c>
      <c r="L1206" s="951"/>
      <c r="M1206" s="933"/>
      <c r="N1206" s="939" t="s">
        <v>50</v>
      </c>
      <c r="O1206" s="939" t="s">
        <v>51</v>
      </c>
      <c r="P1206" s="940"/>
      <c r="Q1206" s="35">
        <f t="shared" si="482"/>
        <v>0</v>
      </c>
    </row>
    <row r="1207" spans="1:24" ht="14.1" customHeight="1">
      <c r="A1207" s="923"/>
      <c r="B1207" s="926"/>
      <c r="C1207" s="209">
        <f>ข้อมูลพื้นฐาน!F36</f>
        <v>0</v>
      </c>
      <c r="D1207" s="209">
        <f>ข้อมูลพื้นฐาน!D36</f>
        <v>0</v>
      </c>
      <c r="E1207" s="209">
        <f>ข้อมูลพื้นฐาน!E36</f>
        <v>0</v>
      </c>
      <c r="F1207" s="209">
        <f>SUM(D1207:E1207)</f>
        <v>0</v>
      </c>
      <c r="G1207" s="209">
        <f>ข้อมูลพื้นฐาน!G36</f>
        <v>0</v>
      </c>
      <c r="H1207" s="209">
        <f>ข้อมูลพื้นฐาน!D36</f>
        <v>0</v>
      </c>
      <c r="I1207" s="209">
        <f>ข้อมูลพื้นฐาน!E36</f>
        <v>0</v>
      </c>
      <c r="J1207" s="209">
        <f>SUM(H1207:I1207)</f>
        <v>0</v>
      </c>
      <c r="K1207" s="588">
        <f>SUM(F1207,J1207)/2</f>
        <v>0</v>
      </c>
      <c r="L1207" s="950"/>
      <c r="M1207" s="934"/>
      <c r="N1207" s="941"/>
      <c r="O1207" s="941"/>
      <c r="P1207" s="941"/>
      <c r="Q1207" s="35">
        <f t="shared" si="482"/>
        <v>0</v>
      </c>
    </row>
    <row r="1208" spans="1:24" ht="12.95" customHeight="1">
      <c r="A1208" s="54">
        <f t="shared" ref="A1208:A1257" si="493">A1028</f>
        <v>1</v>
      </c>
      <c r="B1208" s="470" t="str">
        <f t="shared" ref="B1208:B1257" si="494">B1088</f>
        <v/>
      </c>
      <c r="C1208" s="52">
        <f>IF(A1208="","",คะแนนตามตัวชี้วัด!AY1122)</f>
        <v>0</v>
      </c>
      <c r="D1208" s="52">
        <f>IF(A1208="","",คะแนนตามตัวชี้วัด!AU1122)</f>
        <v>0</v>
      </c>
      <c r="E1208" s="52" t="str">
        <f>IF(B1208="","",คะแนนตามตัวชี้วัด!AV1122)</f>
        <v/>
      </c>
      <c r="F1208" s="60" t="str">
        <f>IF(SUM(D1208:E1208),SUM(D1208:E1208),"")</f>
        <v/>
      </c>
      <c r="G1208" s="52">
        <f>IF(A1208="","",คะแนนตามตัวชี้วัด!AZ1122)</f>
        <v>0</v>
      </c>
      <c r="H1208" s="52">
        <f>IF(A1208="","",คะแนนตามตัวชี้วัด!AW1122)</f>
        <v>0</v>
      </c>
      <c r="I1208" s="52" t="str">
        <f>IF(B1208="","",คะแนนตามตัวชี้วัด!AX1122)</f>
        <v/>
      </c>
      <c r="J1208" s="60" t="str">
        <f>IF(SUM(H1208:I1208),SUM(H1208:I1208),"")</f>
        <v/>
      </c>
      <c r="K1208" s="54">
        <f>IF(A1208="","",SUM(F1208,J1208)/2)</f>
        <v>0</v>
      </c>
      <c r="L1208" s="307">
        <f t="shared" ref="L1208:L1247" si="495">IF(A1208="","",IF(P1208="ย้าย","-",VLOOKUP(K1208,เกรดประจำชั้น,4,TRUE)))</f>
        <v>0</v>
      </c>
      <c r="M1208" s="33"/>
      <c r="N1208" s="33" t="str">
        <f>IF(P1208="ย้าย","-",IF(A1208="","",IF(L1208&gt;0,"/","")))</f>
        <v/>
      </c>
      <c r="O1208" s="33" t="str">
        <f>IF(N1208="-","-",IF(A1208="","",IF(L1208=0,"/","")))</f>
        <v>/</v>
      </c>
      <c r="P1208" s="59" t="str">
        <f>IF('กรอกข้อมูล นร1'!E5="ย้าย",'กรอกข้อมูล นร1'!E5,"")</f>
        <v/>
      </c>
      <c r="Q1208" s="35">
        <f t="shared" si="482"/>
        <v>0</v>
      </c>
    </row>
    <row r="1209" spans="1:24" ht="12.95" customHeight="1">
      <c r="A1209" s="54" t="str">
        <f t="shared" si="493"/>
        <v/>
      </c>
      <c r="B1209" s="470" t="str">
        <f t="shared" si="494"/>
        <v/>
      </c>
      <c r="C1209" s="52" t="str">
        <f>IF(A1209="","",คะแนนตามตัวชี้วัด!AY1123)</f>
        <v/>
      </c>
      <c r="D1209" s="52" t="str">
        <f>IF(A1209="","",คะแนนตามตัวชี้วัด!AU1123)</f>
        <v/>
      </c>
      <c r="E1209" s="52" t="str">
        <f>IF(B1209="","",คะแนนตามตัวชี้วัด!AV1123)</f>
        <v/>
      </c>
      <c r="F1209" s="60" t="str">
        <f t="shared" ref="F1209:F1247" si="496">IF(SUM(D1209:E1209),SUM(D1209:E1209),"")</f>
        <v/>
      </c>
      <c r="G1209" s="52" t="str">
        <f>IF(A1209="","",คะแนนตามตัวชี้วัด!AZ1123)</f>
        <v/>
      </c>
      <c r="H1209" s="52" t="str">
        <f>IF(A1209="","",คะแนนตามตัวชี้วัด!AW1123)</f>
        <v/>
      </c>
      <c r="I1209" s="52" t="str">
        <f>IF(B1209="","",คะแนนตามตัวชี้วัด!AX1123)</f>
        <v/>
      </c>
      <c r="J1209" s="60" t="str">
        <f t="shared" ref="J1209:J1247" si="497">IF(SUM(H1209:I1209),SUM(H1209:I1209),"")</f>
        <v/>
      </c>
      <c r="K1209" s="54" t="str">
        <f t="shared" ref="K1209:K1247" si="498">IF(A1209="","",SUM(F1209,J1209)/2)</f>
        <v/>
      </c>
      <c r="L1209" s="307" t="str">
        <f t="shared" si="495"/>
        <v/>
      </c>
      <c r="M1209" s="33"/>
      <c r="N1209" s="33" t="str">
        <f t="shared" ref="N1209:N1247" si="499">IF(P1209="ย้าย","-",IF(A1209="","",IF(L1209&gt;0,"/","")))</f>
        <v/>
      </c>
      <c r="O1209" s="33" t="str">
        <f t="shared" ref="O1209:O1247" si="500">IF(N1209="-","-",IF(A1209="","",IF(L1209=0,"/","")))</f>
        <v/>
      </c>
      <c r="P1209" s="59" t="str">
        <f>IF('กรอกข้อมูล นร1'!E6="ย้าย",'กรอกข้อมูล นร1'!E6,"")</f>
        <v/>
      </c>
      <c r="Q1209" s="35">
        <f t="shared" si="482"/>
        <v>0</v>
      </c>
    </row>
    <row r="1210" spans="1:24" ht="12.95" customHeight="1">
      <c r="A1210" s="54" t="str">
        <f t="shared" si="493"/>
        <v/>
      </c>
      <c r="B1210" s="470" t="str">
        <f t="shared" si="494"/>
        <v/>
      </c>
      <c r="C1210" s="52" t="str">
        <f>IF(A1210="","",คะแนนตามตัวชี้วัด!AY1124)</f>
        <v/>
      </c>
      <c r="D1210" s="52" t="str">
        <f>IF(A1210="","",คะแนนตามตัวชี้วัด!AU1124)</f>
        <v/>
      </c>
      <c r="E1210" s="52" t="str">
        <f>IF(B1210="","",คะแนนตามตัวชี้วัด!AV1124)</f>
        <v/>
      </c>
      <c r="F1210" s="60" t="str">
        <f t="shared" si="496"/>
        <v/>
      </c>
      <c r="G1210" s="52" t="str">
        <f>IF(A1210="","",คะแนนตามตัวชี้วัด!AZ1124)</f>
        <v/>
      </c>
      <c r="H1210" s="52" t="str">
        <f>IF(A1210="","",คะแนนตามตัวชี้วัด!AW1124)</f>
        <v/>
      </c>
      <c r="I1210" s="52" t="str">
        <f>IF(B1210="","",คะแนนตามตัวชี้วัด!AX1124)</f>
        <v/>
      </c>
      <c r="J1210" s="60" t="str">
        <f t="shared" si="497"/>
        <v/>
      </c>
      <c r="K1210" s="54" t="str">
        <f t="shared" si="498"/>
        <v/>
      </c>
      <c r="L1210" s="307" t="str">
        <f t="shared" si="495"/>
        <v/>
      </c>
      <c r="M1210" s="33"/>
      <c r="N1210" s="33" t="str">
        <f t="shared" si="499"/>
        <v/>
      </c>
      <c r="O1210" s="33" t="str">
        <f t="shared" si="500"/>
        <v/>
      </c>
      <c r="P1210" s="59" t="str">
        <f>IF('กรอกข้อมูล นร1'!E7="ย้าย",'กรอกข้อมูล นร1'!E7,"")</f>
        <v/>
      </c>
      <c r="Q1210" s="35">
        <f t="shared" si="482"/>
        <v>0</v>
      </c>
    </row>
    <row r="1211" spans="1:24" ht="12.95" customHeight="1">
      <c r="A1211" s="54" t="str">
        <f t="shared" si="493"/>
        <v/>
      </c>
      <c r="B1211" s="470" t="str">
        <f t="shared" si="494"/>
        <v/>
      </c>
      <c r="C1211" s="52" t="str">
        <f>IF(A1211="","",คะแนนตามตัวชี้วัด!AY1125)</f>
        <v/>
      </c>
      <c r="D1211" s="52" t="str">
        <f>IF(A1211="","",คะแนนตามตัวชี้วัด!AU1125)</f>
        <v/>
      </c>
      <c r="E1211" s="52" t="str">
        <f>IF(B1211="","",คะแนนตามตัวชี้วัด!AV1125)</f>
        <v/>
      </c>
      <c r="F1211" s="60" t="str">
        <f t="shared" si="496"/>
        <v/>
      </c>
      <c r="G1211" s="52" t="str">
        <f>IF(A1211="","",คะแนนตามตัวชี้วัด!AZ1125)</f>
        <v/>
      </c>
      <c r="H1211" s="52" t="str">
        <f>IF(A1211="","",คะแนนตามตัวชี้วัด!AW1125)</f>
        <v/>
      </c>
      <c r="I1211" s="52" t="str">
        <f>IF(B1211="","",คะแนนตามตัวชี้วัด!AX1125)</f>
        <v/>
      </c>
      <c r="J1211" s="60" t="str">
        <f t="shared" si="497"/>
        <v/>
      </c>
      <c r="K1211" s="54" t="str">
        <f t="shared" si="498"/>
        <v/>
      </c>
      <c r="L1211" s="307" t="str">
        <f t="shared" si="495"/>
        <v/>
      </c>
      <c r="M1211" s="33"/>
      <c r="N1211" s="33" t="str">
        <f t="shared" si="499"/>
        <v/>
      </c>
      <c r="O1211" s="33" t="str">
        <f t="shared" si="500"/>
        <v/>
      </c>
      <c r="P1211" s="59" t="str">
        <f>IF('กรอกข้อมูล นร1'!E8="ย้าย",'กรอกข้อมูล นร1'!E8,"")</f>
        <v/>
      </c>
      <c r="Q1211" s="35">
        <f t="shared" si="482"/>
        <v>0</v>
      </c>
    </row>
    <row r="1212" spans="1:24" ht="12.95" customHeight="1">
      <c r="A1212" s="54" t="str">
        <f t="shared" si="493"/>
        <v/>
      </c>
      <c r="B1212" s="470" t="str">
        <f t="shared" si="494"/>
        <v/>
      </c>
      <c r="C1212" s="52" t="str">
        <f>IF(A1212="","",คะแนนตามตัวชี้วัด!AY1126)</f>
        <v/>
      </c>
      <c r="D1212" s="52" t="str">
        <f>IF(A1212="","",คะแนนตามตัวชี้วัด!AU1126)</f>
        <v/>
      </c>
      <c r="E1212" s="52" t="str">
        <f>IF(B1212="","",คะแนนตามตัวชี้วัด!AV1126)</f>
        <v/>
      </c>
      <c r="F1212" s="60" t="str">
        <f t="shared" si="496"/>
        <v/>
      </c>
      <c r="G1212" s="52" t="str">
        <f>IF(A1212="","",คะแนนตามตัวชี้วัด!AZ1126)</f>
        <v/>
      </c>
      <c r="H1212" s="52" t="str">
        <f>IF(A1212="","",คะแนนตามตัวชี้วัด!AW1126)</f>
        <v/>
      </c>
      <c r="I1212" s="52" t="str">
        <f>IF(B1212="","",คะแนนตามตัวชี้วัด!AX1126)</f>
        <v/>
      </c>
      <c r="J1212" s="60" t="str">
        <f t="shared" si="497"/>
        <v/>
      </c>
      <c r="K1212" s="54" t="str">
        <f t="shared" si="498"/>
        <v/>
      </c>
      <c r="L1212" s="307" t="str">
        <f t="shared" si="495"/>
        <v/>
      </c>
      <c r="M1212" s="33"/>
      <c r="N1212" s="33" t="str">
        <f t="shared" si="499"/>
        <v/>
      </c>
      <c r="O1212" s="33" t="str">
        <f t="shared" si="500"/>
        <v/>
      </c>
      <c r="P1212" s="59" t="str">
        <f>IF('กรอกข้อมูล นร1'!E9="ย้าย",'กรอกข้อมูล นร1'!E9,"")</f>
        <v/>
      </c>
      <c r="Q1212" s="35">
        <f t="shared" si="482"/>
        <v>0</v>
      </c>
    </row>
    <row r="1213" spans="1:24" ht="12.95" customHeight="1">
      <c r="A1213" s="54" t="str">
        <f t="shared" si="493"/>
        <v/>
      </c>
      <c r="B1213" s="470" t="str">
        <f t="shared" si="494"/>
        <v/>
      </c>
      <c r="C1213" s="52" t="str">
        <f>IF(A1213="","",คะแนนตามตัวชี้วัด!AY1127)</f>
        <v/>
      </c>
      <c r="D1213" s="52" t="str">
        <f>IF(A1213="","",คะแนนตามตัวชี้วัด!AU1127)</f>
        <v/>
      </c>
      <c r="E1213" s="52" t="str">
        <f>IF(B1213="","",คะแนนตามตัวชี้วัด!AV1127)</f>
        <v/>
      </c>
      <c r="F1213" s="60" t="str">
        <f t="shared" si="496"/>
        <v/>
      </c>
      <c r="G1213" s="52" t="str">
        <f>IF(A1213="","",คะแนนตามตัวชี้วัด!AZ1127)</f>
        <v/>
      </c>
      <c r="H1213" s="52" t="str">
        <f>IF(A1213="","",คะแนนตามตัวชี้วัด!AW1127)</f>
        <v/>
      </c>
      <c r="I1213" s="52" t="str">
        <f>IF(B1213="","",คะแนนตามตัวชี้วัด!AX1127)</f>
        <v/>
      </c>
      <c r="J1213" s="60" t="str">
        <f t="shared" si="497"/>
        <v/>
      </c>
      <c r="K1213" s="54" t="str">
        <f t="shared" si="498"/>
        <v/>
      </c>
      <c r="L1213" s="307" t="str">
        <f t="shared" si="495"/>
        <v/>
      </c>
      <c r="M1213" s="33"/>
      <c r="N1213" s="33" t="str">
        <f t="shared" si="499"/>
        <v/>
      </c>
      <c r="O1213" s="33" t="str">
        <f t="shared" si="500"/>
        <v/>
      </c>
      <c r="P1213" s="59" t="str">
        <f>IF('กรอกข้อมูล นร1'!E10="ย้าย",'กรอกข้อมูล นร1'!E10,"")</f>
        <v/>
      </c>
      <c r="Q1213" s="35">
        <f t="shared" si="482"/>
        <v>0</v>
      </c>
    </row>
    <row r="1214" spans="1:24" ht="12.95" customHeight="1">
      <c r="A1214" s="54" t="str">
        <f t="shared" si="493"/>
        <v/>
      </c>
      <c r="B1214" s="470" t="str">
        <f t="shared" si="494"/>
        <v/>
      </c>
      <c r="C1214" s="52" t="str">
        <f>IF(A1214="","",คะแนนตามตัวชี้วัด!AY1128)</f>
        <v/>
      </c>
      <c r="D1214" s="52" t="str">
        <f>IF(A1214="","",คะแนนตามตัวชี้วัด!AU1128)</f>
        <v/>
      </c>
      <c r="E1214" s="52" t="str">
        <f>IF(B1214="","",คะแนนตามตัวชี้วัด!AV1128)</f>
        <v/>
      </c>
      <c r="F1214" s="60" t="str">
        <f t="shared" si="496"/>
        <v/>
      </c>
      <c r="G1214" s="52" t="str">
        <f>IF(A1214="","",คะแนนตามตัวชี้วัด!AZ1128)</f>
        <v/>
      </c>
      <c r="H1214" s="52" t="str">
        <f>IF(A1214="","",คะแนนตามตัวชี้วัด!AW1128)</f>
        <v/>
      </c>
      <c r="I1214" s="52" t="str">
        <f>IF(B1214="","",คะแนนตามตัวชี้วัด!AX1128)</f>
        <v/>
      </c>
      <c r="J1214" s="60" t="str">
        <f t="shared" si="497"/>
        <v/>
      </c>
      <c r="K1214" s="54" t="str">
        <f t="shared" si="498"/>
        <v/>
      </c>
      <c r="L1214" s="307" t="str">
        <f t="shared" si="495"/>
        <v/>
      </c>
      <c r="M1214" s="33"/>
      <c r="N1214" s="33" t="str">
        <f t="shared" si="499"/>
        <v/>
      </c>
      <c r="O1214" s="33" t="str">
        <f t="shared" si="500"/>
        <v/>
      </c>
      <c r="P1214" s="59" t="str">
        <f>IF('กรอกข้อมูล นร1'!E11="ย้าย",'กรอกข้อมูล นร1'!E11,"")</f>
        <v/>
      </c>
      <c r="Q1214" s="35">
        <f t="shared" si="482"/>
        <v>0</v>
      </c>
    </row>
    <row r="1215" spans="1:24" ht="12.95" customHeight="1">
      <c r="A1215" s="54" t="str">
        <f t="shared" si="493"/>
        <v/>
      </c>
      <c r="B1215" s="470" t="str">
        <f t="shared" si="494"/>
        <v/>
      </c>
      <c r="C1215" s="52" t="str">
        <f>IF(A1215="","",คะแนนตามตัวชี้วัด!AY1129)</f>
        <v/>
      </c>
      <c r="D1215" s="52" t="str">
        <f>IF(A1215="","",คะแนนตามตัวชี้วัด!AU1129)</f>
        <v/>
      </c>
      <c r="E1215" s="52" t="str">
        <f>IF(B1215="","",คะแนนตามตัวชี้วัด!AV1129)</f>
        <v/>
      </c>
      <c r="F1215" s="60" t="str">
        <f t="shared" si="496"/>
        <v/>
      </c>
      <c r="G1215" s="52" t="str">
        <f>IF(A1215="","",คะแนนตามตัวชี้วัด!AZ1129)</f>
        <v/>
      </c>
      <c r="H1215" s="52" t="str">
        <f>IF(A1215="","",คะแนนตามตัวชี้วัด!AW1129)</f>
        <v/>
      </c>
      <c r="I1215" s="52" t="str">
        <f>IF(B1215="","",คะแนนตามตัวชี้วัด!AX1129)</f>
        <v/>
      </c>
      <c r="J1215" s="60" t="str">
        <f t="shared" si="497"/>
        <v/>
      </c>
      <c r="K1215" s="54" t="str">
        <f t="shared" si="498"/>
        <v/>
      </c>
      <c r="L1215" s="307" t="str">
        <f t="shared" si="495"/>
        <v/>
      </c>
      <c r="M1215" s="33"/>
      <c r="N1215" s="33" t="str">
        <f t="shared" si="499"/>
        <v/>
      </c>
      <c r="O1215" s="33" t="str">
        <f t="shared" si="500"/>
        <v/>
      </c>
      <c r="P1215" s="59" t="str">
        <f>IF('กรอกข้อมูล นร1'!E12="ย้าย",'กรอกข้อมูล นร1'!E12,"")</f>
        <v/>
      </c>
      <c r="Q1215" s="35">
        <f t="shared" si="482"/>
        <v>0</v>
      </c>
    </row>
    <row r="1216" spans="1:24" ht="12.95" customHeight="1">
      <c r="A1216" s="54" t="str">
        <f t="shared" si="493"/>
        <v/>
      </c>
      <c r="B1216" s="470" t="str">
        <f t="shared" si="494"/>
        <v/>
      </c>
      <c r="C1216" s="52" t="str">
        <f>IF(A1216="","",คะแนนตามตัวชี้วัด!AY1130)</f>
        <v/>
      </c>
      <c r="D1216" s="52" t="str">
        <f>IF(A1216="","",คะแนนตามตัวชี้วัด!AU1130)</f>
        <v/>
      </c>
      <c r="E1216" s="52" t="str">
        <f>IF(B1216="","",คะแนนตามตัวชี้วัด!AV1130)</f>
        <v/>
      </c>
      <c r="F1216" s="60" t="str">
        <f t="shared" si="496"/>
        <v/>
      </c>
      <c r="G1216" s="52" t="str">
        <f>IF(A1216="","",คะแนนตามตัวชี้วัด!AZ1130)</f>
        <v/>
      </c>
      <c r="H1216" s="52" t="str">
        <f>IF(A1216="","",คะแนนตามตัวชี้วัด!AW1130)</f>
        <v/>
      </c>
      <c r="I1216" s="52" t="str">
        <f>IF(B1216="","",คะแนนตามตัวชี้วัด!AX1130)</f>
        <v/>
      </c>
      <c r="J1216" s="60" t="str">
        <f t="shared" si="497"/>
        <v/>
      </c>
      <c r="K1216" s="54" t="str">
        <f t="shared" si="498"/>
        <v/>
      </c>
      <c r="L1216" s="307" t="str">
        <f t="shared" si="495"/>
        <v/>
      </c>
      <c r="M1216" s="33"/>
      <c r="N1216" s="33" t="str">
        <f t="shared" si="499"/>
        <v/>
      </c>
      <c r="O1216" s="33" t="str">
        <f t="shared" si="500"/>
        <v/>
      </c>
      <c r="P1216" s="59" t="str">
        <f>IF('กรอกข้อมูล นร1'!E13="ย้าย",'กรอกข้อมูล นร1'!E13,"")</f>
        <v/>
      </c>
      <c r="Q1216" s="35">
        <f t="shared" si="482"/>
        <v>0</v>
      </c>
    </row>
    <row r="1217" spans="1:17" ht="12.95" customHeight="1">
      <c r="A1217" s="54" t="str">
        <f t="shared" si="493"/>
        <v/>
      </c>
      <c r="B1217" s="470" t="str">
        <f t="shared" si="494"/>
        <v/>
      </c>
      <c r="C1217" s="52" t="str">
        <f>IF(A1217="","",คะแนนตามตัวชี้วัด!AY1131)</f>
        <v/>
      </c>
      <c r="D1217" s="52" t="str">
        <f>IF(A1217="","",คะแนนตามตัวชี้วัด!AU1131)</f>
        <v/>
      </c>
      <c r="E1217" s="52" t="str">
        <f>IF(B1217="","",คะแนนตามตัวชี้วัด!AV1131)</f>
        <v/>
      </c>
      <c r="F1217" s="60" t="str">
        <f t="shared" si="496"/>
        <v/>
      </c>
      <c r="G1217" s="52" t="str">
        <f>IF(A1217="","",คะแนนตามตัวชี้วัด!AZ1131)</f>
        <v/>
      </c>
      <c r="H1217" s="52" t="str">
        <f>IF(A1217="","",คะแนนตามตัวชี้วัด!AW1131)</f>
        <v/>
      </c>
      <c r="I1217" s="52" t="str">
        <f>IF(B1217="","",คะแนนตามตัวชี้วัด!AX1131)</f>
        <v/>
      </c>
      <c r="J1217" s="60" t="str">
        <f t="shared" si="497"/>
        <v/>
      </c>
      <c r="K1217" s="54" t="str">
        <f t="shared" si="498"/>
        <v/>
      </c>
      <c r="L1217" s="307" t="str">
        <f t="shared" si="495"/>
        <v/>
      </c>
      <c r="M1217" s="33"/>
      <c r="N1217" s="33" t="str">
        <f t="shared" si="499"/>
        <v/>
      </c>
      <c r="O1217" s="33" t="str">
        <f t="shared" si="500"/>
        <v/>
      </c>
      <c r="P1217" s="59" t="str">
        <f>IF('กรอกข้อมูล นร1'!E14="ย้าย",'กรอกข้อมูล นร1'!E14,"")</f>
        <v/>
      </c>
      <c r="Q1217" s="35">
        <f t="shared" si="482"/>
        <v>0</v>
      </c>
    </row>
    <row r="1218" spans="1:17" ht="12.95" customHeight="1">
      <c r="A1218" s="54" t="str">
        <f t="shared" si="493"/>
        <v/>
      </c>
      <c r="B1218" s="470" t="str">
        <f t="shared" si="494"/>
        <v/>
      </c>
      <c r="C1218" s="52" t="str">
        <f>IF(A1218="","",คะแนนตามตัวชี้วัด!AY1132)</f>
        <v/>
      </c>
      <c r="D1218" s="52" t="str">
        <f>IF(A1218="","",คะแนนตามตัวชี้วัด!AU1132)</f>
        <v/>
      </c>
      <c r="E1218" s="52" t="str">
        <f>IF(B1218="","",คะแนนตามตัวชี้วัด!AV1132)</f>
        <v/>
      </c>
      <c r="F1218" s="60" t="str">
        <f t="shared" si="496"/>
        <v/>
      </c>
      <c r="G1218" s="52" t="str">
        <f>IF(A1218="","",คะแนนตามตัวชี้วัด!AZ1132)</f>
        <v/>
      </c>
      <c r="H1218" s="52" t="str">
        <f>IF(A1218="","",คะแนนตามตัวชี้วัด!AW1132)</f>
        <v/>
      </c>
      <c r="I1218" s="52" t="str">
        <f>IF(B1218="","",คะแนนตามตัวชี้วัด!AX1132)</f>
        <v/>
      </c>
      <c r="J1218" s="60" t="str">
        <f t="shared" si="497"/>
        <v/>
      </c>
      <c r="K1218" s="54" t="str">
        <f t="shared" si="498"/>
        <v/>
      </c>
      <c r="L1218" s="307" t="str">
        <f t="shared" si="495"/>
        <v/>
      </c>
      <c r="M1218" s="33"/>
      <c r="N1218" s="33" t="str">
        <f t="shared" si="499"/>
        <v/>
      </c>
      <c r="O1218" s="33" t="str">
        <f t="shared" si="500"/>
        <v/>
      </c>
      <c r="P1218" s="59" t="str">
        <f>IF('กรอกข้อมูล นร1'!E15="ย้าย",'กรอกข้อมูล นร1'!E15,"")</f>
        <v/>
      </c>
      <c r="Q1218" s="35">
        <f t="shared" si="482"/>
        <v>0</v>
      </c>
    </row>
    <row r="1219" spans="1:17" ht="12.95" customHeight="1">
      <c r="A1219" s="54" t="str">
        <f t="shared" si="493"/>
        <v/>
      </c>
      <c r="B1219" s="470" t="str">
        <f t="shared" si="494"/>
        <v/>
      </c>
      <c r="C1219" s="52" t="str">
        <f>IF(A1219="","",คะแนนตามตัวชี้วัด!AY1133)</f>
        <v/>
      </c>
      <c r="D1219" s="52" t="str">
        <f>IF(A1219="","",คะแนนตามตัวชี้วัด!AU1133)</f>
        <v/>
      </c>
      <c r="E1219" s="52" t="str">
        <f>IF(B1219="","",คะแนนตามตัวชี้วัด!AV1133)</f>
        <v/>
      </c>
      <c r="F1219" s="60" t="str">
        <f t="shared" si="496"/>
        <v/>
      </c>
      <c r="G1219" s="52" t="str">
        <f>IF(A1219="","",คะแนนตามตัวชี้วัด!AZ1133)</f>
        <v/>
      </c>
      <c r="H1219" s="52" t="str">
        <f>IF(A1219="","",คะแนนตามตัวชี้วัด!AW1133)</f>
        <v/>
      </c>
      <c r="I1219" s="52" t="str">
        <f>IF(B1219="","",คะแนนตามตัวชี้วัด!AX1133)</f>
        <v/>
      </c>
      <c r="J1219" s="60" t="str">
        <f t="shared" si="497"/>
        <v/>
      </c>
      <c r="K1219" s="54" t="str">
        <f t="shared" si="498"/>
        <v/>
      </c>
      <c r="L1219" s="307" t="str">
        <f t="shared" si="495"/>
        <v/>
      </c>
      <c r="M1219" s="33"/>
      <c r="N1219" s="33" t="str">
        <f t="shared" si="499"/>
        <v/>
      </c>
      <c r="O1219" s="33" t="str">
        <f t="shared" si="500"/>
        <v/>
      </c>
      <c r="P1219" s="59" t="str">
        <f>IF('กรอกข้อมูล นร1'!E16="ย้าย",'กรอกข้อมูล นร1'!E16,"")</f>
        <v/>
      </c>
      <c r="Q1219" s="35">
        <f t="shared" si="482"/>
        <v>0</v>
      </c>
    </row>
    <row r="1220" spans="1:17" ht="12.95" customHeight="1">
      <c r="A1220" s="54" t="str">
        <f t="shared" si="493"/>
        <v/>
      </c>
      <c r="B1220" s="470" t="str">
        <f t="shared" si="494"/>
        <v/>
      </c>
      <c r="C1220" s="52" t="str">
        <f>IF(A1220="","",คะแนนตามตัวชี้วัด!AY1134)</f>
        <v/>
      </c>
      <c r="D1220" s="52" t="str">
        <f>IF(A1220="","",คะแนนตามตัวชี้วัด!AU1134)</f>
        <v/>
      </c>
      <c r="E1220" s="52" t="str">
        <f>IF(B1220="","",คะแนนตามตัวชี้วัด!AV1134)</f>
        <v/>
      </c>
      <c r="F1220" s="60" t="str">
        <f t="shared" si="496"/>
        <v/>
      </c>
      <c r="G1220" s="52" t="str">
        <f>IF(A1220="","",คะแนนตามตัวชี้วัด!AZ1134)</f>
        <v/>
      </c>
      <c r="H1220" s="52" t="str">
        <f>IF(A1220="","",คะแนนตามตัวชี้วัด!AW1134)</f>
        <v/>
      </c>
      <c r="I1220" s="52" t="str">
        <f>IF(B1220="","",คะแนนตามตัวชี้วัด!AX1134)</f>
        <v/>
      </c>
      <c r="J1220" s="60" t="str">
        <f t="shared" si="497"/>
        <v/>
      </c>
      <c r="K1220" s="54" t="str">
        <f t="shared" si="498"/>
        <v/>
      </c>
      <c r="L1220" s="307" t="str">
        <f t="shared" si="495"/>
        <v/>
      </c>
      <c r="M1220" s="33"/>
      <c r="N1220" s="33" t="str">
        <f t="shared" si="499"/>
        <v/>
      </c>
      <c r="O1220" s="33" t="str">
        <f t="shared" si="500"/>
        <v/>
      </c>
      <c r="P1220" s="59" t="str">
        <f>IF('กรอกข้อมูล นร1'!E17="ย้าย",'กรอกข้อมูล นร1'!E17,"")</f>
        <v/>
      </c>
      <c r="Q1220" s="35">
        <f t="shared" si="482"/>
        <v>0</v>
      </c>
    </row>
    <row r="1221" spans="1:17" ht="12.95" customHeight="1">
      <c r="A1221" s="54" t="str">
        <f t="shared" si="493"/>
        <v/>
      </c>
      <c r="B1221" s="470" t="str">
        <f t="shared" si="494"/>
        <v/>
      </c>
      <c r="C1221" s="52" t="str">
        <f>IF(A1221="","",คะแนนตามตัวชี้วัด!AY1135)</f>
        <v/>
      </c>
      <c r="D1221" s="52" t="str">
        <f>IF(A1221="","",คะแนนตามตัวชี้วัด!AU1135)</f>
        <v/>
      </c>
      <c r="E1221" s="52" t="str">
        <f>IF(B1221="","",คะแนนตามตัวชี้วัด!AV1135)</f>
        <v/>
      </c>
      <c r="F1221" s="60" t="str">
        <f t="shared" si="496"/>
        <v/>
      </c>
      <c r="G1221" s="52" t="str">
        <f>IF(A1221="","",คะแนนตามตัวชี้วัด!AZ1135)</f>
        <v/>
      </c>
      <c r="H1221" s="52" t="str">
        <f>IF(A1221="","",คะแนนตามตัวชี้วัด!AW1135)</f>
        <v/>
      </c>
      <c r="I1221" s="52" t="str">
        <f>IF(B1221="","",คะแนนตามตัวชี้วัด!AX1135)</f>
        <v/>
      </c>
      <c r="J1221" s="60" t="str">
        <f t="shared" si="497"/>
        <v/>
      </c>
      <c r="K1221" s="54" t="str">
        <f t="shared" si="498"/>
        <v/>
      </c>
      <c r="L1221" s="307" t="str">
        <f t="shared" si="495"/>
        <v/>
      </c>
      <c r="M1221" s="33"/>
      <c r="N1221" s="33" t="str">
        <f t="shared" si="499"/>
        <v/>
      </c>
      <c r="O1221" s="33" t="str">
        <f t="shared" si="500"/>
        <v/>
      </c>
      <c r="P1221" s="59" t="str">
        <f>IF('กรอกข้อมูล นร1'!E18="ย้าย",'กรอกข้อมูล นร1'!E18,"")</f>
        <v/>
      </c>
      <c r="Q1221" s="35">
        <f t="shared" si="482"/>
        <v>0</v>
      </c>
    </row>
    <row r="1222" spans="1:17" ht="12.95" customHeight="1">
      <c r="A1222" s="54" t="str">
        <f t="shared" si="493"/>
        <v/>
      </c>
      <c r="B1222" s="470" t="str">
        <f t="shared" si="494"/>
        <v/>
      </c>
      <c r="C1222" s="52" t="str">
        <f>IF(A1222="","",คะแนนตามตัวชี้วัด!AY1136)</f>
        <v/>
      </c>
      <c r="D1222" s="52" t="str">
        <f>IF(A1222="","",คะแนนตามตัวชี้วัด!AU1136)</f>
        <v/>
      </c>
      <c r="E1222" s="52" t="str">
        <f>IF(B1222="","",คะแนนตามตัวชี้วัด!AV1136)</f>
        <v/>
      </c>
      <c r="F1222" s="60" t="str">
        <f t="shared" si="496"/>
        <v/>
      </c>
      <c r="G1222" s="52" t="str">
        <f>IF(A1222="","",คะแนนตามตัวชี้วัด!AZ1136)</f>
        <v/>
      </c>
      <c r="H1222" s="52" t="str">
        <f>IF(A1222="","",คะแนนตามตัวชี้วัด!AW1136)</f>
        <v/>
      </c>
      <c r="I1222" s="52" t="str">
        <f>IF(B1222="","",คะแนนตามตัวชี้วัด!AX1136)</f>
        <v/>
      </c>
      <c r="J1222" s="60" t="str">
        <f t="shared" si="497"/>
        <v/>
      </c>
      <c r="K1222" s="54" t="str">
        <f t="shared" si="498"/>
        <v/>
      </c>
      <c r="L1222" s="307" t="str">
        <f t="shared" si="495"/>
        <v/>
      </c>
      <c r="M1222" s="33"/>
      <c r="N1222" s="33" t="str">
        <f t="shared" si="499"/>
        <v/>
      </c>
      <c r="O1222" s="33" t="str">
        <f t="shared" si="500"/>
        <v/>
      </c>
      <c r="P1222" s="59" t="str">
        <f>IF('กรอกข้อมูล นร1'!E19="ย้าย",'กรอกข้อมูล นร1'!E19,"")</f>
        <v/>
      </c>
      <c r="Q1222" s="35">
        <f t="shared" si="482"/>
        <v>0</v>
      </c>
    </row>
    <row r="1223" spans="1:17" ht="12.95" customHeight="1">
      <c r="A1223" s="54" t="str">
        <f t="shared" si="493"/>
        <v/>
      </c>
      <c r="B1223" s="470" t="str">
        <f t="shared" si="494"/>
        <v/>
      </c>
      <c r="C1223" s="52" t="str">
        <f>IF(A1223="","",คะแนนตามตัวชี้วัด!AY1137)</f>
        <v/>
      </c>
      <c r="D1223" s="52" t="str">
        <f>IF(A1223="","",คะแนนตามตัวชี้วัด!AU1137)</f>
        <v/>
      </c>
      <c r="E1223" s="52" t="str">
        <f>IF(B1223="","",คะแนนตามตัวชี้วัด!AV1137)</f>
        <v/>
      </c>
      <c r="F1223" s="60" t="str">
        <f t="shared" si="496"/>
        <v/>
      </c>
      <c r="G1223" s="52" t="str">
        <f>IF(A1223="","",คะแนนตามตัวชี้วัด!AZ1137)</f>
        <v/>
      </c>
      <c r="H1223" s="52" t="str">
        <f>IF(A1223="","",คะแนนตามตัวชี้วัด!AW1137)</f>
        <v/>
      </c>
      <c r="I1223" s="52" t="str">
        <f>IF(B1223="","",คะแนนตามตัวชี้วัด!AX1137)</f>
        <v/>
      </c>
      <c r="J1223" s="60" t="str">
        <f t="shared" si="497"/>
        <v/>
      </c>
      <c r="K1223" s="54" t="str">
        <f t="shared" si="498"/>
        <v/>
      </c>
      <c r="L1223" s="307" t="str">
        <f t="shared" si="495"/>
        <v/>
      </c>
      <c r="M1223" s="33"/>
      <c r="N1223" s="33" t="str">
        <f t="shared" si="499"/>
        <v/>
      </c>
      <c r="O1223" s="33" t="str">
        <f t="shared" si="500"/>
        <v/>
      </c>
      <c r="P1223" s="59" t="str">
        <f>IF('กรอกข้อมูล นร1'!E20="ย้าย",'กรอกข้อมูล นร1'!E20,"")</f>
        <v/>
      </c>
      <c r="Q1223" s="35">
        <f t="shared" si="482"/>
        <v>0</v>
      </c>
    </row>
    <row r="1224" spans="1:17" ht="12.95" customHeight="1">
      <c r="A1224" s="54" t="str">
        <f t="shared" si="493"/>
        <v/>
      </c>
      <c r="B1224" s="470" t="str">
        <f t="shared" si="494"/>
        <v/>
      </c>
      <c r="C1224" s="52" t="str">
        <f>IF(A1224="","",คะแนนตามตัวชี้วัด!AY1138)</f>
        <v/>
      </c>
      <c r="D1224" s="52" t="str">
        <f>IF(A1224="","",คะแนนตามตัวชี้วัด!AU1138)</f>
        <v/>
      </c>
      <c r="E1224" s="52" t="str">
        <f>IF(B1224="","",คะแนนตามตัวชี้วัด!AV1138)</f>
        <v/>
      </c>
      <c r="F1224" s="60" t="str">
        <f t="shared" si="496"/>
        <v/>
      </c>
      <c r="G1224" s="52" t="str">
        <f>IF(A1224="","",คะแนนตามตัวชี้วัด!AZ1138)</f>
        <v/>
      </c>
      <c r="H1224" s="52" t="str">
        <f>IF(A1224="","",คะแนนตามตัวชี้วัด!AW1138)</f>
        <v/>
      </c>
      <c r="I1224" s="52" t="str">
        <f>IF(B1224="","",คะแนนตามตัวชี้วัด!AX1138)</f>
        <v/>
      </c>
      <c r="J1224" s="60" t="str">
        <f t="shared" si="497"/>
        <v/>
      </c>
      <c r="K1224" s="54" t="str">
        <f t="shared" si="498"/>
        <v/>
      </c>
      <c r="L1224" s="307" t="str">
        <f t="shared" si="495"/>
        <v/>
      </c>
      <c r="M1224" s="33"/>
      <c r="N1224" s="33" t="str">
        <f t="shared" si="499"/>
        <v/>
      </c>
      <c r="O1224" s="33" t="str">
        <f t="shared" si="500"/>
        <v/>
      </c>
      <c r="P1224" s="59" t="str">
        <f>IF('กรอกข้อมูล นร1'!E21="ย้าย",'กรอกข้อมูล นร1'!E21,"")</f>
        <v/>
      </c>
      <c r="Q1224" s="35">
        <f t="shared" si="482"/>
        <v>0</v>
      </c>
    </row>
    <row r="1225" spans="1:17" ht="12.95" customHeight="1">
      <c r="A1225" s="54" t="str">
        <f t="shared" si="493"/>
        <v/>
      </c>
      <c r="B1225" s="470" t="str">
        <f t="shared" si="494"/>
        <v/>
      </c>
      <c r="C1225" s="52" t="str">
        <f>IF(A1225="","",คะแนนตามตัวชี้วัด!AY1139)</f>
        <v/>
      </c>
      <c r="D1225" s="52" t="str">
        <f>IF(A1225="","",คะแนนตามตัวชี้วัด!AU1139)</f>
        <v/>
      </c>
      <c r="E1225" s="52" t="str">
        <f>IF(B1225="","",คะแนนตามตัวชี้วัด!AV1139)</f>
        <v/>
      </c>
      <c r="F1225" s="60" t="str">
        <f t="shared" si="496"/>
        <v/>
      </c>
      <c r="G1225" s="52" t="str">
        <f>IF(A1225="","",คะแนนตามตัวชี้วัด!AZ1139)</f>
        <v/>
      </c>
      <c r="H1225" s="52" t="str">
        <f>IF(A1225="","",คะแนนตามตัวชี้วัด!AW1139)</f>
        <v/>
      </c>
      <c r="I1225" s="52" t="str">
        <f>IF(B1225="","",คะแนนตามตัวชี้วัด!AX1139)</f>
        <v/>
      </c>
      <c r="J1225" s="60" t="str">
        <f t="shared" si="497"/>
        <v/>
      </c>
      <c r="K1225" s="54" t="str">
        <f t="shared" si="498"/>
        <v/>
      </c>
      <c r="L1225" s="307" t="str">
        <f t="shared" si="495"/>
        <v/>
      </c>
      <c r="M1225" s="33"/>
      <c r="N1225" s="33" t="str">
        <f t="shared" si="499"/>
        <v/>
      </c>
      <c r="O1225" s="33" t="str">
        <f t="shared" si="500"/>
        <v/>
      </c>
      <c r="P1225" s="59" t="str">
        <f>IF('กรอกข้อมูล นร1'!E22="ย้าย",'กรอกข้อมูล นร1'!E22,"")</f>
        <v/>
      </c>
      <c r="Q1225" s="35">
        <f t="shared" si="482"/>
        <v>0</v>
      </c>
    </row>
    <row r="1226" spans="1:17" ht="12.95" customHeight="1">
      <c r="A1226" s="54" t="str">
        <f t="shared" si="493"/>
        <v/>
      </c>
      <c r="B1226" s="470" t="str">
        <f t="shared" si="494"/>
        <v/>
      </c>
      <c r="C1226" s="52" t="str">
        <f>IF(A1226="","",คะแนนตามตัวชี้วัด!AY1140)</f>
        <v/>
      </c>
      <c r="D1226" s="52" t="str">
        <f>IF(A1226="","",คะแนนตามตัวชี้วัด!AU1140)</f>
        <v/>
      </c>
      <c r="E1226" s="52" t="str">
        <f>IF(B1226="","",คะแนนตามตัวชี้วัด!AV1140)</f>
        <v/>
      </c>
      <c r="F1226" s="60" t="str">
        <f t="shared" si="496"/>
        <v/>
      </c>
      <c r="G1226" s="52" t="str">
        <f>IF(A1226="","",คะแนนตามตัวชี้วัด!AZ1140)</f>
        <v/>
      </c>
      <c r="H1226" s="52" t="str">
        <f>IF(A1226="","",คะแนนตามตัวชี้วัด!AW1140)</f>
        <v/>
      </c>
      <c r="I1226" s="52" t="str">
        <f>IF(B1226="","",คะแนนตามตัวชี้วัด!AX1140)</f>
        <v/>
      </c>
      <c r="J1226" s="60" t="str">
        <f t="shared" si="497"/>
        <v/>
      </c>
      <c r="K1226" s="54" t="str">
        <f t="shared" si="498"/>
        <v/>
      </c>
      <c r="L1226" s="307" t="str">
        <f t="shared" si="495"/>
        <v/>
      </c>
      <c r="M1226" s="33"/>
      <c r="N1226" s="33" t="str">
        <f t="shared" si="499"/>
        <v/>
      </c>
      <c r="O1226" s="33" t="str">
        <f t="shared" si="500"/>
        <v/>
      </c>
      <c r="P1226" s="59" t="str">
        <f>IF('กรอกข้อมูล นร1'!E23="ย้าย",'กรอกข้อมูล นร1'!E23,"")</f>
        <v/>
      </c>
      <c r="Q1226" s="35">
        <f t="shared" si="482"/>
        <v>0</v>
      </c>
    </row>
    <row r="1227" spans="1:17" ht="12.95" customHeight="1">
      <c r="A1227" s="54" t="str">
        <f t="shared" si="493"/>
        <v/>
      </c>
      <c r="B1227" s="470" t="str">
        <f t="shared" si="494"/>
        <v/>
      </c>
      <c r="C1227" s="52" t="str">
        <f>IF(A1227="","",คะแนนตามตัวชี้วัด!AY1141)</f>
        <v/>
      </c>
      <c r="D1227" s="52" t="str">
        <f>IF(A1227="","",คะแนนตามตัวชี้วัด!AU1141)</f>
        <v/>
      </c>
      <c r="E1227" s="52" t="str">
        <f>IF(B1227="","",คะแนนตามตัวชี้วัด!AV1141)</f>
        <v/>
      </c>
      <c r="F1227" s="60" t="str">
        <f t="shared" si="496"/>
        <v/>
      </c>
      <c r="G1227" s="52" t="str">
        <f>IF(A1227="","",คะแนนตามตัวชี้วัด!AZ1141)</f>
        <v/>
      </c>
      <c r="H1227" s="52" t="str">
        <f>IF(A1227="","",คะแนนตามตัวชี้วัด!AW1141)</f>
        <v/>
      </c>
      <c r="I1227" s="52" t="str">
        <f>IF(B1227="","",คะแนนตามตัวชี้วัด!AX1141)</f>
        <v/>
      </c>
      <c r="J1227" s="60" t="str">
        <f t="shared" si="497"/>
        <v/>
      </c>
      <c r="K1227" s="54" t="str">
        <f t="shared" si="498"/>
        <v/>
      </c>
      <c r="L1227" s="307" t="str">
        <f t="shared" si="495"/>
        <v/>
      </c>
      <c r="M1227" s="33"/>
      <c r="N1227" s="33" t="str">
        <f t="shared" si="499"/>
        <v/>
      </c>
      <c r="O1227" s="33" t="str">
        <f t="shared" si="500"/>
        <v/>
      </c>
      <c r="P1227" s="59" t="str">
        <f>IF('กรอกข้อมูล นร1'!E24="ย้าย",'กรอกข้อมูล นร1'!E24,"")</f>
        <v/>
      </c>
      <c r="Q1227" s="35">
        <f t="shared" si="482"/>
        <v>0</v>
      </c>
    </row>
    <row r="1228" spans="1:17" ht="12.95" customHeight="1">
      <c r="A1228" s="54" t="str">
        <f t="shared" si="493"/>
        <v/>
      </c>
      <c r="B1228" s="470" t="str">
        <f t="shared" si="494"/>
        <v/>
      </c>
      <c r="C1228" s="52" t="str">
        <f>IF(A1228="","",คะแนนตามตัวชี้วัด!AY1142)</f>
        <v/>
      </c>
      <c r="D1228" s="52" t="str">
        <f>IF(A1228="","",คะแนนตามตัวชี้วัด!AU1142)</f>
        <v/>
      </c>
      <c r="E1228" s="52" t="str">
        <f>IF(B1228="","",คะแนนตามตัวชี้วัด!AV1142)</f>
        <v/>
      </c>
      <c r="F1228" s="60" t="str">
        <f t="shared" si="496"/>
        <v/>
      </c>
      <c r="G1228" s="52" t="str">
        <f>IF(A1228="","",คะแนนตามตัวชี้วัด!AZ1142)</f>
        <v/>
      </c>
      <c r="H1228" s="52" t="str">
        <f>IF(A1228="","",คะแนนตามตัวชี้วัด!AW1142)</f>
        <v/>
      </c>
      <c r="I1228" s="52" t="str">
        <f>IF(B1228="","",คะแนนตามตัวชี้วัด!AX1142)</f>
        <v/>
      </c>
      <c r="J1228" s="60" t="str">
        <f t="shared" si="497"/>
        <v/>
      </c>
      <c r="K1228" s="54" t="str">
        <f t="shared" si="498"/>
        <v/>
      </c>
      <c r="L1228" s="307" t="str">
        <f t="shared" si="495"/>
        <v/>
      </c>
      <c r="M1228" s="33"/>
      <c r="N1228" s="33" t="str">
        <f t="shared" si="499"/>
        <v/>
      </c>
      <c r="O1228" s="33" t="str">
        <f t="shared" si="500"/>
        <v/>
      </c>
      <c r="P1228" s="59" t="str">
        <f>IF('กรอกข้อมูล นร1'!E25="ย้าย",'กรอกข้อมูล นร1'!E25,"")</f>
        <v/>
      </c>
      <c r="Q1228" s="35">
        <f t="shared" si="482"/>
        <v>0</v>
      </c>
    </row>
    <row r="1229" spans="1:17" ht="12.95" customHeight="1">
      <c r="A1229" s="54" t="str">
        <f t="shared" si="493"/>
        <v/>
      </c>
      <c r="B1229" s="470" t="str">
        <f t="shared" si="494"/>
        <v/>
      </c>
      <c r="C1229" s="52" t="str">
        <f>IF(A1229="","",คะแนนตามตัวชี้วัด!AY1143)</f>
        <v/>
      </c>
      <c r="D1229" s="52" t="str">
        <f>IF(A1229="","",คะแนนตามตัวชี้วัด!AU1143)</f>
        <v/>
      </c>
      <c r="E1229" s="52" t="str">
        <f>IF(B1229="","",คะแนนตามตัวชี้วัด!AV1143)</f>
        <v/>
      </c>
      <c r="F1229" s="60" t="str">
        <f t="shared" si="496"/>
        <v/>
      </c>
      <c r="G1229" s="52" t="str">
        <f>IF(A1229="","",คะแนนตามตัวชี้วัด!AZ1143)</f>
        <v/>
      </c>
      <c r="H1229" s="52" t="str">
        <f>IF(A1229="","",คะแนนตามตัวชี้วัด!AW1143)</f>
        <v/>
      </c>
      <c r="I1229" s="52" t="str">
        <f>IF(B1229="","",คะแนนตามตัวชี้วัด!AX1143)</f>
        <v/>
      </c>
      <c r="J1229" s="60" t="str">
        <f t="shared" si="497"/>
        <v/>
      </c>
      <c r="K1229" s="54" t="str">
        <f t="shared" si="498"/>
        <v/>
      </c>
      <c r="L1229" s="307" t="str">
        <f t="shared" si="495"/>
        <v/>
      </c>
      <c r="M1229" s="33"/>
      <c r="N1229" s="33" t="str">
        <f t="shared" si="499"/>
        <v/>
      </c>
      <c r="O1229" s="33" t="str">
        <f t="shared" si="500"/>
        <v/>
      </c>
      <c r="P1229" s="59" t="str">
        <f>IF('กรอกข้อมูล นร1'!E26="ย้าย",'กรอกข้อมูล นร1'!E26,"")</f>
        <v/>
      </c>
      <c r="Q1229" s="35">
        <f t="shared" si="482"/>
        <v>0</v>
      </c>
    </row>
    <row r="1230" spans="1:17" ht="12.95" customHeight="1">
      <c r="A1230" s="54" t="str">
        <f t="shared" si="493"/>
        <v/>
      </c>
      <c r="B1230" s="470" t="str">
        <f t="shared" si="494"/>
        <v/>
      </c>
      <c r="C1230" s="52" t="str">
        <f>IF(A1230="","",คะแนนตามตัวชี้วัด!AY1144)</f>
        <v/>
      </c>
      <c r="D1230" s="52" t="str">
        <f>IF(A1230="","",คะแนนตามตัวชี้วัด!AU1144)</f>
        <v/>
      </c>
      <c r="E1230" s="52" t="str">
        <f>IF(B1230="","",คะแนนตามตัวชี้วัด!AV1144)</f>
        <v/>
      </c>
      <c r="F1230" s="60" t="str">
        <f t="shared" si="496"/>
        <v/>
      </c>
      <c r="G1230" s="52" t="str">
        <f>IF(A1230="","",คะแนนตามตัวชี้วัด!AZ1144)</f>
        <v/>
      </c>
      <c r="H1230" s="52" t="str">
        <f>IF(A1230="","",คะแนนตามตัวชี้วัด!AW1144)</f>
        <v/>
      </c>
      <c r="I1230" s="52" t="str">
        <f>IF(B1230="","",คะแนนตามตัวชี้วัด!AX1144)</f>
        <v/>
      </c>
      <c r="J1230" s="60" t="str">
        <f t="shared" si="497"/>
        <v/>
      </c>
      <c r="K1230" s="54" t="str">
        <f t="shared" si="498"/>
        <v/>
      </c>
      <c r="L1230" s="307" t="str">
        <f t="shared" si="495"/>
        <v/>
      </c>
      <c r="M1230" s="33"/>
      <c r="N1230" s="33" t="str">
        <f t="shared" si="499"/>
        <v/>
      </c>
      <c r="O1230" s="33" t="str">
        <f t="shared" si="500"/>
        <v/>
      </c>
      <c r="P1230" s="59" t="str">
        <f>IF('กรอกข้อมูล นร1'!E27="ย้าย",'กรอกข้อมูล นร1'!E27,"")</f>
        <v/>
      </c>
      <c r="Q1230" s="35">
        <f t="shared" si="482"/>
        <v>0</v>
      </c>
    </row>
    <row r="1231" spans="1:17" ht="12.95" customHeight="1">
      <c r="A1231" s="54" t="str">
        <f t="shared" si="493"/>
        <v/>
      </c>
      <c r="B1231" s="470" t="str">
        <f t="shared" si="494"/>
        <v/>
      </c>
      <c r="C1231" s="52" t="str">
        <f>IF(A1231="","",คะแนนตามตัวชี้วัด!AY1145)</f>
        <v/>
      </c>
      <c r="D1231" s="52" t="str">
        <f>IF(A1231="","",คะแนนตามตัวชี้วัด!AU1145)</f>
        <v/>
      </c>
      <c r="E1231" s="52" t="str">
        <f>IF(B1231="","",คะแนนตามตัวชี้วัด!AV1145)</f>
        <v/>
      </c>
      <c r="F1231" s="60" t="str">
        <f t="shared" si="496"/>
        <v/>
      </c>
      <c r="G1231" s="52" t="str">
        <f>IF(A1231="","",คะแนนตามตัวชี้วัด!AZ1145)</f>
        <v/>
      </c>
      <c r="H1231" s="52" t="str">
        <f>IF(A1231="","",คะแนนตามตัวชี้วัด!AW1145)</f>
        <v/>
      </c>
      <c r="I1231" s="52" t="str">
        <f>IF(B1231="","",คะแนนตามตัวชี้วัด!AX1145)</f>
        <v/>
      </c>
      <c r="J1231" s="60" t="str">
        <f t="shared" si="497"/>
        <v/>
      </c>
      <c r="K1231" s="54" t="str">
        <f t="shared" si="498"/>
        <v/>
      </c>
      <c r="L1231" s="307" t="str">
        <f t="shared" si="495"/>
        <v/>
      </c>
      <c r="M1231" s="33"/>
      <c r="N1231" s="33" t="str">
        <f t="shared" si="499"/>
        <v/>
      </c>
      <c r="O1231" s="33" t="str">
        <f t="shared" si="500"/>
        <v/>
      </c>
      <c r="P1231" s="59" t="str">
        <f>IF('กรอกข้อมูล นร1'!E28="ย้าย",'กรอกข้อมูล นร1'!E28,"")</f>
        <v/>
      </c>
      <c r="Q1231" s="35">
        <f t="shared" si="482"/>
        <v>0</v>
      </c>
    </row>
    <row r="1232" spans="1:17" ht="12.95" customHeight="1">
      <c r="A1232" s="54" t="str">
        <f t="shared" si="493"/>
        <v/>
      </c>
      <c r="B1232" s="470" t="str">
        <f t="shared" si="494"/>
        <v/>
      </c>
      <c r="C1232" s="52" t="str">
        <f>IF(A1232="","",คะแนนตามตัวชี้วัด!AY1146)</f>
        <v/>
      </c>
      <c r="D1232" s="52" t="str">
        <f>IF(A1232="","",คะแนนตามตัวชี้วัด!AU1146)</f>
        <v/>
      </c>
      <c r="E1232" s="52" t="str">
        <f>IF(B1232="","",คะแนนตามตัวชี้วัด!AV1146)</f>
        <v/>
      </c>
      <c r="F1232" s="60" t="str">
        <f t="shared" si="496"/>
        <v/>
      </c>
      <c r="G1232" s="52" t="str">
        <f>IF(A1232="","",คะแนนตามตัวชี้วัด!AZ1146)</f>
        <v/>
      </c>
      <c r="H1232" s="52" t="str">
        <f>IF(A1232="","",คะแนนตามตัวชี้วัด!AW1146)</f>
        <v/>
      </c>
      <c r="I1232" s="52" t="str">
        <f>IF(B1232="","",คะแนนตามตัวชี้วัด!AX1146)</f>
        <v/>
      </c>
      <c r="J1232" s="60" t="str">
        <f t="shared" si="497"/>
        <v/>
      </c>
      <c r="K1232" s="54" t="str">
        <f t="shared" si="498"/>
        <v/>
      </c>
      <c r="L1232" s="307" t="str">
        <f t="shared" si="495"/>
        <v/>
      </c>
      <c r="M1232" s="33"/>
      <c r="N1232" s="33" t="str">
        <f t="shared" si="499"/>
        <v/>
      </c>
      <c r="O1232" s="33" t="str">
        <f t="shared" si="500"/>
        <v/>
      </c>
      <c r="P1232" s="59" t="str">
        <f>IF('กรอกข้อมูล นร1'!E29="ย้าย",'กรอกข้อมูล นร1'!E29,"")</f>
        <v/>
      </c>
      <c r="Q1232" s="35">
        <f t="shared" si="482"/>
        <v>0</v>
      </c>
    </row>
    <row r="1233" spans="1:17" ht="12.95" customHeight="1">
      <c r="A1233" s="54" t="str">
        <f t="shared" si="493"/>
        <v/>
      </c>
      <c r="B1233" s="470" t="str">
        <f t="shared" si="494"/>
        <v/>
      </c>
      <c r="C1233" s="52" t="str">
        <f>IF(A1233="","",คะแนนตามตัวชี้วัด!AY1147)</f>
        <v/>
      </c>
      <c r="D1233" s="52" t="str">
        <f>IF(A1233="","",คะแนนตามตัวชี้วัด!AU1147)</f>
        <v/>
      </c>
      <c r="E1233" s="52" t="str">
        <f>IF(B1233="","",คะแนนตามตัวชี้วัด!AV1147)</f>
        <v/>
      </c>
      <c r="F1233" s="60" t="str">
        <f t="shared" si="496"/>
        <v/>
      </c>
      <c r="G1233" s="52" t="str">
        <f>IF(A1233="","",คะแนนตามตัวชี้วัด!AZ1147)</f>
        <v/>
      </c>
      <c r="H1233" s="52" t="str">
        <f>IF(A1233="","",คะแนนตามตัวชี้วัด!AW1147)</f>
        <v/>
      </c>
      <c r="I1233" s="52" t="str">
        <f>IF(B1233="","",คะแนนตามตัวชี้วัด!AX1147)</f>
        <v/>
      </c>
      <c r="J1233" s="60" t="str">
        <f t="shared" si="497"/>
        <v/>
      </c>
      <c r="K1233" s="54" t="str">
        <f t="shared" si="498"/>
        <v/>
      </c>
      <c r="L1233" s="307" t="str">
        <f t="shared" si="495"/>
        <v/>
      </c>
      <c r="M1233" s="33"/>
      <c r="N1233" s="33" t="str">
        <f t="shared" si="499"/>
        <v/>
      </c>
      <c r="O1233" s="33" t="str">
        <f t="shared" si="500"/>
        <v/>
      </c>
      <c r="P1233" s="59" t="str">
        <f>IF('กรอกข้อมูล นร1'!E30="ย้าย",'กรอกข้อมูล นร1'!E30,"")</f>
        <v/>
      </c>
      <c r="Q1233" s="35">
        <f t="shared" si="482"/>
        <v>0</v>
      </c>
    </row>
    <row r="1234" spans="1:17" ht="12.95" customHeight="1">
      <c r="A1234" s="54" t="str">
        <f t="shared" si="493"/>
        <v/>
      </c>
      <c r="B1234" s="470" t="str">
        <f t="shared" si="494"/>
        <v/>
      </c>
      <c r="C1234" s="52" t="str">
        <f>IF(A1234="","",คะแนนตามตัวชี้วัด!AY1148)</f>
        <v/>
      </c>
      <c r="D1234" s="52" t="str">
        <f>IF(A1234="","",คะแนนตามตัวชี้วัด!AU1148)</f>
        <v/>
      </c>
      <c r="E1234" s="52" t="str">
        <f>IF(B1234="","",คะแนนตามตัวชี้วัด!AV1148)</f>
        <v/>
      </c>
      <c r="F1234" s="60" t="str">
        <f t="shared" si="496"/>
        <v/>
      </c>
      <c r="G1234" s="52" t="str">
        <f>IF(A1234="","",คะแนนตามตัวชี้วัด!AZ1148)</f>
        <v/>
      </c>
      <c r="H1234" s="52" t="str">
        <f>IF(A1234="","",คะแนนตามตัวชี้วัด!AW1148)</f>
        <v/>
      </c>
      <c r="I1234" s="52" t="str">
        <f>IF(B1234="","",คะแนนตามตัวชี้วัด!AX1148)</f>
        <v/>
      </c>
      <c r="J1234" s="60" t="str">
        <f t="shared" si="497"/>
        <v/>
      </c>
      <c r="K1234" s="54" t="str">
        <f t="shared" si="498"/>
        <v/>
      </c>
      <c r="L1234" s="307" t="str">
        <f t="shared" si="495"/>
        <v/>
      </c>
      <c r="M1234" s="33"/>
      <c r="N1234" s="33" t="str">
        <f t="shared" si="499"/>
        <v/>
      </c>
      <c r="O1234" s="33" t="str">
        <f t="shared" si="500"/>
        <v/>
      </c>
      <c r="P1234" s="59" t="str">
        <f>IF('กรอกข้อมูล นร1'!E31="ย้าย",'กรอกข้อมูล นร1'!E31,"")</f>
        <v/>
      </c>
      <c r="Q1234" s="35">
        <f t="shared" si="482"/>
        <v>0</v>
      </c>
    </row>
    <row r="1235" spans="1:17" ht="12.95" customHeight="1">
      <c r="A1235" s="54" t="str">
        <f t="shared" si="493"/>
        <v/>
      </c>
      <c r="B1235" s="470" t="str">
        <f t="shared" si="494"/>
        <v/>
      </c>
      <c r="C1235" s="52" t="str">
        <f>IF(A1235="","",คะแนนตามตัวชี้วัด!AY1149)</f>
        <v/>
      </c>
      <c r="D1235" s="52" t="str">
        <f>IF(A1235="","",คะแนนตามตัวชี้วัด!AU1149)</f>
        <v/>
      </c>
      <c r="E1235" s="52" t="str">
        <f>IF(B1235="","",คะแนนตามตัวชี้วัด!AV1149)</f>
        <v/>
      </c>
      <c r="F1235" s="60" t="str">
        <f t="shared" si="496"/>
        <v/>
      </c>
      <c r="G1235" s="52" t="str">
        <f>IF(A1235="","",คะแนนตามตัวชี้วัด!AZ1149)</f>
        <v/>
      </c>
      <c r="H1235" s="52" t="str">
        <f>IF(A1235="","",คะแนนตามตัวชี้วัด!AW1149)</f>
        <v/>
      </c>
      <c r="I1235" s="52" t="str">
        <f>IF(B1235="","",คะแนนตามตัวชี้วัด!AX1149)</f>
        <v/>
      </c>
      <c r="J1235" s="60" t="str">
        <f t="shared" si="497"/>
        <v/>
      </c>
      <c r="K1235" s="54" t="str">
        <f t="shared" si="498"/>
        <v/>
      </c>
      <c r="L1235" s="307" t="str">
        <f t="shared" si="495"/>
        <v/>
      </c>
      <c r="M1235" s="33"/>
      <c r="N1235" s="33" t="str">
        <f t="shared" si="499"/>
        <v/>
      </c>
      <c r="O1235" s="33" t="str">
        <f t="shared" si="500"/>
        <v/>
      </c>
      <c r="P1235" s="59" t="str">
        <f>IF('กรอกข้อมูล นร1'!E32="ย้าย",'กรอกข้อมูล นร1'!E32,"")</f>
        <v/>
      </c>
      <c r="Q1235" s="35">
        <f t="shared" si="482"/>
        <v>0</v>
      </c>
    </row>
    <row r="1236" spans="1:17" ht="12.95" customHeight="1">
      <c r="A1236" s="54" t="str">
        <f t="shared" si="493"/>
        <v/>
      </c>
      <c r="B1236" s="470" t="str">
        <f t="shared" si="494"/>
        <v/>
      </c>
      <c r="C1236" s="52" t="str">
        <f>IF(A1236="","",คะแนนตามตัวชี้วัด!AY1150)</f>
        <v/>
      </c>
      <c r="D1236" s="52" t="str">
        <f>IF(A1236="","",คะแนนตามตัวชี้วัด!AU1150)</f>
        <v/>
      </c>
      <c r="E1236" s="52" t="str">
        <f>IF(B1236="","",คะแนนตามตัวชี้วัด!AV1150)</f>
        <v/>
      </c>
      <c r="F1236" s="60" t="str">
        <f t="shared" si="496"/>
        <v/>
      </c>
      <c r="G1236" s="52" t="str">
        <f>IF(A1236="","",คะแนนตามตัวชี้วัด!AZ1150)</f>
        <v/>
      </c>
      <c r="H1236" s="52" t="str">
        <f>IF(A1236="","",คะแนนตามตัวชี้วัด!AW1150)</f>
        <v/>
      </c>
      <c r="I1236" s="52" t="str">
        <f>IF(B1236="","",คะแนนตามตัวชี้วัด!AX1150)</f>
        <v/>
      </c>
      <c r="J1236" s="60" t="str">
        <f t="shared" si="497"/>
        <v/>
      </c>
      <c r="K1236" s="54" t="str">
        <f t="shared" si="498"/>
        <v/>
      </c>
      <c r="L1236" s="307" t="str">
        <f t="shared" si="495"/>
        <v/>
      </c>
      <c r="M1236" s="33"/>
      <c r="N1236" s="33" t="str">
        <f t="shared" si="499"/>
        <v/>
      </c>
      <c r="O1236" s="33" t="str">
        <f t="shared" si="500"/>
        <v/>
      </c>
      <c r="P1236" s="59" t="str">
        <f>IF('กรอกข้อมูล นร1'!E33="ย้าย",'กรอกข้อมูล นร1'!E33,"")</f>
        <v/>
      </c>
      <c r="Q1236" s="35">
        <f t="shared" si="482"/>
        <v>0</v>
      </c>
    </row>
    <row r="1237" spans="1:17" ht="12.95" customHeight="1">
      <c r="A1237" s="54" t="str">
        <f t="shared" si="493"/>
        <v/>
      </c>
      <c r="B1237" s="470" t="str">
        <f t="shared" si="494"/>
        <v/>
      </c>
      <c r="C1237" s="52" t="str">
        <f>IF(A1237="","",คะแนนตามตัวชี้วัด!AY1151)</f>
        <v/>
      </c>
      <c r="D1237" s="52" t="str">
        <f>IF(A1237="","",คะแนนตามตัวชี้วัด!AU1151)</f>
        <v/>
      </c>
      <c r="E1237" s="52" t="str">
        <f>IF(B1237="","",คะแนนตามตัวชี้วัด!AV1151)</f>
        <v/>
      </c>
      <c r="F1237" s="60" t="str">
        <f t="shared" si="496"/>
        <v/>
      </c>
      <c r="G1237" s="52" t="str">
        <f>IF(A1237="","",คะแนนตามตัวชี้วัด!AZ1151)</f>
        <v/>
      </c>
      <c r="H1237" s="52" t="str">
        <f>IF(A1237="","",คะแนนตามตัวชี้วัด!AW1151)</f>
        <v/>
      </c>
      <c r="I1237" s="52" t="str">
        <f>IF(B1237="","",คะแนนตามตัวชี้วัด!AX1151)</f>
        <v/>
      </c>
      <c r="J1237" s="60" t="str">
        <f t="shared" si="497"/>
        <v/>
      </c>
      <c r="K1237" s="54" t="str">
        <f t="shared" si="498"/>
        <v/>
      </c>
      <c r="L1237" s="307" t="str">
        <f t="shared" si="495"/>
        <v/>
      </c>
      <c r="M1237" s="33"/>
      <c r="N1237" s="33" t="str">
        <f t="shared" si="499"/>
        <v/>
      </c>
      <c r="O1237" s="33" t="str">
        <f t="shared" si="500"/>
        <v/>
      </c>
      <c r="P1237" s="59" t="str">
        <f>IF('กรอกข้อมูล นร1'!E34="ย้าย",'กรอกข้อมูล นร1'!E34,"")</f>
        <v/>
      </c>
      <c r="Q1237" s="35">
        <f t="shared" si="482"/>
        <v>0</v>
      </c>
    </row>
    <row r="1238" spans="1:17" ht="12.95" customHeight="1">
      <c r="A1238" s="54" t="str">
        <f t="shared" si="493"/>
        <v/>
      </c>
      <c r="B1238" s="470" t="str">
        <f t="shared" si="494"/>
        <v/>
      </c>
      <c r="C1238" s="52" t="str">
        <f>IF(A1238="","",คะแนนตามตัวชี้วัด!AY1152)</f>
        <v/>
      </c>
      <c r="D1238" s="52" t="str">
        <f>IF(A1238="","",คะแนนตามตัวชี้วัด!AU1152)</f>
        <v/>
      </c>
      <c r="E1238" s="52" t="str">
        <f>IF(B1238="","",คะแนนตามตัวชี้วัด!AV1152)</f>
        <v/>
      </c>
      <c r="F1238" s="60" t="str">
        <f t="shared" si="496"/>
        <v/>
      </c>
      <c r="G1238" s="52" t="str">
        <f>IF(A1238="","",คะแนนตามตัวชี้วัด!AZ1152)</f>
        <v/>
      </c>
      <c r="H1238" s="52" t="str">
        <f>IF(A1238="","",คะแนนตามตัวชี้วัด!AW1152)</f>
        <v/>
      </c>
      <c r="I1238" s="52" t="str">
        <f>IF(B1238="","",คะแนนตามตัวชี้วัด!AX1152)</f>
        <v/>
      </c>
      <c r="J1238" s="60" t="str">
        <f t="shared" si="497"/>
        <v/>
      </c>
      <c r="K1238" s="54" t="str">
        <f t="shared" si="498"/>
        <v/>
      </c>
      <c r="L1238" s="307" t="str">
        <f t="shared" si="495"/>
        <v/>
      </c>
      <c r="M1238" s="33"/>
      <c r="N1238" s="33" t="str">
        <f t="shared" si="499"/>
        <v/>
      </c>
      <c r="O1238" s="33" t="str">
        <f t="shared" si="500"/>
        <v/>
      </c>
      <c r="P1238" s="59" t="str">
        <f>IF('กรอกข้อมูล นร1'!E35="ย้าย",'กรอกข้อมูล นร1'!E35,"")</f>
        <v/>
      </c>
      <c r="Q1238" s="35">
        <f t="shared" si="482"/>
        <v>0</v>
      </c>
    </row>
    <row r="1239" spans="1:17" ht="12.95" customHeight="1">
      <c r="A1239" s="54" t="str">
        <f t="shared" si="493"/>
        <v/>
      </c>
      <c r="B1239" s="470" t="str">
        <f t="shared" si="494"/>
        <v/>
      </c>
      <c r="C1239" s="52" t="str">
        <f>IF(A1239="","",คะแนนตามตัวชี้วัด!AY1153)</f>
        <v/>
      </c>
      <c r="D1239" s="52" t="str">
        <f>IF(A1239="","",คะแนนตามตัวชี้วัด!AU1153)</f>
        <v/>
      </c>
      <c r="E1239" s="52" t="str">
        <f>IF(B1239="","",คะแนนตามตัวชี้วัด!AV1153)</f>
        <v/>
      </c>
      <c r="F1239" s="60" t="str">
        <f t="shared" si="496"/>
        <v/>
      </c>
      <c r="G1239" s="52" t="str">
        <f>IF(A1239="","",คะแนนตามตัวชี้วัด!AZ1153)</f>
        <v/>
      </c>
      <c r="H1239" s="52" t="str">
        <f>IF(A1239="","",คะแนนตามตัวชี้วัด!AW1153)</f>
        <v/>
      </c>
      <c r="I1239" s="52" t="str">
        <f>IF(B1239="","",คะแนนตามตัวชี้วัด!AX1153)</f>
        <v/>
      </c>
      <c r="J1239" s="60" t="str">
        <f t="shared" si="497"/>
        <v/>
      </c>
      <c r="K1239" s="54" t="str">
        <f t="shared" si="498"/>
        <v/>
      </c>
      <c r="L1239" s="307" t="str">
        <f t="shared" si="495"/>
        <v/>
      </c>
      <c r="M1239" s="33"/>
      <c r="N1239" s="33" t="str">
        <f t="shared" si="499"/>
        <v/>
      </c>
      <c r="O1239" s="33" t="str">
        <f t="shared" si="500"/>
        <v/>
      </c>
      <c r="P1239" s="59" t="str">
        <f>IF('กรอกข้อมูล นร1'!E36="ย้าย",'กรอกข้อมูล นร1'!E36,"")</f>
        <v/>
      </c>
      <c r="Q1239" s="35">
        <f t="shared" si="482"/>
        <v>0</v>
      </c>
    </row>
    <row r="1240" spans="1:17" ht="12.95" customHeight="1">
      <c r="A1240" s="54" t="str">
        <f t="shared" si="493"/>
        <v/>
      </c>
      <c r="B1240" s="470" t="str">
        <f t="shared" si="494"/>
        <v/>
      </c>
      <c r="C1240" s="52" t="str">
        <f>IF(A1240="","",คะแนนตามตัวชี้วัด!AY1154)</f>
        <v/>
      </c>
      <c r="D1240" s="52" t="str">
        <f>IF(A1240="","",คะแนนตามตัวชี้วัด!AU1154)</f>
        <v/>
      </c>
      <c r="E1240" s="52" t="str">
        <f>IF(B1240="","",คะแนนตามตัวชี้วัด!AV1154)</f>
        <v/>
      </c>
      <c r="F1240" s="60" t="str">
        <f t="shared" si="496"/>
        <v/>
      </c>
      <c r="G1240" s="52" t="str">
        <f>IF(A1240="","",คะแนนตามตัวชี้วัด!AZ1154)</f>
        <v/>
      </c>
      <c r="H1240" s="52" t="str">
        <f>IF(A1240="","",คะแนนตามตัวชี้วัด!AW1154)</f>
        <v/>
      </c>
      <c r="I1240" s="52" t="str">
        <f>IF(B1240="","",คะแนนตามตัวชี้วัด!AX1154)</f>
        <v/>
      </c>
      <c r="J1240" s="60" t="str">
        <f t="shared" si="497"/>
        <v/>
      </c>
      <c r="K1240" s="54" t="str">
        <f t="shared" si="498"/>
        <v/>
      </c>
      <c r="L1240" s="307" t="str">
        <f t="shared" si="495"/>
        <v/>
      </c>
      <c r="M1240" s="33"/>
      <c r="N1240" s="33" t="str">
        <f t="shared" si="499"/>
        <v/>
      </c>
      <c r="O1240" s="33" t="str">
        <f t="shared" si="500"/>
        <v/>
      </c>
      <c r="P1240" s="59" t="str">
        <f>IF('กรอกข้อมูล นร1'!E37="ย้าย",'กรอกข้อมูล นร1'!E37,"")</f>
        <v/>
      </c>
      <c r="Q1240" s="35">
        <f t="shared" si="482"/>
        <v>0</v>
      </c>
    </row>
    <row r="1241" spans="1:17" ht="12.95" customHeight="1">
      <c r="A1241" s="54" t="str">
        <f t="shared" si="493"/>
        <v/>
      </c>
      <c r="B1241" s="470" t="str">
        <f t="shared" si="494"/>
        <v/>
      </c>
      <c r="C1241" s="52" t="str">
        <f>IF(A1241="","",คะแนนตามตัวชี้วัด!AY1155)</f>
        <v/>
      </c>
      <c r="D1241" s="52" t="str">
        <f>IF(A1241="","",คะแนนตามตัวชี้วัด!AU1155)</f>
        <v/>
      </c>
      <c r="E1241" s="52" t="str">
        <f>IF(B1241="","",คะแนนตามตัวชี้วัด!AV1155)</f>
        <v/>
      </c>
      <c r="F1241" s="60" t="str">
        <f t="shared" si="496"/>
        <v/>
      </c>
      <c r="G1241" s="52" t="str">
        <f>IF(A1241="","",คะแนนตามตัวชี้วัด!AZ1155)</f>
        <v/>
      </c>
      <c r="H1241" s="52" t="str">
        <f>IF(A1241="","",คะแนนตามตัวชี้วัด!AW1155)</f>
        <v/>
      </c>
      <c r="I1241" s="52" t="str">
        <f>IF(B1241="","",คะแนนตามตัวชี้วัด!AX1155)</f>
        <v/>
      </c>
      <c r="J1241" s="60" t="str">
        <f t="shared" si="497"/>
        <v/>
      </c>
      <c r="K1241" s="54" t="str">
        <f t="shared" si="498"/>
        <v/>
      </c>
      <c r="L1241" s="307" t="str">
        <f t="shared" si="495"/>
        <v/>
      </c>
      <c r="M1241" s="33"/>
      <c r="N1241" s="33" t="str">
        <f t="shared" si="499"/>
        <v/>
      </c>
      <c r="O1241" s="33" t="str">
        <f t="shared" si="500"/>
        <v/>
      </c>
      <c r="P1241" s="59" t="str">
        <f>IF('กรอกข้อมูล นร1'!E38="ย้าย",'กรอกข้อมูล นร1'!E38,"")</f>
        <v/>
      </c>
      <c r="Q1241" s="35">
        <f t="shared" si="482"/>
        <v>0</v>
      </c>
    </row>
    <row r="1242" spans="1:17" ht="12.95" customHeight="1">
      <c r="A1242" s="54" t="str">
        <f t="shared" si="493"/>
        <v/>
      </c>
      <c r="B1242" s="470" t="str">
        <f t="shared" si="494"/>
        <v/>
      </c>
      <c r="C1242" s="52" t="str">
        <f>IF(A1242="","",คะแนนตามตัวชี้วัด!AY1156)</f>
        <v/>
      </c>
      <c r="D1242" s="52" t="str">
        <f>IF(A1242="","",คะแนนตามตัวชี้วัด!AU1156)</f>
        <v/>
      </c>
      <c r="E1242" s="52" t="str">
        <f>IF(B1242="","",คะแนนตามตัวชี้วัด!AV1156)</f>
        <v/>
      </c>
      <c r="F1242" s="60" t="str">
        <f t="shared" si="496"/>
        <v/>
      </c>
      <c r="G1242" s="52" t="str">
        <f>IF(A1242="","",คะแนนตามตัวชี้วัด!AZ1156)</f>
        <v/>
      </c>
      <c r="H1242" s="52" t="str">
        <f>IF(A1242="","",คะแนนตามตัวชี้วัด!AW1156)</f>
        <v/>
      </c>
      <c r="I1242" s="52" t="str">
        <f>IF(B1242="","",คะแนนตามตัวชี้วัด!AX1156)</f>
        <v/>
      </c>
      <c r="J1242" s="60" t="str">
        <f t="shared" si="497"/>
        <v/>
      </c>
      <c r="K1242" s="54" t="str">
        <f t="shared" si="498"/>
        <v/>
      </c>
      <c r="L1242" s="307" t="str">
        <f t="shared" si="495"/>
        <v/>
      </c>
      <c r="M1242" s="33"/>
      <c r="N1242" s="33" t="str">
        <f t="shared" si="499"/>
        <v/>
      </c>
      <c r="O1242" s="33" t="str">
        <f t="shared" si="500"/>
        <v/>
      </c>
      <c r="P1242" s="59" t="str">
        <f>IF('กรอกข้อมูล นร1'!E39="ย้าย",'กรอกข้อมูล นร1'!E39,"")</f>
        <v/>
      </c>
      <c r="Q1242" s="35">
        <f t="shared" si="482"/>
        <v>0</v>
      </c>
    </row>
    <row r="1243" spans="1:17" ht="12.95" customHeight="1">
      <c r="A1243" s="54" t="str">
        <f t="shared" si="493"/>
        <v/>
      </c>
      <c r="B1243" s="470" t="str">
        <f t="shared" si="494"/>
        <v/>
      </c>
      <c r="C1243" s="52" t="str">
        <f>IF(A1243="","",คะแนนตามตัวชี้วัด!AY1157)</f>
        <v/>
      </c>
      <c r="D1243" s="52" t="str">
        <f>IF(A1243="","",คะแนนตามตัวชี้วัด!AU1157)</f>
        <v/>
      </c>
      <c r="E1243" s="52" t="str">
        <f>IF(B1243="","",คะแนนตามตัวชี้วัด!AV1157)</f>
        <v/>
      </c>
      <c r="F1243" s="60" t="str">
        <f t="shared" si="496"/>
        <v/>
      </c>
      <c r="G1243" s="52" t="str">
        <f>IF(A1243="","",คะแนนตามตัวชี้วัด!AZ1157)</f>
        <v/>
      </c>
      <c r="H1243" s="52" t="str">
        <f>IF(A1243="","",คะแนนตามตัวชี้วัด!AW1157)</f>
        <v/>
      </c>
      <c r="I1243" s="52" t="str">
        <f>IF(B1243="","",คะแนนตามตัวชี้วัด!AX1157)</f>
        <v/>
      </c>
      <c r="J1243" s="60" t="str">
        <f t="shared" si="497"/>
        <v/>
      </c>
      <c r="K1243" s="54" t="str">
        <f t="shared" si="498"/>
        <v/>
      </c>
      <c r="L1243" s="307" t="str">
        <f t="shared" si="495"/>
        <v/>
      </c>
      <c r="M1243" s="33"/>
      <c r="N1243" s="33" t="str">
        <f t="shared" si="499"/>
        <v/>
      </c>
      <c r="O1243" s="33" t="str">
        <f t="shared" si="500"/>
        <v/>
      </c>
      <c r="P1243" s="59" t="str">
        <f>IF('กรอกข้อมูล นร1'!E40="ย้าย",'กรอกข้อมูล นร1'!E40,"")</f>
        <v/>
      </c>
      <c r="Q1243" s="35">
        <f t="shared" ref="Q1243:Q1252" si="501">SUM(C1243,G1243)</f>
        <v>0</v>
      </c>
    </row>
    <row r="1244" spans="1:17" ht="12.95" customHeight="1">
      <c r="A1244" s="54" t="str">
        <f t="shared" si="493"/>
        <v/>
      </c>
      <c r="B1244" s="470" t="str">
        <f t="shared" si="494"/>
        <v/>
      </c>
      <c r="C1244" s="52" t="str">
        <f>IF(A1244="","",คะแนนตามตัวชี้วัด!AY1158)</f>
        <v/>
      </c>
      <c r="D1244" s="52" t="str">
        <f>IF(A1244="","",คะแนนตามตัวชี้วัด!AU1158)</f>
        <v/>
      </c>
      <c r="E1244" s="52" t="str">
        <f>IF(B1244="","",คะแนนตามตัวชี้วัด!AV1158)</f>
        <v/>
      </c>
      <c r="F1244" s="60" t="str">
        <f t="shared" si="496"/>
        <v/>
      </c>
      <c r="G1244" s="52" t="str">
        <f>IF(A1244="","",คะแนนตามตัวชี้วัด!AZ1158)</f>
        <v/>
      </c>
      <c r="H1244" s="52" t="str">
        <f>IF(A1244="","",คะแนนตามตัวชี้วัด!AW1158)</f>
        <v/>
      </c>
      <c r="I1244" s="52" t="str">
        <f>IF(B1244="","",คะแนนตามตัวชี้วัด!AX1158)</f>
        <v/>
      </c>
      <c r="J1244" s="60" t="str">
        <f t="shared" si="497"/>
        <v/>
      </c>
      <c r="K1244" s="54" t="str">
        <f t="shared" si="498"/>
        <v/>
      </c>
      <c r="L1244" s="307" t="str">
        <f t="shared" si="495"/>
        <v/>
      </c>
      <c r="M1244" s="33"/>
      <c r="N1244" s="33" t="str">
        <f t="shared" si="499"/>
        <v/>
      </c>
      <c r="O1244" s="33" t="str">
        <f t="shared" si="500"/>
        <v/>
      </c>
      <c r="P1244" s="59" t="str">
        <f>IF('กรอกข้อมูล นร1'!E41="ย้าย",'กรอกข้อมูล นร1'!E41,"")</f>
        <v/>
      </c>
      <c r="Q1244" s="35">
        <f t="shared" si="501"/>
        <v>0</v>
      </c>
    </row>
    <row r="1245" spans="1:17" ht="12.95" customHeight="1">
      <c r="A1245" s="54" t="str">
        <f t="shared" si="493"/>
        <v/>
      </c>
      <c r="B1245" s="470" t="str">
        <f t="shared" si="494"/>
        <v/>
      </c>
      <c r="C1245" s="52" t="str">
        <f>IF(A1245="","",คะแนนตามตัวชี้วัด!AY1159)</f>
        <v/>
      </c>
      <c r="D1245" s="52" t="str">
        <f>IF(A1245="","",คะแนนตามตัวชี้วัด!AU1159)</f>
        <v/>
      </c>
      <c r="E1245" s="52" t="str">
        <f>IF(B1245="","",คะแนนตามตัวชี้วัด!AV1159)</f>
        <v/>
      </c>
      <c r="F1245" s="60" t="str">
        <f t="shared" si="496"/>
        <v/>
      </c>
      <c r="G1245" s="52" t="str">
        <f>IF(A1245="","",คะแนนตามตัวชี้วัด!AZ1159)</f>
        <v/>
      </c>
      <c r="H1245" s="52" t="str">
        <f>IF(A1245="","",คะแนนตามตัวชี้วัด!AW1159)</f>
        <v/>
      </c>
      <c r="I1245" s="52" t="str">
        <f>IF(B1245="","",คะแนนตามตัวชี้วัด!AX1159)</f>
        <v/>
      </c>
      <c r="J1245" s="60" t="str">
        <f t="shared" si="497"/>
        <v/>
      </c>
      <c r="K1245" s="54" t="str">
        <f t="shared" si="498"/>
        <v/>
      </c>
      <c r="L1245" s="307" t="str">
        <f t="shared" si="495"/>
        <v/>
      </c>
      <c r="M1245" s="33"/>
      <c r="N1245" s="33" t="str">
        <f t="shared" si="499"/>
        <v/>
      </c>
      <c r="O1245" s="33" t="str">
        <f t="shared" si="500"/>
        <v/>
      </c>
      <c r="P1245" s="59" t="str">
        <f>IF('กรอกข้อมูล นร1'!E42="ย้าย",'กรอกข้อมูล นร1'!E42,"")</f>
        <v/>
      </c>
      <c r="Q1245" s="35">
        <f t="shared" si="501"/>
        <v>0</v>
      </c>
    </row>
    <row r="1246" spans="1:17" ht="12.95" customHeight="1">
      <c r="A1246" s="54" t="str">
        <f t="shared" si="493"/>
        <v/>
      </c>
      <c r="B1246" s="470" t="str">
        <f t="shared" si="494"/>
        <v/>
      </c>
      <c r="C1246" s="52" t="str">
        <f>IF(A1246="","",คะแนนตามตัวชี้วัด!AY1160)</f>
        <v/>
      </c>
      <c r="D1246" s="52" t="str">
        <f>IF(A1246="","",คะแนนตามตัวชี้วัด!AU1160)</f>
        <v/>
      </c>
      <c r="E1246" s="52" t="str">
        <f>IF(B1246="","",คะแนนตามตัวชี้วัด!AV1160)</f>
        <v/>
      </c>
      <c r="F1246" s="60" t="str">
        <f t="shared" si="496"/>
        <v/>
      </c>
      <c r="G1246" s="52" t="str">
        <f>IF(A1246="","",คะแนนตามตัวชี้วัด!AZ1160)</f>
        <v/>
      </c>
      <c r="H1246" s="52" t="str">
        <f>IF(A1246="","",คะแนนตามตัวชี้วัด!AW1160)</f>
        <v/>
      </c>
      <c r="I1246" s="52" t="str">
        <f>IF(B1246="","",คะแนนตามตัวชี้วัด!AX1160)</f>
        <v/>
      </c>
      <c r="J1246" s="60" t="str">
        <f t="shared" si="497"/>
        <v/>
      </c>
      <c r="K1246" s="54" t="str">
        <f t="shared" si="498"/>
        <v/>
      </c>
      <c r="L1246" s="307" t="str">
        <f t="shared" si="495"/>
        <v/>
      </c>
      <c r="M1246" s="33"/>
      <c r="N1246" s="33" t="str">
        <f t="shared" si="499"/>
        <v/>
      </c>
      <c r="O1246" s="33" t="str">
        <f t="shared" si="500"/>
        <v/>
      </c>
      <c r="P1246" s="59" t="str">
        <f>IF('กรอกข้อมูล นร1'!E43="ย้าย",'กรอกข้อมูล นร1'!E43,"")</f>
        <v/>
      </c>
      <c r="Q1246" s="35">
        <f t="shared" si="501"/>
        <v>0</v>
      </c>
    </row>
    <row r="1247" spans="1:17" ht="12.95" customHeight="1">
      <c r="A1247" s="54" t="str">
        <f t="shared" si="493"/>
        <v/>
      </c>
      <c r="B1247" s="470" t="str">
        <f t="shared" si="494"/>
        <v/>
      </c>
      <c r="C1247" s="52" t="str">
        <f>IF(A1247="","",คะแนนตามตัวชี้วัด!AY1161)</f>
        <v/>
      </c>
      <c r="D1247" s="52" t="str">
        <f>IF(A1247="","",คะแนนตามตัวชี้วัด!AU1161)</f>
        <v/>
      </c>
      <c r="E1247" s="52" t="str">
        <f>IF(B1247="","",คะแนนตามตัวชี้วัด!AV1161)</f>
        <v/>
      </c>
      <c r="F1247" s="60" t="str">
        <f t="shared" si="496"/>
        <v/>
      </c>
      <c r="G1247" s="52" t="str">
        <f>IF(A1247="","",คะแนนตามตัวชี้วัด!AZ1161)</f>
        <v/>
      </c>
      <c r="H1247" s="52" t="str">
        <f>IF(A1247="","",คะแนนตามตัวชี้วัด!AW1161)</f>
        <v/>
      </c>
      <c r="I1247" s="52" t="str">
        <f>IF(B1247="","",คะแนนตามตัวชี้วัด!AX1161)</f>
        <v/>
      </c>
      <c r="J1247" s="60" t="str">
        <f t="shared" si="497"/>
        <v/>
      </c>
      <c r="K1247" s="54" t="str">
        <f t="shared" si="498"/>
        <v/>
      </c>
      <c r="L1247" s="307" t="str">
        <f t="shared" si="495"/>
        <v/>
      </c>
      <c r="M1247" s="33"/>
      <c r="N1247" s="33" t="str">
        <f t="shared" si="499"/>
        <v/>
      </c>
      <c r="O1247" s="33" t="str">
        <f t="shared" si="500"/>
        <v/>
      </c>
      <c r="P1247" s="59" t="str">
        <f>IF('กรอกข้อมูล นร1'!E44="ย้าย",'กรอกข้อมูล นร1'!E44,"")</f>
        <v/>
      </c>
      <c r="Q1247" s="35">
        <f t="shared" si="501"/>
        <v>0</v>
      </c>
    </row>
    <row r="1248" spans="1:17" ht="12.95" customHeight="1">
      <c r="A1248" s="54" t="str">
        <f t="shared" si="493"/>
        <v/>
      </c>
      <c r="B1248" s="470" t="str">
        <f t="shared" si="494"/>
        <v/>
      </c>
      <c r="C1248" s="52" t="str">
        <f>IF(A1248="","",คะแนนตามตัวชี้วัด!AY1162)</f>
        <v/>
      </c>
      <c r="D1248" s="52" t="str">
        <f>IF(A1248="","",คะแนนตามตัวชี้วัด!AU1162)</f>
        <v/>
      </c>
      <c r="E1248" s="52" t="str">
        <f>IF(B1248="","",คะแนนตามตัวชี้วัด!AV1162)</f>
        <v/>
      </c>
      <c r="F1248" s="60" t="str">
        <f t="shared" ref="F1248:F1257" si="502">IF(SUM(D1248:E1248),SUM(D1248:E1248),"")</f>
        <v/>
      </c>
      <c r="G1248" s="52" t="str">
        <f>IF(A1248="","",คะแนนตามตัวชี้วัด!AZ1162)</f>
        <v/>
      </c>
      <c r="H1248" s="52" t="str">
        <f>IF(A1248="","",คะแนนตามตัวชี้วัด!AW1162)</f>
        <v/>
      </c>
      <c r="I1248" s="52" t="str">
        <f>IF(B1248="","",คะแนนตามตัวชี้วัด!AX1162)</f>
        <v/>
      </c>
      <c r="J1248" s="60" t="str">
        <f t="shared" ref="J1248:J1257" si="503">IF(SUM(H1248:I1248),SUM(H1248:I1248),"")</f>
        <v/>
      </c>
      <c r="K1248" s="54" t="str">
        <f t="shared" ref="K1248:K1257" si="504">IF(A1248="","",SUM(F1248,J1248)/2)</f>
        <v/>
      </c>
      <c r="L1248" s="307" t="str">
        <f t="shared" ref="L1248:L1257" si="505">IF(A1248="","",IF(P1248="ย้าย","-",VLOOKUP(K1248,เกรดประจำชั้น,4,TRUE)))</f>
        <v/>
      </c>
      <c r="M1248" s="33"/>
      <c r="N1248" s="33" t="str">
        <f t="shared" ref="N1248:N1257" si="506">IF(P1248="ย้าย","-",IF(A1248="","",IF(L1248&gt;0,"/","")))</f>
        <v/>
      </c>
      <c r="O1248" s="33" t="str">
        <f t="shared" ref="O1248:O1257" si="507">IF(N1248="-","-",IF(A1248="","",IF(L1248=0,"/","")))</f>
        <v/>
      </c>
      <c r="P1248" s="59" t="str">
        <f>IF('กรอกข้อมูล นร1'!E45="ย้าย",'กรอกข้อมูล นร1'!E45,"")</f>
        <v/>
      </c>
      <c r="Q1248" s="35">
        <f t="shared" si="501"/>
        <v>0</v>
      </c>
    </row>
    <row r="1249" spans="1:24" ht="12.95" customHeight="1">
      <c r="A1249" s="54" t="str">
        <f t="shared" si="493"/>
        <v/>
      </c>
      <c r="B1249" s="470" t="str">
        <f t="shared" si="494"/>
        <v/>
      </c>
      <c r="C1249" s="52" t="str">
        <f>IF(A1249="","",คะแนนตามตัวชี้วัด!AY1163)</f>
        <v/>
      </c>
      <c r="D1249" s="52" t="str">
        <f>IF(A1249="","",คะแนนตามตัวชี้วัด!AU1163)</f>
        <v/>
      </c>
      <c r="E1249" s="52" t="str">
        <f>IF(B1249="","",คะแนนตามตัวชี้วัด!AV1163)</f>
        <v/>
      </c>
      <c r="F1249" s="60" t="str">
        <f t="shared" si="502"/>
        <v/>
      </c>
      <c r="G1249" s="52" t="str">
        <f>IF(A1249="","",คะแนนตามตัวชี้วัด!AZ1163)</f>
        <v/>
      </c>
      <c r="H1249" s="52" t="str">
        <f>IF(A1249="","",คะแนนตามตัวชี้วัด!AW1163)</f>
        <v/>
      </c>
      <c r="I1249" s="52" t="str">
        <f>IF(B1249="","",คะแนนตามตัวชี้วัด!AX1163)</f>
        <v/>
      </c>
      <c r="J1249" s="60" t="str">
        <f t="shared" si="503"/>
        <v/>
      </c>
      <c r="K1249" s="54" t="str">
        <f t="shared" si="504"/>
        <v/>
      </c>
      <c r="L1249" s="307" t="str">
        <f t="shared" si="505"/>
        <v/>
      </c>
      <c r="M1249" s="33"/>
      <c r="N1249" s="33" t="str">
        <f t="shared" si="506"/>
        <v/>
      </c>
      <c r="O1249" s="33" t="str">
        <f t="shared" si="507"/>
        <v/>
      </c>
      <c r="P1249" s="59" t="str">
        <f>IF('กรอกข้อมูล นร1'!E46="ย้าย",'กรอกข้อมูล นร1'!E46,"")</f>
        <v/>
      </c>
      <c r="Q1249" s="35">
        <f t="shared" si="501"/>
        <v>0</v>
      </c>
    </row>
    <row r="1250" spans="1:24" ht="12.95" customHeight="1">
      <c r="A1250" s="54" t="str">
        <f t="shared" si="493"/>
        <v/>
      </c>
      <c r="B1250" s="470" t="str">
        <f t="shared" si="494"/>
        <v/>
      </c>
      <c r="C1250" s="52" t="str">
        <f>IF(A1250="","",คะแนนตามตัวชี้วัด!AY1164)</f>
        <v/>
      </c>
      <c r="D1250" s="52" t="str">
        <f>IF(A1250="","",คะแนนตามตัวชี้วัด!AU1164)</f>
        <v/>
      </c>
      <c r="E1250" s="52" t="str">
        <f>IF(B1250="","",คะแนนตามตัวชี้วัด!AV1164)</f>
        <v/>
      </c>
      <c r="F1250" s="60" t="str">
        <f t="shared" si="502"/>
        <v/>
      </c>
      <c r="G1250" s="52" t="str">
        <f>IF(A1250="","",คะแนนตามตัวชี้วัด!AZ1164)</f>
        <v/>
      </c>
      <c r="H1250" s="52" t="str">
        <f>IF(A1250="","",คะแนนตามตัวชี้วัด!AW1164)</f>
        <v/>
      </c>
      <c r="I1250" s="52" t="str">
        <f>IF(B1250="","",คะแนนตามตัวชี้วัด!AX1164)</f>
        <v/>
      </c>
      <c r="J1250" s="60" t="str">
        <f t="shared" si="503"/>
        <v/>
      </c>
      <c r="K1250" s="54" t="str">
        <f t="shared" si="504"/>
        <v/>
      </c>
      <c r="L1250" s="307" t="str">
        <f t="shared" si="505"/>
        <v/>
      </c>
      <c r="M1250" s="33"/>
      <c r="N1250" s="33" t="str">
        <f t="shared" si="506"/>
        <v/>
      </c>
      <c r="O1250" s="33" t="str">
        <f t="shared" si="507"/>
        <v/>
      </c>
      <c r="P1250" s="59" t="str">
        <f>IF('กรอกข้อมูล นร1'!E47="ย้าย",'กรอกข้อมูล นร1'!E47,"")</f>
        <v/>
      </c>
      <c r="Q1250" s="35">
        <f t="shared" si="501"/>
        <v>0</v>
      </c>
    </row>
    <row r="1251" spans="1:24" ht="12.95" customHeight="1">
      <c r="A1251" s="54" t="str">
        <f t="shared" si="493"/>
        <v/>
      </c>
      <c r="B1251" s="470" t="str">
        <f t="shared" si="494"/>
        <v/>
      </c>
      <c r="C1251" s="52" t="str">
        <f>IF(A1251="","",คะแนนตามตัวชี้วัด!AY1165)</f>
        <v/>
      </c>
      <c r="D1251" s="52" t="str">
        <f>IF(A1251="","",คะแนนตามตัวชี้วัด!AU1165)</f>
        <v/>
      </c>
      <c r="E1251" s="52" t="str">
        <f>IF(B1251="","",คะแนนตามตัวชี้วัด!AV1165)</f>
        <v/>
      </c>
      <c r="F1251" s="60" t="str">
        <f t="shared" si="502"/>
        <v/>
      </c>
      <c r="G1251" s="52" t="str">
        <f>IF(A1251="","",คะแนนตามตัวชี้วัด!AZ1165)</f>
        <v/>
      </c>
      <c r="H1251" s="52" t="str">
        <f>IF(A1251="","",คะแนนตามตัวชี้วัด!AW1165)</f>
        <v/>
      </c>
      <c r="I1251" s="52" t="str">
        <f>IF(B1251="","",คะแนนตามตัวชี้วัด!AX1165)</f>
        <v/>
      </c>
      <c r="J1251" s="60" t="str">
        <f t="shared" si="503"/>
        <v/>
      </c>
      <c r="K1251" s="54" t="str">
        <f t="shared" si="504"/>
        <v/>
      </c>
      <c r="L1251" s="307" t="str">
        <f t="shared" si="505"/>
        <v/>
      </c>
      <c r="M1251" s="33"/>
      <c r="N1251" s="33" t="str">
        <f t="shared" si="506"/>
        <v/>
      </c>
      <c r="O1251" s="33" t="str">
        <f t="shared" si="507"/>
        <v/>
      </c>
      <c r="P1251" s="59" t="str">
        <f>IF('กรอกข้อมูล นร1'!E48="ย้าย",'กรอกข้อมูล นร1'!E48,"")</f>
        <v/>
      </c>
      <c r="Q1251" s="35">
        <f t="shared" si="501"/>
        <v>0</v>
      </c>
    </row>
    <row r="1252" spans="1:24" ht="12.95" customHeight="1">
      <c r="A1252" s="54" t="str">
        <f t="shared" si="493"/>
        <v/>
      </c>
      <c r="B1252" s="470" t="str">
        <f t="shared" si="494"/>
        <v/>
      </c>
      <c r="C1252" s="52" t="str">
        <f>IF(A1252="","",คะแนนตามตัวชี้วัด!AY1166)</f>
        <v/>
      </c>
      <c r="D1252" s="52" t="str">
        <f>IF(A1252="","",คะแนนตามตัวชี้วัด!AU1166)</f>
        <v/>
      </c>
      <c r="E1252" s="52" t="str">
        <f>IF(B1252="","",คะแนนตามตัวชี้วัด!AV1166)</f>
        <v/>
      </c>
      <c r="F1252" s="60" t="str">
        <f t="shared" si="502"/>
        <v/>
      </c>
      <c r="G1252" s="52" t="str">
        <f>IF(A1252="","",คะแนนตามตัวชี้วัด!AZ1166)</f>
        <v/>
      </c>
      <c r="H1252" s="52" t="str">
        <f>IF(A1252="","",คะแนนตามตัวชี้วัด!AW1166)</f>
        <v/>
      </c>
      <c r="I1252" s="52" t="str">
        <f>IF(B1252="","",คะแนนตามตัวชี้วัด!AX1166)</f>
        <v/>
      </c>
      <c r="J1252" s="60" t="str">
        <f t="shared" si="503"/>
        <v/>
      </c>
      <c r="K1252" s="54" t="str">
        <f t="shared" si="504"/>
        <v/>
      </c>
      <c r="L1252" s="307" t="str">
        <f t="shared" si="505"/>
        <v/>
      </c>
      <c r="M1252" s="33"/>
      <c r="N1252" s="33" t="str">
        <f t="shared" si="506"/>
        <v/>
      </c>
      <c r="O1252" s="33" t="str">
        <f t="shared" si="507"/>
        <v/>
      </c>
      <c r="P1252" s="59" t="str">
        <f>IF('กรอกข้อมูล นร1'!E49="ย้าย",'กรอกข้อมูล นร1'!E49,"")</f>
        <v/>
      </c>
      <c r="Q1252" s="35">
        <f t="shared" si="501"/>
        <v>0</v>
      </c>
    </row>
    <row r="1253" spans="1:24" ht="12.95" customHeight="1">
      <c r="A1253" s="54" t="str">
        <f t="shared" si="493"/>
        <v/>
      </c>
      <c r="B1253" s="470" t="str">
        <f t="shared" si="494"/>
        <v/>
      </c>
      <c r="C1253" s="52" t="str">
        <f>IF(A1253="","",คะแนนตามตัวชี้วัด!AY1167)</f>
        <v/>
      </c>
      <c r="D1253" s="52" t="str">
        <f>IF(A1253="","",คะแนนตามตัวชี้วัด!AU1167)</f>
        <v/>
      </c>
      <c r="E1253" s="52" t="str">
        <f>IF(B1253="","",คะแนนตามตัวชี้วัด!AV1167)</f>
        <v/>
      </c>
      <c r="F1253" s="60" t="str">
        <f t="shared" si="502"/>
        <v/>
      </c>
      <c r="G1253" s="52" t="str">
        <f>IF(A1253="","",คะแนนตามตัวชี้วัด!AZ1167)</f>
        <v/>
      </c>
      <c r="H1253" s="52" t="str">
        <f>IF(A1253="","",คะแนนตามตัวชี้วัด!AW1167)</f>
        <v/>
      </c>
      <c r="I1253" s="52" t="str">
        <f>IF(B1253="","",คะแนนตามตัวชี้วัด!AX1167)</f>
        <v/>
      </c>
      <c r="J1253" s="60" t="str">
        <f t="shared" si="503"/>
        <v/>
      </c>
      <c r="K1253" s="54" t="str">
        <f t="shared" si="504"/>
        <v/>
      </c>
      <c r="L1253" s="307" t="str">
        <f t="shared" si="505"/>
        <v/>
      </c>
      <c r="M1253" s="33"/>
      <c r="N1253" s="33" t="str">
        <f t="shared" si="506"/>
        <v/>
      </c>
      <c r="O1253" s="33" t="str">
        <f t="shared" si="507"/>
        <v/>
      </c>
      <c r="P1253" s="59" t="str">
        <f>IF('กรอกข้อมูล นร1'!E50="ย้าย",'กรอกข้อมูล นร1'!E50,"")</f>
        <v/>
      </c>
      <c r="Q1253" s="35">
        <f t="shared" ref="Q1253:Q1257" si="508">SUM(C1253,G1253)</f>
        <v>0</v>
      </c>
    </row>
    <row r="1254" spans="1:24" ht="12.95" customHeight="1">
      <c r="A1254" s="54" t="str">
        <f t="shared" si="493"/>
        <v/>
      </c>
      <c r="B1254" s="470" t="str">
        <f t="shared" si="494"/>
        <v/>
      </c>
      <c r="C1254" s="52" t="str">
        <f>IF(A1254="","",คะแนนตามตัวชี้วัด!AY1168)</f>
        <v/>
      </c>
      <c r="D1254" s="52" t="str">
        <f>IF(A1254="","",คะแนนตามตัวชี้วัด!AU1168)</f>
        <v/>
      </c>
      <c r="E1254" s="52" t="str">
        <f>IF(B1254="","",คะแนนตามตัวชี้วัด!AV1168)</f>
        <v/>
      </c>
      <c r="F1254" s="60" t="str">
        <f t="shared" si="502"/>
        <v/>
      </c>
      <c r="G1254" s="52" t="str">
        <f>IF(A1254="","",คะแนนตามตัวชี้วัด!AZ1168)</f>
        <v/>
      </c>
      <c r="H1254" s="52" t="str">
        <f>IF(A1254="","",คะแนนตามตัวชี้วัด!AW1168)</f>
        <v/>
      </c>
      <c r="I1254" s="52" t="str">
        <f>IF(B1254="","",คะแนนตามตัวชี้วัด!AX1168)</f>
        <v/>
      </c>
      <c r="J1254" s="60" t="str">
        <f t="shared" si="503"/>
        <v/>
      </c>
      <c r="K1254" s="54" t="str">
        <f t="shared" si="504"/>
        <v/>
      </c>
      <c r="L1254" s="307" t="str">
        <f t="shared" si="505"/>
        <v/>
      </c>
      <c r="M1254" s="33"/>
      <c r="N1254" s="33" t="str">
        <f t="shared" si="506"/>
        <v/>
      </c>
      <c r="O1254" s="33" t="str">
        <f t="shared" si="507"/>
        <v/>
      </c>
      <c r="P1254" s="59" t="str">
        <f>IF('กรอกข้อมูล นร1'!E51="ย้าย",'กรอกข้อมูล นร1'!E51,"")</f>
        <v/>
      </c>
      <c r="Q1254" s="35">
        <f t="shared" si="508"/>
        <v>0</v>
      </c>
    </row>
    <row r="1255" spans="1:24" ht="12.95" customHeight="1">
      <c r="A1255" s="54" t="str">
        <f t="shared" si="493"/>
        <v/>
      </c>
      <c r="B1255" s="470" t="str">
        <f t="shared" si="494"/>
        <v/>
      </c>
      <c r="C1255" s="52" t="str">
        <f>IF(A1255="","",คะแนนตามตัวชี้วัด!AY1169)</f>
        <v/>
      </c>
      <c r="D1255" s="52" t="str">
        <f>IF(A1255="","",คะแนนตามตัวชี้วัด!AU1169)</f>
        <v/>
      </c>
      <c r="E1255" s="52" t="str">
        <f>IF(B1255="","",คะแนนตามตัวชี้วัด!AV1169)</f>
        <v/>
      </c>
      <c r="F1255" s="60" t="str">
        <f t="shared" si="502"/>
        <v/>
      </c>
      <c r="G1255" s="52" t="str">
        <f>IF(A1255="","",คะแนนตามตัวชี้วัด!AZ1169)</f>
        <v/>
      </c>
      <c r="H1255" s="52" t="str">
        <f>IF(A1255="","",คะแนนตามตัวชี้วัด!AW1169)</f>
        <v/>
      </c>
      <c r="I1255" s="52" t="str">
        <f>IF(B1255="","",คะแนนตามตัวชี้วัด!AX1169)</f>
        <v/>
      </c>
      <c r="J1255" s="60" t="str">
        <f t="shared" si="503"/>
        <v/>
      </c>
      <c r="K1255" s="54" t="str">
        <f t="shared" si="504"/>
        <v/>
      </c>
      <c r="L1255" s="307" t="str">
        <f t="shared" si="505"/>
        <v/>
      </c>
      <c r="M1255" s="33"/>
      <c r="N1255" s="33" t="str">
        <f t="shared" si="506"/>
        <v/>
      </c>
      <c r="O1255" s="33" t="str">
        <f t="shared" si="507"/>
        <v/>
      </c>
      <c r="P1255" s="59" t="str">
        <f>IF('กรอกข้อมูล นร1'!E52="ย้าย",'กรอกข้อมูล นร1'!E52,"")</f>
        <v/>
      </c>
      <c r="Q1255" s="35">
        <f t="shared" si="508"/>
        <v>0</v>
      </c>
    </row>
    <row r="1256" spans="1:24" ht="12.95" customHeight="1">
      <c r="A1256" s="54" t="str">
        <f t="shared" si="493"/>
        <v/>
      </c>
      <c r="B1256" s="470" t="str">
        <f t="shared" si="494"/>
        <v/>
      </c>
      <c r="C1256" s="52" t="str">
        <f>IF(A1256="","",คะแนนตามตัวชี้วัด!AY1170)</f>
        <v/>
      </c>
      <c r="D1256" s="52" t="str">
        <f>IF(A1256="","",คะแนนตามตัวชี้วัด!AU1170)</f>
        <v/>
      </c>
      <c r="E1256" s="52" t="str">
        <f>IF(B1256="","",คะแนนตามตัวชี้วัด!AV1170)</f>
        <v/>
      </c>
      <c r="F1256" s="60" t="str">
        <f t="shared" si="502"/>
        <v/>
      </c>
      <c r="G1256" s="52" t="str">
        <f>IF(A1256="","",คะแนนตามตัวชี้วัด!AZ1170)</f>
        <v/>
      </c>
      <c r="H1256" s="52" t="str">
        <f>IF(A1256="","",คะแนนตามตัวชี้วัด!AW1170)</f>
        <v/>
      </c>
      <c r="I1256" s="52" t="str">
        <f>IF(B1256="","",คะแนนตามตัวชี้วัด!AX1170)</f>
        <v/>
      </c>
      <c r="J1256" s="60" t="str">
        <f t="shared" si="503"/>
        <v/>
      </c>
      <c r="K1256" s="54" t="str">
        <f t="shared" si="504"/>
        <v/>
      </c>
      <c r="L1256" s="307" t="str">
        <f t="shared" si="505"/>
        <v/>
      </c>
      <c r="M1256" s="33"/>
      <c r="N1256" s="33" t="str">
        <f t="shared" si="506"/>
        <v/>
      </c>
      <c r="O1256" s="33" t="str">
        <f t="shared" si="507"/>
        <v/>
      </c>
      <c r="P1256" s="59" t="str">
        <f>IF('กรอกข้อมูล นร1'!E53="ย้าย",'กรอกข้อมูล นร1'!E53,"")</f>
        <v/>
      </c>
      <c r="Q1256" s="35">
        <f t="shared" si="508"/>
        <v>0</v>
      </c>
    </row>
    <row r="1257" spans="1:24" ht="12.95" customHeight="1">
      <c r="A1257" s="54" t="str">
        <f t="shared" si="493"/>
        <v/>
      </c>
      <c r="B1257" s="470" t="str">
        <f t="shared" si="494"/>
        <v/>
      </c>
      <c r="C1257" s="52" t="str">
        <f>IF(A1257="","",คะแนนตามตัวชี้วัด!AY1171)</f>
        <v/>
      </c>
      <c r="D1257" s="52" t="str">
        <f>IF(A1257="","",คะแนนตามตัวชี้วัด!AU1171)</f>
        <v/>
      </c>
      <c r="E1257" s="52" t="str">
        <f>IF(B1257="","",คะแนนตามตัวชี้วัด!AV1171)</f>
        <v/>
      </c>
      <c r="F1257" s="60" t="str">
        <f t="shared" si="502"/>
        <v/>
      </c>
      <c r="G1257" s="52" t="str">
        <f>IF(A1257="","",คะแนนตามตัวชี้วัด!AZ1171)</f>
        <v/>
      </c>
      <c r="H1257" s="52" t="str">
        <f>IF(A1257="","",คะแนนตามตัวชี้วัด!AW1171)</f>
        <v/>
      </c>
      <c r="I1257" s="52" t="str">
        <f>IF(B1257="","",คะแนนตามตัวชี้วัด!AX1171)</f>
        <v/>
      </c>
      <c r="J1257" s="60" t="str">
        <f t="shared" si="503"/>
        <v/>
      </c>
      <c r="K1257" s="54" t="str">
        <f t="shared" si="504"/>
        <v/>
      </c>
      <c r="L1257" s="307" t="str">
        <f t="shared" si="505"/>
        <v/>
      </c>
      <c r="M1257" s="33"/>
      <c r="N1257" s="33" t="str">
        <f t="shared" si="506"/>
        <v/>
      </c>
      <c r="O1257" s="33" t="str">
        <f t="shared" si="507"/>
        <v/>
      </c>
      <c r="P1257" s="59" t="str">
        <f>IF('กรอกข้อมูล นร1'!E54="ย้าย",'กรอกข้อมูล นร1'!E54,"")</f>
        <v/>
      </c>
      <c r="Q1257" s="35">
        <f t="shared" si="508"/>
        <v>0</v>
      </c>
    </row>
    <row r="1258" spans="1:24" ht="0.95" customHeight="1">
      <c r="A1258" s="41"/>
      <c r="B1258" s="38"/>
      <c r="C1258" s="39"/>
      <c r="D1258" s="45"/>
      <c r="E1258" s="45"/>
      <c r="F1258" s="40"/>
      <c r="G1258" s="40"/>
      <c r="H1258" s="45"/>
      <c r="I1258" s="45"/>
      <c r="J1258" s="45"/>
      <c r="K1258" s="46"/>
      <c r="L1258" s="45"/>
      <c r="M1258" s="317"/>
      <c r="N1258" s="317" t="str">
        <f>IF(COUNTIF(N1208:N1257,"/"),COUNTIF(N1208:N1257,"/"),"0")</f>
        <v>0</v>
      </c>
      <c r="O1258" s="317">
        <f>IF(COUNTIF(O1208:O1257,"/"),COUNTIF(O1208:O1257,"/"),"0")</f>
        <v>1</v>
      </c>
    </row>
    <row r="1259" spans="1:24" ht="21" customHeight="1">
      <c r="B1259" s="916" t="s">
        <v>114</v>
      </c>
      <c r="C1259" s="916"/>
      <c r="D1259" s="916"/>
      <c r="E1259" s="917">
        <f>N1258*100/SUM(N1258:O1258)</f>
        <v>0</v>
      </c>
      <c r="F1259" s="917"/>
      <c r="G1259" s="251"/>
      <c r="H1259" s="42"/>
      <c r="I1259" s="42"/>
      <c r="J1259" s="42"/>
      <c r="K1259" s="43"/>
      <c r="L1259" s="42"/>
      <c r="M1259" s="44"/>
      <c r="N1259" s="44"/>
    </row>
    <row r="1260" spans="1:24" ht="26.45" hidden="1" customHeight="1">
      <c r="A1260" s="918" t="str">
        <f>"ผลการประเมินการเรียนรู้  วิชา"&amp;ข้อมูลพื้นฐาน!A622&amp;"    รหัสวิชา    "&amp;ข้อมูลพื้นฐาน!C622</f>
        <v xml:space="preserve">ผลการประเมินการเรียนรู้  วิชา    รหัสวิชา    </v>
      </c>
      <c r="B1260" s="918"/>
      <c r="C1260" s="918"/>
      <c r="D1260" s="918"/>
      <c r="E1260" s="918"/>
      <c r="F1260" s="918"/>
      <c r="G1260" s="918"/>
      <c r="H1260" s="918"/>
      <c r="I1260" s="918"/>
      <c r="J1260" s="918"/>
      <c r="K1260" s="918"/>
      <c r="L1260" s="918"/>
      <c r="M1260" s="918"/>
      <c r="N1260" s="918"/>
      <c r="O1260" s="918"/>
      <c r="P1260" s="918"/>
      <c r="Q1260" s="35">
        <f t="shared" ref="Q1260:Q1323" si="509">SUM(C1260,G1260)</f>
        <v>0</v>
      </c>
      <c r="X1260" s="35">
        <v>22</v>
      </c>
    </row>
    <row r="1261" spans="1:24" ht="26.45" hidden="1" customHeight="1">
      <c r="A1261" s="919" t="str">
        <f>"นักเรียนชั้นประถมศึกษาปีที่    "&amp;ข้อมูลพื้นฐาน!B606&amp;"    ปีการศึกษา  "&amp;ข้อมูลพื้นฐาน!B605</f>
        <v xml:space="preserve">นักเรียนชั้นประถมศึกษาปีที่        ปีการศึกษา  </v>
      </c>
      <c r="B1261" s="919"/>
      <c r="C1261" s="919"/>
      <c r="D1261" s="919"/>
      <c r="E1261" s="919"/>
      <c r="F1261" s="919"/>
      <c r="G1261" s="919"/>
      <c r="H1261" s="919"/>
      <c r="I1261" s="919"/>
      <c r="J1261" s="919"/>
      <c r="K1261" s="919"/>
      <c r="L1261" s="919"/>
      <c r="M1261" s="919"/>
      <c r="N1261" s="919"/>
      <c r="O1261" s="919"/>
      <c r="P1261" s="919"/>
      <c r="Q1261" s="35">
        <f t="shared" si="509"/>
        <v>0</v>
      </c>
    </row>
    <row r="1262" spans="1:24" ht="26.45" hidden="1" customHeight="1">
      <c r="A1262" s="920" t="str">
        <f>"ครูผู้สอน    "&amp;ข้อมูลพื้นฐาน!B621</f>
        <v xml:space="preserve">ครูผู้สอน    </v>
      </c>
      <c r="B1262" s="920"/>
      <c r="C1262" s="920"/>
      <c r="D1262" s="920"/>
      <c r="E1262" s="920"/>
      <c r="F1262" s="920"/>
      <c r="G1262" s="920"/>
      <c r="H1262" s="920"/>
      <c r="I1262" s="920"/>
      <c r="J1262" s="920"/>
      <c r="K1262" s="920"/>
      <c r="L1262" s="920"/>
      <c r="M1262" s="920"/>
      <c r="N1262" s="920"/>
      <c r="O1262" s="920"/>
      <c r="P1262" s="920"/>
      <c r="Q1262" s="35">
        <f t="shared" si="509"/>
        <v>0</v>
      </c>
    </row>
    <row r="1263" spans="1:24" ht="26.45" hidden="1" customHeight="1">
      <c r="A1263" s="921" t="s">
        <v>38</v>
      </c>
      <c r="B1263" s="924" t="s">
        <v>39</v>
      </c>
      <c r="C1263" s="927" t="s">
        <v>40</v>
      </c>
      <c r="D1263" s="927"/>
      <c r="E1263" s="927"/>
      <c r="F1263" s="927"/>
      <c r="G1263" s="928" t="s">
        <v>43</v>
      </c>
      <c r="H1263" s="928"/>
      <c r="I1263" s="928"/>
      <c r="J1263" s="929"/>
      <c r="K1263" s="930" t="s">
        <v>44</v>
      </c>
      <c r="L1263" s="931"/>
      <c r="M1263" s="932" t="s">
        <v>48</v>
      </c>
      <c r="N1263" s="935" t="s">
        <v>49</v>
      </c>
      <c r="O1263" s="936"/>
      <c r="P1263" s="939" t="s">
        <v>61</v>
      </c>
      <c r="Q1263" s="35">
        <f t="shared" si="509"/>
        <v>0</v>
      </c>
    </row>
    <row r="1264" spans="1:24" ht="26.45" hidden="1" customHeight="1">
      <c r="A1264" s="922"/>
      <c r="B1264" s="925"/>
      <c r="C1264" s="921" t="s">
        <v>116</v>
      </c>
      <c r="D1264" s="462" t="s">
        <v>41</v>
      </c>
      <c r="E1264" s="462" t="s">
        <v>42</v>
      </c>
      <c r="F1264" s="462" t="s">
        <v>1</v>
      </c>
      <c r="G1264" s="921" t="s">
        <v>116</v>
      </c>
      <c r="H1264" s="505" t="s">
        <v>41</v>
      </c>
      <c r="I1264" s="505" t="s">
        <v>42</v>
      </c>
      <c r="J1264" s="505" t="s">
        <v>1</v>
      </c>
      <c r="K1264" s="463" t="s">
        <v>45</v>
      </c>
      <c r="L1264" s="942" t="s">
        <v>46</v>
      </c>
      <c r="M1264" s="933"/>
      <c r="N1264" s="937"/>
      <c r="O1264" s="938"/>
      <c r="P1264" s="940"/>
      <c r="Q1264" s="35">
        <f t="shared" si="509"/>
        <v>0</v>
      </c>
    </row>
    <row r="1265" spans="1:23" ht="26.45" hidden="1" customHeight="1">
      <c r="A1265" s="922"/>
      <c r="B1265" s="925"/>
      <c r="C1265" s="923"/>
      <c r="D1265" s="464" t="s">
        <v>47</v>
      </c>
      <c r="E1265" s="464" t="s">
        <v>47</v>
      </c>
      <c r="F1265" s="464" t="s">
        <v>47</v>
      </c>
      <c r="G1265" s="923"/>
      <c r="H1265" s="464" t="s">
        <v>47</v>
      </c>
      <c r="I1265" s="464" t="s">
        <v>47</v>
      </c>
      <c r="J1265" s="464" t="s">
        <v>47</v>
      </c>
      <c r="K1265" s="465" t="s">
        <v>47</v>
      </c>
      <c r="L1265" s="943"/>
      <c r="M1265" s="933"/>
      <c r="N1265" s="939" t="s">
        <v>50</v>
      </c>
      <c r="O1265" s="939" t="s">
        <v>51</v>
      </c>
      <c r="P1265" s="940"/>
      <c r="Q1265" s="35">
        <f t="shared" si="509"/>
        <v>0</v>
      </c>
    </row>
    <row r="1266" spans="1:23" ht="26.45" hidden="1" customHeight="1">
      <c r="A1266" s="923"/>
      <c r="B1266" s="926"/>
      <c r="C1266" s="452">
        <f>ข้อมูลพื้นฐาน!F622</f>
        <v>0</v>
      </c>
      <c r="D1266" s="464">
        <f>ข้อมูลพื้นฐาน!D622</f>
        <v>0</v>
      </c>
      <c r="E1266" s="464">
        <f>ข้อมูลพื้นฐาน!E622</f>
        <v>0</v>
      </c>
      <c r="F1266" s="464">
        <f>SUM(D1266:E1266)</f>
        <v>0</v>
      </c>
      <c r="G1266" s="452">
        <f>ข้อมูลพื้นฐาน!G622</f>
        <v>0</v>
      </c>
      <c r="H1266" s="464">
        <f>ข้อมูลพื้นฐาน!D622</f>
        <v>0</v>
      </c>
      <c r="I1266" s="464">
        <f>ข้อมูลพื้นฐาน!E622</f>
        <v>0</v>
      </c>
      <c r="J1266" s="464">
        <f>SUM(H1266:I1266)</f>
        <v>0</v>
      </c>
      <c r="K1266" s="465">
        <f>SUM(F1266,J1266)/2</f>
        <v>0</v>
      </c>
      <c r="L1266" s="944"/>
      <c r="M1266" s="934"/>
      <c r="N1266" s="941"/>
      <c r="O1266" s="941"/>
      <c r="P1266" s="941"/>
      <c r="Q1266" s="35">
        <f t="shared" si="509"/>
        <v>0</v>
      </c>
    </row>
    <row r="1267" spans="1:23" ht="26.45" hidden="1" customHeight="1">
      <c r="A1267" s="54">
        <f t="shared" ref="A1267:B1267" si="510">A1207</f>
        <v>0</v>
      </c>
      <c r="B1267" s="470">
        <f t="shared" si="510"/>
        <v>0</v>
      </c>
      <c r="C1267" s="52">
        <f>IF(A1267="","",คะแนนตามตัวชี้วัด!AY1223)</f>
        <v>0</v>
      </c>
      <c r="D1267" s="52">
        <f>IF(A1267="","",คะแนนตามตัวชี้วัด!AU1223)</f>
        <v>0</v>
      </c>
      <c r="E1267" s="52">
        <f>IF(B1267="","",คะแนนตามตัวชี้วัด!AV1223)</f>
        <v>0</v>
      </c>
      <c r="F1267" s="60" t="str">
        <f>IF(SUM(D1267:E1267),SUM(D1267:E1267),"")</f>
        <v/>
      </c>
      <c r="G1267" s="52">
        <f>IF(A1267="","",คะแนนตามตัวชี้วัด!AZ1223)</f>
        <v>0</v>
      </c>
      <c r="H1267" s="52">
        <f>IF(A1267="","",คะแนนตามตัวชี้วัด!AW1223)</f>
        <v>0</v>
      </c>
      <c r="I1267" s="52">
        <f>IF(B1267="","",คะแนนตามตัวชี้วัด!AX1223)</f>
        <v>0</v>
      </c>
      <c r="J1267" s="60" t="str">
        <f>IF(SUM(H1267:I1267),SUM(H1267:I1267),"")</f>
        <v/>
      </c>
      <c r="K1267" s="54">
        <f>IF(A1267="","",SUM(F1267,J1267)/2)</f>
        <v>0</v>
      </c>
      <c r="L1267" s="307">
        <f t="shared" ref="L1267:L1306" si="511">IF(A1267="","",IF(P1267="ย้าย","-",VLOOKUP(K1267,เกรดประจำชั้น,4,TRUE)))</f>
        <v>0</v>
      </c>
      <c r="M1267" s="33"/>
      <c r="N1267" s="33" t="str">
        <f>IF(P1267="ย้าย","-",IF(A1267="","",IF(L1267&gt;0,"/","")))</f>
        <v/>
      </c>
      <c r="O1267" s="33" t="str">
        <f>IF(N1267="-","-",IF(A1267="","",IF(L1267=0,"/","")))</f>
        <v>/</v>
      </c>
      <c r="P1267" s="59" t="str">
        <f>IF('กรอกข้อมูล นร1'!E612="ย้าย",'กรอกข้อมูล นร1'!E612,"")</f>
        <v/>
      </c>
      <c r="Q1267" s="35">
        <f t="shared" si="509"/>
        <v>0</v>
      </c>
      <c r="W1267" s="35">
        <f t="shared" ref="W1267:W1308" si="512">SUM(C1267,G1267)</f>
        <v>0</v>
      </c>
    </row>
    <row r="1268" spans="1:23" ht="26.45" hidden="1" customHeight="1">
      <c r="A1268" s="54">
        <f t="shared" ref="A1268:B1268" si="513">A1208</f>
        <v>1</v>
      </c>
      <c r="B1268" s="470" t="str">
        <f t="shared" si="513"/>
        <v/>
      </c>
      <c r="C1268" s="52">
        <f>IF(A1268="","",คะแนนตามตัวชี้วัด!AY1224)</f>
        <v>0</v>
      </c>
      <c r="D1268" s="52">
        <f>IF(A1268="","",คะแนนตามตัวชี้วัด!AU1224)</f>
        <v>0</v>
      </c>
      <c r="E1268" s="52" t="str">
        <f>IF(B1268="","",คะแนนตามตัวชี้วัด!AV1224)</f>
        <v/>
      </c>
      <c r="F1268" s="60" t="str">
        <f t="shared" ref="F1268:F1306" si="514">IF(SUM(D1268:E1268),SUM(D1268:E1268),"")</f>
        <v/>
      </c>
      <c r="G1268" s="52">
        <f>IF(A1268="","",คะแนนตามตัวชี้วัด!AZ1224)</f>
        <v>0</v>
      </c>
      <c r="H1268" s="52">
        <f>IF(A1268="","",คะแนนตามตัวชี้วัด!AW1224)</f>
        <v>0</v>
      </c>
      <c r="I1268" s="52" t="str">
        <f>IF(B1268="","",คะแนนตามตัวชี้วัด!AX1224)</f>
        <v/>
      </c>
      <c r="J1268" s="60" t="str">
        <f t="shared" ref="J1268:J1306" si="515">IF(SUM(H1268:I1268),SUM(H1268:I1268),"")</f>
        <v/>
      </c>
      <c r="K1268" s="54">
        <f t="shared" ref="K1268:K1306" si="516">IF(A1268="","",SUM(F1268,J1268)/2)</f>
        <v>0</v>
      </c>
      <c r="L1268" s="307">
        <f t="shared" si="511"/>
        <v>0</v>
      </c>
      <c r="M1268" s="33"/>
      <c r="N1268" s="33" t="str">
        <f t="shared" ref="N1268:N1306" si="517">IF(P1268="ย้าย","-",IF(A1268="","",IF(L1268&gt;0,"/","")))</f>
        <v/>
      </c>
      <c r="O1268" s="33" t="str">
        <f t="shared" ref="O1268:O1306" si="518">IF(N1268="-","-",IF(A1268="","",IF(L1268=0,"/","")))</f>
        <v>/</v>
      </c>
      <c r="P1268" s="59" t="str">
        <f>IF('กรอกข้อมูล นร1'!E613="ย้าย",'กรอกข้อมูล นร1'!E613,"")</f>
        <v/>
      </c>
      <c r="Q1268" s="35">
        <f t="shared" si="509"/>
        <v>0</v>
      </c>
      <c r="W1268" s="35">
        <f t="shared" si="512"/>
        <v>0</v>
      </c>
    </row>
    <row r="1269" spans="1:23" ht="26.45" hidden="1" customHeight="1">
      <c r="A1269" s="54" t="str">
        <f t="shared" ref="A1269:B1269" si="519">A1209</f>
        <v/>
      </c>
      <c r="B1269" s="470" t="str">
        <f t="shared" si="519"/>
        <v/>
      </c>
      <c r="C1269" s="52" t="str">
        <f>IF(A1269="","",คะแนนตามตัวชี้วัด!AY1225)</f>
        <v/>
      </c>
      <c r="D1269" s="52" t="str">
        <f>IF(A1269="","",คะแนนตามตัวชี้วัด!AU1225)</f>
        <v/>
      </c>
      <c r="E1269" s="52" t="str">
        <f>IF(B1269="","",คะแนนตามตัวชี้วัด!AV1225)</f>
        <v/>
      </c>
      <c r="F1269" s="60" t="str">
        <f t="shared" si="514"/>
        <v/>
      </c>
      <c r="G1269" s="52" t="str">
        <f>IF(A1269="","",คะแนนตามตัวชี้วัด!AZ1225)</f>
        <v/>
      </c>
      <c r="H1269" s="52" t="str">
        <f>IF(A1269="","",คะแนนตามตัวชี้วัด!AW1225)</f>
        <v/>
      </c>
      <c r="I1269" s="52" t="str">
        <f>IF(B1269="","",คะแนนตามตัวชี้วัด!AX1225)</f>
        <v/>
      </c>
      <c r="J1269" s="60" t="str">
        <f t="shared" si="515"/>
        <v/>
      </c>
      <c r="K1269" s="54" t="str">
        <f t="shared" si="516"/>
        <v/>
      </c>
      <c r="L1269" s="307" t="str">
        <f t="shared" si="511"/>
        <v/>
      </c>
      <c r="M1269" s="33"/>
      <c r="N1269" s="33" t="str">
        <f t="shared" si="517"/>
        <v/>
      </c>
      <c r="O1269" s="33" t="str">
        <f t="shared" si="518"/>
        <v/>
      </c>
      <c r="P1269" s="59" t="str">
        <f>IF('กรอกข้อมูล นร1'!E614="ย้าย",'กรอกข้อมูล นร1'!E614,"")</f>
        <v/>
      </c>
      <c r="Q1269" s="35">
        <f t="shared" si="509"/>
        <v>0</v>
      </c>
      <c r="W1269" s="35">
        <f t="shared" si="512"/>
        <v>0</v>
      </c>
    </row>
    <row r="1270" spans="1:23" ht="26.45" hidden="1" customHeight="1">
      <c r="A1270" s="54" t="str">
        <f t="shared" ref="A1270:B1270" si="520">A1210</f>
        <v/>
      </c>
      <c r="B1270" s="470" t="str">
        <f t="shared" si="520"/>
        <v/>
      </c>
      <c r="C1270" s="52" t="str">
        <f>IF(A1270="","",คะแนนตามตัวชี้วัด!AY1226)</f>
        <v/>
      </c>
      <c r="D1270" s="52" t="str">
        <f>IF(A1270="","",คะแนนตามตัวชี้วัด!AU1226)</f>
        <v/>
      </c>
      <c r="E1270" s="52" t="str">
        <f>IF(B1270="","",คะแนนตามตัวชี้วัด!AV1226)</f>
        <v/>
      </c>
      <c r="F1270" s="60" t="str">
        <f t="shared" si="514"/>
        <v/>
      </c>
      <c r="G1270" s="52" t="str">
        <f>IF(A1270="","",คะแนนตามตัวชี้วัด!AZ1226)</f>
        <v/>
      </c>
      <c r="H1270" s="52" t="str">
        <f>IF(A1270="","",คะแนนตามตัวชี้วัด!AW1226)</f>
        <v/>
      </c>
      <c r="I1270" s="52" t="str">
        <f>IF(B1270="","",คะแนนตามตัวชี้วัด!AX1226)</f>
        <v/>
      </c>
      <c r="J1270" s="60" t="str">
        <f t="shared" si="515"/>
        <v/>
      </c>
      <c r="K1270" s="54" t="str">
        <f t="shared" si="516"/>
        <v/>
      </c>
      <c r="L1270" s="307" t="str">
        <f t="shared" si="511"/>
        <v/>
      </c>
      <c r="M1270" s="33"/>
      <c r="N1270" s="33" t="str">
        <f t="shared" si="517"/>
        <v/>
      </c>
      <c r="O1270" s="33" t="str">
        <f t="shared" si="518"/>
        <v/>
      </c>
      <c r="P1270" s="59" t="str">
        <f>IF('กรอกข้อมูล นร1'!E615="ย้าย",'กรอกข้อมูล นร1'!E615,"")</f>
        <v/>
      </c>
      <c r="Q1270" s="35">
        <f t="shared" si="509"/>
        <v>0</v>
      </c>
      <c r="W1270" s="35">
        <f t="shared" si="512"/>
        <v>0</v>
      </c>
    </row>
    <row r="1271" spans="1:23" ht="26.45" hidden="1" customHeight="1">
      <c r="A1271" s="54" t="str">
        <f t="shared" ref="A1271:B1271" si="521">A1211</f>
        <v/>
      </c>
      <c r="B1271" s="470" t="str">
        <f t="shared" si="521"/>
        <v/>
      </c>
      <c r="C1271" s="52" t="str">
        <f>IF(A1271="","",คะแนนตามตัวชี้วัด!AY1227)</f>
        <v/>
      </c>
      <c r="D1271" s="52" t="str">
        <f>IF(A1271="","",คะแนนตามตัวชี้วัด!AU1227)</f>
        <v/>
      </c>
      <c r="E1271" s="52" t="str">
        <f>IF(B1271="","",คะแนนตามตัวชี้วัด!AV1227)</f>
        <v/>
      </c>
      <c r="F1271" s="60" t="str">
        <f t="shared" si="514"/>
        <v/>
      </c>
      <c r="G1271" s="52" t="str">
        <f>IF(A1271="","",คะแนนตามตัวชี้วัด!AZ1227)</f>
        <v/>
      </c>
      <c r="H1271" s="52" t="str">
        <f>IF(A1271="","",คะแนนตามตัวชี้วัด!AW1227)</f>
        <v/>
      </c>
      <c r="I1271" s="52" t="str">
        <f>IF(B1271="","",คะแนนตามตัวชี้วัด!AX1227)</f>
        <v/>
      </c>
      <c r="J1271" s="60" t="str">
        <f t="shared" si="515"/>
        <v/>
      </c>
      <c r="K1271" s="54" t="str">
        <f t="shared" si="516"/>
        <v/>
      </c>
      <c r="L1271" s="307" t="str">
        <f t="shared" si="511"/>
        <v/>
      </c>
      <c r="M1271" s="33"/>
      <c r="N1271" s="33" t="str">
        <f t="shared" si="517"/>
        <v/>
      </c>
      <c r="O1271" s="33" t="str">
        <f t="shared" si="518"/>
        <v/>
      </c>
      <c r="P1271" s="59" t="str">
        <f>IF('กรอกข้อมูล นร1'!E616="ย้าย",'กรอกข้อมูล นร1'!E616,"")</f>
        <v/>
      </c>
      <c r="Q1271" s="35">
        <f t="shared" si="509"/>
        <v>0</v>
      </c>
      <c r="W1271" s="35">
        <f t="shared" si="512"/>
        <v>0</v>
      </c>
    </row>
    <row r="1272" spans="1:23" ht="26.45" hidden="1" customHeight="1">
      <c r="A1272" s="54" t="str">
        <f t="shared" ref="A1272:B1272" si="522">A1212</f>
        <v/>
      </c>
      <c r="B1272" s="470" t="str">
        <f t="shared" si="522"/>
        <v/>
      </c>
      <c r="C1272" s="52" t="str">
        <f>IF(A1272="","",คะแนนตามตัวชี้วัด!AY1228)</f>
        <v/>
      </c>
      <c r="D1272" s="52" t="str">
        <f>IF(A1272="","",คะแนนตามตัวชี้วัด!AU1228)</f>
        <v/>
      </c>
      <c r="E1272" s="52" t="str">
        <f>IF(B1272="","",คะแนนตามตัวชี้วัด!AV1228)</f>
        <v/>
      </c>
      <c r="F1272" s="60" t="str">
        <f t="shared" si="514"/>
        <v/>
      </c>
      <c r="G1272" s="52" t="str">
        <f>IF(A1272="","",คะแนนตามตัวชี้วัด!AZ1228)</f>
        <v/>
      </c>
      <c r="H1272" s="52" t="str">
        <f>IF(A1272="","",คะแนนตามตัวชี้วัด!AW1228)</f>
        <v/>
      </c>
      <c r="I1272" s="52" t="str">
        <f>IF(B1272="","",คะแนนตามตัวชี้วัด!AX1228)</f>
        <v/>
      </c>
      <c r="J1272" s="60" t="str">
        <f t="shared" si="515"/>
        <v/>
      </c>
      <c r="K1272" s="54" t="str">
        <f t="shared" si="516"/>
        <v/>
      </c>
      <c r="L1272" s="307" t="str">
        <f t="shared" si="511"/>
        <v/>
      </c>
      <c r="M1272" s="33"/>
      <c r="N1272" s="33" t="str">
        <f t="shared" si="517"/>
        <v/>
      </c>
      <c r="O1272" s="33" t="str">
        <f t="shared" si="518"/>
        <v/>
      </c>
      <c r="P1272" s="59" t="str">
        <f>IF('กรอกข้อมูล นร1'!E617="ย้าย",'กรอกข้อมูล นร1'!E617,"")</f>
        <v/>
      </c>
      <c r="Q1272" s="35">
        <f t="shared" si="509"/>
        <v>0</v>
      </c>
      <c r="W1272" s="35">
        <f t="shared" si="512"/>
        <v>0</v>
      </c>
    </row>
    <row r="1273" spans="1:23" ht="26.45" hidden="1" customHeight="1">
      <c r="A1273" s="54" t="str">
        <f t="shared" ref="A1273:B1273" si="523">A1213</f>
        <v/>
      </c>
      <c r="B1273" s="470" t="str">
        <f t="shared" si="523"/>
        <v/>
      </c>
      <c r="C1273" s="52" t="str">
        <f>IF(A1273="","",คะแนนตามตัวชี้วัด!AY1229)</f>
        <v/>
      </c>
      <c r="D1273" s="52" t="str">
        <f>IF(A1273="","",คะแนนตามตัวชี้วัด!AU1229)</f>
        <v/>
      </c>
      <c r="E1273" s="52" t="str">
        <f>IF(B1273="","",คะแนนตามตัวชี้วัด!AV1229)</f>
        <v/>
      </c>
      <c r="F1273" s="60" t="str">
        <f t="shared" si="514"/>
        <v/>
      </c>
      <c r="G1273" s="52" t="str">
        <f>IF(A1273="","",คะแนนตามตัวชี้วัด!AZ1229)</f>
        <v/>
      </c>
      <c r="H1273" s="52" t="str">
        <f>IF(A1273="","",คะแนนตามตัวชี้วัด!AW1229)</f>
        <v/>
      </c>
      <c r="I1273" s="52" t="str">
        <f>IF(B1273="","",คะแนนตามตัวชี้วัด!AX1229)</f>
        <v/>
      </c>
      <c r="J1273" s="60" t="str">
        <f t="shared" si="515"/>
        <v/>
      </c>
      <c r="K1273" s="54" t="str">
        <f t="shared" si="516"/>
        <v/>
      </c>
      <c r="L1273" s="307" t="str">
        <f t="shared" si="511"/>
        <v/>
      </c>
      <c r="M1273" s="33"/>
      <c r="N1273" s="33" t="str">
        <f t="shared" si="517"/>
        <v/>
      </c>
      <c r="O1273" s="33" t="str">
        <f t="shared" si="518"/>
        <v/>
      </c>
      <c r="P1273" s="59" t="str">
        <f>IF('กรอกข้อมูล นร1'!E618="ย้าย",'กรอกข้อมูล นร1'!E618,"")</f>
        <v/>
      </c>
      <c r="Q1273" s="35">
        <f t="shared" si="509"/>
        <v>0</v>
      </c>
      <c r="W1273" s="35">
        <f t="shared" si="512"/>
        <v>0</v>
      </c>
    </row>
    <row r="1274" spans="1:23" ht="26.45" hidden="1" customHeight="1">
      <c r="A1274" s="54" t="str">
        <f t="shared" ref="A1274:B1274" si="524">A1214</f>
        <v/>
      </c>
      <c r="B1274" s="470" t="str">
        <f t="shared" si="524"/>
        <v/>
      </c>
      <c r="C1274" s="52" t="str">
        <f>IF(A1274="","",คะแนนตามตัวชี้วัด!AY1230)</f>
        <v/>
      </c>
      <c r="D1274" s="52" t="str">
        <f>IF(A1274="","",คะแนนตามตัวชี้วัด!AU1230)</f>
        <v/>
      </c>
      <c r="E1274" s="52" t="str">
        <f>IF(B1274="","",คะแนนตามตัวชี้วัด!AV1230)</f>
        <v/>
      </c>
      <c r="F1274" s="60" t="str">
        <f t="shared" si="514"/>
        <v/>
      </c>
      <c r="G1274" s="52" t="str">
        <f>IF(A1274="","",คะแนนตามตัวชี้วัด!AZ1230)</f>
        <v/>
      </c>
      <c r="H1274" s="52" t="str">
        <f>IF(A1274="","",คะแนนตามตัวชี้วัด!AW1230)</f>
        <v/>
      </c>
      <c r="I1274" s="52" t="str">
        <f>IF(B1274="","",คะแนนตามตัวชี้วัด!AX1230)</f>
        <v/>
      </c>
      <c r="J1274" s="60" t="str">
        <f t="shared" si="515"/>
        <v/>
      </c>
      <c r="K1274" s="54" t="str">
        <f t="shared" si="516"/>
        <v/>
      </c>
      <c r="L1274" s="307" t="str">
        <f t="shared" si="511"/>
        <v/>
      </c>
      <c r="M1274" s="33"/>
      <c r="N1274" s="33" t="str">
        <f t="shared" si="517"/>
        <v/>
      </c>
      <c r="O1274" s="33" t="str">
        <f t="shared" si="518"/>
        <v/>
      </c>
      <c r="P1274" s="59" t="str">
        <f>IF('กรอกข้อมูล นร1'!E619="ย้าย",'กรอกข้อมูล นร1'!E619,"")</f>
        <v/>
      </c>
      <c r="Q1274" s="35">
        <f t="shared" si="509"/>
        <v>0</v>
      </c>
      <c r="W1274" s="35">
        <f t="shared" si="512"/>
        <v>0</v>
      </c>
    </row>
    <row r="1275" spans="1:23" ht="26.45" hidden="1" customHeight="1">
      <c r="A1275" s="54" t="str">
        <f t="shared" ref="A1275:B1275" si="525">A1215</f>
        <v/>
      </c>
      <c r="B1275" s="470" t="str">
        <f t="shared" si="525"/>
        <v/>
      </c>
      <c r="C1275" s="52" t="str">
        <f>IF(A1275="","",คะแนนตามตัวชี้วัด!AY1231)</f>
        <v/>
      </c>
      <c r="D1275" s="52" t="str">
        <f>IF(A1275="","",คะแนนตามตัวชี้วัด!AU1231)</f>
        <v/>
      </c>
      <c r="E1275" s="52" t="str">
        <f>IF(B1275="","",คะแนนตามตัวชี้วัด!AV1231)</f>
        <v/>
      </c>
      <c r="F1275" s="60" t="str">
        <f t="shared" si="514"/>
        <v/>
      </c>
      <c r="G1275" s="52" t="str">
        <f>IF(A1275="","",คะแนนตามตัวชี้วัด!AZ1231)</f>
        <v/>
      </c>
      <c r="H1275" s="52" t="str">
        <f>IF(A1275="","",คะแนนตามตัวชี้วัด!AW1231)</f>
        <v/>
      </c>
      <c r="I1275" s="52" t="str">
        <f>IF(B1275="","",คะแนนตามตัวชี้วัด!AX1231)</f>
        <v/>
      </c>
      <c r="J1275" s="60" t="str">
        <f t="shared" si="515"/>
        <v/>
      </c>
      <c r="K1275" s="54" t="str">
        <f t="shared" si="516"/>
        <v/>
      </c>
      <c r="L1275" s="307" t="str">
        <f t="shared" si="511"/>
        <v/>
      </c>
      <c r="M1275" s="33"/>
      <c r="N1275" s="33" t="str">
        <f t="shared" si="517"/>
        <v/>
      </c>
      <c r="O1275" s="33" t="str">
        <f t="shared" si="518"/>
        <v/>
      </c>
      <c r="P1275" s="59" t="str">
        <f>IF('กรอกข้อมูล นร1'!E620="ย้าย",'กรอกข้อมูล นร1'!E620,"")</f>
        <v/>
      </c>
      <c r="Q1275" s="35">
        <f t="shared" si="509"/>
        <v>0</v>
      </c>
      <c r="W1275" s="35">
        <f t="shared" si="512"/>
        <v>0</v>
      </c>
    </row>
    <row r="1276" spans="1:23" ht="26.45" hidden="1" customHeight="1">
      <c r="A1276" s="54" t="str">
        <f t="shared" ref="A1276:B1276" si="526">A1216</f>
        <v/>
      </c>
      <c r="B1276" s="470" t="str">
        <f t="shared" si="526"/>
        <v/>
      </c>
      <c r="C1276" s="52" t="str">
        <f>IF(A1276="","",คะแนนตามตัวชี้วัด!AY1232)</f>
        <v/>
      </c>
      <c r="D1276" s="52" t="str">
        <f>IF(A1276="","",คะแนนตามตัวชี้วัด!AU1232)</f>
        <v/>
      </c>
      <c r="E1276" s="52" t="str">
        <f>IF(B1276="","",คะแนนตามตัวชี้วัด!AV1232)</f>
        <v/>
      </c>
      <c r="F1276" s="60" t="str">
        <f t="shared" si="514"/>
        <v/>
      </c>
      <c r="G1276" s="52" t="str">
        <f>IF(A1276="","",คะแนนตามตัวชี้วัด!AZ1232)</f>
        <v/>
      </c>
      <c r="H1276" s="52" t="str">
        <f>IF(A1276="","",คะแนนตามตัวชี้วัด!AW1232)</f>
        <v/>
      </c>
      <c r="I1276" s="52" t="str">
        <f>IF(B1276="","",คะแนนตามตัวชี้วัด!AX1232)</f>
        <v/>
      </c>
      <c r="J1276" s="60" t="str">
        <f t="shared" si="515"/>
        <v/>
      </c>
      <c r="K1276" s="54" t="str">
        <f t="shared" si="516"/>
        <v/>
      </c>
      <c r="L1276" s="307" t="str">
        <f t="shared" si="511"/>
        <v/>
      </c>
      <c r="M1276" s="33"/>
      <c r="N1276" s="33" t="str">
        <f t="shared" si="517"/>
        <v/>
      </c>
      <c r="O1276" s="33" t="str">
        <f t="shared" si="518"/>
        <v/>
      </c>
      <c r="P1276" s="59" t="str">
        <f>IF('กรอกข้อมูล นร1'!E621="ย้าย",'กรอกข้อมูล นร1'!E621,"")</f>
        <v/>
      </c>
      <c r="Q1276" s="35">
        <f t="shared" si="509"/>
        <v>0</v>
      </c>
      <c r="W1276" s="35">
        <f t="shared" si="512"/>
        <v>0</v>
      </c>
    </row>
    <row r="1277" spans="1:23" ht="26.45" hidden="1" customHeight="1">
      <c r="A1277" s="54" t="str">
        <f t="shared" ref="A1277:B1277" si="527">A1217</f>
        <v/>
      </c>
      <c r="B1277" s="470" t="str">
        <f t="shared" si="527"/>
        <v/>
      </c>
      <c r="C1277" s="52" t="str">
        <f>IF(A1277="","",คะแนนตามตัวชี้วัด!AY1233)</f>
        <v/>
      </c>
      <c r="D1277" s="52" t="str">
        <f>IF(A1277="","",คะแนนตามตัวชี้วัด!AU1233)</f>
        <v/>
      </c>
      <c r="E1277" s="52" t="str">
        <f>IF(B1277="","",คะแนนตามตัวชี้วัด!AV1233)</f>
        <v/>
      </c>
      <c r="F1277" s="60" t="str">
        <f t="shared" si="514"/>
        <v/>
      </c>
      <c r="G1277" s="52" t="str">
        <f>IF(A1277="","",คะแนนตามตัวชี้วัด!AZ1233)</f>
        <v/>
      </c>
      <c r="H1277" s="52" t="str">
        <f>IF(A1277="","",คะแนนตามตัวชี้วัด!AW1233)</f>
        <v/>
      </c>
      <c r="I1277" s="52" t="str">
        <f>IF(B1277="","",คะแนนตามตัวชี้วัด!AX1233)</f>
        <v/>
      </c>
      <c r="J1277" s="60" t="str">
        <f t="shared" si="515"/>
        <v/>
      </c>
      <c r="K1277" s="54" t="str">
        <f t="shared" si="516"/>
        <v/>
      </c>
      <c r="L1277" s="307" t="str">
        <f t="shared" si="511"/>
        <v/>
      </c>
      <c r="M1277" s="33"/>
      <c r="N1277" s="33" t="str">
        <f t="shared" si="517"/>
        <v/>
      </c>
      <c r="O1277" s="33" t="str">
        <f t="shared" si="518"/>
        <v/>
      </c>
      <c r="P1277" s="59" t="str">
        <f>IF('กรอกข้อมูล นร1'!E622="ย้าย",'กรอกข้อมูล นร1'!E622,"")</f>
        <v/>
      </c>
      <c r="Q1277" s="35">
        <f t="shared" si="509"/>
        <v>0</v>
      </c>
      <c r="W1277" s="35">
        <f t="shared" si="512"/>
        <v>0</v>
      </c>
    </row>
    <row r="1278" spans="1:23" ht="26.45" hidden="1" customHeight="1">
      <c r="A1278" s="54" t="str">
        <f t="shared" ref="A1278:B1278" si="528">A1218</f>
        <v/>
      </c>
      <c r="B1278" s="470" t="str">
        <f t="shared" si="528"/>
        <v/>
      </c>
      <c r="C1278" s="52" t="str">
        <f>IF(A1278="","",คะแนนตามตัวชี้วัด!AY1234)</f>
        <v/>
      </c>
      <c r="D1278" s="52" t="str">
        <f>IF(A1278="","",คะแนนตามตัวชี้วัด!AU1234)</f>
        <v/>
      </c>
      <c r="E1278" s="52" t="str">
        <f>IF(B1278="","",คะแนนตามตัวชี้วัด!AV1234)</f>
        <v/>
      </c>
      <c r="F1278" s="60" t="str">
        <f t="shared" si="514"/>
        <v/>
      </c>
      <c r="G1278" s="52" t="str">
        <f>IF(A1278="","",คะแนนตามตัวชี้วัด!AZ1234)</f>
        <v/>
      </c>
      <c r="H1278" s="52" t="str">
        <f>IF(A1278="","",คะแนนตามตัวชี้วัด!AW1234)</f>
        <v/>
      </c>
      <c r="I1278" s="52" t="str">
        <f>IF(B1278="","",คะแนนตามตัวชี้วัด!AX1234)</f>
        <v/>
      </c>
      <c r="J1278" s="60" t="str">
        <f t="shared" si="515"/>
        <v/>
      </c>
      <c r="K1278" s="54" t="str">
        <f t="shared" si="516"/>
        <v/>
      </c>
      <c r="L1278" s="307" t="str">
        <f t="shared" si="511"/>
        <v/>
      </c>
      <c r="M1278" s="33"/>
      <c r="N1278" s="33" t="str">
        <f t="shared" si="517"/>
        <v/>
      </c>
      <c r="O1278" s="33" t="str">
        <f t="shared" si="518"/>
        <v/>
      </c>
      <c r="P1278" s="59" t="str">
        <f>IF('กรอกข้อมูล นร1'!E623="ย้าย",'กรอกข้อมูล นร1'!E623,"")</f>
        <v/>
      </c>
      <c r="Q1278" s="35">
        <f t="shared" si="509"/>
        <v>0</v>
      </c>
      <c r="W1278" s="35">
        <f t="shared" si="512"/>
        <v>0</v>
      </c>
    </row>
    <row r="1279" spans="1:23" ht="26.45" hidden="1" customHeight="1">
      <c r="A1279" s="54" t="str">
        <f t="shared" ref="A1279:B1279" si="529">A1219</f>
        <v/>
      </c>
      <c r="B1279" s="470" t="str">
        <f t="shared" si="529"/>
        <v/>
      </c>
      <c r="C1279" s="52" t="str">
        <f>IF(A1279="","",คะแนนตามตัวชี้วัด!AY1235)</f>
        <v/>
      </c>
      <c r="D1279" s="52" t="str">
        <f>IF(A1279="","",คะแนนตามตัวชี้วัด!AU1235)</f>
        <v/>
      </c>
      <c r="E1279" s="52" t="str">
        <f>IF(B1279="","",คะแนนตามตัวชี้วัด!AV1235)</f>
        <v/>
      </c>
      <c r="F1279" s="60" t="str">
        <f t="shared" si="514"/>
        <v/>
      </c>
      <c r="G1279" s="52" t="str">
        <f>IF(A1279="","",คะแนนตามตัวชี้วัด!AZ1235)</f>
        <v/>
      </c>
      <c r="H1279" s="52" t="str">
        <f>IF(A1279="","",คะแนนตามตัวชี้วัด!AW1235)</f>
        <v/>
      </c>
      <c r="I1279" s="52" t="str">
        <f>IF(B1279="","",คะแนนตามตัวชี้วัด!AX1235)</f>
        <v/>
      </c>
      <c r="J1279" s="60" t="str">
        <f t="shared" si="515"/>
        <v/>
      </c>
      <c r="K1279" s="54" t="str">
        <f t="shared" si="516"/>
        <v/>
      </c>
      <c r="L1279" s="307" t="str">
        <f t="shared" si="511"/>
        <v/>
      </c>
      <c r="M1279" s="33"/>
      <c r="N1279" s="33" t="str">
        <f t="shared" si="517"/>
        <v/>
      </c>
      <c r="O1279" s="33" t="str">
        <f t="shared" si="518"/>
        <v/>
      </c>
      <c r="P1279" s="59" t="str">
        <f>IF('กรอกข้อมูล นร1'!E624="ย้าย",'กรอกข้อมูล นร1'!E624,"")</f>
        <v/>
      </c>
      <c r="Q1279" s="35">
        <f t="shared" si="509"/>
        <v>0</v>
      </c>
      <c r="W1279" s="35">
        <f t="shared" si="512"/>
        <v>0</v>
      </c>
    </row>
    <row r="1280" spans="1:23" ht="26.45" hidden="1" customHeight="1">
      <c r="A1280" s="54" t="str">
        <f t="shared" ref="A1280:B1280" si="530">A1220</f>
        <v/>
      </c>
      <c r="B1280" s="470" t="str">
        <f t="shared" si="530"/>
        <v/>
      </c>
      <c r="C1280" s="52" t="str">
        <f>IF(A1280="","",คะแนนตามตัวชี้วัด!AY1236)</f>
        <v/>
      </c>
      <c r="D1280" s="52" t="str">
        <f>IF(A1280="","",คะแนนตามตัวชี้วัด!AU1236)</f>
        <v/>
      </c>
      <c r="E1280" s="52" t="str">
        <f>IF(B1280="","",คะแนนตามตัวชี้วัด!AV1236)</f>
        <v/>
      </c>
      <c r="F1280" s="60" t="str">
        <f t="shared" si="514"/>
        <v/>
      </c>
      <c r="G1280" s="52" t="str">
        <f>IF(A1280="","",คะแนนตามตัวชี้วัด!AZ1236)</f>
        <v/>
      </c>
      <c r="H1280" s="52" t="str">
        <f>IF(A1280="","",คะแนนตามตัวชี้วัด!AW1236)</f>
        <v/>
      </c>
      <c r="I1280" s="52" t="str">
        <f>IF(B1280="","",คะแนนตามตัวชี้วัด!AX1236)</f>
        <v/>
      </c>
      <c r="J1280" s="60" t="str">
        <f t="shared" si="515"/>
        <v/>
      </c>
      <c r="K1280" s="54" t="str">
        <f t="shared" si="516"/>
        <v/>
      </c>
      <c r="L1280" s="307" t="str">
        <f t="shared" si="511"/>
        <v/>
      </c>
      <c r="M1280" s="33"/>
      <c r="N1280" s="33" t="str">
        <f t="shared" si="517"/>
        <v/>
      </c>
      <c r="O1280" s="33" t="str">
        <f t="shared" si="518"/>
        <v/>
      </c>
      <c r="P1280" s="59" t="str">
        <f>IF('กรอกข้อมูล นร1'!E625="ย้าย",'กรอกข้อมูล นร1'!E625,"")</f>
        <v/>
      </c>
      <c r="Q1280" s="35">
        <f t="shared" si="509"/>
        <v>0</v>
      </c>
      <c r="W1280" s="35">
        <f t="shared" si="512"/>
        <v>0</v>
      </c>
    </row>
    <row r="1281" spans="1:23" ht="26.45" hidden="1" customHeight="1">
      <c r="A1281" s="54" t="str">
        <f t="shared" ref="A1281:B1281" si="531">A1221</f>
        <v/>
      </c>
      <c r="B1281" s="470" t="str">
        <f t="shared" si="531"/>
        <v/>
      </c>
      <c r="C1281" s="52" t="str">
        <f>IF(A1281="","",คะแนนตามตัวชี้วัด!AY1237)</f>
        <v/>
      </c>
      <c r="D1281" s="52" t="str">
        <f>IF(A1281="","",คะแนนตามตัวชี้วัด!AU1237)</f>
        <v/>
      </c>
      <c r="E1281" s="52" t="str">
        <f>IF(B1281="","",คะแนนตามตัวชี้วัด!AV1237)</f>
        <v/>
      </c>
      <c r="F1281" s="60" t="str">
        <f t="shared" si="514"/>
        <v/>
      </c>
      <c r="G1281" s="52" t="str">
        <f>IF(A1281="","",คะแนนตามตัวชี้วัด!AZ1237)</f>
        <v/>
      </c>
      <c r="H1281" s="52" t="str">
        <f>IF(A1281="","",คะแนนตามตัวชี้วัด!AW1237)</f>
        <v/>
      </c>
      <c r="I1281" s="52" t="str">
        <f>IF(B1281="","",คะแนนตามตัวชี้วัด!AX1237)</f>
        <v/>
      </c>
      <c r="J1281" s="60" t="str">
        <f t="shared" si="515"/>
        <v/>
      </c>
      <c r="K1281" s="54" t="str">
        <f t="shared" si="516"/>
        <v/>
      </c>
      <c r="L1281" s="307" t="str">
        <f t="shared" si="511"/>
        <v/>
      </c>
      <c r="M1281" s="33"/>
      <c r="N1281" s="33" t="str">
        <f t="shared" si="517"/>
        <v/>
      </c>
      <c r="O1281" s="33" t="str">
        <f t="shared" si="518"/>
        <v/>
      </c>
      <c r="P1281" s="59" t="str">
        <f>IF('กรอกข้อมูล นร1'!E626="ย้าย",'กรอกข้อมูล นร1'!E626,"")</f>
        <v/>
      </c>
      <c r="Q1281" s="35">
        <f t="shared" si="509"/>
        <v>0</v>
      </c>
      <c r="W1281" s="35">
        <f t="shared" si="512"/>
        <v>0</v>
      </c>
    </row>
    <row r="1282" spans="1:23" ht="26.45" hidden="1" customHeight="1">
      <c r="A1282" s="54" t="str">
        <f t="shared" ref="A1282:B1282" si="532">A1222</f>
        <v/>
      </c>
      <c r="B1282" s="470" t="str">
        <f t="shared" si="532"/>
        <v/>
      </c>
      <c r="C1282" s="52" t="str">
        <f>IF(A1282="","",คะแนนตามตัวชี้วัด!AY1238)</f>
        <v/>
      </c>
      <c r="D1282" s="52" t="str">
        <f>IF(A1282="","",คะแนนตามตัวชี้วัด!AU1238)</f>
        <v/>
      </c>
      <c r="E1282" s="52" t="str">
        <f>IF(B1282="","",คะแนนตามตัวชี้วัด!AV1238)</f>
        <v/>
      </c>
      <c r="F1282" s="60" t="str">
        <f t="shared" si="514"/>
        <v/>
      </c>
      <c r="G1282" s="52" t="str">
        <f>IF(A1282="","",คะแนนตามตัวชี้วัด!AZ1238)</f>
        <v/>
      </c>
      <c r="H1282" s="52" t="str">
        <f>IF(A1282="","",คะแนนตามตัวชี้วัด!AW1238)</f>
        <v/>
      </c>
      <c r="I1282" s="52" t="str">
        <f>IF(B1282="","",คะแนนตามตัวชี้วัด!AX1238)</f>
        <v/>
      </c>
      <c r="J1282" s="60" t="str">
        <f t="shared" si="515"/>
        <v/>
      </c>
      <c r="K1282" s="54" t="str">
        <f t="shared" si="516"/>
        <v/>
      </c>
      <c r="L1282" s="307" t="str">
        <f t="shared" si="511"/>
        <v/>
      </c>
      <c r="M1282" s="33"/>
      <c r="N1282" s="33" t="str">
        <f t="shared" si="517"/>
        <v/>
      </c>
      <c r="O1282" s="33" t="str">
        <f t="shared" si="518"/>
        <v/>
      </c>
      <c r="P1282" s="59" t="str">
        <f>IF('กรอกข้อมูล นร1'!E627="ย้าย",'กรอกข้อมูล นร1'!E627,"")</f>
        <v/>
      </c>
      <c r="Q1282" s="35">
        <f t="shared" si="509"/>
        <v>0</v>
      </c>
      <c r="W1282" s="35">
        <f t="shared" si="512"/>
        <v>0</v>
      </c>
    </row>
    <row r="1283" spans="1:23" ht="26.45" hidden="1" customHeight="1">
      <c r="A1283" s="54" t="str">
        <f t="shared" ref="A1283:B1283" si="533">A1223</f>
        <v/>
      </c>
      <c r="B1283" s="470" t="str">
        <f t="shared" si="533"/>
        <v/>
      </c>
      <c r="C1283" s="52" t="str">
        <f>IF(A1283="","",คะแนนตามตัวชี้วัด!AY1239)</f>
        <v/>
      </c>
      <c r="D1283" s="52" t="str">
        <f>IF(A1283="","",คะแนนตามตัวชี้วัด!AU1239)</f>
        <v/>
      </c>
      <c r="E1283" s="52" t="str">
        <f>IF(B1283="","",คะแนนตามตัวชี้วัด!AV1239)</f>
        <v/>
      </c>
      <c r="F1283" s="60" t="str">
        <f t="shared" si="514"/>
        <v/>
      </c>
      <c r="G1283" s="52" t="str">
        <f>IF(A1283="","",คะแนนตามตัวชี้วัด!AZ1239)</f>
        <v/>
      </c>
      <c r="H1283" s="52" t="str">
        <f>IF(A1283="","",คะแนนตามตัวชี้วัด!AW1239)</f>
        <v/>
      </c>
      <c r="I1283" s="52" t="str">
        <f>IF(B1283="","",คะแนนตามตัวชี้วัด!AX1239)</f>
        <v/>
      </c>
      <c r="J1283" s="60" t="str">
        <f t="shared" si="515"/>
        <v/>
      </c>
      <c r="K1283" s="54" t="str">
        <f t="shared" si="516"/>
        <v/>
      </c>
      <c r="L1283" s="307" t="str">
        <f t="shared" si="511"/>
        <v/>
      </c>
      <c r="M1283" s="33"/>
      <c r="N1283" s="33" t="str">
        <f t="shared" si="517"/>
        <v/>
      </c>
      <c r="O1283" s="33" t="str">
        <f t="shared" si="518"/>
        <v/>
      </c>
      <c r="P1283" s="59" t="str">
        <f>IF('กรอกข้อมูล นร1'!E628="ย้าย",'กรอกข้อมูล นร1'!E628,"")</f>
        <v/>
      </c>
      <c r="Q1283" s="35">
        <f t="shared" si="509"/>
        <v>0</v>
      </c>
      <c r="W1283" s="35">
        <f t="shared" si="512"/>
        <v>0</v>
      </c>
    </row>
    <row r="1284" spans="1:23" ht="26.45" hidden="1" customHeight="1">
      <c r="A1284" s="54" t="str">
        <f t="shared" ref="A1284:B1284" si="534">A1224</f>
        <v/>
      </c>
      <c r="B1284" s="470" t="str">
        <f t="shared" si="534"/>
        <v/>
      </c>
      <c r="C1284" s="52" t="str">
        <f>IF(A1284="","",คะแนนตามตัวชี้วัด!AY1240)</f>
        <v/>
      </c>
      <c r="D1284" s="52" t="str">
        <f>IF(A1284="","",คะแนนตามตัวชี้วัด!AU1240)</f>
        <v/>
      </c>
      <c r="E1284" s="52" t="str">
        <f>IF(B1284="","",คะแนนตามตัวชี้วัด!AV1240)</f>
        <v/>
      </c>
      <c r="F1284" s="60" t="str">
        <f t="shared" si="514"/>
        <v/>
      </c>
      <c r="G1284" s="52" t="str">
        <f>IF(A1284="","",คะแนนตามตัวชี้วัด!AZ1240)</f>
        <v/>
      </c>
      <c r="H1284" s="52" t="str">
        <f>IF(A1284="","",คะแนนตามตัวชี้วัด!AW1240)</f>
        <v/>
      </c>
      <c r="I1284" s="52" t="str">
        <f>IF(B1284="","",คะแนนตามตัวชี้วัด!AX1240)</f>
        <v/>
      </c>
      <c r="J1284" s="60" t="str">
        <f t="shared" si="515"/>
        <v/>
      </c>
      <c r="K1284" s="54" t="str">
        <f t="shared" si="516"/>
        <v/>
      </c>
      <c r="L1284" s="307" t="str">
        <f t="shared" si="511"/>
        <v/>
      </c>
      <c r="M1284" s="33"/>
      <c r="N1284" s="33" t="str">
        <f t="shared" si="517"/>
        <v/>
      </c>
      <c r="O1284" s="33" t="str">
        <f t="shared" si="518"/>
        <v/>
      </c>
      <c r="P1284" s="59" t="str">
        <f>IF('กรอกข้อมูล นร1'!E629="ย้าย",'กรอกข้อมูล นร1'!E629,"")</f>
        <v/>
      </c>
      <c r="Q1284" s="35">
        <f t="shared" si="509"/>
        <v>0</v>
      </c>
      <c r="W1284" s="35">
        <f t="shared" si="512"/>
        <v>0</v>
      </c>
    </row>
    <row r="1285" spans="1:23" ht="26.45" hidden="1" customHeight="1">
      <c r="A1285" s="54" t="str">
        <f t="shared" ref="A1285:B1285" si="535">A1225</f>
        <v/>
      </c>
      <c r="B1285" s="470" t="str">
        <f t="shared" si="535"/>
        <v/>
      </c>
      <c r="C1285" s="52" t="str">
        <f>IF(A1285="","",คะแนนตามตัวชี้วัด!AY1241)</f>
        <v/>
      </c>
      <c r="D1285" s="52" t="str">
        <f>IF(A1285="","",คะแนนตามตัวชี้วัด!AU1241)</f>
        <v/>
      </c>
      <c r="E1285" s="52" t="str">
        <f>IF(B1285="","",คะแนนตามตัวชี้วัด!AV1241)</f>
        <v/>
      </c>
      <c r="F1285" s="60" t="str">
        <f t="shared" si="514"/>
        <v/>
      </c>
      <c r="G1285" s="52" t="str">
        <f>IF(A1285="","",คะแนนตามตัวชี้วัด!AZ1241)</f>
        <v/>
      </c>
      <c r="H1285" s="52" t="str">
        <f>IF(A1285="","",คะแนนตามตัวชี้วัด!AW1241)</f>
        <v/>
      </c>
      <c r="I1285" s="52" t="str">
        <f>IF(B1285="","",คะแนนตามตัวชี้วัด!AX1241)</f>
        <v/>
      </c>
      <c r="J1285" s="60" t="str">
        <f t="shared" si="515"/>
        <v/>
      </c>
      <c r="K1285" s="54" t="str">
        <f t="shared" si="516"/>
        <v/>
      </c>
      <c r="L1285" s="307" t="str">
        <f t="shared" si="511"/>
        <v/>
      </c>
      <c r="M1285" s="33"/>
      <c r="N1285" s="33" t="str">
        <f t="shared" si="517"/>
        <v/>
      </c>
      <c r="O1285" s="33" t="str">
        <f t="shared" si="518"/>
        <v/>
      </c>
      <c r="P1285" s="59" t="str">
        <f>IF('กรอกข้อมูล นร1'!E630="ย้าย",'กรอกข้อมูล นร1'!E630,"")</f>
        <v/>
      </c>
      <c r="Q1285" s="35">
        <f t="shared" si="509"/>
        <v>0</v>
      </c>
      <c r="W1285" s="35">
        <f t="shared" si="512"/>
        <v>0</v>
      </c>
    </row>
    <row r="1286" spans="1:23" ht="26.45" hidden="1" customHeight="1">
      <c r="A1286" s="54" t="str">
        <f t="shared" ref="A1286:B1286" si="536">A1226</f>
        <v/>
      </c>
      <c r="B1286" s="470" t="str">
        <f t="shared" si="536"/>
        <v/>
      </c>
      <c r="C1286" s="52" t="str">
        <f>IF(A1286="","",คะแนนตามตัวชี้วัด!AY1242)</f>
        <v/>
      </c>
      <c r="D1286" s="52" t="str">
        <f>IF(A1286="","",คะแนนตามตัวชี้วัด!AU1242)</f>
        <v/>
      </c>
      <c r="E1286" s="52" t="str">
        <f>IF(B1286="","",คะแนนตามตัวชี้วัด!AV1242)</f>
        <v/>
      </c>
      <c r="F1286" s="60" t="str">
        <f t="shared" si="514"/>
        <v/>
      </c>
      <c r="G1286" s="52" t="str">
        <f>IF(A1286="","",คะแนนตามตัวชี้วัด!AZ1242)</f>
        <v/>
      </c>
      <c r="H1286" s="52" t="str">
        <f>IF(A1286="","",คะแนนตามตัวชี้วัด!AW1242)</f>
        <v/>
      </c>
      <c r="I1286" s="52" t="str">
        <f>IF(B1286="","",คะแนนตามตัวชี้วัด!AX1242)</f>
        <v/>
      </c>
      <c r="J1286" s="60" t="str">
        <f t="shared" si="515"/>
        <v/>
      </c>
      <c r="K1286" s="54" t="str">
        <f t="shared" si="516"/>
        <v/>
      </c>
      <c r="L1286" s="307" t="str">
        <f t="shared" si="511"/>
        <v/>
      </c>
      <c r="M1286" s="33"/>
      <c r="N1286" s="33" t="str">
        <f t="shared" si="517"/>
        <v/>
      </c>
      <c r="O1286" s="33" t="str">
        <f t="shared" si="518"/>
        <v/>
      </c>
      <c r="P1286" s="59" t="str">
        <f>IF('กรอกข้อมูล นร1'!E631="ย้าย",'กรอกข้อมูล นร1'!E631,"")</f>
        <v/>
      </c>
      <c r="Q1286" s="35">
        <f t="shared" si="509"/>
        <v>0</v>
      </c>
      <c r="W1286" s="35">
        <f t="shared" si="512"/>
        <v>0</v>
      </c>
    </row>
    <row r="1287" spans="1:23" ht="26.45" hidden="1" customHeight="1">
      <c r="A1287" s="54" t="str">
        <f t="shared" ref="A1287:B1287" si="537">A1227</f>
        <v/>
      </c>
      <c r="B1287" s="470" t="str">
        <f t="shared" si="537"/>
        <v/>
      </c>
      <c r="C1287" s="52" t="str">
        <f>IF(A1287="","",คะแนนตามตัวชี้วัด!AY1243)</f>
        <v/>
      </c>
      <c r="D1287" s="52" t="str">
        <f>IF(A1287="","",คะแนนตามตัวชี้วัด!AU1243)</f>
        <v/>
      </c>
      <c r="E1287" s="52" t="str">
        <f>IF(B1287="","",คะแนนตามตัวชี้วัด!AV1243)</f>
        <v/>
      </c>
      <c r="F1287" s="60" t="str">
        <f t="shared" si="514"/>
        <v/>
      </c>
      <c r="G1287" s="52" t="str">
        <f>IF(A1287="","",คะแนนตามตัวชี้วัด!AZ1243)</f>
        <v/>
      </c>
      <c r="H1287" s="52" t="str">
        <f>IF(A1287="","",คะแนนตามตัวชี้วัด!AW1243)</f>
        <v/>
      </c>
      <c r="I1287" s="52" t="str">
        <f>IF(B1287="","",คะแนนตามตัวชี้วัด!AX1243)</f>
        <v/>
      </c>
      <c r="J1287" s="60" t="str">
        <f t="shared" si="515"/>
        <v/>
      </c>
      <c r="K1287" s="54" t="str">
        <f t="shared" si="516"/>
        <v/>
      </c>
      <c r="L1287" s="307" t="str">
        <f t="shared" si="511"/>
        <v/>
      </c>
      <c r="M1287" s="33"/>
      <c r="N1287" s="33" t="str">
        <f t="shared" si="517"/>
        <v/>
      </c>
      <c r="O1287" s="33" t="str">
        <f t="shared" si="518"/>
        <v/>
      </c>
      <c r="P1287" s="59" t="str">
        <f>IF('กรอกข้อมูล นร1'!E632="ย้าย",'กรอกข้อมูล นร1'!E632,"")</f>
        <v/>
      </c>
      <c r="Q1287" s="35">
        <f t="shared" si="509"/>
        <v>0</v>
      </c>
      <c r="W1287" s="35">
        <f t="shared" si="512"/>
        <v>0</v>
      </c>
    </row>
    <row r="1288" spans="1:23" ht="26.45" hidden="1" customHeight="1">
      <c r="A1288" s="54" t="str">
        <f t="shared" ref="A1288:B1288" si="538">A1228</f>
        <v/>
      </c>
      <c r="B1288" s="470" t="str">
        <f t="shared" si="538"/>
        <v/>
      </c>
      <c r="C1288" s="52" t="str">
        <f>IF(A1288="","",คะแนนตามตัวชี้วัด!AY1244)</f>
        <v/>
      </c>
      <c r="D1288" s="52" t="str">
        <f>IF(A1288="","",คะแนนตามตัวชี้วัด!AU1244)</f>
        <v/>
      </c>
      <c r="E1288" s="52" t="str">
        <f>IF(B1288="","",คะแนนตามตัวชี้วัด!AV1244)</f>
        <v/>
      </c>
      <c r="F1288" s="60" t="str">
        <f t="shared" si="514"/>
        <v/>
      </c>
      <c r="G1288" s="52" t="str">
        <f>IF(A1288="","",คะแนนตามตัวชี้วัด!AZ1244)</f>
        <v/>
      </c>
      <c r="H1288" s="52" t="str">
        <f>IF(A1288="","",คะแนนตามตัวชี้วัด!AW1244)</f>
        <v/>
      </c>
      <c r="I1288" s="52" t="str">
        <f>IF(B1288="","",คะแนนตามตัวชี้วัด!AX1244)</f>
        <v/>
      </c>
      <c r="J1288" s="60" t="str">
        <f t="shared" si="515"/>
        <v/>
      </c>
      <c r="K1288" s="54" t="str">
        <f t="shared" si="516"/>
        <v/>
      </c>
      <c r="L1288" s="307" t="str">
        <f t="shared" si="511"/>
        <v/>
      </c>
      <c r="M1288" s="33"/>
      <c r="N1288" s="33" t="str">
        <f t="shared" si="517"/>
        <v/>
      </c>
      <c r="O1288" s="33" t="str">
        <f t="shared" si="518"/>
        <v/>
      </c>
      <c r="P1288" s="59" t="str">
        <f>IF('กรอกข้อมูล นร1'!E633="ย้าย",'กรอกข้อมูล นร1'!E633,"")</f>
        <v/>
      </c>
      <c r="Q1288" s="35">
        <f t="shared" si="509"/>
        <v>0</v>
      </c>
      <c r="W1288" s="35">
        <f t="shared" si="512"/>
        <v>0</v>
      </c>
    </row>
    <row r="1289" spans="1:23" ht="26.45" hidden="1" customHeight="1">
      <c r="A1289" s="54" t="str">
        <f t="shared" ref="A1289:B1289" si="539">A1229</f>
        <v/>
      </c>
      <c r="B1289" s="470" t="str">
        <f t="shared" si="539"/>
        <v/>
      </c>
      <c r="C1289" s="52" t="str">
        <f>IF(A1289="","",คะแนนตามตัวชี้วัด!AY1245)</f>
        <v/>
      </c>
      <c r="D1289" s="52" t="str">
        <f>IF(A1289="","",คะแนนตามตัวชี้วัด!AU1245)</f>
        <v/>
      </c>
      <c r="E1289" s="52" t="str">
        <f>IF(B1289="","",คะแนนตามตัวชี้วัด!AV1245)</f>
        <v/>
      </c>
      <c r="F1289" s="60" t="str">
        <f t="shared" si="514"/>
        <v/>
      </c>
      <c r="G1289" s="52" t="str">
        <f>IF(A1289="","",คะแนนตามตัวชี้วัด!AZ1245)</f>
        <v/>
      </c>
      <c r="H1289" s="52" t="str">
        <f>IF(A1289="","",คะแนนตามตัวชี้วัด!AW1245)</f>
        <v/>
      </c>
      <c r="I1289" s="52" t="str">
        <f>IF(B1289="","",คะแนนตามตัวชี้วัด!AX1245)</f>
        <v/>
      </c>
      <c r="J1289" s="60" t="str">
        <f t="shared" si="515"/>
        <v/>
      </c>
      <c r="K1289" s="54" t="str">
        <f t="shared" si="516"/>
        <v/>
      </c>
      <c r="L1289" s="307" t="str">
        <f t="shared" si="511"/>
        <v/>
      </c>
      <c r="M1289" s="33"/>
      <c r="N1289" s="33" t="str">
        <f t="shared" si="517"/>
        <v/>
      </c>
      <c r="O1289" s="33" t="str">
        <f t="shared" si="518"/>
        <v/>
      </c>
      <c r="P1289" s="59" t="str">
        <f>IF('กรอกข้อมูล นร1'!E634="ย้าย",'กรอกข้อมูล นร1'!E634,"")</f>
        <v/>
      </c>
      <c r="Q1289" s="35">
        <f t="shared" si="509"/>
        <v>0</v>
      </c>
      <c r="W1289" s="35">
        <f t="shared" si="512"/>
        <v>0</v>
      </c>
    </row>
    <row r="1290" spans="1:23" ht="26.45" hidden="1" customHeight="1">
      <c r="A1290" s="54" t="str">
        <f t="shared" ref="A1290:B1290" si="540">A1230</f>
        <v/>
      </c>
      <c r="B1290" s="470" t="str">
        <f t="shared" si="540"/>
        <v/>
      </c>
      <c r="C1290" s="52" t="str">
        <f>IF(A1290="","",คะแนนตามตัวชี้วัด!AY1246)</f>
        <v/>
      </c>
      <c r="D1290" s="52" t="str">
        <f>IF(A1290="","",คะแนนตามตัวชี้วัด!AU1246)</f>
        <v/>
      </c>
      <c r="E1290" s="52" t="str">
        <f>IF(B1290="","",คะแนนตามตัวชี้วัด!AV1246)</f>
        <v/>
      </c>
      <c r="F1290" s="60" t="str">
        <f t="shared" si="514"/>
        <v/>
      </c>
      <c r="G1290" s="52" t="str">
        <f>IF(A1290="","",คะแนนตามตัวชี้วัด!AZ1246)</f>
        <v/>
      </c>
      <c r="H1290" s="52" t="str">
        <f>IF(A1290="","",คะแนนตามตัวชี้วัด!AW1246)</f>
        <v/>
      </c>
      <c r="I1290" s="52" t="str">
        <f>IF(B1290="","",คะแนนตามตัวชี้วัด!AX1246)</f>
        <v/>
      </c>
      <c r="J1290" s="60" t="str">
        <f t="shared" si="515"/>
        <v/>
      </c>
      <c r="K1290" s="54" t="str">
        <f t="shared" si="516"/>
        <v/>
      </c>
      <c r="L1290" s="307" t="str">
        <f t="shared" si="511"/>
        <v/>
      </c>
      <c r="M1290" s="33"/>
      <c r="N1290" s="33" t="str">
        <f t="shared" si="517"/>
        <v/>
      </c>
      <c r="O1290" s="33" t="str">
        <f t="shared" si="518"/>
        <v/>
      </c>
      <c r="P1290" s="59" t="str">
        <f>IF('กรอกข้อมูล นร1'!E635="ย้าย",'กรอกข้อมูล นร1'!E635,"")</f>
        <v/>
      </c>
      <c r="Q1290" s="35">
        <f t="shared" si="509"/>
        <v>0</v>
      </c>
      <c r="W1290" s="35">
        <f t="shared" si="512"/>
        <v>0</v>
      </c>
    </row>
    <row r="1291" spans="1:23" ht="26.45" hidden="1" customHeight="1">
      <c r="A1291" s="54" t="str">
        <f t="shared" ref="A1291:B1291" si="541">A1231</f>
        <v/>
      </c>
      <c r="B1291" s="470" t="str">
        <f t="shared" si="541"/>
        <v/>
      </c>
      <c r="C1291" s="52" t="str">
        <f>IF(A1291="","",คะแนนตามตัวชี้วัด!AY1247)</f>
        <v/>
      </c>
      <c r="D1291" s="52" t="str">
        <f>IF(A1291="","",คะแนนตามตัวชี้วัด!AU1247)</f>
        <v/>
      </c>
      <c r="E1291" s="52" t="str">
        <f>IF(B1291="","",คะแนนตามตัวชี้วัด!AV1247)</f>
        <v/>
      </c>
      <c r="F1291" s="60" t="str">
        <f t="shared" si="514"/>
        <v/>
      </c>
      <c r="G1291" s="52" t="str">
        <f>IF(A1291="","",คะแนนตามตัวชี้วัด!AZ1247)</f>
        <v/>
      </c>
      <c r="H1291" s="52" t="str">
        <f>IF(A1291="","",คะแนนตามตัวชี้วัด!AW1247)</f>
        <v/>
      </c>
      <c r="I1291" s="52" t="str">
        <f>IF(B1291="","",คะแนนตามตัวชี้วัด!AX1247)</f>
        <v/>
      </c>
      <c r="J1291" s="60" t="str">
        <f t="shared" si="515"/>
        <v/>
      </c>
      <c r="K1291" s="54" t="str">
        <f t="shared" si="516"/>
        <v/>
      </c>
      <c r="L1291" s="307" t="str">
        <f t="shared" si="511"/>
        <v/>
      </c>
      <c r="M1291" s="33"/>
      <c r="N1291" s="33" t="str">
        <f t="shared" si="517"/>
        <v/>
      </c>
      <c r="O1291" s="33" t="str">
        <f t="shared" si="518"/>
        <v/>
      </c>
      <c r="P1291" s="59" t="str">
        <f>IF('กรอกข้อมูล นร1'!E636="ย้าย",'กรอกข้อมูล นร1'!E636,"")</f>
        <v/>
      </c>
      <c r="Q1291" s="35">
        <f t="shared" si="509"/>
        <v>0</v>
      </c>
      <c r="W1291" s="35">
        <f t="shared" si="512"/>
        <v>0</v>
      </c>
    </row>
    <row r="1292" spans="1:23" ht="26.45" hidden="1" customHeight="1">
      <c r="A1292" s="54" t="str">
        <f t="shared" ref="A1292:B1292" si="542">A1232</f>
        <v/>
      </c>
      <c r="B1292" s="470" t="str">
        <f t="shared" si="542"/>
        <v/>
      </c>
      <c r="C1292" s="52" t="str">
        <f>IF(A1292="","",คะแนนตามตัวชี้วัด!AY1248)</f>
        <v/>
      </c>
      <c r="D1292" s="52" t="str">
        <f>IF(A1292="","",คะแนนตามตัวชี้วัด!AU1248)</f>
        <v/>
      </c>
      <c r="E1292" s="52" t="str">
        <f>IF(B1292="","",คะแนนตามตัวชี้วัด!AV1248)</f>
        <v/>
      </c>
      <c r="F1292" s="60" t="str">
        <f t="shared" si="514"/>
        <v/>
      </c>
      <c r="G1292" s="52" t="str">
        <f>IF(A1292="","",คะแนนตามตัวชี้วัด!AZ1248)</f>
        <v/>
      </c>
      <c r="H1292" s="52" t="str">
        <f>IF(A1292="","",คะแนนตามตัวชี้วัด!AW1248)</f>
        <v/>
      </c>
      <c r="I1292" s="52" t="str">
        <f>IF(B1292="","",คะแนนตามตัวชี้วัด!AX1248)</f>
        <v/>
      </c>
      <c r="J1292" s="60" t="str">
        <f t="shared" si="515"/>
        <v/>
      </c>
      <c r="K1292" s="54" t="str">
        <f t="shared" si="516"/>
        <v/>
      </c>
      <c r="L1292" s="307" t="str">
        <f t="shared" si="511"/>
        <v/>
      </c>
      <c r="M1292" s="33"/>
      <c r="N1292" s="33" t="str">
        <f t="shared" si="517"/>
        <v/>
      </c>
      <c r="O1292" s="33" t="str">
        <f t="shared" si="518"/>
        <v/>
      </c>
      <c r="P1292" s="59" t="str">
        <f>IF('กรอกข้อมูล นร1'!E637="ย้าย",'กรอกข้อมูล นร1'!E637,"")</f>
        <v/>
      </c>
      <c r="Q1292" s="35">
        <f t="shared" si="509"/>
        <v>0</v>
      </c>
      <c r="W1292" s="35">
        <f t="shared" si="512"/>
        <v>0</v>
      </c>
    </row>
    <row r="1293" spans="1:23" ht="26.45" hidden="1" customHeight="1">
      <c r="A1293" s="54" t="str">
        <f t="shared" ref="A1293:B1293" si="543">A1233</f>
        <v/>
      </c>
      <c r="B1293" s="470" t="str">
        <f t="shared" si="543"/>
        <v/>
      </c>
      <c r="C1293" s="52" t="str">
        <f>IF(A1293="","",คะแนนตามตัวชี้วัด!AY1249)</f>
        <v/>
      </c>
      <c r="D1293" s="52" t="str">
        <f>IF(A1293="","",คะแนนตามตัวชี้วัด!AU1249)</f>
        <v/>
      </c>
      <c r="E1293" s="52" t="str">
        <f>IF(B1293="","",คะแนนตามตัวชี้วัด!AV1249)</f>
        <v/>
      </c>
      <c r="F1293" s="60" t="str">
        <f t="shared" si="514"/>
        <v/>
      </c>
      <c r="G1293" s="52" t="str">
        <f>IF(A1293="","",คะแนนตามตัวชี้วัด!AZ1249)</f>
        <v/>
      </c>
      <c r="H1293" s="52" t="str">
        <f>IF(A1293="","",คะแนนตามตัวชี้วัด!AW1249)</f>
        <v/>
      </c>
      <c r="I1293" s="52" t="str">
        <f>IF(B1293="","",คะแนนตามตัวชี้วัด!AX1249)</f>
        <v/>
      </c>
      <c r="J1293" s="60" t="str">
        <f t="shared" si="515"/>
        <v/>
      </c>
      <c r="K1293" s="54" t="str">
        <f t="shared" si="516"/>
        <v/>
      </c>
      <c r="L1293" s="307" t="str">
        <f t="shared" si="511"/>
        <v/>
      </c>
      <c r="M1293" s="33"/>
      <c r="N1293" s="33" t="str">
        <f t="shared" si="517"/>
        <v/>
      </c>
      <c r="O1293" s="33" t="str">
        <f t="shared" si="518"/>
        <v/>
      </c>
      <c r="P1293" s="59" t="str">
        <f>IF('กรอกข้อมูล นร1'!E638="ย้าย",'กรอกข้อมูล นร1'!E638,"")</f>
        <v/>
      </c>
      <c r="Q1293" s="35">
        <f t="shared" si="509"/>
        <v>0</v>
      </c>
      <c r="W1293" s="35">
        <f t="shared" si="512"/>
        <v>0</v>
      </c>
    </row>
    <row r="1294" spans="1:23" ht="26.45" hidden="1" customHeight="1">
      <c r="A1294" s="54" t="str">
        <f t="shared" ref="A1294:B1294" si="544">A1234</f>
        <v/>
      </c>
      <c r="B1294" s="470" t="str">
        <f t="shared" si="544"/>
        <v/>
      </c>
      <c r="C1294" s="52" t="str">
        <f>IF(A1294="","",คะแนนตามตัวชี้วัด!AY1250)</f>
        <v/>
      </c>
      <c r="D1294" s="52" t="str">
        <f>IF(A1294="","",คะแนนตามตัวชี้วัด!AU1250)</f>
        <v/>
      </c>
      <c r="E1294" s="52" t="str">
        <f>IF(B1294="","",คะแนนตามตัวชี้วัด!AV1250)</f>
        <v/>
      </c>
      <c r="F1294" s="60" t="str">
        <f t="shared" si="514"/>
        <v/>
      </c>
      <c r="G1294" s="52" t="str">
        <f>IF(A1294="","",คะแนนตามตัวชี้วัด!AZ1250)</f>
        <v/>
      </c>
      <c r="H1294" s="52" t="str">
        <f>IF(A1294="","",คะแนนตามตัวชี้วัด!AW1250)</f>
        <v/>
      </c>
      <c r="I1294" s="52" t="str">
        <f>IF(B1294="","",คะแนนตามตัวชี้วัด!AX1250)</f>
        <v/>
      </c>
      <c r="J1294" s="60" t="str">
        <f t="shared" si="515"/>
        <v/>
      </c>
      <c r="K1294" s="54" t="str">
        <f t="shared" si="516"/>
        <v/>
      </c>
      <c r="L1294" s="307" t="str">
        <f t="shared" si="511"/>
        <v/>
      </c>
      <c r="M1294" s="33"/>
      <c r="N1294" s="33" t="str">
        <f t="shared" si="517"/>
        <v/>
      </c>
      <c r="O1294" s="33" t="str">
        <f t="shared" si="518"/>
        <v/>
      </c>
      <c r="P1294" s="59" t="str">
        <f>IF('กรอกข้อมูล นร1'!E639="ย้าย",'กรอกข้อมูล นร1'!E639,"")</f>
        <v/>
      </c>
      <c r="Q1294" s="35">
        <f t="shared" si="509"/>
        <v>0</v>
      </c>
      <c r="W1294" s="35">
        <f t="shared" si="512"/>
        <v>0</v>
      </c>
    </row>
    <row r="1295" spans="1:23" ht="26.45" hidden="1" customHeight="1">
      <c r="A1295" s="54" t="str">
        <f t="shared" ref="A1295:B1295" si="545">A1235</f>
        <v/>
      </c>
      <c r="B1295" s="470" t="str">
        <f t="shared" si="545"/>
        <v/>
      </c>
      <c r="C1295" s="52" t="str">
        <f>IF(A1295="","",คะแนนตามตัวชี้วัด!AY1251)</f>
        <v/>
      </c>
      <c r="D1295" s="52" t="str">
        <f>IF(A1295="","",คะแนนตามตัวชี้วัด!AU1251)</f>
        <v/>
      </c>
      <c r="E1295" s="52" t="str">
        <f>IF(B1295="","",คะแนนตามตัวชี้วัด!AV1251)</f>
        <v/>
      </c>
      <c r="F1295" s="60" t="str">
        <f t="shared" si="514"/>
        <v/>
      </c>
      <c r="G1295" s="52" t="str">
        <f>IF(A1295="","",คะแนนตามตัวชี้วัด!AZ1251)</f>
        <v/>
      </c>
      <c r="H1295" s="52" t="str">
        <f>IF(A1295="","",คะแนนตามตัวชี้วัด!AW1251)</f>
        <v/>
      </c>
      <c r="I1295" s="52" t="str">
        <f>IF(B1295="","",คะแนนตามตัวชี้วัด!AX1251)</f>
        <v/>
      </c>
      <c r="J1295" s="60" t="str">
        <f t="shared" si="515"/>
        <v/>
      </c>
      <c r="K1295" s="54" t="str">
        <f t="shared" si="516"/>
        <v/>
      </c>
      <c r="L1295" s="307" t="str">
        <f t="shared" si="511"/>
        <v/>
      </c>
      <c r="M1295" s="33"/>
      <c r="N1295" s="33" t="str">
        <f t="shared" si="517"/>
        <v/>
      </c>
      <c r="O1295" s="33" t="str">
        <f t="shared" si="518"/>
        <v/>
      </c>
      <c r="P1295" s="59" t="str">
        <f>IF('กรอกข้อมูล นร1'!E640="ย้าย",'กรอกข้อมูล นร1'!E640,"")</f>
        <v/>
      </c>
      <c r="Q1295" s="35">
        <f t="shared" si="509"/>
        <v>0</v>
      </c>
      <c r="W1295" s="35">
        <f t="shared" si="512"/>
        <v>0</v>
      </c>
    </row>
    <row r="1296" spans="1:23" ht="26.45" hidden="1" customHeight="1">
      <c r="A1296" s="54" t="str">
        <f t="shared" ref="A1296:B1296" si="546">A1236</f>
        <v/>
      </c>
      <c r="B1296" s="470" t="str">
        <f t="shared" si="546"/>
        <v/>
      </c>
      <c r="C1296" s="52" t="str">
        <f>IF(A1296="","",คะแนนตามตัวชี้วัด!AY1252)</f>
        <v/>
      </c>
      <c r="D1296" s="52" t="str">
        <f>IF(A1296="","",คะแนนตามตัวชี้วัด!AU1252)</f>
        <v/>
      </c>
      <c r="E1296" s="52" t="str">
        <f>IF(B1296="","",คะแนนตามตัวชี้วัด!AV1252)</f>
        <v/>
      </c>
      <c r="F1296" s="60" t="str">
        <f t="shared" si="514"/>
        <v/>
      </c>
      <c r="G1296" s="52" t="str">
        <f>IF(A1296="","",คะแนนตามตัวชี้วัด!AZ1252)</f>
        <v/>
      </c>
      <c r="H1296" s="52" t="str">
        <f>IF(A1296="","",คะแนนตามตัวชี้วัด!AW1252)</f>
        <v/>
      </c>
      <c r="I1296" s="52" t="str">
        <f>IF(B1296="","",คะแนนตามตัวชี้วัด!AX1252)</f>
        <v/>
      </c>
      <c r="J1296" s="60" t="str">
        <f t="shared" si="515"/>
        <v/>
      </c>
      <c r="K1296" s="54" t="str">
        <f t="shared" si="516"/>
        <v/>
      </c>
      <c r="L1296" s="307" t="str">
        <f t="shared" si="511"/>
        <v/>
      </c>
      <c r="M1296" s="33"/>
      <c r="N1296" s="33" t="str">
        <f t="shared" si="517"/>
        <v/>
      </c>
      <c r="O1296" s="33" t="str">
        <f t="shared" si="518"/>
        <v/>
      </c>
      <c r="P1296" s="59" t="str">
        <f>IF('กรอกข้อมูล นร1'!E641="ย้าย",'กรอกข้อมูล นร1'!E641,"")</f>
        <v/>
      </c>
      <c r="Q1296" s="35">
        <f t="shared" si="509"/>
        <v>0</v>
      </c>
      <c r="W1296" s="35">
        <f t="shared" si="512"/>
        <v>0</v>
      </c>
    </row>
    <row r="1297" spans="1:24" ht="26.45" hidden="1" customHeight="1">
      <c r="A1297" s="54" t="str">
        <f t="shared" ref="A1297:B1297" si="547">A1237</f>
        <v/>
      </c>
      <c r="B1297" s="470" t="str">
        <f t="shared" si="547"/>
        <v/>
      </c>
      <c r="C1297" s="52" t="str">
        <f>IF(A1297="","",คะแนนตามตัวชี้วัด!AY1253)</f>
        <v/>
      </c>
      <c r="D1297" s="52" t="str">
        <f>IF(A1297="","",คะแนนตามตัวชี้วัด!AU1253)</f>
        <v/>
      </c>
      <c r="E1297" s="52" t="str">
        <f>IF(B1297="","",คะแนนตามตัวชี้วัด!AV1253)</f>
        <v/>
      </c>
      <c r="F1297" s="60" t="str">
        <f t="shared" si="514"/>
        <v/>
      </c>
      <c r="G1297" s="52" t="str">
        <f>IF(A1297="","",คะแนนตามตัวชี้วัด!AZ1253)</f>
        <v/>
      </c>
      <c r="H1297" s="52" t="str">
        <f>IF(A1297="","",คะแนนตามตัวชี้วัด!AW1253)</f>
        <v/>
      </c>
      <c r="I1297" s="52" t="str">
        <f>IF(B1297="","",คะแนนตามตัวชี้วัด!AX1253)</f>
        <v/>
      </c>
      <c r="J1297" s="60" t="str">
        <f t="shared" si="515"/>
        <v/>
      </c>
      <c r="K1297" s="54" t="str">
        <f t="shared" si="516"/>
        <v/>
      </c>
      <c r="L1297" s="307" t="str">
        <f t="shared" si="511"/>
        <v/>
      </c>
      <c r="M1297" s="33"/>
      <c r="N1297" s="33" t="str">
        <f t="shared" si="517"/>
        <v/>
      </c>
      <c r="O1297" s="33" t="str">
        <f t="shared" si="518"/>
        <v/>
      </c>
      <c r="P1297" s="59" t="str">
        <f>IF('กรอกข้อมูล นร1'!E642="ย้าย",'กรอกข้อมูล นร1'!E642,"")</f>
        <v/>
      </c>
      <c r="Q1297" s="35">
        <f t="shared" si="509"/>
        <v>0</v>
      </c>
      <c r="W1297" s="35">
        <f t="shared" si="512"/>
        <v>0</v>
      </c>
    </row>
    <row r="1298" spans="1:24" ht="26.45" hidden="1" customHeight="1">
      <c r="A1298" s="54" t="str">
        <f t="shared" ref="A1298:B1298" si="548">A1238</f>
        <v/>
      </c>
      <c r="B1298" s="470" t="str">
        <f t="shared" si="548"/>
        <v/>
      </c>
      <c r="C1298" s="52" t="str">
        <f>IF(A1298="","",คะแนนตามตัวชี้วัด!AY1254)</f>
        <v/>
      </c>
      <c r="D1298" s="52" t="str">
        <f>IF(A1298="","",คะแนนตามตัวชี้วัด!AU1254)</f>
        <v/>
      </c>
      <c r="E1298" s="52" t="str">
        <f>IF(B1298="","",คะแนนตามตัวชี้วัด!AV1254)</f>
        <v/>
      </c>
      <c r="F1298" s="60" t="str">
        <f t="shared" si="514"/>
        <v/>
      </c>
      <c r="G1298" s="52" t="str">
        <f>IF(A1298="","",คะแนนตามตัวชี้วัด!AZ1254)</f>
        <v/>
      </c>
      <c r="H1298" s="52" t="str">
        <f>IF(A1298="","",คะแนนตามตัวชี้วัด!AW1254)</f>
        <v/>
      </c>
      <c r="I1298" s="52" t="str">
        <f>IF(B1298="","",คะแนนตามตัวชี้วัด!AX1254)</f>
        <v/>
      </c>
      <c r="J1298" s="60" t="str">
        <f t="shared" si="515"/>
        <v/>
      </c>
      <c r="K1298" s="54" t="str">
        <f t="shared" si="516"/>
        <v/>
      </c>
      <c r="L1298" s="307" t="str">
        <f t="shared" si="511"/>
        <v/>
      </c>
      <c r="M1298" s="33"/>
      <c r="N1298" s="33" t="str">
        <f t="shared" si="517"/>
        <v/>
      </c>
      <c r="O1298" s="33" t="str">
        <f t="shared" si="518"/>
        <v/>
      </c>
      <c r="P1298" s="59" t="str">
        <f>IF('กรอกข้อมูล นร1'!E643="ย้าย",'กรอกข้อมูล นร1'!E643,"")</f>
        <v/>
      </c>
      <c r="Q1298" s="35">
        <f t="shared" si="509"/>
        <v>0</v>
      </c>
      <c r="W1298" s="35">
        <f t="shared" si="512"/>
        <v>0</v>
      </c>
    </row>
    <row r="1299" spans="1:24" ht="26.45" hidden="1" customHeight="1">
      <c r="A1299" s="54" t="str">
        <f t="shared" ref="A1299:B1299" si="549">A1239</f>
        <v/>
      </c>
      <c r="B1299" s="470" t="str">
        <f t="shared" si="549"/>
        <v/>
      </c>
      <c r="C1299" s="52" t="str">
        <f>IF(A1299="","",คะแนนตามตัวชี้วัด!AY1255)</f>
        <v/>
      </c>
      <c r="D1299" s="52" t="str">
        <f>IF(A1299="","",คะแนนตามตัวชี้วัด!AU1255)</f>
        <v/>
      </c>
      <c r="E1299" s="52" t="str">
        <f>IF(B1299="","",คะแนนตามตัวชี้วัด!AV1255)</f>
        <v/>
      </c>
      <c r="F1299" s="60" t="str">
        <f t="shared" si="514"/>
        <v/>
      </c>
      <c r="G1299" s="52" t="str">
        <f>IF(A1299="","",คะแนนตามตัวชี้วัด!AZ1255)</f>
        <v/>
      </c>
      <c r="H1299" s="52" t="str">
        <f>IF(A1299="","",คะแนนตามตัวชี้วัด!AW1255)</f>
        <v/>
      </c>
      <c r="I1299" s="52" t="str">
        <f>IF(B1299="","",คะแนนตามตัวชี้วัด!AX1255)</f>
        <v/>
      </c>
      <c r="J1299" s="60" t="str">
        <f t="shared" si="515"/>
        <v/>
      </c>
      <c r="K1299" s="54" t="str">
        <f t="shared" si="516"/>
        <v/>
      </c>
      <c r="L1299" s="307" t="str">
        <f t="shared" si="511"/>
        <v/>
      </c>
      <c r="M1299" s="33"/>
      <c r="N1299" s="33" t="str">
        <f t="shared" si="517"/>
        <v/>
      </c>
      <c r="O1299" s="33" t="str">
        <f t="shared" si="518"/>
        <v/>
      </c>
      <c r="P1299" s="59" t="str">
        <f>IF('กรอกข้อมูล นร1'!E644="ย้าย",'กรอกข้อมูล นร1'!E644,"")</f>
        <v/>
      </c>
      <c r="Q1299" s="35">
        <f t="shared" si="509"/>
        <v>0</v>
      </c>
      <c r="W1299" s="35">
        <f t="shared" si="512"/>
        <v>0</v>
      </c>
    </row>
    <row r="1300" spans="1:24" ht="26.45" hidden="1" customHeight="1">
      <c r="A1300" s="54" t="str">
        <f t="shared" ref="A1300:B1300" si="550">A1240</f>
        <v/>
      </c>
      <c r="B1300" s="470" t="str">
        <f t="shared" si="550"/>
        <v/>
      </c>
      <c r="C1300" s="52" t="str">
        <f>IF(A1300="","",คะแนนตามตัวชี้วัด!AY1256)</f>
        <v/>
      </c>
      <c r="D1300" s="52" t="str">
        <f>IF(A1300="","",คะแนนตามตัวชี้วัด!AU1256)</f>
        <v/>
      </c>
      <c r="E1300" s="52" t="str">
        <f>IF(B1300="","",คะแนนตามตัวชี้วัด!AV1256)</f>
        <v/>
      </c>
      <c r="F1300" s="60" t="str">
        <f t="shared" si="514"/>
        <v/>
      </c>
      <c r="G1300" s="52" t="str">
        <f>IF(A1300="","",คะแนนตามตัวชี้วัด!AZ1256)</f>
        <v/>
      </c>
      <c r="H1300" s="52" t="str">
        <f>IF(A1300="","",คะแนนตามตัวชี้วัด!AW1256)</f>
        <v/>
      </c>
      <c r="I1300" s="52" t="str">
        <f>IF(B1300="","",คะแนนตามตัวชี้วัด!AX1256)</f>
        <v/>
      </c>
      <c r="J1300" s="60" t="str">
        <f t="shared" si="515"/>
        <v/>
      </c>
      <c r="K1300" s="54" t="str">
        <f t="shared" si="516"/>
        <v/>
      </c>
      <c r="L1300" s="307" t="str">
        <f t="shared" si="511"/>
        <v/>
      </c>
      <c r="M1300" s="33"/>
      <c r="N1300" s="33" t="str">
        <f t="shared" si="517"/>
        <v/>
      </c>
      <c r="O1300" s="33" t="str">
        <f t="shared" si="518"/>
        <v/>
      </c>
      <c r="P1300" s="59" t="str">
        <f>IF('กรอกข้อมูล นร1'!E645="ย้าย",'กรอกข้อมูล นร1'!E645,"")</f>
        <v/>
      </c>
      <c r="Q1300" s="35">
        <f t="shared" si="509"/>
        <v>0</v>
      </c>
      <c r="W1300" s="35">
        <f t="shared" si="512"/>
        <v>0</v>
      </c>
    </row>
    <row r="1301" spans="1:24" ht="26.45" hidden="1" customHeight="1">
      <c r="A1301" s="54" t="str">
        <f t="shared" ref="A1301:B1301" si="551">A1241</f>
        <v/>
      </c>
      <c r="B1301" s="470" t="str">
        <f t="shared" si="551"/>
        <v/>
      </c>
      <c r="C1301" s="52" t="str">
        <f>IF(A1301="","",คะแนนตามตัวชี้วัด!AY1257)</f>
        <v/>
      </c>
      <c r="D1301" s="52" t="str">
        <f>IF(A1301="","",คะแนนตามตัวชี้วัด!AU1257)</f>
        <v/>
      </c>
      <c r="E1301" s="52" t="str">
        <f>IF(B1301="","",คะแนนตามตัวชี้วัด!AV1257)</f>
        <v/>
      </c>
      <c r="F1301" s="60" t="str">
        <f t="shared" si="514"/>
        <v/>
      </c>
      <c r="G1301" s="52" t="str">
        <f>IF(A1301="","",คะแนนตามตัวชี้วัด!AZ1257)</f>
        <v/>
      </c>
      <c r="H1301" s="52" t="str">
        <f>IF(A1301="","",คะแนนตามตัวชี้วัด!AW1257)</f>
        <v/>
      </c>
      <c r="I1301" s="52" t="str">
        <f>IF(B1301="","",คะแนนตามตัวชี้วัด!AX1257)</f>
        <v/>
      </c>
      <c r="J1301" s="60" t="str">
        <f t="shared" si="515"/>
        <v/>
      </c>
      <c r="K1301" s="54" t="str">
        <f t="shared" si="516"/>
        <v/>
      </c>
      <c r="L1301" s="307" t="str">
        <f t="shared" si="511"/>
        <v/>
      </c>
      <c r="M1301" s="33"/>
      <c r="N1301" s="33" t="str">
        <f t="shared" si="517"/>
        <v/>
      </c>
      <c r="O1301" s="33" t="str">
        <f t="shared" si="518"/>
        <v/>
      </c>
      <c r="P1301" s="59" t="str">
        <f>IF('กรอกข้อมูล นร1'!E646="ย้าย",'กรอกข้อมูล นร1'!E646,"")</f>
        <v/>
      </c>
      <c r="Q1301" s="35">
        <f t="shared" si="509"/>
        <v>0</v>
      </c>
      <c r="W1301" s="35">
        <f t="shared" si="512"/>
        <v>0</v>
      </c>
    </row>
    <row r="1302" spans="1:24" ht="26.45" hidden="1" customHeight="1">
      <c r="A1302" s="54" t="str">
        <f t="shared" ref="A1302:B1302" si="552">A1242</f>
        <v/>
      </c>
      <c r="B1302" s="470" t="str">
        <f t="shared" si="552"/>
        <v/>
      </c>
      <c r="C1302" s="52" t="str">
        <f>IF(A1302="","",คะแนนตามตัวชี้วัด!AY1258)</f>
        <v/>
      </c>
      <c r="D1302" s="52" t="str">
        <f>IF(A1302="","",คะแนนตามตัวชี้วัด!AU1258)</f>
        <v/>
      </c>
      <c r="E1302" s="52" t="str">
        <f>IF(B1302="","",คะแนนตามตัวชี้วัด!AV1258)</f>
        <v/>
      </c>
      <c r="F1302" s="60" t="str">
        <f t="shared" si="514"/>
        <v/>
      </c>
      <c r="G1302" s="52" t="str">
        <f>IF(A1302="","",คะแนนตามตัวชี้วัด!AZ1258)</f>
        <v/>
      </c>
      <c r="H1302" s="52" t="str">
        <f>IF(A1302="","",คะแนนตามตัวชี้วัด!AW1258)</f>
        <v/>
      </c>
      <c r="I1302" s="52" t="str">
        <f>IF(B1302="","",คะแนนตามตัวชี้วัด!AX1258)</f>
        <v/>
      </c>
      <c r="J1302" s="60" t="str">
        <f t="shared" si="515"/>
        <v/>
      </c>
      <c r="K1302" s="54" t="str">
        <f t="shared" si="516"/>
        <v/>
      </c>
      <c r="L1302" s="307" t="str">
        <f t="shared" si="511"/>
        <v/>
      </c>
      <c r="M1302" s="33"/>
      <c r="N1302" s="33" t="str">
        <f t="shared" si="517"/>
        <v/>
      </c>
      <c r="O1302" s="33" t="str">
        <f t="shared" si="518"/>
        <v/>
      </c>
      <c r="P1302" s="59" t="str">
        <f>IF('กรอกข้อมูล นร1'!E647="ย้าย",'กรอกข้อมูล นร1'!E647,"")</f>
        <v/>
      </c>
      <c r="Q1302" s="35">
        <f t="shared" si="509"/>
        <v>0</v>
      </c>
      <c r="W1302" s="35">
        <f t="shared" si="512"/>
        <v>0</v>
      </c>
    </row>
    <row r="1303" spans="1:24" ht="26.45" hidden="1" customHeight="1">
      <c r="A1303" s="54" t="str">
        <f t="shared" ref="A1303:B1303" si="553">A1243</f>
        <v/>
      </c>
      <c r="B1303" s="470" t="str">
        <f t="shared" si="553"/>
        <v/>
      </c>
      <c r="C1303" s="52" t="str">
        <f>IF(A1303="","",คะแนนตามตัวชี้วัด!AY1259)</f>
        <v/>
      </c>
      <c r="D1303" s="52" t="str">
        <f>IF(A1303="","",คะแนนตามตัวชี้วัด!AU1259)</f>
        <v/>
      </c>
      <c r="E1303" s="52" t="str">
        <f>IF(B1303="","",คะแนนตามตัวชี้วัด!AV1259)</f>
        <v/>
      </c>
      <c r="F1303" s="60" t="str">
        <f t="shared" si="514"/>
        <v/>
      </c>
      <c r="G1303" s="52" t="str">
        <f>IF(A1303="","",คะแนนตามตัวชี้วัด!AZ1259)</f>
        <v/>
      </c>
      <c r="H1303" s="52" t="str">
        <f>IF(A1303="","",คะแนนตามตัวชี้วัด!AW1259)</f>
        <v/>
      </c>
      <c r="I1303" s="52" t="str">
        <f>IF(B1303="","",คะแนนตามตัวชี้วัด!AX1259)</f>
        <v/>
      </c>
      <c r="J1303" s="60" t="str">
        <f t="shared" si="515"/>
        <v/>
      </c>
      <c r="K1303" s="54" t="str">
        <f t="shared" si="516"/>
        <v/>
      </c>
      <c r="L1303" s="307" t="str">
        <f t="shared" si="511"/>
        <v/>
      </c>
      <c r="M1303" s="33"/>
      <c r="N1303" s="33" t="str">
        <f t="shared" si="517"/>
        <v/>
      </c>
      <c r="O1303" s="33" t="str">
        <f t="shared" si="518"/>
        <v/>
      </c>
      <c r="P1303" s="59" t="str">
        <f>IF('กรอกข้อมูล นร1'!E648="ย้าย",'กรอกข้อมูล นร1'!E648,"")</f>
        <v/>
      </c>
      <c r="Q1303" s="35">
        <f t="shared" si="509"/>
        <v>0</v>
      </c>
      <c r="W1303" s="35">
        <f t="shared" si="512"/>
        <v>0</v>
      </c>
    </row>
    <row r="1304" spans="1:24" ht="26.45" hidden="1" customHeight="1">
      <c r="A1304" s="54" t="str">
        <f t="shared" ref="A1304:B1304" si="554">A1244</f>
        <v/>
      </c>
      <c r="B1304" s="470" t="str">
        <f t="shared" si="554"/>
        <v/>
      </c>
      <c r="C1304" s="52" t="str">
        <f>IF(A1304="","",คะแนนตามตัวชี้วัด!AY1260)</f>
        <v/>
      </c>
      <c r="D1304" s="52" t="str">
        <f>IF(A1304="","",คะแนนตามตัวชี้วัด!AU1260)</f>
        <v/>
      </c>
      <c r="E1304" s="52" t="str">
        <f>IF(B1304="","",คะแนนตามตัวชี้วัด!AV1260)</f>
        <v/>
      </c>
      <c r="F1304" s="60" t="str">
        <f t="shared" si="514"/>
        <v/>
      </c>
      <c r="G1304" s="52" t="str">
        <f>IF(A1304="","",คะแนนตามตัวชี้วัด!AZ1260)</f>
        <v/>
      </c>
      <c r="H1304" s="52" t="str">
        <f>IF(A1304="","",คะแนนตามตัวชี้วัด!AW1260)</f>
        <v/>
      </c>
      <c r="I1304" s="52" t="str">
        <f>IF(B1304="","",คะแนนตามตัวชี้วัด!AX1260)</f>
        <v/>
      </c>
      <c r="J1304" s="60" t="str">
        <f t="shared" si="515"/>
        <v/>
      </c>
      <c r="K1304" s="54" t="str">
        <f t="shared" si="516"/>
        <v/>
      </c>
      <c r="L1304" s="307" t="str">
        <f t="shared" si="511"/>
        <v/>
      </c>
      <c r="M1304" s="33"/>
      <c r="N1304" s="33" t="str">
        <f t="shared" si="517"/>
        <v/>
      </c>
      <c r="O1304" s="33" t="str">
        <f t="shared" si="518"/>
        <v/>
      </c>
      <c r="P1304" s="59" t="str">
        <f>IF('กรอกข้อมูล นร1'!E649="ย้าย",'กรอกข้อมูล นร1'!E649,"")</f>
        <v/>
      </c>
      <c r="Q1304" s="35">
        <f t="shared" si="509"/>
        <v>0</v>
      </c>
      <c r="W1304" s="35">
        <f t="shared" si="512"/>
        <v>0</v>
      </c>
    </row>
    <row r="1305" spans="1:24" ht="26.45" hidden="1" customHeight="1">
      <c r="A1305" s="54" t="str">
        <f t="shared" ref="A1305:B1305" si="555">A1245</f>
        <v/>
      </c>
      <c r="B1305" s="470" t="str">
        <f t="shared" si="555"/>
        <v/>
      </c>
      <c r="C1305" s="52" t="str">
        <f>IF(A1305="","",คะแนนตามตัวชี้วัด!AY1261)</f>
        <v/>
      </c>
      <c r="D1305" s="52" t="str">
        <f>IF(A1305="","",คะแนนตามตัวชี้วัด!AU1261)</f>
        <v/>
      </c>
      <c r="E1305" s="52" t="str">
        <f>IF(B1305="","",คะแนนตามตัวชี้วัด!AV1261)</f>
        <v/>
      </c>
      <c r="F1305" s="60" t="str">
        <f t="shared" si="514"/>
        <v/>
      </c>
      <c r="G1305" s="52" t="str">
        <f>IF(A1305="","",คะแนนตามตัวชี้วัด!AZ1261)</f>
        <v/>
      </c>
      <c r="H1305" s="52" t="str">
        <f>IF(A1305="","",คะแนนตามตัวชี้วัด!AW1261)</f>
        <v/>
      </c>
      <c r="I1305" s="52" t="str">
        <f>IF(B1305="","",คะแนนตามตัวชี้วัด!AX1261)</f>
        <v/>
      </c>
      <c r="J1305" s="60" t="str">
        <f t="shared" si="515"/>
        <v/>
      </c>
      <c r="K1305" s="54" t="str">
        <f t="shared" si="516"/>
        <v/>
      </c>
      <c r="L1305" s="307" t="str">
        <f t="shared" si="511"/>
        <v/>
      </c>
      <c r="M1305" s="33"/>
      <c r="N1305" s="33" t="str">
        <f t="shared" si="517"/>
        <v/>
      </c>
      <c r="O1305" s="33" t="str">
        <f t="shared" si="518"/>
        <v/>
      </c>
      <c r="P1305" s="59" t="str">
        <f>IF('กรอกข้อมูล นร1'!E650="ย้าย",'กรอกข้อมูล นร1'!E650,"")</f>
        <v/>
      </c>
      <c r="Q1305" s="35">
        <f t="shared" si="509"/>
        <v>0</v>
      </c>
      <c r="W1305" s="35">
        <f t="shared" si="512"/>
        <v>0</v>
      </c>
    </row>
    <row r="1306" spans="1:24" ht="26.45" hidden="1" customHeight="1">
      <c r="A1306" s="54" t="str">
        <f t="shared" ref="A1306:B1306" si="556">A1246</f>
        <v/>
      </c>
      <c r="B1306" s="470" t="str">
        <f t="shared" si="556"/>
        <v/>
      </c>
      <c r="C1306" s="52" t="str">
        <f>IF(A1306="","",คะแนนตามตัวชี้วัด!AY1262)</f>
        <v/>
      </c>
      <c r="D1306" s="52" t="str">
        <f>IF(A1306="","",คะแนนตามตัวชี้วัด!AU1262)</f>
        <v/>
      </c>
      <c r="E1306" s="52" t="str">
        <f>IF(B1306="","",คะแนนตามตัวชี้วัด!AV1262)</f>
        <v/>
      </c>
      <c r="F1306" s="60" t="str">
        <f t="shared" si="514"/>
        <v/>
      </c>
      <c r="G1306" s="52" t="str">
        <f>IF(A1306="","",คะแนนตามตัวชี้วัด!AZ1262)</f>
        <v/>
      </c>
      <c r="H1306" s="52" t="str">
        <f>IF(A1306="","",คะแนนตามตัวชี้วัด!AW1262)</f>
        <v/>
      </c>
      <c r="I1306" s="52" t="str">
        <f>IF(B1306="","",คะแนนตามตัวชี้วัด!AX1262)</f>
        <v/>
      </c>
      <c r="J1306" s="60" t="str">
        <f t="shared" si="515"/>
        <v/>
      </c>
      <c r="K1306" s="54" t="str">
        <f t="shared" si="516"/>
        <v/>
      </c>
      <c r="L1306" s="307" t="str">
        <f t="shared" si="511"/>
        <v/>
      </c>
      <c r="M1306" s="33"/>
      <c r="N1306" s="33" t="str">
        <f t="shared" si="517"/>
        <v/>
      </c>
      <c r="O1306" s="33" t="str">
        <f t="shared" si="518"/>
        <v/>
      </c>
      <c r="P1306" s="59" t="str">
        <f>IF('กรอกข้อมูล นร1'!E651="ย้าย",'กรอกข้อมูล นร1'!E651,"")</f>
        <v/>
      </c>
      <c r="Q1306" s="35">
        <f t="shared" si="509"/>
        <v>0</v>
      </c>
      <c r="W1306" s="35">
        <f t="shared" si="512"/>
        <v>0</v>
      </c>
    </row>
    <row r="1307" spans="1:24" ht="26.45" hidden="1" customHeight="1">
      <c r="A1307" s="41"/>
      <c r="B1307" s="38"/>
      <c r="C1307" s="39"/>
      <c r="D1307" s="45"/>
      <c r="E1307" s="45"/>
      <c r="F1307" s="40"/>
      <c r="G1307" s="40"/>
      <c r="H1307" s="45"/>
      <c r="I1307" s="45"/>
      <c r="J1307" s="45"/>
      <c r="K1307" s="46"/>
      <c r="L1307" s="45"/>
      <c r="M1307" s="47"/>
      <c r="N1307" s="317" t="str">
        <f>IF(COUNTIF(N1267:N1306,"/"),COUNTIF(N1267:N1306,"/"),"0")</f>
        <v>0</v>
      </c>
      <c r="O1307" s="317">
        <f>IF(COUNTIF(O1267:O1306,"/"),COUNTIF(O1267:O1306,"/"),"0")</f>
        <v>2</v>
      </c>
      <c r="Q1307" s="35">
        <f t="shared" si="509"/>
        <v>0</v>
      </c>
      <c r="W1307" s="35">
        <f t="shared" si="512"/>
        <v>0</v>
      </c>
    </row>
    <row r="1308" spans="1:24" ht="26.45" hidden="1" customHeight="1">
      <c r="B1308" s="916" t="s">
        <v>114</v>
      </c>
      <c r="C1308" s="916"/>
      <c r="D1308" s="916"/>
      <c r="E1308" s="917">
        <f>N1307*100/SUM(N1307:O1307)</f>
        <v>0</v>
      </c>
      <c r="F1308" s="917"/>
      <c r="G1308" s="251"/>
      <c r="H1308" s="42"/>
      <c r="I1308" s="42"/>
      <c r="J1308" s="42"/>
      <c r="K1308" s="43"/>
      <c r="L1308" s="42"/>
      <c r="M1308" s="44"/>
      <c r="N1308" s="44"/>
      <c r="Q1308" s="35">
        <f t="shared" si="509"/>
        <v>0</v>
      </c>
      <c r="W1308" s="35">
        <f t="shared" si="512"/>
        <v>0</v>
      </c>
    </row>
    <row r="1309" spans="1:24" ht="26.45" hidden="1" customHeight="1">
      <c r="B1309" s="468"/>
      <c r="C1309" s="451"/>
      <c r="D1309" s="42"/>
      <c r="E1309" s="42"/>
      <c r="F1309" s="469"/>
      <c r="G1309" s="469"/>
      <c r="H1309" s="42"/>
      <c r="I1309" s="42"/>
      <c r="J1309" s="42"/>
      <c r="K1309" s="43"/>
      <c r="L1309" s="42"/>
      <c r="M1309" s="44"/>
      <c r="N1309" s="44"/>
      <c r="Q1309" s="35">
        <f t="shared" si="509"/>
        <v>0</v>
      </c>
    </row>
    <row r="1310" spans="1:24" ht="26.45" hidden="1" customHeight="1">
      <c r="A1310" s="918" t="str">
        <f>"ผลการประเมินการเรียนรู้  วิชา"&amp;ข้อมูลพื้นฐาน!A630&amp;"    รหัสวิชา    "&amp;ข้อมูลพื้นฐาน!C630</f>
        <v xml:space="preserve">ผลการประเมินการเรียนรู้  วิชา    รหัสวิชา    </v>
      </c>
      <c r="B1310" s="918"/>
      <c r="C1310" s="918"/>
      <c r="D1310" s="918"/>
      <c r="E1310" s="918"/>
      <c r="F1310" s="918"/>
      <c r="G1310" s="918"/>
      <c r="H1310" s="918"/>
      <c r="I1310" s="918"/>
      <c r="J1310" s="918"/>
      <c r="K1310" s="918"/>
      <c r="L1310" s="918"/>
      <c r="M1310" s="918"/>
      <c r="N1310" s="918"/>
      <c r="O1310" s="918"/>
      <c r="P1310" s="918"/>
      <c r="Q1310" s="35">
        <f t="shared" si="509"/>
        <v>0</v>
      </c>
      <c r="X1310" s="35">
        <v>23</v>
      </c>
    </row>
    <row r="1311" spans="1:24" ht="26.45" hidden="1" customHeight="1">
      <c r="A1311" s="919" t="str">
        <f>"นักเรียนชั้นประถมศึกษาปีที่    "&amp;ข้อมูลพื้นฐาน!B606&amp;"    ปีการศึกษา  "&amp;ข้อมูลพื้นฐาน!B605</f>
        <v xml:space="preserve">นักเรียนชั้นประถมศึกษาปีที่        ปีการศึกษา  </v>
      </c>
      <c r="B1311" s="919"/>
      <c r="C1311" s="919"/>
      <c r="D1311" s="919"/>
      <c r="E1311" s="919"/>
      <c r="F1311" s="919"/>
      <c r="G1311" s="919"/>
      <c r="H1311" s="919"/>
      <c r="I1311" s="919"/>
      <c r="J1311" s="919"/>
      <c r="K1311" s="919"/>
      <c r="L1311" s="919"/>
      <c r="M1311" s="919"/>
      <c r="N1311" s="919"/>
      <c r="O1311" s="919"/>
      <c r="P1311" s="919"/>
      <c r="Q1311" s="35">
        <f t="shared" si="509"/>
        <v>0</v>
      </c>
    </row>
    <row r="1312" spans="1:24" ht="26.45" hidden="1" customHeight="1">
      <c r="A1312" s="920" t="str">
        <f>"ครูผู้สอน    "&amp;ข้อมูลพื้นฐาน!B630</f>
        <v xml:space="preserve">ครูผู้สอน    </v>
      </c>
      <c r="B1312" s="920"/>
      <c r="C1312" s="920"/>
      <c r="D1312" s="920"/>
      <c r="E1312" s="920"/>
      <c r="F1312" s="920"/>
      <c r="G1312" s="920"/>
      <c r="H1312" s="920"/>
      <c r="I1312" s="920"/>
      <c r="J1312" s="920"/>
      <c r="K1312" s="920"/>
      <c r="L1312" s="920"/>
      <c r="M1312" s="920"/>
      <c r="N1312" s="920"/>
      <c r="O1312" s="920"/>
      <c r="P1312" s="920"/>
      <c r="Q1312" s="35">
        <f t="shared" si="509"/>
        <v>0</v>
      </c>
    </row>
    <row r="1313" spans="1:23" ht="26.45" hidden="1" customHeight="1">
      <c r="A1313" s="921" t="s">
        <v>38</v>
      </c>
      <c r="B1313" s="924" t="s">
        <v>39</v>
      </c>
      <c r="C1313" s="927" t="s">
        <v>40</v>
      </c>
      <c r="D1313" s="927"/>
      <c r="E1313" s="927"/>
      <c r="F1313" s="927"/>
      <c r="G1313" s="928" t="s">
        <v>43</v>
      </c>
      <c r="H1313" s="928"/>
      <c r="I1313" s="928"/>
      <c r="J1313" s="929"/>
      <c r="K1313" s="930" t="s">
        <v>44</v>
      </c>
      <c r="L1313" s="931"/>
      <c r="M1313" s="932" t="s">
        <v>48</v>
      </c>
      <c r="N1313" s="935" t="s">
        <v>49</v>
      </c>
      <c r="O1313" s="936"/>
      <c r="P1313" s="939" t="s">
        <v>61</v>
      </c>
      <c r="Q1313" s="35">
        <f t="shared" si="509"/>
        <v>0</v>
      </c>
    </row>
    <row r="1314" spans="1:23" ht="26.45" hidden="1" customHeight="1">
      <c r="A1314" s="922"/>
      <c r="B1314" s="925"/>
      <c r="C1314" s="921" t="s">
        <v>116</v>
      </c>
      <c r="D1314" s="462" t="s">
        <v>41</v>
      </c>
      <c r="E1314" s="462" t="s">
        <v>42</v>
      </c>
      <c r="F1314" s="462" t="s">
        <v>1</v>
      </c>
      <c r="G1314" s="921" t="s">
        <v>116</v>
      </c>
      <c r="H1314" s="505" t="s">
        <v>41</v>
      </c>
      <c r="I1314" s="505" t="s">
        <v>42</v>
      </c>
      <c r="J1314" s="505" t="s">
        <v>1</v>
      </c>
      <c r="K1314" s="463" t="s">
        <v>45</v>
      </c>
      <c r="L1314" s="942" t="s">
        <v>46</v>
      </c>
      <c r="M1314" s="933"/>
      <c r="N1314" s="937"/>
      <c r="O1314" s="938"/>
      <c r="P1314" s="940"/>
      <c r="Q1314" s="35">
        <f t="shared" si="509"/>
        <v>0</v>
      </c>
    </row>
    <row r="1315" spans="1:23" ht="21" hidden="1" customHeight="1">
      <c r="A1315" s="922"/>
      <c r="B1315" s="925"/>
      <c r="C1315" s="923"/>
      <c r="D1315" s="464" t="s">
        <v>47</v>
      </c>
      <c r="E1315" s="464" t="s">
        <v>47</v>
      </c>
      <c r="F1315" s="464" t="s">
        <v>47</v>
      </c>
      <c r="G1315" s="923"/>
      <c r="H1315" s="464" t="s">
        <v>47</v>
      </c>
      <c r="I1315" s="464" t="s">
        <v>47</v>
      </c>
      <c r="J1315" s="464" t="s">
        <v>47</v>
      </c>
      <c r="K1315" s="465" t="s">
        <v>47</v>
      </c>
      <c r="L1315" s="943"/>
      <c r="M1315" s="933"/>
      <c r="N1315" s="939" t="s">
        <v>50</v>
      </c>
      <c r="O1315" s="939" t="s">
        <v>51</v>
      </c>
      <c r="P1315" s="940"/>
      <c r="Q1315" s="35">
        <f t="shared" si="509"/>
        <v>0</v>
      </c>
    </row>
    <row r="1316" spans="1:23" ht="21" hidden="1" customHeight="1">
      <c r="A1316" s="923"/>
      <c r="B1316" s="926"/>
      <c r="C1316" s="452">
        <f>ข้อมูลพื้นฐาน!F630</f>
        <v>0</v>
      </c>
      <c r="D1316" s="464">
        <f>ข้อมูลพื้นฐาน!D630</f>
        <v>0</v>
      </c>
      <c r="E1316" s="464">
        <f>ข้อมูลพื้นฐาน!E630</f>
        <v>0</v>
      </c>
      <c r="F1316" s="464">
        <f>SUM(D1316:E1316)</f>
        <v>0</v>
      </c>
      <c r="G1316" s="452">
        <f>ข้อมูลพื้นฐาน!G630</f>
        <v>0</v>
      </c>
      <c r="H1316" s="464">
        <f>ข้อมูลพื้นฐาน!D630</f>
        <v>0</v>
      </c>
      <c r="I1316" s="464">
        <f>ข้อมูลพื้นฐาน!E630</f>
        <v>0</v>
      </c>
      <c r="J1316" s="464">
        <f>SUM(H1316:I1316)</f>
        <v>0</v>
      </c>
      <c r="K1316" s="465">
        <f>SUM(F1316,J1316)/2</f>
        <v>0</v>
      </c>
      <c r="L1316" s="944"/>
      <c r="M1316" s="934"/>
      <c r="N1316" s="941"/>
      <c r="O1316" s="941"/>
      <c r="P1316" s="941"/>
      <c r="Q1316" s="35">
        <f t="shared" si="509"/>
        <v>0</v>
      </c>
    </row>
    <row r="1317" spans="1:23" ht="13.5" hidden="1" customHeight="1">
      <c r="A1317" s="54">
        <f t="shared" ref="A1317:B1317" si="557">A1267</f>
        <v>0</v>
      </c>
      <c r="B1317" s="470">
        <f t="shared" si="557"/>
        <v>0</v>
      </c>
      <c r="C1317" s="52">
        <f>IF(A1317="","",คะแนนตามตัวชี้วัด!AY1269)</f>
        <v>0</v>
      </c>
      <c r="D1317" s="52">
        <f>IF(A1317="","",คะแนนตามตัวชี้วัด!AU1269)</f>
        <v>0</v>
      </c>
      <c r="E1317" s="52">
        <f>IF(B1317="","",คะแนนตามตัวชี้วัด!AV1269)</f>
        <v>0</v>
      </c>
      <c r="F1317" s="60" t="str">
        <f>IF(SUM(D1317:E1317),SUM(D1317:E1317),"")</f>
        <v/>
      </c>
      <c r="G1317" s="52">
        <f>IF(A1317="","",คะแนนตามตัวชี้วัด!AZ1269)</f>
        <v>0</v>
      </c>
      <c r="H1317" s="52">
        <f>IF(A1317="","",คะแนนตามตัวชี้วัด!AW1269)</f>
        <v>0</v>
      </c>
      <c r="I1317" s="52">
        <f>IF(B1317="","",คะแนนตามตัวชี้วัด!AX1269)</f>
        <v>0</v>
      </c>
      <c r="J1317" s="60" t="str">
        <f>IF(SUM(H1317:I1317),SUM(H1317:I1317),"")</f>
        <v/>
      </c>
      <c r="K1317" s="54">
        <f>IF(A1317="","",SUM(F1317,J1317)/2)</f>
        <v>0</v>
      </c>
      <c r="L1317" s="307">
        <f t="shared" ref="L1317:L1356" si="558">IF(A1317="","",IF(P1317="ย้าย","-",VLOOKUP(K1317,เกรดประจำชั้น,4,TRUE)))</f>
        <v>0</v>
      </c>
      <c r="M1317" s="33"/>
      <c r="N1317" s="33" t="str">
        <f>IF(P1317="ย้าย","-",IF(A1317="","",IF(L1317&gt;0,"/","")))</f>
        <v/>
      </c>
      <c r="O1317" s="33" t="str">
        <f>IF(N1317="-","-",IF(A1317="","",IF(L1317=0,"/","")))</f>
        <v>/</v>
      </c>
      <c r="P1317" s="59" t="str">
        <f>IF('กรอกข้อมูล นร1'!E612="ย้าย",'กรอกข้อมูล นร1'!E612,"")</f>
        <v/>
      </c>
      <c r="Q1317" s="35">
        <f t="shared" si="509"/>
        <v>0</v>
      </c>
      <c r="W1317" s="35">
        <f t="shared" ref="W1317:W1358" si="559">SUM(C1317,G1317)</f>
        <v>0</v>
      </c>
    </row>
    <row r="1318" spans="1:23" ht="13.5" hidden="1" customHeight="1">
      <c r="A1318" s="54">
        <f t="shared" ref="A1318:B1318" si="560">A1268</f>
        <v>1</v>
      </c>
      <c r="B1318" s="470" t="str">
        <f t="shared" si="560"/>
        <v/>
      </c>
      <c r="C1318" s="52">
        <f>IF(A1318="","",คะแนนตามตัวชี้วัด!AY1270)</f>
        <v>0</v>
      </c>
      <c r="D1318" s="52">
        <f>IF(A1318="","",คะแนนตามตัวชี้วัด!AU1270)</f>
        <v>0</v>
      </c>
      <c r="E1318" s="52" t="str">
        <f>IF(B1318="","",คะแนนตามตัวชี้วัด!AV1270)</f>
        <v/>
      </c>
      <c r="F1318" s="60" t="str">
        <f t="shared" ref="F1318:F1356" si="561">IF(SUM(D1318:E1318),SUM(D1318:E1318),"")</f>
        <v/>
      </c>
      <c r="G1318" s="52">
        <f>IF(A1318="","",คะแนนตามตัวชี้วัด!AZ1270)</f>
        <v>0</v>
      </c>
      <c r="H1318" s="52">
        <f>IF(A1318="","",คะแนนตามตัวชี้วัด!AW1270)</f>
        <v>0</v>
      </c>
      <c r="I1318" s="52" t="str">
        <f>IF(B1318="","",คะแนนตามตัวชี้วัด!AX1270)</f>
        <v/>
      </c>
      <c r="J1318" s="60" t="str">
        <f t="shared" ref="J1318:J1356" si="562">IF(SUM(H1318:I1318),SUM(H1318:I1318),"")</f>
        <v/>
      </c>
      <c r="K1318" s="54">
        <f t="shared" ref="K1318:K1356" si="563">IF(A1318="","",SUM(F1318,J1318)/2)</f>
        <v>0</v>
      </c>
      <c r="L1318" s="307">
        <f t="shared" si="558"/>
        <v>0</v>
      </c>
      <c r="M1318" s="33"/>
      <c r="N1318" s="33" t="str">
        <f t="shared" ref="N1318:N1356" si="564">IF(P1318="ย้าย","-",IF(A1318="","",IF(L1318&gt;0,"/","")))</f>
        <v/>
      </c>
      <c r="O1318" s="33" t="str">
        <f t="shared" ref="O1318:O1356" si="565">IF(N1318="-","-",IF(A1318="","",IF(L1318=0,"/","")))</f>
        <v>/</v>
      </c>
      <c r="P1318" s="59" t="str">
        <f>IF('กรอกข้อมูล นร1'!E613="ย้าย",'กรอกข้อมูล นร1'!E613,"")</f>
        <v/>
      </c>
      <c r="Q1318" s="35">
        <f t="shared" si="509"/>
        <v>0</v>
      </c>
      <c r="W1318" s="35">
        <f t="shared" si="559"/>
        <v>0</v>
      </c>
    </row>
    <row r="1319" spans="1:23" ht="13.5" hidden="1" customHeight="1">
      <c r="A1319" s="54" t="str">
        <f t="shared" ref="A1319:B1319" si="566">A1269</f>
        <v/>
      </c>
      <c r="B1319" s="470" t="str">
        <f t="shared" si="566"/>
        <v/>
      </c>
      <c r="C1319" s="52" t="str">
        <f>IF(A1319="","",คะแนนตามตัวชี้วัด!AY1271)</f>
        <v/>
      </c>
      <c r="D1319" s="52" t="str">
        <f>IF(A1319="","",คะแนนตามตัวชี้วัด!AU1271)</f>
        <v/>
      </c>
      <c r="E1319" s="52" t="str">
        <f>IF(B1319="","",คะแนนตามตัวชี้วัด!AV1271)</f>
        <v/>
      </c>
      <c r="F1319" s="60" t="str">
        <f t="shared" si="561"/>
        <v/>
      </c>
      <c r="G1319" s="52" t="str">
        <f>IF(A1319="","",คะแนนตามตัวชี้วัด!AZ1271)</f>
        <v/>
      </c>
      <c r="H1319" s="52" t="str">
        <f>IF(A1319="","",คะแนนตามตัวชี้วัด!AW1271)</f>
        <v/>
      </c>
      <c r="I1319" s="52" t="str">
        <f>IF(B1319="","",คะแนนตามตัวชี้วัด!AX1271)</f>
        <v/>
      </c>
      <c r="J1319" s="60" t="str">
        <f t="shared" si="562"/>
        <v/>
      </c>
      <c r="K1319" s="54" t="str">
        <f t="shared" si="563"/>
        <v/>
      </c>
      <c r="L1319" s="307" t="str">
        <f t="shared" si="558"/>
        <v/>
      </c>
      <c r="M1319" s="33"/>
      <c r="N1319" s="33" t="str">
        <f t="shared" si="564"/>
        <v/>
      </c>
      <c r="O1319" s="33" t="str">
        <f t="shared" si="565"/>
        <v/>
      </c>
      <c r="P1319" s="59" t="str">
        <f>IF('กรอกข้อมูล นร1'!E614="ย้าย",'กรอกข้อมูล นร1'!E614,"")</f>
        <v/>
      </c>
      <c r="Q1319" s="35">
        <f t="shared" si="509"/>
        <v>0</v>
      </c>
      <c r="W1319" s="35">
        <f t="shared" si="559"/>
        <v>0</v>
      </c>
    </row>
    <row r="1320" spans="1:23" ht="13.5" hidden="1" customHeight="1">
      <c r="A1320" s="54" t="str">
        <f t="shared" ref="A1320:B1320" si="567">A1270</f>
        <v/>
      </c>
      <c r="B1320" s="470" t="str">
        <f t="shared" si="567"/>
        <v/>
      </c>
      <c r="C1320" s="52" t="str">
        <f>IF(A1320="","",คะแนนตามตัวชี้วัด!AY1272)</f>
        <v/>
      </c>
      <c r="D1320" s="52" t="str">
        <f>IF(A1320="","",คะแนนตามตัวชี้วัด!AU1272)</f>
        <v/>
      </c>
      <c r="E1320" s="52" t="str">
        <f>IF(B1320="","",คะแนนตามตัวชี้วัด!AV1272)</f>
        <v/>
      </c>
      <c r="F1320" s="60" t="str">
        <f t="shared" si="561"/>
        <v/>
      </c>
      <c r="G1320" s="52" t="str">
        <f>IF(A1320="","",คะแนนตามตัวชี้วัด!AZ1272)</f>
        <v/>
      </c>
      <c r="H1320" s="52" t="str">
        <f>IF(A1320="","",คะแนนตามตัวชี้วัด!AW1272)</f>
        <v/>
      </c>
      <c r="I1320" s="52" t="str">
        <f>IF(B1320="","",คะแนนตามตัวชี้วัด!AX1272)</f>
        <v/>
      </c>
      <c r="J1320" s="60" t="str">
        <f t="shared" si="562"/>
        <v/>
      </c>
      <c r="K1320" s="54" t="str">
        <f t="shared" si="563"/>
        <v/>
      </c>
      <c r="L1320" s="307" t="str">
        <f t="shared" si="558"/>
        <v/>
      </c>
      <c r="M1320" s="33"/>
      <c r="N1320" s="33" t="str">
        <f t="shared" si="564"/>
        <v/>
      </c>
      <c r="O1320" s="33" t="str">
        <f t="shared" si="565"/>
        <v/>
      </c>
      <c r="P1320" s="59" t="str">
        <f>IF('กรอกข้อมูล นร1'!E615="ย้าย",'กรอกข้อมูล นร1'!E615,"")</f>
        <v/>
      </c>
      <c r="Q1320" s="35">
        <f t="shared" si="509"/>
        <v>0</v>
      </c>
      <c r="W1320" s="35">
        <f t="shared" si="559"/>
        <v>0</v>
      </c>
    </row>
    <row r="1321" spans="1:23" ht="13.5" hidden="1" customHeight="1">
      <c r="A1321" s="54" t="str">
        <f t="shared" ref="A1321:B1321" si="568">A1271</f>
        <v/>
      </c>
      <c r="B1321" s="470" t="str">
        <f t="shared" si="568"/>
        <v/>
      </c>
      <c r="C1321" s="52" t="str">
        <f>IF(A1321="","",คะแนนตามตัวชี้วัด!AY1273)</f>
        <v/>
      </c>
      <c r="D1321" s="52" t="str">
        <f>IF(A1321="","",คะแนนตามตัวชี้วัด!AU1273)</f>
        <v/>
      </c>
      <c r="E1321" s="52" t="str">
        <f>IF(B1321="","",คะแนนตามตัวชี้วัด!AV1273)</f>
        <v/>
      </c>
      <c r="F1321" s="60" t="str">
        <f t="shared" si="561"/>
        <v/>
      </c>
      <c r="G1321" s="52" t="str">
        <f>IF(A1321="","",คะแนนตามตัวชี้วัด!AZ1273)</f>
        <v/>
      </c>
      <c r="H1321" s="52" t="str">
        <f>IF(A1321="","",คะแนนตามตัวชี้วัด!AW1273)</f>
        <v/>
      </c>
      <c r="I1321" s="52" t="str">
        <f>IF(B1321="","",คะแนนตามตัวชี้วัด!AX1273)</f>
        <v/>
      </c>
      <c r="J1321" s="60" t="str">
        <f t="shared" si="562"/>
        <v/>
      </c>
      <c r="K1321" s="54" t="str">
        <f t="shared" si="563"/>
        <v/>
      </c>
      <c r="L1321" s="307" t="str">
        <f t="shared" si="558"/>
        <v/>
      </c>
      <c r="M1321" s="33"/>
      <c r="N1321" s="33" t="str">
        <f t="shared" si="564"/>
        <v/>
      </c>
      <c r="O1321" s="33" t="str">
        <f t="shared" si="565"/>
        <v/>
      </c>
      <c r="P1321" s="59" t="str">
        <f>IF('กรอกข้อมูล นร1'!E616="ย้าย",'กรอกข้อมูล นร1'!E616,"")</f>
        <v/>
      </c>
      <c r="Q1321" s="35">
        <f t="shared" si="509"/>
        <v>0</v>
      </c>
      <c r="W1321" s="35">
        <f t="shared" si="559"/>
        <v>0</v>
      </c>
    </row>
    <row r="1322" spans="1:23" ht="13.5" hidden="1" customHeight="1">
      <c r="A1322" s="54" t="str">
        <f t="shared" ref="A1322:B1322" si="569">A1272</f>
        <v/>
      </c>
      <c r="B1322" s="470" t="str">
        <f t="shared" si="569"/>
        <v/>
      </c>
      <c r="C1322" s="52" t="str">
        <f>IF(A1322="","",คะแนนตามตัวชี้วัด!AY1274)</f>
        <v/>
      </c>
      <c r="D1322" s="52" t="str">
        <f>IF(A1322="","",คะแนนตามตัวชี้วัด!AU1274)</f>
        <v/>
      </c>
      <c r="E1322" s="52" t="str">
        <f>IF(B1322="","",คะแนนตามตัวชี้วัด!AV1274)</f>
        <v/>
      </c>
      <c r="F1322" s="60" t="str">
        <f t="shared" si="561"/>
        <v/>
      </c>
      <c r="G1322" s="52" t="str">
        <f>IF(A1322="","",คะแนนตามตัวชี้วัด!AZ1274)</f>
        <v/>
      </c>
      <c r="H1322" s="52" t="str">
        <f>IF(A1322="","",คะแนนตามตัวชี้วัด!AW1274)</f>
        <v/>
      </c>
      <c r="I1322" s="52" t="str">
        <f>IF(B1322="","",คะแนนตามตัวชี้วัด!AX1274)</f>
        <v/>
      </c>
      <c r="J1322" s="60" t="str">
        <f t="shared" si="562"/>
        <v/>
      </c>
      <c r="K1322" s="54" t="str">
        <f t="shared" si="563"/>
        <v/>
      </c>
      <c r="L1322" s="307" t="str">
        <f t="shared" si="558"/>
        <v/>
      </c>
      <c r="M1322" s="33"/>
      <c r="N1322" s="33" t="str">
        <f t="shared" si="564"/>
        <v/>
      </c>
      <c r="O1322" s="33" t="str">
        <f t="shared" si="565"/>
        <v/>
      </c>
      <c r="P1322" s="59" t="str">
        <f>IF('กรอกข้อมูล นร1'!E617="ย้าย",'กรอกข้อมูล นร1'!E617,"")</f>
        <v/>
      </c>
      <c r="Q1322" s="35">
        <f t="shared" si="509"/>
        <v>0</v>
      </c>
      <c r="W1322" s="35">
        <f t="shared" si="559"/>
        <v>0</v>
      </c>
    </row>
    <row r="1323" spans="1:23" ht="13.5" hidden="1" customHeight="1">
      <c r="A1323" s="54" t="str">
        <f t="shared" ref="A1323:B1323" si="570">A1273</f>
        <v/>
      </c>
      <c r="B1323" s="470" t="str">
        <f t="shared" si="570"/>
        <v/>
      </c>
      <c r="C1323" s="52" t="str">
        <f>IF(A1323="","",คะแนนตามตัวชี้วัด!AY1275)</f>
        <v/>
      </c>
      <c r="D1323" s="52" t="str">
        <f>IF(A1323="","",คะแนนตามตัวชี้วัด!AU1275)</f>
        <v/>
      </c>
      <c r="E1323" s="52" t="str">
        <f>IF(B1323="","",คะแนนตามตัวชี้วัด!AV1275)</f>
        <v/>
      </c>
      <c r="F1323" s="60" t="str">
        <f t="shared" si="561"/>
        <v/>
      </c>
      <c r="G1323" s="52" t="str">
        <f>IF(A1323="","",คะแนนตามตัวชี้วัด!AZ1275)</f>
        <v/>
      </c>
      <c r="H1323" s="52" t="str">
        <f>IF(A1323="","",คะแนนตามตัวชี้วัด!AW1275)</f>
        <v/>
      </c>
      <c r="I1323" s="52" t="str">
        <f>IF(B1323="","",คะแนนตามตัวชี้วัด!AX1275)</f>
        <v/>
      </c>
      <c r="J1323" s="60" t="str">
        <f t="shared" si="562"/>
        <v/>
      </c>
      <c r="K1323" s="54" t="str">
        <f t="shared" si="563"/>
        <v/>
      </c>
      <c r="L1323" s="307" t="str">
        <f t="shared" si="558"/>
        <v/>
      </c>
      <c r="M1323" s="33"/>
      <c r="N1323" s="33" t="str">
        <f t="shared" si="564"/>
        <v/>
      </c>
      <c r="O1323" s="33" t="str">
        <f t="shared" si="565"/>
        <v/>
      </c>
      <c r="P1323" s="59" t="str">
        <f>IF('กรอกข้อมูล นร1'!E618="ย้าย",'กรอกข้อมูล นร1'!E618,"")</f>
        <v/>
      </c>
      <c r="Q1323" s="35">
        <f t="shared" si="509"/>
        <v>0</v>
      </c>
      <c r="W1323" s="35">
        <f t="shared" si="559"/>
        <v>0</v>
      </c>
    </row>
    <row r="1324" spans="1:23" ht="13.5" hidden="1" customHeight="1">
      <c r="A1324" s="54" t="str">
        <f t="shared" ref="A1324:B1324" si="571">A1274</f>
        <v/>
      </c>
      <c r="B1324" s="470" t="str">
        <f t="shared" si="571"/>
        <v/>
      </c>
      <c r="C1324" s="52" t="str">
        <f>IF(A1324="","",คะแนนตามตัวชี้วัด!AY1276)</f>
        <v/>
      </c>
      <c r="D1324" s="52" t="str">
        <f>IF(A1324="","",คะแนนตามตัวชี้วัด!AU1276)</f>
        <v/>
      </c>
      <c r="E1324" s="52" t="str">
        <f>IF(B1324="","",คะแนนตามตัวชี้วัด!AV1276)</f>
        <v/>
      </c>
      <c r="F1324" s="60" t="str">
        <f t="shared" si="561"/>
        <v/>
      </c>
      <c r="G1324" s="52" t="str">
        <f>IF(A1324="","",คะแนนตามตัวชี้วัด!AZ1276)</f>
        <v/>
      </c>
      <c r="H1324" s="52" t="str">
        <f>IF(A1324="","",คะแนนตามตัวชี้วัด!AW1276)</f>
        <v/>
      </c>
      <c r="I1324" s="52" t="str">
        <f>IF(B1324="","",คะแนนตามตัวชี้วัด!AX1276)</f>
        <v/>
      </c>
      <c r="J1324" s="60" t="str">
        <f t="shared" si="562"/>
        <v/>
      </c>
      <c r="K1324" s="54" t="str">
        <f t="shared" si="563"/>
        <v/>
      </c>
      <c r="L1324" s="307" t="str">
        <f t="shared" si="558"/>
        <v/>
      </c>
      <c r="M1324" s="33"/>
      <c r="N1324" s="33" t="str">
        <f t="shared" si="564"/>
        <v/>
      </c>
      <c r="O1324" s="33" t="str">
        <f t="shared" si="565"/>
        <v/>
      </c>
      <c r="P1324" s="59" t="str">
        <f>IF('กรอกข้อมูล นร1'!E619="ย้าย",'กรอกข้อมูล นร1'!E619,"")</f>
        <v/>
      </c>
      <c r="Q1324" s="35">
        <f t="shared" ref="Q1324:Q1387" si="572">SUM(C1324,G1324)</f>
        <v>0</v>
      </c>
      <c r="W1324" s="35">
        <f t="shared" si="559"/>
        <v>0</v>
      </c>
    </row>
    <row r="1325" spans="1:23" ht="13.5" hidden="1" customHeight="1">
      <c r="A1325" s="54" t="str">
        <f t="shared" ref="A1325:B1325" si="573">A1275</f>
        <v/>
      </c>
      <c r="B1325" s="470" t="str">
        <f t="shared" si="573"/>
        <v/>
      </c>
      <c r="C1325" s="52" t="str">
        <f>IF(A1325="","",คะแนนตามตัวชี้วัด!AY1277)</f>
        <v/>
      </c>
      <c r="D1325" s="52" t="str">
        <f>IF(A1325="","",คะแนนตามตัวชี้วัด!AU1277)</f>
        <v/>
      </c>
      <c r="E1325" s="52" t="str">
        <f>IF(B1325="","",คะแนนตามตัวชี้วัด!AV1277)</f>
        <v/>
      </c>
      <c r="F1325" s="60" t="str">
        <f t="shared" si="561"/>
        <v/>
      </c>
      <c r="G1325" s="52" t="str">
        <f>IF(A1325="","",คะแนนตามตัวชี้วัด!AZ1277)</f>
        <v/>
      </c>
      <c r="H1325" s="52" t="str">
        <f>IF(A1325="","",คะแนนตามตัวชี้วัด!AW1277)</f>
        <v/>
      </c>
      <c r="I1325" s="52" t="str">
        <f>IF(B1325="","",คะแนนตามตัวชี้วัด!AX1277)</f>
        <v/>
      </c>
      <c r="J1325" s="60" t="str">
        <f t="shared" si="562"/>
        <v/>
      </c>
      <c r="K1325" s="54" t="str">
        <f t="shared" si="563"/>
        <v/>
      </c>
      <c r="L1325" s="307" t="str">
        <f t="shared" si="558"/>
        <v/>
      </c>
      <c r="M1325" s="33"/>
      <c r="N1325" s="33" t="str">
        <f t="shared" si="564"/>
        <v/>
      </c>
      <c r="O1325" s="33" t="str">
        <f t="shared" si="565"/>
        <v/>
      </c>
      <c r="P1325" s="59" t="str">
        <f>IF('กรอกข้อมูล นร1'!E620="ย้าย",'กรอกข้อมูล นร1'!E620,"")</f>
        <v/>
      </c>
      <c r="Q1325" s="35">
        <f t="shared" si="572"/>
        <v>0</v>
      </c>
      <c r="W1325" s="35">
        <f t="shared" si="559"/>
        <v>0</v>
      </c>
    </row>
    <row r="1326" spans="1:23" ht="13.5" hidden="1" customHeight="1">
      <c r="A1326" s="54" t="str">
        <f t="shared" ref="A1326:B1326" si="574">A1276</f>
        <v/>
      </c>
      <c r="B1326" s="470" t="str">
        <f t="shared" si="574"/>
        <v/>
      </c>
      <c r="C1326" s="52" t="str">
        <f>IF(A1326="","",คะแนนตามตัวชี้วัด!AY1278)</f>
        <v/>
      </c>
      <c r="D1326" s="52" t="str">
        <f>IF(A1326="","",คะแนนตามตัวชี้วัด!AU1278)</f>
        <v/>
      </c>
      <c r="E1326" s="52" t="str">
        <f>IF(B1326="","",คะแนนตามตัวชี้วัด!AV1278)</f>
        <v/>
      </c>
      <c r="F1326" s="60" t="str">
        <f t="shared" si="561"/>
        <v/>
      </c>
      <c r="G1326" s="52" t="str">
        <f>IF(A1326="","",คะแนนตามตัวชี้วัด!AZ1278)</f>
        <v/>
      </c>
      <c r="H1326" s="52" t="str">
        <f>IF(A1326="","",คะแนนตามตัวชี้วัด!AW1278)</f>
        <v/>
      </c>
      <c r="I1326" s="52" t="str">
        <f>IF(B1326="","",คะแนนตามตัวชี้วัด!AX1278)</f>
        <v/>
      </c>
      <c r="J1326" s="60" t="str">
        <f t="shared" si="562"/>
        <v/>
      </c>
      <c r="K1326" s="54" t="str">
        <f t="shared" si="563"/>
        <v/>
      </c>
      <c r="L1326" s="307" t="str">
        <f t="shared" si="558"/>
        <v/>
      </c>
      <c r="M1326" s="33"/>
      <c r="N1326" s="33" t="str">
        <f t="shared" si="564"/>
        <v/>
      </c>
      <c r="O1326" s="33" t="str">
        <f t="shared" si="565"/>
        <v/>
      </c>
      <c r="P1326" s="59" t="str">
        <f>IF('กรอกข้อมูล นร1'!E621="ย้าย",'กรอกข้อมูล นร1'!E621,"")</f>
        <v/>
      </c>
      <c r="Q1326" s="35">
        <f t="shared" si="572"/>
        <v>0</v>
      </c>
      <c r="W1326" s="35">
        <f t="shared" si="559"/>
        <v>0</v>
      </c>
    </row>
    <row r="1327" spans="1:23" ht="13.5" hidden="1" customHeight="1">
      <c r="A1327" s="54" t="str">
        <f t="shared" ref="A1327:B1327" si="575">A1277</f>
        <v/>
      </c>
      <c r="B1327" s="470" t="str">
        <f t="shared" si="575"/>
        <v/>
      </c>
      <c r="C1327" s="52" t="str">
        <f>IF(A1327="","",คะแนนตามตัวชี้วัด!AY1279)</f>
        <v/>
      </c>
      <c r="D1327" s="52" t="str">
        <f>IF(A1327="","",คะแนนตามตัวชี้วัด!AU1279)</f>
        <v/>
      </c>
      <c r="E1327" s="52" t="str">
        <f>IF(B1327="","",คะแนนตามตัวชี้วัด!AV1279)</f>
        <v/>
      </c>
      <c r="F1327" s="60" t="str">
        <f t="shared" si="561"/>
        <v/>
      </c>
      <c r="G1327" s="52" t="str">
        <f>IF(A1327="","",คะแนนตามตัวชี้วัด!AZ1279)</f>
        <v/>
      </c>
      <c r="H1327" s="52" t="str">
        <f>IF(A1327="","",คะแนนตามตัวชี้วัด!AW1279)</f>
        <v/>
      </c>
      <c r="I1327" s="52" t="str">
        <f>IF(B1327="","",คะแนนตามตัวชี้วัด!AX1279)</f>
        <v/>
      </c>
      <c r="J1327" s="60" t="str">
        <f t="shared" si="562"/>
        <v/>
      </c>
      <c r="K1327" s="54" t="str">
        <f t="shared" si="563"/>
        <v/>
      </c>
      <c r="L1327" s="307" t="str">
        <f t="shared" si="558"/>
        <v/>
      </c>
      <c r="M1327" s="33"/>
      <c r="N1327" s="33" t="str">
        <f t="shared" si="564"/>
        <v/>
      </c>
      <c r="O1327" s="33" t="str">
        <f t="shared" si="565"/>
        <v/>
      </c>
      <c r="P1327" s="59" t="str">
        <f>IF('กรอกข้อมูล นร1'!E622="ย้าย",'กรอกข้อมูล นร1'!E622,"")</f>
        <v/>
      </c>
      <c r="Q1327" s="35">
        <f t="shared" si="572"/>
        <v>0</v>
      </c>
      <c r="W1327" s="35">
        <f t="shared" si="559"/>
        <v>0</v>
      </c>
    </row>
    <row r="1328" spans="1:23" ht="13.5" hidden="1" customHeight="1">
      <c r="A1328" s="54" t="str">
        <f t="shared" ref="A1328:B1328" si="576">A1278</f>
        <v/>
      </c>
      <c r="B1328" s="470" t="str">
        <f t="shared" si="576"/>
        <v/>
      </c>
      <c r="C1328" s="52" t="str">
        <f>IF(A1328="","",คะแนนตามตัวชี้วัด!AY1280)</f>
        <v/>
      </c>
      <c r="D1328" s="52" t="str">
        <f>IF(A1328="","",คะแนนตามตัวชี้วัด!AU1280)</f>
        <v/>
      </c>
      <c r="E1328" s="52" t="str">
        <f>IF(B1328="","",คะแนนตามตัวชี้วัด!AV1280)</f>
        <v/>
      </c>
      <c r="F1328" s="60" t="str">
        <f t="shared" si="561"/>
        <v/>
      </c>
      <c r="G1328" s="52" t="str">
        <f>IF(A1328="","",คะแนนตามตัวชี้วัด!AZ1280)</f>
        <v/>
      </c>
      <c r="H1328" s="52" t="str">
        <f>IF(A1328="","",คะแนนตามตัวชี้วัด!AW1280)</f>
        <v/>
      </c>
      <c r="I1328" s="52" t="str">
        <f>IF(B1328="","",คะแนนตามตัวชี้วัด!AX1280)</f>
        <v/>
      </c>
      <c r="J1328" s="60" t="str">
        <f t="shared" si="562"/>
        <v/>
      </c>
      <c r="K1328" s="54" t="str">
        <f t="shared" si="563"/>
        <v/>
      </c>
      <c r="L1328" s="307" t="str">
        <f t="shared" si="558"/>
        <v/>
      </c>
      <c r="M1328" s="33"/>
      <c r="N1328" s="33" t="str">
        <f t="shared" si="564"/>
        <v/>
      </c>
      <c r="O1328" s="33" t="str">
        <f t="shared" si="565"/>
        <v/>
      </c>
      <c r="P1328" s="59" t="str">
        <f>IF('กรอกข้อมูล นร1'!E623="ย้าย",'กรอกข้อมูล นร1'!E623,"")</f>
        <v/>
      </c>
      <c r="Q1328" s="35">
        <f t="shared" si="572"/>
        <v>0</v>
      </c>
      <c r="W1328" s="35">
        <f t="shared" si="559"/>
        <v>0</v>
      </c>
    </row>
    <row r="1329" spans="1:23" ht="13.5" hidden="1" customHeight="1">
      <c r="A1329" s="54" t="str">
        <f t="shared" ref="A1329:B1329" si="577">A1279</f>
        <v/>
      </c>
      <c r="B1329" s="470" t="str">
        <f t="shared" si="577"/>
        <v/>
      </c>
      <c r="C1329" s="52" t="str">
        <f>IF(A1329="","",คะแนนตามตัวชี้วัด!AY1281)</f>
        <v/>
      </c>
      <c r="D1329" s="52" t="str">
        <f>IF(A1329="","",คะแนนตามตัวชี้วัด!AU1281)</f>
        <v/>
      </c>
      <c r="E1329" s="52" t="str">
        <f>IF(B1329="","",คะแนนตามตัวชี้วัด!AV1281)</f>
        <v/>
      </c>
      <c r="F1329" s="60" t="str">
        <f t="shared" si="561"/>
        <v/>
      </c>
      <c r="G1329" s="52" t="str">
        <f>IF(A1329="","",คะแนนตามตัวชี้วัด!AZ1281)</f>
        <v/>
      </c>
      <c r="H1329" s="52" t="str">
        <f>IF(A1329="","",คะแนนตามตัวชี้วัด!AW1281)</f>
        <v/>
      </c>
      <c r="I1329" s="52" t="str">
        <f>IF(B1329="","",คะแนนตามตัวชี้วัด!AX1281)</f>
        <v/>
      </c>
      <c r="J1329" s="60" t="str">
        <f t="shared" si="562"/>
        <v/>
      </c>
      <c r="K1329" s="54" t="str">
        <f t="shared" si="563"/>
        <v/>
      </c>
      <c r="L1329" s="307" t="str">
        <f t="shared" si="558"/>
        <v/>
      </c>
      <c r="M1329" s="33"/>
      <c r="N1329" s="33" t="str">
        <f t="shared" si="564"/>
        <v/>
      </c>
      <c r="O1329" s="33" t="str">
        <f t="shared" si="565"/>
        <v/>
      </c>
      <c r="P1329" s="59" t="str">
        <f>IF('กรอกข้อมูล นร1'!E624="ย้าย",'กรอกข้อมูล นร1'!E624,"")</f>
        <v/>
      </c>
      <c r="Q1329" s="35">
        <f t="shared" si="572"/>
        <v>0</v>
      </c>
      <c r="W1329" s="35">
        <f t="shared" si="559"/>
        <v>0</v>
      </c>
    </row>
    <row r="1330" spans="1:23" ht="13.5" hidden="1" customHeight="1">
      <c r="A1330" s="54" t="str">
        <f t="shared" ref="A1330:B1330" si="578">A1280</f>
        <v/>
      </c>
      <c r="B1330" s="470" t="str">
        <f t="shared" si="578"/>
        <v/>
      </c>
      <c r="C1330" s="52" t="str">
        <f>IF(A1330="","",คะแนนตามตัวชี้วัด!AY1282)</f>
        <v/>
      </c>
      <c r="D1330" s="52" t="str">
        <f>IF(A1330="","",คะแนนตามตัวชี้วัด!AU1282)</f>
        <v/>
      </c>
      <c r="E1330" s="52" t="str">
        <f>IF(B1330="","",คะแนนตามตัวชี้วัด!AV1282)</f>
        <v/>
      </c>
      <c r="F1330" s="60" t="str">
        <f t="shared" si="561"/>
        <v/>
      </c>
      <c r="G1330" s="52" t="str">
        <f>IF(A1330="","",คะแนนตามตัวชี้วัด!AZ1282)</f>
        <v/>
      </c>
      <c r="H1330" s="52" t="str">
        <f>IF(A1330="","",คะแนนตามตัวชี้วัด!AW1282)</f>
        <v/>
      </c>
      <c r="I1330" s="52" t="str">
        <f>IF(B1330="","",คะแนนตามตัวชี้วัด!AX1282)</f>
        <v/>
      </c>
      <c r="J1330" s="60" t="str">
        <f t="shared" si="562"/>
        <v/>
      </c>
      <c r="K1330" s="54" t="str">
        <f t="shared" si="563"/>
        <v/>
      </c>
      <c r="L1330" s="307" t="str">
        <f t="shared" si="558"/>
        <v/>
      </c>
      <c r="M1330" s="33"/>
      <c r="N1330" s="33" t="str">
        <f t="shared" si="564"/>
        <v/>
      </c>
      <c r="O1330" s="33" t="str">
        <f t="shared" si="565"/>
        <v/>
      </c>
      <c r="P1330" s="59" t="str">
        <f>IF('กรอกข้อมูล นร1'!E625="ย้าย",'กรอกข้อมูล นร1'!E625,"")</f>
        <v/>
      </c>
      <c r="Q1330" s="35">
        <f t="shared" si="572"/>
        <v>0</v>
      </c>
      <c r="W1330" s="35">
        <f t="shared" si="559"/>
        <v>0</v>
      </c>
    </row>
    <row r="1331" spans="1:23" ht="13.5" hidden="1" customHeight="1">
      <c r="A1331" s="54" t="str">
        <f t="shared" ref="A1331:B1331" si="579">A1281</f>
        <v/>
      </c>
      <c r="B1331" s="470" t="str">
        <f t="shared" si="579"/>
        <v/>
      </c>
      <c r="C1331" s="52" t="str">
        <f>IF(A1331="","",คะแนนตามตัวชี้วัด!AY1283)</f>
        <v/>
      </c>
      <c r="D1331" s="52" t="str">
        <f>IF(A1331="","",คะแนนตามตัวชี้วัด!AU1283)</f>
        <v/>
      </c>
      <c r="E1331" s="52" t="str">
        <f>IF(B1331="","",คะแนนตามตัวชี้วัด!AV1283)</f>
        <v/>
      </c>
      <c r="F1331" s="60" t="str">
        <f t="shared" si="561"/>
        <v/>
      </c>
      <c r="G1331" s="52" t="str">
        <f>IF(A1331="","",คะแนนตามตัวชี้วัด!AZ1283)</f>
        <v/>
      </c>
      <c r="H1331" s="52" t="str">
        <f>IF(A1331="","",คะแนนตามตัวชี้วัด!AW1283)</f>
        <v/>
      </c>
      <c r="I1331" s="52" t="str">
        <f>IF(B1331="","",คะแนนตามตัวชี้วัด!AX1283)</f>
        <v/>
      </c>
      <c r="J1331" s="60" t="str">
        <f t="shared" si="562"/>
        <v/>
      </c>
      <c r="K1331" s="54" t="str">
        <f t="shared" si="563"/>
        <v/>
      </c>
      <c r="L1331" s="307" t="str">
        <f t="shared" si="558"/>
        <v/>
      </c>
      <c r="M1331" s="33"/>
      <c r="N1331" s="33" t="str">
        <f t="shared" si="564"/>
        <v/>
      </c>
      <c r="O1331" s="33" t="str">
        <f t="shared" si="565"/>
        <v/>
      </c>
      <c r="P1331" s="59" t="str">
        <f>IF('กรอกข้อมูล นร1'!E626="ย้าย",'กรอกข้อมูล นร1'!E626,"")</f>
        <v/>
      </c>
      <c r="Q1331" s="35">
        <f t="shared" si="572"/>
        <v>0</v>
      </c>
      <c r="W1331" s="35">
        <f t="shared" si="559"/>
        <v>0</v>
      </c>
    </row>
    <row r="1332" spans="1:23" ht="13.5" hidden="1" customHeight="1">
      <c r="A1332" s="54" t="str">
        <f t="shared" ref="A1332:B1332" si="580">A1282</f>
        <v/>
      </c>
      <c r="B1332" s="470" t="str">
        <f t="shared" si="580"/>
        <v/>
      </c>
      <c r="C1332" s="52" t="str">
        <f>IF(A1332="","",คะแนนตามตัวชี้วัด!AY1284)</f>
        <v/>
      </c>
      <c r="D1332" s="52" t="str">
        <f>IF(A1332="","",คะแนนตามตัวชี้วัด!AU1284)</f>
        <v/>
      </c>
      <c r="E1332" s="52" t="str">
        <f>IF(B1332="","",คะแนนตามตัวชี้วัด!AV1284)</f>
        <v/>
      </c>
      <c r="F1332" s="60" t="str">
        <f t="shared" si="561"/>
        <v/>
      </c>
      <c r="G1332" s="52" t="str">
        <f>IF(A1332="","",คะแนนตามตัวชี้วัด!AZ1284)</f>
        <v/>
      </c>
      <c r="H1332" s="52" t="str">
        <f>IF(A1332="","",คะแนนตามตัวชี้วัด!AW1284)</f>
        <v/>
      </c>
      <c r="I1332" s="52" t="str">
        <f>IF(B1332="","",คะแนนตามตัวชี้วัด!AX1284)</f>
        <v/>
      </c>
      <c r="J1332" s="60" t="str">
        <f t="shared" si="562"/>
        <v/>
      </c>
      <c r="K1332" s="54" t="str">
        <f t="shared" si="563"/>
        <v/>
      </c>
      <c r="L1332" s="307" t="str">
        <f t="shared" si="558"/>
        <v/>
      </c>
      <c r="M1332" s="33"/>
      <c r="N1332" s="33" t="str">
        <f t="shared" si="564"/>
        <v/>
      </c>
      <c r="O1332" s="33" t="str">
        <f t="shared" si="565"/>
        <v/>
      </c>
      <c r="P1332" s="59" t="str">
        <f>IF('กรอกข้อมูล นร1'!E627="ย้าย",'กรอกข้อมูล นร1'!E627,"")</f>
        <v/>
      </c>
      <c r="Q1332" s="35">
        <f t="shared" si="572"/>
        <v>0</v>
      </c>
      <c r="W1332" s="35">
        <f t="shared" si="559"/>
        <v>0</v>
      </c>
    </row>
    <row r="1333" spans="1:23" ht="13.5" hidden="1" customHeight="1">
      <c r="A1333" s="54" t="str">
        <f t="shared" ref="A1333:B1333" si="581">A1283</f>
        <v/>
      </c>
      <c r="B1333" s="470" t="str">
        <f t="shared" si="581"/>
        <v/>
      </c>
      <c r="C1333" s="52" t="str">
        <f>IF(A1333="","",คะแนนตามตัวชี้วัด!AY1285)</f>
        <v/>
      </c>
      <c r="D1333" s="52" t="str">
        <f>IF(A1333="","",คะแนนตามตัวชี้วัด!AU1285)</f>
        <v/>
      </c>
      <c r="E1333" s="52" t="str">
        <f>IF(B1333="","",คะแนนตามตัวชี้วัด!AV1285)</f>
        <v/>
      </c>
      <c r="F1333" s="60" t="str">
        <f t="shared" si="561"/>
        <v/>
      </c>
      <c r="G1333" s="52" t="str">
        <f>IF(A1333="","",คะแนนตามตัวชี้วัด!AZ1285)</f>
        <v/>
      </c>
      <c r="H1333" s="52" t="str">
        <f>IF(A1333="","",คะแนนตามตัวชี้วัด!AW1285)</f>
        <v/>
      </c>
      <c r="I1333" s="52" t="str">
        <f>IF(B1333="","",คะแนนตามตัวชี้วัด!AX1285)</f>
        <v/>
      </c>
      <c r="J1333" s="60" t="str">
        <f t="shared" si="562"/>
        <v/>
      </c>
      <c r="K1333" s="54" t="str">
        <f t="shared" si="563"/>
        <v/>
      </c>
      <c r="L1333" s="307" t="str">
        <f t="shared" si="558"/>
        <v/>
      </c>
      <c r="M1333" s="33"/>
      <c r="N1333" s="33" t="str">
        <f t="shared" si="564"/>
        <v/>
      </c>
      <c r="O1333" s="33" t="str">
        <f t="shared" si="565"/>
        <v/>
      </c>
      <c r="P1333" s="59" t="str">
        <f>IF('กรอกข้อมูล นร1'!E628="ย้าย",'กรอกข้อมูล นร1'!E628,"")</f>
        <v/>
      </c>
      <c r="Q1333" s="35">
        <f t="shared" si="572"/>
        <v>0</v>
      </c>
      <c r="W1333" s="35">
        <f t="shared" si="559"/>
        <v>0</v>
      </c>
    </row>
    <row r="1334" spans="1:23" ht="13.5" hidden="1" customHeight="1">
      <c r="A1334" s="54" t="str">
        <f t="shared" ref="A1334:B1334" si="582">A1284</f>
        <v/>
      </c>
      <c r="B1334" s="470" t="str">
        <f t="shared" si="582"/>
        <v/>
      </c>
      <c r="C1334" s="52" t="str">
        <f>IF(A1334="","",คะแนนตามตัวชี้วัด!AY1286)</f>
        <v/>
      </c>
      <c r="D1334" s="52" t="str">
        <f>IF(A1334="","",คะแนนตามตัวชี้วัด!AU1286)</f>
        <v/>
      </c>
      <c r="E1334" s="52" t="str">
        <f>IF(B1334="","",คะแนนตามตัวชี้วัด!AV1286)</f>
        <v/>
      </c>
      <c r="F1334" s="60" t="str">
        <f t="shared" si="561"/>
        <v/>
      </c>
      <c r="G1334" s="52" t="str">
        <f>IF(A1334="","",คะแนนตามตัวชี้วัด!AZ1286)</f>
        <v/>
      </c>
      <c r="H1334" s="52" t="str">
        <f>IF(A1334="","",คะแนนตามตัวชี้วัด!AW1286)</f>
        <v/>
      </c>
      <c r="I1334" s="52" t="str">
        <f>IF(B1334="","",คะแนนตามตัวชี้วัด!AX1286)</f>
        <v/>
      </c>
      <c r="J1334" s="60" t="str">
        <f t="shared" si="562"/>
        <v/>
      </c>
      <c r="K1334" s="54" t="str">
        <f t="shared" si="563"/>
        <v/>
      </c>
      <c r="L1334" s="307" t="str">
        <f t="shared" si="558"/>
        <v/>
      </c>
      <c r="M1334" s="33"/>
      <c r="N1334" s="33" t="str">
        <f t="shared" si="564"/>
        <v/>
      </c>
      <c r="O1334" s="33" t="str">
        <f t="shared" si="565"/>
        <v/>
      </c>
      <c r="P1334" s="59" t="str">
        <f>IF('กรอกข้อมูล นร1'!E629="ย้าย",'กรอกข้อมูล นร1'!E629,"")</f>
        <v/>
      </c>
      <c r="Q1334" s="35">
        <f t="shared" si="572"/>
        <v>0</v>
      </c>
      <c r="W1334" s="35">
        <f t="shared" si="559"/>
        <v>0</v>
      </c>
    </row>
    <row r="1335" spans="1:23" ht="13.5" hidden="1" customHeight="1">
      <c r="A1335" s="54" t="str">
        <f t="shared" ref="A1335:B1335" si="583">A1285</f>
        <v/>
      </c>
      <c r="B1335" s="470" t="str">
        <f t="shared" si="583"/>
        <v/>
      </c>
      <c r="C1335" s="52" t="str">
        <f>IF(A1335="","",คะแนนตามตัวชี้วัด!AY1287)</f>
        <v/>
      </c>
      <c r="D1335" s="52" t="str">
        <f>IF(A1335="","",คะแนนตามตัวชี้วัด!AU1287)</f>
        <v/>
      </c>
      <c r="E1335" s="52" t="str">
        <f>IF(B1335="","",คะแนนตามตัวชี้วัด!AV1287)</f>
        <v/>
      </c>
      <c r="F1335" s="60" t="str">
        <f t="shared" si="561"/>
        <v/>
      </c>
      <c r="G1335" s="52" t="str">
        <f>IF(A1335="","",คะแนนตามตัวชี้วัด!AZ1287)</f>
        <v/>
      </c>
      <c r="H1335" s="52" t="str">
        <f>IF(A1335="","",คะแนนตามตัวชี้วัด!AW1287)</f>
        <v/>
      </c>
      <c r="I1335" s="52" t="str">
        <f>IF(B1335="","",คะแนนตามตัวชี้วัด!AX1287)</f>
        <v/>
      </c>
      <c r="J1335" s="60" t="str">
        <f t="shared" si="562"/>
        <v/>
      </c>
      <c r="K1335" s="54" t="str">
        <f t="shared" si="563"/>
        <v/>
      </c>
      <c r="L1335" s="307" t="str">
        <f t="shared" si="558"/>
        <v/>
      </c>
      <c r="M1335" s="33"/>
      <c r="N1335" s="33" t="str">
        <f t="shared" si="564"/>
        <v/>
      </c>
      <c r="O1335" s="33" t="str">
        <f t="shared" si="565"/>
        <v/>
      </c>
      <c r="P1335" s="59" t="str">
        <f>IF('กรอกข้อมูล นร1'!E630="ย้าย",'กรอกข้อมูล นร1'!E630,"")</f>
        <v/>
      </c>
      <c r="Q1335" s="35">
        <f t="shared" si="572"/>
        <v>0</v>
      </c>
      <c r="W1335" s="35">
        <f t="shared" si="559"/>
        <v>0</v>
      </c>
    </row>
    <row r="1336" spans="1:23" ht="13.5" hidden="1" customHeight="1">
      <c r="A1336" s="54" t="str">
        <f t="shared" ref="A1336:B1336" si="584">A1286</f>
        <v/>
      </c>
      <c r="B1336" s="470" t="str">
        <f t="shared" si="584"/>
        <v/>
      </c>
      <c r="C1336" s="52" t="str">
        <f>IF(A1336="","",คะแนนตามตัวชี้วัด!AY1288)</f>
        <v/>
      </c>
      <c r="D1336" s="52" t="str">
        <f>IF(A1336="","",คะแนนตามตัวชี้วัด!AU1288)</f>
        <v/>
      </c>
      <c r="E1336" s="52" t="str">
        <f>IF(B1336="","",คะแนนตามตัวชี้วัด!AV1288)</f>
        <v/>
      </c>
      <c r="F1336" s="60" t="str">
        <f t="shared" si="561"/>
        <v/>
      </c>
      <c r="G1336" s="52" t="str">
        <f>IF(A1336="","",คะแนนตามตัวชี้วัด!AZ1288)</f>
        <v/>
      </c>
      <c r="H1336" s="52" t="str">
        <f>IF(A1336="","",คะแนนตามตัวชี้วัด!AW1288)</f>
        <v/>
      </c>
      <c r="I1336" s="52" t="str">
        <f>IF(B1336="","",คะแนนตามตัวชี้วัด!AX1288)</f>
        <v/>
      </c>
      <c r="J1336" s="60" t="str">
        <f t="shared" si="562"/>
        <v/>
      </c>
      <c r="K1336" s="54" t="str">
        <f t="shared" si="563"/>
        <v/>
      </c>
      <c r="L1336" s="307" t="str">
        <f t="shared" si="558"/>
        <v/>
      </c>
      <c r="M1336" s="33"/>
      <c r="N1336" s="33" t="str">
        <f t="shared" si="564"/>
        <v/>
      </c>
      <c r="O1336" s="33" t="str">
        <f t="shared" si="565"/>
        <v/>
      </c>
      <c r="P1336" s="59" t="str">
        <f>IF('กรอกข้อมูล นร1'!E631="ย้าย",'กรอกข้อมูล นร1'!E631,"")</f>
        <v/>
      </c>
      <c r="Q1336" s="35">
        <f t="shared" si="572"/>
        <v>0</v>
      </c>
      <c r="W1336" s="35">
        <f t="shared" si="559"/>
        <v>0</v>
      </c>
    </row>
    <row r="1337" spans="1:23" ht="13.5" hidden="1" customHeight="1">
      <c r="A1337" s="54" t="str">
        <f t="shared" ref="A1337:B1337" si="585">A1287</f>
        <v/>
      </c>
      <c r="B1337" s="470" t="str">
        <f t="shared" si="585"/>
        <v/>
      </c>
      <c r="C1337" s="52" t="str">
        <f>IF(A1337="","",คะแนนตามตัวชี้วัด!AY1289)</f>
        <v/>
      </c>
      <c r="D1337" s="52" t="str">
        <f>IF(A1337="","",คะแนนตามตัวชี้วัด!AU1289)</f>
        <v/>
      </c>
      <c r="E1337" s="52" t="str">
        <f>IF(B1337="","",คะแนนตามตัวชี้วัด!AV1289)</f>
        <v/>
      </c>
      <c r="F1337" s="60" t="str">
        <f t="shared" si="561"/>
        <v/>
      </c>
      <c r="G1337" s="52" t="str">
        <f>IF(A1337="","",คะแนนตามตัวชี้วัด!AZ1289)</f>
        <v/>
      </c>
      <c r="H1337" s="52" t="str">
        <f>IF(A1337="","",คะแนนตามตัวชี้วัด!AW1289)</f>
        <v/>
      </c>
      <c r="I1337" s="52" t="str">
        <f>IF(B1337="","",คะแนนตามตัวชี้วัด!AX1289)</f>
        <v/>
      </c>
      <c r="J1337" s="60" t="str">
        <f t="shared" si="562"/>
        <v/>
      </c>
      <c r="K1337" s="54" t="str">
        <f t="shared" si="563"/>
        <v/>
      </c>
      <c r="L1337" s="307" t="str">
        <f t="shared" si="558"/>
        <v/>
      </c>
      <c r="M1337" s="33"/>
      <c r="N1337" s="33" t="str">
        <f t="shared" si="564"/>
        <v/>
      </c>
      <c r="O1337" s="33" t="str">
        <f t="shared" si="565"/>
        <v/>
      </c>
      <c r="P1337" s="59" t="str">
        <f>IF('กรอกข้อมูล นร1'!E632="ย้าย",'กรอกข้อมูล นร1'!E632,"")</f>
        <v/>
      </c>
      <c r="Q1337" s="35">
        <f t="shared" si="572"/>
        <v>0</v>
      </c>
      <c r="W1337" s="35">
        <f t="shared" si="559"/>
        <v>0</v>
      </c>
    </row>
    <row r="1338" spans="1:23" ht="13.5" hidden="1" customHeight="1">
      <c r="A1338" s="54" t="str">
        <f t="shared" ref="A1338:B1338" si="586">A1288</f>
        <v/>
      </c>
      <c r="B1338" s="470" t="str">
        <f t="shared" si="586"/>
        <v/>
      </c>
      <c r="C1338" s="52" t="str">
        <f>IF(A1338="","",คะแนนตามตัวชี้วัด!AY1290)</f>
        <v/>
      </c>
      <c r="D1338" s="52" t="str">
        <f>IF(A1338="","",คะแนนตามตัวชี้วัด!AU1290)</f>
        <v/>
      </c>
      <c r="E1338" s="52" t="str">
        <f>IF(B1338="","",คะแนนตามตัวชี้วัด!AV1290)</f>
        <v/>
      </c>
      <c r="F1338" s="60" t="str">
        <f t="shared" si="561"/>
        <v/>
      </c>
      <c r="G1338" s="52" t="str">
        <f>IF(A1338="","",คะแนนตามตัวชี้วัด!AZ1290)</f>
        <v/>
      </c>
      <c r="H1338" s="52" t="str">
        <f>IF(A1338="","",คะแนนตามตัวชี้วัด!AW1290)</f>
        <v/>
      </c>
      <c r="I1338" s="52" t="str">
        <f>IF(B1338="","",คะแนนตามตัวชี้วัด!AX1290)</f>
        <v/>
      </c>
      <c r="J1338" s="60" t="str">
        <f t="shared" si="562"/>
        <v/>
      </c>
      <c r="K1338" s="54" t="str">
        <f t="shared" si="563"/>
        <v/>
      </c>
      <c r="L1338" s="307" t="str">
        <f t="shared" si="558"/>
        <v/>
      </c>
      <c r="M1338" s="33"/>
      <c r="N1338" s="33" t="str">
        <f t="shared" si="564"/>
        <v/>
      </c>
      <c r="O1338" s="33" t="str">
        <f t="shared" si="565"/>
        <v/>
      </c>
      <c r="P1338" s="59" t="str">
        <f>IF('กรอกข้อมูล นร1'!E633="ย้าย",'กรอกข้อมูล นร1'!E633,"")</f>
        <v/>
      </c>
      <c r="Q1338" s="35">
        <f t="shared" si="572"/>
        <v>0</v>
      </c>
      <c r="W1338" s="35">
        <f t="shared" si="559"/>
        <v>0</v>
      </c>
    </row>
    <row r="1339" spans="1:23" ht="13.5" hidden="1" customHeight="1">
      <c r="A1339" s="54" t="str">
        <f t="shared" ref="A1339:B1339" si="587">A1289</f>
        <v/>
      </c>
      <c r="B1339" s="470" t="str">
        <f t="shared" si="587"/>
        <v/>
      </c>
      <c r="C1339" s="52" t="str">
        <f>IF(A1339="","",คะแนนตามตัวชี้วัด!AY1291)</f>
        <v/>
      </c>
      <c r="D1339" s="52" t="str">
        <f>IF(A1339="","",คะแนนตามตัวชี้วัด!AU1291)</f>
        <v/>
      </c>
      <c r="E1339" s="52" t="str">
        <f>IF(B1339="","",คะแนนตามตัวชี้วัด!AV1291)</f>
        <v/>
      </c>
      <c r="F1339" s="60" t="str">
        <f t="shared" si="561"/>
        <v/>
      </c>
      <c r="G1339" s="52" t="str">
        <f>IF(A1339="","",คะแนนตามตัวชี้วัด!AZ1291)</f>
        <v/>
      </c>
      <c r="H1339" s="52" t="str">
        <f>IF(A1339="","",คะแนนตามตัวชี้วัด!AW1291)</f>
        <v/>
      </c>
      <c r="I1339" s="52" t="str">
        <f>IF(B1339="","",คะแนนตามตัวชี้วัด!AX1291)</f>
        <v/>
      </c>
      <c r="J1339" s="60" t="str">
        <f t="shared" si="562"/>
        <v/>
      </c>
      <c r="K1339" s="54" t="str">
        <f t="shared" si="563"/>
        <v/>
      </c>
      <c r="L1339" s="307" t="str">
        <f t="shared" si="558"/>
        <v/>
      </c>
      <c r="M1339" s="33"/>
      <c r="N1339" s="33" t="str">
        <f t="shared" si="564"/>
        <v/>
      </c>
      <c r="O1339" s="33" t="str">
        <f t="shared" si="565"/>
        <v/>
      </c>
      <c r="P1339" s="59" t="str">
        <f>IF('กรอกข้อมูล นร1'!E634="ย้าย",'กรอกข้อมูล นร1'!E634,"")</f>
        <v/>
      </c>
      <c r="Q1339" s="35">
        <f t="shared" si="572"/>
        <v>0</v>
      </c>
      <c r="W1339" s="35">
        <f t="shared" si="559"/>
        <v>0</v>
      </c>
    </row>
    <row r="1340" spans="1:23" ht="13.5" hidden="1" customHeight="1">
      <c r="A1340" s="54" t="str">
        <f t="shared" ref="A1340:B1340" si="588">A1290</f>
        <v/>
      </c>
      <c r="B1340" s="470" t="str">
        <f t="shared" si="588"/>
        <v/>
      </c>
      <c r="C1340" s="52" t="str">
        <f>IF(A1340="","",คะแนนตามตัวชี้วัด!AY1292)</f>
        <v/>
      </c>
      <c r="D1340" s="52" t="str">
        <f>IF(A1340="","",คะแนนตามตัวชี้วัด!AU1292)</f>
        <v/>
      </c>
      <c r="E1340" s="52" t="str">
        <f>IF(B1340="","",คะแนนตามตัวชี้วัด!AV1292)</f>
        <v/>
      </c>
      <c r="F1340" s="60" t="str">
        <f t="shared" si="561"/>
        <v/>
      </c>
      <c r="G1340" s="52" t="str">
        <f>IF(A1340="","",คะแนนตามตัวชี้วัด!AZ1292)</f>
        <v/>
      </c>
      <c r="H1340" s="52" t="str">
        <f>IF(A1340="","",คะแนนตามตัวชี้วัด!AW1292)</f>
        <v/>
      </c>
      <c r="I1340" s="52" t="str">
        <f>IF(B1340="","",คะแนนตามตัวชี้วัด!AX1292)</f>
        <v/>
      </c>
      <c r="J1340" s="60" t="str">
        <f t="shared" si="562"/>
        <v/>
      </c>
      <c r="K1340" s="54" t="str">
        <f t="shared" si="563"/>
        <v/>
      </c>
      <c r="L1340" s="307" t="str">
        <f t="shared" si="558"/>
        <v/>
      </c>
      <c r="M1340" s="33"/>
      <c r="N1340" s="33" t="str">
        <f t="shared" si="564"/>
        <v/>
      </c>
      <c r="O1340" s="33" t="str">
        <f t="shared" si="565"/>
        <v/>
      </c>
      <c r="P1340" s="59" t="str">
        <f>IF('กรอกข้อมูล นร1'!E635="ย้าย",'กรอกข้อมูล นร1'!E635,"")</f>
        <v/>
      </c>
      <c r="Q1340" s="35">
        <f t="shared" si="572"/>
        <v>0</v>
      </c>
      <c r="W1340" s="35">
        <f t="shared" si="559"/>
        <v>0</v>
      </c>
    </row>
    <row r="1341" spans="1:23" ht="13.5" hidden="1" customHeight="1">
      <c r="A1341" s="54" t="str">
        <f t="shared" ref="A1341:B1341" si="589">A1291</f>
        <v/>
      </c>
      <c r="B1341" s="470" t="str">
        <f t="shared" si="589"/>
        <v/>
      </c>
      <c r="C1341" s="52" t="str">
        <f>IF(A1341="","",คะแนนตามตัวชี้วัด!AY1293)</f>
        <v/>
      </c>
      <c r="D1341" s="52" t="str">
        <f>IF(A1341="","",คะแนนตามตัวชี้วัด!AU1293)</f>
        <v/>
      </c>
      <c r="E1341" s="52" t="str">
        <f>IF(B1341="","",คะแนนตามตัวชี้วัด!AV1293)</f>
        <v/>
      </c>
      <c r="F1341" s="60" t="str">
        <f t="shared" si="561"/>
        <v/>
      </c>
      <c r="G1341" s="52" t="str">
        <f>IF(A1341="","",คะแนนตามตัวชี้วัด!AZ1293)</f>
        <v/>
      </c>
      <c r="H1341" s="52" t="str">
        <f>IF(A1341="","",คะแนนตามตัวชี้วัด!AW1293)</f>
        <v/>
      </c>
      <c r="I1341" s="52" t="str">
        <f>IF(B1341="","",คะแนนตามตัวชี้วัด!AX1293)</f>
        <v/>
      </c>
      <c r="J1341" s="60" t="str">
        <f t="shared" si="562"/>
        <v/>
      </c>
      <c r="K1341" s="54" t="str">
        <f t="shared" si="563"/>
        <v/>
      </c>
      <c r="L1341" s="307" t="str">
        <f t="shared" si="558"/>
        <v/>
      </c>
      <c r="M1341" s="33"/>
      <c r="N1341" s="33" t="str">
        <f t="shared" si="564"/>
        <v/>
      </c>
      <c r="O1341" s="33" t="str">
        <f t="shared" si="565"/>
        <v/>
      </c>
      <c r="P1341" s="59" t="str">
        <f>IF('กรอกข้อมูล นร1'!E636="ย้าย",'กรอกข้อมูล นร1'!E636,"")</f>
        <v/>
      </c>
      <c r="Q1341" s="35">
        <f t="shared" si="572"/>
        <v>0</v>
      </c>
      <c r="W1341" s="35">
        <f t="shared" si="559"/>
        <v>0</v>
      </c>
    </row>
    <row r="1342" spans="1:23" ht="13.5" hidden="1" customHeight="1">
      <c r="A1342" s="54" t="str">
        <f t="shared" ref="A1342:B1342" si="590">A1292</f>
        <v/>
      </c>
      <c r="B1342" s="470" t="str">
        <f t="shared" si="590"/>
        <v/>
      </c>
      <c r="C1342" s="52" t="str">
        <f>IF(A1342="","",คะแนนตามตัวชี้วัด!AY1294)</f>
        <v/>
      </c>
      <c r="D1342" s="52" t="str">
        <f>IF(A1342="","",คะแนนตามตัวชี้วัด!AU1294)</f>
        <v/>
      </c>
      <c r="E1342" s="52" t="str">
        <f>IF(B1342="","",คะแนนตามตัวชี้วัด!AV1294)</f>
        <v/>
      </c>
      <c r="F1342" s="60" t="str">
        <f t="shared" si="561"/>
        <v/>
      </c>
      <c r="G1342" s="52" t="str">
        <f>IF(A1342="","",คะแนนตามตัวชี้วัด!AZ1294)</f>
        <v/>
      </c>
      <c r="H1342" s="52" t="str">
        <f>IF(A1342="","",คะแนนตามตัวชี้วัด!AW1294)</f>
        <v/>
      </c>
      <c r="I1342" s="52" t="str">
        <f>IF(B1342="","",คะแนนตามตัวชี้วัด!AX1294)</f>
        <v/>
      </c>
      <c r="J1342" s="60" t="str">
        <f t="shared" si="562"/>
        <v/>
      </c>
      <c r="K1342" s="54" t="str">
        <f t="shared" si="563"/>
        <v/>
      </c>
      <c r="L1342" s="307" t="str">
        <f t="shared" si="558"/>
        <v/>
      </c>
      <c r="M1342" s="33"/>
      <c r="N1342" s="33" t="str">
        <f t="shared" si="564"/>
        <v/>
      </c>
      <c r="O1342" s="33" t="str">
        <f t="shared" si="565"/>
        <v/>
      </c>
      <c r="P1342" s="59" t="str">
        <f>IF('กรอกข้อมูล นร1'!E637="ย้าย",'กรอกข้อมูล นร1'!E637,"")</f>
        <v/>
      </c>
      <c r="Q1342" s="35">
        <f t="shared" si="572"/>
        <v>0</v>
      </c>
      <c r="W1342" s="35">
        <f t="shared" si="559"/>
        <v>0</v>
      </c>
    </row>
    <row r="1343" spans="1:23" ht="13.5" hidden="1" customHeight="1">
      <c r="A1343" s="54" t="str">
        <f t="shared" ref="A1343:B1343" si="591">A1293</f>
        <v/>
      </c>
      <c r="B1343" s="470" t="str">
        <f t="shared" si="591"/>
        <v/>
      </c>
      <c r="C1343" s="52" t="str">
        <f>IF(A1343="","",คะแนนตามตัวชี้วัด!AY1295)</f>
        <v/>
      </c>
      <c r="D1343" s="52" t="str">
        <f>IF(A1343="","",คะแนนตามตัวชี้วัด!AU1295)</f>
        <v/>
      </c>
      <c r="E1343" s="52" t="str">
        <f>IF(B1343="","",คะแนนตามตัวชี้วัด!AV1295)</f>
        <v/>
      </c>
      <c r="F1343" s="60" t="str">
        <f t="shared" si="561"/>
        <v/>
      </c>
      <c r="G1343" s="52" t="str">
        <f>IF(A1343="","",คะแนนตามตัวชี้วัด!AZ1295)</f>
        <v/>
      </c>
      <c r="H1343" s="52" t="str">
        <f>IF(A1343="","",คะแนนตามตัวชี้วัด!AW1295)</f>
        <v/>
      </c>
      <c r="I1343" s="52" t="str">
        <f>IF(B1343="","",คะแนนตามตัวชี้วัด!AX1295)</f>
        <v/>
      </c>
      <c r="J1343" s="60" t="str">
        <f t="shared" si="562"/>
        <v/>
      </c>
      <c r="K1343" s="54" t="str">
        <f t="shared" si="563"/>
        <v/>
      </c>
      <c r="L1343" s="307" t="str">
        <f t="shared" si="558"/>
        <v/>
      </c>
      <c r="M1343" s="33"/>
      <c r="N1343" s="33" t="str">
        <f t="shared" si="564"/>
        <v/>
      </c>
      <c r="O1343" s="33" t="str">
        <f t="shared" si="565"/>
        <v/>
      </c>
      <c r="P1343" s="59" t="str">
        <f>IF('กรอกข้อมูล นร1'!E638="ย้าย",'กรอกข้อมูล นร1'!E638,"")</f>
        <v/>
      </c>
      <c r="Q1343" s="35">
        <f t="shared" si="572"/>
        <v>0</v>
      </c>
      <c r="W1343" s="35">
        <f t="shared" si="559"/>
        <v>0</v>
      </c>
    </row>
    <row r="1344" spans="1:23" ht="13.5" hidden="1" customHeight="1">
      <c r="A1344" s="54" t="str">
        <f t="shared" ref="A1344:B1344" si="592">A1294</f>
        <v/>
      </c>
      <c r="B1344" s="470" t="str">
        <f t="shared" si="592"/>
        <v/>
      </c>
      <c r="C1344" s="52" t="str">
        <f>IF(A1344="","",คะแนนตามตัวชี้วัด!AY1296)</f>
        <v/>
      </c>
      <c r="D1344" s="52" t="str">
        <f>IF(A1344="","",คะแนนตามตัวชี้วัด!AU1296)</f>
        <v/>
      </c>
      <c r="E1344" s="52" t="str">
        <f>IF(B1344="","",คะแนนตามตัวชี้วัด!AV1296)</f>
        <v/>
      </c>
      <c r="F1344" s="60" t="str">
        <f t="shared" si="561"/>
        <v/>
      </c>
      <c r="G1344" s="52" t="str">
        <f>IF(A1344="","",คะแนนตามตัวชี้วัด!AZ1296)</f>
        <v/>
      </c>
      <c r="H1344" s="52" t="str">
        <f>IF(A1344="","",คะแนนตามตัวชี้วัด!AW1296)</f>
        <v/>
      </c>
      <c r="I1344" s="52" t="str">
        <f>IF(B1344="","",คะแนนตามตัวชี้วัด!AX1296)</f>
        <v/>
      </c>
      <c r="J1344" s="60" t="str">
        <f t="shared" si="562"/>
        <v/>
      </c>
      <c r="K1344" s="54" t="str">
        <f t="shared" si="563"/>
        <v/>
      </c>
      <c r="L1344" s="307" t="str">
        <f t="shared" si="558"/>
        <v/>
      </c>
      <c r="M1344" s="33"/>
      <c r="N1344" s="33" t="str">
        <f t="shared" si="564"/>
        <v/>
      </c>
      <c r="O1344" s="33" t="str">
        <f t="shared" si="565"/>
        <v/>
      </c>
      <c r="P1344" s="59" t="str">
        <f>IF('กรอกข้อมูล นร1'!E639="ย้าย",'กรอกข้อมูล นร1'!E639,"")</f>
        <v/>
      </c>
      <c r="Q1344" s="35">
        <f t="shared" si="572"/>
        <v>0</v>
      </c>
      <c r="W1344" s="35">
        <f t="shared" si="559"/>
        <v>0</v>
      </c>
    </row>
    <row r="1345" spans="1:24" ht="13.5" hidden="1" customHeight="1">
      <c r="A1345" s="54" t="str">
        <f t="shared" ref="A1345:B1345" si="593">A1295</f>
        <v/>
      </c>
      <c r="B1345" s="470" t="str">
        <f t="shared" si="593"/>
        <v/>
      </c>
      <c r="C1345" s="52" t="str">
        <f>IF(A1345="","",คะแนนตามตัวชี้วัด!AY1297)</f>
        <v/>
      </c>
      <c r="D1345" s="52" t="str">
        <f>IF(A1345="","",คะแนนตามตัวชี้วัด!AU1297)</f>
        <v/>
      </c>
      <c r="E1345" s="52" t="str">
        <f>IF(B1345="","",คะแนนตามตัวชี้วัด!AV1297)</f>
        <v/>
      </c>
      <c r="F1345" s="60" t="str">
        <f t="shared" si="561"/>
        <v/>
      </c>
      <c r="G1345" s="52" t="str">
        <f>IF(A1345="","",คะแนนตามตัวชี้วัด!AZ1297)</f>
        <v/>
      </c>
      <c r="H1345" s="52" t="str">
        <f>IF(A1345="","",คะแนนตามตัวชี้วัด!AW1297)</f>
        <v/>
      </c>
      <c r="I1345" s="52" t="str">
        <f>IF(B1345="","",คะแนนตามตัวชี้วัด!AX1297)</f>
        <v/>
      </c>
      <c r="J1345" s="60" t="str">
        <f t="shared" si="562"/>
        <v/>
      </c>
      <c r="K1345" s="54" t="str">
        <f t="shared" si="563"/>
        <v/>
      </c>
      <c r="L1345" s="307" t="str">
        <f t="shared" si="558"/>
        <v/>
      </c>
      <c r="M1345" s="33"/>
      <c r="N1345" s="33" t="str">
        <f t="shared" si="564"/>
        <v/>
      </c>
      <c r="O1345" s="33" t="str">
        <f t="shared" si="565"/>
        <v/>
      </c>
      <c r="P1345" s="59" t="str">
        <f>IF('กรอกข้อมูล นร1'!E640="ย้าย",'กรอกข้อมูล นร1'!E640,"")</f>
        <v/>
      </c>
      <c r="Q1345" s="35">
        <f t="shared" si="572"/>
        <v>0</v>
      </c>
      <c r="W1345" s="35">
        <f t="shared" si="559"/>
        <v>0</v>
      </c>
    </row>
    <row r="1346" spans="1:24" ht="13.5" hidden="1" customHeight="1">
      <c r="A1346" s="54" t="str">
        <f t="shared" ref="A1346:B1346" si="594">A1296</f>
        <v/>
      </c>
      <c r="B1346" s="470" t="str">
        <f t="shared" si="594"/>
        <v/>
      </c>
      <c r="C1346" s="52" t="str">
        <f>IF(A1346="","",คะแนนตามตัวชี้วัด!AY1298)</f>
        <v/>
      </c>
      <c r="D1346" s="52" t="str">
        <f>IF(A1346="","",คะแนนตามตัวชี้วัด!AU1298)</f>
        <v/>
      </c>
      <c r="E1346" s="52" t="str">
        <f>IF(B1346="","",คะแนนตามตัวชี้วัด!AV1298)</f>
        <v/>
      </c>
      <c r="F1346" s="60" t="str">
        <f t="shared" si="561"/>
        <v/>
      </c>
      <c r="G1346" s="52" t="str">
        <f>IF(A1346="","",คะแนนตามตัวชี้วัด!AZ1298)</f>
        <v/>
      </c>
      <c r="H1346" s="52" t="str">
        <f>IF(A1346="","",คะแนนตามตัวชี้วัด!AW1298)</f>
        <v/>
      </c>
      <c r="I1346" s="52" t="str">
        <f>IF(B1346="","",คะแนนตามตัวชี้วัด!AX1298)</f>
        <v/>
      </c>
      <c r="J1346" s="60" t="str">
        <f t="shared" si="562"/>
        <v/>
      </c>
      <c r="K1346" s="54" t="str">
        <f t="shared" si="563"/>
        <v/>
      </c>
      <c r="L1346" s="307" t="str">
        <f t="shared" si="558"/>
        <v/>
      </c>
      <c r="M1346" s="33"/>
      <c r="N1346" s="33" t="str">
        <f t="shared" si="564"/>
        <v/>
      </c>
      <c r="O1346" s="33" t="str">
        <f t="shared" si="565"/>
        <v/>
      </c>
      <c r="P1346" s="59" t="str">
        <f>IF('กรอกข้อมูล นร1'!E641="ย้าย",'กรอกข้อมูล นร1'!E641,"")</f>
        <v/>
      </c>
      <c r="Q1346" s="35">
        <f t="shared" si="572"/>
        <v>0</v>
      </c>
      <c r="W1346" s="35">
        <f t="shared" si="559"/>
        <v>0</v>
      </c>
    </row>
    <row r="1347" spans="1:24" ht="13.5" hidden="1" customHeight="1">
      <c r="A1347" s="54" t="str">
        <f t="shared" ref="A1347:B1347" si="595">A1297</f>
        <v/>
      </c>
      <c r="B1347" s="470" t="str">
        <f t="shared" si="595"/>
        <v/>
      </c>
      <c r="C1347" s="52" t="str">
        <f>IF(A1347="","",คะแนนตามตัวชี้วัด!AY1299)</f>
        <v/>
      </c>
      <c r="D1347" s="52" t="str">
        <f>IF(A1347="","",คะแนนตามตัวชี้วัด!AU1299)</f>
        <v/>
      </c>
      <c r="E1347" s="52" t="str">
        <f>IF(B1347="","",คะแนนตามตัวชี้วัด!AV1299)</f>
        <v/>
      </c>
      <c r="F1347" s="60" t="str">
        <f t="shared" si="561"/>
        <v/>
      </c>
      <c r="G1347" s="52" t="str">
        <f>IF(A1347="","",คะแนนตามตัวชี้วัด!AZ1299)</f>
        <v/>
      </c>
      <c r="H1347" s="52" t="str">
        <f>IF(A1347="","",คะแนนตามตัวชี้วัด!AW1299)</f>
        <v/>
      </c>
      <c r="I1347" s="52" t="str">
        <f>IF(B1347="","",คะแนนตามตัวชี้วัด!AX1299)</f>
        <v/>
      </c>
      <c r="J1347" s="60" t="str">
        <f t="shared" si="562"/>
        <v/>
      </c>
      <c r="K1347" s="54" t="str">
        <f t="shared" si="563"/>
        <v/>
      </c>
      <c r="L1347" s="307" t="str">
        <f t="shared" si="558"/>
        <v/>
      </c>
      <c r="M1347" s="33"/>
      <c r="N1347" s="33" t="str">
        <f t="shared" si="564"/>
        <v/>
      </c>
      <c r="O1347" s="33" t="str">
        <f t="shared" si="565"/>
        <v/>
      </c>
      <c r="P1347" s="59" t="str">
        <f>IF('กรอกข้อมูล นร1'!E642="ย้าย",'กรอกข้อมูล นร1'!E642,"")</f>
        <v/>
      </c>
      <c r="Q1347" s="35">
        <f t="shared" si="572"/>
        <v>0</v>
      </c>
      <c r="W1347" s="35">
        <f t="shared" si="559"/>
        <v>0</v>
      </c>
    </row>
    <row r="1348" spans="1:24" ht="13.5" hidden="1" customHeight="1">
      <c r="A1348" s="54" t="str">
        <f t="shared" ref="A1348:B1348" si="596">A1298</f>
        <v/>
      </c>
      <c r="B1348" s="470" t="str">
        <f t="shared" si="596"/>
        <v/>
      </c>
      <c r="C1348" s="52" t="str">
        <f>IF(A1348="","",คะแนนตามตัวชี้วัด!AY1300)</f>
        <v/>
      </c>
      <c r="D1348" s="52" t="str">
        <f>IF(A1348="","",คะแนนตามตัวชี้วัด!AU1300)</f>
        <v/>
      </c>
      <c r="E1348" s="52" t="str">
        <f>IF(B1348="","",คะแนนตามตัวชี้วัด!AV1300)</f>
        <v/>
      </c>
      <c r="F1348" s="60" t="str">
        <f t="shared" si="561"/>
        <v/>
      </c>
      <c r="G1348" s="52" t="str">
        <f>IF(A1348="","",คะแนนตามตัวชี้วัด!AZ1300)</f>
        <v/>
      </c>
      <c r="H1348" s="52" t="str">
        <f>IF(A1348="","",คะแนนตามตัวชี้วัด!AW1300)</f>
        <v/>
      </c>
      <c r="I1348" s="52" t="str">
        <f>IF(B1348="","",คะแนนตามตัวชี้วัด!AX1300)</f>
        <v/>
      </c>
      <c r="J1348" s="60" t="str">
        <f t="shared" si="562"/>
        <v/>
      </c>
      <c r="K1348" s="54" t="str">
        <f t="shared" si="563"/>
        <v/>
      </c>
      <c r="L1348" s="307" t="str">
        <f t="shared" si="558"/>
        <v/>
      </c>
      <c r="M1348" s="33"/>
      <c r="N1348" s="33" t="str">
        <f t="shared" si="564"/>
        <v/>
      </c>
      <c r="O1348" s="33" t="str">
        <f t="shared" si="565"/>
        <v/>
      </c>
      <c r="P1348" s="59" t="str">
        <f>IF('กรอกข้อมูล นร1'!E643="ย้าย",'กรอกข้อมูล นร1'!E643,"")</f>
        <v/>
      </c>
      <c r="Q1348" s="35">
        <f t="shared" si="572"/>
        <v>0</v>
      </c>
      <c r="W1348" s="35">
        <f t="shared" si="559"/>
        <v>0</v>
      </c>
    </row>
    <row r="1349" spans="1:24" ht="13.5" hidden="1" customHeight="1">
      <c r="A1349" s="54" t="str">
        <f t="shared" ref="A1349:B1349" si="597">A1299</f>
        <v/>
      </c>
      <c r="B1349" s="470" t="str">
        <f t="shared" si="597"/>
        <v/>
      </c>
      <c r="C1349" s="52" t="str">
        <f>IF(A1349="","",คะแนนตามตัวชี้วัด!AY1301)</f>
        <v/>
      </c>
      <c r="D1349" s="52" t="str">
        <f>IF(A1349="","",คะแนนตามตัวชี้วัด!AU1301)</f>
        <v/>
      </c>
      <c r="E1349" s="52" t="str">
        <f>IF(B1349="","",คะแนนตามตัวชี้วัด!AV1301)</f>
        <v/>
      </c>
      <c r="F1349" s="60" t="str">
        <f t="shared" si="561"/>
        <v/>
      </c>
      <c r="G1349" s="52" t="str">
        <f>IF(A1349="","",คะแนนตามตัวชี้วัด!AZ1301)</f>
        <v/>
      </c>
      <c r="H1349" s="52" t="str">
        <f>IF(A1349="","",คะแนนตามตัวชี้วัด!AW1301)</f>
        <v/>
      </c>
      <c r="I1349" s="52" t="str">
        <f>IF(B1349="","",คะแนนตามตัวชี้วัด!AX1301)</f>
        <v/>
      </c>
      <c r="J1349" s="60" t="str">
        <f t="shared" si="562"/>
        <v/>
      </c>
      <c r="K1349" s="54" t="str">
        <f t="shared" si="563"/>
        <v/>
      </c>
      <c r="L1349" s="307" t="str">
        <f t="shared" si="558"/>
        <v/>
      </c>
      <c r="M1349" s="33"/>
      <c r="N1349" s="33" t="str">
        <f t="shared" si="564"/>
        <v/>
      </c>
      <c r="O1349" s="33" t="str">
        <f t="shared" si="565"/>
        <v/>
      </c>
      <c r="P1349" s="59" t="str">
        <f>IF('กรอกข้อมูล นร1'!E644="ย้าย",'กรอกข้อมูล นร1'!E644,"")</f>
        <v/>
      </c>
      <c r="Q1349" s="35">
        <f t="shared" si="572"/>
        <v>0</v>
      </c>
      <c r="W1349" s="35">
        <f t="shared" si="559"/>
        <v>0</v>
      </c>
    </row>
    <row r="1350" spans="1:24" ht="13.5" hidden="1" customHeight="1">
      <c r="A1350" s="54" t="str">
        <f t="shared" ref="A1350:B1350" si="598">A1300</f>
        <v/>
      </c>
      <c r="B1350" s="470" t="str">
        <f t="shared" si="598"/>
        <v/>
      </c>
      <c r="C1350" s="52" t="str">
        <f>IF(A1350="","",คะแนนตามตัวชี้วัด!AY1302)</f>
        <v/>
      </c>
      <c r="D1350" s="52" t="str">
        <f>IF(A1350="","",คะแนนตามตัวชี้วัด!AU1302)</f>
        <v/>
      </c>
      <c r="E1350" s="52" t="str">
        <f>IF(B1350="","",คะแนนตามตัวชี้วัด!AV1302)</f>
        <v/>
      </c>
      <c r="F1350" s="60" t="str">
        <f t="shared" si="561"/>
        <v/>
      </c>
      <c r="G1350" s="52" t="str">
        <f>IF(A1350="","",คะแนนตามตัวชี้วัด!AZ1302)</f>
        <v/>
      </c>
      <c r="H1350" s="52" t="str">
        <f>IF(A1350="","",คะแนนตามตัวชี้วัด!AW1302)</f>
        <v/>
      </c>
      <c r="I1350" s="52" t="str">
        <f>IF(B1350="","",คะแนนตามตัวชี้วัด!AX1302)</f>
        <v/>
      </c>
      <c r="J1350" s="60" t="str">
        <f t="shared" si="562"/>
        <v/>
      </c>
      <c r="K1350" s="54" t="str">
        <f t="shared" si="563"/>
        <v/>
      </c>
      <c r="L1350" s="307" t="str">
        <f t="shared" si="558"/>
        <v/>
      </c>
      <c r="M1350" s="33"/>
      <c r="N1350" s="33" t="str">
        <f t="shared" si="564"/>
        <v/>
      </c>
      <c r="O1350" s="33" t="str">
        <f t="shared" si="565"/>
        <v/>
      </c>
      <c r="P1350" s="59" t="str">
        <f>IF('กรอกข้อมูล นร1'!E645="ย้าย",'กรอกข้อมูล นร1'!E645,"")</f>
        <v/>
      </c>
      <c r="Q1350" s="35">
        <f t="shared" si="572"/>
        <v>0</v>
      </c>
      <c r="W1350" s="35">
        <f t="shared" si="559"/>
        <v>0</v>
      </c>
    </row>
    <row r="1351" spans="1:24" ht="13.5" hidden="1" customHeight="1">
      <c r="A1351" s="54" t="str">
        <f t="shared" ref="A1351:B1351" si="599">A1301</f>
        <v/>
      </c>
      <c r="B1351" s="470" t="str">
        <f t="shared" si="599"/>
        <v/>
      </c>
      <c r="C1351" s="52" t="str">
        <f>IF(A1351="","",คะแนนตามตัวชี้วัด!AY1303)</f>
        <v/>
      </c>
      <c r="D1351" s="52" t="str">
        <f>IF(A1351="","",คะแนนตามตัวชี้วัด!AU1303)</f>
        <v/>
      </c>
      <c r="E1351" s="52" t="str">
        <f>IF(B1351="","",คะแนนตามตัวชี้วัด!AV1303)</f>
        <v/>
      </c>
      <c r="F1351" s="60" t="str">
        <f t="shared" si="561"/>
        <v/>
      </c>
      <c r="G1351" s="52" t="str">
        <f>IF(A1351="","",คะแนนตามตัวชี้วัด!AZ1303)</f>
        <v/>
      </c>
      <c r="H1351" s="52" t="str">
        <f>IF(A1351="","",คะแนนตามตัวชี้วัด!AW1303)</f>
        <v/>
      </c>
      <c r="I1351" s="52" t="str">
        <f>IF(B1351="","",คะแนนตามตัวชี้วัด!AX1303)</f>
        <v/>
      </c>
      <c r="J1351" s="60" t="str">
        <f t="shared" si="562"/>
        <v/>
      </c>
      <c r="K1351" s="54" t="str">
        <f t="shared" si="563"/>
        <v/>
      </c>
      <c r="L1351" s="307" t="str">
        <f t="shared" si="558"/>
        <v/>
      </c>
      <c r="M1351" s="33"/>
      <c r="N1351" s="33" t="str">
        <f t="shared" si="564"/>
        <v/>
      </c>
      <c r="O1351" s="33" t="str">
        <f t="shared" si="565"/>
        <v/>
      </c>
      <c r="P1351" s="59" t="str">
        <f>IF('กรอกข้อมูล นร1'!E646="ย้าย",'กรอกข้อมูล นร1'!E646,"")</f>
        <v/>
      </c>
      <c r="Q1351" s="35">
        <f t="shared" si="572"/>
        <v>0</v>
      </c>
      <c r="W1351" s="35">
        <f t="shared" si="559"/>
        <v>0</v>
      </c>
    </row>
    <row r="1352" spans="1:24" ht="13.5" hidden="1" customHeight="1">
      <c r="A1352" s="54" t="str">
        <f t="shared" ref="A1352:B1352" si="600">A1302</f>
        <v/>
      </c>
      <c r="B1352" s="470" t="str">
        <f t="shared" si="600"/>
        <v/>
      </c>
      <c r="C1352" s="52" t="str">
        <f>IF(A1352="","",คะแนนตามตัวชี้วัด!AY1304)</f>
        <v/>
      </c>
      <c r="D1352" s="52" t="str">
        <f>IF(A1352="","",คะแนนตามตัวชี้วัด!AU1304)</f>
        <v/>
      </c>
      <c r="E1352" s="52" t="str">
        <f>IF(B1352="","",คะแนนตามตัวชี้วัด!AV1304)</f>
        <v/>
      </c>
      <c r="F1352" s="60" t="str">
        <f t="shared" si="561"/>
        <v/>
      </c>
      <c r="G1352" s="52" t="str">
        <f>IF(A1352="","",คะแนนตามตัวชี้วัด!AZ1304)</f>
        <v/>
      </c>
      <c r="H1352" s="52" t="str">
        <f>IF(A1352="","",คะแนนตามตัวชี้วัด!AW1304)</f>
        <v/>
      </c>
      <c r="I1352" s="52" t="str">
        <f>IF(B1352="","",คะแนนตามตัวชี้วัด!AX1304)</f>
        <v/>
      </c>
      <c r="J1352" s="60" t="str">
        <f t="shared" si="562"/>
        <v/>
      </c>
      <c r="K1352" s="54" t="str">
        <f t="shared" si="563"/>
        <v/>
      </c>
      <c r="L1352" s="307" t="str">
        <f t="shared" si="558"/>
        <v/>
      </c>
      <c r="M1352" s="33"/>
      <c r="N1352" s="33" t="str">
        <f t="shared" si="564"/>
        <v/>
      </c>
      <c r="O1352" s="33" t="str">
        <f t="shared" si="565"/>
        <v/>
      </c>
      <c r="P1352" s="59" t="str">
        <f>IF('กรอกข้อมูล นร1'!E647="ย้าย",'กรอกข้อมูล นร1'!E647,"")</f>
        <v/>
      </c>
      <c r="Q1352" s="35">
        <f t="shared" si="572"/>
        <v>0</v>
      </c>
      <c r="W1352" s="35">
        <f t="shared" si="559"/>
        <v>0</v>
      </c>
    </row>
    <row r="1353" spans="1:24" ht="13.5" hidden="1" customHeight="1">
      <c r="A1353" s="54" t="str">
        <f t="shared" ref="A1353:B1353" si="601">A1303</f>
        <v/>
      </c>
      <c r="B1353" s="470" t="str">
        <f t="shared" si="601"/>
        <v/>
      </c>
      <c r="C1353" s="52" t="str">
        <f>IF(A1353="","",คะแนนตามตัวชี้วัด!AY1305)</f>
        <v/>
      </c>
      <c r="D1353" s="52" t="str">
        <f>IF(A1353="","",คะแนนตามตัวชี้วัด!AU1305)</f>
        <v/>
      </c>
      <c r="E1353" s="52" t="str">
        <f>IF(B1353="","",คะแนนตามตัวชี้วัด!AV1305)</f>
        <v/>
      </c>
      <c r="F1353" s="60" t="str">
        <f t="shared" si="561"/>
        <v/>
      </c>
      <c r="G1353" s="52" t="str">
        <f>IF(A1353="","",คะแนนตามตัวชี้วัด!AZ1305)</f>
        <v/>
      </c>
      <c r="H1353" s="52" t="str">
        <f>IF(A1353="","",คะแนนตามตัวชี้วัด!AW1305)</f>
        <v/>
      </c>
      <c r="I1353" s="52" t="str">
        <f>IF(B1353="","",คะแนนตามตัวชี้วัด!AX1305)</f>
        <v/>
      </c>
      <c r="J1353" s="60" t="str">
        <f t="shared" si="562"/>
        <v/>
      </c>
      <c r="K1353" s="54" t="str">
        <f t="shared" si="563"/>
        <v/>
      </c>
      <c r="L1353" s="307" t="str">
        <f t="shared" si="558"/>
        <v/>
      </c>
      <c r="M1353" s="33"/>
      <c r="N1353" s="33" t="str">
        <f t="shared" si="564"/>
        <v/>
      </c>
      <c r="O1353" s="33" t="str">
        <f t="shared" si="565"/>
        <v/>
      </c>
      <c r="P1353" s="59" t="str">
        <f>IF('กรอกข้อมูล นร1'!E648="ย้าย",'กรอกข้อมูล นร1'!E648,"")</f>
        <v/>
      </c>
      <c r="Q1353" s="35">
        <f t="shared" si="572"/>
        <v>0</v>
      </c>
      <c r="W1353" s="35">
        <f t="shared" si="559"/>
        <v>0</v>
      </c>
    </row>
    <row r="1354" spans="1:24" ht="13.5" hidden="1" customHeight="1">
      <c r="A1354" s="54" t="str">
        <f t="shared" ref="A1354:B1354" si="602">A1304</f>
        <v/>
      </c>
      <c r="B1354" s="470" t="str">
        <f t="shared" si="602"/>
        <v/>
      </c>
      <c r="C1354" s="52" t="str">
        <f>IF(A1354="","",คะแนนตามตัวชี้วัด!AY1306)</f>
        <v/>
      </c>
      <c r="D1354" s="52" t="str">
        <f>IF(A1354="","",คะแนนตามตัวชี้วัด!AU1306)</f>
        <v/>
      </c>
      <c r="E1354" s="52" t="str">
        <f>IF(B1354="","",คะแนนตามตัวชี้วัด!AV1306)</f>
        <v/>
      </c>
      <c r="F1354" s="60" t="str">
        <f t="shared" si="561"/>
        <v/>
      </c>
      <c r="G1354" s="52" t="str">
        <f>IF(A1354="","",คะแนนตามตัวชี้วัด!AZ1306)</f>
        <v/>
      </c>
      <c r="H1354" s="52" t="str">
        <f>IF(A1354="","",คะแนนตามตัวชี้วัด!AW1306)</f>
        <v/>
      </c>
      <c r="I1354" s="52" t="str">
        <f>IF(B1354="","",คะแนนตามตัวชี้วัด!AX1306)</f>
        <v/>
      </c>
      <c r="J1354" s="60" t="str">
        <f t="shared" si="562"/>
        <v/>
      </c>
      <c r="K1354" s="54" t="str">
        <f t="shared" si="563"/>
        <v/>
      </c>
      <c r="L1354" s="307" t="str">
        <f t="shared" si="558"/>
        <v/>
      </c>
      <c r="M1354" s="33"/>
      <c r="N1354" s="33" t="str">
        <f t="shared" si="564"/>
        <v/>
      </c>
      <c r="O1354" s="33" t="str">
        <f t="shared" si="565"/>
        <v/>
      </c>
      <c r="P1354" s="59" t="str">
        <f>IF('กรอกข้อมูล นร1'!E649="ย้าย",'กรอกข้อมูล นร1'!E649,"")</f>
        <v/>
      </c>
      <c r="Q1354" s="35">
        <f t="shared" si="572"/>
        <v>0</v>
      </c>
      <c r="W1354" s="35">
        <f t="shared" si="559"/>
        <v>0</v>
      </c>
    </row>
    <row r="1355" spans="1:24" ht="13.5" hidden="1" customHeight="1">
      <c r="A1355" s="54" t="str">
        <f t="shared" ref="A1355:B1355" si="603">A1305</f>
        <v/>
      </c>
      <c r="B1355" s="470" t="str">
        <f t="shared" si="603"/>
        <v/>
      </c>
      <c r="C1355" s="52" t="str">
        <f>IF(A1355="","",คะแนนตามตัวชี้วัด!AY1307)</f>
        <v/>
      </c>
      <c r="D1355" s="52" t="str">
        <f>IF(A1355="","",คะแนนตามตัวชี้วัด!AU1307)</f>
        <v/>
      </c>
      <c r="E1355" s="52" t="str">
        <f>IF(B1355="","",คะแนนตามตัวชี้วัด!AV1307)</f>
        <v/>
      </c>
      <c r="F1355" s="60" t="str">
        <f t="shared" si="561"/>
        <v/>
      </c>
      <c r="G1355" s="52" t="str">
        <f>IF(A1355="","",คะแนนตามตัวชี้วัด!AZ1307)</f>
        <v/>
      </c>
      <c r="H1355" s="52" t="str">
        <f>IF(A1355="","",คะแนนตามตัวชี้วัด!AW1307)</f>
        <v/>
      </c>
      <c r="I1355" s="52" t="str">
        <f>IF(B1355="","",คะแนนตามตัวชี้วัด!AX1307)</f>
        <v/>
      </c>
      <c r="J1355" s="60" t="str">
        <f t="shared" si="562"/>
        <v/>
      </c>
      <c r="K1355" s="54" t="str">
        <f t="shared" si="563"/>
        <v/>
      </c>
      <c r="L1355" s="307" t="str">
        <f t="shared" si="558"/>
        <v/>
      </c>
      <c r="M1355" s="33"/>
      <c r="N1355" s="33" t="str">
        <f t="shared" si="564"/>
        <v/>
      </c>
      <c r="O1355" s="33" t="str">
        <f t="shared" si="565"/>
        <v/>
      </c>
      <c r="P1355" s="59" t="str">
        <f>IF('กรอกข้อมูล นร1'!E650="ย้าย",'กรอกข้อมูล นร1'!E650,"")</f>
        <v/>
      </c>
      <c r="Q1355" s="35">
        <f t="shared" si="572"/>
        <v>0</v>
      </c>
      <c r="W1355" s="35">
        <f t="shared" si="559"/>
        <v>0</v>
      </c>
    </row>
    <row r="1356" spans="1:24" ht="13.5" hidden="1" customHeight="1">
      <c r="A1356" s="54" t="str">
        <f t="shared" ref="A1356:B1356" si="604">A1306</f>
        <v/>
      </c>
      <c r="B1356" s="470" t="str">
        <f t="shared" si="604"/>
        <v/>
      </c>
      <c r="C1356" s="52" t="str">
        <f>IF(A1356="","",คะแนนตามตัวชี้วัด!AY1308)</f>
        <v/>
      </c>
      <c r="D1356" s="52" t="str">
        <f>IF(A1356="","",คะแนนตามตัวชี้วัด!AU1308)</f>
        <v/>
      </c>
      <c r="E1356" s="52" t="str">
        <f>IF(B1356="","",คะแนนตามตัวชี้วัด!AV1308)</f>
        <v/>
      </c>
      <c r="F1356" s="60" t="str">
        <f t="shared" si="561"/>
        <v/>
      </c>
      <c r="G1356" s="52" t="str">
        <f>IF(A1356="","",คะแนนตามตัวชี้วัด!AZ1308)</f>
        <v/>
      </c>
      <c r="H1356" s="52" t="str">
        <f>IF(A1356="","",คะแนนตามตัวชี้วัด!AW1308)</f>
        <v/>
      </c>
      <c r="I1356" s="52" t="str">
        <f>IF(B1356="","",คะแนนตามตัวชี้วัด!AX1308)</f>
        <v/>
      </c>
      <c r="J1356" s="60" t="str">
        <f t="shared" si="562"/>
        <v/>
      </c>
      <c r="K1356" s="54" t="str">
        <f t="shared" si="563"/>
        <v/>
      </c>
      <c r="L1356" s="307" t="str">
        <f t="shared" si="558"/>
        <v/>
      </c>
      <c r="M1356" s="33"/>
      <c r="N1356" s="33" t="str">
        <f t="shared" si="564"/>
        <v/>
      </c>
      <c r="O1356" s="33" t="str">
        <f t="shared" si="565"/>
        <v/>
      </c>
      <c r="P1356" s="59" t="str">
        <f>IF('กรอกข้อมูล นร1'!E651="ย้าย",'กรอกข้อมูล นร1'!E651,"")</f>
        <v/>
      </c>
      <c r="Q1356" s="35">
        <f t="shared" si="572"/>
        <v>0</v>
      </c>
      <c r="W1356" s="35">
        <f t="shared" si="559"/>
        <v>0</v>
      </c>
    </row>
    <row r="1357" spans="1:24" ht="21" hidden="1" customHeight="1">
      <c r="A1357" s="41"/>
      <c r="B1357" s="38"/>
      <c r="C1357" s="39"/>
      <c r="D1357" s="45"/>
      <c r="E1357" s="45"/>
      <c r="F1357" s="40"/>
      <c r="G1357" s="40"/>
      <c r="H1357" s="45"/>
      <c r="I1357" s="45"/>
      <c r="J1357" s="45"/>
      <c r="K1357" s="46"/>
      <c r="L1357" s="45"/>
      <c r="M1357" s="47"/>
      <c r="N1357" s="317" t="str">
        <f>IF(COUNTIF(N1317:N1356,"/"),COUNTIF(N1317:N1356,"/"),"0")</f>
        <v>0</v>
      </c>
      <c r="O1357" s="317">
        <f>IF(COUNTIF(O1317:O1356,"/"),COUNTIF(O1317:O1356,"/"),"0")</f>
        <v>2</v>
      </c>
      <c r="Q1357" s="35">
        <f t="shared" si="572"/>
        <v>0</v>
      </c>
      <c r="W1357" s="35">
        <f t="shared" si="559"/>
        <v>0</v>
      </c>
    </row>
    <row r="1358" spans="1:24" ht="21" hidden="1" customHeight="1">
      <c r="B1358" s="916" t="s">
        <v>114</v>
      </c>
      <c r="C1358" s="916"/>
      <c r="D1358" s="916"/>
      <c r="E1358" s="917">
        <f>N1357*100/SUM(N1357:O1357)</f>
        <v>0</v>
      </c>
      <c r="F1358" s="917"/>
      <c r="G1358" s="251"/>
      <c r="H1358" s="42"/>
      <c r="I1358" s="42"/>
      <c r="J1358" s="42"/>
      <c r="K1358" s="43"/>
      <c r="L1358" s="42"/>
      <c r="M1358" s="44"/>
      <c r="N1358" s="44"/>
      <c r="Q1358" s="35">
        <f t="shared" si="572"/>
        <v>0</v>
      </c>
      <c r="W1358" s="35">
        <f t="shared" si="559"/>
        <v>0</v>
      </c>
    </row>
    <row r="1359" spans="1:24" ht="21" hidden="1" customHeight="1">
      <c r="A1359" s="918" t="str">
        <f>"ผลการประเมินการเรียนรู้  วิชา"&amp;ข้อมูลพื้นฐาน!A631&amp;"    รหัสวิชา    "&amp;ข้อมูลพื้นฐาน!C631</f>
        <v xml:space="preserve">ผลการประเมินการเรียนรู้  วิชา    รหัสวิชา    </v>
      </c>
      <c r="B1359" s="918"/>
      <c r="C1359" s="918"/>
      <c r="D1359" s="918"/>
      <c r="E1359" s="918"/>
      <c r="F1359" s="918"/>
      <c r="G1359" s="918"/>
      <c r="H1359" s="918"/>
      <c r="I1359" s="918"/>
      <c r="J1359" s="918"/>
      <c r="K1359" s="918"/>
      <c r="L1359" s="918"/>
      <c r="M1359" s="918"/>
      <c r="N1359" s="918"/>
      <c r="O1359" s="918"/>
      <c r="P1359" s="918"/>
      <c r="Q1359" s="35">
        <f t="shared" si="572"/>
        <v>0</v>
      </c>
      <c r="X1359" s="35">
        <v>24</v>
      </c>
    </row>
    <row r="1360" spans="1:24" ht="21" hidden="1" customHeight="1">
      <c r="A1360" s="919" t="str">
        <f>"นักเรียนชั้นประถมศึกษาปีที่    "&amp;ข้อมูลพื้นฐาน!B606&amp;"    ปีการศึกษา  "&amp;ข้อมูลพื้นฐาน!B605</f>
        <v xml:space="preserve">นักเรียนชั้นประถมศึกษาปีที่        ปีการศึกษา  </v>
      </c>
      <c r="B1360" s="919"/>
      <c r="C1360" s="919"/>
      <c r="D1360" s="919"/>
      <c r="E1360" s="919"/>
      <c r="F1360" s="919"/>
      <c r="G1360" s="919"/>
      <c r="H1360" s="919"/>
      <c r="I1360" s="919"/>
      <c r="J1360" s="919"/>
      <c r="K1360" s="919"/>
      <c r="L1360" s="919"/>
      <c r="M1360" s="919"/>
      <c r="N1360" s="919"/>
      <c r="O1360" s="919"/>
      <c r="P1360" s="919"/>
      <c r="Q1360" s="35">
        <f t="shared" si="572"/>
        <v>0</v>
      </c>
    </row>
    <row r="1361" spans="1:23" ht="21" hidden="1" customHeight="1">
      <c r="A1361" s="920" t="str">
        <f>"ครูผู้สอน    "&amp;ข้อมูลพื้นฐาน!B631</f>
        <v xml:space="preserve">ครูผู้สอน    </v>
      </c>
      <c r="B1361" s="920"/>
      <c r="C1361" s="920"/>
      <c r="D1361" s="920"/>
      <c r="E1361" s="920"/>
      <c r="F1361" s="920"/>
      <c r="G1361" s="920"/>
      <c r="H1361" s="920"/>
      <c r="I1361" s="920"/>
      <c r="J1361" s="920"/>
      <c r="K1361" s="920"/>
      <c r="L1361" s="920"/>
      <c r="M1361" s="920"/>
      <c r="N1361" s="920"/>
      <c r="O1361" s="920"/>
      <c r="P1361" s="920"/>
      <c r="Q1361" s="35">
        <f t="shared" si="572"/>
        <v>0</v>
      </c>
    </row>
    <row r="1362" spans="1:23" ht="21" hidden="1" customHeight="1">
      <c r="A1362" s="921" t="s">
        <v>38</v>
      </c>
      <c r="B1362" s="924" t="s">
        <v>39</v>
      </c>
      <c r="C1362" s="927" t="s">
        <v>40</v>
      </c>
      <c r="D1362" s="927"/>
      <c r="E1362" s="927"/>
      <c r="F1362" s="927"/>
      <c r="G1362" s="928" t="s">
        <v>43</v>
      </c>
      <c r="H1362" s="928"/>
      <c r="I1362" s="928"/>
      <c r="J1362" s="929"/>
      <c r="K1362" s="930" t="s">
        <v>44</v>
      </c>
      <c r="L1362" s="931"/>
      <c r="M1362" s="932" t="s">
        <v>48</v>
      </c>
      <c r="N1362" s="935" t="s">
        <v>49</v>
      </c>
      <c r="O1362" s="936"/>
      <c r="P1362" s="939" t="s">
        <v>61</v>
      </c>
      <c r="Q1362" s="35">
        <f t="shared" si="572"/>
        <v>0</v>
      </c>
    </row>
    <row r="1363" spans="1:23" ht="62.25" hidden="1" customHeight="1">
      <c r="A1363" s="922"/>
      <c r="B1363" s="925"/>
      <c r="C1363" s="921" t="s">
        <v>116</v>
      </c>
      <c r="D1363" s="462" t="s">
        <v>41</v>
      </c>
      <c r="E1363" s="462" t="s">
        <v>42</v>
      </c>
      <c r="F1363" s="462" t="s">
        <v>1</v>
      </c>
      <c r="G1363" s="921" t="s">
        <v>116</v>
      </c>
      <c r="H1363" s="505" t="s">
        <v>41</v>
      </c>
      <c r="I1363" s="505" t="s">
        <v>42</v>
      </c>
      <c r="J1363" s="505" t="s">
        <v>1</v>
      </c>
      <c r="K1363" s="463" t="s">
        <v>45</v>
      </c>
      <c r="L1363" s="942" t="s">
        <v>46</v>
      </c>
      <c r="M1363" s="933"/>
      <c r="N1363" s="937"/>
      <c r="O1363" s="938"/>
      <c r="P1363" s="940"/>
      <c r="Q1363" s="35">
        <f t="shared" si="572"/>
        <v>0</v>
      </c>
    </row>
    <row r="1364" spans="1:23" ht="21" hidden="1" customHeight="1">
      <c r="A1364" s="922"/>
      <c r="B1364" s="925"/>
      <c r="C1364" s="923"/>
      <c r="D1364" s="464" t="s">
        <v>47</v>
      </c>
      <c r="E1364" s="464" t="s">
        <v>47</v>
      </c>
      <c r="F1364" s="464" t="s">
        <v>47</v>
      </c>
      <c r="G1364" s="923"/>
      <c r="H1364" s="464" t="s">
        <v>47</v>
      </c>
      <c r="I1364" s="464" t="s">
        <v>47</v>
      </c>
      <c r="J1364" s="464" t="s">
        <v>47</v>
      </c>
      <c r="K1364" s="465" t="s">
        <v>47</v>
      </c>
      <c r="L1364" s="943"/>
      <c r="M1364" s="933"/>
      <c r="N1364" s="939" t="s">
        <v>50</v>
      </c>
      <c r="O1364" s="939" t="s">
        <v>51</v>
      </c>
      <c r="P1364" s="940"/>
      <c r="Q1364" s="35">
        <f t="shared" si="572"/>
        <v>0</v>
      </c>
    </row>
    <row r="1365" spans="1:23" ht="21" hidden="1" customHeight="1">
      <c r="A1365" s="923"/>
      <c r="B1365" s="926"/>
      <c r="C1365" s="452">
        <f>ข้อมูลพื้นฐาน!F631</f>
        <v>0</v>
      </c>
      <c r="D1365" s="464">
        <f>ข้อมูลพื้นฐาน!D631</f>
        <v>0</v>
      </c>
      <c r="E1365" s="464">
        <f>ข้อมูลพื้นฐาน!E631</f>
        <v>0</v>
      </c>
      <c r="F1365" s="464">
        <f>SUM(D1365:E1365)</f>
        <v>0</v>
      </c>
      <c r="G1365" s="452">
        <f>ข้อมูลพื้นฐาน!G631</f>
        <v>0</v>
      </c>
      <c r="H1365" s="464">
        <f>ข้อมูลพื้นฐาน!D631</f>
        <v>0</v>
      </c>
      <c r="I1365" s="464">
        <f>ข้อมูลพื้นฐาน!E631</f>
        <v>0</v>
      </c>
      <c r="J1365" s="464">
        <f>SUM(H1365:I1365)</f>
        <v>0</v>
      </c>
      <c r="K1365" s="465">
        <f>SUM(F1365,J1365)/2</f>
        <v>0</v>
      </c>
      <c r="L1365" s="944"/>
      <c r="M1365" s="934"/>
      <c r="N1365" s="941"/>
      <c r="O1365" s="941"/>
      <c r="P1365" s="941"/>
      <c r="Q1365" s="35">
        <f t="shared" si="572"/>
        <v>0</v>
      </c>
    </row>
    <row r="1366" spans="1:23" ht="12.75" hidden="1" customHeight="1">
      <c r="A1366" s="54">
        <f>A1267</f>
        <v>0</v>
      </c>
      <c r="B1366" s="470">
        <f>B1317</f>
        <v>0</v>
      </c>
      <c r="C1366" s="52">
        <f>IF(A1366="","",คะแนนตามตัวชี้วัด!AY1315)</f>
        <v>0</v>
      </c>
      <c r="D1366" s="52">
        <f>IF(A1366="","",คะแนนตามตัวชี้วัด!AU1315)</f>
        <v>0</v>
      </c>
      <c r="E1366" s="52">
        <f>IF(B1366="","",คะแนนตามตัวชี้วัด!AV1315)</f>
        <v>0</v>
      </c>
      <c r="F1366" s="60" t="str">
        <f>IF(SUM(D1366:E1366),SUM(D1366:E1366),"")</f>
        <v/>
      </c>
      <c r="G1366" s="52">
        <f>IF(A1366="","",คะแนนตามตัวชี้วัด!AZ1315)</f>
        <v>0</v>
      </c>
      <c r="H1366" s="52">
        <f>IF(A1366="","",คะแนนตามตัวชี้วัด!AW1315)</f>
        <v>0</v>
      </c>
      <c r="I1366" s="52">
        <f>IF(B1366="","",คะแนนตามตัวชี้วัด!AX1315)</f>
        <v>0</v>
      </c>
      <c r="J1366" s="60" t="str">
        <f>IF(SUM(H1366:I1366),SUM(H1366:I1366),"")</f>
        <v/>
      </c>
      <c r="K1366" s="54">
        <f>IF(A1366="","",SUM(F1366,J1366)/2)</f>
        <v>0</v>
      </c>
      <c r="L1366" s="307">
        <f t="shared" ref="L1366:L1405" si="605">IF(A1366="","",IF(P1366="ย้าย","-",VLOOKUP(K1366,เกรดประจำชั้น,4,TRUE)))</f>
        <v>0</v>
      </c>
      <c r="M1366" s="33"/>
      <c r="N1366" s="33" t="str">
        <f>IF(P1366="ย้าย","-",IF(A1366="","",IF(L1366&gt;0,"/","")))</f>
        <v/>
      </c>
      <c r="O1366" s="33" t="str">
        <f>IF(N1366="-","-",IF(A1366="","",IF(L1366=0,"/","")))</f>
        <v>/</v>
      </c>
      <c r="P1366" s="59" t="str">
        <f>IF('กรอกข้อมูล นร1'!E612="ย้าย",'กรอกข้อมูล นร1'!E612,"")</f>
        <v/>
      </c>
      <c r="Q1366" s="35">
        <f t="shared" si="572"/>
        <v>0</v>
      </c>
      <c r="W1366" s="35">
        <f t="shared" ref="W1366:W1407" si="606">SUM(C1366,G1366)</f>
        <v>0</v>
      </c>
    </row>
    <row r="1367" spans="1:23" ht="12.75" hidden="1" customHeight="1">
      <c r="A1367" s="54">
        <f t="shared" ref="A1367:A1405" si="607">A1268</f>
        <v>1</v>
      </c>
      <c r="B1367" s="470" t="str">
        <f t="shared" ref="B1367:B1405" si="608">B1318</f>
        <v/>
      </c>
      <c r="C1367" s="52">
        <f>IF(A1367="","",คะแนนตามตัวชี้วัด!AY1316)</f>
        <v>0</v>
      </c>
      <c r="D1367" s="52">
        <f>IF(A1367="","",คะแนนตามตัวชี้วัด!AU1316)</f>
        <v>0</v>
      </c>
      <c r="E1367" s="52" t="str">
        <f>IF(B1367="","",คะแนนตามตัวชี้วัด!AV1316)</f>
        <v/>
      </c>
      <c r="F1367" s="60" t="str">
        <f t="shared" ref="F1367:F1405" si="609">IF(SUM(D1367:E1367),SUM(D1367:E1367),"")</f>
        <v/>
      </c>
      <c r="G1367" s="52">
        <f>IF(A1367="","",คะแนนตามตัวชี้วัด!AZ1316)</f>
        <v>0</v>
      </c>
      <c r="H1367" s="52">
        <f>IF(A1367="","",คะแนนตามตัวชี้วัด!AW1316)</f>
        <v>0</v>
      </c>
      <c r="I1367" s="52" t="str">
        <f>IF(B1367="","",คะแนนตามตัวชี้วัด!AX1316)</f>
        <v/>
      </c>
      <c r="J1367" s="60" t="str">
        <f t="shared" ref="J1367:J1405" si="610">IF(SUM(H1367:I1367),SUM(H1367:I1367),"")</f>
        <v/>
      </c>
      <c r="K1367" s="54">
        <f t="shared" ref="K1367:K1405" si="611">IF(A1367="","",SUM(F1367,J1367)/2)</f>
        <v>0</v>
      </c>
      <c r="L1367" s="307">
        <f t="shared" si="605"/>
        <v>0</v>
      </c>
      <c r="M1367" s="33"/>
      <c r="N1367" s="33" t="str">
        <f t="shared" ref="N1367:N1405" si="612">IF(P1367="ย้าย","-",IF(A1367="","",IF(L1367&gt;0,"/","")))</f>
        <v/>
      </c>
      <c r="O1367" s="33" t="str">
        <f t="shared" ref="O1367:O1405" si="613">IF(N1367="-","-",IF(A1367="","",IF(L1367=0,"/","")))</f>
        <v>/</v>
      </c>
      <c r="P1367" s="59" t="str">
        <f>IF('กรอกข้อมูล นร1'!E613="ย้าย",'กรอกข้อมูล นร1'!E613,"")</f>
        <v/>
      </c>
      <c r="Q1367" s="35">
        <f t="shared" si="572"/>
        <v>0</v>
      </c>
      <c r="W1367" s="35">
        <f t="shared" si="606"/>
        <v>0</v>
      </c>
    </row>
    <row r="1368" spans="1:23" ht="12.75" hidden="1" customHeight="1">
      <c r="A1368" s="54" t="str">
        <f t="shared" si="607"/>
        <v/>
      </c>
      <c r="B1368" s="470" t="str">
        <f t="shared" si="608"/>
        <v/>
      </c>
      <c r="C1368" s="52" t="str">
        <f>IF(A1368="","",คะแนนตามตัวชี้วัด!AY1317)</f>
        <v/>
      </c>
      <c r="D1368" s="52" t="str">
        <f>IF(A1368="","",คะแนนตามตัวชี้วัด!AU1317)</f>
        <v/>
      </c>
      <c r="E1368" s="52" t="str">
        <f>IF(B1368="","",คะแนนตามตัวชี้วัด!AV1317)</f>
        <v/>
      </c>
      <c r="F1368" s="60" t="str">
        <f t="shared" si="609"/>
        <v/>
      </c>
      <c r="G1368" s="52" t="str">
        <f>IF(A1368="","",คะแนนตามตัวชี้วัด!AZ1317)</f>
        <v/>
      </c>
      <c r="H1368" s="52" t="str">
        <f>IF(A1368="","",คะแนนตามตัวชี้วัด!AW1317)</f>
        <v/>
      </c>
      <c r="I1368" s="52" t="str">
        <f>IF(B1368="","",คะแนนตามตัวชี้วัด!AX1317)</f>
        <v/>
      </c>
      <c r="J1368" s="60" t="str">
        <f t="shared" si="610"/>
        <v/>
      </c>
      <c r="K1368" s="54" t="str">
        <f t="shared" si="611"/>
        <v/>
      </c>
      <c r="L1368" s="307" t="str">
        <f t="shared" si="605"/>
        <v/>
      </c>
      <c r="M1368" s="33"/>
      <c r="N1368" s="33" t="str">
        <f t="shared" si="612"/>
        <v/>
      </c>
      <c r="O1368" s="33" t="str">
        <f t="shared" si="613"/>
        <v/>
      </c>
      <c r="P1368" s="59" t="str">
        <f>IF('กรอกข้อมูล นร1'!E614="ย้าย",'กรอกข้อมูล นร1'!E614,"")</f>
        <v/>
      </c>
      <c r="Q1368" s="35">
        <f t="shared" si="572"/>
        <v>0</v>
      </c>
      <c r="W1368" s="35">
        <f t="shared" si="606"/>
        <v>0</v>
      </c>
    </row>
    <row r="1369" spans="1:23" ht="12.75" hidden="1" customHeight="1">
      <c r="A1369" s="54" t="str">
        <f t="shared" si="607"/>
        <v/>
      </c>
      <c r="B1369" s="470" t="str">
        <f t="shared" si="608"/>
        <v/>
      </c>
      <c r="C1369" s="52" t="str">
        <f>IF(A1369="","",คะแนนตามตัวชี้วัด!AY1318)</f>
        <v/>
      </c>
      <c r="D1369" s="52" t="str">
        <f>IF(A1369="","",คะแนนตามตัวชี้วัด!AU1318)</f>
        <v/>
      </c>
      <c r="E1369" s="52" t="str">
        <f>IF(B1369="","",คะแนนตามตัวชี้วัด!AV1318)</f>
        <v/>
      </c>
      <c r="F1369" s="60" t="str">
        <f t="shared" si="609"/>
        <v/>
      </c>
      <c r="G1369" s="52" t="str">
        <f>IF(A1369="","",คะแนนตามตัวชี้วัด!AZ1318)</f>
        <v/>
      </c>
      <c r="H1369" s="52" t="str">
        <f>IF(A1369="","",คะแนนตามตัวชี้วัด!AW1318)</f>
        <v/>
      </c>
      <c r="I1369" s="52" t="str">
        <f>IF(B1369="","",คะแนนตามตัวชี้วัด!AX1318)</f>
        <v/>
      </c>
      <c r="J1369" s="60" t="str">
        <f t="shared" si="610"/>
        <v/>
      </c>
      <c r="K1369" s="54" t="str">
        <f t="shared" si="611"/>
        <v/>
      </c>
      <c r="L1369" s="307" t="str">
        <f t="shared" si="605"/>
        <v/>
      </c>
      <c r="M1369" s="33"/>
      <c r="N1369" s="33" t="str">
        <f t="shared" si="612"/>
        <v/>
      </c>
      <c r="O1369" s="33" t="str">
        <f t="shared" si="613"/>
        <v/>
      </c>
      <c r="P1369" s="59" t="str">
        <f>IF('กรอกข้อมูล นร1'!E615="ย้าย",'กรอกข้อมูล นร1'!E615,"")</f>
        <v/>
      </c>
      <c r="Q1369" s="35">
        <f t="shared" si="572"/>
        <v>0</v>
      </c>
      <c r="W1369" s="35">
        <f t="shared" si="606"/>
        <v>0</v>
      </c>
    </row>
    <row r="1370" spans="1:23" ht="12.75" hidden="1" customHeight="1">
      <c r="A1370" s="54" t="str">
        <f t="shared" si="607"/>
        <v/>
      </c>
      <c r="B1370" s="470" t="str">
        <f t="shared" si="608"/>
        <v/>
      </c>
      <c r="C1370" s="52" t="str">
        <f>IF(A1370="","",คะแนนตามตัวชี้วัด!AY1319)</f>
        <v/>
      </c>
      <c r="D1370" s="52" t="str">
        <f>IF(A1370="","",คะแนนตามตัวชี้วัด!AU1319)</f>
        <v/>
      </c>
      <c r="E1370" s="52" t="str">
        <f>IF(B1370="","",คะแนนตามตัวชี้วัด!AV1319)</f>
        <v/>
      </c>
      <c r="F1370" s="60" t="str">
        <f t="shared" si="609"/>
        <v/>
      </c>
      <c r="G1370" s="52" t="str">
        <f>IF(A1370="","",คะแนนตามตัวชี้วัด!AZ1319)</f>
        <v/>
      </c>
      <c r="H1370" s="52" t="str">
        <f>IF(A1370="","",คะแนนตามตัวชี้วัด!AW1319)</f>
        <v/>
      </c>
      <c r="I1370" s="52" t="str">
        <f>IF(B1370="","",คะแนนตามตัวชี้วัด!AX1319)</f>
        <v/>
      </c>
      <c r="J1370" s="60" t="str">
        <f t="shared" si="610"/>
        <v/>
      </c>
      <c r="K1370" s="54" t="str">
        <f t="shared" si="611"/>
        <v/>
      </c>
      <c r="L1370" s="307" t="str">
        <f t="shared" si="605"/>
        <v/>
      </c>
      <c r="M1370" s="33"/>
      <c r="N1370" s="33" t="str">
        <f t="shared" si="612"/>
        <v/>
      </c>
      <c r="O1370" s="33" t="str">
        <f t="shared" si="613"/>
        <v/>
      </c>
      <c r="P1370" s="59" t="str">
        <f>IF('กรอกข้อมูล นร1'!E616="ย้าย",'กรอกข้อมูล นร1'!E616,"")</f>
        <v/>
      </c>
      <c r="Q1370" s="35">
        <f t="shared" si="572"/>
        <v>0</v>
      </c>
      <c r="W1370" s="35">
        <f t="shared" si="606"/>
        <v>0</v>
      </c>
    </row>
    <row r="1371" spans="1:23" ht="12.75" hidden="1" customHeight="1">
      <c r="A1371" s="54" t="str">
        <f t="shared" si="607"/>
        <v/>
      </c>
      <c r="B1371" s="470" t="str">
        <f t="shared" si="608"/>
        <v/>
      </c>
      <c r="C1371" s="52" t="str">
        <f>IF(A1371="","",คะแนนตามตัวชี้วัด!AY1320)</f>
        <v/>
      </c>
      <c r="D1371" s="52" t="str">
        <f>IF(A1371="","",คะแนนตามตัวชี้วัด!AU1320)</f>
        <v/>
      </c>
      <c r="E1371" s="52" t="str">
        <f>IF(B1371="","",คะแนนตามตัวชี้วัด!AV1320)</f>
        <v/>
      </c>
      <c r="F1371" s="60" t="str">
        <f t="shared" si="609"/>
        <v/>
      </c>
      <c r="G1371" s="52" t="str">
        <f>IF(A1371="","",คะแนนตามตัวชี้วัด!AZ1320)</f>
        <v/>
      </c>
      <c r="H1371" s="52" t="str">
        <f>IF(A1371="","",คะแนนตามตัวชี้วัด!AW1320)</f>
        <v/>
      </c>
      <c r="I1371" s="52" t="str">
        <f>IF(B1371="","",คะแนนตามตัวชี้วัด!AX1320)</f>
        <v/>
      </c>
      <c r="J1371" s="60" t="str">
        <f t="shared" si="610"/>
        <v/>
      </c>
      <c r="K1371" s="54" t="str">
        <f t="shared" si="611"/>
        <v/>
      </c>
      <c r="L1371" s="307" t="str">
        <f t="shared" si="605"/>
        <v/>
      </c>
      <c r="M1371" s="33"/>
      <c r="N1371" s="33" t="str">
        <f t="shared" si="612"/>
        <v/>
      </c>
      <c r="O1371" s="33" t="str">
        <f t="shared" si="613"/>
        <v/>
      </c>
      <c r="P1371" s="59" t="str">
        <f>IF('กรอกข้อมูล นร1'!E617="ย้าย",'กรอกข้อมูล นร1'!E617,"")</f>
        <v/>
      </c>
      <c r="Q1371" s="35">
        <f t="shared" si="572"/>
        <v>0</v>
      </c>
      <c r="W1371" s="35">
        <f t="shared" si="606"/>
        <v>0</v>
      </c>
    </row>
    <row r="1372" spans="1:23" ht="12.75" hidden="1" customHeight="1">
      <c r="A1372" s="54" t="str">
        <f t="shared" si="607"/>
        <v/>
      </c>
      <c r="B1372" s="470" t="str">
        <f t="shared" si="608"/>
        <v/>
      </c>
      <c r="C1372" s="52" t="str">
        <f>IF(A1372="","",คะแนนตามตัวชี้วัด!AY1321)</f>
        <v/>
      </c>
      <c r="D1372" s="52" t="str">
        <f>IF(A1372="","",คะแนนตามตัวชี้วัด!AU1321)</f>
        <v/>
      </c>
      <c r="E1372" s="52" t="str">
        <f>IF(B1372="","",คะแนนตามตัวชี้วัด!AV1321)</f>
        <v/>
      </c>
      <c r="F1372" s="60" t="str">
        <f t="shared" si="609"/>
        <v/>
      </c>
      <c r="G1372" s="52" t="str">
        <f>IF(A1372="","",คะแนนตามตัวชี้วัด!AZ1321)</f>
        <v/>
      </c>
      <c r="H1372" s="52" t="str">
        <f>IF(A1372="","",คะแนนตามตัวชี้วัด!AW1321)</f>
        <v/>
      </c>
      <c r="I1372" s="52" t="str">
        <f>IF(B1372="","",คะแนนตามตัวชี้วัด!AX1321)</f>
        <v/>
      </c>
      <c r="J1372" s="60" t="str">
        <f t="shared" si="610"/>
        <v/>
      </c>
      <c r="K1372" s="54" t="str">
        <f t="shared" si="611"/>
        <v/>
      </c>
      <c r="L1372" s="307" t="str">
        <f t="shared" si="605"/>
        <v/>
      </c>
      <c r="M1372" s="33"/>
      <c r="N1372" s="33" t="str">
        <f t="shared" si="612"/>
        <v/>
      </c>
      <c r="O1372" s="33" t="str">
        <f t="shared" si="613"/>
        <v/>
      </c>
      <c r="P1372" s="59" t="str">
        <f>IF('กรอกข้อมูล นร1'!E618="ย้าย",'กรอกข้อมูล นร1'!E618,"")</f>
        <v/>
      </c>
      <c r="Q1372" s="35">
        <f t="shared" si="572"/>
        <v>0</v>
      </c>
      <c r="W1372" s="35">
        <f t="shared" si="606"/>
        <v>0</v>
      </c>
    </row>
    <row r="1373" spans="1:23" ht="12.75" hidden="1" customHeight="1">
      <c r="A1373" s="54" t="str">
        <f t="shared" si="607"/>
        <v/>
      </c>
      <c r="B1373" s="470" t="str">
        <f t="shared" si="608"/>
        <v/>
      </c>
      <c r="C1373" s="52" t="str">
        <f>IF(A1373="","",คะแนนตามตัวชี้วัด!AY1322)</f>
        <v/>
      </c>
      <c r="D1373" s="52" t="str">
        <f>IF(A1373="","",คะแนนตามตัวชี้วัด!AU1322)</f>
        <v/>
      </c>
      <c r="E1373" s="52" t="str">
        <f>IF(B1373="","",คะแนนตามตัวชี้วัด!AV1322)</f>
        <v/>
      </c>
      <c r="F1373" s="60" t="str">
        <f t="shared" si="609"/>
        <v/>
      </c>
      <c r="G1373" s="52" t="str">
        <f>IF(A1373="","",คะแนนตามตัวชี้วัด!AZ1322)</f>
        <v/>
      </c>
      <c r="H1373" s="52" t="str">
        <f>IF(A1373="","",คะแนนตามตัวชี้วัด!AW1322)</f>
        <v/>
      </c>
      <c r="I1373" s="52" t="str">
        <f>IF(B1373="","",คะแนนตามตัวชี้วัด!AX1322)</f>
        <v/>
      </c>
      <c r="J1373" s="60" t="str">
        <f t="shared" si="610"/>
        <v/>
      </c>
      <c r="K1373" s="54" t="str">
        <f t="shared" si="611"/>
        <v/>
      </c>
      <c r="L1373" s="307" t="str">
        <f t="shared" si="605"/>
        <v/>
      </c>
      <c r="M1373" s="33"/>
      <c r="N1373" s="33" t="str">
        <f t="shared" si="612"/>
        <v/>
      </c>
      <c r="O1373" s="33" t="str">
        <f t="shared" si="613"/>
        <v/>
      </c>
      <c r="P1373" s="59" t="str">
        <f>IF('กรอกข้อมูล นร1'!E619="ย้าย",'กรอกข้อมูล นร1'!E619,"")</f>
        <v/>
      </c>
      <c r="Q1373" s="35">
        <f t="shared" si="572"/>
        <v>0</v>
      </c>
      <c r="W1373" s="35">
        <f t="shared" si="606"/>
        <v>0</v>
      </c>
    </row>
    <row r="1374" spans="1:23" ht="12.75" hidden="1" customHeight="1">
      <c r="A1374" s="54" t="str">
        <f t="shared" si="607"/>
        <v/>
      </c>
      <c r="B1374" s="470" t="str">
        <f t="shared" si="608"/>
        <v/>
      </c>
      <c r="C1374" s="52" t="str">
        <f>IF(A1374="","",คะแนนตามตัวชี้วัด!AY1323)</f>
        <v/>
      </c>
      <c r="D1374" s="52" t="str">
        <f>IF(A1374="","",คะแนนตามตัวชี้วัด!AU1323)</f>
        <v/>
      </c>
      <c r="E1374" s="52" t="str">
        <f>IF(B1374="","",คะแนนตามตัวชี้วัด!AV1323)</f>
        <v/>
      </c>
      <c r="F1374" s="60" t="str">
        <f t="shared" si="609"/>
        <v/>
      </c>
      <c r="G1374" s="52" t="str">
        <f>IF(A1374="","",คะแนนตามตัวชี้วัด!AZ1323)</f>
        <v/>
      </c>
      <c r="H1374" s="52" t="str">
        <f>IF(A1374="","",คะแนนตามตัวชี้วัด!AW1323)</f>
        <v/>
      </c>
      <c r="I1374" s="52" t="str">
        <f>IF(B1374="","",คะแนนตามตัวชี้วัด!AX1323)</f>
        <v/>
      </c>
      <c r="J1374" s="60" t="str">
        <f t="shared" si="610"/>
        <v/>
      </c>
      <c r="K1374" s="54" t="str">
        <f t="shared" si="611"/>
        <v/>
      </c>
      <c r="L1374" s="307" t="str">
        <f t="shared" si="605"/>
        <v/>
      </c>
      <c r="M1374" s="33"/>
      <c r="N1374" s="33" t="str">
        <f t="shared" si="612"/>
        <v/>
      </c>
      <c r="O1374" s="33" t="str">
        <f t="shared" si="613"/>
        <v/>
      </c>
      <c r="P1374" s="59" t="str">
        <f>IF('กรอกข้อมูล นร1'!E620="ย้าย",'กรอกข้อมูล นร1'!E620,"")</f>
        <v/>
      </c>
      <c r="Q1374" s="35">
        <f t="shared" si="572"/>
        <v>0</v>
      </c>
      <c r="W1374" s="35">
        <f t="shared" si="606"/>
        <v>0</v>
      </c>
    </row>
    <row r="1375" spans="1:23" ht="12.75" hidden="1" customHeight="1">
      <c r="A1375" s="54" t="str">
        <f t="shared" si="607"/>
        <v/>
      </c>
      <c r="B1375" s="470" t="str">
        <f t="shared" si="608"/>
        <v/>
      </c>
      <c r="C1375" s="52" t="str">
        <f>IF(A1375="","",คะแนนตามตัวชี้วัด!AY1324)</f>
        <v/>
      </c>
      <c r="D1375" s="52" t="str">
        <f>IF(A1375="","",คะแนนตามตัวชี้วัด!AU1324)</f>
        <v/>
      </c>
      <c r="E1375" s="52" t="str">
        <f>IF(B1375="","",คะแนนตามตัวชี้วัด!AV1324)</f>
        <v/>
      </c>
      <c r="F1375" s="60" t="str">
        <f t="shared" si="609"/>
        <v/>
      </c>
      <c r="G1375" s="52" t="str">
        <f>IF(A1375="","",คะแนนตามตัวชี้วัด!AZ1324)</f>
        <v/>
      </c>
      <c r="H1375" s="52" t="str">
        <f>IF(A1375="","",คะแนนตามตัวชี้วัด!AW1324)</f>
        <v/>
      </c>
      <c r="I1375" s="52" t="str">
        <f>IF(B1375="","",คะแนนตามตัวชี้วัด!AX1324)</f>
        <v/>
      </c>
      <c r="J1375" s="60" t="str">
        <f t="shared" si="610"/>
        <v/>
      </c>
      <c r="K1375" s="54" t="str">
        <f t="shared" si="611"/>
        <v/>
      </c>
      <c r="L1375" s="307" t="str">
        <f t="shared" si="605"/>
        <v/>
      </c>
      <c r="M1375" s="33"/>
      <c r="N1375" s="33" t="str">
        <f t="shared" si="612"/>
        <v/>
      </c>
      <c r="O1375" s="33" t="str">
        <f t="shared" si="613"/>
        <v/>
      </c>
      <c r="P1375" s="59" t="str">
        <f>IF('กรอกข้อมูล นร1'!E621="ย้าย",'กรอกข้อมูล นร1'!E621,"")</f>
        <v/>
      </c>
      <c r="Q1375" s="35">
        <f t="shared" si="572"/>
        <v>0</v>
      </c>
      <c r="W1375" s="35">
        <f t="shared" si="606"/>
        <v>0</v>
      </c>
    </row>
    <row r="1376" spans="1:23" ht="12.75" hidden="1" customHeight="1">
      <c r="A1376" s="54" t="str">
        <f t="shared" si="607"/>
        <v/>
      </c>
      <c r="B1376" s="470" t="str">
        <f t="shared" si="608"/>
        <v/>
      </c>
      <c r="C1376" s="52" t="str">
        <f>IF(A1376="","",คะแนนตามตัวชี้วัด!AY1325)</f>
        <v/>
      </c>
      <c r="D1376" s="52" t="str">
        <f>IF(A1376="","",คะแนนตามตัวชี้วัด!AU1325)</f>
        <v/>
      </c>
      <c r="E1376" s="52" t="str">
        <f>IF(B1376="","",คะแนนตามตัวชี้วัด!AV1325)</f>
        <v/>
      </c>
      <c r="F1376" s="60" t="str">
        <f t="shared" si="609"/>
        <v/>
      </c>
      <c r="G1376" s="52" t="str">
        <f>IF(A1376="","",คะแนนตามตัวชี้วัด!AZ1325)</f>
        <v/>
      </c>
      <c r="H1376" s="52" t="str">
        <f>IF(A1376="","",คะแนนตามตัวชี้วัด!AW1325)</f>
        <v/>
      </c>
      <c r="I1376" s="52" t="str">
        <f>IF(B1376="","",คะแนนตามตัวชี้วัด!AX1325)</f>
        <v/>
      </c>
      <c r="J1376" s="60" t="str">
        <f t="shared" si="610"/>
        <v/>
      </c>
      <c r="K1376" s="54" t="str">
        <f t="shared" si="611"/>
        <v/>
      </c>
      <c r="L1376" s="307" t="str">
        <f t="shared" si="605"/>
        <v/>
      </c>
      <c r="M1376" s="33"/>
      <c r="N1376" s="33" t="str">
        <f t="shared" si="612"/>
        <v/>
      </c>
      <c r="O1376" s="33" t="str">
        <f t="shared" si="613"/>
        <v/>
      </c>
      <c r="P1376" s="59" t="str">
        <f>IF('กรอกข้อมูล นร1'!E622="ย้าย",'กรอกข้อมูล นร1'!E622,"")</f>
        <v/>
      </c>
      <c r="Q1376" s="35">
        <f t="shared" si="572"/>
        <v>0</v>
      </c>
      <c r="W1376" s="35">
        <f t="shared" si="606"/>
        <v>0</v>
      </c>
    </row>
    <row r="1377" spans="1:23" ht="12.75" hidden="1" customHeight="1">
      <c r="A1377" s="54" t="str">
        <f t="shared" si="607"/>
        <v/>
      </c>
      <c r="B1377" s="470" t="str">
        <f t="shared" si="608"/>
        <v/>
      </c>
      <c r="C1377" s="52" t="str">
        <f>IF(A1377="","",คะแนนตามตัวชี้วัด!AY1326)</f>
        <v/>
      </c>
      <c r="D1377" s="52" t="str">
        <f>IF(A1377="","",คะแนนตามตัวชี้วัด!AU1326)</f>
        <v/>
      </c>
      <c r="E1377" s="52" t="str">
        <f>IF(B1377="","",คะแนนตามตัวชี้วัด!AV1326)</f>
        <v/>
      </c>
      <c r="F1377" s="60" t="str">
        <f t="shared" si="609"/>
        <v/>
      </c>
      <c r="G1377" s="52" t="str">
        <f>IF(A1377="","",คะแนนตามตัวชี้วัด!AZ1326)</f>
        <v/>
      </c>
      <c r="H1377" s="52" t="str">
        <f>IF(A1377="","",คะแนนตามตัวชี้วัด!AW1326)</f>
        <v/>
      </c>
      <c r="I1377" s="52" t="str">
        <f>IF(B1377="","",คะแนนตามตัวชี้วัด!AX1326)</f>
        <v/>
      </c>
      <c r="J1377" s="60" t="str">
        <f t="shared" si="610"/>
        <v/>
      </c>
      <c r="K1377" s="54" t="str">
        <f t="shared" si="611"/>
        <v/>
      </c>
      <c r="L1377" s="307" t="str">
        <f t="shared" si="605"/>
        <v/>
      </c>
      <c r="M1377" s="33"/>
      <c r="N1377" s="33" t="str">
        <f t="shared" si="612"/>
        <v/>
      </c>
      <c r="O1377" s="33" t="str">
        <f t="shared" si="613"/>
        <v/>
      </c>
      <c r="P1377" s="59" t="str">
        <f>IF('กรอกข้อมูล นร1'!E623="ย้าย",'กรอกข้อมูล นร1'!E623,"")</f>
        <v/>
      </c>
      <c r="Q1377" s="35">
        <f t="shared" si="572"/>
        <v>0</v>
      </c>
      <c r="W1377" s="35">
        <f t="shared" si="606"/>
        <v>0</v>
      </c>
    </row>
    <row r="1378" spans="1:23" ht="12.75" hidden="1" customHeight="1">
      <c r="A1378" s="54" t="str">
        <f t="shared" si="607"/>
        <v/>
      </c>
      <c r="B1378" s="470" t="str">
        <f t="shared" si="608"/>
        <v/>
      </c>
      <c r="C1378" s="52" t="str">
        <f>IF(A1378="","",คะแนนตามตัวชี้วัด!AY1327)</f>
        <v/>
      </c>
      <c r="D1378" s="52" t="str">
        <f>IF(A1378="","",คะแนนตามตัวชี้วัด!AU1327)</f>
        <v/>
      </c>
      <c r="E1378" s="52" t="str">
        <f>IF(B1378="","",คะแนนตามตัวชี้วัด!AV1327)</f>
        <v/>
      </c>
      <c r="F1378" s="60" t="str">
        <f t="shared" si="609"/>
        <v/>
      </c>
      <c r="G1378" s="52" t="str">
        <f>IF(A1378="","",คะแนนตามตัวชี้วัด!AZ1327)</f>
        <v/>
      </c>
      <c r="H1378" s="52" t="str">
        <f>IF(A1378="","",คะแนนตามตัวชี้วัด!AW1327)</f>
        <v/>
      </c>
      <c r="I1378" s="52" t="str">
        <f>IF(B1378="","",คะแนนตามตัวชี้วัด!AX1327)</f>
        <v/>
      </c>
      <c r="J1378" s="60" t="str">
        <f t="shared" si="610"/>
        <v/>
      </c>
      <c r="K1378" s="54" t="str">
        <f t="shared" si="611"/>
        <v/>
      </c>
      <c r="L1378" s="307" t="str">
        <f t="shared" si="605"/>
        <v/>
      </c>
      <c r="M1378" s="33"/>
      <c r="N1378" s="33" t="str">
        <f t="shared" si="612"/>
        <v/>
      </c>
      <c r="O1378" s="33" t="str">
        <f t="shared" si="613"/>
        <v/>
      </c>
      <c r="P1378" s="59" t="str">
        <f>IF('กรอกข้อมูล นร1'!E624="ย้าย",'กรอกข้อมูล นร1'!E624,"")</f>
        <v/>
      </c>
      <c r="Q1378" s="35">
        <f t="shared" si="572"/>
        <v>0</v>
      </c>
      <c r="W1378" s="35">
        <f t="shared" si="606"/>
        <v>0</v>
      </c>
    </row>
    <row r="1379" spans="1:23" ht="12.75" hidden="1" customHeight="1">
      <c r="A1379" s="54" t="str">
        <f t="shared" si="607"/>
        <v/>
      </c>
      <c r="B1379" s="470" t="str">
        <f t="shared" si="608"/>
        <v/>
      </c>
      <c r="C1379" s="52" t="str">
        <f>IF(A1379="","",คะแนนตามตัวชี้วัด!AY1328)</f>
        <v/>
      </c>
      <c r="D1379" s="52" t="str">
        <f>IF(A1379="","",คะแนนตามตัวชี้วัด!AU1328)</f>
        <v/>
      </c>
      <c r="E1379" s="52" t="str">
        <f>IF(B1379="","",คะแนนตามตัวชี้วัด!AV1328)</f>
        <v/>
      </c>
      <c r="F1379" s="60" t="str">
        <f t="shared" si="609"/>
        <v/>
      </c>
      <c r="G1379" s="52" t="str">
        <f>IF(A1379="","",คะแนนตามตัวชี้วัด!AZ1328)</f>
        <v/>
      </c>
      <c r="H1379" s="52" t="str">
        <f>IF(A1379="","",คะแนนตามตัวชี้วัด!AW1328)</f>
        <v/>
      </c>
      <c r="I1379" s="52" t="str">
        <f>IF(B1379="","",คะแนนตามตัวชี้วัด!AX1328)</f>
        <v/>
      </c>
      <c r="J1379" s="60" t="str">
        <f t="shared" si="610"/>
        <v/>
      </c>
      <c r="K1379" s="54" t="str">
        <f t="shared" si="611"/>
        <v/>
      </c>
      <c r="L1379" s="307" t="str">
        <f t="shared" si="605"/>
        <v/>
      </c>
      <c r="M1379" s="33"/>
      <c r="N1379" s="33" t="str">
        <f t="shared" si="612"/>
        <v/>
      </c>
      <c r="O1379" s="33" t="str">
        <f t="shared" si="613"/>
        <v/>
      </c>
      <c r="P1379" s="59" t="str">
        <f>IF('กรอกข้อมูล นร1'!E625="ย้าย",'กรอกข้อมูล นร1'!E625,"")</f>
        <v/>
      </c>
      <c r="Q1379" s="35">
        <f t="shared" si="572"/>
        <v>0</v>
      </c>
      <c r="W1379" s="35">
        <f t="shared" si="606"/>
        <v>0</v>
      </c>
    </row>
    <row r="1380" spans="1:23" ht="12.75" hidden="1" customHeight="1">
      <c r="A1380" s="54" t="str">
        <f t="shared" si="607"/>
        <v/>
      </c>
      <c r="B1380" s="470" t="str">
        <f t="shared" si="608"/>
        <v/>
      </c>
      <c r="C1380" s="52" t="str">
        <f>IF(A1380="","",คะแนนตามตัวชี้วัด!AY1329)</f>
        <v/>
      </c>
      <c r="D1380" s="52" t="str">
        <f>IF(A1380="","",คะแนนตามตัวชี้วัด!AU1329)</f>
        <v/>
      </c>
      <c r="E1380" s="52" t="str">
        <f>IF(B1380="","",คะแนนตามตัวชี้วัด!AV1329)</f>
        <v/>
      </c>
      <c r="F1380" s="60" t="str">
        <f t="shared" si="609"/>
        <v/>
      </c>
      <c r="G1380" s="52" t="str">
        <f>IF(A1380="","",คะแนนตามตัวชี้วัด!AZ1329)</f>
        <v/>
      </c>
      <c r="H1380" s="52" t="str">
        <f>IF(A1380="","",คะแนนตามตัวชี้วัด!AW1329)</f>
        <v/>
      </c>
      <c r="I1380" s="52" t="str">
        <f>IF(B1380="","",คะแนนตามตัวชี้วัด!AX1329)</f>
        <v/>
      </c>
      <c r="J1380" s="60" t="str">
        <f t="shared" si="610"/>
        <v/>
      </c>
      <c r="K1380" s="54" t="str">
        <f t="shared" si="611"/>
        <v/>
      </c>
      <c r="L1380" s="307" t="str">
        <f t="shared" si="605"/>
        <v/>
      </c>
      <c r="M1380" s="33"/>
      <c r="N1380" s="33" t="str">
        <f t="shared" si="612"/>
        <v/>
      </c>
      <c r="O1380" s="33" t="str">
        <f t="shared" si="613"/>
        <v/>
      </c>
      <c r="P1380" s="59" t="str">
        <f>IF('กรอกข้อมูล นร1'!E626="ย้าย",'กรอกข้อมูล นร1'!E626,"")</f>
        <v/>
      </c>
      <c r="Q1380" s="35">
        <f t="shared" si="572"/>
        <v>0</v>
      </c>
      <c r="W1380" s="35">
        <f t="shared" si="606"/>
        <v>0</v>
      </c>
    </row>
    <row r="1381" spans="1:23" ht="12.75" hidden="1" customHeight="1">
      <c r="A1381" s="54" t="str">
        <f t="shared" si="607"/>
        <v/>
      </c>
      <c r="B1381" s="470" t="str">
        <f t="shared" si="608"/>
        <v/>
      </c>
      <c r="C1381" s="52" t="str">
        <f>IF(A1381="","",คะแนนตามตัวชี้วัด!AY1330)</f>
        <v/>
      </c>
      <c r="D1381" s="52" t="str">
        <f>IF(A1381="","",คะแนนตามตัวชี้วัด!AU1330)</f>
        <v/>
      </c>
      <c r="E1381" s="52" t="str">
        <f>IF(B1381="","",คะแนนตามตัวชี้วัด!AV1330)</f>
        <v/>
      </c>
      <c r="F1381" s="60" t="str">
        <f t="shared" si="609"/>
        <v/>
      </c>
      <c r="G1381" s="52" t="str">
        <f>IF(A1381="","",คะแนนตามตัวชี้วัด!AZ1330)</f>
        <v/>
      </c>
      <c r="H1381" s="52" t="str">
        <f>IF(A1381="","",คะแนนตามตัวชี้วัด!AW1330)</f>
        <v/>
      </c>
      <c r="I1381" s="52" t="str">
        <f>IF(B1381="","",คะแนนตามตัวชี้วัด!AX1330)</f>
        <v/>
      </c>
      <c r="J1381" s="60" t="str">
        <f t="shared" si="610"/>
        <v/>
      </c>
      <c r="K1381" s="54" t="str">
        <f t="shared" si="611"/>
        <v/>
      </c>
      <c r="L1381" s="307" t="str">
        <f t="shared" si="605"/>
        <v/>
      </c>
      <c r="M1381" s="33"/>
      <c r="N1381" s="33" t="str">
        <f t="shared" si="612"/>
        <v/>
      </c>
      <c r="O1381" s="33" t="str">
        <f t="shared" si="613"/>
        <v/>
      </c>
      <c r="P1381" s="59" t="str">
        <f>IF('กรอกข้อมูล นร1'!E627="ย้าย",'กรอกข้อมูล นร1'!E627,"")</f>
        <v/>
      </c>
      <c r="Q1381" s="35">
        <f t="shared" si="572"/>
        <v>0</v>
      </c>
      <c r="W1381" s="35">
        <f t="shared" si="606"/>
        <v>0</v>
      </c>
    </row>
    <row r="1382" spans="1:23" ht="12.75" hidden="1" customHeight="1">
      <c r="A1382" s="54" t="str">
        <f t="shared" si="607"/>
        <v/>
      </c>
      <c r="B1382" s="470" t="str">
        <f t="shared" si="608"/>
        <v/>
      </c>
      <c r="C1382" s="52" t="str">
        <f>IF(A1382="","",คะแนนตามตัวชี้วัด!AY1331)</f>
        <v/>
      </c>
      <c r="D1382" s="52" t="str">
        <f>IF(A1382="","",คะแนนตามตัวชี้วัด!AU1331)</f>
        <v/>
      </c>
      <c r="E1382" s="52" t="str">
        <f>IF(B1382="","",คะแนนตามตัวชี้วัด!AV1331)</f>
        <v/>
      </c>
      <c r="F1382" s="60" t="str">
        <f t="shared" si="609"/>
        <v/>
      </c>
      <c r="G1382" s="52" t="str">
        <f>IF(A1382="","",คะแนนตามตัวชี้วัด!AZ1331)</f>
        <v/>
      </c>
      <c r="H1382" s="52" t="str">
        <f>IF(A1382="","",คะแนนตามตัวชี้วัด!AW1331)</f>
        <v/>
      </c>
      <c r="I1382" s="52" t="str">
        <f>IF(B1382="","",คะแนนตามตัวชี้วัด!AX1331)</f>
        <v/>
      </c>
      <c r="J1382" s="60" t="str">
        <f t="shared" si="610"/>
        <v/>
      </c>
      <c r="K1382" s="54" t="str">
        <f t="shared" si="611"/>
        <v/>
      </c>
      <c r="L1382" s="307" t="str">
        <f t="shared" si="605"/>
        <v/>
      </c>
      <c r="M1382" s="33"/>
      <c r="N1382" s="33" t="str">
        <f t="shared" si="612"/>
        <v/>
      </c>
      <c r="O1382" s="33" t="str">
        <f t="shared" si="613"/>
        <v/>
      </c>
      <c r="P1382" s="59" t="str">
        <f>IF('กรอกข้อมูล นร1'!E628="ย้าย",'กรอกข้อมูล นร1'!E628,"")</f>
        <v/>
      </c>
      <c r="Q1382" s="35">
        <f t="shared" si="572"/>
        <v>0</v>
      </c>
      <c r="W1382" s="35">
        <f t="shared" si="606"/>
        <v>0</v>
      </c>
    </row>
    <row r="1383" spans="1:23" ht="12.75" hidden="1" customHeight="1">
      <c r="A1383" s="54" t="str">
        <f t="shared" si="607"/>
        <v/>
      </c>
      <c r="B1383" s="470" t="str">
        <f t="shared" si="608"/>
        <v/>
      </c>
      <c r="C1383" s="52" t="str">
        <f>IF(A1383="","",คะแนนตามตัวชี้วัด!AY1332)</f>
        <v/>
      </c>
      <c r="D1383" s="52" t="str">
        <f>IF(A1383="","",คะแนนตามตัวชี้วัด!AU1332)</f>
        <v/>
      </c>
      <c r="E1383" s="52" t="str">
        <f>IF(B1383="","",คะแนนตามตัวชี้วัด!AV1332)</f>
        <v/>
      </c>
      <c r="F1383" s="60" t="str">
        <f t="shared" si="609"/>
        <v/>
      </c>
      <c r="G1383" s="52" t="str">
        <f>IF(A1383="","",คะแนนตามตัวชี้วัด!AZ1332)</f>
        <v/>
      </c>
      <c r="H1383" s="52" t="str">
        <f>IF(A1383="","",คะแนนตามตัวชี้วัด!AW1332)</f>
        <v/>
      </c>
      <c r="I1383" s="52" t="str">
        <f>IF(B1383="","",คะแนนตามตัวชี้วัด!AX1332)</f>
        <v/>
      </c>
      <c r="J1383" s="60" t="str">
        <f t="shared" si="610"/>
        <v/>
      </c>
      <c r="K1383" s="54" t="str">
        <f t="shared" si="611"/>
        <v/>
      </c>
      <c r="L1383" s="307" t="str">
        <f t="shared" si="605"/>
        <v/>
      </c>
      <c r="M1383" s="33"/>
      <c r="N1383" s="33" t="str">
        <f t="shared" si="612"/>
        <v/>
      </c>
      <c r="O1383" s="33" t="str">
        <f t="shared" si="613"/>
        <v/>
      </c>
      <c r="P1383" s="59" t="str">
        <f>IF('กรอกข้อมูล นร1'!E629="ย้าย",'กรอกข้อมูล นร1'!E629,"")</f>
        <v/>
      </c>
      <c r="Q1383" s="35">
        <f t="shared" si="572"/>
        <v>0</v>
      </c>
      <c r="W1383" s="35">
        <f t="shared" si="606"/>
        <v>0</v>
      </c>
    </row>
    <row r="1384" spans="1:23" ht="12.75" hidden="1" customHeight="1">
      <c r="A1384" s="54" t="str">
        <f t="shared" si="607"/>
        <v/>
      </c>
      <c r="B1384" s="470" t="str">
        <f t="shared" si="608"/>
        <v/>
      </c>
      <c r="C1384" s="52" t="str">
        <f>IF(A1384="","",คะแนนตามตัวชี้วัด!AY1333)</f>
        <v/>
      </c>
      <c r="D1384" s="52" t="str">
        <f>IF(A1384="","",คะแนนตามตัวชี้วัด!AU1333)</f>
        <v/>
      </c>
      <c r="E1384" s="52" t="str">
        <f>IF(B1384="","",คะแนนตามตัวชี้วัด!AV1333)</f>
        <v/>
      </c>
      <c r="F1384" s="60" t="str">
        <f t="shared" si="609"/>
        <v/>
      </c>
      <c r="G1384" s="52" t="str">
        <f>IF(A1384="","",คะแนนตามตัวชี้วัด!AZ1333)</f>
        <v/>
      </c>
      <c r="H1384" s="52" t="str">
        <f>IF(A1384="","",คะแนนตามตัวชี้วัด!AW1333)</f>
        <v/>
      </c>
      <c r="I1384" s="52" t="str">
        <f>IF(B1384="","",คะแนนตามตัวชี้วัด!AX1333)</f>
        <v/>
      </c>
      <c r="J1384" s="60" t="str">
        <f t="shared" si="610"/>
        <v/>
      </c>
      <c r="K1384" s="54" t="str">
        <f t="shared" si="611"/>
        <v/>
      </c>
      <c r="L1384" s="307" t="str">
        <f t="shared" si="605"/>
        <v/>
      </c>
      <c r="M1384" s="33"/>
      <c r="N1384" s="33" t="str">
        <f t="shared" si="612"/>
        <v/>
      </c>
      <c r="O1384" s="33" t="str">
        <f t="shared" si="613"/>
        <v/>
      </c>
      <c r="P1384" s="59" t="str">
        <f>IF('กรอกข้อมูล นร1'!E630="ย้าย",'กรอกข้อมูล นร1'!E630,"")</f>
        <v/>
      </c>
      <c r="Q1384" s="35">
        <f t="shared" si="572"/>
        <v>0</v>
      </c>
      <c r="W1384" s="35">
        <f t="shared" si="606"/>
        <v>0</v>
      </c>
    </row>
    <row r="1385" spans="1:23" ht="12.75" hidden="1" customHeight="1">
      <c r="A1385" s="54" t="str">
        <f t="shared" si="607"/>
        <v/>
      </c>
      <c r="B1385" s="470" t="str">
        <f t="shared" si="608"/>
        <v/>
      </c>
      <c r="C1385" s="52" t="str">
        <f>IF(A1385="","",คะแนนตามตัวชี้วัด!AY1334)</f>
        <v/>
      </c>
      <c r="D1385" s="52" t="str">
        <f>IF(A1385="","",คะแนนตามตัวชี้วัด!AU1334)</f>
        <v/>
      </c>
      <c r="E1385" s="52" t="str">
        <f>IF(B1385="","",คะแนนตามตัวชี้วัด!AV1334)</f>
        <v/>
      </c>
      <c r="F1385" s="60" t="str">
        <f t="shared" si="609"/>
        <v/>
      </c>
      <c r="G1385" s="52" t="str">
        <f>IF(A1385="","",คะแนนตามตัวชี้วัด!AZ1334)</f>
        <v/>
      </c>
      <c r="H1385" s="52" t="str">
        <f>IF(A1385="","",คะแนนตามตัวชี้วัด!AW1334)</f>
        <v/>
      </c>
      <c r="I1385" s="52" t="str">
        <f>IF(B1385="","",คะแนนตามตัวชี้วัด!AX1334)</f>
        <v/>
      </c>
      <c r="J1385" s="60" t="str">
        <f t="shared" si="610"/>
        <v/>
      </c>
      <c r="K1385" s="54" t="str">
        <f t="shared" si="611"/>
        <v/>
      </c>
      <c r="L1385" s="307" t="str">
        <f t="shared" si="605"/>
        <v/>
      </c>
      <c r="M1385" s="33"/>
      <c r="N1385" s="33" t="str">
        <f t="shared" si="612"/>
        <v/>
      </c>
      <c r="O1385" s="33" t="str">
        <f t="shared" si="613"/>
        <v/>
      </c>
      <c r="P1385" s="59" t="str">
        <f>IF('กรอกข้อมูล นร1'!E631="ย้าย",'กรอกข้อมูล นร1'!E631,"")</f>
        <v/>
      </c>
      <c r="Q1385" s="35">
        <f t="shared" si="572"/>
        <v>0</v>
      </c>
      <c r="W1385" s="35">
        <f t="shared" si="606"/>
        <v>0</v>
      </c>
    </row>
    <row r="1386" spans="1:23" ht="12.75" hidden="1" customHeight="1">
      <c r="A1386" s="54" t="str">
        <f t="shared" si="607"/>
        <v/>
      </c>
      <c r="B1386" s="470" t="str">
        <f t="shared" si="608"/>
        <v/>
      </c>
      <c r="C1386" s="52" t="str">
        <f>IF(A1386="","",คะแนนตามตัวชี้วัด!AY1335)</f>
        <v/>
      </c>
      <c r="D1386" s="52" t="str">
        <f>IF(A1386="","",คะแนนตามตัวชี้วัด!AU1335)</f>
        <v/>
      </c>
      <c r="E1386" s="52" t="str">
        <f>IF(B1386="","",คะแนนตามตัวชี้วัด!AV1335)</f>
        <v/>
      </c>
      <c r="F1386" s="60" t="str">
        <f t="shared" si="609"/>
        <v/>
      </c>
      <c r="G1386" s="52" t="str">
        <f>IF(A1386="","",คะแนนตามตัวชี้วัด!AZ1335)</f>
        <v/>
      </c>
      <c r="H1386" s="52" t="str">
        <f>IF(A1386="","",คะแนนตามตัวชี้วัด!AW1335)</f>
        <v/>
      </c>
      <c r="I1386" s="52" t="str">
        <f>IF(B1386="","",คะแนนตามตัวชี้วัด!AX1335)</f>
        <v/>
      </c>
      <c r="J1386" s="60" t="str">
        <f t="shared" si="610"/>
        <v/>
      </c>
      <c r="K1386" s="54" t="str">
        <f t="shared" si="611"/>
        <v/>
      </c>
      <c r="L1386" s="307" t="str">
        <f t="shared" si="605"/>
        <v/>
      </c>
      <c r="M1386" s="33"/>
      <c r="N1386" s="33" t="str">
        <f t="shared" si="612"/>
        <v/>
      </c>
      <c r="O1386" s="33" t="str">
        <f t="shared" si="613"/>
        <v/>
      </c>
      <c r="P1386" s="59" t="str">
        <f>IF('กรอกข้อมูล นร1'!E632="ย้าย",'กรอกข้อมูล นร1'!E632,"")</f>
        <v/>
      </c>
      <c r="Q1386" s="35">
        <f t="shared" si="572"/>
        <v>0</v>
      </c>
      <c r="W1386" s="35">
        <f t="shared" si="606"/>
        <v>0</v>
      </c>
    </row>
    <row r="1387" spans="1:23" ht="12.75" hidden="1" customHeight="1">
      <c r="A1387" s="54" t="str">
        <f t="shared" si="607"/>
        <v/>
      </c>
      <c r="B1387" s="470" t="str">
        <f t="shared" si="608"/>
        <v/>
      </c>
      <c r="C1387" s="52" t="str">
        <f>IF(A1387="","",คะแนนตามตัวชี้วัด!AY1336)</f>
        <v/>
      </c>
      <c r="D1387" s="52" t="str">
        <f>IF(A1387="","",คะแนนตามตัวชี้วัด!AU1336)</f>
        <v/>
      </c>
      <c r="E1387" s="52" t="str">
        <f>IF(B1387="","",คะแนนตามตัวชี้วัด!AV1336)</f>
        <v/>
      </c>
      <c r="F1387" s="60" t="str">
        <f t="shared" si="609"/>
        <v/>
      </c>
      <c r="G1387" s="52" t="str">
        <f>IF(A1387="","",คะแนนตามตัวชี้วัด!AZ1336)</f>
        <v/>
      </c>
      <c r="H1387" s="52" t="str">
        <f>IF(A1387="","",คะแนนตามตัวชี้วัด!AW1336)</f>
        <v/>
      </c>
      <c r="I1387" s="52" t="str">
        <f>IF(B1387="","",คะแนนตามตัวชี้วัด!AX1336)</f>
        <v/>
      </c>
      <c r="J1387" s="60" t="str">
        <f t="shared" si="610"/>
        <v/>
      </c>
      <c r="K1387" s="54" t="str">
        <f t="shared" si="611"/>
        <v/>
      </c>
      <c r="L1387" s="307" t="str">
        <f t="shared" si="605"/>
        <v/>
      </c>
      <c r="M1387" s="33"/>
      <c r="N1387" s="33" t="str">
        <f t="shared" si="612"/>
        <v/>
      </c>
      <c r="O1387" s="33" t="str">
        <f t="shared" si="613"/>
        <v/>
      </c>
      <c r="P1387" s="59" t="str">
        <f>IF('กรอกข้อมูล นร1'!E633="ย้าย",'กรอกข้อมูล นร1'!E633,"")</f>
        <v/>
      </c>
      <c r="Q1387" s="35">
        <f t="shared" si="572"/>
        <v>0</v>
      </c>
      <c r="W1387" s="35">
        <f t="shared" si="606"/>
        <v>0</v>
      </c>
    </row>
    <row r="1388" spans="1:23" ht="12.75" hidden="1" customHeight="1">
      <c r="A1388" s="54" t="str">
        <f t="shared" si="607"/>
        <v/>
      </c>
      <c r="B1388" s="470" t="str">
        <f t="shared" si="608"/>
        <v/>
      </c>
      <c r="C1388" s="52" t="str">
        <f>IF(A1388="","",คะแนนตามตัวชี้วัด!AY1337)</f>
        <v/>
      </c>
      <c r="D1388" s="52" t="str">
        <f>IF(A1388="","",คะแนนตามตัวชี้วัด!AU1337)</f>
        <v/>
      </c>
      <c r="E1388" s="52" t="str">
        <f>IF(B1388="","",คะแนนตามตัวชี้วัด!AV1337)</f>
        <v/>
      </c>
      <c r="F1388" s="60" t="str">
        <f t="shared" si="609"/>
        <v/>
      </c>
      <c r="G1388" s="52" t="str">
        <f>IF(A1388="","",คะแนนตามตัวชี้วัด!AZ1337)</f>
        <v/>
      </c>
      <c r="H1388" s="52" t="str">
        <f>IF(A1388="","",คะแนนตามตัวชี้วัด!AW1337)</f>
        <v/>
      </c>
      <c r="I1388" s="52" t="str">
        <f>IF(B1388="","",คะแนนตามตัวชี้วัด!AX1337)</f>
        <v/>
      </c>
      <c r="J1388" s="60" t="str">
        <f t="shared" si="610"/>
        <v/>
      </c>
      <c r="K1388" s="54" t="str">
        <f t="shared" si="611"/>
        <v/>
      </c>
      <c r="L1388" s="307" t="str">
        <f t="shared" si="605"/>
        <v/>
      </c>
      <c r="M1388" s="33"/>
      <c r="N1388" s="33" t="str">
        <f t="shared" si="612"/>
        <v/>
      </c>
      <c r="O1388" s="33" t="str">
        <f t="shared" si="613"/>
        <v/>
      </c>
      <c r="P1388" s="59" t="str">
        <f>IF('กรอกข้อมูล นร1'!E634="ย้าย",'กรอกข้อมูล นร1'!E634,"")</f>
        <v/>
      </c>
      <c r="Q1388" s="35">
        <f t="shared" ref="Q1388:Q1451" si="614">SUM(C1388,G1388)</f>
        <v>0</v>
      </c>
      <c r="W1388" s="35">
        <f t="shared" si="606"/>
        <v>0</v>
      </c>
    </row>
    <row r="1389" spans="1:23" ht="12.75" hidden="1" customHeight="1">
      <c r="A1389" s="54" t="str">
        <f t="shared" si="607"/>
        <v/>
      </c>
      <c r="B1389" s="470" t="str">
        <f t="shared" si="608"/>
        <v/>
      </c>
      <c r="C1389" s="52" t="str">
        <f>IF(A1389="","",คะแนนตามตัวชี้วัด!AY1338)</f>
        <v/>
      </c>
      <c r="D1389" s="52" t="str">
        <f>IF(A1389="","",คะแนนตามตัวชี้วัด!AU1338)</f>
        <v/>
      </c>
      <c r="E1389" s="52" t="str">
        <f>IF(B1389="","",คะแนนตามตัวชี้วัด!AV1338)</f>
        <v/>
      </c>
      <c r="F1389" s="60" t="str">
        <f t="shared" si="609"/>
        <v/>
      </c>
      <c r="G1389" s="52" t="str">
        <f>IF(A1389="","",คะแนนตามตัวชี้วัด!AZ1338)</f>
        <v/>
      </c>
      <c r="H1389" s="52" t="str">
        <f>IF(A1389="","",คะแนนตามตัวชี้วัด!AW1338)</f>
        <v/>
      </c>
      <c r="I1389" s="52" t="str">
        <f>IF(B1389="","",คะแนนตามตัวชี้วัด!AX1338)</f>
        <v/>
      </c>
      <c r="J1389" s="60" t="str">
        <f t="shared" si="610"/>
        <v/>
      </c>
      <c r="K1389" s="54" t="str">
        <f t="shared" si="611"/>
        <v/>
      </c>
      <c r="L1389" s="307" t="str">
        <f t="shared" si="605"/>
        <v/>
      </c>
      <c r="M1389" s="33"/>
      <c r="N1389" s="33" t="str">
        <f t="shared" si="612"/>
        <v/>
      </c>
      <c r="O1389" s="33" t="str">
        <f t="shared" si="613"/>
        <v/>
      </c>
      <c r="P1389" s="59" t="str">
        <f>IF('กรอกข้อมูล นร1'!E635="ย้าย",'กรอกข้อมูล นร1'!E635,"")</f>
        <v/>
      </c>
      <c r="Q1389" s="35">
        <f t="shared" si="614"/>
        <v>0</v>
      </c>
      <c r="W1389" s="35">
        <f t="shared" si="606"/>
        <v>0</v>
      </c>
    </row>
    <row r="1390" spans="1:23" ht="12.75" hidden="1" customHeight="1">
      <c r="A1390" s="54" t="str">
        <f t="shared" si="607"/>
        <v/>
      </c>
      <c r="B1390" s="470" t="str">
        <f t="shared" si="608"/>
        <v/>
      </c>
      <c r="C1390" s="52" t="str">
        <f>IF(A1390="","",คะแนนตามตัวชี้วัด!AY1339)</f>
        <v/>
      </c>
      <c r="D1390" s="52" t="str">
        <f>IF(A1390="","",คะแนนตามตัวชี้วัด!AU1339)</f>
        <v/>
      </c>
      <c r="E1390" s="52" t="str">
        <f>IF(B1390="","",คะแนนตามตัวชี้วัด!AV1339)</f>
        <v/>
      </c>
      <c r="F1390" s="60" t="str">
        <f t="shared" si="609"/>
        <v/>
      </c>
      <c r="G1390" s="52" t="str">
        <f>IF(A1390="","",คะแนนตามตัวชี้วัด!AZ1339)</f>
        <v/>
      </c>
      <c r="H1390" s="52" t="str">
        <f>IF(A1390="","",คะแนนตามตัวชี้วัด!AW1339)</f>
        <v/>
      </c>
      <c r="I1390" s="52" t="str">
        <f>IF(B1390="","",คะแนนตามตัวชี้วัด!AX1339)</f>
        <v/>
      </c>
      <c r="J1390" s="60" t="str">
        <f t="shared" si="610"/>
        <v/>
      </c>
      <c r="K1390" s="54" t="str">
        <f t="shared" si="611"/>
        <v/>
      </c>
      <c r="L1390" s="307" t="str">
        <f t="shared" si="605"/>
        <v/>
      </c>
      <c r="M1390" s="33"/>
      <c r="N1390" s="33" t="str">
        <f t="shared" si="612"/>
        <v/>
      </c>
      <c r="O1390" s="33" t="str">
        <f t="shared" si="613"/>
        <v/>
      </c>
      <c r="P1390" s="59" t="str">
        <f>IF('กรอกข้อมูล นร1'!E636="ย้าย",'กรอกข้อมูล นร1'!E636,"")</f>
        <v/>
      </c>
      <c r="Q1390" s="35">
        <f t="shared" si="614"/>
        <v>0</v>
      </c>
      <c r="W1390" s="35">
        <f t="shared" si="606"/>
        <v>0</v>
      </c>
    </row>
    <row r="1391" spans="1:23" ht="12.75" hidden="1" customHeight="1">
      <c r="A1391" s="54" t="str">
        <f t="shared" si="607"/>
        <v/>
      </c>
      <c r="B1391" s="470" t="str">
        <f t="shared" si="608"/>
        <v/>
      </c>
      <c r="C1391" s="52" t="str">
        <f>IF(A1391="","",คะแนนตามตัวชี้วัด!AY1340)</f>
        <v/>
      </c>
      <c r="D1391" s="52" t="str">
        <f>IF(A1391="","",คะแนนตามตัวชี้วัด!AU1340)</f>
        <v/>
      </c>
      <c r="E1391" s="52" t="str">
        <f>IF(B1391="","",คะแนนตามตัวชี้วัด!AV1340)</f>
        <v/>
      </c>
      <c r="F1391" s="60" t="str">
        <f t="shared" si="609"/>
        <v/>
      </c>
      <c r="G1391" s="52" t="str">
        <f>IF(A1391="","",คะแนนตามตัวชี้วัด!AZ1340)</f>
        <v/>
      </c>
      <c r="H1391" s="52" t="str">
        <f>IF(A1391="","",คะแนนตามตัวชี้วัด!AW1340)</f>
        <v/>
      </c>
      <c r="I1391" s="52" t="str">
        <f>IF(B1391="","",คะแนนตามตัวชี้วัด!AX1340)</f>
        <v/>
      </c>
      <c r="J1391" s="60" t="str">
        <f t="shared" si="610"/>
        <v/>
      </c>
      <c r="K1391" s="54" t="str">
        <f t="shared" si="611"/>
        <v/>
      </c>
      <c r="L1391" s="307" t="str">
        <f t="shared" si="605"/>
        <v/>
      </c>
      <c r="M1391" s="33"/>
      <c r="N1391" s="33" t="str">
        <f t="shared" si="612"/>
        <v/>
      </c>
      <c r="O1391" s="33" t="str">
        <f t="shared" si="613"/>
        <v/>
      </c>
      <c r="P1391" s="59" t="str">
        <f>IF('กรอกข้อมูล นร1'!E637="ย้าย",'กรอกข้อมูล นร1'!E637,"")</f>
        <v/>
      </c>
      <c r="Q1391" s="35">
        <f t="shared" si="614"/>
        <v>0</v>
      </c>
      <c r="W1391" s="35">
        <f t="shared" si="606"/>
        <v>0</v>
      </c>
    </row>
    <row r="1392" spans="1:23" ht="12.75" hidden="1" customHeight="1">
      <c r="A1392" s="54" t="str">
        <f t="shared" si="607"/>
        <v/>
      </c>
      <c r="B1392" s="470" t="str">
        <f t="shared" si="608"/>
        <v/>
      </c>
      <c r="C1392" s="52" t="str">
        <f>IF(A1392="","",คะแนนตามตัวชี้วัด!AY1341)</f>
        <v/>
      </c>
      <c r="D1392" s="52" t="str">
        <f>IF(A1392="","",คะแนนตามตัวชี้วัด!AU1341)</f>
        <v/>
      </c>
      <c r="E1392" s="52" t="str">
        <f>IF(B1392="","",คะแนนตามตัวชี้วัด!AV1341)</f>
        <v/>
      </c>
      <c r="F1392" s="60" t="str">
        <f t="shared" si="609"/>
        <v/>
      </c>
      <c r="G1392" s="52" t="str">
        <f>IF(A1392="","",คะแนนตามตัวชี้วัด!AZ1341)</f>
        <v/>
      </c>
      <c r="H1392" s="52" t="str">
        <f>IF(A1392="","",คะแนนตามตัวชี้วัด!AW1341)</f>
        <v/>
      </c>
      <c r="I1392" s="52" t="str">
        <f>IF(B1392="","",คะแนนตามตัวชี้วัด!AX1341)</f>
        <v/>
      </c>
      <c r="J1392" s="60" t="str">
        <f t="shared" si="610"/>
        <v/>
      </c>
      <c r="K1392" s="54" t="str">
        <f t="shared" si="611"/>
        <v/>
      </c>
      <c r="L1392" s="307" t="str">
        <f t="shared" si="605"/>
        <v/>
      </c>
      <c r="M1392" s="33"/>
      <c r="N1392" s="33" t="str">
        <f t="shared" si="612"/>
        <v/>
      </c>
      <c r="O1392" s="33" t="str">
        <f t="shared" si="613"/>
        <v/>
      </c>
      <c r="P1392" s="59" t="str">
        <f>IF('กรอกข้อมูล นร1'!E638="ย้าย",'กรอกข้อมูล นร1'!E638,"")</f>
        <v/>
      </c>
      <c r="Q1392" s="35">
        <f t="shared" si="614"/>
        <v>0</v>
      </c>
      <c r="W1392" s="35">
        <f t="shared" si="606"/>
        <v>0</v>
      </c>
    </row>
    <row r="1393" spans="1:23" ht="12.75" hidden="1" customHeight="1">
      <c r="A1393" s="54" t="str">
        <f t="shared" si="607"/>
        <v/>
      </c>
      <c r="B1393" s="470" t="str">
        <f t="shared" si="608"/>
        <v/>
      </c>
      <c r="C1393" s="52" t="str">
        <f>IF(A1393="","",คะแนนตามตัวชี้วัด!AY1342)</f>
        <v/>
      </c>
      <c r="D1393" s="52" t="str">
        <f>IF(A1393="","",คะแนนตามตัวชี้วัด!AU1342)</f>
        <v/>
      </c>
      <c r="E1393" s="52" t="str">
        <f>IF(B1393="","",คะแนนตามตัวชี้วัด!AV1342)</f>
        <v/>
      </c>
      <c r="F1393" s="60" t="str">
        <f t="shared" si="609"/>
        <v/>
      </c>
      <c r="G1393" s="52" t="str">
        <f>IF(A1393="","",คะแนนตามตัวชี้วัด!AZ1342)</f>
        <v/>
      </c>
      <c r="H1393" s="52" t="str">
        <f>IF(A1393="","",คะแนนตามตัวชี้วัด!AW1342)</f>
        <v/>
      </c>
      <c r="I1393" s="52" t="str">
        <f>IF(B1393="","",คะแนนตามตัวชี้วัด!AX1342)</f>
        <v/>
      </c>
      <c r="J1393" s="60" t="str">
        <f t="shared" si="610"/>
        <v/>
      </c>
      <c r="K1393" s="54" t="str">
        <f t="shared" si="611"/>
        <v/>
      </c>
      <c r="L1393" s="307" t="str">
        <f t="shared" si="605"/>
        <v/>
      </c>
      <c r="M1393" s="33"/>
      <c r="N1393" s="33" t="str">
        <f t="shared" si="612"/>
        <v/>
      </c>
      <c r="O1393" s="33" t="str">
        <f t="shared" si="613"/>
        <v/>
      </c>
      <c r="P1393" s="59" t="str">
        <f>IF('กรอกข้อมูล นร1'!E639="ย้าย",'กรอกข้อมูล นร1'!E639,"")</f>
        <v/>
      </c>
      <c r="Q1393" s="35">
        <f t="shared" si="614"/>
        <v>0</v>
      </c>
      <c r="W1393" s="35">
        <f t="shared" si="606"/>
        <v>0</v>
      </c>
    </row>
    <row r="1394" spans="1:23" ht="12.75" hidden="1" customHeight="1">
      <c r="A1394" s="54" t="str">
        <f t="shared" si="607"/>
        <v/>
      </c>
      <c r="B1394" s="470" t="str">
        <f t="shared" si="608"/>
        <v/>
      </c>
      <c r="C1394" s="52" t="str">
        <f>IF(A1394="","",คะแนนตามตัวชี้วัด!AY1343)</f>
        <v/>
      </c>
      <c r="D1394" s="52" t="str">
        <f>IF(A1394="","",คะแนนตามตัวชี้วัด!AU1343)</f>
        <v/>
      </c>
      <c r="E1394" s="52" t="str">
        <f>IF(B1394="","",คะแนนตามตัวชี้วัด!AV1343)</f>
        <v/>
      </c>
      <c r="F1394" s="60" t="str">
        <f t="shared" si="609"/>
        <v/>
      </c>
      <c r="G1394" s="52" t="str">
        <f>IF(A1394="","",คะแนนตามตัวชี้วัด!AZ1343)</f>
        <v/>
      </c>
      <c r="H1394" s="52" t="str">
        <f>IF(A1394="","",คะแนนตามตัวชี้วัด!AW1343)</f>
        <v/>
      </c>
      <c r="I1394" s="52" t="str">
        <f>IF(B1394="","",คะแนนตามตัวชี้วัด!AX1343)</f>
        <v/>
      </c>
      <c r="J1394" s="60" t="str">
        <f t="shared" si="610"/>
        <v/>
      </c>
      <c r="K1394" s="54" t="str">
        <f t="shared" si="611"/>
        <v/>
      </c>
      <c r="L1394" s="307" t="str">
        <f t="shared" si="605"/>
        <v/>
      </c>
      <c r="M1394" s="33"/>
      <c r="N1394" s="33" t="str">
        <f t="shared" si="612"/>
        <v/>
      </c>
      <c r="O1394" s="33" t="str">
        <f t="shared" si="613"/>
        <v/>
      </c>
      <c r="P1394" s="59" t="str">
        <f>IF('กรอกข้อมูล นร1'!E640="ย้าย",'กรอกข้อมูล นร1'!E640,"")</f>
        <v/>
      </c>
      <c r="Q1394" s="35">
        <f t="shared" si="614"/>
        <v>0</v>
      </c>
      <c r="W1394" s="35">
        <f t="shared" si="606"/>
        <v>0</v>
      </c>
    </row>
    <row r="1395" spans="1:23" ht="12.75" hidden="1" customHeight="1">
      <c r="A1395" s="54" t="str">
        <f t="shared" si="607"/>
        <v/>
      </c>
      <c r="B1395" s="470" t="str">
        <f t="shared" si="608"/>
        <v/>
      </c>
      <c r="C1395" s="52" t="str">
        <f>IF(A1395="","",คะแนนตามตัวชี้วัด!AY1344)</f>
        <v/>
      </c>
      <c r="D1395" s="52" t="str">
        <f>IF(A1395="","",คะแนนตามตัวชี้วัด!AU1344)</f>
        <v/>
      </c>
      <c r="E1395" s="52" t="str">
        <f>IF(B1395="","",คะแนนตามตัวชี้วัด!AV1344)</f>
        <v/>
      </c>
      <c r="F1395" s="60" t="str">
        <f t="shared" si="609"/>
        <v/>
      </c>
      <c r="G1395" s="52" t="str">
        <f>IF(A1395="","",คะแนนตามตัวชี้วัด!AZ1344)</f>
        <v/>
      </c>
      <c r="H1395" s="52" t="str">
        <f>IF(A1395="","",คะแนนตามตัวชี้วัด!AW1344)</f>
        <v/>
      </c>
      <c r="I1395" s="52" t="str">
        <f>IF(B1395="","",คะแนนตามตัวชี้วัด!AX1344)</f>
        <v/>
      </c>
      <c r="J1395" s="60" t="str">
        <f t="shared" si="610"/>
        <v/>
      </c>
      <c r="K1395" s="54" t="str">
        <f t="shared" si="611"/>
        <v/>
      </c>
      <c r="L1395" s="307" t="str">
        <f t="shared" si="605"/>
        <v/>
      </c>
      <c r="M1395" s="33"/>
      <c r="N1395" s="33" t="str">
        <f t="shared" si="612"/>
        <v/>
      </c>
      <c r="O1395" s="33" t="str">
        <f t="shared" si="613"/>
        <v/>
      </c>
      <c r="P1395" s="59" t="str">
        <f>IF('กรอกข้อมูล นร1'!E641="ย้าย",'กรอกข้อมูล นร1'!E641,"")</f>
        <v/>
      </c>
      <c r="Q1395" s="35">
        <f t="shared" si="614"/>
        <v>0</v>
      </c>
      <c r="W1395" s="35">
        <f t="shared" si="606"/>
        <v>0</v>
      </c>
    </row>
    <row r="1396" spans="1:23" ht="12.75" hidden="1" customHeight="1">
      <c r="A1396" s="54" t="str">
        <f t="shared" si="607"/>
        <v/>
      </c>
      <c r="B1396" s="470" t="str">
        <f t="shared" si="608"/>
        <v/>
      </c>
      <c r="C1396" s="52" t="str">
        <f>IF(A1396="","",คะแนนตามตัวชี้วัด!AY1345)</f>
        <v/>
      </c>
      <c r="D1396" s="52" t="str">
        <f>IF(A1396="","",คะแนนตามตัวชี้วัด!AU1345)</f>
        <v/>
      </c>
      <c r="E1396" s="52" t="str">
        <f>IF(B1396="","",คะแนนตามตัวชี้วัด!AV1345)</f>
        <v/>
      </c>
      <c r="F1396" s="60" t="str">
        <f t="shared" si="609"/>
        <v/>
      </c>
      <c r="G1396" s="52" t="str">
        <f>IF(A1396="","",คะแนนตามตัวชี้วัด!AZ1345)</f>
        <v/>
      </c>
      <c r="H1396" s="52" t="str">
        <f>IF(A1396="","",คะแนนตามตัวชี้วัด!AW1345)</f>
        <v/>
      </c>
      <c r="I1396" s="52" t="str">
        <f>IF(B1396="","",คะแนนตามตัวชี้วัด!AX1345)</f>
        <v/>
      </c>
      <c r="J1396" s="60" t="str">
        <f t="shared" si="610"/>
        <v/>
      </c>
      <c r="K1396" s="54" t="str">
        <f t="shared" si="611"/>
        <v/>
      </c>
      <c r="L1396" s="307" t="str">
        <f t="shared" si="605"/>
        <v/>
      </c>
      <c r="M1396" s="33"/>
      <c r="N1396" s="33" t="str">
        <f t="shared" si="612"/>
        <v/>
      </c>
      <c r="O1396" s="33" t="str">
        <f t="shared" si="613"/>
        <v/>
      </c>
      <c r="P1396" s="59" t="str">
        <f>IF('กรอกข้อมูล นร1'!E642="ย้าย",'กรอกข้อมูล นร1'!E642,"")</f>
        <v/>
      </c>
      <c r="Q1396" s="35">
        <f t="shared" si="614"/>
        <v>0</v>
      </c>
      <c r="W1396" s="35">
        <f t="shared" si="606"/>
        <v>0</v>
      </c>
    </row>
    <row r="1397" spans="1:23" ht="12.75" hidden="1" customHeight="1">
      <c r="A1397" s="54" t="str">
        <f t="shared" si="607"/>
        <v/>
      </c>
      <c r="B1397" s="470" t="str">
        <f t="shared" si="608"/>
        <v/>
      </c>
      <c r="C1397" s="52" t="str">
        <f>IF(A1397="","",คะแนนตามตัวชี้วัด!AY1346)</f>
        <v/>
      </c>
      <c r="D1397" s="52" t="str">
        <f>IF(A1397="","",คะแนนตามตัวชี้วัด!AU1346)</f>
        <v/>
      </c>
      <c r="E1397" s="52" t="str">
        <f>IF(B1397="","",คะแนนตามตัวชี้วัด!AV1346)</f>
        <v/>
      </c>
      <c r="F1397" s="60" t="str">
        <f t="shared" si="609"/>
        <v/>
      </c>
      <c r="G1397" s="52" t="str">
        <f>IF(A1397="","",คะแนนตามตัวชี้วัด!AZ1346)</f>
        <v/>
      </c>
      <c r="H1397" s="52" t="str">
        <f>IF(A1397="","",คะแนนตามตัวชี้วัด!AW1346)</f>
        <v/>
      </c>
      <c r="I1397" s="52" t="str">
        <f>IF(B1397="","",คะแนนตามตัวชี้วัด!AX1346)</f>
        <v/>
      </c>
      <c r="J1397" s="60" t="str">
        <f t="shared" si="610"/>
        <v/>
      </c>
      <c r="K1397" s="54" t="str">
        <f t="shared" si="611"/>
        <v/>
      </c>
      <c r="L1397" s="307" t="str">
        <f t="shared" si="605"/>
        <v/>
      </c>
      <c r="M1397" s="33"/>
      <c r="N1397" s="33" t="str">
        <f t="shared" si="612"/>
        <v/>
      </c>
      <c r="O1397" s="33" t="str">
        <f t="shared" si="613"/>
        <v/>
      </c>
      <c r="P1397" s="59" t="str">
        <f>IF('กรอกข้อมูล นร1'!E643="ย้าย",'กรอกข้อมูล นร1'!E643,"")</f>
        <v/>
      </c>
      <c r="Q1397" s="35">
        <f t="shared" si="614"/>
        <v>0</v>
      </c>
      <c r="W1397" s="35">
        <f t="shared" si="606"/>
        <v>0</v>
      </c>
    </row>
    <row r="1398" spans="1:23" ht="12.75" hidden="1" customHeight="1">
      <c r="A1398" s="54" t="str">
        <f t="shared" si="607"/>
        <v/>
      </c>
      <c r="B1398" s="470" t="str">
        <f t="shared" si="608"/>
        <v/>
      </c>
      <c r="C1398" s="52" t="str">
        <f>IF(A1398="","",คะแนนตามตัวชี้วัด!AY1347)</f>
        <v/>
      </c>
      <c r="D1398" s="52" t="str">
        <f>IF(A1398="","",คะแนนตามตัวชี้วัด!AU1347)</f>
        <v/>
      </c>
      <c r="E1398" s="52" t="str">
        <f>IF(B1398="","",คะแนนตามตัวชี้วัด!AV1347)</f>
        <v/>
      </c>
      <c r="F1398" s="60" t="str">
        <f t="shared" si="609"/>
        <v/>
      </c>
      <c r="G1398" s="52" t="str">
        <f>IF(A1398="","",คะแนนตามตัวชี้วัด!AZ1347)</f>
        <v/>
      </c>
      <c r="H1398" s="52" t="str">
        <f>IF(A1398="","",คะแนนตามตัวชี้วัด!AW1347)</f>
        <v/>
      </c>
      <c r="I1398" s="52" t="str">
        <f>IF(B1398="","",คะแนนตามตัวชี้วัด!AX1347)</f>
        <v/>
      </c>
      <c r="J1398" s="60" t="str">
        <f t="shared" si="610"/>
        <v/>
      </c>
      <c r="K1398" s="54" t="str">
        <f t="shared" si="611"/>
        <v/>
      </c>
      <c r="L1398" s="307" t="str">
        <f t="shared" si="605"/>
        <v/>
      </c>
      <c r="M1398" s="33"/>
      <c r="N1398" s="33" t="str">
        <f t="shared" si="612"/>
        <v/>
      </c>
      <c r="O1398" s="33" t="str">
        <f t="shared" si="613"/>
        <v/>
      </c>
      <c r="P1398" s="59" t="str">
        <f>IF('กรอกข้อมูล นร1'!E644="ย้าย",'กรอกข้อมูล นร1'!E644,"")</f>
        <v/>
      </c>
      <c r="Q1398" s="35">
        <f t="shared" si="614"/>
        <v>0</v>
      </c>
      <c r="W1398" s="35">
        <f t="shared" si="606"/>
        <v>0</v>
      </c>
    </row>
    <row r="1399" spans="1:23" ht="12.75" hidden="1" customHeight="1">
      <c r="A1399" s="54" t="str">
        <f t="shared" si="607"/>
        <v/>
      </c>
      <c r="B1399" s="470" t="str">
        <f t="shared" si="608"/>
        <v/>
      </c>
      <c r="C1399" s="52" t="str">
        <f>IF(A1399="","",คะแนนตามตัวชี้วัด!AY1348)</f>
        <v/>
      </c>
      <c r="D1399" s="52" t="str">
        <f>IF(A1399="","",คะแนนตามตัวชี้วัด!AU1348)</f>
        <v/>
      </c>
      <c r="E1399" s="52" t="str">
        <f>IF(B1399="","",คะแนนตามตัวชี้วัด!AV1348)</f>
        <v/>
      </c>
      <c r="F1399" s="60" t="str">
        <f t="shared" si="609"/>
        <v/>
      </c>
      <c r="G1399" s="52" t="str">
        <f>IF(A1399="","",คะแนนตามตัวชี้วัด!AZ1348)</f>
        <v/>
      </c>
      <c r="H1399" s="52" t="str">
        <f>IF(A1399="","",คะแนนตามตัวชี้วัด!AW1348)</f>
        <v/>
      </c>
      <c r="I1399" s="52" t="str">
        <f>IF(B1399="","",คะแนนตามตัวชี้วัด!AX1348)</f>
        <v/>
      </c>
      <c r="J1399" s="60" t="str">
        <f t="shared" si="610"/>
        <v/>
      </c>
      <c r="K1399" s="54" t="str">
        <f t="shared" si="611"/>
        <v/>
      </c>
      <c r="L1399" s="307" t="str">
        <f t="shared" si="605"/>
        <v/>
      </c>
      <c r="M1399" s="33"/>
      <c r="N1399" s="33" t="str">
        <f t="shared" si="612"/>
        <v/>
      </c>
      <c r="O1399" s="33" t="str">
        <f t="shared" si="613"/>
        <v/>
      </c>
      <c r="P1399" s="59" t="str">
        <f>IF('กรอกข้อมูล นร1'!E645="ย้าย",'กรอกข้อมูล นร1'!E645,"")</f>
        <v/>
      </c>
      <c r="Q1399" s="35">
        <f t="shared" si="614"/>
        <v>0</v>
      </c>
      <c r="W1399" s="35">
        <f t="shared" si="606"/>
        <v>0</v>
      </c>
    </row>
    <row r="1400" spans="1:23" ht="12.75" hidden="1" customHeight="1">
      <c r="A1400" s="54" t="str">
        <f t="shared" si="607"/>
        <v/>
      </c>
      <c r="B1400" s="470" t="str">
        <f t="shared" si="608"/>
        <v/>
      </c>
      <c r="C1400" s="52" t="str">
        <f>IF(A1400="","",คะแนนตามตัวชี้วัด!AY1349)</f>
        <v/>
      </c>
      <c r="D1400" s="52" t="str">
        <f>IF(A1400="","",คะแนนตามตัวชี้วัด!AU1349)</f>
        <v/>
      </c>
      <c r="E1400" s="52" t="str">
        <f>IF(B1400="","",คะแนนตามตัวชี้วัด!AV1349)</f>
        <v/>
      </c>
      <c r="F1400" s="60" t="str">
        <f t="shared" si="609"/>
        <v/>
      </c>
      <c r="G1400" s="52" t="str">
        <f>IF(A1400="","",คะแนนตามตัวชี้วัด!AZ1349)</f>
        <v/>
      </c>
      <c r="H1400" s="52" t="str">
        <f>IF(A1400="","",คะแนนตามตัวชี้วัด!AW1349)</f>
        <v/>
      </c>
      <c r="I1400" s="52" t="str">
        <f>IF(B1400="","",คะแนนตามตัวชี้วัด!AX1349)</f>
        <v/>
      </c>
      <c r="J1400" s="60" t="str">
        <f t="shared" si="610"/>
        <v/>
      </c>
      <c r="K1400" s="54" t="str">
        <f t="shared" si="611"/>
        <v/>
      </c>
      <c r="L1400" s="307" t="str">
        <f t="shared" si="605"/>
        <v/>
      </c>
      <c r="M1400" s="33"/>
      <c r="N1400" s="33" t="str">
        <f t="shared" si="612"/>
        <v/>
      </c>
      <c r="O1400" s="33" t="str">
        <f t="shared" si="613"/>
        <v/>
      </c>
      <c r="P1400" s="59" t="str">
        <f>IF('กรอกข้อมูล นร1'!E646="ย้าย",'กรอกข้อมูล นร1'!E646,"")</f>
        <v/>
      </c>
      <c r="Q1400" s="35">
        <f t="shared" si="614"/>
        <v>0</v>
      </c>
      <c r="W1400" s="35">
        <f t="shared" si="606"/>
        <v>0</v>
      </c>
    </row>
    <row r="1401" spans="1:23" ht="12.75" hidden="1" customHeight="1">
      <c r="A1401" s="54" t="str">
        <f t="shared" si="607"/>
        <v/>
      </c>
      <c r="B1401" s="470" t="str">
        <f t="shared" si="608"/>
        <v/>
      </c>
      <c r="C1401" s="52" t="str">
        <f>IF(A1401="","",คะแนนตามตัวชี้วัด!AY1350)</f>
        <v/>
      </c>
      <c r="D1401" s="52" t="str">
        <f>IF(A1401="","",คะแนนตามตัวชี้วัด!AU1350)</f>
        <v/>
      </c>
      <c r="E1401" s="52" t="str">
        <f>IF(B1401="","",คะแนนตามตัวชี้วัด!AV1350)</f>
        <v/>
      </c>
      <c r="F1401" s="60" t="str">
        <f t="shared" si="609"/>
        <v/>
      </c>
      <c r="G1401" s="52" t="str">
        <f>IF(A1401="","",คะแนนตามตัวชี้วัด!AZ1350)</f>
        <v/>
      </c>
      <c r="H1401" s="52" t="str">
        <f>IF(A1401="","",คะแนนตามตัวชี้วัด!AW1350)</f>
        <v/>
      </c>
      <c r="I1401" s="52" t="str">
        <f>IF(B1401="","",คะแนนตามตัวชี้วัด!AX1350)</f>
        <v/>
      </c>
      <c r="J1401" s="60" t="str">
        <f t="shared" si="610"/>
        <v/>
      </c>
      <c r="K1401" s="54" t="str">
        <f t="shared" si="611"/>
        <v/>
      </c>
      <c r="L1401" s="307" t="str">
        <f t="shared" si="605"/>
        <v/>
      </c>
      <c r="M1401" s="33"/>
      <c r="N1401" s="33" t="str">
        <f t="shared" si="612"/>
        <v/>
      </c>
      <c r="O1401" s="33" t="str">
        <f t="shared" si="613"/>
        <v/>
      </c>
      <c r="P1401" s="59" t="str">
        <f>IF('กรอกข้อมูล นร1'!E647="ย้าย",'กรอกข้อมูล นร1'!E647,"")</f>
        <v/>
      </c>
      <c r="Q1401" s="35">
        <f t="shared" si="614"/>
        <v>0</v>
      </c>
      <c r="W1401" s="35">
        <f t="shared" si="606"/>
        <v>0</v>
      </c>
    </row>
    <row r="1402" spans="1:23" ht="12.75" hidden="1" customHeight="1">
      <c r="A1402" s="54" t="str">
        <f t="shared" si="607"/>
        <v/>
      </c>
      <c r="B1402" s="470" t="str">
        <f t="shared" si="608"/>
        <v/>
      </c>
      <c r="C1402" s="52" t="str">
        <f>IF(A1402="","",คะแนนตามตัวชี้วัด!AY1351)</f>
        <v/>
      </c>
      <c r="D1402" s="52" t="str">
        <f>IF(A1402="","",คะแนนตามตัวชี้วัด!AU1351)</f>
        <v/>
      </c>
      <c r="E1402" s="52" t="str">
        <f>IF(B1402="","",คะแนนตามตัวชี้วัด!AV1351)</f>
        <v/>
      </c>
      <c r="F1402" s="60" t="str">
        <f t="shared" si="609"/>
        <v/>
      </c>
      <c r="G1402" s="52" t="str">
        <f>IF(A1402="","",คะแนนตามตัวชี้วัด!AZ1351)</f>
        <v/>
      </c>
      <c r="H1402" s="52" t="str">
        <f>IF(A1402="","",คะแนนตามตัวชี้วัด!AW1351)</f>
        <v/>
      </c>
      <c r="I1402" s="52" t="str">
        <f>IF(B1402="","",คะแนนตามตัวชี้วัด!AX1351)</f>
        <v/>
      </c>
      <c r="J1402" s="60" t="str">
        <f t="shared" si="610"/>
        <v/>
      </c>
      <c r="K1402" s="54" t="str">
        <f t="shared" si="611"/>
        <v/>
      </c>
      <c r="L1402" s="307" t="str">
        <f t="shared" si="605"/>
        <v/>
      </c>
      <c r="M1402" s="33"/>
      <c r="N1402" s="33" t="str">
        <f t="shared" si="612"/>
        <v/>
      </c>
      <c r="O1402" s="33" t="str">
        <f t="shared" si="613"/>
        <v/>
      </c>
      <c r="P1402" s="59" t="str">
        <f>IF('กรอกข้อมูล นร1'!E648="ย้าย",'กรอกข้อมูล นร1'!E648,"")</f>
        <v/>
      </c>
      <c r="Q1402" s="35">
        <f t="shared" si="614"/>
        <v>0</v>
      </c>
      <c r="W1402" s="35">
        <f t="shared" si="606"/>
        <v>0</v>
      </c>
    </row>
    <row r="1403" spans="1:23" ht="12.75" hidden="1" customHeight="1">
      <c r="A1403" s="54" t="str">
        <f t="shared" si="607"/>
        <v/>
      </c>
      <c r="B1403" s="470" t="str">
        <f t="shared" si="608"/>
        <v/>
      </c>
      <c r="C1403" s="52" t="str">
        <f>IF(A1403="","",คะแนนตามตัวชี้วัด!AY1352)</f>
        <v/>
      </c>
      <c r="D1403" s="52" t="str">
        <f>IF(A1403="","",คะแนนตามตัวชี้วัด!AU1352)</f>
        <v/>
      </c>
      <c r="E1403" s="52" t="str">
        <f>IF(B1403="","",คะแนนตามตัวชี้วัด!AV1352)</f>
        <v/>
      </c>
      <c r="F1403" s="60" t="str">
        <f t="shared" si="609"/>
        <v/>
      </c>
      <c r="G1403" s="52" t="str">
        <f>IF(A1403="","",คะแนนตามตัวชี้วัด!AZ1352)</f>
        <v/>
      </c>
      <c r="H1403" s="52" t="str">
        <f>IF(A1403="","",คะแนนตามตัวชี้วัด!AW1352)</f>
        <v/>
      </c>
      <c r="I1403" s="52" t="str">
        <f>IF(B1403="","",คะแนนตามตัวชี้วัด!AX1352)</f>
        <v/>
      </c>
      <c r="J1403" s="60" t="str">
        <f t="shared" si="610"/>
        <v/>
      </c>
      <c r="K1403" s="54" t="str">
        <f t="shared" si="611"/>
        <v/>
      </c>
      <c r="L1403" s="307" t="str">
        <f t="shared" si="605"/>
        <v/>
      </c>
      <c r="M1403" s="33"/>
      <c r="N1403" s="33" t="str">
        <f t="shared" si="612"/>
        <v/>
      </c>
      <c r="O1403" s="33" t="str">
        <f t="shared" si="613"/>
        <v/>
      </c>
      <c r="P1403" s="59" t="str">
        <f>IF('กรอกข้อมูล นร1'!E649="ย้าย",'กรอกข้อมูล นร1'!E649,"")</f>
        <v/>
      </c>
      <c r="Q1403" s="35">
        <f t="shared" si="614"/>
        <v>0</v>
      </c>
      <c r="W1403" s="35">
        <f t="shared" si="606"/>
        <v>0</v>
      </c>
    </row>
    <row r="1404" spans="1:23" ht="12.75" hidden="1" customHeight="1">
      <c r="A1404" s="54" t="str">
        <f t="shared" si="607"/>
        <v/>
      </c>
      <c r="B1404" s="470" t="str">
        <f t="shared" si="608"/>
        <v/>
      </c>
      <c r="C1404" s="52" t="str">
        <f>IF(A1404="","",คะแนนตามตัวชี้วัด!AY1353)</f>
        <v/>
      </c>
      <c r="D1404" s="52" t="str">
        <f>IF(A1404="","",คะแนนตามตัวชี้วัด!AU1353)</f>
        <v/>
      </c>
      <c r="E1404" s="52" t="str">
        <f>IF(B1404="","",คะแนนตามตัวชี้วัด!AV1353)</f>
        <v/>
      </c>
      <c r="F1404" s="60" t="str">
        <f t="shared" si="609"/>
        <v/>
      </c>
      <c r="G1404" s="52" t="str">
        <f>IF(A1404="","",คะแนนตามตัวชี้วัด!AZ1353)</f>
        <v/>
      </c>
      <c r="H1404" s="52" t="str">
        <f>IF(A1404="","",คะแนนตามตัวชี้วัด!AW1353)</f>
        <v/>
      </c>
      <c r="I1404" s="52" t="str">
        <f>IF(B1404="","",คะแนนตามตัวชี้วัด!AX1353)</f>
        <v/>
      </c>
      <c r="J1404" s="60" t="str">
        <f t="shared" si="610"/>
        <v/>
      </c>
      <c r="K1404" s="54" t="str">
        <f t="shared" si="611"/>
        <v/>
      </c>
      <c r="L1404" s="307" t="str">
        <f t="shared" si="605"/>
        <v/>
      </c>
      <c r="M1404" s="33"/>
      <c r="N1404" s="33" t="str">
        <f t="shared" si="612"/>
        <v/>
      </c>
      <c r="O1404" s="33" t="str">
        <f t="shared" si="613"/>
        <v/>
      </c>
      <c r="P1404" s="59" t="str">
        <f>IF('กรอกข้อมูล นร1'!E650="ย้าย",'กรอกข้อมูล นร1'!E650,"")</f>
        <v/>
      </c>
      <c r="Q1404" s="35">
        <f t="shared" si="614"/>
        <v>0</v>
      </c>
      <c r="W1404" s="35">
        <f t="shared" si="606"/>
        <v>0</v>
      </c>
    </row>
    <row r="1405" spans="1:23" ht="12.75" hidden="1" customHeight="1">
      <c r="A1405" s="54" t="str">
        <f t="shared" si="607"/>
        <v/>
      </c>
      <c r="B1405" s="470" t="str">
        <f t="shared" si="608"/>
        <v/>
      </c>
      <c r="C1405" s="52" t="str">
        <f>IF(A1405="","",คะแนนตามตัวชี้วัด!AY1354)</f>
        <v/>
      </c>
      <c r="D1405" s="52" t="str">
        <f>IF(A1405="","",คะแนนตามตัวชี้วัด!AU1354)</f>
        <v/>
      </c>
      <c r="E1405" s="52" t="str">
        <f>IF(B1405="","",คะแนนตามตัวชี้วัด!AV1354)</f>
        <v/>
      </c>
      <c r="F1405" s="60" t="str">
        <f t="shared" si="609"/>
        <v/>
      </c>
      <c r="G1405" s="52" t="str">
        <f>IF(A1405="","",คะแนนตามตัวชี้วัด!AZ1354)</f>
        <v/>
      </c>
      <c r="H1405" s="52" t="str">
        <f>IF(A1405="","",คะแนนตามตัวชี้วัด!AW1354)</f>
        <v/>
      </c>
      <c r="I1405" s="52" t="str">
        <f>IF(B1405="","",คะแนนตามตัวชี้วัด!AX1354)</f>
        <v/>
      </c>
      <c r="J1405" s="60" t="str">
        <f t="shared" si="610"/>
        <v/>
      </c>
      <c r="K1405" s="54" t="str">
        <f t="shared" si="611"/>
        <v/>
      </c>
      <c r="L1405" s="307" t="str">
        <f t="shared" si="605"/>
        <v/>
      </c>
      <c r="M1405" s="33"/>
      <c r="N1405" s="33" t="str">
        <f t="shared" si="612"/>
        <v/>
      </c>
      <c r="O1405" s="33" t="str">
        <f t="shared" si="613"/>
        <v/>
      </c>
      <c r="P1405" s="59" t="str">
        <f>IF('กรอกข้อมูล นร1'!E651="ย้าย",'กรอกข้อมูล นร1'!E651,"")</f>
        <v/>
      </c>
      <c r="Q1405" s="35">
        <f t="shared" si="614"/>
        <v>0</v>
      </c>
      <c r="W1405" s="35">
        <f t="shared" si="606"/>
        <v>0</v>
      </c>
    </row>
    <row r="1406" spans="1:23" ht="21" hidden="1" customHeight="1">
      <c r="A1406" s="41"/>
      <c r="B1406" s="38"/>
      <c r="C1406" s="39"/>
      <c r="D1406" s="45"/>
      <c r="E1406" s="45"/>
      <c r="F1406" s="40"/>
      <c r="G1406" s="40"/>
      <c r="H1406" s="45"/>
      <c r="I1406" s="45"/>
      <c r="J1406" s="45"/>
      <c r="K1406" s="46"/>
      <c r="L1406" s="45"/>
      <c r="M1406" s="47"/>
      <c r="N1406" s="317" t="str">
        <f>IF(COUNTIF(N1366:N1405,"/"),COUNTIF(N1366:N1405,"/"),"0")</f>
        <v>0</v>
      </c>
      <c r="O1406" s="317">
        <f>IF(COUNTIF(O1366:O1405,"/"),COUNTIF(O1366:O1405,"/"),"0")</f>
        <v>2</v>
      </c>
      <c r="Q1406" s="35">
        <f t="shared" si="614"/>
        <v>0</v>
      </c>
      <c r="W1406" s="35">
        <f t="shared" si="606"/>
        <v>0</v>
      </c>
    </row>
    <row r="1407" spans="1:23" ht="21" hidden="1" customHeight="1">
      <c r="B1407" s="916" t="s">
        <v>114</v>
      </c>
      <c r="C1407" s="916"/>
      <c r="D1407" s="916"/>
      <c r="E1407" s="917">
        <f>N1406*100/SUM(N1406:O1406)</f>
        <v>0</v>
      </c>
      <c r="F1407" s="917"/>
      <c r="G1407" s="251"/>
      <c r="H1407" s="42"/>
      <c r="I1407" s="42"/>
      <c r="J1407" s="42"/>
      <c r="K1407" s="43"/>
      <c r="L1407" s="42"/>
      <c r="M1407" s="44"/>
      <c r="N1407" s="44"/>
      <c r="Q1407" s="35">
        <f t="shared" si="614"/>
        <v>0</v>
      </c>
      <c r="W1407" s="35">
        <f t="shared" si="606"/>
        <v>0</v>
      </c>
    </row>
    <row r="1408" spans="1:23" ht="21" hidden="1" customHeight="1">
      <c r="Q1408" s="35">
        <f t="shared" si="614"/>
        <v>0</v>
      </c>
    </row>
    <row r="1409" spans="1:24" ht="21" hidden="1" customHeight="1">
      <c r="B1409" s="451"/>
      <c r="C1409" s="451"/>
      <c r="D1409" s="451"/>
      <c r="E1409" s="251"/>
      <c r="F1409" s="251"/>
      <c r="G1409" s="251"/>
      <c r="H1409" s="42"/>
      <c r="I1409" s="42"/>
      <c r="J1409" s="42"/>
      <c r="K1409" s="43"/>
      <c r="L1409" s="42"/>
      <c r="M1409" s="44"/>
      <c r="N1409" s="44"/>
      <c r="Q1409" s="35">
        <f t="shared" si="614"/>
        <v>0</v>
      </c>
    </row>
    <row r="1410" spans="1:24" ht="21" hidden="1" customHeight="1">
      <c r="A1410" s="918" t="str">
        <f>"ผลการประเมินการเรียนรู้  วิชา"&amp;ข้อมูลพื้นฐาน!A633&amp;"    รหัสวิชา    "&amp;ข้อมูลพื้นฐาน!C633</f>
        <v xml:space="preserve">ผลการประเมินการเรียนรู้  วิชา    รหัสวิชา    </v>
      </c>
      <c r="B1410" s="918"/>
      <c r="C1410" s="918"/>
      <c r="D1410" s="918"/>
      <c r="E1410" s="918"/>
      <c r="F1410" s="918"/>
      <c r="G1410" s="918"/>
      <c r="H1410" s="918"/>
      <c r="I1410" s="918"/>
      <c r="J1410" s="918"/>
      <c r="K1410" s="918"/>
      <c r="L1410" s="918"/>
      <c r="M1410" s="918"/>
      <c r="N1410" s="918"/>
      <c r="O1410" s="918"/>
      <c r="P1410" s="918"/>
      <c r="Q1410" s="35">
        <f t="shared" si="614"/>
        <v>0</v>
      </c>
      <c r="X1410" s="35">
        <v>25</v>
      </c>
    </row>
    <row r="1411" spans="1:24" ht="21" hidden="1" customHeight="1">
      <c r="A1411" s="919" t="str">
        <f>"นักเรียนชั้นประถมศึกษาปีที่    "&amp;ข้อมูลพื้นฐาน!B606&amp;"    ปีการศึกษา  "&amp;ข้อมูลพื้นฐาน!B605</f>
        <v xml:space="preserve">นักเรียนชั้นประถมศึกษาปีที่        ปีการศึกษา  </v>
      </c>
      <c r="B1411" s="919"/>
      <c r="C1411" s="919"/>
      <c r="D1411" s="919"/>
      <c r="E1411" s="919"/>
      <c r="F1411" s="919"/>
      <c r="G1411" s="919"/>
      <c r="H1411" s="919"/>
      <c r="I1411" s="919"/>
      <c r="J1411" s="919"/>
      <c r="K1411" s="919"/>
      <c r="L1411" s="919"/>
      <c r="M1411" s="919"/>
      <c r="N1411" s="919"/>
      <c r="O1411" s="919"/>
      <c r="P1411" s="919"/>
      <c r="Q1411" s="35">
        <f t="shared" si="614"/>
        <v>0</v>
      </c>
    </row>
    <row r="1412" spans="1:24" ht="21" hidden="1" customHeight="1">
      <c r="A1412" s="920" t="str">
        <f>"ครูผู้สอน    "&amp;ข้อมูลพื้นฐาน!B633</f>
        <v xml:space="preserve">ครูผู้สอน    </v>
      </c>
      <c r="B1412" s="920"/>
      <c r="C1412" s="920"/>
      <c r="D1412" s="920"/>
      <c r="E1412" s="920"/>
      <c r="F1412" s="920"/>
      <c r="G1412" s="920"/>
      <c r="H1412" s="920"/>
      <c r="I1412" s="920"/>
      <c r="J1412" s="920"/>
      <c r="K1412" s="920"/>
      <c r="L1412" s="920"/>
      <c r="M1412" s="920"/>
      <c r="N1412" s="920"/>
      <c r="O1412" s="920"/>
      <c r="P1412" s="920"/>
      <c r="Q1412" s="35">
        <f t="shared" si="614"/>
        <v>0</v>
      </c>
    </row>
    <row r="1413" spans="1:24" ht="21" hidden="1" customHeight="1">
      <c r="A1413" s="921" t="s">
        <v>38</v>
      </c>
      <c r="B1413" s="924" t="s">
        <v>39</v>
      </c>
      <c r="C1413" s="927" t="s">
        <v>40</v>
      </c>
      <c r="D1413" s="927"/>
      <c r="E1413" s="927"/>
      <c r="F1413" s="927"/>
      <c r="G1413" s="928" t="s">
        <v>43</v>
      </c>
      <c r="H1413" s="928"/>
      <c r="I1413" s="928"/>
      <c r="J1413" s="929"/>
      <c r="K1413" s="930" t="s">
        <v>44</v>
      </c>
      <c r="L1413" s="931"/>
      <c r="M1413" s="932" t="s">
        <v>48</v>
      </c>
      <c r="N1413" s="935" t="s">
        <v>49</v>
      </c>
      <c r="O1413" s="936"/>
      <c r="P1413" s="939" t="s">
        <v>61</v>
      </c>
      <c r="Q1413" s="35">
        <f t="shared" si="614"/>
        <v>0</v>
      </c>
    </row>
    <row r="1414" spans="1:24" ht="62.25" hidden="1" customHeight="1">
      <c r="A1414" s="922"/>
      <c r="B1414" s="925"/>
      <c r="C1414" s="921" t="s">
        <v>116</v>
      </c>
      <c r="D1414" s="462" t="s">
        <v>41</v>
      </c>
      <c r="E1414" s="462" t="s">
        <v>42</v>
      </c>
      <c r="F1414" s="462" t="s">
        <v>1</v>
      </c>
      <c r="G1414" s="921" t="s">
        <v>116</v>
      </c>
      <c r="H1414" s="505" t="s">
        <v>41</v>
      </c>
      <c r="I1414" s="505" t="s">
        <v>42</v>
      </c>
      <c r="J1414" s="505" t="s">
        <v>1</v>
      </c>
      <c r="K1414" s="463" t="s">
        <v>45</v>
      </c>
      <c r="L1414" s="942" t="s">
        <v>46</v>
      </c>
      <c r="M1414" s="933"/>
      <c r="N1414" s="937"/>
      <c r="O1414" s="938"/>
      <c r="P1414" s="940"/>
      <c r="Q1414" s="35">
        <f t="shared" si="614"/>
        <v>0</v>
      </c>
    </row>
    <row r="1415" spans="1:24" ht="22.5" hidden="1" customHeight="1">
      <c r="A1415" s="922"/>
      <c r="B1415" s="925"/>
      <c r="C1415" s="923"/>
      <c r="D1415" s="464" t="s">
        <v>47</v>
      </c>
      <c r="E1415" s="464" t="s">
        <v>47</v>
      </c>
      <c r="F1415" s="464" t="s">
        <v>47</v>
      </c>
      <c r="G1415" s="923"/>
      <c r="H1415" s="464" t="s">
        <v>47</v>
      </c>
      <c r="I1415" s="464" t="s">
        <v>47</v>
      </c>
      <c r="J1415" s="464" t="s">
        <v>47</v>
      </c>
      <c r="K1415" s="465" t="s">
        <v>47</v>
      </c>
      <c r="L1415" s="943"/>
      <c r="M1415" s="933"/>
      <c r="N1415" s="939" t="s">
        <v>50</v>
      </c>
      <c r="O1415" s="939" t="s">
        <v>51</v>
      </c>
      <c r="P1415" s="940"/>
      <c r="Q1415" s="35">
        <f t="shared" si="614"/>
        <v>0</v>
      </c>
    </row>
    <row r="1416" spans="1:24" ht="15.75" hidden="1" customHeight="1">
      <c r="A1416" s="923"/>
      <c r="B1416" s="926"/>
      <c r="C1416" s="452">
        <f>ข้อมูลพื้นฐาน!F633</f>
        <v>0</v>
      </c>
      <c r="D1416" s="464">
        <f>ข้อมูลพื้นฐาน!D633</f>
        <v>0</v>
      </c>
      <c r="E1416" s="464">
        <f>ข้อมูลพื้นฐาน!E633</f>
        <v>0</v>
      </c>
      <c r="F1416" s="464">
        <f>SUM(D1416:E1416)</f>
        <v>0</v>
      </c>
      <c r="G1416" s="452">
        <f>ข้อมูลพื้นฐาน!G633</f>
        <v>0</v>
      </c>
      <c r="H1416" s="464">
        <f>ข้อมูลพื้นฐาน!D633</f>
        <v>0</v>
      </c>
      <c r="I1416" s="464">
        <f>ข้อมูลพื้นฐาน!E633</f>
        <v>0</v>
      </c>
      <c r="J1416" s="464">
        <f>SUM(H1416:I1416)</f>
        <v>0</v>
      </c>
      <c r="K1416" s="465">
        <f>SUM(F1416,J1416)/2</f>
        <v>0</v>
      </c>
      <c r="L1416" s="944"/>
      <c r="M1416" s="934"/>
      <c r="N1416" s="941"/>
      <c r="O1416" s="941"/>
      <c r="P1416" s="941"/>
      <c r="Q1416" s="35">
        <f t="shared" si="614"/>
        <v>0</v>
      </c>
    </row>
    <row r="1417" spans="1:24" ht="13.5" hidden="1" customHeight="1">
      <c r="A1417" s="54">
        <f>A1267</f>
        <v>0</v>
      </c>
      <c r="B1417" s="470">
        <f>B1317</f>
        <v>0</v>
      </c>
      <c r="C1417" s="52">
        <f>IF(A1417="","",คะแนนตามตัวชี้วัด!AY1361)</f>
        <v>0</v>
      </c>
      <c r="D1417" s="52">
        <f>IF(A1417="","",คะแนนตามตัวชี้วัด!AU1361)</f>
        <v>0</v>
      </c>
      <c r="E1417" s="52">
        <f>IF(B1417="","",คะแนนตามตัวชี้วัด!AV1361)</f>
        <v>0</v>
      </c>
      <c r="F1417" s="60" t="str">
        <f>IF(SUM(D1417:E1417),SUM(D1417:E1417),"")</f>
        <v/>
      </c>
      <c r="G1417" s="52">
        <f>IF(A1417="","",คะแนนตามตัวชี้วัด!AZ1361)</f>
        <v>0</v>
      </c>
      <c r="H1417" s="52">
        <f>IF(A1417="","",คะแนนตามตัวชี้วัด!AW1361)</f>
        <v>0</v>
      </c>
      <c r="I1417" s="52">
        <f>IF(B1417="","",คะแนนตามตัวชี้วัด!AX1361)</f>
        <v>0</v>
      </c>
      <c r="J1417" s="60" t="str">
        <f>IF(SUM(H1417:I1417),SUM(H1417:I1417),"")</f>
        <v/>
      </c>
      <c r="K1417" s="54">
        <f>IF(A1417="","",SUM(F1417,J1417)/2)</f>
        <v>0</v>
      </c>
      <c r="L1417" s="307">
        <f t="shared" ref="L1417:L1456" si="615">IF(A1417="","",IF(P1417="ย้าย","-",VLOOKUP(K1417,เกรดประจำชั้น,4,TRUE)))</f>
        <v>0</v>
      </c>
      <c r="M1417" s="33"/>
      <c r="N1417" s="33" t="str">
        <f>IF(P1417="ย้าย","-",IF(A1417="","",IF(L1417&gt;0,"/","")))</f>
        <v/>
      </c>
      <c r="O1417" s="33" t="str">
        <f>IF(N1417="-","-",IF(A1417="","",IF(L1417=0,"/","")))</f>
        <v>/</v>
      </c>
      <c r="P1417" s="59" t="str">
        <f>IF('กรอกข้อมูล นร1'!E663="ย้าย",'กรอกข้อมูล นร1'!E663,"")</f>
        <v/>
      </c>
      <c r="Q1417" s="35">
        <f t="shared" si="614"/>
        <v>0</v>
      </c>
    </row>
    <row r="1418" spans="1:24" ht="13.5" hidden="1" customHeight="1">
      <c r="A1418" s="54">
        <f t="shared" ref="A1418:A1456" si="616">A1268</f>
        <v>1</v>
      </c>
      <c r="B1418" s="470" t="str">
        <f t="shared" ref="B1418:B1456" si="617">B1318</f>
        <v/>
      </c>
      <c r="C1418" s="52">
        <f>IF(A1418="","",คะแนนตามตัวชี้วัด!AY1362)</f>
        <v>0</v>
      </c>
      <c r="D1418" s="52">
        <f>IF(A1418="","",คะแนนตามตัวชี้วัด!AU1362)</f>
        <v>0</v>
      </c>
      <c r="E1418" s="52" t="str">
        <f>IF(B1418="","",คะแนนตามตัวชี้วัด!AV1362)</f>
        <v/>
      </c>
      <c r="F1418" s="60" t="str">
        <f t="shared" ref="F1418:F1456" si="618">IF(SUM(D1418:E1418),SUM(D1418:E1418),"")</f>
        <v/>
      </c>
      <c r="G1418" s="52">
        <f>IF(A1418="","",คะแนนตามตัวชี้วัด!AZ1362)</f>
        <v>0</v>
      </c>
      <c r="H1418" s="52">
        <f>IF(A1418="","",คะแนนตามตัวชี้วัด!AW1362)</f>
        <v>0</v>
      </c>
      <c r="I1418" s="52" t="str">
        <f>IF(B1418="","",คะแนนตามตัวชี้วัด!AX1362)</f>
        <v/>
      </c>
      <c r="J1418" s="60" t="str">
        <f t="shared" ref="J1418:J1456" si="619">IF(SUM(H1418:I1418),SUM(H1418:I1418),"")</f>
        <v/>
      </c>
      <c r="K1418" s="54">
        <f t="shared" ref="K1418:K1456" si="620">IF(A1418="","",SUM(F1418,J1418)/2)</f>
        <v>0</v>
      </c>
      <c r="L1418" s="307">
        <f t="shared" si="615"/>
        <v>0</v>
      </c>
      <c r="M1418" s="33"/>
      <c r="N1418" s="33" t="str">
        <f t="shared" ref="N1418:N1456" si="621">IF(P1418="ย้าย","-",IF(A1418="","",IF(L1418&gt;0,"/","")))</f>
        <v/>
      </c>
      <c r="O1418" s="33" t="str">
        <f t="shared" ref="O1418:O1456" si="622">IF(N1418="-","-",IF(A1418="","",IF(L1418=0,"/","")))</f>
        <v>/</v>
      </c>
      <c r="P1418" s="59" t="str">
        <f>IF('กรอกข้อมูล นร1'!E664="ย้าย",'กรอกข้อมูล นร1'!E664,"")</f>
        <v/>
      </c>
      <c r="Q1418" s="35">
        <f t="shared" si="614"/>
        <v>0</v>
      </c>
    </row>
    <row r="1419" spans="1:24" ht="13.5" hidden="1" customHeight="1">
      <c r="A1419" s="54" t="str">
        <f t="shared" si="616"/>
        <v/>
      </c>
      <c r="B1419" s="470" t="str">
        <f t="shared" si="617"/>
        <v/>
      </c>
      <c r="C1419" s="52" t="str">
        <f>IF(A1419="","",คะแนนตามตัวชี้วัด!AY1363)</f>
        <v/>
      </c>
      <c r="D1419" s="52" t="str">
        <f>IF(A1419="","",คะแนนตามตัวชี้วัด!AU1363)</f>
        <v/>
      </c>
      <c r="E1419" s="52" t="str">
        <f>IF(B1419="","",คะแนนตามตัวชี้วัด!AV1363)</f>
        <v/>
      </c>
      <c r="F1419" s="60" t="str">
        <f t="shared" si="618"/>
        <v/>
      </c>
      <c r="G1419" s="52" t="str">
        <f>IF(A1419="","",คะแนนตามตัวชี้วัด!AZ1363)</f>
        <v/>
      </c>
      <c r="H1419" s="52" t="str">
        <f>IF(A1419="","",คะแนนตามตัวชี้วัด!AW1363)</f>
        <v/>
      </c>
      <c r="I1419" s="52" t="str">
        <f>IF(B1419="","",คะแนนตามตัวชี้วัด!AX1363)</f>
        <v/>
      </c>
      <c r="J1419" s="60" t="str">
        <f t="shared" si="619"/>
        <v/>
      </c>
      <c r="K1419" s="54" t="str">
        <f t="shared" si="620"/>
        <v/>
      </c>
      <c r="L1419" s="307" t="str">
        <f t="shared" si="615"/>
        <v/>
      </c>
      <c r="M1419" s="33"/>
      <c r="N1419" s="33" t="str">
        <f t="shared" si="621"/>
        <v/>
      </c>
      <c r="O1419" s="33" t="str">
        <f t="shared" si="622"/>
        <v/>
      </c>
      <c r="P1419" s="59" t="str">
        <f>IF('กรอกข้อมูล นร1'!E665="ย้าย",'กรอกข้อมูล นร1'!E665,"")</f>
        <v/>
      </c>
      <c r="Q1419" s="35">
        <f t="shared" si="614"/>
        <v>0</v>
      </c>
    </row>
    <row r="1420" spans="1:24" ht="13.5" hidden="1" customHeight="1">
      <c r="A1420" s="54" t="str">
        <f t="shared" si="616"/>
        <v/>
      </c>
      <c r="B1420" s="470" t="str">
        <f t="shared" si="617"/>
        <v/>
      </c>
      <c r="C1420" s="52" t="str">
        <f>IF(A1420="","",คะแนนตามตัวชี้วัด!AY1364)</f>
        <v/>
      </c>
      <c r="D1420" s="52" t="str">
        <f>IF(A1420="","",คะแนนตามตัวชี้วัด!AU1364)</f>
        <v/>
      </c>
      <c r="E1420" s="52" t="str">
        <f>IF(B1420="","",คะแนนตามตัวชี้วัด!AV1364)</f>
        <v/>
      </c>
      <c r="F1420" s="60" t="str">
        <f t="shared" si="618"/>
        <v/>
      </c>
      <c r="G1420" s="52" t="str">
        <f>IF(A1420="","",คะแนนตามตัวชี้วัด!AZ1364)</f>
        <v/>
      </c>
      <c r="H1420" s="52" t="str">
        <f>IF(A1420="","",คะแนนตามตัวชี้วัด!AW1364)</f>
        <v/>
      </c>
      <c r="I1420" s="52" t="str">
        <f>IF(B1420="","",คะแนนตามตัวชี้วัด!AX1364)</f>
        <v/>
      </c>
      <c r="J1420" s="60" t="str">
        <f t="shared" si="619"/>
        <v/>
      </c>
      <c r="K1420" s="54" t="str">
        <f t="shared" si="620"/>
        <v/>
      </c>
      <c r="L1420" s="307" t="str">
        <f t="shared" si="615"/>
        <v/>
      </c>
      <c r="M1420" s="33"/>
      <c r="N1420" s="33" t="str">
        <f t="shared" si="621"/>
        <v/>
      </c>
      <c r="O1420" s="33" t="str">
        <f t="shared" si="622"/>
        <v/>
      </c>
      <c r="P1420" s="59" t="str">
        <f>IF('กรอกข้อมูล นร1'!E666="ย้าย",'กรอกข้อมูล นร1'!E666,"")</f>
        <v/>
      </c>
      <c r="Q1420" s="35">
        <f t="shared" si="614"/>
        <v>0</v>
      </c>
    </row>
    <row r="1421" spans="1:24" ht="13.5" hidden="1" customHeight="1">
      <c r="A1421" s="54" t="str">
        <f t="shared" si="616"/>
        <v/>
      </c>
      <c r="B1421" s="470" t="str">
        <f t="shared" si="617"/>
        <v/>
      </c>
      <c r="C1421" s="52" t="str">
        <f>IF(A1421="","",คะแนนตามตัวชี้วัด!AY1365)</f>
        <v/>
      </c>
      <c r="D1421" s="52" t="str">
        <f>IF(A1421="","",คะแนนตามตัวชี้วัด!AU1365)</f>
        <v/>
      </c>
      <c r="E1421" s="52" t="str">
        <f>IF(B1421="","",คะแนนตามตัวชี้วัด!AV1365)</f>
        <v/>
      </c>
      <c r="F1421" s="60" t="str">
        <f t="shared" si="618"/>
        <v/>
      </c>
      <c r="G1421" s="52" t="str">
        <f>IF(A1421="","",คะแนนตามตัวชี้วัด!AZ1365)</f>
        <v/>
      </c>
      <c r="H1421" s="52" t="str">
        <f>IF(A1421="","",คะแนนตามตัวชี้วัด!AW1365)</f>
        <v/>
      </c>
      <c r="I1421" s="52" t="str">
        <f>IF(B1421="","",คะแนนตามตัวชี้วัด!AX1365)</f>
        <v/>
      </c>
      <c r="J1421" s="60" t="str">
        <f t="shared" si="619"/>
        <v/>
      </c>
      <c r="K1421" s="54" t="str">
        <f t="shared" si="620"/>
        <v/>
      </c>
      <c r="L1421" s="307" t="str">
        <f t="shared" si="615"/>
        <v/>
      </c>
      <c r="M1421" s="33"/>
      <c r="N1421" s="33" t="str">
        <f t="shared" si="621"/>
        <v/>
      </c>
      <c r="O1421" s="33" t="str">
        <f t="shared" si="622"/>
        <v/>
      </c>
      <c r="P1421" s="59" t="str">
        <f>IF('กรอกข้อมูล นร1'!E667="ย้าย",'กรอกข้อมูล นร1'!E667,"")</f>
        <v/>
      </c>
      <c r="Q1421" s="35">
        <f t="shared" si="614"/>
        <v>0</v>
      </c>
    </row>
    <row r="1422" spans="1:24" ht="13.5" hidden="1" customHeight="1">
      <c r="A1422" s="54" t="str">
        <f t="shared" si="616"/>
        <v/>
      </c>
      <c r="B1422" s="470" t="str">
        <f t="shared" si="617"/>
        <v/>
      </c>
      <c r="C1422" s="52" t="str">
        <f>IF(A1422="","",คะแนนตามตัวชี้วัด!AY1366)</f>
        <v/>
      </c>
      <c r="D1422" s="52" t="str">
        <f>IF(A1422="","",คะแนนตามตัวชี้วัด!AU1366)</f>
        <v/>
      </c>
      <c r="E1422" s="52" t="str">
        <f>IF(B1422="","",คะแนนตามตัวชี้วัด!AV1366)</f>
        <v/>
      </c>
      <c r="F1422" s="60" t="str">
        <f t="shared" si="618"/>
        <v/>
      </c>
      <c r="G1422" s="52" t="str">
        <f>IF(A1422="","",คะแนนตามตัวชี้วัด!AZ1366)</f>
        <v/>
      </c>
      <c r="H1422" s="52" t="str">
        <f>IF(A1422="","",คะแนนตามตัวชี้วัด!AW1366)</f>
        <v/>
      </c>
      <c r="I1422" s="52" t="str">
        <f>IF(B1422="","",คะแนนตามตัวชี้วัด!AX1366)</f>
        <v/>
      </c>
      <c r="J1422" s="60" t="str">
        <f t="shared" si="619"/>
        <v/>
      </c>
      <c r="K1422" s="54" t="str">
        <f t="shared" si="620"/>
        <v/>
      </c>
      <c r="L1422" s="307" t="str">
        <f t="shared" si="615"/>
        <v/>
      </c>
      <c r="M1422" s="33"/>
      <c r="N1422" s="33" t="str">
        <f t="shared" si="621"/>
        <v/>
      </c>
      <c r="O1422" s="33" t="str">
        <f t="shared" si="622"/>
        <v/>
      </c>
      <c r="P1422" s="59" t="str">
        <f>IF('กรอกข้อมูล นร1'!E668="ย้าย",'กรอกข้อมูล นร1'!E668,"")</f>
        <v/>
      </c>
      <c r="Q1422" s="35">
        <f t="shared" si="614"/>
        <v>0</v>
      </c>
    </row>
    <row r="1423" spans="1:24" ht="13.5" hidden="1" customHeight="1">
      <c r="A1423" s="54" t="str">
        <f t="shared" si="616"/>
        <v/>
      </c>
      <c r="B1423" s="470" t="str">
        <f t="shared" si="617"/>
        <v/>
      </c>
      <c r="C1423" s="52" t="str">
        <f>IF(A1423="","",คะแนนตามตัวชี้วัด!AY1367)</f>
        <v/>
      </c>
      <c r="D1423" s="52" t="str">
        <f>IF(A1423="","",คะแนนตามตัวชี้วัด!AU1367)</f>
        <v/>
      </c>
      <c r="E1423" s="52" t="str">
        <f>IF(B1423="","",คะแนนตามตัวชี้วัด!AV1367)</f>
        <v/>
      </c>
      <c r="F1423" s="60" t="str">
        <f t="shared" si="618"/>
        <v/>
      </c>
      <c r="G1423" s="52" t="str">
        <f>IF(A1423="","",คะแนนตามตัวชี้วัด!AZ1367)</f>
        <v/>
      </c>
      <c r="H1423" s="52" t="str">
        <f>IF(A1423="","",คะแนนตามตัวชี้วัด!AW1367)</f>
        <v/>
      </c>
      <c r="I1423" s="52" t="str">
        <f>IF(B1423="","",คะแนนตามตัวชี้วัด!AX1367)</f>
        <v/>
      </c>
      <c r="J1423" s="60" t="str">
        <f t="shared" si="619"/>
        <v/>
      </c>
      <c r="K1423" s="54" t="str">
        <f t="shared" si="620"/>
        <v/>
      </c>
      <c r="L1423" s="307" t="str">
        <f t="shared" si="615"/>
        <v/>
      </c>
      <c r="M1423" s="33"/>
      <c r="N1423" s="33" t="str">
        <f t="shared" si="621"/>
        <v/>
      </c>
      <c r="O1423" s="33" t="str">
        <f t="shared" si="622"/>
        <v/>
      </c>
      <c r="P1423" s="59" t="str">
        <f>IF('กรอกข้อมูล นร1'!E669="ย้าย",'กรอกข้อมูล นร1'!E669,"")</f>
        <v/>
      </c>
      <c r="Q1423" s="35">
        <f t="shared" si="614"/>
        <v>0</v>
      </c>
    </row>
    <row r="1424" spans="1:24" ht="13.5" hidden="1" customHeight="1">
      <c r="A1424" s="54" t="str">
        <f t="shared" si="616"/>
        <v/>
      </c>
      <c r="B1424" s="470" t="str">
        <f t="shared" si="617"/>
        <v/>
      </c>
      <c r="C1424" s="52" t="str">
        <f>IF(A1424="","",คะแนนตามตัวชี้วัด!AY1368)</f>
        <v/>
      </c>
      <c r="D1424" s="52" t="str">
        <f>IF(A1424="","",คะแนนตามตัวชี้วัด!AU1368)</f>
        <v/>
      </c>
      <c r="E1424" s="52" t="str">
        <f>IF(B1424="","",คะแนนตามตัวชี้วัด!AV1368)</f>
        <v/>
      </c>
      <c r="F1424" s="60" t="str">
        <f t="shared" si="618"/>
        <v/>
      </c>
      <c r="G1424" s="52" t="str">
        <f>IF(A1424="","",คะแนนตามตัวชี้วัด!AZ1368)</f>
        <v/>
      </c>
      <c r="H1424" s="52" t="str">
        <f>IF(A1424="","",คะแนนตามตัวชี้วัด!AW1368)</f>
        <v/>
      </c>
      <c r="I1424" s="52" t="str">
        <f>IF(B1424="","",คะแนนตามตัวชี้วัด!AX1368)</f>
        <v/>
      </c>
      <c r="J1424" s="60" t="str">
        <f t="shared" si="619"/>
        <v/>
      </c>
      <c r="K1424" s="54" t="str">
        <f t="shared" si="620"/>
        <v/>
      </c>
      <c r="L1424" s="307" t="str">
        <f t="shared" si="615"/>
        <v/>
      </c>
      <c r="M1424" s="33"/>
      <c r="N1424" s="33" t="str">
        <f t="shared" si="621"/>
        <v/>
      </c>
      <c r="O1424" s="33" t="str">
        <f t="shared" si="622"/>
        <v/>
      </c>
      <c r="P1424" s="59" t="str">
        <f>IF('กรอกข้อมูล นร1'!E670="ย้าย",'กรอกข้อมูล นร1'!E670,"")</f>
        <v/>
      </c>
      <c r="Q1424" s="35">
        <f t="shared" si="614"/>
        <v>0</v>
      </c>
    </row>
    <row r="1425" spans="1:17" ht="13.5" hidden="1" customHeight="1">
      <c r="A1425" s="54" t="str">
        <f t="shared" si="616"/>
        <v/>
      </c>
      <c r="B1425" s="470" t="str">
        <f t="shared" si="617"/>
        <v/>
      </c>
      <c r="C1425" s="52" t="str">
        <f>IF(A1425="","",คะแนนตามตัวชี้วัด!AY1369)</f>
        <v/>
      </c>
      <c r="D1425" s="52" t="str">
        <f>IF(A1425="","",คะแนนตามตัวชี้วัด!AU1369)</f>
        <v/>
      </c>
      <c r="E1425" s="52" t="str">
        <f>IF(B1425="","",คะแนนตามตัวชี้วัด!AV1369)</f>
        <v/>
      </c>
      <c r="F1425" s="60" t="str">
        <f t="shared" si="618"/>
        <v/>
      </c>
      <c r="G1425" s="52" t="str">
        <f>IF(A1425="","",คะแนนตามตัวชี้วัด!AZ1369)</f>
        <v/>
      </c>
      <c r="H1425" s="52" t="str">
        <f>IF(A1425="","",คะแนนตามตัวชี้วัด!AW1369)</f>
        <v/>
      </c>
      <c r="I1425" s="52" t="str">
        <f>IF(B1425="","",คะแนนตามตัวชี้วัด!AX1369)</f>
        <v/>
      </c>
      <c r="J1425" s="60" t="str">
        <f t="shared" si="619"/>
        <v/>
      </c>
      <c r="K1425" s="54" t="str">
        <f t="shared" si="620"/>
        <v/>
      </c>
      <c r="L1425" s="307" t="str">
        <f t="shared" si="615"/>
        <v/>
      </c>
      <c r="M1425" s="33"/>
      <c r="N1425" s="33" t="str">
        <f t="shared" si="621"/>
        <v/>
      </c>
      <c r="O1425" s="33" t="str">
        <f t="shared" si="622"/>
        <v/>
      </c>
      <c r="P1425" s="59" t="str">
        <f>IF('กรอกข้อมูล นร1'!E671="ย้าย",'กรอกข้อมูล นร1'!E671,"")</f>
        <v/>
      </c>
      <c r="Q1425" s="35">
        <f t="shared" si="614"/>
        <v>0</v>
      </c>
    </row>
    <row r="1426" spans="1:17" ht="13.5" hidden="1" customHeight="1">
      <c r="A1426" s="54" t="str">
        <f t="shared" si="616"/>
        <v/>
      </c>
      <c r="B1426" s="470" t="str">
        <f t="shared" si="617"/>
        <v/>
      </c>
      <c r="C1426" s="52" t="str">
        <f>IF(A1426="","",คะแนนตามตัวชี้วัด!AY1370)</f>
        <v/>
      </c>
      <c r="D1426" s="52" t="str">
        <f>IF(A1426="","",คะแนนตามตัวชี้วัด!AU1370)</f>
        <v/>
      </c>
      <c r="E1426" s="52" t="str">
        <f>IF(B1426="","",คะแนนตามตัวชี้วัด!AV1370)</f>
        <v/>
      </c>
      <c r="F1426" s="60" t="str">
        <f t="shared" si="618"/>
        <v/>
      </c>
      <c r="G1426" s="52" t="str">
        <f>IF(A1426="","",คะแนนตามตัวชี้วัด!AZ1370)</f>
        <v/>
      </c>
      <c r="H1426" s="52" t="str">
        <f>IF(A1426="","",คะแนนตามตัวชี้วัด!AW1370)</f>
        <v/>
      </c>
      <c r="I1426" s="52" t="str">
        <f>IF(B1426="","",คะแนนตามตัวชี้วัด!AX1370)</f>
        <v/>
      </c>
      <c r="J1426" s="60" t="str">
        <f t="shared" si="619"/>
        <v/>
      </c>
      <c r="K1426" s="54" t="str">
        <f t="shared" si="620"/>
        <v/>
      </c>
      <c r="L1426" s="307" t="str">
        <f t="shared" si="615"/>
        <v/>
      </c>
      <c r="M1426" s="33"/>
      <c r="N1426" s="33" t="str">
        <f t="shared" si="621"/>
        <v/>
      </c>
      <c r="O1426" s="33" t="str">
        <f t="shared" si="622"/>
        <v/>
      </c>
      <c r="P1426" s="59" t="str">
        <f>IF('กรอกข้อมูล นร1'!E672="ย้าย",'กรอกข้อมูล นร1'!E672,"")</f>
        <v/>
      </c>
      <c r="Q1426" s="35">
        <f t="shared" si="614"/>
        <v>0</v>
      </c>
    </row>
    <row r="1427" spans="1:17" ht="13.5" hidden="1" customHeight="1">
      <c r="A1427" s="54" t="str">
        <f t="shared" si="616"/>
        <v/>
      </c>
      <c r="B1427" s="470" t="str">
        <f t="shared" si="617"/>
        <v/>
      </c>
      <c r="C1427" s="52" t="str">
        <f>IF(A1427="","",คะแนนตามตัวชี้วัด!AY1371)</f>
        <v/>
      </c>
      <c r="D1427" s="52" t="str">
        <f>IF(A1427="","",คะแนนตามตัวชี้วัด!AU1371)</f>
        <v/>
      </c>
      <c r="E1427" s="52" t="str">
        <f>IF(B1427="","",คะแนนตามตัวชี้วัด!AV1371)</f>
        <v/>
      </c>
      <c r="F1427" s="60" t="str">
        <f t="shared" si="618"/>
        <v/>
      </c>
      <c r="G1427" s="52" t="str">
        <f>IF(A1427="","",คะแนนตามตัวชี้วัด!AZ1371)</f>
        <v/>
      </c>
      <c r="H1427" s="52" t="str">
        <f>IF(A1427="","",คะแนนตามตัวชี้วัด!AW1371)</f>
        <v/>
      </c>
      <c r="I1427" s="52" t="str">
        <f>IF(B1427="","",คะแนนตามตัวชี้วัด!AX1371)</f>
        <v/>
      </c>
      <c r="J1427" s="60" t="str">
        <f t="shared" si="619"/>
        <v/>
      </c>
      <c r="K1427" s="54" t="str">
        <f t="shared" si="620"/>
        <v/>
      </c>
      <c r="L1427" s="307" t="str">
        <f t="shared" si="615"/>
        <v/>
      </c>
      <c r="M1427" s="33"/>
      <c r="N1427" s="33" t="str">
        <f t="shared" si="621"/>
        <v/>
      </c>
      <c r="O1427" s="33" t="str">
        <f t="shared" si="622"/>
        <v/>
      </c>
      <c r="P1427" s="59" t="str">
        <f>IF('กรอกข้อมูล นร1'!E673="ย้าย",'กรอกข้อมูล นร1'!E673,"")</f>
        <v/>
      </c>
      <c r="Q1427" s="35">
        <f t="shared" si="614"/>
        <v>0</v>
      </c>
    </row>
    <row r="1428" spans="1:17" ht="13.5" hidden="1" customHeight="1">
      <c r="A1428" s="54" t="str">
        <f t="shared" si="616"/>
        <v/>
      </c>
      <c r="B1428" s="470" t="str">
        <f t="shared" si="617"/>
        <v/>
      </c>
      <c r="C1428" s="52" t="str">
        <f>IF(A1428="","",คะแนนตามตัวชี้วัด!AY1372)</f>
        <v/>
      </c>
      <c r="D1428" s="52" t="str">
        <f>IF(A1428="","",คะแนนตามตัวชี้วัด!AU1372)</f>
        <v/>
      </c>
      <c r="E1428" s="52" t="str">
        <f>IF(B1428="","",คะแนนตามตัวชี้วัด!AV1372)</f>
        <v/>
      </c>
      <c r="F1428" s="60" t="str">
        <f t="shared" si="618"/>
        <v/>
      </c>
      <c r="G1428" s="52" t="str">
        <f>IF(A1428="","",คะแนนตามตัวชี้วัด!AZ1372)</f>
        <v/>
      </c>
      <c r="H1428" s="52" t="str">
        <f>IF(A1428="","",คะแนนตามตัวชี้วัด!AW1372)</f>
        <v/>
      </c>
      <c r="I1428" s="52" t="str">
        <f>IF(B1428="","",คะแนนตามตัวชี้วัด!AX1372)</f>
        <v/>
      </c>
      <c r="J1428" s="60" t="str">
        <f t="shared" si="619"/>
        <v/>
      </c>
      <c r="K1428" s="54" t="str">
        <f t="shared" si="620"/>
        <v/>
      </c>
      <c r="L1428" s="307" t="str">
        <f t="shared" si="615"/>
        <v/>
      </c>
      <c r="M1428" s="33"/>
      <c r="N1428" s="33" t="str">
        <f t="shared" si="621"/>
        <v/>
      </c>
      <c r="O1428" s="33" t="str">
        <f t="shared" si="622"/>
        <v/>
      </c>
      <c r="P1428" s="59" t="str">
        <f>IF('กรอกข้อมูล นร1'!E674="ย้าย",'กรอกข้อมูล นร1'!E674,"")</f>
        <v/>
      </c>
      <c r="Q1428" s="35">
        <f t="shared" si="614"/>
        <v>0</v>
      </c>
    </row>
    <row r="1429" spans="1:17" ht="13.5" hidden="1" customHeight="1">
      <c r="A1429" s="54" t="str">
        <f t="shared" si="616"/>
        <v/>
      </c>
      <c r="B1429" s="470" t="str">
        <f t="shared" si="617"/>
        <v/>
      </c>
      <c r="C1429" s="52" t="str">
        <f>IF(A1429="","",คะแนนตามตัวชี้วัด!AY1373)</f>
        <v/>
      </c>
      <c r="D1429" s="52" t="str">
        <f>IF(A1429="","",คะแนนตามตัวชี้วัด!AU1373)</f>
        <v/>
      </c>
      <c r="E1429" s="52" t="str">
        <f>IF(B1429="","",คะแนนตามตัวชี้วัด!AV1373)</f>
        <v/>
      </c>
      <c r="F1429" s="60" t="str">
        <f t="shared" si="618"/>
        <v/>
      </c>
      <c r="G1429" s="52" t="str">
        <f>IF(A1429="","",คะแนนตามตัวชี้วัด!AZ1373)</f>
        <v/>
      </c>
      <c r="H1429" s="52" t="str">
        <f>IF(A1429="","",คะแนนตามตัวชี้วัด!AW1373)</f>
        <v/>
      </c>
      <c r="I1429" s="52" t="str">
        <f>IF(B1429="","",คะแนนตามตัวชี้วัด!AX1373)</f>
        <v/>
      </c>
      <c r="J1429" s="60" t="str">
        <f t="shared" si="619"/>
        <v/>
      </c>
      <c r="K1429" s="54" t="str">
        <f t="shared" si="620"/>
        <v/>
      </c>
      <c r="L1429" s="307" t="str">
        <f t="shared" si="615"/>
        <v/>
      </c>
      <c r="M1429" s="33"/>
      <c r="N1429" s="33" t="str">
        <f t="shared" si="621"/>
        <v/>
      </c>
      <c r="O1429" s="33" t="str">
        <f t="shared" si="622"/>
        <v/>
      </c>
      <c r="P1429" s="59" t="str">
        <f>IF('กรอกข้อมูล นร1'!E675="ย้าย",'กรอกข้อมูล นร1'!E675,"")</f>
        <v/>
      </c>
      <c r="Q1429" s="35">
        <f t="shared" si="614"/>
        <v>0</v>
      </c>
    </row>
    <row r="1430" spans="1:17" ht="13.5" hidden="1" customHeight="1">
      <c r="A1430" s="54" t="str">
        <f t="shared" si="616"/>
        <v/>
      </c>
      <c r="B1430" s="470" t="str">
        <f t="shared" si="617"/>
        <v/>
      </c>
      <c r="C1430" s="52" t="str">
        <f>IF(A1430="","",คะแนนตามตัวชี้วัด!AY1374)</f>
        <v/>
      </c>
      <c r="D1430" s="52" t="str">
        <f>IF(A1430="","",คะแนนตามตัวชี้วัด!AU1374)</f>
        <v/>
      </c>
      <c r="E1430" s="52" t="str">
        <f>IF(B1430="","",คะแนนตามตัวชี้วัด!AV1374)</f>
        <v/>
      </c>
      <c r="F1430" s="60" t="str">
        <f t="shared" si="618"/>
        <v/>
      </c>
      <c r="G1430" s="52" t="str">
        <f>IF(A1430="","",คะแนนตามตัวชี้วัด!AZ1374)</f>
        <v/>
      </c>
      <c r="H1430" s="52" t="str">
        <f>IF(A1430="","",คะแนนตามตัวชี้วัด!AW1374)</f>
        <v/>
      </c>
      <c r="I1430" s="52" t="str">
        <f>IF(B1430="","",คะแนนตามตัวชี้วัด!AX1374)</f>
        <v/>
      </c>
      <c r="J1430" s="60" t="str">
        <f t="shared" si="619"/>
        <v/>
      </c>
      <c r="K1430" s="54" t="str">
        <f t="shared" si="620"/>
        <v/>
      </c>
      <c r="L1430" s="307" t="str">
        <f t="shared" si="615"/>
        <v/>
      </c>
      <c r="M1430" s="33"/>
      <c r="N1430" s="33" t="str">
        <f t="shared" si="621"/>
        <v/>
      </c>
      <c r="O1430" s="33" t="str">
        <f t="shared" si="622"/>
        <v/>
      </c>
      <c r="P1430" s="59" t="str">
        <f>IF('กรอกข้อมูล นร1'!E676="ย้าย",'กรอกข้อมูล นร1'!E676,"")</f>
        <v/>
      </c>
      <c r="Q1430" s="35">
        <f t="shared" si="614"/>
        <v>0</v>
      </c>
    </row>
    <row r="1431" spans="1:17" ht="13.5" hidden="1" customHeight="1">
      <c r="A1431" s="54" t="str">
        <f t="shared" si="616"/>
        <v/>
      </c>
      <c r="B1431" s="470" t="str">
        <f t="shared" si="617"/>
        <v/>
      </c>
      <c r="C1431" s="52" t="str">
        <f>IF(A1431="","",คะแนนตามตัวชี้วัด!AY1375)</f>
        <v/>
      </c>
      <c r="D1431" s="52" t="str">
        <f>IF(A1431="","",คะแนนตามตัวชี้วัด!AU1375)</f>
        <v/>
      </c>
      <c r="E1431" s="52" t="str">
        <f>IF(B1431="","",คะแนนตามตัวชี้วัด!AV1375)</f>
        <v/>
      </c>
      <c r="F1431" s="60" t="str">
        <f t="shared" si="618"/>
        <v/>
      </c>
      <c r="G1431" s="52" t="str">
        <f>IF(A1431="","",คะแนนตามตัวชี้วัด!AZ1375)</f>
        <v/>
      </c>
      <c r="H1431" s="52" t="str">
        <f>IF(A1431="","",คะแนนตามตัวชี้วัด!AW1375)</f>
        <v/>
      </c>
      <c r="I1431" s="52" t="str">
        <f>IF(B1431="","",คะแนนตามตัวชี้วัด!AX1375)</f>
        <v/>
      </c>
      <c r="J1431" s="60" t="str">
        <f t="shared" si="619"/>
        <v/>
      </c>
      <c r="K1431" s="54" t="str">
        <f t="shared" si="620"/>
        <v/>
      </c>
      <c r="L1431" s="307" t="str">
        <f t="shared" si="615"/>
        <v/>
      </c>
      <c r="M1431" s="33"/>
      <c r="N1431" s="33" t="str">
        <f t="shared" si="621"/>
        <v/>
      </c>
      <c r="O1431" s="33" t="str">
        <f t="shared" si="622"/>
        <v/>
      </c>
      <c r="P1431" s="59" t="str">
        <f>IF('กรอกข้อมูล นร1'!E677="ย้าย",'กรอกข้อมูล นร1'!E677,"")</f>
        <v/>
      </c>
      <c r="Q1431" s="35">
        <f t="shared" si="614"/>
        <v>0</v>
      </c>
    </row>
    <row r="1432" spans="1:17" ht="13.5" hidden="1" customHeight="1">
      <c r="A1432" s="54" t="str">
        <f t="shared" si="616"/>
        <v/>
      </c>
      <c r="B1432" s="470" t="str">
        <f t="shared" si="617"/>
        <v/>
      </c>
      <c r="C1432" s="52" t="str">
        <f>IF(A1432="","",คะแนนตามตัวชี้วัด!AY1376)</f>
        <v/>
      </c>
      <c r="D1432" s="52" t="str">
        <f>IF(A1432="","",คะแนนตามตัวชี้วัด!AU1376)</f>
        <v/>
      </c>
      <c r="E1432" s="52" t="str">
        <f>IF(B1432="","",คะแนนตามตัวชี้วัด!AV1376)</f>
        <v/>
      </c>
      <c r="F1432" s="60" t="str">
        <f t="shared" si="618"/>
        <v/>
      </c>
      <c r="G1432" s="52" t="str">
        <f>IF(A1432="","",คะแนนตามตัวชี้วัด!AZ1376)</f>
        <v/>
      </c>
      <c r="H1432" s="52" t="str">
        <f>IF(A1432="","",คะแนนตามตัวชี้วัด!AW1376)</f>
        <v/>
      </c>
      <c r="I1432" s="52" t="str">
        <f>IF(B1432="","",คะแนนตามตัวชี้วัด!AX1376)</f>
        <v/>
      </c>
      <c r="J1432" s="60" t="str">
        <f t="shared" si="619"/>
        <v/>
      </c>
      <c r="K1432" s="54" t="str">
        <f t="shared" si="620"/>
        <v/>
      </c>
      <c r="L1432" s="307" t="str">
        <f t="shared" si="615"/>
        <v/>
      </c>
      <c r="M1432" s="33"/>
      <c r="N1432" s="33" t="str">
        <f t="shared" si="621"/>
        <v/>
      </c>
      <c r="O1432" s="33" t="str">
        <f t="shared" si="622"/>
        <v/>
      </c>
      <c r="P1432" s="59" t="str">
        <f>IF('กรอกข้อมูล นร1'!E678="ย้าย",'กรอกข้อมูล นร1'!E678,"")</f>
        <v/>
      </c>
      <c r="Q1432" s="35">
        <f t="shared" si="614"/>
        <v>0</v>
      </c>
    </row>
    <row r="1433" spans="1:17" ht="13.5" hidden="1" customHeight="1">
      <c r="A1433" s="54" t="str">
        <f t="shared" si="616"/>
        <v/>
      </c>
      <c r="B1433" s="470" t="str">
        <f t="shared" si="617"/>
        <v/>
      </c>
      <c r="C1433" s="52" t="str">
        <f>IF(A1433="","",คะแนนตามตัวชี้วัด!AY1377)</f>
        <v/>
      </c>
      <c r="D1433" s="52" t="str">
        <f>IF(A1433="","",คะแนนตามตัวชี้วัด!AU1377)</f>
        <v/>
      </c>
      <c r="E1433" s="52" t="str">
        <f>IF(B1433="","",คะแนนตามตัวชี้วัด!AV1377)</f>
        <v/>
      </c>
      <c r="F1433" s="60" t="str">
        <f t="shared" si="618"/>
        <v/>
      </c>
      <c r="G1433" s="52" t="str">
        <f>IF(A1433="","",คะแนนตามตัวชี้วัด!AZ1377)</f>
        <v/>
      </c>
      <c r="H1433" s="52" t="str">
        <f>IF(A1433="","",คะแนนตามตัวชี้วัด!AW1377)</f>
        <v/>
      </c>
      <c r="I1433" s="52" t="str">
        <f>IF(B1433="","",คะแนนตามตัวชี้วัด!AX1377)</f>
        <v/>
      </c>
      <c r="J1433" s="60" t="str">
        <f t="shared" si="619"/>
        <v/>
      </c>
      <c r="K1433" s="54" t="str">
        <f t="shared" si="620"/>
        <v/>
      </c>
      <c r="L1433" s="307" t="str">
        <f t="shared" si="615"/>
        <v/>
      </c>
      <c r="M1433" s="33"/>
      <c r="N1433" s="33" t="str">
        <f t="shared" si="621"/>
        <v/>
      </c>
      <c r="O1433" s="33" t="str">
        <f t="shared" si="622"/>
        <v/>
      </c>
      <c r="P1433" s="59" t="str">
        <f>IF('กรอกข้อมูล นร1'!E679="ย้าย",'กรอกข้อมูล นร1'!E679,"")</f>
        <v/>
      </c>
      <c r="Q1433" s="35">
        <f t="shared" si="614"/>
        <v>0</v>
      </c>
    </row>
    <row r="1434" spans="1:17" ht="13.5" hidden="1" customHeight="1">
      <c r="A1434" s="54" t="str">
        <f t="shared" si="616"/>
        <v/>
      </c>
      <c r="B1434" s="470" t="str">
        <f t="shared" si="617"/>
        <v/>
      </c>
      <c r="C1434" s="52" t="str">
        <f>IF(A1434="","",คะแนนตามตัวชี้วัด!AY1378)</f>
        <v/>
      </c>
      <c r="D1434" s="52" t="str">
        <f>IF(A1434="","",คะแนนตามตัวชี้วัด!AU1378)</f>
        <v/>
      </c>
      <c r="E1434" s="52" t="str">
        <f>IF(B1434="","",คะแนนตามตัวชี้วัด!AV1378)</f>
        <v/>
      </c>
      <c r="F1434" s="60" t="str">
        <f t="shared" si="618"/>
        <v/>
      </c>
      <c r="G1434" s="52" t="str">
        <f>IF(A1434="","",คะแนนตามตัวชี้วัด!AZ1378)</f>
        <v/>
      </c>
      <c r="H1434" s="52" t="str">
        <f>IF(A1434="","",คะแนนตามตัวชี้วัด!AW1378)</f>
        <v/>
      </c>
      <c r="I1434" s="52" t="str">
        <f>IF(B1434="","",คะแนนตามตัวชี้วัด!AX1378)</f>
        <v/>
      </c>
      <c r="J1434" s="60" t="str">
        <f t="shared" si="619"/>
        <v/>
      </c>
      <c r="K1434" s="54" t="str">
        <f t="shared" si="620"/>
        <v/>
      </c>
      <c r="L1434" s="307" t="str">
        <f t="shared" si="615"/>
        <v/>
      </c>
      <c r="M1434" s="33"/>
      <c r="N1434" s="33" t="str">
        <f t="shared" si="621"/>
        <v/>
      </c>
      <c r="O1434" s="33" t="str">
        <f t="shared" si="622"/>
        <v/>
      </c>
      <c r="P1434" s="59" t="str">
        <f>IF('กรอกข้อมูล นร1'!E680="ย้าย",'กรอกข้อมูล นร1'!E680,"")</f>
        <v/>
      </c>
      <c r="Q1434" s="35">
        <f t="shared" si="614"/>
        <v>0</v>
      </c>
    </row>
    <row r="1435" spans="1:17" ht="13.5" hidden="1" customHeight="1">
      <c r="A1435" s="54" t="str">
        <f t="shared" si="616"/>
        <v/>
      </c>
      <c r="B1435" s="470" t="str">
        <f t="shared" si="617"/>
        <v/>
      </c>
      <c r="C1435" s="52" t="str">
        <f>IF(A1435="","",คะแนนตามตัวชี้วัด!AY1379)</f>
        <v/>
      </c>
      <c r="D1435" s="52" t="str">
        <f>IF(A1435="","",คะแนนตามตัวชี้วัด!AU1379)</f>
        <v/>
      </c>
      <c r="E1435" s="52" t="str">
        <f>IF(B1435="","",คะแนนตามตัวชี้วัด!AV1379)</f>
        <v/>
      </c>
      <c r="F1435" s="60" t="str">
        <f t="shared" si="618"/>
        <v/>
      </c>
      <c r="G1435" s="52" t="str">
        <f>IF(A1435="","",คะแนนตามตัวชี้วัด!AZ1379)</f>
        <v/>
      </c>
      <c r="H1435" s="52" t="str">
        <f>IF(A1435="","",คะแนนตามตัวชี้วัด!AW1379)</f>
        <v/>
      </c>
      <c r="I1435" s="52" t="str">
        <f>IF(B1435="","",คะแนนตามตัวชี้วัด!AX1379)</f>
        <v/>
      </c>
      <c r="J1435" s="60" t="str">
        <f t="shared" si="619"/>
        <v/>
      </c>
      <c r="K1435" s="54" t="str">
        <f t="shared" si="620"/>
        <v/>
      </c>
      <c r="L1435" s="307" t="str">
        <f t="shared" si="615"/>
        <v/>
      </c>
      <c r="M1435" s="33"/>
      <c r="N1435" s="33" t="str">
        <f t="shared" si="621"/>
        <v/>
      </c>
      <c r="O1435" s="33" t="str">
        <f t="shared" si="622"/>
        <v/>
      </c>
      <c r="P1435" s="59" t="str">
        <f>IF('กรอกข้อมูล นร1'!E681="ย้าย",'กรอกข้อมูล นร1'!E681,"")</f>
        <v/>
      </c>
      <c r="Q1435" s="35">
        <f t="shared" si="614"/>
        <v>0</v>
      </c>
    </row>
    <row r="1436" spans="1:17" ht="13.5" hidden="1" customHeight="1">
      <c r="A1436" s="54" t="str">
        <f t="shared" si="616"/>
        <v/>
      </c>
      <c r="B1436" s="470" t="str">
        <f t="shared" si="617"/>
        <v/>
      </c>
      <c r="C1436" s="52" t="str">
        <f>IF(A1436="","",คะแนนตามตัวชี้วัด!AY1380)</f>
        <v/>
      </c>
      <c r="D1436" s="52" t="str">
        <f>IF(A1436="","",คะแนนตามตัวชี้วัด!AU1380)</f>
        <v/>
      </c>
      <c r="E1436" s="52" t="str">
        <f>IF(B1436="","",คะแนนตามตัวชี้วัด!AV1380)</f>
        <v/>
      </c>
      <c r="F1436" s="60" t="str">
        <f t="shared" si="618"/>
        <v/>
      </c>
      <c r="G1436" s="52" t="str">
        <f>IF(A1436="","",คะแนนตามตัวชี้วัด!AZ1380)</f>
        <v/>
      </c>
      <c r="H1436" s="52" t="str">
        <f>IF(A1436="","",คะแนนตามตัวชี้วัด!AW1380)</f>
        <v/>
      </c>
      <c r="I1436" s="52" t="str">
        <f>IF(B1436="","",คะแนนตามตัวชี้วัด!AX1380)</f>
        <v/>
      </c>
      <c r="J1436" s="60" t="str">
        <f t="shared" si="619"/>
        <v/>
      </c>
      <c r="K1436" s="54" t="str">
        <f t="shared" si="620"/>
        <v/>
      </c>
      <c r="L1436" s="307" t="str">
        <f t="shared" si="615"/>
        <v/>
      </c>
      <c r="M1436" s="33"/>
      <c r="N1436" s="33" t="str">
        <f t="shared" si="621"/>
        <v/>
      </c>
      <c r="O1436" s="33" t="str">
        <f t="shared" si="622"/>
        <v/>
      </c>
      <c r="P1436" s="59" t="str">
        <f>IF('กรอกข้อมูล นร1'!E682="ย้าย",'กรอกข้อมูล นร1'!E682,"")</f>
        <v/>
      </c>
      <c r="Q1436" s="35">
        <f t="shared" si="614"/>
        <v>0</v>
      </c>
    </row>
    <row r="1437" spans="1:17" ht="13.5" hidden="1" customHeight="1">
      <c r="A1437" s="54" t="str">
        <f t="shared" si="616"/>
        <v/>
      </c>
      <c r="B1437" s="470" t="str">
        <f t="shared" si="617"/>
        <v/>
      </c>
      <c r="C1437" s="52" t="str">
        <f>IF(A1437="","",คะแนนตามตัวชี้วัด!AY1381)</f>
        <v/>
      </c>
      <c r="D1437" s="52" t="str">
        <f>IF(A1437="","",คะแนนตามตัวชี้วัด!AU1381)</f>
        <v/>
      </c>
      <c r="E1437" s="52" t="str">
        <f>IF(B1437="","",คะแนนตามตัวชี้วัด!AV1381)</f>
        <v/>
      </c>
      <c r="F1437" s="60" t="str">
        <f t="shared" si="618"/>
        <v/>
      </c>
      <c r="G1437" s="52" t="str">
        <f>IF(A1437="","",คะแนนตามตัวชี้วัด!AZ1381)</f>
        <v/>
      </c>
      <c r="H1437" s="52" t="str">
        <f>IF(A1437="","",คะแนนตามตัวชี้วัด!AW1381)</f>
        <v/>
      </c>
      <c r="I1437" s="52" t="str">
        <f>IF(B1437="","",คะแนนตามตัวชี้วัด!AX1381)</f>
        <v/>
      </c>
      <c r="J1437" s="60" t="str">
        <f t="shared" si="619"/>
        <v/>
      </c>
      <c r="K1437" s="54" t="str">
        <f t="shared" si="620"/>
        <v/>
      </c>
      <c r="L1437" s="307" t="str">
        <f t="shared" si="615"/>
        <v/>
      </c>
      <c r="M1437" s="33"/>
      <c r="N1437" s="33" t="str">
        <f t="shared" si="621"/>
        <v/>
      </c>
      <c r="O1437" s="33" t="str">
        <f t="shared" si="622"/>
        <v/>
      </c>
      <c r="P1437" s="59" t="str">
        <f>IF('กรอกข้อมูล นร1'!E683="ย้าย",'กรอกข้อมูล นร1'!E683,"")</f>
        <v/>
      </c>
      <c r="Q1437" s="35">
        <f t="shared" si="614"/>
        <v>0</v>
      </c>
    </row>
    <row r="1438" spans="1:17" ht="13.5" hidden="1" customHeight="1">
      <c r="A1438" s="54" t="str">
        <f t="shared" si="616"/>
        <v/>
      </c>
      <c r="B1438" s="470" t="str">
        <f t="shared" si="617"/>
        <v/>
      </c>
      <c r="C1438" s="52" t="str">
        <f>IF(A1438="","",คะแนนตามตัวชี้วัด!AY1382)</f>
        <v/>
      </c>
      <c r="D1438" s="52" t="str">
        <f>IF(A1438="","",คะแนนตามตัวชี้วัด!AU1382)</f>
        <v/>
      </c>
      <c r="E1438" s="52" t="str">
        <f>IF(B1438="","",คะแนนตามตัวชี้วัด!AV1382)</f>
        <v/>
      </c>
      <c r="F1438" s="60" t="str">
        <f t="shared" si="618"/>
        <v/>
      </c>
      <c r="G1438" s="52" t="str">
        <f>IF(A1438="","",คะแนนตามตัวชี้วัด!AZ1382)</f>
        <v/>
      </c>
      <c r="H1438" s="52" t="str">
        <f>IF(A1438="","",คะแนนตามตัวชี้วัด!AW1382)</f>
        <v/>
      </c>
      <c r="I1438" s="52" t="str">
        <f>IF(B1438="","",คะแนนตามตัวชี้วัด!AX1382)</f>
        <v/>
      </c>
      <c r="J1438" s="60" t="str">
        <f t="shared" si="619"/>
        <v/>
      </c>
      <c r="K1438" s="54" t="str">
        <f t="shared" si="620"/>
        <v/>
      </c>
      <c r="L1438" s="307" t="str">
        <f t="shared" si="615"/>
        <v/>
      </c>
      <c r="M1438" s="33"/>
      <c r="N1438" s="33" t="str">
        <f t="shared" si="621"/>
        <v/>
      </c>
      <c r="O1438" s="33" t="str">
        <f t="shared" si="622"/>
        <v/>
      </c>
      <c r="P1438" s="59" t="str">
        <f>IF('กรอกข้อมูล นร1'!E684="ย้าย",'กรอกข้อมูล นร1'!E684,"")</f>
        <v/>
      </c>
      <c r="Q1438" s="35">
        <f t="shared" si="614"/>
        <v>0</v>
      </c>
    </row>
    <row r="1439" spans="1:17" ht="13.5" hidden="1" customHeight="1">
      <c r="A1439" s="54" t="str">
        <f t="shared" si="616"/>
        <v/>
      </c>
      <c r="B1439" s="470" t="str">
        <f t="shared" si="617"/>
        <v/>
      </c>
      <c r="C1439" s="52" t="str">
        <f>IF(A1439="","",คะแนนตามตัวชี้วัด!AY1383)</f>
        <v/>
      </c>
      <c r="D1439" s="52" t="str">
        <f>IF(A1439="","",คะแนนตามตัวชี้วัด!AU1383)</f>
        <v/>
      </c>
      <c r="E1439" s="52" t="str">
        <f>IF(B1439="","",คะแนนตามตัวชี้วัด!AV1383)</f>
        <v/>
      </c>
      <c r="F1439" s="60" t="str">
        <f t="shared" si="618"/>
        <v/>
      </c>
      <c r="G1439" s="52" t="str">
        <f>IF(A1439="","",คะแนนตามตัวชี้วัด!AZ1383)</f>
        <v/>
      </c>
      <c r="H1439" s="52" t="str">
        <f>IF(A1439="","",คะแนนตามตัวชี้วัด!AW1383)</f>
        <v/>
      </c>
      <c r="I1439" s="52" t="str">
        <f>IF(B1439="","",คะแนนตามตัวชี้วัด!AX1383)</f>
        <v/>
      </c>
      <c r="J1439" s="60" t="str">
        <f t="shared" si="619"/>
        <v/>
      </c>
      <c r="K1439" s="54" t="str">
        <f t="shared" si="620"/>
        <v/>
      </c>
      <c r="L1439" s="307" t="str">
        <f t="shared" si="615"/>
        <v/>
      </c>
      <c r="M1439" s="33"/>
      <c r="N1439" s="33" t="str">
        <f t="shared" si="621"/>
        <v/>
      </c>
      <c r="O1439" s="33" t="str">
        <f t="shared" si="622"/>
        <v/>
      </c>
      <c r="P1439" s="59" t="str">
        <f>IF('กรอกข้อมูล นร1'!E685="ย้าย",'กรอกข้อมูล นร1'!E685,"")</f>
        <v/>
      </c>
      <c r="Q1439" s="35">
        <f t="shared" si="614"/>
        <v>0</v>
      </c>
    </row>
    <row r="1440" spans="1:17" ht="13.5" hidden="1" customHeight="1">
      <c r="A1440" s="54" t="str">
        <f t="shared" si="616"/>
        <v/>
      </c>
      <c r="B1440" s="470" t="str">
        <f t="shared" si="617"/>
        <v/>
      </c>
      <c r="C1440" s="52" t="str">
        <f>IF(A1440="","",คะแนนตามตัวชี้วัด!AY1384)</f>
        <v/>
      </c>
      <c r="D1440" s="52" t="str">
        <f>IF(A1440="","",คะแนนตามตัวชี้วัด!AU1384)</f>
        <v/>
      </c>
      <c r="E1440" s="52" t="str">
        <f>IF(B1440="","",คะแนนตามตัวชี้วัด!AV1384)</f>
        <v/>
      </c>
      <c r="F1440" s="60" t="str">
        <f t="shared" si="618"/>
        <v/>
      </c>
      <c r="G1440" s="52" t="str">
        <f>IF(A1440="","",คะแนนตามตัวชี้วัด!AZ1384)</f>
        <v/>
      </c>
      <c r="H1440" s="52" t="str">
        <f>IF(A1440="","",คะแนนตามตัวชี้วัด!AW1384)</f>
        <v/>
      </c>
      <c r="I1440" s="52" t="str">
        <f>IF(B1440="","",คะแนนตามตัวชี้วัด!AX1384)</f>
        <v/>
      </c>
      <c r="J1440" s="60" t="str">
        <f t="shared" si="619"/>
        <v/>
      </c>
      <c r="K1440" s="54" t="str">
        <f t="shared" si="620"/>
        <v/>
      </c>
      <c r="L1440" s="307" t="str">
        <f t="shared" si="615"/>
        <v/>
      </c>
      <c r="M1440" s="33"/>
      <c r="N1440" s="33" t="str">
        <f t="shared" si="621"/>
        <v/>
      </c>
      <c r="O1440" s="33" t="str">
        <f t="shared" si="622"/>
        <v/>
      </c>
      <c r="P1440" s="59" t="str">
        <f>IF('กรอกข้อมูล นร1'!E686="ย้าย",'กรอกข้อมูล นร1'!E686,"")</f>
        <v/>
      </c>
      <c r="Q1440" s="35">
        <f t="shared" si="614"/>
        <v>0</v>
      </c>
    </row>
    <row r="1441" spans="1:17" ht="13.5" hidden="1" customHeight="1">
      <c r="A1441" s="54" t="str">
        <f t="shared" si="616"/>
        <v/>
      </c>
      <c r="B1441" s="470" t="str">
        <f t="shared" si="617"/>
        <v/>
      </c>
      <c r="C1441" s="52" t="str">
        <f>IF(A1441="","",คะแนนตามตัวชี้วัด!AY1385)</f>
        <v/>
      </c>
      <c r="D1441" s="52" t="str">
        <f>IF(A1441="","",คะแนนตามตัวชี้วัด!AU1385)</f>
        <v/>
      </c>
      <c r="E1441" s="52" t="str">
        <f>IF(B1441="","",คะแนนตามตัวชี้วัด!AV1385)</f>
        <v/>
      </c>
      <c r="F1441" s="60" t="str">
        <f t="shared" si="618"/>
        <v/>
      </c>
      <c r="G1441" s="52" t="str">
        <f>IF(A1441="","",คะแนนตามตัวชี้วัด!AZ1385)</f>
        <v/>
      </c>
      <c r="H1441" s="52" t="str">
        <f>IF(A1441="","",คะแนนตามตัวชี้วัด!AW1385)</f>
        <v/>
      </c>
      <c r="I1441" s="52" t="str">
        <f>IF(B1441="","",คะแนนตามตัวชี้วัด!AX1385)</f>
        <v/>
      </c>
      <c r="J1441" s="60" t="str">
        <f t="shared" si="619"/>
        <v/>
      </c>
      <c r="K1441" s="54" t="str">
        <f t="shared" si="620"/>
        <v/>
      </c>
      <c r="L1441" s="307" t="str">
        <f t="shared" si="615"/>
        <v/>
      </c>
      <c r="M1441" s="33"/>
      <c r="N1441" s="33" t="str">
        <f t="shared" si="621"/>
        <v/>
      </c>
      <c r="O1441" s="33" t="str">
        <f t="shared" si="622"/>
        <v/>
      </c>
      <c r="P1441" s="59" t="str">
        <f>IF('กรอกข้อมูล นร1'!E687="ย้าย",'กรอกข้อมูล นร1'!E687,"")</f>
        <v/>
      </c>
      <c r="Q1441" s="35">
        <f t="shared" si="614"/>
        <v>0</v>
      </c>
    </row>
    <row r="1442" spans="1:17" ht="13.5" hidden="1" customHeight="1">
      <c r="A1442" s="54" t="str">
        <f t="shared" si="616"/>
        <v/>
      </c>
      <c r="B1442" s="470" t="str">
        <f t="shared" si="617"/>
        <v/>
      </c>
      <c r="C1442" s="52" t="str">
        <f>IF(A1442="","",คะแนนตามตัวชี้วัด!AY1386)</f>
        <v/>
      </c>
      <c r="D1442" s="52" t="str">
        <f>IF(A1442="","",คะแนนตามตัวชี้วัด!AU1386)</f>
        <v/>
      </c>
      <c r="E1442" s="52" t="str">
        <f>IF(B1442="","",คะแนนตามตัวชี้วัด!AV1386)</f>
        <v/>
      </c>
      <c r="F1442" s="60" t="str">
        <f t="shared" si="618"/>
        <v/>
      </c>
      <c r="G1442" s="52" t="str">
        <f>IF(A1442="","",คะแนนตามตัวชี้วัด!AZ1386)</f>
        <v/>
      </c>
      <c r="H1442" s="52" t="str">
        <f>IF(A1442="","",คะแนนตามตัวชี้วัด!AW1386)</f>
        <v/>
      </c>
      <c r="I1442" s="52" t="str">
        <f>IF(B1442="","",คะแนนตามตัวชี้วัด!AX1386)</f>
        <v/>
      </c>
      <c r="J1442" s="60" t="str">
        <f t="shared" si="619"/>
        <v/>
      </c>
      <c r="K1442" s="54" t="str">
        <f t="shared" si="620"/>
        <v/>
      </c>
      <c r="L1442" s="307" t="str">
        <f t="shared" si="615"/>
        <v/>
      </c>
      <c r="M1442" s="33"/>
      <c r="N1442" s="33" t="str">
        <f t="shared" si="621"/>
        <v/>
      </c>
      <c r="O1442" s="33" t="str">
        <f t="shared" si="622"/>
        <v/>
      </c>
      <c r="P1442" s="59" t="str">
        <f>IF('กรอกข้อมูล นร1'!E688="ย้าย",'กรอกข้อมูล นร1'!E688,"")</f>
        <v/>
      </c>
      <c r="Q1442" s="35">
        <f t="shared" si="614"/>
        <v>0</v>
      </c>
    </row>
    <row r="1443" spans="1:17" ht="13.5" hidden="1" customHeight="1">
      <c r="A1443" s="54" t="str">
        <f t="shared" si="616"/>
        <v/>
      </c>
      <c r="B1443" s="470" t="str">
        <f t="shared" si="617"/>
        <v/>
      </c>
      <c r="C1443" s="52" t="str">
        <f>IF(A1443="","",คะแนนตามตัวชี้วัด!AY1387)</f>
        <v/>
      </c>
      <c r="D1443" s="52" t="str">
        <f>IF(A1443="","",คะแนนตามตัวชี้วัด!AU1387)</f>
        <v/>
      </c>
      <c r="E1443" s="52" t="str">
        <f>IF(B1443="","",คะแนนตามตัวชี้วัด!AV1387)</f>
        <v/>
      </c>
      <c r="F1443" s="60" t="str">
        <f t="shared" si="618"/>
        <v/>
      </c>
      <c r="G1443" s="52" t="str">
        <f>IF(A1443="","",คะแนนตามตัวชี้วัด!AZ1387)</f>
        <v/>
      </c>
      <c r="H1443" s="52" t="str">
        <f>IF(A1443="","",คะแนนตามตัวชี้วัด!AW1387)</f>
        <v/>
      </c>
      <c r="I1443" s="52" t="str">
        <f>IF(B1443="","",คะแนนตามตัวชี้วัด!AX1387)</f>
        <v/>
      </c>
      <c r="J1443" s="60" t="str">
        <f t="shared" si="619"/>
        <v/>
      </c>
      <c r="K1443" s="54" t="str">
        <f t="shared" si="620"/>
        <v/>
      </c>
      <c r="L1443" s="307" t="str">
        <f t="shared" si="615"/>
        <v/>
      </c>
      <c r="M1443" s="33"/>
      <c r="N1443" s="33" t="str">
        <f t="shared" si="621"/>
        <v/>
      </c>
      <c r="O1443" s="33" t="str">
        <f t="shared" si="622"/>
        <v/>
      </c>
      <c r="P1443" s="59" t="str">
        <f>IF('กรอกข้อมูล นร1'!E689="ย้าย",'กรอกข้อมูล นร1'!E689,"")</f>
        <v/>
      </c>
      <c r="Q1443" s="35">
        <f t="shared" si="614"/>
        <v>0</v>
      </c>
    </row>
    <row r="1444" spans="1:17" ht="13.5" hidden="1" customHeight="1">
      <c r="A1444" s="54" t="str">
        <f t="shared" si="616"/>
        <v/>
      </c>
      <c r="B1444" s="470" t="str">
        <f t="shared" si="617"/>
        <v/>
      </c>
      <c r="C1444" s="52" t="str">
        <f>IF(A1444="","",คะแนนตามตัวชี้วัด!AY1388)</f>
        <v/>
      </c>
      <c r="D1444" s="52" t="str">
        <f>IF(A1444="","",คะแนนตามตัวชี้วัด!AU1388)</f>
        <v/>
      </c>
      <c r="E1444" s="52" t="str">
        <f>IF(B1444="","",คะแนนตามตัวชี้วัด!AV1388)</f>
        <v/>
      </c>
      <c r="F1444" s="60" t="str">
        <f t="shared" si="618"/>
        <v/>
      </c>
      <c r="G1444" s="52" t="str">
        <f>IF(A1444="","",คะแนนตามตัวชี้วัด!AZ1388)</f>
        <v/>
      </c>
      <c r="H1444" s="52" t="str">
        <f>IF(A1444="","",คะแนนตามตัวชี้วัด!AW1388)</f>
        <v/>
      </c>
      <c r="I1444" s="52" t="str">
        <f>IF(B1444="","",คะแนนตามตัวชี้วัด!AX1388)</f>
        <v/>
      </c>
      <c r="J1444" s="60" t="str">
        <f t="shared" si="619"/>
        <v/>
      </c>
      <c r="K1444" s="54" t="str">
        <f t="shared" si="620"/>
        <v/>
      </c>
      <c r="L1444" s="307" t="str">
        <f t="shared" si="615"/>
        <v/>
      </c>
      <c r="M1444" s="33"/>
      <c r="N1444" s="33" t="str">
        <f t="shared" si="621"/>
        <v/>
      </c>
      <c r="O1444" s="33" t="str">
        <f t="shared" si="622"/>
        <v/>
      </c>
      <c r="P1444" s="59" t="str">
        <f>IF('กรอกข้อมูล นร1'!E690="ย้าย",'กรอกข้อมูล นร1'!E690,"")</f>
        <v/>
      </c>
      <c r="Q1444" s="35">
        <f t="shared" si="614"/>
        <v>0</v>
      </c>
    </row>
    <row r="1445" spans="1:17" ht="13.5" hidden="1" customHeight="1">
      <c r="A1445" s="54" t="str">
        <f t="shared" si="616"/>
        <v/>
      </c>
      <c r="B1445" s="470" t="str">
        <f t="shared" si="617"/>
        <v/>
      </c>
      <c r="C1445" s="52" t="str">
        <f>IF(A1445="","",คะแนนตามตัวชี้วัด!AY1389)</f>
        <v/>
      </c>
      <c r="D1445" s="52" t="str">
        <f>IF(A1445="","",คะแนนตามตัวชี้วัด!AU1389)</f>
        <v/>
      </c>
      <c r="E1445" s="52" t="str">
        <f>IF(B1445="","",คะแนนตามตัวชี้วัด!AV1389)</f>
        <v/>
      </c>
      <c r="F1445" s="60" t="str">
        <f t="shared" si="618"/>
        <v/>
      </c>
      <c r="G1445" s="52" t="str">
        <f>IF(A1445="","",คะแนนตามตัวชี้วัด!AZ1389)</f>
        <v/>
      </c>
      <c r="H1445" s="52" t="str">
        <f>IF(A1445="","",คะแนนตามตัวชี้วัด!AW1389)</f>
        <v/>
      </c>
      <c r="I1445" s="52" t="str">
        <f>IF(B1445="","",คะแนนตามตัวชี้วัด!AX1389)</f>
        <v/>
      </c>
      <c r="J1445" s="60" t="str">
        <f t="shared" si="619"/>
        <v/>
      </c>
      <c r="K1445" s="54" t="str">
        <f t="shared" si="620"/>
        <v/>
      </c>
      <c r="L1445" s="307" t="str">
        <f t="shared" si="615"/>
        <v/>
      </c>
      <c r="M1445" s="33"/>
      <c r="N1445" s="33" t="str">
        <f t="shared" si="621"/>
        <v/>
      </c>
      <c r="O1445" s="33" t="str">
        <f t="shared" si="622"/>
        <v/>
      </c>
      <c r="P1445" s="59" t="str">
        <f>IF('กรอกข้อมูล นร1'!E691="ย้าย",'กรอกข้อมูล นร1'!E691,"")</f>
        <v/>
      </c>
      <c r="Q1445" s="35">
        <f t="shared" si="614"/>
        <v>0</v>
      </c>
    </row>
    <row r="1446" spans="1:17" ht="13.5" hidden="1" customHeight="1">
      <c r="A1446" s="54" t="str">
        <f t="shared" si="616"/>
        <v/>
      </c>
      <c r="B1446" s="470" t="str">
        <f t="shared" si="617"/>
        <v/>
      </c>
      <c r="C1446" s="52" t="str">
        <f>IF(A1446="","",คะแนนตามตัวชี้วัด!AY1390)</f>
        <v/>
      </c>
      <c r="D1446" s="52" t="str">
        <f>IF(A1446="","",คะแนนตามตัวชี้วัด!AU1390)</f>
        <v/>
      </c>
      <c r="E1446" s="52" t="str">
        <f>IF(B1446="","",คะแนนตามตัวชี้วัด!AV1390)</f>
        <v/>
      </c>
      <c r="F1446" s="60" t="str">
        <f t="shared" si="618"/>
        <v/>
      </c>
      <c r="G1446" s="52" t="str">
        <f>IF(A1446="","",คะแนนตามตัวชี้วัด!AZ1390)</f>
        <v/>
      </c>
      <c r="H1446" s="52" t="str">
        <f>IF(A1446="","",คะแนนตามตัวชี้วัด!AW1390)</f>
        <v/>
      </c>
      <c r="I1446" s="52" t="str">
        <f>IF(B1446="","",คะแนนตามตัวชี้วัด!AX1390)</f>
        <v/>
      </c>
      <c r="J1446" s="60" t="str">
        <f t="shared" si="619"/>
        <v/>
      </c>
      <c r="K1446" s="54" t="str">
        <f t="shared" si="620"/>
        <v/>
      </c>
      <c r="L1446" s="307" t="str">
        <f t="shared" si="615"/>
        <v/>
      </c>
      <c r="M1446" s="33"/>
      <c r="N1446" s="33" t="str">
        <f t="shared" si="621"/>
        <v/>
      </c>
      <c r="O1446" s="33" t="str">
        <f t="shared" si="622"/>
        <v/>
      </c>
      <c r="P1446" s="59" t="str">
        <f>IF('กรอกข้อมูล นร1'!E692="ย้าย",'กรอกข้อมูล นร1'!E692,"")</f>
        <v/>
      </c>
      <c r="Q1446" s="35">
        <f t="shared" si="614"/>
        <v>0</v>
      </c>
    </row>
    <row r="1447" spans="1:17" ht="13.5" hidden="1" customHeight="1">
      <c r="A1447" s="54" t="str">
        <f t="shared" si="616"/>
        <v/>
      </c>
      <c r="B1447" s="470" t="str">
        <f t="shared" si="617"/>
        <v/>
      </c>
      <c r="C1447" s="52" t="str">
        <f>IF(A1447="","",คะแนนตามตัวชี้วัด!AY1391)</f>
        <v/>
      </c>
      <c r="D1447" s="52" t="str">
        <f>IF(A1447="","",คะแนนตามตัวชี้วัด!AU1391)</f>
        <v/>
      </c>
      <c r="E1447" s="52" t="str">
        <f>IF(B1447="","",คะแนนตามตัวชี้วัด!AV1391)</f>
        <v/>
      </c>
      <c r="F1447" s="60" t="str">
        <f t="shared" si="618"/>
        <v/>
      </c>
      <c r="G1447" s="52" t="str">
        <f>IF(A1447="","",คะแนนตามตัวชี้วัด!AZ1391)</f>
        <v/>
      </c>
      <c r="H1447" s="52" t="str">
        <f>IF(A1447="","",คะแนนตามตัวชี้วัด!AW1391)</f>
        <v/>
      </c>
      <c r="I1447" s="52" t="str">
        <f>IF(B1447="","",คะแนนตามตัวชี้วัด!AX1391)</f>
        <v/>
      </c>
      <c r="J1447" s="60" t="str">
        <f t="shared" si="619"/>
        <v/>
      </c>
      <c r="K1447" s="54" t="str">
        <f t="shared" si="620"/>
        <v/>
      </c>
      <c r="L1447" s="307" t="str">
        <f t="shared" si="615"/>
        <v/>
      </c>
      <c r="M1447" s="33"/>
      <c r="N1447" s="33" t="str">
        <f t="shared" si="621"/>
        <v/>
      </c>
      <c r="O1447" s="33" t="str">
        <f t="shared" si="622"/>
        <v/>
      </c>
      <c r="P1447" s="59" t="str">
        <f>IF('กรอกข้อมูล นร1'!E693="ย้าย",'กรอกข้อมูล นร1'!E693,"")</f>
        <v/>
      </c>
      <c r="Q1447" s="35">
        <f t="shared" si="614"/>
        <v>0</v>
      </c>
    </row>
    <row r="1448" spans="1:17" ht="13.5" hidden="1" customHeight="1">
      <c r="A1448" s="54" t="str">
        <f t="shared" si="616"/>
        <v/>
      </c>
      <c r="B1448" s="470" t="str">
        <f t="shared" si="617"/>
        <v/>
      </c>
      <c r="C1448" s="52" t="str">
        <f>IF(A1448="","",คะแนนตามตัวชี้วัด!AY1392)</f>
        <v/>
      </c>
      <c r="D1448" s="52" t="str">
        <f>IF(A1448="","",คะแนนตามตัวชี้วัด!AU1392)</f>
        <v/>
      </c>
      <c r="E1448" s="52" t="str">
        <f>IF(B1448="","",คะแนนตามตัวชี้วัด!AV1392)</f>
        <v/>
      </c>
      <c r="F1448" s="60" t="str">
        <f t="shared" si="618"/>
        <v/>
      </c>
      <c r="G1448" s="52" t="str">
        <f>IF(A1448="","",คะแนนตามตัวชี้วัด!AZ1392)</f>
        <v/>
      </c>
      <c r="H1448" s="52" t="str">
        <f>IF(A1448="","",คะแนนตามตัวชี้วัด!AW1392)</f>
        <v/>
      </c>
      <c r="I1448" s="52" t="str">
        <f>IF(B1448="","",คะแนนตามตัวชี้วัด!AX1392)</f>
        <v/>
      </c>
      <c r="J1448" s="60" t="str">
        <f t="shared" si="619"/>
        <v/>
      </c>
      <c r="K1448" s="54" t="str">
        <f t="shared" si="620"/>
        <v/>
      </c>
      <c r="L1448" s="307" t="str">
        <f t="shared" si="615"/>
        <v/>
      </c>
      <c r="M1448" s="33"/>
      <c r="N1448" s="33" t="str">
        <f t="shared" si="621"/>
        <v/>
      </c>
      <c r="O1448" s="33" t="str">
        <f t="shared" si="622"/>
        <v/>
      </c>
      <c r="P1448" s="59" t="str">
        <f>IF('กรอกข้อมูล นร1'!E694="ย้าย",'กรอกข้อมูล นร1'!E694,"")</f>
        <v/>
      </c>
      <c r="Q1448" s="35">
        <f t="shared" si="614"/>
        <v>0</v>
      </c>
    </row>
    <row r="1449" spans="1:17" ht="13.5" hidden="1" customHeight="1">
      <c r="A1449" s="54" t="str">
        <f t="shared" si="616"/>
        <v/>
      </c>
      <c r="B1449" s="470" t="str">
        <f t="shared" si="617"/>
        <v/>
      </c>
      <c r="C1449" s="52" t="str">
        <f>IF(A1449="","",คะแนนตามตัวชี้วัด!AY1393)</f>
        <v/>
      </c>
      <c r="D1449" s="52" t="str">
        <f>IF(A1449="","",คะแนนตามตัวชี้วัด!AU1393)</f>
        <v/>
      </c>
      <c r="E1449" s="52" t="str">
        <f>IF(B1449="","",คะแนนตามตัวชี้วัด!AV1393)</f>
        <v/>
      </c>
      <c r="F1449" s="60" t="str">
        <f t="shared" si="618"/>
        <v/>
      </c>
      <c r="G1449" s="52" t="str">
        <f>IF(A1449="","",คะแนนตามตัวชี้วัด!AZ1393)</f>
        <v/>
      </c>
      <c r="H1449" s="52" t="str">
        <f>IF(A1449="","",คะแนนตามตัวชี้วัด!AW1393)</f>
        <v/>
      </c>
      <c r="I1449" s="52" t="str">
        <f>IF(B1449="","",คะแนนตามตัวชี้วัด!AX1393)</f>
        <v/>
      </c>
      <c r="J1449" s="60" t="str">
        <f t="shared" si="619"/>
        <v/>
      </c>
      <c r="K1449" s="54" t="str">
        <f t="shared" si="620"/>
        <v/>
      </c>
      <c r="L1449" s="307" t="str">
        <f t="shared" si="615"/>
        <v/>
      </c>
      <c r="M1449" s="33"/>
      <c r="N1449" s="33" t="str">
        <f t="shared" si="621"/>
        <v/>
      </c>
      <c r="O1449" s="33" t="str">
        <f t="shared" si="622"/>
        <v/>
      </c>
      <c r="P1449" s="59" t="str">
        <f>IF('กรอกข้อมูล นร1'!E695="ย้าย",'กรอกข้อมูล นร1'!E695,"")</f>
        <v/>
      </c>
      <c r="Q1449" s="35">
        <f t="shared" si="614"/>
        <v>0</v>
      </c>
    </row>
    <row r="1450" spans="1:17" ht="13.5" hidden="1" customHeight="1">
      <c r="A1450" s="54" t="str">
        <f t="shared" si="616"/>
        <v/>
      </c>
      <c r="B1450" s="470" t="str">
        <f t="shared" si="617"/>
        <v/>
      </c>
      <c r="C1450" s="52" t="str">
        <f>IF(A1450="","",คะแนนตามตัวชี้วัด!AY1394)</f>
        <v/>
      </c>
      <c r="D1450" s="52" t="str">
        <f>IF(A1450="","",คะแนนตามตัวชี้วัด!AU1394)</f>
        <v/>
      </c>
      <c r="E1450" s="52" t="str">
        <f>IF(B1450="","",คะแนนตามตัวชี้วัด!AV1394)</f>
        <v/>
      </c>
      <c r="F1450" s="60" t="str">
        <f t="shared" si="618"/>
        <v/>
      </c>
      <c r="G1450" s="52" t="str">
        <f>IF(A1450="","",คะแนนตามตัวชี้วัด!AZ1394)</f>
        <v/>
      </c>
      <c r="H1450" s="52" t="str">
        <f>IF(A1450="","",คะแนนตามตัวชี้วัด!AW1394)</f>
        <v/>
      </c>
      <c r="I1450" s="52" t="str">
        <f>IF(B1450="","",คะแนนตามตัวชี้วัด!AX1394)</f>
        <v/>
      </c>
      <c r="J1450" s="60" t="str">
        <f t="shared" si="619"/>
        <v/>
      </c>
      <c r="K1450" s="54" t="str">
        <f t="shared" si="620"/>
        <v/>
      </c>
      <c r="L1450" s="307" t="str">
        <f t="shared" si="615"/>
        <v/>
      </c>
      <c r="M1450" s="33"/>
      <c r="N1450" s="33" t="str">
        <f t="shared" si="621"/>
        <v/>
      </c>
      <c r="O1450" s="33" t="str">
        <f t="shared" si="622"/>
        <v/>
      </c>
      <c r="P1450" s="59" t="str">
        <f>IF('กรอกข้อมูล นร1'!E696="ย้าย",'กรอกข้อมูล นร1'!E696,"")</f>
        <v/>
      </c>
      <c r="Q1450" s="35">
        <f t="shared" si="614"/>
        <v>0</v>
      </c>
    </row>
    <row r="1451" spans="1:17" ht="13.5" hidden="1" customHeight="1">
      <c r="A1451" s="54" t="str">
        <f t="shared" si="616"/>
        <v/>
      </c>
      <c r="B1451" s="470" t="str">
        <f t="shared" si="617"/>
        <v/>
      </c>
      <c r="C1451" s="52" t="str">
        <f>IF(A1451="","",คะแนนตามตัวชี้วัด!AY1395)</f>
        <v/>
      </c>
      <c r="D1451" s="52" t="str">
        <f>IF(A1451="","",คะแนนตามตัวชี้วัด!AU1395)</f>
        <v/>
      </c>
      <c r="E1451" s="52" t="str">
        <f>IF(B1451="","",คะแนนตามตัวชี้วัด!AV1395)</f>
        <v/>
      </c>
      <c r="F1451" s="60" t="str">
        <f t="shared" si="618"/>
        <v/>
      </c>
      <c r="G1451" s="52" t="str">
        <f>IF(A1451="","",คะแนนตามตัวชี้วัด!AZ1395)</f>
        <v/>
      </c>
      <c r="H1451" s="52" t="str">
        <f>IF(A1451="","",คะแนนตามตัวชี้วัด!AW1395)</f>
        <v/>
      </c>
      <c r="I1451" s="52" t="str">
        <f>IF(B1451="","",คะแนนตามตัวชี้วัด!AX1395)</f>
        <v/>
      </c>
      <c r="J1451" s="60" t="str">
        <f t="shared" si="619"/>
        <v/>
      </c>
      <c r="K1451" s="54" t="str">
        <f t="shared" si="620"/>
        <v/>
      </c>
      <c r="L1451" s="307" t="str">
        <f t="shared" si="615"/>
        <v/>
      </c>
      <c r="M1451" s="33"/>
      <c r="N1451" s="33" t="str">
        <f t="shared" si="621"/>
        <v/>
      </c>
      <c r="O1451" s="33" t="str">
        <f t="shared" si="622"/>
        <v/>
      </c>
      <c r="P1451" s="59" t="str">
        <f>IF('กรอกข้อมูล นร1'!E697="ย้าย",'กรอกข้อมูล นร1'!E697,"")</f>
        <v/>
      </c>
      <c r="Q1451" s="35">
        <f t="shared" si="614"/>
        <v>0</v>
      </c>
    </row>
    <row r="1452" spans="1:17" ht="13.5" hidden="1" customHeight="1">
      <c r="A1452" s="54" t="str">
        <f t="shared" si="616"/>
        <v/>
      </c>
      <c r="B1452" s="470" t="str">
        <f t="shared" si="617"/>
        <v/>
      </c>
      <c r="C1452" s="52" t="str">
        <f>IF(A1452="","",คะแนนตามตัวชี้วัด!AY1396)</f>
        <v/>
      </c>
      <c r="D1452" s="52" t="str">
        <f>IF(A1452="","",คะแนนตามตัวชี้วัด!AU1396)</f>
        <v/>
      </c>
      <c r="E1452" s="52" t="str">
        <f>IF(B1452="","",คะแนนตามตัวชี้วัด!AV1396)</f>
        <v/>
      </c>
      <c r="F1452" s="60" t="str">
        <f t="shared" si="618"/>
        <v/>
      </c>
      <c r="G1452" s="52" t="str">
        <f>IF(A1452="","",คะแนนตามตัวชี้วัด!AZ1396)</f>
        <v/>
      </c>
      <c r="H1452" s="52" t="str">
        <f>IF(A1452="","",คะแนนตามตัวชี้วัด!AW1396)</f>
        <v/>
      </c>
      <c r="I1452" s="52" t="str">
        <f>IF(B1452="","",คะแนนตามตัวชี้วัด!AX1396)</f>
        <v/>
      </c>
      <c r="J1452" s="60" t="str">
        <f t="shared" si="619"/>
        <v/>
      </c>
      <c r="K1452" s="54" t="str">
        <f t="shared" si="620"/>
        <v/>
      </c>
      <c r="L1452" s="307" t="str">
        <f t="shared" si="615"/>
        <v/>
      </c>
      <c r="M1452" s="33"/>
      <c r="N1452" s="33" t="str">
        <f t="shared" si="621"/>
        <v/>
      </c>
      <c r="O1452" s="33" t="str">
        <f t="shared" si="622"/>
        <v/>
      </c>
      <c r="P1452" s="59" t="str">
        <f>IF('กรอกข้อมูล นร1'!E698="ย้าย",'กรอกข้อมูล นร1'!E698,"")</f>
        <v/>
      </c>
      <c r="Q1452" s="35">
        <f t="shared" ref="Q1452:Q1456" si="623">SUM(C1452,G1452)</f>
        <v>0</v>
      </c>
    </row>
    <row r="1453" spans="1:17" ht="13.5" hidden="1" customHeight="1">
      <c r="A1453" s="54" t="str">
        <f t="shared" si="616"/>
        <v/>
      </c>
      <c r="B1453" s="470" t="str">
        <f t="shared" si="617"/>
        <v/>
      </c>
      <c r="C1453" s="52" t="str">
        <f>IF(A1453="","",คะแนนตามตัวชี้วัด!AY1397)</f>
        <v/>
      </c>
      <c r="D1453" s="52" t="str">
        <f>IF(A1453="","",คะแนนตามตัวชี้วัด!AU1397)</f>
        <v/>
      </c>
      <c r="E1453" s="52" t="str">
        <f>IF(B1453="","",คะแนนตามตัวชี้วัด!AV1397)</f>
        <v/>
      </c>
      <c r="F1453" s="60" t="str">
        <f t="shared" si="618"/>
        <v/>
      </c>
      <c r="G1453" s="52" t="str">
        <f>IF(A1453="","",คะแนนตามตัวชี้วัด!AZ1397)</f>
        <v/>
      </c>
      <c r="H1453" s="52" t="str">
        <f>IF(A1453="","",คะแนนตามตัวชี้วัด!AW1397)</f>
        <v/>
      </c>
      <c r="I1453" s="52" t="str">
        <f>IF(B1453="","",คะแนนตามตัวชี้วัด!AX1397)</f>
        <v/>
      </c>
      <c r="J1453" s="60" t="str">
        <f t="shared" si="619"/>
        <v/>
      </c>
      <c r="K1453" s="54" t="str">
        <f t="shared" si="620"/>
        <v/>
      </c>
      <c r="L1453" s="307" t="str">
        <f t="shared" si="615"/>
        <v/>
      </c>
      <c r="M1453" s="33"/>
      <c r="N1453" s="33" t="str">
        <f t="shared" si="621"/>
        <v/>
      </c>
      <c r="O1453" s="33" t="str">
        <f t="shared" si="622"/>
        <v/>
      </c>
      <c r="P1453" s="59" t="str">
        <f>IF('กรอกข้อมูล นร1'!E699="ย้าย",'กรอกข้อมูล นร1'!E699,"")</f>
        <v/>
      </c>
      <c r="Q1453" s="35">
        <f t="shared" si="623"/>
        <v>0</v>
      </c>
    </row>
    <row r="1454" spans="1:17" ht="13.5" hidden="1" customHeight="1">
      <c r="A1454" s="54" t="str">
        <f t="shared" si="616"/>
        <v/>
      </c>
      <c r="B1454" s="470" t="str">
        <f t="shared" si="617"/>
        <v/>
      </c>
      <c r="C1454" s="52" t="str">
        <f>IF(A1454="","",คะแนนตามตัวชี้วัด!AY1398)</f>
        <v/>
      </c>
      <c r="D1454" s="52" t="str">
        <f>IF(A1454="","",คะแนนตามตัวชี้วัด!AU1398)</f>
        <v/>
      </c>
      <c r="E1454" s="52" t="str">
        <f>IF(B1454="","",คะแนนตามตัวชี้วัด!AV1398)</f>
        <v/>
      </c>
      <c r="F1454" s="60" t="str">
        <f t="shared" si="618"/>
        <v/>
      </c>
      <c r="G1454" s="52" t="str">
        <f>IF(A1454="","",คะแนนตามตัวชี้วัด!AZ1398)</f>
        <v/>
      </c>
      <c r="H1454" s="52" t="str">
        <f>IF(A1454="","",คะแนนตามตัวชี้วัด!AW1398)</f>
        <v/>
      </c>
      <c r="I1454" s="52" t="str">
        <f>IF(B1454="","",คะแนนตามตัวชี้วัด!AX1398)</f>
        <v/>
      </c>
      <c r="J1454" s="60" t="str">
        <f t="shared" si="619"/>
        <v/>
      </c>
      <c r="K1454" s="54" t="str">
        <f t="shared" si="620"/>
        <v/>
      </c>
      <c r="L1454" s="307" t="str">
        <f t="shared" si="615"/>
        <v/>
      </c>
      <c r="M1454" s="33"/>
      <c r="N1454" s="33" t="str">
        <f t="shared" si="621"/>
        <v/>
      </c>
      <c r="O1454" s="33" t="str">
        <f t="shared" si="622"/>
        <v/>
      </c>
      <c r="P1454" s="59" t="str">
        <f>IF('กรอกข้อมูล นร1'!E700="ย้าย",'กรอกข้อมูล นร1'!E700,"")</f>
        <v/>
      </c>
      <c r="Q1454" s="35">
        <f t="shared" si="623"/>
        <v>0</v>
      </c>
    </row>
    <row r="1455" spans="1:17" ht="13.5" hidden="1" customHeight="1">
      <c r="A1455" s="54" t="str">
        <f t="shared" si="616"/>
        <v/>
      </c>
      <c r="B1455" s="470" t="str">
        <f t="shared" si="617"/>
        <v/>
      </c>
      <c r="C1455" s="52" t="str">
        <f>IF(A1455="","",คะแนนตามตัวชี้วัด!AY1399)</f>
        <v/>
      </c>
      <c r="D1455" s="52" t="str">
        <f>IF(A1455="","",คะแนนตามตัวชี้วัด!AU1399)</f>
        <v/>
      </c>
      <c r="E1455" s="52" t="str">
        <f>IF(B1455="","",คะแนนตามตัวชี้วัด!AV1399)</f>
        <v/>
      </c>
      <c r="F1455" s="60" t="str">
        <f t="shared" si="618"/>
        <v/>
      </c>
      <c r="G1455" s="52" t="str">
        <f>IF(A1455="","",คะแนนตามตัวชี้วัด!AZ1399)</f>
        <v/>
      </c>
      <c r="H1455" s="52" t="str">
        <f>IF(A1455="","",คะแนนตามตัวชี้วัด!AW1399)</f>
        <v/>
      </c>
      <c r="I1455" s="52" t="str">
        <f>IF(B1455="","",คะแนนตามตัวชี้วัด!AX1399)</f>
        <v/>
      </c>
      <c r="J1455" s="60" t="str">
        <f t="shared" si="619"/>
        <v/>
      </c>
      <c r="K1455" s="54" t="str">
        <f t="shared" si="620"/>
        <v/>
      </c>
      <c r="L1455" s="307" t="str">
        <f t="shared" si="615"/>
        <v/>
      </c>
      <c r="M1455" s="33"/>
      <c r="N1455" s="33" t="str">
        <f t="shared" si="621"/>
        <v/>
      </c>
      <c r="O1455" s="33" t="str">
        <f t="shared" si="622"/>
        <v/>
      </c>
      <c r="P1455" s="59" t="str">
        <f>IF('กรอกข้อมูล นร1'!E701="ย้าย",'กรอกข้อมูล นร1'!E701,"")</f>
        <v/>
      </c>
      <c r="Q1455" s="35">
        <f t="shared" si="623"/>
        <v>0</v>
      </c>
    </row>
    <row r="1456" spans="1:17" ht="13.5" hidden="1" customHeight="1">
      <c r="A1456" s="54" t="str">
        <f t="shared" si="616"/>
        <v/>
      </c>
      <c r="B1456" s="470" t="str">
        <f t="shared" si="617"/>
        <v/>
      </c>
      <c r="C1456" s="52" t="str">
        <f>IF(A1456="","",คะแนนตามตัวชี้วัด!AY1400)</f>
        <v/>
      </c>
      <c r="D1456" s="52" t="str">
        <f>IF(A1456="","",คะแนนตามตัวชี้วัด!AU1400)</f>
        <v/>
      </c>
      <c r="E1456" s="52" t="str">
        <f>IF(B1456="","",คะแนนตามตัวชี้วัด!AV1400)</f>
        <v/>
      </c>
      <c r="F1456" s="60" t="str">
        <f t="shared" si="618"/>
        <v/>
      </c>
      <c r="G1456" s="52" t="str">
        <f>IF(A1456="","",คะแนนตามตัวชี้วัด!AZ1400)</f>
        <v/>
      </c>
      <c r="H1456" s="52" t="str">
        <f>IF(A1456="","",คะแนนตามตัวชี้วัด!AW1400)</f>
        <v/>
      </c>
      <c r="I1456" s="52" t="str">
        <f>IF(B1456="","",คะแนนตามตัวชี้วัด!AX1400)</f>
        <v/>
      </c>
      <c r="J1456" s="60" t="str">
        <f t="shared" si="619"/>
        <v/>
      </c>
      <c r="K1456" s="54" t="str">
        <f t="shared" si="620"/>
        <v/>
      </c>
      <c r="L1456" s="307" t="str">
        <f t="shared" si="615"/>
        <v/>
      </c>
      <c r="M1456" s="33"/>
      <c r="N1456" s="33" t="str">
        <f t="shared" si="621"/>
        <v/>
      </c>
      <c r="O1456" s="33" t="str">
        <f t="shared" si="622"/>
        <v/>
      </c>
      <c r="P1456" s="59" t="str">
        <f>IF('กรอกข้อมูล นร1'!E702="ย้าย",'กรอกข้อมูล นร1'!E702,"")</f>
        <v/>
      </c>
      <c r="Q1456" s="35">
        <f t="shared" si="623"/>
        <v>0</v>
      </c>
    </row>
    <row r="1457" spans="1:15" ht="21" hidden="1" customHeight="1">
      <c r="A1457" s="41"/>
      <c r="B1457" s="38"/>
      <c r="C1457" s="39"/>
      <c r="D1457" s="45"/>
      <c r="E1457" s="45"/>
      <c r="F1457" s="40"/>
      <c r="G1457" s="40"/>
      <c r="H1457" s="45"/>
      <c r="I1457" s="45"/>
      <c r="J1457" s="45"/>
      <c r="K1457" s="46"/>
      <c r="L1457" s="45"/>
      <c r="M1457" s="317"/>
      <c r="N1457" s="317" t="str">
        <f>IF(COUNTIF(N1417:N1456,"/"),COUNTIF(N1417:N1456,"/"),"0")</f>
        <v>0</v>
      </c>
      <c r="O1457" s="317">
        <f>IF(COUNTIF(O1417:O1456,"/"),COUNTIF(O1417:O1456,"/"),"0")</f>
        <v>2</v>
      </c>
    </row>
    <row r="1458" spans="1:15" ht="21" hidden="1" customHeight="1">
      <c r="B1458" s="916" t="s">
        <v>114</v>
      </c>
      <c r="C1458" s="916"/>
      <c r="D1458" s="916"/>
      <c r="E1458" s="917">
        <f>N1457*100/SUM(N1457:O1457)</f>
        <v>0</v>
      </c>
      <c r="F1458" s="917"/>
      <c r="G1458" s="251"/>
      <c r="H1458" s="42"/>
      <c r="I1458" s="42"/>
      <c r="J1458" s="42"/>
      <c r="K1458" s="43"/>
      <c r="L1458" s="42"/>
      <c r="M1458" s="44"/>
      <c r="N1458" s="44"/>
    </row>
  </sheetData>
  <sheetProtection formatCells="0" selectLockedCells="1"/>
  <mergeCells count="450">
    <mergeCell ref="B661:D661"/>
    <mergeCell ref="E661:F661"/>
    <mergeCell ref="B781:D781"/>
    <mergeCell ref="E781:F781"/>
    <mergeCell ref="B720:D720"/>
    <mergeCell ref="E720:F720"/>
    <mergeCell ref="A723:P723"/>
    <mergeCell ref="A724:P724"/>
    <mergeCell ref="A725:P725"/>
    <mergeCell ref="A726:A729"/>
    <mergeCell ref="B726:B729"/>
    <mergeCell ref="C726:F726"/>
    <mergeCell ref="G726:J726"/>
    <mergeCell ref="K726:L726"/>
    <mergeCell ref="M726:M729"/>
    <mergeCell ref="N726:O727"/>
    <mergeCell ref="P726:P729"/>
    <mergeCell ref="C727:C728"/>
    <mergeCell ref="G727:G728"/>
    <mergeCell ref="L727:L729"/>
    <mergeCell ref="N728:N729"/>
    <mergeCell ref="O728:O729"/>
    <mergeCell ref="A662:P662"/>
    <mergeCell ref="A663:P663"/>
    <mergeCell ref="A664:P664"/>
    <mergeCell ref="A665:A668"/>
    <mergeCell ref="B665:B668"/>
    <mergeCell ref="C665:F665"/>
    <mergeCell ref="G665:J665"/>
    <mergeCell ref="K665:L665"/>
    <mergeCell ref="M665:M668"/>
    <mergeCell ref="N665:O666"/>
    <mergeCell ref="P665:P668"/>
    <mergeCell ref="C666:C667"/>
    <mergeCell ref="G666:G667"/>
    <mergeCell ref="L666:L668"/>
    <mergeCell ref="N667:N668"/>
    <mergeCell ref="O667:O668"/>
    <mergeCell ref="A182:P182"/>
    <mergeCell ref="A181:P181"/>
    <mergeCell ref="E179:F179"/>
    <mergeCell ref="B299:D299"/>
    <mergeCell ref="B244:B247"/>
    <mergeCell ref="L305:L307"/>
    <mergeCell ref="P244:P247"/>
    <mergeCell ref="A301:P301"/>
    <mergeCell ref="A303:P303"/>
    <mergeCell ref="A302:P302"/>
    <mergeCell ref="L245:L247"/>
    <mergeCell ref="N246:N247"/>
    <mergeCell ref="O246:O247"/>
    <mergeCell ref="M304:M307"/>
    <mergeCell ref="N244:O245"/>
    <mergeCell ref="M244:M247"/>
    <mergeCell ref="E299:F299"/>
    <mergeCell ref="C245:C246"/>
    <mergeCell ref="G244:J244"/>
    <mergeCell ref="B179:D179"/>
    <mergeCell ref="A244:A247"/>
    <mergeCell ref="A241:P241"/>
    <mergeCell ref="A243:P243"/>
    <mergeCell ref="K244:L244"/>
    <mergeCell ref="E119:F119"/>
    <mergeCell ref="C124:F124"/>
    <mergeCell ref="B124:B127"/>
    <mergeCell ref="G125:G126"/>
    <mergeCell ref="A64:A67"/>
    <mergeCell ref="O66:O67"/>
    <mergeCell ref="L125:L127"/>
    <mergeCell ref="P64:P67"/>
    <mergeCell ref="B64:B67"/>
    <mergeCell ref="M64:M67"/>
    <mergeCell ref="C65:C66"/>
    <mergeCell ref="G65:G66"/>
    <mergeCell ref="A1:P1"/>
    <mergeCell ref="A2:P2"/>
    <mergeCell ref="A3:P3"/>
    <mergeCell ref="A61:P61"/>
    <mergeCell ref="P4:P7"/>
    <mergeCell ref="C5:C6"/>
    <mergeCell ref="N6:N7"/>
    <mergeCell ref="B4:B7"/>
    <mergeCell ref="M4:M7"/>
    <mergeCell ref="A4:A7"/>
    <mergeCell ref="O6:O7"/>
    <mergeCell ref="N4:O5"/>
    <mergeCell ref="K4:L4"/>
    <mergeCell ref="G4:J4"/>
    <mergeCell ref="C4:F4"/>
    <mergeCell ref="E59:F59"/>
    <mergeCell ref="B59:D59"/>
    <mergeCell ref="L5:L7"/>
    <mergeCell ref="G5:G6"/>
    <mergeCell ref="A62:P62"/>
    <mergeCell ref="N64:O65"/>
    <mergeCell ref="K64:L64"/>
    <mergeCell ref="C64:F64"/>
    <mergeCell ref="G64:J64"/>
    <mergeCell ref="P124:P127"/>
    <mergeCell ref="P304:P307"/>
    <mergeCell ref="C305:C306"/>
    <mergeCell ref="A304:A307"/>
    <mergeCell ref="B304:B307"/>
    <mergeCell ref="G245:G246"/>
    <mergeCell ref="P184:P187"/>
    <mergeCell ref="A183:P183"/>
    <mergeCell ref="N124:O125"/>
    <mergeCell ref="A63:P63"/>
    <mergeCell ref="N126:N127"/>
    <mergeCell ref="N66:N67"/>
    <mergeCell ref="K124:L124"/>
    <mergeCell ref="M124:M127"/>
    <mergeCell ref="A121:P121"/>
    <mergeCell ref="A122:P122"/>
    <mergeCell ref="G124:J124"/>
    <mergeCell ref="L65:L67"/>
    <mergeCell ref="B119:D119"/>
    <mergeCell ref="A363:P363"/>
    <mergeCell ref="N304:O305"/>
    <mergeCell ref="O306:O307"/>
    <mergeCell ref="C304:F304"/>
    <mergeCell ref="O366:O367"/>
    <mergeCell ref="K364:L364"/>
    <mergeCell ref="G304:J304"/>
    <mergeCell ref="G364:J364"/>
    <mergeCell ref="N364:O365"/>
    <mergeCell ref="A364:A367"/>
    <mergeCell ref="A362:P362"/>
    <mergeCell ref="B601:D601"/>
    <mergeCell ref="E601:F601"/>
    <mergeCell ref="B544:B547"/>
    <mergeCell ref="G544:J544"/>
    <mergeCell ref="C544:F544"/>
    <mergeCell ref="B539:D539"/>
    <mergeCell ref="E539:F539"/>
    <mergeCell ref="C545:C546"/>
    <mergeCell ref="G545:G546"/>
    <mergeCell ref="A541:P541"/>
    <mergeCell ref="K544:L544"/>
    <mergeCell ref="A542:P542"/>
    <mergeCell ref="M544:M547"/>
    <mergeCell ref="L545:L547"/>
    <mergeCell ref="A543:P543"/>
    <mergeCell ref="N546:N547"/>
    <mergeCell ref="N544:O545"/>
    <mergeCell ref="A544:A547"/>
    <mergeCell ref="O546:O547"/>
    <mergeCell ref="P544:P547"/>
    <mergeCell ref="G484:J484"/>
    <mergeCell ref="A184:A187"/>
    <mergeCell ref="B184:B187"/>
    <mergeCell ref="A424:A427"/>
    <mergeCell ref="B484:B487"/>
    <mergeCell ref="K424:L424"/>
    <mergeCell ref="A483:P483"/>
    <mergeCell ref="P484:P487"/>
    <mergeCell ref="O486:O487"/>
    <mergeCell ref="N484:O485"/>
    <mergeCell ref="L425:L427"/>
    <mergeCell ref="N486:N487"/>
    <mergeCell ref="O426:O427"/>
    <mergeCell ref="B479:D479"/>
    <mergeCell ref="E479:F479"/>
    <mergeCell ref="C424:F424"/>
    <mergeCell ref="C425:C426"/>
    <mergeCell ref="B424:B427"/>
    <mergeCell ref="K484:L484"/>
    <mergeCell ref="M484:M487"/>
    <mergeCell ref="L485:L487"/>
    <mergeCell ref="C484:F484"/>
    <mergeCell ref="A482:P482"/>
    <mergeCell ref="M424:M427"/>
    <mergeCell ref="G425:G426"/>
    <mergeCell ref="G184:J184"/>
    <mergeCell ref="O186:O187"/>
    <mergeCell ref="C185:C186"/>
    <mergeCell ref="L185:L187"/>
    <mergeCell ref="C184:F184"/>
    <mergeCell ref="G185:G186"/>
    <mergeCell ref="M184:M187"/>
    <mergeCell ref="N186:N187"/>
    <mergeCell ref="N184:O185"/>
    <mergeCell ref="K184:L184"/>
    <mergeCell ref="L365:L367"/>
    <mergeCell ref="C364:F364"/>
    <mergeCell ref="B359:D359"/>
    <mergeCell ref="M364:M367"/>
    <mergeCell ref="B364:B367"/>
    <mergeCell ref="E419:F419"/>
    <mergeCell ref="N306:N307"/>
    <mergeCell ref="E239:F239"/>
    <mergeCell ref="B239:D239"/>
    <mergeCell ref="C244:F244"/>
    <mergeCell ref="G365:G366"/>
    <mergeCell ref="G305:G306"/>
    <mergeCell ref="K304:L304"/>
    <mergeCell ref="A481:P481"/>
    <mergeCell ref="G424:J424"/>
    <mergeCell ref="A242:P242"/>
    <mergeCell ref="A603:P603"/>
    <mergeCell ref="A604:P604"/>
    <mergeCell ref="C125:C126"/>
    <mergeCell ref="A123:P123"/>
    <mergeCell ref="A423:P423"/>
    <mergeCell ref="P424:P427"/>
    <mergeCell ref="A484:A487"/>
    <mergeCell ref="C485:C486"/>
    <mergeCell ref="B419:D419"/>
    <mergeCell ref="E359:F359"/>
    <mergeCell ref="G485:G486"/>
    <mergeCell ref="C365:C366"/>
    <mergeCell ref="B422:O422"/>
    <mergeCell ref="A421:P421"/>
    <mergeCell ref="P364:P367"/>
    <mergeCell ref="N366:N367"/>
    <mergeCell ref="A361:P361"/>
    <mergeCell ref="N424:O425"/>
    <mergeCell ref="N426:N427"/>
    <mergeCell ref="O126:O127"/>
    <mergeCell ref="A124:A127"/>
    <mergeCell ref="A605:P605"/>
    <mergeCell ref="A606:A609"/>
    <mergeCell ref="B606:B609"/>
    <mergeCell ref="C606:F606"/>
    <mergeCell ref="G606:J606"/>
    <mergeCell ref="K606:L606"/>
    <mergeCell ref="M606:M609"/>
    <mergeCell ref="N606:O607"/>
    <mergeCell ref="P606:P609"/>
    <mergeCell ref="L607:L609"/>
    <mergeCell ref="N608:N609"/>
    <mergeCell ref="O608:O609"/>
    <mergeCell ref="C607:C608"/>
    <mergeCell ref="G607:G608"/>
    <mergeCell ref="A782:P782"/>
    <mergeCell ref="A783:P783"/>
    <mergeCell ref="A784:P784"/>
    <mergeCell ref="A785:A788"/>
    <mergeCell ref="B785:B788"/>
    <mergeCell ref="C785:F785"/>
    <mergeCell ref="G785:J785"/>
    <mergeCell ref="K785:L785"/>
    <mergeCell ref="M785:M788"/>
    <mergeCell ref="N785:O786"/>
    <mergeCell ref="P785:P788"/>
    <mergeCell ref="C786:C787"/>
    <mergeCell ref="G786:G787"/>
    <mergeCell ref="L786:L788"/>
    <mergeCell ref="N787:N788"/>
    <mergeCell ref="O787:O788"/>
    <mergeCell ref="B840:D840"/>
    <mergeCell ref="E840:F840"/>
    <mergeCell ref="A842:P842"/>
    <mergeCell ref="A843:P843"/>
    <mergeCell ref="A844:P844"/>
    <mergeCell ref="A845:A848"/>
    <mergeCell ref="B845:B848"/>
    <mergeCell ref="C845:F845"/>
    <mergeCell ref="G845:J845"/>
    <mergeCell ref="K845:L845"/>
    <mergeCell ref="M845:M848"/>
    <mergeCell ref="N845:O846"/>
    <mergeCell ref="P845:P848"/>
    <mergeCell ref="C846:C847"/>
    <mergeCell ref="G846:G847"/>
    <mergeCell ref="L846:L848"/>
    <mergeCell ref="N847:N848"/>
    <mergeCell ref="O847:O848"/>
    <mergeCell ref="B900:D900"/>
    <mergeCell ref="E900:F900"/>
    <mergeCell ref="A901:P901"/>
    <mergeCell ref="A902:P902"/>
    <mergeCell ref="A903:P903"/>
    <mergeCell ref="A904:A907"/>
    <mergeCell ref="B904:B907"/>
    <mergeCell ref="C904:F904"/>
    <mergeCell ref="G904:J904"/>
    <mergeCell ref="K904:L904"/>
    <mergeCell ref="M904:M907"/>
    <mergeCell ref="N904:O905"/>
    <mergeCell ref="P904:P907"/>
    <mergeCell ref="C905:C906"/>
    <mergeCell ref="G905:G906"/>
    <mergeCell ref="L905:L907"/>
    <mergeCell ref="N906:N907"/>
    <mergeCell ref="O906:O907"/>
    <mergeCell ref="B959:D959"/>
    <mergeCell ref="E959:F959"/>
    <mergeCell ref="A962:P962"/>
    <mergeCell ref="A963:P963"/>
    <mergeCell ref="A964:P964"/>
    <mergeCell ref="A965:A968"/>
    <mergeCell ref="B965:B968"/>
    <mergeCell ref="C965:F965"/>
    <mergeCell ref="G965:J965"/>
    <mergeCell ref="K965:L965"/>
    <mergeCell ref="M965:M968"/>
    <mergeCell ref="N965:O966"/>
    <mergeCell ref="P965:P968"/>
    <mergeCell ref="C966:C967"/>
    <mergeCell ref="G966:G967"/>
    <mergeCell ref="L966:L968"/>
    <mergeCell ref="N967:N968"/>
    <mergeCell ref="O967:O968"/>
    <mergeCell ref="B1020:D1020"/>
    <mergeCell ref="E1020:F1020"/>
    <mergeCell ref="A1021:P1021"/>
    <mergeCell ref="A1022:P1022"/>
    <mergeCell ref="A1023:P1023"/>
    <mergeCell ref="A1024:A1027"/>
    <mergeCell ref="B1024:B1027"/>
    <mergeCell ref="C1024:F1024"/>
    <mergeCell ref="G1024:J1024"/>
    <mergeCell ref="K1024:L1024"/>
    <mergeCell ref="M1024:M1027"/>
    <mergeCell ref="N1024:O1025"/>
    <mergeCell ref="P1024:P1027"/>
    <mergeCell ref="C1025:C1026"/>
    <mergeCell ref="G1025:G1026"/>
    <mergeCell ref="L1025:L1027"/>
    <mergeCell ref="N1026:N1027"/>
    <mergeCell ref="O1026:O1027"/>
    <mergeCell ref="B1079:D1079"/>
    <mergeCell ref="E1079:F1079"/>
    <mergeCell ref="A1081:P1081"/>
    <mergeCell ref="A1082:P1082"/>
    <mergeCell ref="A1083:P1083"/>
    <mergeCell ref="A1084:A1087"/>
    <mergeCell ref="B1084:B1087"/>
    <mergeCell ref="C1084:F1084"/>
    <mergeCell ref="G1084:J1084"/>
    <mergeCell ref="K1084:L1084"/>
    <mergeCell ref="M1084:M1087"/>
    <mergeCell ref="N1084:O1085"/>
    <mergeCell ref="P1084:P1087"/>
    <mergeCell ref="C1085:C1086"/>
    <mergeCell ref="G1085:G1086"/>
    <mergeCell ref="L1085:L1087"/>
    <mergeCell ref="N1086:N1087"/>
    <mergeCell ref="O1086:O1087"/>
    <mergeCell ref="B1139:D1139"/>
    <mergeCell ref="E1139:F1139"/>
    <mergeCell ref="A1140:P1140"/>
    <mergeCell ref="A1141:P1141"/>
    <mergeCell ref="A1142:P1142"/>
    <mergeCell ref="A1143:A1146"/>
    <mergeCell ref="B1143:B1146"/>
    <mergeCell ref="C1143:F1143"/>
    <mergeCell ref="G1143:J1143"/>
    <mergeCell ref="K1143:L1143"/>
    <mergeCell ref="M1143:M1146"/>
    <mergeCell ref="N1143:O1144"/>
    <mergeCell ref="P1143:P1146"/>
    <mergeCell ref="C1144:C1145"/>
    <mergeCell ref="G1144:G1145"/>
    <mergeCell ref="L1144:L1146"/>
    <mergeCell ref="N1145:N1146"/>
    <mergeCell ref="O1145:O1146"/>
    <mergeCell ref="B1198:D1198"/>
    <mergeCell ref="E1198:F1198"/>
    <mergeCell ref="A1201:P1201"/>
    <mergeCell ref="A1202:P1202"/>
    <mergeCell ref="A1203:P1203"/>
    <mergeCell ref="A1204:A1207"/>
    <mergeCell ref="B1204:B1207"/>
    <mergeCell ref="C1204:F1204"/>
    <mergeCell ref="G1204:J1204"/>
    <mergeCell ref="K1204:L1204"/>
    <mergeCell ref="M1204:M1207"/>
    <mergeCell ref="N1204:O1205"/>
    <mergeCell ref="P1204:P1207"/>
    <mergeCell ref="C1205:C1206"/>
    <mergeCell ref="G1205:G1206"/>
    <mergeCell ref="L1205:L1207"/>
    <mergeCell ref="N1206:N1207"/>
    <mergeCell ref="O1206:O1207"/>
    <mergeCell ref="B1259:D1259"/>
    <mergeCell ref="E1259:F1259"/>
    <mergeCell ref="A1260:P1260"/>
    <mergeCell ref="A1261:P1261"/>
    <mergeCell ref="A1262:P1262"/>
    <mergeCell ref="A1263:A1266"/>
    <mergeCell ref="B1263:B1266"/>
    <mergeCell ref="C1263:F1263"/>
    <mergeCell ref="G1263:J1263"/>
    <mergeCell ref="K1263:L1263"/>
    <mergeCell ref="M1263:M1266"/>
    <mergeCell ref="N1263:O1264"/>
    <mergeCell ref="P1263:P1266"/>
    <mergeCell ref="C1264:C1265"/>
    <mergeCell ref="G1264:G1265"/>
    <mergeCell ref="L1264:L1266"/>
    <mergeCell ref="N1265:N1266"/>
    <mergeCell ref="O1265:O1266"/>
    <mergeCell ref="B1308:D1308"/>
    <mergeCell ref="E1308:F1308"/>
    <mergeCell ref="A1310:P1310"/>
    <mergeCell ref="A1311:P1311"/>
    <mergeCell ref="A1312:P1312"/>
    <mergeCell ref="A1313:A1316"/>
    <mergeCell ref="B1313:B1316"/>
    <mergeCell ref="C1313:F1313"/>
    <mergeCell ref="G1313:J1313"/>
    <mergeCell ref="K1313:L1313"/>
    <mergeCell ref="M1313:M1316"/>
    <mergeCell ref="N1313:O1314"/>
    <mergeCell ref="P1313:P1316"/>
    <mergeCell ref="C1314:C1315"/>
    <mergeCell ref="G1314:G1315"/>
    <mergeCell ref="L1314:L1316"/>
    <mergeCell ref="N1315:N1316"/>
    <mergeCell ref="O1315:O1316"/>
    <mergeCell ref="B1358:D1358"/>
    <mergeCell ref="E1358:F1358"/>
    <mergeCell ref="A1359:P1359"/>
    <mergeCell ref="A1360:P1360"/>
    <mergeCell ref="A1361:P1361"/>
    <mergeCell ref="A1362:A1365"/>
    <mergeCell ref="B1362:B1365"/>
    <mergeCell ref="C1362:F1362"/>
    <mergeCell ref="G1362:J1362"/>
    <mergeCell ref="K1362:L1362"/>
    <mergeCell ref="M1362:M1365"/>
    <mergeCell ref="N1362:O1363"/>
    <mergeCell ref="P1362:P1365"/>
    <mergeCell ref="C1363:C1364"/>
    <mergeCell ref="G1363:G1364"/>
    <mergeCell ref="L1363:L1365"/>
    <mergeCell ref="N1364:N1365"/>
    <mergeCell ref="O1364:O1365"/>
    <mergeCell ref="B1458:D1458"/>
    <mergeCell ref="E1458:F1458"/>
    <mergeCell ref="B1407:D1407"/>
    <mergeCell ref="E1407:F1407"/>
    <mergeCell ref="A1410:P1410"/>
    <mergeCell ref="A1411:P1411"/>
    <mergeCell ref="A1412:P1412"/>
    <mergeCell ref="A1413:A1416"/>
    <mergeCell ref="B1413:B1416"/>
    <mergeCell ref="C1413:F1413"/>
    <mergeCell ref="G1413:J1413"/>
    <mergeCell ref="K1413:L1413"/>
    <mergeCell ref="M1413:M1416"/>
    <mergeCell ref="N1413:O1414"/>
    <mergeCell ref="P1413:P1416"/>
    <mergeCell ref="C1414:C1415"/>
    <mergeCell ref="G1414:G1415"/>
    <mergeCell ref="L1414:L1416"/>
    <mergeCell ref="N1415:N1416"/>
    <mergeCell ref="O1415:O1416"/>
  </mergeCells>
  <phoneticPr fontId="0" type="noConversion"/>
  <conditionalFormatting sqref="L68:L107 L128:L167 L188:L227 L248:L287 L308:L347 L368:L407 L428:L467 L488:L527 L548:L587 L610:L649 L8:L58">
    <cfRule type="containsText" dxfId="167" priority="436" operator="containsText" text="ไม่ผ่าน">
      <formula>NOT(ISERROR(SEARCH("ไม่ผ่าน",L8)))</formula>
    </cfRule>
    <cfRule type="containsText" dxfId="166" priority="437" operator="containsText" text="F">
      <formula>NOT(ISERROR(SEARCH("F",L8)))</formula>
    </cfRule>
    <cfRule type="containsText" dxfId="165" priority="438" operator="containsText" text="0">
      <formula>NOT(ISERROR(SEARCH("0",L8)))</formula>
    </cfRule>
  </conditionalFormatting>
  <conditionalFormatting sqref="L669:L708">
    <cfRule type="containsText" dxfId="164" priority="136" operator="containsText" text="ไม่ผ่าน">
      <formula>NOT(ISERROR(SEARCH("ไม่ผ่าน",L669)))</formula>
    </cfRule>
    <cfRule type="containsText" dxfId="163" priority="137" operator="containsText" text="F">
      <formula>NOT(ISERROR(SEARCH("F",L669)))</formula>
    </cfRule>
    <cfRule type="containsText" dxfId="162" priority="138" operator="containsText" text="0">
      <formula>NOT(ISERROR(SEARCH("0",L669)))</formula>
    </cfRule>
  </conditionalFormatting>
  <conditionalFormatting sqref="L669:L708">
    <cfRule type="containsText" dxfId="161" priority="133" operator="containsText" text="ไม่ผ่าน">
      <formula>NOT(ISERROR(SEARCH("ไม่ผ่าน",L669)))</formula>
    </cfRule>
    <cfRule type="containsText" dxfId="160" priority="134" operator="containsText" text="F">
      <formula>NOT(ISERROR(SEARCH("F",L669)))</formula>
    </cfRule>
    <cfRule type="containsText" dxfId="159" priority="135" operator="containsText" text="0">
      <formula>NOT(ISERROR(SEARCH("0",L669)))</formula>
    </cfRule>
  </conditionalFormatting>
  <conditionalFormatting sqref="L730:L769">
    <cfRule type="containsText" dxfId="158" priority="130" operator="containsText" text="ไม่ผ่าน">
      <formula>NOT(ISERROR(SEARCH("ไม่ผ่าน",L730)))</formula>
    </cfRule>
    <cfRule type="containsText" dxfId="157" priority="131" operator="containsText" text="F">
      <formula>NOT(ISERROR(SEARCH("F",L730)))</formula>
    </cfRule>
    <cfRule type="containsText" dxfId="156" priority="132" operator="containsText" text="0">
      <formula>NOT(ISERROR(SEARCH("0",L730)))</formula>
    </cfRule>
  </conditionalFormatting>
  <conditionalFormatting sqref="L730:L769">
    <cfRule type="containsText" dxfId="155" priority="127" operator="containsText" text="ไม่ผ่าน">
      <formula>NOT(ISERROR(SEARCH("ไม่ผ่าน",L730)))</formula>
    </cfRule>
    <cfRule type="containsText" dxfId="154" priority="128" operator="containsText" text="F">
      <formula>NOT(ISERROR(SEARCH("F",L730)))</formula>
    </cfRule>
    <cfRule type="containsText" dxfId="153" priority="129" operator="containsText" text="0">
      <formula>NOT(ISERROR(SEARCH("0",L730)))</formula>
    </cfRule>
  </conditionalFormatting>
  <conditionalFormatting sqref="L789:L828 L849:L888">
    <cfRule type="containsText" dxfId="152" priority="124" operator="containsText" text="ไม่ผ่าน">
      <formula>NOT(ISERROR(SEARCH("ไม่ผ่าน",L789)))</formula>
    </cfRule>
    <cfRule type="containsText" dxfId="151" priority="125" operator="containsText" text="F">
      <formula>NOT(ISERROR(SEARCH("F",L789)))</formula>
    </cfRule>
    <cfRule type="containsText" dxfId="150" priority="126" operator="containsText" text="0">
      <formula>NOT(ISERROR(SEARCH("0",L789)))</formula>
    </cfRule>
  </conditionalFormatting>
  <conditionalFormatting sqref="L908:L947">
    <cfRule type="containsText" dxfId="149" priority="121" operator="containsText" text="ไม่ผ่าน">
      <formula>NOT(ISERROR(SEARCH("ไม่ผ่าน",L908)))</formula>
    </cfRule>
    <cfRule type="containsText" dxfId="148" priority="122" operator="containsText" text="F">
      <formula>NOT(ISERROR(SEARCH("F",L908)))</formula>
    </cfRule>
    <cfRule type="containsText" dxfId="147" priority="123" operator="containsText" text="0">
      <formula>NOT(ISERROR(SEARCH("0",L908)))</formula>
    </cfRule>
  </conditionalFormatting>
  <conditionalFormatting sqref="L908:L947">
    <cfRule type="containsText" dxfId="146" priority="118" operator="containsText" text="ไม่ผ่าน">
      <formula>NOT(ISERROR(SEARCH("ไม่ผ่าน",L908)))</formula>
    </cfRule>
    <cfRule type="containsText" dxfId="145" priority="119" operator="containsText" text="F">
      <formula>NOT(ISERROR(SEARCH("F",L908)))</formula>
    </cfRule>
    <cfRule type="containsText" dxfId="144" priority="120" operator="containsText" text="0">
      <formula>NOT(ISERROR(SEARCH("0",L908)))</formula>
    </cfRule>
  </conditionalFormatting>
  <conditionalFormatting sqref="L969:L1008">
    <cfRule type="containsText" dxfId="143" priority="115" operator="containsText" text="ไม่ผ่าน">
      <formula>NOT(ISERROR(SEARCH("ไม่ผ่าน",L969)))</formula>
    </cfRule>
    <cfRule type="containsText" dxfId="142" priority="116" operator="containsText" text="F">
      <formula>NOT(ISERROR(SEARCH("F",L969)))</formula>
    </cfRule>
    <cfRule type="containsText" dxfId="141" priority="117" operator="containsText" text="0">
      <formula>NOT(ISERROR(SEARCH("0",L969)))</formula>
    </cfRule>
  </conditionalFormatting>
  <conditionalFormatting sqref="L969:L1008">
    <cfRule type="containsText" dxfId="140" priority="112" operator="containsText" text="ไม่ผ่าน">
      <formula>NOT(ISERROR(SEARCH("ไม่ผ่าน",L969)))</formula>
    </cfRule>
    <cfRule type="containsText" dxfId="139" priority="113" operator="containsText" text="F">
      <formula>NOT(ISERROR(SEARCH("F",L969)))</formula>
    </cfRule>
    <cfRule type="containsText" dxfId="138" priority="114" operator="containsText" text="0">
      <formula>NOT(ISERROR(SEARCH("0",L969)))</formula>
    </cfRule>
  </conditionalFormatting>
  <conditionalFormatting sqref="L1028:L1067 L1088:L1127">
    <cfRule type="containsText" dxfId="137" priority="109" operator="containsText" text="ไม่ผ่าน">
      <formula>NOT(ISERROR(SEARCH("ไม่ผ่าน",L1028)))</formula>
    </cfRule>
    <cfRule type="containsText" dxfId="136" priority="110" operator="containsText" text="F">
      <formula>NOT(ISERROR(SEARCH("F",L1028)))</formula>
    </cfRule>
    <cfRule type="containsText" dxfId="135" priority="111" operator="containsText" text="0">
      <formula>NOT(ISERROR(SEARCH("0",L1028)))</formula>
    </cfRule>
  </conditionalFormatting>
  <conditionalFormatting sqref="L1147:L1186">
    <cfRule type="containsText" dxfId="134" priority="106" operator="containsText" text="ไม่ผ่าน">
      <formula>NOT(ISERROR(SEARCH("ไม่ผ่าน",L1147)))</formula>
    </cfRule>
    <cfRule type="containsText" dxfId="133" priority="107" operator="containsText" text="F">
      <formula>NOT(ISERROR(SEARCH("F",L1147)))</formula>
    </cfRule>
    <cfRule type="containsText" dxfId="132" priority="108" operator="containsText" text="0">
      <formula>NOT(ISERROR(SEARCH("0",L1147)))</formula>
    </cfRule>
  </conditionalFormatting>
  <conditionalFormatting sqref="L1147:L1186">
    <cfRule type="containsText" dxfId="131" priority="103" operator="containsText" text="ไม่ผ่าน">
      <formula>NOT(ISERROR(SEARCH("ไม่ผ่าน",L1147)))</formula>
    </cfRule>
    <cfRule type="containsText" dxfId="130" priority="104" operator="containsText" text="F">
      <formula>NOT(ISERROR(SEARCH("F",L1147)))</formula>
    </cfRule>
    <cfRule type="containsText" dxfId="129" priority="105" operator="containsText" text="0">
      <formula>NOT(ISERROR(SEARCH("0",L1147)))</formula>
    </cfRule>
  </conditionalFormatting>
  <conditionalFormatting sqref="L1208:L1247">
    <cfRule type="containsText" dxfId="128" priority="100" operator="containsText" text="ไม่ผ่าน">
      <formula>NOT(ISERROR(SEARCH("ไม่ผ่าน",L1208)))</formula>
    </cfRule>
    <cfRule type="containsText" dxfId="127" priority="101" operator="containsText" text="F">
      <formula>NOT(ISERROR(SEARCH("F",L1208)))</formula>
    </cfRule>
    <cfRule type="containsText" dxfId="126" priority="102" operator="containsText" text="0">
      <formula>NOT(ISERROR(SEARCH("0",L1208)))</formula>
    </cfRule>
  </conditionalFormatting>
  <conditionalFormatting sqref="L1208:L1247">
    <cfRule type="containsText" dxfId="125" priority="97" operator="containsText" text="ไม่ผ่าน">
      <formula>NOT(ISERROR(SEARCH("ไม่ผ่าน",L1208)))</formula>
    </cfRule>
    <cfRule type="containsText" dxfId="124" priority="98" operator="containsText" text="F">
      <formula>NOT(ISERROR(SEARCH("F",L1208)))</formula>
    </cfRule>
    <cfRule type="containsText" dxfId="123" priority="99" operator="containsText" text="0">
      <formula>NOT(ISERROR(SEARCH("0",L1208)))</formula>
    </cfRule>
  </conditionalFormatting>
  <conditionalFormatting sqref="L1267:L1306 L1317:L1356">
    <cfRule type="containsText" dxfId="122" priority="94" operator="containsText" text="ไม่ผ่าน">
      <formula>NOT(ISERROR(SEARCH("ไม่ผ่าน",L1267)))</formula>
    </cfRule>
    <cfRule type="containsText" dxfId="121" priority="95" operator="containsText" text="F">
      <formula>NOT(ISERROR(SEARCH("F",L1267)))</formula>
    </cfRule>
    <cfRule type="containsText" dxfId="120" priority="96" operator="containsText" text="0">
      <formula>NOT(ISERROR(SEARCH("0",L1267)))</formula>
    </cfRule>
  </conditionalFormatting>
  <conditionalFormatting sqref="L1366:L1405">
    <cfRule type="containsText" dxfId="119" priority="91" operator="containsText" text="ไม่ผ่าน">
      <formula>NOT(ISERROR(SEARCH("ไม่ผ่าน",L1366)))</formula>
    </cfRule>
    <cfRule type="containsText" dxfId="118" priority="92" operator="containsText" text="F">
      <formula>NOT(ISERROR(SEARCH("F",L1366)))</formula>
    </cfRule>
    <cfRule type="containsText" dxfId="117" priority="93" operator="containsText" text="0">
      <formula>NOT(ISERROR(SEARCH("0",L1366)))</formula>
    </cfRule>
  </conditionalFormatting>
  <conditionalFormatting sqref="L1366:L1405">
    <cfRule type="containsText" dxfId="116" priority="88" operator="containsText" text="ไม่ผ่าน">
      <formula>NOT(ISERROR(SEARCH("ไม่ผ่าน",L1366)))</formula>
    </cfRule>
    <cfRule type="containsText" dxfId="115" priority="89" operator="containsText" text="F">
      <formula>NOT(ISERROR(SEARCH("F",L1366)))</formula>
    </cfRule>
    <cfRule type="containsText" dxfId="114" priority="90" operator="containsText" text="0">
      <formula>NOT(ISERROR(SEARCH("0",L1366)))</formula>
    </cfRule>
  </conditionalFormatting>
  <conditionalFormatting sqref="L1417:L1456">
    <cfRule type="containsText" dxfId="113" priority="85" operator="containsText" text="ไม่ผ่าน">
      <formula>NOT(ISERROR(SEARCH("ไม่ผ่าน",L1417)))</formula>
    </cfRule>
    <cfRule type="containsText" dxfId="112" priority="86" operator="containsText" text="F">
      <formula>NOT(ISERROR(SEARCH("F",L1417)))</formula>
    </cfRule>
    <cfRule type="containsText" dxfId="111" priority="87" operator="containsText" text="0">
      <formula>NOT(ISERROR(SEARCH("0",L1417)))</formula>
    </cfRule>
  </conditionalFormatting>
  <conditionalFormatting sqref="L1417:L1456">
    <cfRule type="containsText" dxfId="110" priority="82" operator="containsText" text="ไม่ผ่าน">
      <formula>NOT(ISERROR(SEARCH("ไม่ผ่าน",L1417)))</formula>
    </cfRule>
    <cfRule type="containsText" dxfId="109" priority="83" operator="containsText" text="F">
      <formula>NOT(ISERROR(SEARCH("F",L1417)))</formula>
    </cfRule>
    <cfRule type="containsText" dxfId="108" priority="84" operator="containsText" text="0">
      <formula>NOT(ISERROR(SEARCH("0",L1417)))</formula>
    </cfRule>
  </conditionalFormatting>
  <conditionalFormatting sqref="L108:L117">
    <cfRule type="containsText" dxfId="107" priority="76" operator="containsText" text="ไม่ผ่าน">
      <formula>NOT(ISERROR(SEARCH("ไม่ผ่าน",L108)))</formula>
    </cfRule>
    <cfRule type="containsText" dxfId="106" priority="77" operator="containsText" text="F">
      <formula>NOT(ISERROR(SEARCH("F",L108)))</formula>
    </cfRule>
    <cfRule type="containsText" dxfId="105" priority="78" operator="containsText" text="0">
      <formula>NOT(ISERROR(SEARCH("0",L108)))</formula>
    </cfRule>
  </conditionalFormatting>
  <conditionalFormatting sqref="L168:L177">
    <cfRule type="containsText" dxfId="104" priority="73" operator="containsText" text="ไม่ผ่าน">
      <formula>NOT(ISERROR(SEARCH("ไม่ผ่าน",L168)))</formula>
    </cfRule>
    <cfRule type="containsText" dxfId="103" priority="74" operator="containsText" text="F">
      <formula>NOT(ISERROR(SEARCH("F",L168)))</formula>
    </cfRule>
    <cfRule type="containsText" dxfId="102" priority="75" operator="containsText" text="0">
      <formula>NOT(ISERROR(SEARCH("0",L168)))</formula>
    </cfRule>
  </conditionalFormatting>
  <conditionalFormatting sqref="L228:L237">
    <cfRule type="containsText" dxfId="101" priority="70" operator="containsText" text="ไม่ผ่าน">
      <formula>NOT(ISERROR(SEARCH("ไม่ผ่าน",L228)))</formula>
    </cfRule>
    <cfRule type="containsText" dxfId="100" priority="71" operator="containsText" text="F">
      <formula>NOT(ISERROR(SEARCH("F",L228)))</formula>
    </cfRule>
    <cfRule type="containsText" dxfId="99" priority="72" operator="containsText" text="0">
      <formula>NOT(ISERROR(SEARCH("0",L228)))</formula>
    </cfRule>
  </conditionalFormatting>
  <conditionalFormatting sqref="L288:L297">
    <cfRule type="containsText" dxfId="98" priority="67" operator="containsText" text="ไม่ผ่าน">
      <formula>NOT(ISERROR(SEARCH("ไม่ผ่าน",L288)))</formula>
    </cfRule>
    <cfRule type="containsText" dxfId="97" priority="68" operator="containsText" text="F">
      <formula>NOT(ISERROR(SEARCH("F",L288)))</formula>
    </cfRule>
    <cfRule type="containsText" dxfId="96" priority="69" operator="containsText" text="0">
      <formula>NOT(ISERROR(SEARCH("0",L288)))</formula>
    </cfRule>
  </conditionalFormatting>
  <conditionalFormatting sqref="L348:L357">
    <cfRule type="containsText" dxfId="95" priority="64" operator="containsText" text="ไม่ผ่าน">
      <formula>NOT(ISERROR(SEARCH("ไม่ผ่าน",L348)))</formula>
    </cfRule>
    <cfRule type="containsText" dxfId="94" priority="65" operator="containsText" text="F">
      <formula>NOT(ISERROR(SEARCH("F",L348)))</formula>
    </cfRule>
    <cfRule type="containsText" dxfId="93" priority="66" operator="containsText" text="0">
      <formula>NOT(ISERROR(SEARCH("0",L348)))</formula>
    </cfRule>
  </conditionalFormatting>
  <conditionalFormatting sqref="L408:L417">
    <cfRule type="containsText" dxfId="92" priority="61" operator="containsText" text="ไม่ผ่าน">
      <formula>NOT(ISERROR(SEARCH("ไม่ผ่าน",L408)))</formula>
    </cfRule>
    <cfRule type="containsText" dxfId="91" priority="62" operator="containsText" text="F">
      <formula>NOT(ISERROR(SEARCH("F",L408)))</formula>
    </cfRule>
    <cfRule type="containsText" dxfId="90" priority="63" operator="containsText" text="0">
      <formula>NOT(ISERROR(SEARCH("0",L408)))</formula>
    </cfRule>
  </conditionalFormatting>
  <conditionalFormatting sqref="L468:L477">
    <cfRule type="containsText" dxfId="89" priority="58" operator="containsText" text="ไม่ผ่าน">
      <formula>NOT(ISERROR(SEARCH("ไม่ผ่าน",L468)))</formula>
    </cfRule>
    <cfRule type="containsText" dxfId="88" priority="59" operator="containsText" text="F">
      <formula>NOT(ISERROR(SEARCH("F",L468)))</formula>
    </cfRule>
    <cfRule type="containsText" dxfId="87" priority="60" operator="containsText" text="0">
      <formula>NOT(ISERROR(SEARCH("0",L468)))</formula>
    </cfRule>
  </conditionalFormatting>
  <conditionalFormatting sqref="L528:L537">
    <cfRule type="containsText" dxfId="86" priority="55" operator="containsText" text="ไม่ผ่าน">
      <formula>NOT(ISERROR(SEARCH("ไม่ผ่าน",L528)))</formula>
    </cfRule>
    <cfRule type="containsText" dxfId="85" priority="56" operator="containsText" text="F">
      <formula>NOT(ISERROR(SEARCH("F",L528)))</formula>
    </cfRule>
    <cfRule type="containsText" dxfId="84" priority="57" operator="containsText" text="0">
      <formula>NOT(ISERROR(SEARCH("0",L528)))</formula>
    </cfRule>
  </conditionalFormatting>
  <conditionalFormatting sqref="L588:L599">
    <cfRule type="containsText" dxfId="83" priority="52" operator="containsText" text="ไม่ผ่าน">
      <formula>NOT(ISERROR(SEARCH("ไม่ผ่าน",L588)))</formula>
    </cfRule>
    <cfRule type="containsText" dxfId="82" priority="53" operator="containsText" text="F">
      <formula>NOT(ISERROR(SEARCH("F",L588)))</formula>
    </cfRule>
    <cfRule type="containsText" dxfId="81" priority="54" operator="containsText" text="0">
      <formula>NOT(ISERROR(SEARCH("0",L588)))</formula>
    </cfRule>
  </conditionalFormatting>
  <conditionalFormatting sqref="L650:L659">
    <cfRule type="containsText" dxfId="80" priority="49" operator="containsText" text="ไม่ผ่าน">
      <formula>NOT(ISERROR(SEARCH("ไม่ผ่าน",L650)))</formula>
    </cfRule>
    <cfRule type="containsText" dxfId="79" priority="50" operator="containsText" text="F">
      <formula>NOT(ISERROR(SEARCH("F",L650)))</formula>
    </cfRule>
    <cfRule type="containsText" dxfId="78" priority="51" operator="containsText" text="0">
      <formula>NOT(ISERROR(SEARCH("0",L650)))</formula>
    </cfRule>
  </conditionalFormatting>
  <conditionalFormatting sqref="L709:L718">
    <cfRule type="containsText" dxfId="77" priority="43" operator="containsText" text="ไม่ผ่าน">
      <formula>NOT(ISERROR(SEARCH("ไม่ผ่าน",L709)))</formula>
    </cfRule>
    <cfRule type="containsText" dxfId="76" priority="44" operator="containsText" text="F">
      <formula>NOT(ISERROR(SEARCH("F",L709)))</formula>
    </cfRule>
    <cfRule type="containsText" dxfId="75" priority="45" operator="containsText" text="0">
      <formula>NOT(ISERROR(SEARCH("0",L709)))</formula>
    </cfRule>
  </conditionalFormatting>
  <conditionalFormatting sqref="L709:L718">
    <cfRule type="containsText" dxfId="74" priority="46" operator="containsText" text="ไม่ผ่าน">
      <formula>NOT(ISERROR(SEARCH("ไม่ผ่าน",L709)))</formula>
    </cfRule>
    <cfRule type="containsText" dxfId="73" priority="47" operator="containsText" text="F">
      <formula>NOT(ISERROR(SEARCH("F",L709)))</formula>
    </cfRule>
    <cfRule type="containsText" dxfId="72" priority="48" operator="containsText" text="0">
      <formula>NOT(ISERROR(SEARCH("0",L709)))</formula>
    </cfRule>
  </conditionalFormatting>
  <conditionalFormatting sqref="L770:L779">
    <cfRule type="containsText" dxfId="71" priority="37" operator="containsText" text="ไม่ผ่าน">
      <formula>NOT(ISERROR(SEARCH("ไม่ผ่าน",L770)))</formula>
    </cfRule>
    <cfRule type="containsText" dxfId="70" priority="38" operator="containsText" text="F">
      <formula>NOT(ISERROR(SEARCH("F",L770)))</formula>
    </cfRule>
    <cfRule type="containsText" dxfId="69" priority="39" operator="containsText" text="0">
      <formula>NOT(ISERROR(SEARCH("0",L770)))</formula>
    </cfRule>
  </conditionalFormatting>
  <conditionalFormatting sqref="L770:L779">
    <cfRule type="containsText" dxfId="68" priority="40" operator="containsText" text="ไม่ผ่าน">
      <formula>NOT(ISERROR(SEARCH("ไม่ผ่าน",L770)))</formula>
    </cfRule>
    <cfRule type="containsText" dxfId="67" priority="41" operator="containsText" text="F">
      <formula>NOT(ISERROR(SEARCH("F",L770)))</formula>
    </cfRule>
    <cfRule type="containsText" dxfId="66" priority="42" operator="containsText" text="0">
      <formula>NOT(ISERROR(SEARCH("0",L770)))</formula>
    </cfRule>
  </conditionalFormatting>
  <conditionalFormatting sqref="L829:L838">
    <cfRule type="containsText" dxfId="65" priority="34" operator="containsText" text="ไม่ผ่าน">
      <formula>NOT(ISERROR(SEARCH("ไม่ผ่าน",L829)))</formula>
    </cfRule>
    <cfRule type="containsText" dxfId="64" priority="35" operator="containsText" text="F">
      <formula>NOT(ISERROR(SEARCH("F",L829)))</formula>
    </cfRule>
    <cfRule type="containsText" dxfId="63" priority="36" operator="containsText" text="0">
      <formula>NOT(ISERROR(SEARCH("0",L829)))</formula>
    </cfRule>
  </conditionalFormatting>
  <conditionalFormatting sqref="L889:L898">
    <cfRule type="containsText" dxfId="62" priority="31" operator="containsText" text="ไม่ผ่าน">
      <formula>NOT(ISERROR(SEARCH("ไม่ผ่าน",L889)))</formula>
    </cfRule>
    <cfRule type="containsText" dxfId="61" priority="32" operator="containsText" text="F">
      <formula>NOT(ISERROR(SEARCH("F",L889)))</formula>
    </cfRule>
    <cfRule type="containsText" dxfId="60" priority="33" operator="containsText" text="0">
      <formula>NOT(ISERROR(SEARCH("0",L889)))</formula>
    </cfRule>
  </conditionalFormatting>
  <conditionalFormatting sqref="L948:L957">
    <cfRule type="containsText" dxfId="59" priority="28" operator="containsText" text="ไม่ผ่าน">
      <formula>NOT(ISERROR(SEARCH("ไม่ผ่าน",L948)))</formula>
    </cfRule>
    <cfRule type="containsText" dxfId="58" priority="29" operator="containsText" text="F">
      <formula>NOT(ISERROR(SEARCH("F",L948)))</formula>
    </cfRule>
    <cfRule type="containsText" dxfId="57" priority="30" operator="containsText" text="0">
      <formula>NOT(ISERROR(SEARCH("0",L948)))</formula>
    </cfRule>
  </conditionalFormatting>
  <conditionalFormatting sqref="L948:L957">
    <cfRule type="containsText" dxfId="56" priority="25" operator="containsText" text="ไม่ผ่าน">
      <formula>NOT(ISERROR(SEARCH("ไม่ผ่าน",L948)))</formula>
    </cfRule>
    <cfRule type="containsText" dxfId="55" priority="26" operator="containsText" text="F">
      <formula>NOT(ISERROR(SEARCH("F",L948)))</formula>
    </cfRule>
    <cfRule type="containsText" dxfId="54" priority="27" operator="containsText" text="0">
      <formula>NOT(ISERROR(SEARCH("0",L948)))</formula>
    </cfRule>
  </conditionalFormatting>
  <conditionalFormatting sqref="L1009:L1018">
    <cfRule type="containsText" dxfId="53" priority="22" operator="containsText" text="ไม่ผ่าน">
      <formula>NOT(ISERROR(SEARCH("ไม่ผ่าน",L1009)))</formula>
    </cfRule>
    <cfRule type="containsText" dxfId="52" priority="23" operator="containsText" text="F">
      <formula>NOT(ISERROR(SEARCH("F",L1009)))</formula>
    </cfRule>
    <cfRule type="containsText" dxfId="51" priority="24" operator="containsText" text="0">
      <formula>NOT(ISERROR(SEARCH("0",L1009)))</formula>
    </cfRule>
  </conditionalFormatting>
  <conditionalFormatting sqref="L1009:L1018">
    <cfRule type="containsText" dxfId="50" priority="19" operator="containsText" text="ไม่ผ่าน">
      <formula>NOT(ISERROR(SEARCH("ไม่ผ่าน",L1009)))</formula>
    </cfRule>
    <cfRule type="containsText" dxfId="49" priority="20" operator="containsText" text="F">
      <formula>NOT(ISERROR(SEARCH("F",L1009)))</formula>
    </cfRule>
    <cfRule type="containsText" dxfId="48" priority="21" operator="containsText" text="0">
      <formula>NOT(ISERROR(SEARCH("0",L1009)))</formula>
    </cfRule>
  </conditionalFormatting>
  <conditionalFormatting sqref="L1068:L1077">
    <cfRule type="containsText" dxfId="47" priority="16" operator="containsText" text="ไม่ผ่าน">
      <formula>NOT(ISERROR(SEARCH("ไม่ผ่าน",L1068)))</formula>
    </cfRule>
    <cfRule type="containsText" dxfId="46" priority="17" operator="containsText" text="F">
      <formula>NOT(ISERROR(SEARCH("F",L1068)))</formula>
    </cfRule>
    <cfRule type="containsText" dxfId="45" priority="18" operator="containsText" text="0">
      <formula>NOT(ISERROR(SEARCH("0",L1068)))</formula>
    </cfRule>
  </conditionalFormatting>
  <conditionalFormatting sqref="L1128:L1137">
    <cfRule type="containsText" dxfId="44" priority="13" operator="containsText" text="ไม่ผ่าน">
      <formula>NOT(ISERROR(SEARCH("ไม่ผ่าน",L1128)))</formula>
    </cfRule>
    <cfRule type="containsText" dxfId="43" priority="14" operator="containsText" text="F">
      <formula>NOT(ISERROR(SEARCH("F",L1128)))</formula>
    </cfRule>
    <cfRule type="containsText" dxfId="42" priority="15" operator="containsText" text="0">
      <formula>NOT(ISERROR(SEARCH("0",L1128)))</formula>
    </cfRule>
  </conditionalFormatting>
  <conditionalFormatting sqref="L1187:L1196">
    <cfRule type="containsText" dxfId="41" priority="7" operator="containsText" text="ไม่ผ่าน">
      <formula>NOT(ISERROR(SEARCH("ไม่ผ่าน",L1187)))</formula>
    </cfRule>
    <cfRule type="containsText" dxfId="40" priority="8" operator="containsText" text="F">
      <formula>NOT(ISERROR(SEARCH("F",L1187)))</formula>
    </cfRule>
    <cfRule type="containsText" dxfId="39" priority="9" operator="containsText" text="0">
      <formula>NOT(ISERROR(SEARCH("0",L1187)))</formula>
    </cfRule>
  </conditionalFormatting>
  <conditionalFormatting sqref="L1187:L1196">
    <cfRule type="containsText" dxfId="38" priority="10" operator="containsText" text="ไม่ผ่าน">
      <formula>NOT(ISERROR(SEARCH("ไม่ผ่าน",L1187)))</formula>
    </cfRule>
    <cfRule type="containsText" dxfId="37" priority="11" operator="containsText" text="F">
      <formula>NOT(ISERROR(SEARCH("F",L1187)))</formula>
    </cfRule>
    <cfRule type="containsText" dxfId="36" priority="12" operator="containsText" text="0">
      <formula>NOT(ISERROR(SEARCH("0",L1187)))</formula>
    </cfRule>
  </conditionalFormatting>
  <conditionalFormatting sqref="L1248:L1257">
    <cfRule type="containsText" dxfId="35" priority="4" operator="containsText" text="ไม่ผ่าน">
      <formula>NOT(ISERROR(SEARCH("ไม่ผ่าน",L1248)))</formula>
    </cfRule>
    <cfRule type="containsText" dxfId="34" priority="5" operator="containsText" text="F">
      <formula>NOT(ISERROR(SEARCH("F",L1248)))</formula>
    </cfRule>
    <cfRule type="containsText" dxfId="33" priority="6" operator="containsText" text="0">
      <formula>NOT(ISERROR(SEARCH("0",L1248)))</formula>
    </cfRule>
  </conditionalFormatting>
  <conditionalFormatting sqref="L1248:L1257">
    <cfRule type="containsText" dxfId="32" priority="1" operator="containsText" text="ไม่ผ่าน">
      <formula>NOT(ISERROR(SEARCH("ไม่ผ่าน",L1248)))</formula>
    </cfRule>
    <cfRule type="containsText" dxfId="31" priority="2" operator="containsText" text="F">
      <formula>NOT(ISERROR(SEARCH("F",L1248)))</formula>
    </cfRule>
    <cfRule type="containsText" dxfId="30" priority="3" operator="containsText" text="0">
      <formula>NOT(ISERROR(SEARCH("0",L1248)))</formula>
    </cfRule>
  </conditionalFormatting>
  <pageMargins left="0.9055118110236221" right="0.19685039370078741" top="0.55118110236220474" bottom="0.35433070866141736" header="0.31496062992125984" footer="0.31496062992125984"/>
  <pageSetup paperSize="9" orientation="portrait" blackAndWhite="1" horizontalDpi="4294967293" vertic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</sheetPr>
  <dimension ref="A1:AD87"/>
  <sheetViews>
    <sheetView showGridLines="0" view="pageBreakPreview" zoomScaleNormal="100" zoomScaleSheetLayoutView="100" workbookViewId="0">
      <selection activeCell="R10" sqref="R10"/>
    </sheetView>
  </sheetViews>
  <sheetFormatPr defaultColWidth="0" defaultRowHeight="18.75" zeroHeight="1"/>
  <cols>
    <col min="1" max="1" width="6.59765625" style="56" customWidth="1"/>
    <col min="2" max="10" width="6.69921875" style="56" customWidth="1"/>
    <col min="11" max="12" width="3.8984375" style="56" customWidth="1"/>
    <col min="13" max="13" width="10.69921875" style="56" customWidth="1"/>
    <col min="14" max="14" width="6.59765625" style="56" customWidth="1"/>
    <col min="15" max="22" width="6.09765625" style="56" customWidth="1"/>
    <col min="23" max="23" width="21.3984375" style="56" customWidth="1"/>
    <col min="24" max="24" width="4.3984375" style="56" hidden="1" customWidth="1"/>
    <col min="25" max="25" width="4.09765625" style="56" hidden="1" customWidth="1"/>
    <col min="26" max="26" width="24.09765625" style="56" customWidth="1"/>
    <col min="27" max="27" width="9.09765625" style="56" customWidth="1"/>
    <col min="28" max="16384" width="0" style="56" hidden="1"/>
  </cols>
  <sheetData>
    <row r="1" spans="1:30" s="30" customFormat="1" ht="23.45" customHeight="1">
      <c r="A1" s="984" t="s">
        <v>117</v>
      </c>
      <c r="B1" s="984"/>
      <c r="C1" s="984"/>
      <c r="D1" s="984"/>
      <c r="E1" s="984"/>
      <c r="F1" s="984"/>
      <c r="G1" s="984"/>
      <c r="H1" s="984"/>
      <c r="I1" s="984"/>
      <c r="J1" s="984"/>
      <c r="K1" s="984"/>
      <c r="L1" s="984"/>
      <c r="M1" s="984"/>
      <c r="N1" s="984" t="s">
        <v>121</v>
      </c>
      <c r="O1" s="984"/>
      <c r="P1" s="984"/>
      <c r="Q1" s="984"/>
      <c r="R1" s="984"/>
      <c r="S1" s="984"/>
      <c r="T1" s="984"/>
      <c r="U1" s="984"/>
      <c r="V1" s="984"/>
      <c r="W1" s="984"/>
      <c r="X1" s="574"/>
      <c r="Y1" s="574"/>
      <c r="Z1" s="574"/>
      <c r="AA1" s="574"/>
      <c r="AB1" s="574"/>
      <c r="AC1" s="574"/>
      <c r="AD1" s="574"/>
    </row>
    <row r="2" spans="1:30" s="30" customFormat="1" ht="23.45" customHeight="1">
      <c r="A2" s="920" t="str">
        <f>"ระดับชั้นประถมศึกษาปีที่  "&amp;ข้อมูลพื้นฐาน!B9&amp;"    ปีการศึกษา  "&amp;ข้อมูลพื้นฐาน!B8</f>
        <v>ระดับชั้นประถมศึกษาปีที่      ปีการศึกษา  2565</v>
      </c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0" t="str">
        <f>"ระดับชั้นประถมศึกษาปีที่  "&amp;ข้อมูลพื้นฐาน!B9&amp;"    ปีการศึกษา  "&amp;ข้อมูลพื้นฐาน!B8</f>
        <v>ระดับชั้นประถมศึกษาปีที่      ปีการศึกษา  2565</v>
      </c>
      <c r="O2" s="920"/>
      <c r="P2" s="920"/>
      <c r="Q2" s="920"/>
      <c r="R2" s="920"/>
      <c r="S2" s="920"/>
      <c r="T2" s="920"/>
      <c r="U2" s="920"/>
      <c r="V2" s="920"/>
      <c r="W2" s="920"/>
      <c r="X2" s="574"/>
      <c r="Y2" s="574"/>
      <c r="Z2" s="574"/>
      <c r="AA2" s="574"/>
      <c r="AB2" s="574"/>
      <c r="AC2" s="574"/>
      <c r="AD2" s="574"/>
    </row>
    <row r="3" spans="1:30" ht="10.5" customHeight="1">
      <c r="A3" s="977" t="s">
        <v>38</v>
      </c>
      <c r="B3" s="985" t="s">
        <v>62</v>
      </c>
      <c r="C3" s="986"/>
      <c r="D3" s="987"/>
      <c r="E3" s="978" t="s">
        <v>528</v>
      </c>
      <c r="F3" s="991"/>
      <c r="G3" s="979"/>
      <c r="H3" s="985" t="s">
        <v>63</v>
      </c>
      <c r="I3" s="986"/>
      <c r="J3" s="987"/>
      <c r="K3" s="978" t="s">
        <v>49</v>
      </c>
      <c r="L3" s="979"/>
      <c r="M3" s="970" t="s">
        <v>61</v>
      </c>
      <c r="N3" s="977" t="s">
        <v>38</v>
      </c>
      <c r="O3" s="973" t="s">
        <v>529</v>
      </c>
      <c r="P3" s="973"/>
      <c r="Q3" s="973"/>
      <c r="R3" s="973" t="s">
        <v>529</v>
      </c>
      <c r="S3" s="973"/>
      <c r="T3" s="973"/>
      <c r="U3" s="978" t="s">
        <v>49</v>
      </c>
      <c r="V3" s="979"/>
      <c r="W3" s="970" t="s">
        <v>61</v>
      </c>
      <c r="X3" s="55"/>
      <c r="Y3" s="55"/>
      <c r="Z3" s="55"/>
      <c r="AA3" s="55"/>
      <c r="AB3" s="55"/>
      <c r="AC3" s="55"/>
      <c r="AD3" s="55"/>
    </row>
    <row r="4" spans="1:30" ht="10.5" customHeight="1">
      <c r="A4" s="977"/>
      <c r="B4" s="988"/>
      <c r="C4" s="989"/>
      <c r="D4" s="990"/>
      <c r="E4" s="982"/>
      <c r="F4" s="992"/>
      <c r="G4" s="983"/>
      <c r="H4" s="988"/>
      <c r="I4" s="989"/>
      <c r="J4" s="990"/>
      <c r="K4" s="980"/>
      <c r="L4" s="981"/>
      <c r="M4" s="971"/>
      <c r="N4" s="977"/>
      <c r="O4" s="974" t="s">
        <v>40</v>
      </c>
      <c r="P4" s="975"/>
      <c r="Q4" s="976"/>
      <c r="R4" s="974" t="s">
        <v>43</v>
      </c>
      <c r="S4" s="975"/>
      <c r="T4" s="976"/>
      <c r="U4" s="980"/>
      <c r="V4" s="981"/>
      <c r="W4" s="971"/>
      <c r="X4" s="55"/>
      <c r="Y4" s="55"/>
      <c r="Z4" s="55"/>
      <c r="AA4" s="55"/>
      <c r="AB4" s="55"/>
      <c r="AC4" s="55"/>
      <c r="AD4" s="55"/>
    </row>
    <row r="5" spans="1:30" ht="54.95" customHeight="1">
      <c r="A5" s="977"/>
      <c r="B5" s="323" t="s">
        <v>118</v>
      </c>
      <c r="C5" s="323" t="s">
        <v>119</v>
      </c>
      <c r="D5" s="323" t="s">
        <v>120</v>
      </c>
      <c r="E5" s="323" t="s">
        <v>118</v>
      </c>
      <c r="F5" s="323" t="s">
        <v>119</v>
      </c>
      <c r="G5" s="323" t="s">
        <v>120</v>
      </c>
      <c r="H5" s="323" t="s">
        <v>118</v>
      </c>
      <c r="I5" s="323" t="s">
        <v>119</v>
      </c>
      <c r="J5" s="323" t="s">
        <v>120</v>
      </c>
      <c r="K5" s="982"/>
      <c r="L5" s="983"/>
      <c r="M5" s="972"/>
      <c r="N5" s="977"/>
      <c r="O5" s="323" t="s">
        <v>118</v>
      </c>
      <c r="P5" s="323" t="s">
        <v>119</v>
      </c>
      <c r="Q5" s="323" t="s">
        <v>120</v>
      </c>
      <c r="R5" s="323" t="s">
        <v>118</v>
      </c>
      <c r="S5" s="323" t="s">
        <v>119</v>
      </c>
      <c r="T5" s="323" t="s">
        <v>120</v>
      </c>
      <c r="U5" s="982"/>
      <c r="V5" s="983"/>
      <c r="W5" s="972"/>
      <c r="X5" s="329" t="s">
        <v>526</v>
      </c>
      <c r="Y5" s="330" t="s">
        <v>527</v>
      </c>
      <c r="Z5" s="55"/>
      <c r="AA5" s="55"/>
      <c r="AB5" s="55"/>
      <c r="AC5" s="55"/>
      <c r="AD5" s="55"/>
    </row>
    <row r="6" spans="1:30" ht="12.95" customHeight="1">
      <c r="A6" s="54">
        <f>เวลาเรียน1!A7</f>
        <v>1</v>
      </c>
      <c r="B6" s="31">
        <v>40</v>
      </c>
      <c r="C6" s="31" t="s">
        <v>52</v>
      </c>
      <c r="D6" s="31"/>
      <c r="E6" s="31">
        <v>40</v>
      </c>
      <c r="F6" s="31" t="s">
        <v>52</v>
      </c>
      <c r="G6" s="31"/>
      <c r="H6" s="31">
        <v>30</v>
      </c>
      <c r="I6" s="31" t="s">
        <v>52</v>
      </c>
      <c r="J6" s="31"/>
      <c r="K6" s="966" t="str">
        <f>IF(A6="","",IF(M6="ย้าย","-",IF(F6=" -","-",IF(X6&gt;0,"มผ",IF(X6=0,"ผ")))))</f>
        <v>ผ</v>
      </c>
      <c r="L6" s="967"/>
      <c r="M6" s="100" t="str">
        <f>'กรอกข้อมูล นร1'!E5&amp;""</f>
        <v/>
      </c>
      <c r="N6" s="54">
        <f>A6</f>
        <v>1</v>
      </c>
      <c r="O6" s="31">
        <v>5</v>
      </c>
      <c r="P6" s="31" t="s">
        <v>52</v>
      </c>
      <c r="Q6" s="31"/>
      <c r="R6" s="31">
        <v>5</v>
      </c>
      <c r="S6" s="31" t="s">
        <v>52</v>
      </c>
      <c r="T6" s="31"/>
      <c r="U6" s="966" t="str">
        <f>IF(A6="","",IF(M6="ย้าย","-",IF(P6=" -","-",IF(Y6&gt;0,"มผ",IF(Y6=0,"ผ")))))</f>
        <v>ผ</v>
      </c>
      <c r="V6" s="967"/>
      <c r="W6" s="101" t="str">
        <f>M6&amp;""</f>
        <v/>
      </c>
      <c r="X6" s="55">
        <f>IF(C6="","",IF(F6="","",IF(I6="","",COUNTIF(C6:I6,"มผ"))))</f>
        <v>0</v>
      </c>
      <c r="Y6" s="55">
        <f>IF(P6="","",IF(S6="","",COUNTIF(P6:S6,"มผ")))</f>
        <v>0</v>
      </c>
      <c r="Z6" s="55"/>
      <c r="AA6" s="55"/>
      <c r="AB6" s="55"/>
      <c r="AC6" s="55"/>
      <c r="AD6" s="55"/>
    </row>
    <row r="7" spans="1:30" ht="12.95" customHeight="1">
      <c r="A7" s="54" t="str">
        <f>เวลาเรียน1!A8</f>
        <v/>
      </c>
      <c r="B7" s="31"/>
      <c r="C7" s="31"/>
      <c r="D7" s="31"/>
      <c r="E7" s="31"/>
      <c r="F7" s="31"/>
      <c r="G7" s="31"/>
      <c r="H7" s="31"/>
      <c r="I7" s="31"/>
      <c r="J7" s="31"/>
      <c r="K7" s="966" t="str">
        <f t="shared" ref="K7:K45" si="0">IF(A7="","",IF(M7="ย้าย","-",IF(F7=" -","-",IF(X7&gt;0,"มผ",IF(X7=0,"ผ")))))</f>
        <v/>
      </c>
      <c r="L7" s="967"/>
      <c r="M7" s="100" t="str">
        <f>'กรอกข้อมูล นร1'!E6&amp;""</f>
        <v/>
      </c>
      <c r="N7" s="54" t="str">
        <f t="shared" ref="N7:N45" si="1">A7</f>
        <v/>
      </c>
      <c r="O7" s="31"/>
      <c r="P7" s="31"/>
      <c r="Q7" s="31"/>
      <c r="R7" s="31"/>
      <c r="S7" s="31"/>
      <c r="T7" s="31"/>
      <c r="U7" s="966" t="str">
        <f t="shared" ref="U7:U45" si="2">IF(A7="","",IF(M7="ย้าย","-",IF(P7=" -","-",IF(Y7&gt;0,"มผ",IF(Y7=0,"ผ")))))</f>
        <v/>
      </c>
      <c r="V7" s="967"/>
      <c r="W7" s="101" t="str">
        <f t="shared" ref="W7:W45" si="3">M7&amp;""</f>
        <v/>
      </c>
      <c r="X7" s="55" t="str">
        <f t="shared" ref="X7:X45" si="4">IF(C7="","",IF(F7="","",IF(I7="","",COUNTIF(C7:I7,"มผ"))))</f>
        <v/>
      </c>
      <c r="Y7" s="55" t="str">
        <f t="shared" ref="Y7:Y45" si="5">IF(P7="","",IF(S7="","",COUNTIF(P7:S7,"มผ")))</f>
        <v/>
      </c>
      <c r="Z7" s="55"/>
      <c r="AA7" s="55"/>
      <c r="AB7" s="55"/>
      <c r="AC7" s="55"/>
      <c r="AD7" s="55"/>
    </row>
    <row r="8" spans="1:30" ht="12.95" customHeight="1">
      <c r="A8" s="54" t="str">
        <f>เวลาเรียน1!A9</f>
        <v/>
      </c>
      <c r="B8" s="31"/>
      <c r="C8" s="31"/>
      <c r="D8" s="31"/>
      <c r="E8" s="31"/>
      <c r="F8" s="31"/>
      <c r="G8" s="31"/>
      <c r="H8" s="31"/>
      <c r="I8" s="31"/>
      <c r="J8" s="31"/>
      <c r="K8" s="966" t="str">
        <f t="shared" si="0"/>
        <v/>
      </c>
      <c r="L8" s="967"/>
      <c r="M8" s="100" t="str">
        <f>'กรอกข้อมูล นร1'!E7&amp;""</f>
        <v/>
      </c>
      <c r="N8" s="54" t="str">
        <f t="shared" si="1"/>
        <v/>
      </c>
      <c r="O8" s="31"/>
      <c r="P8" s="31"/>
      <c r="Q8" s="31"/>
      <c r="R8" s="31"/>
      <c r="S8" s="31"/>
      <c r="T8" s="31"/>
      <c r="U8" s="966" t="str">
        <f t="shared" si="2"/>
        <v/>
      </c>
      <c r="V8" s="967"/>
      <c r="W8" s="101" t="str">
        <f t="shared" si="3"/>
        <v/>
      </c>
      <c r="X8" s="55" t="str">
        <f t="shared" si="4"/>
        <v/>
      </c>
      <c r="Y8" s="55" t="str">
        <f t="shared" si="5"/>
        <v/>
      </c>
      <c r="Z8" s="55"/>
      <c r="AA8" s="55"/>
      <c r="AB8" s="55"/>
      <c r="AC8" s="55"/>
      <c r="AD8" s="55"/>
    </row>
    <row r="9" spans="1:30" ht="12.95" customHeight="1">
      <c r="A9" s="54" t="str">
        <f>เวลาเรียน1!A10</f>
        <v/>
      </c>
      <c r="B9" s="31"/>
      <c r="C9" s="31"/>
      <c r="D9" s="31"/>
      <c r="E9" s="31"/>
      <c r="F9" s="31"/>
      <c r="G9" s="31"/>
      <c r="H9" s="31"/>
      <c r="I9" s="31"/>
      <c r="J9" s="31"/>
      <c r="K9" s="966" t="str">
        <f t="shared" si="0"/>
        <v/>
      </c>
      <c r="L9" s="967"/>
      <c r="M9" s="100" t="str">
        <f>'กรอกข้อมูล นร1'!E8&amp;""</f>
        <v/>
      </c>
      <c r="N9" s="54" t="str">
        <f t="shared" si="1"/>
        <v/>
      </c>
      <c r="O9" s="31"/>
      <c r="P9" s="31"/>
      <c r="Q9" s="31"/>
      <c r="R9" s="31"/>
      <c r="S9" s="31"/>
      <c r="T9" s="31"/>
      <c r="U9" s="966" t="str">
        <f t="shared" si="2"/>
        <v/>
      </c>
      <c r="V9" s="967"/>
      <c r="W9" s="101" t="str">
        <f t="shared" si="3"/>
        <v/>
      </c>
      <c r="X9" s="55" t="str">
        <f t="shared" si="4"/>
        <v/>
      </c>
      <c r="Y9" s="55" t="str">
        <f t="shared" si="5"/>
        <v/>
      </c>
      <c r="Z9" s="55"/>
      <c r="AA9" s="55"/>
      <c r="AB9" s="55"/>
      <c r="AC9" s="55"/>
      <c r="AD9" s="55"/>
    </row>
    <row r="10" spans="1:30" ht="12.95" customHeight="1">
      <c r="A10" s="54" t="str">
        <f>เวลาเรียน1!A11</f>
        <v/>
      </c>
      <c r="B10" s="31"/>
      <c r="C10" s="31"/>
      <c r="D10" s="31"/>
      <c r="E10" s="31"/>
      <c r="F10" s="31"/>
      <c r="G10" s="31"/>
      <c r="H10" s="31"/>
      <c r="I10" s="31"/>
      <c r="J10" s="31"/>
      <c r="K10" s="966" t="str">
        <f t="shared" si="0"/>
        <v/>
      </c>
      <c r="L10" s="967"/>
      <c r="M10" s="100" t="str">
        <f>'กรอกข้อมูล นร1'!E9&amp;""</f>
        <v/>
      </c>
      <c r="N10" s="54" t="str">
        <f t="shared" si="1"/>
        <v/>
      </c>
      <c r="O10" s="31"/>
      <c r="P10" s="31"/>
      <c r="Q10" s="31"/>
      <c r="R10" s="31"/>
      <c r="S10" s="31"/>
      <c r="T10" s="31"/>
      <c r="U10" s="966" t="str">
        <f t="shared" si="2"/>
        <v/>
      </c>
      <c r="V10" s="967"/>
      <c r="W10" s="101" t="str">
        <f t="shared" si="3"/>
        <v/>
      </c>
      <c r="X10" s="55" t="str">
        <f t="shared" si="4"/>
        <v/>
      </c>
      <c r="Y10" s="55" t="str">
        <f t="shared" si="5"/>
        <v/>
      </c>
      <c r="Z10" s="55"/>
      <c r="AA10" s="55"/>
      <c r="AB10" s="55"/>
      <c r="AC10" s="55"/>
      <c r="AD10" s="55"/>
    </row>
    <row r="11" spans="1:30" ht="12.95" customHeight="1">
      <c r="A11" s="54" t="str">
        <f>เวลาเรียน1!A12</f>
        <v/>
      </c>
      <c r="B11" s="31"/>
      <c r="C11" s="31"/>
      <c r="D11" s="31"/>
      <c r="E11" s="31"/>
      <c r="F11" s="31"/>
      <c r="G11" s="31"/>
      <c r="H11" s="31"/>
      <c r="I11" s="31"/>
      <c r="J11" s="31"/>
      <c r="K11" s="966" t="str">
        <f t="shared" si="0"/>
        <v/>
      </c>
      <c r="L11" s="967"/>
      <c r="M11" s="100" t="str">
        <f>'กรอกข้อมูล นร1'!E10&amp;""</f>
        <v/>
      </c>
      <c r="N11" s="54" t="str">
        <f t="shared" si="1"/>
        <v/>
      </c>
      <c r="O11" s="31"/>
      <c r="P11" s="31"/>
      <c r="Q11" s="31"/>
      <c r="R11" s="31"/>
      <c r="S11" s="31"/>
      <c r="T11" s="31"/>
      <c r="U11" s="966" t="str">
        <f t="shared" si="2"/>
        <v/>
      </c>
      <c r="V11" s="967"/>
      <c r="W11" s="101" t="str">
        <f t="shared" si="3"/>
        <v/>
      </c>
      <c r="X11" s="55" t="str">
        <f t="shared" si="4"/>
        <v/>
      </c>
      <c r="Y11" s="55" t="str">
        <f t="shared" si="5"/>
        <v/>
      </c>
      <c r="Z11" s="55"/>
      <c r="AA11" s="55"/>
      <c r="AB11" s="55"/>
      <c r="AC11" s="55"/>
      <c r="AD11" s="55"/>
    </row>
    <row r="12" spans="1:30" ht="12.95" customHeight="1">
      <c r="A12" s="54" t="str">
        <f>เวลาเรียน1!A13</f>
        <v/>
      </c>
      <c r="B12" s="31"/>
      <c r="C12" s="31"/>
      <c r="D12" s="31"/>
      <c r="E12" s="31"/>
      <c r="F12" s="31"/>
      <c r="G12" s="31"/>
      <c r="H12" s="31"/>
      <c r="I12" s="31"/>
      <c r="J12" s="31"/>
      <c r="K12" s="966" t="str">
        <f t="shared" si="0"/>
        <v/>
      </c>
      <c r="L12" s="967"/>
      <c r="M12" s="100" t="str">
        <f>'กรอกข้อมูล นร1'!E11&amp;""</f>
        <v/>
      </c>
      <c r="N12" s="54" t="str">
        <f t="shared" si="1"/>
        <v/>
      </c>
      <c r="O12" s="31"/>
      <c r="P12" s="31"/>
      <c r="Q12" s="31"/>
      <c r="R12" s="31"/>
      <c r="S12" s="31"/>
      <c r="T12" s="31"/>
      <c r="U12" s="966" t="str">
        <f t="shared" si="2"/>
        <v/>
      </c>
      <c r="V12" s="967"/>
      <c r="W12" s="101" t="str">
        <f t="shared" si="3"/>
        <v/>
      </c>
      <c r="X12" s="55" t="str">
        <f t="shared" si="4"/>
        <v/>
      </c>
      <c r="Y12" s="55" t="str">
        <f t="shared" si="5"/>
        <v/>
      </c>
      <c r="Z12" s="55"/>
      <c r="AA12" s="55"/>
      <c r="AB12" s="55"/>
      <c r="AC12" s="55"/>
      <c r="AD12" s="55"/>
    </row>
    <row r="13" spans="1:30" ht="12.95" customHeight="1">
      <c r="A13" s="54" t="str">
        <f>เวลาเรียน1!A14</f>
        <v/>
      </c>
      <c r="B13" s="31"/>
      <c r="C13" s="31"/>
      <c r="D13" s="31"/>
      <c r="E13" s="31"/>
      <c r="F13" s="31"/>
      <c r="G13" s="31"/>
      <c r="H13" s="31"/>
      <c r="I13" s="31"/>
      <c r="J13" s="31"/>
      <c r="K13" s="966" t="str">
        <f t="shared" si="0"/>
        <v/>
      </c>
      <c r="L13" s="967"/>
      <c r="M13" s="100" t="str">
        <f>'กรอกข้อมูล นร1'!E12&amp;""</f>
        <v/>
      </c>
      <c r="N13" s="54" t="str">
        <f t="shared" si="1"/>
        <v/>
      </c>
      <c r="O13" s="31"/>
      <c r="P13" s="31"/>
      <c r="Q13" s="31"/>
      <c r="R13" s="31"/>
      <c r="S13" s="31"/>
      <c r="T13" s="31"/>
      <c r="U13" s="966" t="str">
        <f t="shared" si="2"/>
        <v/>
      </c>
      <c r="V13" s="967"/>
      <c r="W13" s="101" t="str">
        <f t="shared" si="3"/>
        <v/>
      </c>
      <c r="X13" s="55" t="str">
        <f t="shared" si="4"/>
        <v/>
      </c>
      <c r="Y13" s="55" t="str">
        <f t="shared" si="5"/>
        <v/>
      </c>
      <c r="Z13" s="55"/>
      <c r="AA13" s="55"/>
      <c r="AB13" s="55"/>
      <c r="AC13" s="55"/>
      <c r="AD13" s="55"/>
    </row>
    <row r="14" spans="1:30" ht="12.95" customHeight="1">
      <c r="A14" s="54" t="str">
        <f>เวลาเรียน1!A15</f>
        <v/>
      </c>
      <c r="B14" s="31"/>
      <c r="C14" s="31"/>
      <c r="D14" s="31"/>
      <c r="E14" s="31"/>
      <c r="F14" s="31"/>
      <c r="G14" s="31"/>
      <c r="H14" s="31"/>
      <c r="I14" s="31"/>
      <c r="J14" s="31"/>
      <c r="K14" s="966" t="str">
        <f t="shared" si="0"/>
        <v/>
      </c>
      <c r="L14" s="967"/>
      <c r="M14" s="100" t="str">
        <f>'กรอกข้อมูล นร1'!E13&amp;""</f>
        <v/>
      </c>
      <c r="N14" s="54" t="str">
        <f t="shared" si="1"/>
        <v/>
      </c>
      <c r="O14" s="31"/>
      <c r="P14" s="31"/>
      <c r="Q14" s="31"/>
      <c r="R14" s="31"/>
      <c r="S14" s="31"/>
      <c r="T14" s="31"/>
      <c r="U14" s="966" t="str">
        <f t="shared" si="2"/>
        <v/>
      </c>
      <c r="V14" s="967"/>
      <c r="W14" s="101" t="str">
        <f t="shared" si="3"/>
        <v/>
      </c>
      <c r="X14" s="55" t="str">
        <f t="shared" si="4"/>
        <v/>
      </c>
      <c r="Y14" s="55" t="str">
        <f t="shared" si="5"/>
        <v/>
      </c>
      <c r="Z14" s="55"/>
      <c r="AA14" s="55"/>
      <c r="AB14" s="55"/>
      <c r="AC14" s="55"/>
      <c r="AD14" s="55"/>
    </row>
    <row r="15" spans="1:30" ht="12.95" customHeight="1">
      <c r="A15" s="54" t="str">
        <f>เวลาเรียน1!A16</f>
        <v/>
      </c>
      <c r="B15" s="31"/>
      <c r="C15" s="31"/>
      <c r="D15" s="31"/>
      <c r="E15" s="31"/>
      <c r="F15" s="31"/>
      <c r="G15" s="31"/>
      <c r="H15" s="31"/>
      <c r="I15" s="31"/>
      <c r="J15" s="31"/>
      <c r="K15" s="966" t="str">
        <f t="shared" si="0"/>
        <v/>
      </c>
      <c r="L15" s="967"/>
      <c r="M15" s="100" t="str">
        <f>'กรอกข้อมูล นร1'!E14&amp;""</f>
        <v/>
      </c>
      <c r="N15" s="54" t="str">
        <f t="shared" si="1"/>
        <v/>
      </c>
      <c r="O15" s="31"/>
      <c r="P15" s="31"/>
      <c r="Q15" s="31"/>
      <c r="R15" s="31"/>
      <c r="S15" s="31"/>
      <c r="T15" s="31"/>
      <c r="U15" s="966" t="str">
        <f t="shared" si="2"/>
        <v/>
      </c>
      <c r="V15" s="967"/>
      <c r="W15" s="101" t="str">
        <f t="shared" si="3"/>
        <v/>
      </c>
      <c r="X15" s="55" t="str">
        <f t="shared" si="4"/>
        <v/>
      </c>
      <c r="Y15" s="55" t="str">
        <f t="shared" si="5"/>
        <v/>
      </c>
      <c r="Z15" s="55"/>
      <c r="AA15" s="55"/>
      <c r="AB15" s="55"/>
      <c r="AC15" s="55"/>
      <c r="AD15" s="55"/>
    </row>
    <row r="16" spans="1:30" ht="12.95" customHeight="1">
      <c r="A16" s="54" t="str">
        <f>เวลาเรียน1!A17</f>
        <v/>
      </c>
      <c r="B16" s="31"/>
      <c r="C16" s="31"/>
      <c r="D16" s="31"/>
      <c r="E16" s="31"/>
      <c r="F16" s="31"/>
      <c r="G16" s="31"/>
      <c r="H16" s="31"/>
      <c r="I16" s="31"/>
      <c r="J16" s="31"/>
      <c r="K16" s="966" t="str">
        <f t="shared" si="0"/>
        <v/>
      </c>
      <c r="L16" s="967"/>
      <c r="M16" s="100" t="str">
        <f>'กรอกข้อมูล นร1'!E15&amp;""</f>
        <v/>
      </c>
      <c r="N16" s="54" t="str">
        <f t="shared" si="1"/>
        <v/>
      </c>
      <c r="O16" s="31"/>
      <c r="P16" s="31"/>
      <c r="Q16" s="31"/>
      <c r="R16" s="31"/>
      <c r="S16" s="31"/>
      <c r="T16" s="31"/>
      <c r="U16" s="966" t="str">
        <f t="shared" si="2"/>
        <v/>
      </c>
      <c r="V16" s="967"/>
      <c r="W16" s="101" t="str">
        <f t="shared" si="3"/>
        <v/>
      </c>
      <c r="X16" s="55" t="str">
        <f t="shared" si="4"/>
        <v/>
      </c>
      <c r="Y16" s="55" t="str">
        <f t="shared" si="5"/>
        <v/>
      </c>
      <c r="Z16" s="55"/>
      <c r="AA16" s="55"/>
      <c r="AB16" s="55"/>
      <c r="AC16" s="55"/>
      <c r="AD16" s="55"/>
    </row>
    <row r="17" spans="1:30" ht="12.95" customHeight="1">
      <c r="A17" s="54" t="str">
        <f>เวลาเรียน1!A18</f>
        <v/>
      </c>
      <c r="B17" s="31"/>
      <c r="C17" s="31"/>
      <c r="D17" s="31"/>
      <c r="E17" s="31"/>
      <c r="F17" s="31"/>
      <c r="G17" s="31"/>
      <c r="H17" s="31"/>
      <c r="I17" s="31"/>
      <c r="J17" s="31"/>
      <c r="K17" s="966" t="str">
        <f>IF(A17="","",IF(M17="ย้าย","-",IF(F17=" -","-",IF(X17&gt;0,"มผ",IF(X17=0,"ผ")))))</f>
        <v/>
      </c>
      <c r="L17" s="967"/>
      <c r="M17" s="100" t="str">
        <f>'กรอกข้อมูล นร1'!E16&amp;""</f>
        <v/>
      </c>
      <c r="N17" s="54" t="str">
        <f t="shared" si="1"/>
        <v/>
      </c>
      <c r="O17" s="31"/>
      <c r="P17" s="31"/>
      <c r="Q17" s="31"/>
      <c r="R17" s="31"/>
      <c r="S17" s="31"/>
      <c r="T17" s="31"/>
      <c r="U17" s="966" t="str">
        <f t="shared" si="2"/>
        <v/>
      </c>
      <c r="V17" s="967"/>
      <c r="W17" s="101" t="str">
        <f t="shared" si="3"/>
        <v/>
      </c>
      <c r="X17" s="55" t="str">
        <f t="shared" si="4"/>
        <v/>
      </c>
      <c r="Y17" s="55" t="str">
        <f t="shared" si="5"/>
        <v/>
      </c>
      <c r="Z17" s="55"/>
      <c r="AA17" s="55"/>
      <c r="AB17" s="55"/>
      <c r="AC17" s="55"/>
      <c r="AD17" s="55"/>
    </row>
    <row r="18" spans="1:30" ht="12.95" customHeight="1">
      <c r="A18" s="54" t="str">
        <f>เวลาเรียน1!A19</f>
        <v/>
      </c>
      <c r="B18" s="31"/>
      <c r="C18" s="31"/>
      <c r="D18" s="31"/>
      <c r="E18" s="31"/>
      <c r="F18" s="31"/>
      <c r="G18" s="31"/>
      <c r="H18" s="31"/>
      <c r="I18" s="31"/>
      <c r="J18" s="31"/>
      <c r="K18" s="966" t="str">
        <f t="shared" si="0"/>
        <v/>
      </c>
      <c r="L18" s="967"/>
      <c r="M18" s="100" t="str">
        <f>'กรอกข้อมูล นร1'!E17&amp;""</f>
        <v/>
      </c>
      <c r="N18" s="54" t="str">
        <f t="shared" si="1"/>
        <v/>
      </c>
      <c r="O18" s="31"/>
      <c r="P18" s="31"/>
      <c r="Q18" s="31"/>
      <c r="R18" s="31"/>
      <c r="S18" s="31"/>
      <c r="T18" s="31"/>
      <c r="U18" s="966" t="str">
        <f t="shared" si="2"/>
        <v/>
      </c>
      <c r="V18" s="967"/>
      <c r="W18" s="101" t="str">
        <f t="shared" si="3"/>
        <v/>
      </c>
      <c r="X18" s="55" t="str">
        <f t="shared" si="4"/>
        <v/>
      </c>
      <c r="Y18" s="55" t="str">
        <f t="shared" si="5"/>
        <v/>
      </c>
      <c r="Z18" s="55"/>
      <c r="AA18" s="55"/>
      <c r="AB18" s="55"/>
      <c r="AC18" s="55"/>
      <c r="AD18" s="55"/>
    </row>
    <row r="19" spans="1:30" ht="12.95" customHeight="1">
      <c r="A19" s="54" t="str">
        <f>เวลาเรียน1!A20</f>
        <v/>
      </c>
      <c r="B19" s="31"/>
      <c r="C19" s="31"/>
      <c r="D19" s="31"/>
      <c r="E19" s="31"/>
      <c r="F19" s="31"/>
      <c r="G19" s="31"/>
      <c r="H19" s="31"/>
      <c r="I19" s="31"/>
      <c r="J19" s="31"/>
      <c r="K19" s="966" t="str">
        <f t="shared" si="0"/>
        <v/>
      </c>
      <c r="L19" s="967"/>
      <c r="M19" s="100" t="str">
        <f>'กรอกข้อมูล นร1'!E18&amp;""</f>
        <v/>
      </c>
      <c r="N19" s="54" t="str">
        <f t="shared" si="1"/>
        <v/>
      </c>
      <c r="O19" s="31"/>
      <c r="P19" s="31"/>
      <c r="Q19" s="31"/>
      <c r="R19" s="31"/>
      <c r="S19" s="31"/>
      <c r="T19" s="31"/>
      <c r="U19" s="966" t="str">
        <f t="shared" si="2"/>
        <v/>
      </c>
      <c r="V19" s="967"/>
      <c r="W19" s="101" t="str">
        <f t="shared" si="3"/>
        <v/>
      </c>
      <c r="X19" s="55" t="str">
        <f t="shared" si="4"/>
        <v/>
      </c>
      <c r="Y19" s="55" t="str">
        <f t="shared" si="5"/>
        <v/>
      </c>
      <c r="Z19" s="55"/>
      <c r="AA19" s="55"/>
      <c r="AB19" s="55"/>
      <c r="AC19" s="55"/>
      <c r="AD19" s="55"/>
    </row>
    <row r="20" spans="1:30" ht="12.95" customHeight="1">
      <c r="A20" s="54" t="str">
        <f>เวลาเรียน1!A21</f>
        <v/>
      </c>
      <c r="B20" s="31"/>
      <c r="C20" s="31"/>
      <c r="D20" s="31"/>
      <c r="E20" s="31"/>
      <c r="F20" s="31"/>
      <c r="G20" s="31"/>
      <c r="H20" s="31"/>
      <c r="I20" s="31"/>
      <c r="J20" s="31"/>
      <c r="K20" s="966" t="str">
        <f t="shared" si="0"/>
        <v/>
      </c>
      <c r="L20" s="967"/>
      <c r="M20" s="100" t="str">
        <f>'กรอกข้อมูล นร1'!E19&amp;""</f>
        <v/>
      </c>
      <c r="N20" s="54" t="str">
        <f t="shared" si="1"/>
        <v/>
      </c>
      <c r="O20" s="31"/>
      <c r="P20" s="31"/>
      <c r="Q20" s="31"/>
      <c r="R20" s="31"/>
      <c r="S20" s="31"/>
      <c r="T20" s="31"/>
      <c r="U20" s="966" t="str">
        <f t="shared" si="2"/>
        <v/>
      </c>
      <c r="V20" s="967"/>
      <c r="W20" s="101" t="str">
        <f t="shared" si="3"/>
        <v/>
      </c>
      <c r="X20" s="55" t="str">
        <f t="shared" si="4"/>
        <v/>
      </c>
      <c r="Y20" s="55" t="str">
        <f t="shared" si="5"/>
        <v/>
      </c>
      <c r="Z20" s="55"/>
      <c r="AA20" s="55"/>
      <c r="AB20" s="55"/>
      <c r="AC20" s="55"/>
      <c r="AD20" s="55"/>
    </row>
    <row r="21" spans="1:30" ht="12.95" customHeight="1">
      <c r="A21" s="54" t="str">
        <f>เวลาเรียน1!A22</f>
        <v/>
      </c>
      <c r="B21" s="31"/>
      <c r="C21" s="31"/>
      <c r="D21" s="31"/>
      <c r="E21" s="31"/>
      <c r="F21" s="31"/>
      <c r="G21" s="31"/>
      <c r="H21" s="31"/>
      <c r="I21" s="31"/>
      <c r="J21" s="31"/>
      <c r="K21" s="966" t="str">
        <f t="shared" si="0"/>
        <v/>
      </c>
      <c r="L21" s="967"/>
      <c r="M21" s="100" t="str">
        <f>'กรอกข้อมูล นร1'!E20&amp;""</f>
        <v/>
      </c>
      <c r="N21" s="54" t="str">
        <f t="shared" si="1"/>
        <v/>
      </c>
      <c r="O21" s="31"/>
      <c r="P21" s="31"/>
      <c r="Q21" s="31"/>
      <c r="R21" s="31"/>
      <c r="S21" s="31"/>
      <c r="T21" s="31"/>
      <c r="U21" s="966" t="str">
        <f t="shared" si="2"/>
        <v/>
      </c>
      <c r="V21" s="967"/>
      <c r="W21" s="101" t="str">
        <f t="shared" si="3"/>
        <v/>
      </c>
      <c r="X21" s="55" t="str">
        <f t="shared" si="4"/>
        <v/>
      </c>
      <c r="Y21" s="55" t="str">
        <f t="shared" si="5"/>
        <v/>
      </c>
      <c r="Z21" s="55"/>
      <c r="AA21" s="55"/>
      <c r="AB21" s="55"/>
      <c r="AC21" s="55"/>
      <c r="AD21" s="55"/>
    </row>
    <row r="22" spans="1:30" ht="12.95" customHeight="1">
      <c r="A22" s="54" t="str">
        <f>เวลาเรียน1!A23</f>
        <v/>
      </c>
      <c r="B22" s="31"/>
      <c r="C22" s="31"/>
      <c r="D22" s="31"/>
      <c r="E22" s="31"/>
      <c r="F22" s="31"/>
      <c r="G22" s="31"/>
      <c r="H22" s="31"/>
      <c r="I22" s="31"/>
      <c r="J22" s="31"/>
      <c r="K22" s="966" t="str">
        <f t="shared" si="0"/>
        <v/>
      </c>
      <c r="L22" s="967"/>
      <c r="M22" s="100" t="str">
        <f>'กรอกข้อมูล นร1'!E21&amp;""</f>
        <v/>
      </c>
      <c r="N22" s="54" t="str">
        <f t="shared" si="1"/>
        <v/>
      </c>
      <c r="O22" s="31"/>
      <c r="P22" s="31"/>
      <c r="Q22" s="31"/>
      <c r="R22" s="31"/>
      <c r="S22" s="31"/>
      <c r="T22" s="31"/>
      <c r="U22" s="966" t="str">
        <f t="shared" si="2"/>
        <v/>
      </c>
      <c r="V22" s="967"/>
      <c r="W22" s="101" t="str">
        <f t="shared" si="3"/>
        <v/>
      </c>
      <c r="X22" s="55" t="str">
        <f t="shared" si="4"/>
        <v/>
      </c>
      <c r="Y22" s="55" t="str">
        <f t="shared" si="5"/>
        <v/>
      </c>
      <c r="Z22" s="55"/>
      <c r="AA22" s="55"/>
      <c r="AB22" s="55"/>
      <c r="AC22" s="55"/>
      <c r="AD22" s="55"/>
    </row>
    <row r="23" spans="1:30" ht="12.95" customHeight="1">
      <c r="A23" s="54" t="str">
        <f>เวลาเรียน1!A24</f>
        <v/>
      </c>
      <c r="B23" s="31"/>
      <c r="C23" s="31"/>
      <c r="D23" s="31"/>
      <c r="E23" s="31"/>
      <c r="F23" s="31"/>
      <c r="G23" s="31"/>
      <c r="H23" s="31"/>
      <c r="I23" s="31"/>
      <c r="J23" s="31"/>
      <c r="K23" s="966" t="str">
        <f t="shared" si="0"/>
        <v/>
      </c>
      <c r="L23" s="967"/>
      <c r="M23" s="100" t="str">
        <f>'กรอกข้อมูล นร1'!E22&amp;""</f>
        <v/>
      </c>
      <c r="N23" s="54" t="str">
        <f t="shared" si="1"/>
        <v/>
      </c>
      <c r="O23" s="31"/>
      <c r="P23" s="31"/>
      <c r="Q23" s="31"/>
      <c r="R23" s="31"/>
      <c r="S23" s="31"/>
      <c r="T23" s="31"/>
      <c r="U23" s="966" t="str">
        <f t="shared" si="2"/>
        <v/>
      </c>
      <c r="V23" s="967"/>
      <c r="W23" s="101" t="str">
        <f t="shared" si="3"/>
        <v/>
      </c>
      <c r="X23" s="55" t="str">
        <f t="shared" si="4"/>
        <v/>
      </c>
      <c r="Y23" s="55" t="str">
        <f t="shared" si="5"/>
        <v/>
      </c>
      <c r="Z23" s="55"/>
      <c r="AA23" s="55"/>
      <c r="AB23" s="55"/>
      <c r="AC23" s="55"/>
      <c r="AD23" s="55"/>
    </row>
    <row r="24" spans="1:30" ht="12.95" customHeight="1">
      <c r="A24" s="54" t="str">
        <f>เวลาเรียน1!A25</f>
        <v/>
      </c>
      <c r="B24" s="31"/>
      <c r="C24" s="31"/>
      <c r="D24" s="31"/>
      <c r="E24" s="31"/>
      <c r="F24" s="31"/>
      <c r="G24" s="31"/>
      <c r="H24" s="31"/>
      <c r="I24" s="31"/>
      <c r="J24" s="31"/>
      <c r="K24" s="966" t="str">
        <f t="shared" si="0"/>
        <v/>
      </c>
      <c r="L24" s="967"/>
      <c r="M24" s="100" t="str">
        <f>'กรอกข้อมูล นร1'!E23&amp;""</f>
        <v/>
      </c>
      <c r="N24" s="54" t="str">
        <f t="shared" si="1"/>
        <v/>
      </c>
      <c r="O24" s="31"/>
      <c r="P24" s="31"/>
      <c r="Q24" s="31"/>
      <c r="R24" s="31"/>
      <c r="S24" s="31"/>
      <c r="T24" s="31"/>
      <c r="U24" s="966" t="str">
        <f t="shared" si="2"/>
        <v/>
      </c>
      <c r="V24" s="967"/>
      <c r="W24" s="101" t="str">
        <f t="shared" si="3"/>
        <v/>
      </c>
      <c r="X24" s="55" t="str">
        <f t="shared" si="4"/>
        <v/>
      </c>
      <c r="Y24" s="55" t="str">
        <f t="shared" si="5"/>
        <v/>
      </c>
      <c r="Z24" s="55"/>
      <c r="AA24" s="55"/>
      <c r="AB24" s="55"/>
      <c r="AC24" s="55"/>
      <c r="AD24" s="55"/>
    </row>
    <row r="25" spans="1:30" ht="12.95" customHeight="1">
      <c r="A25" s="54" t="str">
        <f>เวลาเรียน1!A26</f>
        <v/>
      </c>
      <c r="B25" s="31"/>
      <c r="C25" s="31"/>
      <c r="D25" s="31"/>
      <c r="E25" s="31"/>
      <c r="F25" s="31"/>
      <c r="G25" s="31"/>
      <c r="H25" s="31"/>
      <c r="I25" s="31"/>
      <c r="J25" s="31"/>
      <c r="K25" s="966" t="str">
        <f t="shared" si="0"/>
        <v/>
      </c>
      <c r="L25" s="967"/>
      <c r="M25" s="100" t="str">
        <f>'กรอกข้อมูล นร1'!E24&amp;""</f>
        <v/>
      </c>
      <c r="N25" s="54" t="str">
        <f t="shared" si="1"/>
        <v/>
      </c>
      <c r="O25" s="31"/>
      <c r="P25" s="31"/>
      <c r="Q25" s="31"/>
      <c r="R25" s="31"/>
      <c r="S25" s="31"/>
      <c r="T25" s="31"/>
      <c r="U25" s="966" t="str">
        <f t="shared" si="2"/>
        <v/>
      </c>
      <c r="V25" s="967"/>
      <c r="W25" s="101" t="str">
        <f t="shared" si="3"/>
        <v/>
      </c>
      <c r="X25" s="55" t="str">
        <f t="shared" si="4"/>
        <v/>
      </c>
      <c r="Y25" s="55" t="str">
        <f t="shared" si="5"/>
        <v/>
      </c>
      <c r="Z25" s="55"/>
      <c r="AA25" s="55"/>
      <c r="AB25" s="55"/>
      <c r="AC25" s="55"/>
      <c r="AD25" s="55"/>
    </row>
    <row r="26" spans="1:30" ht="12.95" customHeight="1">
      <c r="A26" s="54" t="str">
        <f>เวลาเรียน1!A27</f>
        <v/>
      </c>
      <c r="B26" s="31"/>
      <c r="C26" s="31"/>
      <c r="D26" s="31"/>
      <c r="E26" s="31"/>
      <c r="F26" s="31"/>
      <c r="G26" s="31"/>
      <c r="H26" s="31"/>
      <c r="I26" s="31"/>
      <c r="J26" s="31"/>
      <c r="K26" s="966" t="str">
        <f t="shared" si="0"/>
        <v/>
      </c>
      <c r="L26" s="967"/>
      <c r="M26" s="100" t="str">
        <f>'กรอกข้อมูล นร1'!E25&amp;""</f>
        <v/>
      </c>
      <c r="N26" s="54" t="str">
        <f t="shared" si="1"/>
        <v/>
      </c>
      <c r="O26" s="31"/>
      <c r="P26" s="31"/>
      <c r="Q26" s="31"/>
      <c r="R26" s="31"/>
      <c r="S26" s="31"/>
      <c r="T26" s="31"/>
      <c r="U26" s="966" t="str">
        <f t="shared" si="2"/>
        <v/>
      </c>
      <c r="V26" s="967"/>
      <c r="W26" s="101" t="str">
        <f t="shared" si="3"/>
        <v/>
      </c>
      <c r="X26" s="55" t="str">
        <f t="shared" si="4"/>
        <v/>
      </c>
      <c r="Y26" s="55" t="str">
        <f t="shared" si="5"/>
        <v/>
      </c>
      <c r="Z26" s="55"/>
      <c r="AA26" s="55"/>
      <c r="AB26" s="55"/>
      <c r="AC26" s="55"/>
      <c r="AD26" s="55"/>
    </row>
    <row r="27" spans="1:30" ht="12.95" customHeight="1">
      <c r="A27" s="54" t="str">
        <f>เวลาเรียน1!A28</f>
        <v/>
      </c>
      <c r="B27" s="31"/>
      <c r="C27" s="31"/>
      <c r="D27" s="31"/>
      <c r="E27" s="31"/>
      <c r="F27" s="31"/>
      <c r="G27" s="31"/>
      <c r="H27" s="31"/>
      <c r="I27" s="31"/>
      <c r="J27" s="31"/>
      <c r="K27" s="966" t="str">
        <f t="shared" si="0"/>
        <v/>
      </c>
      <c r="L27" s="967"/>
      <c r="M27" s="100" t="str">
        <f>'กรอกข้อมูล นร1'!E26&amp;""</f>
        <v/>
      </c>
      <c r="N27" s="54" t="str">
        <f t="shared" si="1"/>
        <v/>
      </c>
      <c r="O27" s="31"/>
      <c r="P27" s="31"/>
      <c r="Q27" s="31"/>
      <c r="R27" s="31"/>
      <c r="S27" s="31"/>
      <c r="T27" s="31"/>
      <c r="U27" s="966" t="str">
        <f t="shared" si="2"/>
        <v/>
      </c>
      <c r="V27" s="967"/>
      <c r="W27" s="101" t="str">
        <f t="shared" si="3"/>
        <v/>
      </c>
      <c r="X27" s="55" t="str">
        <f t="shared" si="4"/>
        <v/>
      </c>
      <c r="Y27" s="55" t="str">
        <f t="shared" si="5"/>
        <v/>
      </c>
      <c r="Z27" s="55"/>
      <c r="AA27" s="55"/>
      <c r="AB27" s="55"/>
      <c r="AC27" s="55"/>
      <c r="AD27" s="55"/>
    </row>
    <row r="28" spans="1:30" ht="12.95" customHeight="1">
      <c r="A28" s="54" t="str">
        <f>เวลาเรียน1!A29</f>
        <v/>
      </c>
      <c r="B28" s="31"/>
      <c r="C28" s="31"/>
      <c r="D28" s="31"/>
      <c r="E28" s="31"/>
      <c r="F28" s="31"/>
      <c r="G28" s="31"/>
      <c r="H28" s="31"/>
      <c r="I28" s="31"/>
      <c r="J28" s="31"/>
      <c r="K28" s="966" t="str">
        <f t="shared" si="0"/>
        <v/>
      </c>
      <c r="L28" s="967"/>
      <c r="M28" s="100" t="str">
        <f>'กรอกข้อมูล นร1'!E27&amp;""</f>
        <v/>
      </c>
      <c r="N28" s="54" t="str">
        <f t="shared" si="1"/>
        <v/>
      </c>
      <c r="O28" s="31"/>
      <c r="P28" s="31"/>
      <c r="Q28" s="31"/>
      <c r="R28" s="31"/>
      <c r="S28" s="31"/>
      <c r="T28" s="31"/>
      <c r="U28" s="966" t="str">
        <f t="shared" si="2"/>
        <v/>
      </c>
      <c r="V28" s="967"/>
      <c r="W28" s="101" t="str">
        <f t="shared" si="3"/>
        <v/>
      </c>
      <c r="X28" s="55" t="str">
        <f t="shared" si="4"/>
        <v/>
      </c>
      <c r="Y28" s="55" t="str">
        <f t="shared" si="5"/>
        <v/>
      </c>
      <c r="Z28" s="55"/>
      <c r="AA28" s="55"/>
      <c r="AB28" s="55"/>
      <c r="AC28" s="55"/>
      <c r="AD28" s="55"/>
    </row>
    <row r="29" spans="1:30" ht="12.95" customHeight="1">
      <c r="A29" s="54" t="str">
        <f>เวลาเรียน1!A30</f>
        <v/>
      </c>
      <c r="B29" s="31"/>
      <c r="C29" s="31"/>
      <c r="D29" s="31"/>
      <c r="E29" s="31"/>
      <c r="F29" s="31"/>
      <c r="G29" s="31"/>
      <c r="H29" s="31"/>
      <c r="I29" s="31"/>
      <c r="J29" s="31"/>
      <c r="K29" s="966" t="str">
        <f t="shared" si="0"/>
        <v/>
      </c>
      <c r="L29" s="967"/>
      <c r="M29" s="100" t="str">
        <f>'กรอกข้อมูล นร1'!E28&amp;""</f>
        <v/>
      </c>
      <c r="N29" s="54" t="str">
        <f t="shared" si="1"/>
        <v/>
      </c>
      <c r="O29" s="31"/>
      <c r="P29" s="31"/>
      <c r="Q29" s="31"/>
      <c r="R29" s="31"/>
      <c r="S29" s="31"/>
      <c r="T29" s="31"/>
      <c r="U29" s="966" t="str">
        <f t="shared" si="2"/>
        <v/>
      </c>
      <c r="V29" s="967"/>
      <c r="W29" s="101" t="str">
        <f t="shared" si="3"/>
        <v/>
      </c>
      <c r="X29" s="55" t="str">
        <f t="shared" si="4"/>
        <v/>
      </c>
      <c r="Y29" s="55" t="str">
        <f t="shared" si="5"/>
        <v/>
      </c>
      <c r="Z29" s="55"/>
      <c r="AA29" s="55"/>
      <c r="AB29" s="55"/>
      <c r="AC29" s="55"/>
      <c r="AD29" s="55"/>
    </row>
    <row r="30" spans="1:30" ht="12.95" customHeight="1">
      <c r="A30" s="54" t="str">
        <f>เวลาเรียน1!A31</f>
        <v/>
      </c>
      <c r="B30" s="31"/>
      <c r="C30" s="31"/>
      <c r="D30" s="31"/>
      <c r="E30" s="31"/>
      <c r="F30" s="31"/>
      <c r="G30" s="31"/>
      <c r="H30" s="31"/>
      <c r="I30" s="31"/>
      <c r="J30" s="31"/>
      <c r="K30" s="966" t="str">
        <f t="shared" si="0"/>
        <v/>
      </c>
      <c r="L30" s="967"/>
      <c r="M30" s="100" t="str">
        <f>'กรอกข้อมูล นร1'!E29&amp;""</f>
        <v/>
      </c>
      <c r="N30" s="54" t="str">
        <f t="shared" si="1"/>
        <v/>
      </c>
      <c r="O30" s="31"/>
      <c r="P30" s="31"/>
      <c r="Q30" s="31"/>
      <c r="R30" s="31"/>
      <c r="S30" s="31"/>
      <c r="T30" s="31"/>
      <c r="U30" s="966" t="str">
        <f t="shared" si="2"/>
        <v/>
      </c>
      <c r="V30" s="967"/>
      <c r="W30" s="101" t="str">
        <f t="shared" si="3"/>
        <v/>
      </c>
      <c r="X30" s="55" t="str">
        <f t="shared" si="4"/>
        <v/>
      </c>
      <c r="Y30" s="55" t="str">
        <f t="shared" si="5"/>
        <v/>
      </c>
      <c r="Z30" s="55"/>
      <c r="AA30" s="55"/>
      <c r="AB30" s="55"/>
      <c r="AC30" s="55"/>
      <c r="AD30" s="55"/>
    </row>
    <row r="31" spans="1:30" ht="12.95" customHeight="1">
      <c r="A31" s="54" t="str">
        <f>เวลาเรียน1!A32</f>
        <v/>
      </c>
      <c r="B31" s="31"/>
      <c r="C31" s="31"/>
      <c r="D31" s="31"/>
      <c r="E31" s="31"/>
      <c r="F31" s="31"/>
      <c r="G31" s="31"/>
      <c r="H31" s="31"/>
      <c r="I31" s="31"/>
      <c r="J31" s="31"/>
      <c r="K31" s="966" t="str">
        <f t="shared" si="0"/>
        <v/>
      </c>
      <c r="L31" s="967"/>
      <c r="M31" s="100"/>
      <c r="N31" s="54" t="str">
        <f t="shared" si="1"/>
        <v/>
      </c>
      <c r="O31" s="31"/>
      <c r="P31" s="31"/>
      <c r="Q31" s="31"/>
      <c r="R31" s="31"/>
      <c r="S31" s="31"/>
      <c r="T31" s="31"/>
      <c r="U31" s="966" t="str">
        <f t="shared" si="2"/>
        <v/>
      </c>
      <c r="V31" s="967"/>
      <c r="W31" s="101" t="str">
        <f t="shared" si="3"/>
        <v/>
      </c>
      <c r="X31" s="55" t="str">
        <f t="shared" si="4"/>
        <v/>
      </c>
      <c r="Y31" s="55" t="str">
        <f t="shared" si="5"/>
        <v/>
      </c>
      <c r="Z31" s="55"/>
      <c r="AA31" s="55"/>
      <c r="AB31" s="55"/>
      <c r="AC31" s="55"/>
      <c r="AD31" s="55"/>
    </row>
    <row r="32" spans="1:30" ht="12.95" customHeight="1">
      <c r="A32" s="54" t="str">
        <f>เวลาเรียน1!A33</f>
        <v/>
      </c>
      <c r="B32" s="31"/>
      <c r="C32" s="31"/>
      <c r="D32" s="31"/>
      <c r="E32" s="31"/>
      <c r="F32" s="31"/>
      <c r="G32" s="31"/>
      <c r="H32" s="31"/>
      <c r="I32" s="31"/>
      <c r="J32" s="31"/>
      <c r="K32" s="966" t="str">
        <f t="shared" si="0"/>
        <v/>
      </c>
      <c r="L32" s="967"/>
      <c r="M32" s="100"/>
      <c r="N32" s="54" t="str">
        <f t="shared" si="1"/>
        <v/>
      </c>
      <c r="O32" s="31"/>
      <c r="P32" s="31"/>
      <c r="Q32" s="31"/>
      <c r="R32" s="31"/>
      <c r="S32" s="31"/>
      <c r="T32" s="31"/>
      <c r="U32" s="966" t="str">
        <f t="shared" si="2"/>
        <v/>
      </c>
      <c r="V32" s="967"/>
      <c r="W32" s="101" t="str">
        <f t="shared" si="3"/>
        <v/>
      </c>
      <c r="X32" s="55" t="str">
        <f t="shared" si="4"/>
        <v/>
      </c>
      <c r="Y32" s="55" t="str">
        <f t="shared" si="5"/>
        <v/>
      </c>
      <c r="Z32" s="55"/>
      <c r="AA32" s="55"/>
      <c r="AB32" s="55"/>
      <c r="AC32" s="55"/>
      <c r="AD32" s="55"/>
    </row>
    <row r="33" spans="1:30" ht="12.95" customHeight="1">
      <c r="A33" s="54" t="str">
        <f>เวลาเรียน1!A34</f>
        <v/>
      </c>
      <c r="B33" s="31"/>
      <c r="C33" s="31"/>
      <c r="D33" s="31"/>
      <c r="E33" s="31"/>
      <c r="F33" s="31"/>
      <c r="G33" s="31"/>
      <c r="H33" s="31"/>
      <c r="I33" s="31"/>
      <c r="J33" s="31"/>
      <c r="K33" s="966" t="str">
        <f t="shared" si="0"/>
        <v/>
      </c>
      <c r="L33" s="967"/>
      <c r="M33" s="100"/>
      <c r="N33" s="54" t="str">
        <f t="shared" si="1"/>
        <v/>
      </c>
      <c r="O33" s="31"/>
      <c r="P33" s="31"/>
      <c r="Q33" s="31"/>
      <c r="R33" s="31"/>
      <c r="S33" s="31"/>
      <c r="T33" s="31"/>
      <c r="U33" s="966" t="str">
        <f t="shared" si="2"/>
        <v/>
      </c>
      <c r="V33" s="967"/>
      <c r="W33" s="101" t="str">
        <f t="shared" si="3"/>
        <v/>
      </c>
      <c r="X33" s="55" t="str">
        <f t="shared" si="4"/>
        <v/>
      </c>
      <c r="Y33" s="55" t="str">
        <f t="shared" si="5"/>
        <v/>
      </c>
      <c r="Z33" s="55"/>
      <c r="AA33" s="55"/>
      <c r="AB33" s="55"/>
      <c r="AC33" s="55"/>
      <c r="AD33" s="55"/>
    </row>
    <row r="34" spans="1:30" ht="12.95" customHeight="1">
      <c r="A34" s="54" t="str">
        <f>เวลาเรียน1!A35</f>
        <v/>
      </c>
      <c r="B34" s="31"/>
      <c r="C34" s="31"/>
      <c r="D34" s="31"/>
      <c r="E34" s="31"/>
      <c r="F34" s="31"/>
      <c r="G34" s="31"/>
      <c r="H34" s="31"/>
      <c r="I34" s="31"/>
      <c r="J34" s="31"/>
      <c r="K34" s="966" t="str">
        <f t="shared" si="0"/>
        <v/>
      </c>
      <c r="L34" s="967"/>
      <c r="M34" s="100"/>
      <c r="N34" s="54" t="str">
        <f t="shared" si="1"/>
        <v/>
      </c>
      <c r="O34" s="31"/>
      <c r="P34" s="31"/>
      <c r="Q34" s="31"/>
      <c r="R34" s="31"/>
      <c r="S34" s="31"/>
      <c r="T34" s="31"/>
      <c r="U34" s="966" t="str">
        <f t="shared" si="2"/>
        <v/>
      </c>
      <c r="V34" s="967"/>
      <c r="W34" s="101" t="str">
        <f t="shared" si="3"/>
        <v/>
      </c>
      <c r="X34" s="55" t="str">
        <f t="shared" si="4"/>
        <v/>
      </c>
      <c r="Y34" s="55" t="str">
        <f t="shared" si="5"/>
        <v/>
      </c>
      <c r="Z34" s="55"/>
      <c r="AA34" s="55"/>
      <c r="AB34" s="55"/>
      <c r="AC34" s="55"/>
      <c r="AD34" s="55"/>
    </row>
    <row r="35" spans="1:30" ht="12.95" customHeight="1">
      <c r="A35" s="54" t="str">
        <f>เวลาเรียน1!A36</f>
        <v/>
      </c>
      <c r="B35" s="31"/>
      <c r="C35" s="31"/>
      <c r="D35" s="31"/>
      <c r="E35" s="31"/>
      <c r="F35" s="31"/>
      <c r="G35" s="31"/>
      <c r="H35" s="31"/>
      <c r="I35" s="31"/>
      <c r="J35" s="31"/>
      <c r="K35" s="966" t="str">
        <f t="shared" si="0"/>
        <v/>
      </c>
      <c r="L35" s="967"/>
      <c r="M35" s="100"/>
      <c r="N35" s="54" t="str">
        <f t="shared" si="1"/>
        <v/>
      </c>
      <c r="O35" s="31"/>
      <c r="P35" s="31"/>
      <c r="Q35" s="31"/>
      <c r="R35" s="31"/>
      <c r="S35" s="31"/>
      <c r="T35" s="31"/>
      <c r="U35" s="966" t="str">
        <f t="shared" si="2"/>
        <v/>
      </c>
      <c r="V35" s="967"/>
      <c r="W35" s="101" t="str">
        <f t="shared" si="3"/>
        <v/>
      </c>
      <c r="X35" s="55" t="str">
        <f t="shared" si="4"/>
        <v/>
      </c>
      <c r="Y35" s="55" t="str">
        <f t="shared" si="5"/>
        <v/>
      </c>
      <c r="Z35" s="55"/>
      <c r="AA35" s="55"/>
      <c r="AB35" s="55"/>
      <c r="AC35" s="55"/>
      <c r="AD35" s="55"/>
    </row>
    <row r="36" spans="1:30" ht="12.95" customHeight="1">
      <c r="A36" s="54" t="str">
        <f>เวลาเรียน1!A37</f>
        <v/>
      </c>
      <c r="B36" s="31"/>
      <c r="C36" s="31"/>
      <c r="D36" s="31"/>
      <c r="E36" s="31"/>
      <c r="F36" s="31"/>
      <c r="G36" s="31"/>
      <c r="H36" s="31"/>
      <c r="I36" s="31"/>
      <c r="J36" s="31"/>
      <c r="K36" s="966" t="str">
        <f t="shared" si="0"/>
        <v/>
      </c>
      <c r="L36" s="967"/>
      <c r="M36" s="100"/>
      <c r="N36" s="54" t="str">
        <f t="shared" si="1"/>
        <v/>
      </c>
      <c r="O36" s="31"/>
      <c r="P36" s="31"/>
      <c r="Q36" s="31"/>
      <c r="R36" s="31"/>
      <c r="S36" s="31"/>
      <c r="T36" s="31"/>
      <c r="U36" s="966" t="str">
        <f t="shared" si="2"/>
        <v/>
      </c>
      <c r="V36" s="967"/>
      <c r="W36" s="101" t="str">
        <f t="shared" si="3"/>
        <v/>
      </c>
      <c r="X36" s="55" t="str">
        <f t="shared" si="4"/>
        <v/>
      </c>
      <c r="Y36" s="55" t="str">
        <f t="shared" si="5"/>
        <v/>
      </c>
      <c r="Z36" s="55"/>
      <c r="AA36" s="55"/>
      <c r="AB36" s="55"/>
      <c r="AC36" s="55"/>
      <c r="AD36" s="55"/>
    </row>
    <row r="37" spans="1:30" ht="12.95" customHeight="1">
      <c r="A37" s="54" t="str">
        <f>เวลาเรียน1!A38</f>
        <v/>
      </c>
      <c r="B37" s="31"/>
      <c r="C37" s="31"/>
      <c r="D37" s="31"/>
      <c r="E37" s="31"/>
      <c r="F37" s="31"/>
      <c r="G37" s="31"/>
      <c r="H37" s="31"/>
      <c r="I37" s="31"/>
      <c r="J37" s="31"/>
      <c r="K37" s="966" t="str">
        <f t="shared" si="0"/>
        <v/>
      </c>
      <c r="L37" s="967"/>
      <c r="M37" s="100"/>
      <c r="N37" s="54" t="str">
        <f t="shared" si="1"/>
        <v/>
      </c>
      <c r="O37" s="31"/>
      <c r="P37" s="31"/>
      <c r="Q37" s="31"/>
      <c r="R37" s="31"/>
      <c r="S37" s="31"/>
      <c r="T37" s="31"/>
      <c r="U37" s="966" t="str">
        <f t="shared" si="2"/>
        <v/>
      </c>
      <c r="V37" s="967"/>
      <c r="W37" s="101" t="str">
        <f t="shared" si="3"/>
        <v/>
      </c>
      <c r="X37" s="55" t="str">
        <f t="shared" si="4"/>
        <v/>
      </c>
      <c r="Y37" s="55" t="str">
        <f t="shared" si="5"/>
        <v/>
      </c>
      <c r="Z37" s="55"/>
      <c r="AA37" s="55"/>
      <c r="AB37" s="55"/>
      <c r="AC37" s="55"/>
      <c r="AD37" s="55"/>
    </row>
    <row r="38" spans="1:30" ht="12.95" customHeight="1">
      <c r="A38" s="54" t="str">
        <f>เวลาเรียน1!A39</f>
        <v/>
      </c>
      <c r="B38" s="31"/>
      <c r="C38" s="31"/>
      <c r="D38" s="31"/>
      <c r="E38" s="31"/>
      <c r="F38" s="31"/>
      <c r="G38" s="31"/>
      <c r="H38" s="31"/>
      <c r="I38" s="31"/>
      <c r="J38" s="31"/>
      <c r="K38" s="966" t="str">
        <f t="shared" si="0"/>
        <v/>
      </c>
      <c r="L38" s="967"/>
      <c r="M38" s="100"/>
      <c r="N38" s="54" t="str">
        <f t="shared" si="1"/>
        <v/>
      </c>
      <c r="O38" s="31"/>
      <c r="P38" s="31"/>
      <c r="Q38" s="31"/>
      <c r="R38" s="31"/>
      <c r="S38" s="31"/>
      <c r="T38" s="31"/>
      <c r="U38" s="966" t="str">
        <f t="shared" si="2"/>
        <v/>
      </c>
      <c r="V38" s="967"/>
      <c r="W38" s="101" t="str">
        <f t="shared" si="3"/>
        <v/>
      </c>
      <c r="X38" s="55" t="str">
        <f t="shared" si="4"/>
        <v/>
      </c>
      <c r="Y38" s="55" t="str">
        <f t="shared" si="5"/>
        <v/>
      </c>
      <c r="Z38" s="55"/>
      <c r="AA38" s="55"/>
      <c r="AB38" s="55"/>
      <c r="AC38" s="55"/>
      <c r="AD38" s="55"/>
    </row>
    <row r="39" spans="1:30" ht="12.95" customHeight="1">
      <c r="A39" s="54" t="str">
        <f>เวลาเรียน1!A40</f>
        <v/>
      </c>
      <c r="B39" s="31"/>
      <c r="C39" s="31"/>
      <c r="D39" s="31"/>
      <c r="E39" s="31"/>
      <c r="F39" s="31"/>
      <c r="G39" s="31"/>
      <c r="H39" s="31"/>
      <c r="I39" s="31"/>
      <c r="J39" s="31"/>
      <c r="K39" s="966" t="str">
        <f t="shared" si="0"/>
        <v/>
      </c>
      <c r="L39" s="967"/>
      <c r="M39" s="100"/>
      <c r="N39" s="54" t="str">
        <f t="shared" si="1"/>
        <v/>
      </c>
      <c r="O39" s="31"/>
      <c r="P39" s="31"/>
      <c r="Q39" s="31"/>
      <c r="R39" s="31"/>
      <c r="S39" s="31"/>
      <c r="T39" s="31"/>
      <c r="U39" s="966" t="str">
        <f t="shared" si="2"/>
        <v/>
      </c>
      <c r="V39" s="967"/>
      <c r="W39" s="101" t="str">
        <f t="shared" si="3"/>
        <v/>
      </c>
      <c r="X39" s="55" t="str">
        <f t="shared" si="4"/>
        <v/>
      </c>
      <c r="Y39" s="55" t="str">
        <f t="shared" si="5"/>
        <v/>
      </c>
      <c r="Z39" s="55"/>
      <c r="AA39" s="55"/>
      <c r="AB39" s="55"/>
      <c r="AC39" s="55"/>
      <c r="AD39" s="55"/>
    </row>
    <row r="40" spans="1:30" ht="12.95" customHeight="1">
      <c r="A40" s="54" t="str">
        <f>เวลาเรียน1!A41</f>
        <v/>
      </c>
      <c r="B40" s="31"/>
      <c r="C40" s="31"/>
      <c r="D40" s="31"/>
      <c r="E40" s="31"/>
      <c r="F40" s="31"/>
      <c r="G40" s="31"/>
      <c r="H40" s="31"/>
      <c r="I40" s="31"/>
      <c r="J40" s="31"/>
      <c r="K40" s="966" t="str">
        <f t="shared" si="0"/>
        <v/>
      </c>
      <c r="L40" s="967"/>
      <c r="M40" s="100"/>
      <c r="N40" s="54" t="str">
        <f t="shared" si="1"/>
        <v/>
      </c>
      <c r="O40" s="31"/>
      <c r="P40" s="31"/>
      <c r="Q40" s="31"/>
      <c r="R40" s="31"/>
      <c r="S40" s="31"/>
      <c r="T40" s="31"/>
      <c r="U40" s="966" t="str">
        <f t="shared" si="2"/>
        <v/>
      </c>
      <c r="V40" s="967"/>
      <c r="W40" s="101" t="str">
        <f t="shared" si="3"/>
        <v/>
      </c>
      <c r="X40" s="55" t="str">
        <f t="shared" si="4"/>
        <v/>
      </c>
      <c r="Y40" s="55" t="str">
        <f t="shared" si="5"/>
        <v/>
      </c>
      <c r="Z40" s="55"/>
      <c r="AA40" s="55"/>
      <c r="AB40" s="55"/>
      <c r="AC40" s="55"/>
      <c r="AD40" s="55"/>
    </row>
    <row r="41" spans="1:30" ht="12.95" customHeight="1">
      <c r="A41" s="54" t="str">
        <f>เวลาเรียน1!A42</f>
        <v/>
      </c>
      <c r="B41" s="31"/>
      <c r="C41" s="31"/>
      <c r="D41" s="31"/>
      <c r="E41" s="31"/>
      <c r="F41" s="31"/>
      <c r="G41" s="31"/>
      <c r="H41" s="31"/>
      <c r="I41" s="31"/>
      <c r="J41" s="31"/>
      <c r="K41" s="966" t="str">
        <f t="shared" si="0"/>
        <v/>
      </c>
      <c r="L41" s="967"/>
      <c r="M41" s="100"/>
      <c r="N41" s="54" t="str">
        <f t="shared" si="1"/>
        <v/>
      </c>
      <c r="O41" s="31"/>
      <c r="P41" s="31"/>
      <c r="Q41" s="31"/>
      <c r="R41" s="31"/>
      <c r="S41" s="31"/>
      <c r="T41" s="31"/>
      <c r="U41" s="966" t="str">
        <f t="shared" si="2"/>
        <v/>
      </c>
      <c r="V41" s="967"/>
      <c r="W41" s="101" t="str">
        <f t="shared" si="3"/>
        <v/>
      </c>
      <c r="X41" s="55" t="str">
        <f t="shared" si="4"/>
        <v/>
      </c>
      <c r="Y41" s="55" t="str">
        <f t="shared" si="5"/>
        <v/>
      </c>
      <c r="Z41" s="55"/>
      <c r="AA41" s="55"/>
      <c r="AB41" s="55"/>
      <c r="AC41" s="55"/>
      <c r="AD41" s="55"/>
    </row>
    <row r="42" spans="1:30" ht="12.95" customHeight="1">
      <c r="A42" s="54" t="str">
        <f>เวลาเรียน1!A43</f>
        <v/>
      </c>
      <c r="B42" s="31"/>
      <c r="C42" s="31"/>
      <c r="D42" s="31"/>
      <c r="E42" s="31"/>
      <c r="F42" s="31"/>
      <c r="G42" s="31"/>
      <c r="H42" s="31"/>
      <c r="I42" s="31"/>
      <c r="J42" s="31"/>
      <c r="K42" s="966" t="str">
        <f t="shared" si="0"/>
        <v/>
      </c>
      <c r="L42" s="967"/>
      <c r="M42" s="100"/>
      <c r="N42" s="54" t="str">
        <f t="shared" si="1"/>
        <v/>
      </c>
      <c r="O42" s="31"/>
      <c r="P42" s="31"/>
      <c r="Q42" s="31"/>
      <c r="R42" s="31"/>
      <c r="S42" s="31"/>
      <c r="T42" s="31"/>
      <c r="U42" s="966" t="str">
        <f t="shared" si="2"/>
        <v/>
      </c>
      <c r="V42" s="967"/>
      <c r="W42" s="101" t="str">
        <f t="shared" si="3"/>
        <v/>
      </c>
      <c r="X42" s="55" t="str">
        <f t="shared" si="4"/>
        <v/>
      </c>
      <c r="Y42" s="55" t="str">
        <f t="shared" si="5"/>
        <v/>
      </c>
      <c r="Z42" s="55"/>
      <c r="AA42" s="55"/>
      <c r="AB42" s="55"/>
      <c r="AC42" s="55"/>
      <c r="AD42" s="55"/>
    </row>
    <row r="43" spans="1:30" ht="12.95" customHeight="1">
      <c r="A43" s="54" t="str">
        <f>เวลาเรียน1!A44</f>
        <v/>
      </c>
      <c r="B43" s="31"/>
      <c r="C43" s="31"/>
      <c r="D43" s="31"/>
      <c r="E43" s="31"/>
      <c r="F43" s="31"/>
      <c r="G43" s="31"/>
      <c r="H43" s="31"/>
      <c r="I43" s="31"/>
      <c r="J43" s="31"/>
      <c r="K43" s="966" t="str">
        <f t="shared" si="0"/>
        <v/>
      </c>
      <c r="L43" s="967"/>
      <c r="M43" s="100"/>
      <c r="N43" s="54" t="str">
        <f t="shared" si="1"/>
        <v/>
      </c>
      <c r="O43" s="31"/>
      <c r="P43" s="31"/>
      <c r="Q43" s="31"/>
      <c r="R43" s="31"/>
      <c r="S43" s="31"/>
      <c r="T43" s="31"/>
      <c r="U43" s="966" t="str">
        <f t="shared" si="2"/>
        <v/>
      </c>
      <c r="V43" s="967"/>
      <c r="W43" s="101" t="str">
        <f t="shared" si="3"/>
        <v/>
      </c>
      <c r="X43" s="55" t="str">
        <f t="shared" si="4"/>
        <v/>
      </c>
      <c r="Y43" s="55" t="str">
        <f t="shared" si="5"/>
        <v/>
      </c>
      <c r="Z43" s="55"/>
      <c r="AA43" s="55"/>
      <c r="AB43" s="55"/>
      <c r="AC43" s="55"/>
      <c r="AD43" s="55"/>
    </row>
    <row r="44" spans="1:30" ht="12.95" customHeight="1">
      <c r="A44" s="54" t="str">
        <f>เวลาเรียน1!A45</f>
        <v/>
      </c>
      <c r="B44" s="31"/>
      <c r="C44" s="31"/>
      <c r="D44" s="31"/>
      <c r="E44" s="31"/>
      <c r="F44" s="31"/>
      <c r="G44" s="31"/>
      <c r="H44" s="31"/>
      <c r="I44" s="31"/>
      <c r="J44" s="31"/>
      <c r="K44" s="966" t="str">
        <f t="shared" si="0"/>
        <v/>
      </c>
      <c r="L44" s="967"/>
      <c r="M44" s="100"/>
      <c r="N44" s="54" t="str">
        <f t="shared" si="1"/>
        <v/>
      </c>
      <c r="O44" s="31"/>
      <c r="P44" s="31"/>
      <c r="Q44" s="31"/>
      <c r="R44" s="31"/>
      <c r="S44" s="31"/>
      <c r="T44" s="31"/>
      <c r="U44" s="966" t="str">
        <f t="shared" si="2"/>
        <v/>
      </c>
      <c r="V44" s="967"/>
      <c r="W44" s="101" t="str">
        <f t="shared" si="3"/>
        <v/>
      </c>
      <c r="X44" s="55" t="str">
        <f t="shared" si="4"/>
        <v/>
      </c>
      <c r="Y44" s="55" t="str">
        <f t="shared" si="5"/>
        <v/>
      </c>
      <c r="Z44" s="55"/>
      <c r="AA44" s="55"/>
      <c r="AB44" s="55"/>
      <c r="AC44" s="55"/>
      <c r="AD44" s="55"/>
    </row>
    <row r="45" spans="1:30" ht="12.95" customHeight="1">
      <c r="A45" s="54" t="str">
        <f>เวลาเรียน1!A46</f>
        <v/>
      </c>
      <c r="B45" s="114"/>
      <c r="C45" s="31"/>
      <c r="D45" s="114"/>
      <c r="E45" s="114"/>
      <c r="F45" s="31"/>
      <c r="G45" s="31"/>
      <c r="H45" s="114"/>
      <c r="I45" s="31"/>
      <c r="J45" s="114"/>
      <c r="K45" s="966" t="str">
        <f t="shared" si="0"/>
        <v/>
      </c>
      <c r="L45" s="967"/>
      <c r="M45" s="100"/>
      <c r="N45" s="54" t="str">
        <f t="shared" si="1"/>
        <v/>
      </c>
      <c r="O45" s="114"/>
      <c r="P45" s="31"/>
      <c r="Q45" s="114"/>
      <c r="R45" s="114"/>
      <c r="S45" s="31"/>
      <c r="T45" s="114"/>
      <c r="U45" s="966" t="str">
        <f t="shared" si="2"/>
        <v/>
      </c>
      <c r="V45" s="967"/>
      <c r="W45" s="101" t="str">
        <f t="shared" si="3"/>
        <v/>
      </c>
      <c r="X45" s="55" t="str">
        <f t="shared" si="4"/>
        <v/>
      </c>
      <c r="Y45" s="55" t="str">
        <f t="shared" si="5"/>
        <v/>
      </c>
      <c r="Z45" s="55"/>
      <c r="AA45" s="55"/>
      <c r="AB45" s="55"/>
      <c r="AC45" s="55"/>
      <c r="AD45" s="55"/>
    </row>
    <row r="46" spans="1:30" ht="12.95" customHeight="1">
      <c r="A46" s="54" t="str">
        <f>เวลาเรียน1!A47</f>
        <v/>
      </c>
      <c r="B46" s="31"/>
      <c r="C46" s="31"/>
      <c r="D46" s="31"/>
      <c r="E46" s="31"/>
      <c r="F46" s="31"/>
      <c r="G46" s="31"/>
      <c r="H46" s="31"/>
      <c r="I46" s="31"/>
      <c r="J46" s="31"/>
      <c r="K46" s="966" t="str">
        <f t="shared" ref="K46:K55" si="6">IF(A46="","",IF(M46="ย้าย","-",IF(F46=" -","-",IF(X46&gt;0,"มผ",IF(X46=0,"ผ")))))</f>
        <v/>
      </c>
      <c r="L46" s="967"/>
      <c r="M46" s="100"/>
      <c r="N46" s="54" t="str">
        <f t="shared" ref="N46:N55" si="7">A46</f>
        <v/>
      </c>
      <c r="O46" s="31"/>
      <c r="P46" s="31"/>
      <c r="Q46" s="31"/>
      <c r="R46" s="31"/>
      <c r="S46" s="31"/>
      <c r="T46" s="31"/>
      <c r="U46" s="966" t="str">
        <f t="shared" ref="U46:U55" si="8">IF(A46="","",IF(M46="ย้าย","-",IF(P46=" -","-",IF(Y46&gt;0,"มผ",IF(Y46=0,"ผ")))))</f>
        <v/>
      </c>
      <c r="V46" s="967"/>
      <c r="W46" s="101" t="str">
        <f t="shared" ref="W46:W55" si="9">M46&amp;""</f>
        <v/>
      </c>
      <c r="X46" s="55" t="str">
        <f t="shared" ref="X46:X55" si="10">IF(C46="","",IF(F46="","",IF(I46="","",COUNTIF(C46:I46,"มผ"))))</f>
        <v/>
      </c>
      <c r="Y46" s="55" t="str">
        <f t="shared" ref="Y46:Y55" si="11">IF(P46="","",IF(S46="","",COUNTIF(P46:S46,"มผ")))</f>
        <v/>
      </c>
      <c r="Z46" s="55"/>
      <c r="AA46" s="55"/>
      <c r="AB46" s="55"/>
      <c r="AC46" s="55"/>
      <c r="AD46" s="55"/>
    </row>
    <row r="47" spans="1:30" ht="12.95" customHeight="1">
      <c r="A47" s="54" t="str">
        <f>เวลาเรียน1!A48</f>
        <v/>
      </c>
      <c r="B47" s="31"/>
      <c r="C47" s="31"/>
      <c r="D47" s="31"/>
      <c r="E47" s="31"/>
      <c r="F47" s="31"/>
      <c r="G47" s="31"/>
      <c r="H47" s="31"/>
      <c r="I47" s="31"/>
      <c r="J47" s="31"/>
      <c r="K47" s="966" t="str">
        <f t="shared" si="6"/>
        <v/>
      </c>
      <c r="L47" s="967"/>
      <c r="M47" s="100"/>
      <c r="N47" s="54" t="str">
        <f t="shared" si="7"/>
        <v/>
      </c>
      <c r="O47" s="31"/>
      <c r="P47" s="31"/>
      <c r="Q47" s="31"/>
      <c r="R47" s="31"/>
      <c r="S47" s="31"/>
      <c r="T47" s="31"/>
      <c r="U47" s="966" t="str">
        <f t="shared" si="8"/>
        <v/>
      </c>
      <c r="V47" s="967"/>
      <c r="W47" s="101" t="str">
        <f t="shared" si="9"/>
        <v/>
      </c>
      <c r="X47" s="55" t="str">
        <f t="shared" si="10"/>
        <v/>
      </c>
      <c r="Y47" s="55" t="str">
        <f t="shared" si="11"/>
        <v/>
      </c>
      <c r="Z47" s="55"/>
      <c r="AA47" s="55"/>
      <c r="AB47" s="55"/>
      <c r="AC47" s="55"/>
      <c r="AD47" s="55"/>
    </row>
    <row r="48" spans="1:30" ht="12.95" customHeight="1">
      <c r="A48" s="54" t="str">
        <f>เวลาเรียน1!A49</f>
        <v/>
      </c>
      <c r="B48" s="31"/>
      <c r="C48" s="31"/>
      <c r="D48" s="31"/>
      <c r="E48" s="31"/>
      <c r="F48" s="31"/>
      <c r="G48" s="31"/>
      <c r="H48" s="31"/>
      <c r="I48" s="31"/>
      <c r="J48" s="31"/>
      <c r="K48" s="966" t="str">
        <f t="shared" si="6"/>
        <v/>
      </c>
      <c r="L48" s="967"/>
      <c r="M48" s="100"/>
      <c r="N48" s="54" t="str">
        <f t="shared" si="7"/>
        <v/>
      </c>
      <c r="O48" s="31"/>
      <c r="P48" s="31"/>
      <c r="Q48" s="31"/>
      <c r="R48" s="31"/>
      <c r="S48" s="31"/>
      <c r="T48" s="31"/>
      <c r="U48" s="966" t="str">
        <f t="shared" si="8"/>
        <v/>
      </c>
      <c r="V48" s="967"/>
      <c r="W48" s="101" t="str">
        <f t="shared" si="9"/>
        <v/>
      </c>
      <c r="X48" s="55" t="str">
        <f t="shared" si="10"/>
        <v/>
      </c>
      <c r="Y48" s="55" t="str">
        <f t="shared" si="11"/>
        <v/>
      </c>
      <c r="Z48" s="55"/>
      <c r="AA48" s="55"/>
      <c r="AB48" s="55"/>
      <c r="AC48" s="55"/>
      <c r="AD48" s="55"/>
    </row>
    <row r="49" spans="1:30" ht="12.95" customHeight="1">
      <c r="A49" s="54" t="str">
        <f>เวลาเรียน1!A50</f>
        <v/>
      </c>
      <c r="B49" s="31"/>
      <c r="C49" s="31"/>
      <c r="D49" s="31"/>
      <c r="E49" s="31"/>
      <c r="F49" s="31"/>
      <c r="G49" s="31"/>
      <c r="H49" s="31"/>
      <c r="I49" s="31"/>
      <c r="J49" s="31"/>
      <c r="K49" s="966" t="str">
        <f t="shared" si="6"/>
        <v/>
      </c>
      <c r="L49" s="967"/>
      <c r="M49" s="100"/>
      <c r="N49" s="54" t="str">
        <f t="shared" si="7"/>
        <v/>
      </c>
      <c r="O49" s="31"/>
      <c r="P49" s="31"/>
      <c r="Q49" s="31"/>
      <c r="R49" s="31"/>
      <c r="S49" s="31"/>
      <c r="T49" s="31"/>
      <c r="U49" s="966" t="str">
        <f t="shared" si="8"/>
        <v/>
      </c>
      <c r="V49" s="967"/>
      <c r="W49" s="101" t="str">
        <f t="shared" si="9"/>
        <v/>
      </c>
      <c r="X49" s="55" t="str">
        <f t="shared" si="10"/>
        <v/>
      </c>
      <c r="Y49" s="55" t="str">
        <f t="shared" si="11"/>
        <v/>
      </c>
      <c r="Z49" s="55"/>
      <c r="AA49" s="55"/>
      <c r="AB49" s="55"/>
      <c r="AC49" s="55"/>
      <c r="AD49" s="55"/>
    </row>
    <row r="50" spans="1:30" ht="12.95" customHeight="1">
      <c r="A50" s="54" t="str">
        <f>เวลาเรียน1!A51</f>
        <v/>
      </c>
      <c r="B50" s="31"/>
      <c r="C50" s="31"/>
      <c r="D50" s="31"/>
      <c r="E50" s="31"/>
      <c r="F50" s="31"/>
      <c r="G50" s="31"/>
      <c r="H50" s="31"/>
      <c r="I50" s="31"/>
      <c r="J50" s="31"/>
      <c r="K50" s="966" t="str">
        <f t="shared" si="6"/>
        <v/>
      </c>
      <c r="L50" s="967"/>
      <c r="M50" s="100"/>
      <c r="N50" s="54" t="str">
        <f t="shared" si="7"/>
        <v/>
      </c>
      <c r="O50" s="31"/>
      <c r="P50" s="31"/>
      <c r="Q50" s="31"/>
      <c r="R50" s="31"/>
      <c r="S50" s="31"/>
      <c r="T50" s="31"/>
      <c r="U50" s="966" t="str">
        <f t="shared" si="8"/>
        <v/>
      </c>
      <c r="V50" s="967"/>
      <c r="W50" s="101" t="str">
        <f t="shared" si="9"/>
        <v/>
      </c>
      <c r="X50" s="55" t="str">
        <f t="shared" si="10"/>
        <v/>
      </c>
      <c r="Y50" s="55" t="str">
        <f t="shared" si="11"/>
        <v/>
      </c>
      <c r="Z50" s="55"/>
      <c r="AA50" s="55"/>
      <c r="AB50" s="55"/>
      <c r="AC50" s="55"/>
      <c r="AD50" s="55"/>
    </row>
    <row r="51" spans="1:30" ht="12.95" customHeight="1">
      <c r="A51" s="54" t="str">
        <f>เวลาเรียน1!A52</f>
        <v/>
      </c>
      <c r="B51" s="31"/>
      <c r="C51" s="31"/>
      <c r="D51" s="31"/>
      <c r="E51" s="31"/>
      <c r="F51" s="31"/>
      <c r="G51" s="31"/>
      <c r="H51" s="31"/>
      <c r="I51" s="31"/>
      <c r="J51" s="31"/>
      <c r="K51" s="966" t="str">
        <f t="shared" si="6"/>
        <v/>
      </c>
      <c r="L51" s="967"/>
      <c r="M51" s="100"/>
      <c r="N51" s="54" t="str">
        <f t="shared" si="7"/>
        <v/>
      </c>
      <c r="O51" s="31"/>
      <c r="P51" s="31"/>
      <c r="Q51" s="31"/>
      <c r="R51" s="31"/>
      <c r="S51" s="31"/>
      <c r="T51" s="31"/>
      <c r="U51" s="966" t="str">
        <f t="shared" si="8"/>
        <v/>
      </c>
      <c r="V51" s="967"/>
      <c r="W51" s="101" t="str">
        <f t="shared" si="9"/>
        <v/>
      </c>
      <c r="X51" s="55" t="str">
        <f t="shared" si="10"/>
        <v/>
      </c>
      <c r="Y51" s="55" t="str">
        <f t="shared" si="11"/>
        <v/>
      </c>
      <c r="Z51" s="55"/>
      <c r="AA51" s="55"/>
      <c r="AB51" s="55"/>
      <c r="AC51" s="55"/>
      <c r="AD51" s="55"/>
    </row>
    <row r="52" spans="1:30" ht="12.95" customHeight="1">
      <c r="A52" s="54" t="str">
        <f>เวลาเรียน1!A53</f>
        <v/>
      </c>
      <c r="B52" s="31"/>
      <c r="C52" s="31"/>
      <c r="D52" s="31"/>
      <c r="E52" s="31"/>
      <c r="F52" s="31"/>
      <c r="G52" s="31"/>
      <c r="H52" s="31"/>
      <c r="I52" s="31"/>
      <c r="J52" s="31"/>
      <c r="K52" s="966" t="str">
        <f t="shared" si="6"/>
        <v/>
      </c>
      <c r="L52" s="967"/>
      <c r="M52" s="100"/>
      <c r="N52" s="54" t="str">
        <f t="shared" si="7"/>
        <v/>
      </c>
      <c r="O52" s="31"/>
      <c r="P52" s="31"/>
      <c r="Q52" s="31"/>
      <c r="R52" s="31"/>
      <c r="S52" s="31"/>
      <c r="T52" s="31"/>
      <c r="U52" s="966" t="str">
        <f t="shared" si="8"/>
        <v/>
      </c>
      <c r="V52" s="967"/>
      <c r="W52" s="101" t="str">
        <f t="shared" si="9"/>
        <v/>
      </c>
      <c r="X52" s="55" t="str">
        <f t="shared" si="10"/>
        <v/>
      </c>
      <c r="Y52" s="55" t="str">
        <f t="shared" si="11"/>
        <v/>
      </c>
      <c r="Z52" s="55"/>
      <c r="AA52" s="55"/>
      <c r="AB52" s="55"/>
      <c r="AC52" s="55"/>
      <c r="AD52" s="55"/>
    </row>
    <row r="53" spans="1:30" ht="12.95" customHeight="1">
      <c r="A53" s="54" t="str">
        <f>เวลาเรียน1!A54</f>
        <v/>
      </c>
      <c r="B53" s="31"/>
      <c r="C53" s="31"/>
      <c r="D53" s="31"/>
      <c r="E53" s="31"/>
      <c r="F53" s="31"/>
      <c r="G53" s="31"/>
      <c r="H53" s="31"/>
      <c r="I53" s="31"/>
      <c r="J53" s="31"/>
      <c r="K53" s="966" t="str">
        <f t="shared" si="6"/>
        <v/>
      </c>
      <c r="L53" s="967"/>
      <c r="M53" s="100"/>
      <c r="N53" s="54" t="str">
        <f t="shared" si="7"/>
        <v/>
      </c>
      <c r="O53" s="31"/>
      <c r="P53" s="31"/>
      <c r="Q53" s="31"/>
      <c r="R53" s="31"/>
      <c r="S53" s="31"/>
      <c r="T53" s="31"/>
      <c r="U53" s="966" t="str">
        <f t="shared" si="8"/>
        <v/>
      </c>
      <c r="V53" s="967"/>
      <c r="W53" s="101" t="str">
        <f t="shared" si="9"/>
        <v/>
      </c>
      <c r="X53" s="55" t="str">
        <f t="shared" si="10"/>
        <v/>
      </c>
      <c r="Y53" s="55" t="str">
        <f t="shared" si="11"/>
        <v/>
      </c>
      <c r="Z53" s="55"/>
      <c r="AA53" s="55"/>
      <c r="AB53" s="55"/>
      <c r="AC53" s="55"/>
      <c r="AD53" s="55"/>
    </row>
    <row r="54" spans="1:30" ht="12.95" customHeight="1">
      <c r="A54" s="54" t="str">
        <f>เวลาเรียน1!A55</f>
        <v/>
      </c>
      <c r="B54" s="31"/>
      <c r="C54" s="31"/>
      <c r="D54" s="31"/>
      <c r="E54" s="31"/>
      <c r="F54" s="31"/>
      <c r="G54" s="31"/>
      <c r="H54" s="31"/>
      <c r="I54" s="31"/>
      <c r="J54" s="31"/>
      <c r="K54" s="966" t="str">
        <f t="shared" si="6"/>
        <v/>
      </c>
      <c r="L54" s="967"/>
      <c r="M54" s="100"/>
      <c r="N54" s="54" t="str">
        <f t="shared" si="7"/>
        <v/>
      </c>
      <c r="O54" s="31"/>
      <c r="P54" s="31"/>
      <c r="Q54" s="31"/>
      <c r="R54" s="31"/>
      <c r="S54" s="31"/>
      <c r="T54" s="31"/>
      <c r="U54" s="966" t="str">
        <f t="shared" si="8"/>
        <v/>
      </c>
      <c r="V54" s="967"/>
      <c r="W54" s="101" t="str">
        <f t="shared" si="9"/>
        <v/>
      </c>
      <c r="X54" s="55" t="str">
        <f t="shared" si="10"/>
        <v/>
      </c>
      <c r="Y54" s="55" t="str">
        <f t="shared" si="11"/>
        <v/>
      </c>
      <c r="Z54" s="55"/>
      <c r="AA54" s="55"/>
      <c r="AB54" s="55"/>
      <c r="AC54" s="55"/>
      <c r="AD54" s="55"/>
    </row>
    <row r="55" spans="1:30" ht="12.95" customHeight="1">
      <c r="A55" s="54" t="str">
        <f>เวลาเรียน1!A56</f>
        <v/>
      </c>
      <c r="B55" s="114"/>
      <c r="C55" s="31"/>
      <c r="D55" s="114"/>
      <c r="E55" s="114"/>
      <c r="F55" s="31"/>
      <c r="G55" s="31"/>
      <c r="H55" s="114"/>
      <c r="I55" s="31"/>
      <c r="J55" s="114"/>
      <c r="K55" s="966" t="str">
        <f t="shared" si="6"/>
        <v/>
      </c>
      <c r="L55" s="967"/>
      <c r="M55" s="100"/>
      <c r="N55" s="54" t="str">
        <f t="shared" si="7"/>
        <v/>
      </c>
      <c r="O55" s="114"/>
      <c r="P55" s="31"/>
      <c r="Q55" s="114"/>
      <c r="R55" s="114"/>
      <c r="S55" s="31"/>
      <c r="T55" s="114"/>
      <c r="U55" s="966" t="str">
        <f t="shared" si="8"/>
        <v/>
      </c>
      <c r="V55" s="967"/>
      <c r="W55" s="101" t="str">
        <f t="shared" si="9"/>
        <v/>
      </c>
      <c r="X55" s="55" t="str">
        <f t="shared" si="10"/>
        <v/>
      </c>
      <c r="Y55" s="55" t="str">
        <f t="shared" si="11"/>
        <v/>
      </c>
      <c r="Z55" s="55"/>
      <c r="AA55" s="55"/>
      <c r="AB55" s="55"/>
      <c r="AC55" s="55"/>
      <c r="AD55" s="55"/>
    </row>
    <row r="56" spans="1:30" ht="12.95" customHeight="1">
      <c r="A56" s="33" t="s">
        <v>1</v>
      </c>
      <c r="B56" s="33"/>
      <c r="C56" s="217">
        <f>IF(COUNTIF(C6:C55,"ผ"),COUNTIF(C6:C55,"ผ"),"")</f>
        <v>1</v>
      </c>
      <c r="D56" s="33"/>
      <c r="E56" s="33"/>
      <c r="F56" s="217">
        <f>IF(COUNTIF(F6:F55,"ผ"),COUNTIF(F6:F55,"ผ"),"")</f>
        <v>1</v>
      </c>
      <c r="G56" s="217" t="str">
        <f>IF(COUNTIF($E6:$E45,"มผ"),COUNTIF($E6:$E45,"มผ"),"")</f>
        <v/>
      </c>
      <c r="H56" s="33"/>
      <c r="I56" s="217">
        <f>IF(COUNTIF($I6:$I55,"ผ"),COUNTIF($I6:$I55,"ผ"),"")</f>
        <v>1</v>
      </c>
      <c r="J56" s="33"/>
      <c r="K56" s="685">
        <f>IF(COUNTIF(K6:L55,"ผ"),COUNTIF(K6:L55,"ผ"),"")</f>
        <v>1</v>
      </c>
      <c r="L56" s="686"/>
      <c r="M56" s="33"/>
      <c r="N56" s="33" t="s">
        <v>1</v>
      </c>
      <c r="O56" s="33"/>
      <c r="P56" s="33">
        <f>IF(COUNTIF(P6:P55,"ผ"),COUNTIF(P6:P55,"ผ"),"")</f>
        <v>1</v>
      </c>
      <c r="Q56" s="33"/>
      <c r="R56" s="33"/>
      <c r="S56" s="33">
        <f>IF(COUNTIF(S6:S55,"ผ"),COUNTIF(S6:S55,"ผ"),"")</f>
        <v>1</v>
      </c>
      <c r="T56" s="33"/>
      <c r="U56" s="685">
        <f>IF(COUNTIF(U6:V55,"ผ"),COUNTIF(U6:V55,"ผ"),"")</f>
        <v>1</v>
      </c>
      <c r="V56" s="686" t="str">
        <f>IF(COUNTIF(U6:V45,"มผ"),COUNTIF(U6:V45,"มผ"),"")</f>
        <v/>
      </c>
      <c r="W56" s="101"/>
      <c r="X56" s="55"/>
      <c r="Y56" s="55"/>
      <c r="Z56" s="55"/>
      <c r="AA56" s="55"/>
      <c r="AB56" s="55"/>
      <c r="AC56" s="55"/>
      <c r="AD56" s="55"/>
    </row>
    <row r="57" spans="1:30" ht="28.5" customHeight="1">
      <c r="B57" s="968" t="s">
        <v>114</v>
      </c>
      <c r="C57" s="968"/>
      <c r="D57" s="968"/>
      <c r="E57" s="968"/>
      <c r="F57" s="968"/>
      <c r="G57" s="968"/>
      <c r="H57" s="969" t="e">
        <f>K56*100/'กรอกข้อมูล นร1'!N60</f>
        <v>#VALUE!</v>
      </c>
      <c r="I57" s="969"/>
      <c r="K57" s="32"/>
      <c r="L57" s="32"/>
      <c r="M57" s="32"/>
      <c r="N57" s="32"/>
      <c r="O57" s="968" t="s">
        <v>114</v>
      </c>
      <c r="P57" s="968"/>
      <c r="Q57" s="968"/>
      <c r="R57" s="968"/>
      <c r="S57" s="968"/>
      <c r="T57" s="968"/>
      <c r="U57" s="969" t="e">
        <f>U56*100/'กรอกข้อมูล นร1'!N60</f>
        <v>#VALUE!</v>
      </c>
      <c r="V57" s="969"/>
      <c r="X57" s="55"/>
      <c r="Y57" s="55"/>
      <c r="Z57" s="55"/>
      <c r="AA57" s="55"/>
      <c r="AB57" s="55"/>
      <c r="AC57" s="55"/>
      <c r="AD57" s="55"/>
    </row>
    <row r="58" spans="1:30" ht="13.5" customHeight="1">
      <c r="F58" s="115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X58" s="55"/>
      <c r="Y58" s="55"/>
      <c r="Z58" s="55"/>
      <c r="AA58" s="55"/>
      <c r="AB58" s="55"/>
      <c r="AC58" s="55"/>
      <c r="AD58" s="55"/>
    </row>
    <row r="59" spans="1:30" hidden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hidden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hidden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hidden="1">
      <c r="A62" s="55" t="s">
        <v>177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hidden="1">
      <c r="A63" s="55" t="s">
        <v>52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hidden="1">
      <c r="A64" s="55" t="s">
        <v>53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hidden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hidden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hidden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hidden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hidden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hidden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hidden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hidden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hidden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hidden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hidden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hidden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hidden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hidden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hidden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hidden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hidden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hidden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hidden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hidden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hidden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hidden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hidden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</sheetData>
  <sheetProtection algorithmName="SHA-512" hashValue="SEdoq3beXW0jwBSLgLXD0sKcdS1ExoMOW+wrLhe+lUrMrhh1XopjzXPQhp3uhsGk3k9tJBTb72fVZjRy2Coqug==" saltValue="dGuzlWT1cUdWPoXWZYVp4A==" spinCount="100000" sheet="1" selectLockedCells="1"/>
  <mergeCells count="121">
    <mergeCell ref="O3:Q3"/>
    <mergeCell ref="N3:N5"/>
    <mergeCell ref="R4:T4"/>
    <mergeCell ref="U3:V5"/>
    <mergeCell ref="A1:M1"/>
    <mergeCell ref="A3:A5"/>
    <mergeCell ref="A2:M2"/>
    <mergeCell ref="M3:M5"/>
    <mergeCell ref="K3:L5"/>
    <mergeCell ref="N1:W1"/>
    <mergeCell ref="B3:D4"/>
    <mergeCell ref="E3:G4"/>
    <mergeCell ref="H3:J4"/>
    <mergeCell ref="U57:V57"/>
    <mergeCell ref="O57:T57"/>
    <mergeCell ref="W3:W5"/>
    <mergeCell ref="N2:W2"/>
    <mergeCell ref="R3:T3"/>
    <mergeCell ref="O4:Q4"/>
    <mergeCell ref="U21:V21"/>
    <mergeCell ref="U22:V22"/>
    <mergeCell ref="U11:V11"/>
    <mergeCell ref="U28:V28"/>
    <mergeCell ref="U29:V29"/>
    <mergeCell ref="U30:V30"/>
    <mergeCell ref="U31:V31"/>
    <mergeCell ref="U32:V32"/>
    <mergeCell ref="U44:V44"/>
    <mergeCell ref="U35:V35"/>
    <mergeCell ref="U36:V36"/>
    <mergeCell ref="U45:V45"/>
    <mergeCell ref="U37:V37"/>
    <mergeCell ref="U38:V38"/>
    <mergeCell ref="U39:V39"/>
    <mergeCell ref="U40:V40"/>
    <mergeCell ref="U41:V41"/>
    <mergeCell ref="U42:V42"/>
    <mergeCell ref="B57:G57"/>
    <mergeCell ref="K7:L7"/>
    <mergeCell ref="K8:L8"/>
    <mergeCell ref="K9:L9"/>
    <mergeCell ref="K10:L10"/>
    <mergeCell ref="H57:I57"/>
    <mergeCell ref="K11:L11"/>
    <mergeCell ref="K12:L12"/>
    <mergeCell ref="K13:L13"/>
    <mergeCell ref="K14:L14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U27:V27"/>
    <mergeCell ref="K6:L6"/>
    <mergeCell ref="K15:L15"/>
    <mergeCell ref="K16:L16"/>
    <mergeCell ref="K28:L28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7:L27"/>
    <mergeCell ref="K26:L26"/>
    <mergeCell ref="U43:V43"/>
    <mergeCell ref="K43:L43"/>
    <mergeCell ref="K44:L44"/>
    <mergeCell ref="K45:L45"/>
    <mergeCell ref="U6:V6"/>
    <mergeCell ref="U7:V7"/>
    <mergeCell ref="U8:V8"/>
    <mergeCell ref="U9:V9"/>
    <mergeCell ref="U10:V10"/>
    <mergeCell ref="U16:V16"/>
    <mergeCell ref="U17:V17"/>
    <mergeCell ref="U18:V18"/>
    <mergeCell ref="U19:V19"/>
    <mergeCell ref="U12:V12"/>
    <mergeCell ref="U13:V13"/>
    <mergeCell ref="U14:V14"/>
    <mergeCell ref="U15:V15"/>
    <mergeCell ref="U20:V20"/>
    <mergeCell ref="U33:V33"/>
    <mergeCell ref="U34:V34"/>
    <mergeCell ref="U23:V23"/>
    <mergeCell ref="U24:V24"/>
    <mergeCell ref="U25:V25"/>
    <mergeCell ref="U26:V26"/>
    <mergeCell ref="K46:L46"/>
    <mergeCell ref="U46:V46"/>
    <mergeCell ref="K47:L47"/>
    <mergeCell ref="U47:V47"/>
    <mergeCell ref="K48:L48"/>
    <mergeCell ref="U48:V48"/>
    <mergeCell ref="K49:L49"/>
    <mergeCell ref="U49:V49"/>
    <mergeCell ref="K50:L50"/>
    <mergeCell ref="U50:V50"/>
    <mergeCell ref="K51:L51"/>
    <mergeCell ref="U51:V51"/>
    <mergeCell ref="K52:L52"/>
    <mergeCell ref="U52:V52"/>
    <mergeCell ref="K53:L53"/>
    <mergeCell ref="U53:V53"/>
    <mergeCell ref="K54:L54"/>
    <mergeCell ref="U54:V54"/>
    <mergeCell ref="K55:L55"/>
    <mergeCell ref="U55:V55"/>
  </mergeCells>
  <phoneticPr fontId="0" type="noConversion"/>
  <dataValidations count="1">
    <dataValidation type="list" allowBlank="1" showInputMessage="1" showErrorMessage="1" sqref="F6:F55 I6:I55 S6:S55 C6:C55 P6:P55">
      <formula1>$A$62:$A$64</formula1>
    </dataValidation>
  </dataValidations>
  <pageMargins left="1.3385826771653544" right="0.70866141732283472" top="0.35433070866141736" bottom="0.35433070866141736" header="0.31496062992125984" footer="0.31496062992125984"/>
  <pageSetup paperSize="9" orientation="portrait" blackAndWhite="1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ข้อมูลพื้นฐาน!I5:I5</xm:f>
          </x14:formula1>
          <xm:sqref>K57:L58 U58:V58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00B050"/>
  </sheetPr>
  <dimension ref="A1:S54"/>
  <sheetViews>
    <sheetView zoomScale="110" zoomScaleNormal="110" zoomScaleSheetLayoutView="120" workbookViewId="0">
      <selection activeCell="H11" sqref="H11"/>
    </sheetView>
  </sheetViews>
  <sheetFormatPr defaultColWidth="0" defaultRowHeight="18.75"/>
  <cols>
    <col min="1" max="1" width="5.09765625" style="1" customWidth="1"/>
    <col min="2" max="2" width="24.09765625" style="1" customWidth="1"/>
    <col min="3" max="9" width="7.09765625" style="1" customWidth="1"/>
    <col min="10" max="10" width="8.8984375" style="1" customWidth="1"/>
    <col min="11" max="17" width="0" style="1" hidden="1" customWidth="1"/>
    <col min="18" max="18" width="8.8984375" style="1" hidden="1" customWidth="1"/>
    <col min="19" max="19" width="5.296875" style="1" hidden="1" customWidth="1"/>
    <col min="20" max="16384" width="8.8984375" style="1" hidden="1"/>
  </cols>
  <sheetData>
    <row r="1" spans="1:19" ht="21">
      <c r="A1" s="919" t="s">
        <v>1735</v>
      </c>
      <c r="B1" s="919"/>
      <c r="C1" s="919"/>
      <c r="D1" s="919"/>
      <c r="E1" s="919"/>
      <c r="F1" s="919"/>
      <c r="G1" s="919"/>
      <c r="H1" s="919"/>
      <c r="I1" s="919"/>
      <c r="J1" s="919"/>
    </row>
    <row r="2" spans="1:19" ht="21">
      <c r="A2" s="919" t="str">
        <f>"ระดับชั้นประถมศึกษาปีที่  "&amp;ข้อมูลพื้นฐาน!B9&amp;"    ปีการศึกษา  "&amp;ข้อมูลพื้นฐาน!B8</f>
        <v>ระดับชั้นประถมศึกษาปีที่      ปีการศึกษา  2565</v>
      </c>
      <c r="B2" s="919"/>
      <c r="C2" s="919"/>
      <c r="D2" s="919"/>
      <c r="E2" s="919"/>
      <c r="F2" s="919"/>
      <c r="G2" s="919"/>
      <c r="H2" s="919"/>
      <c r="I2" s="919"/>
      <c r="J2" s="919"/>
    </row>
    <row r="3" spans="1:19" ht="21.6" customHeight="1">
      <c r="A3" s="995" t="s">
        <v>38</v>
      </c>
      <c r="B3" s="996" t="s">
        <v>174</v>
      </c>
      <c r="C3" s="998" t="s">
        <v>1706</v>
      </c>
      <c r="D3" s="998"/>
      <c r="E3" s="998"/>
      <c r="F3" s="998"/>
      <c r="G3" s="998"/>
      <c r="H3" s="997" t="s">
        <v>1713</v>
      </c>
      <c r="I3" s="993" t="s">
        <v>1707</v>
      </c>
      <c r="J3" s="995" t="s">
        <v>61</v>
      </c>
      <c r="S3" s="1">
        <v>0</v>
      </c>
    </row>
    <row r="4" spans="1:19" ht="22.5">
      <c r="A4" s="995"/>
      <c r="B4" s="996"/>
      <c r="C4" s="596" t="s">
        <v>1708</v>
      </c>
      <c r="D4" s="596" t="s">
        <v>1709</v>
      </c>
      <c r="E4" s="596" t="s">
        <v>1710</v>
      </c>
      <c r="F4" s="596" t="s">
        <v>1711</v>
      </c>
      <c r="G4" s="596" t="s">
        <v>1712</v>
      </c>
      <c r="H4" s="997"/>
      <c r="I4" s="994"/>
      <c r="J4" s="995"/>
      <c r="S4" s="1">
        <v>1</v>
      </c>
    </row>
    <row r="5" spans="1:19" ht="12.6" customHeight="1">
      <c r="A5" s="620">
        <f>เวลาเรียน1!A7</f>
        <v>1</v>
      </c>
      <c r="B5" s="621" t="str">
        <f>เวลาเรียน1!D7</f>
        <v/>
      </c>
      <c r="C5" s="408"/>
      <c r="D5" s="408"/>
      <c r="E5" s="408"/>
      <c r="F5" s="408"/>
      <c r="G5" s="408"/>
      <c r="H5" s="622" t="e">
        <f>IF(A5="","",IF(J5="ย้าย","-",(MODE(C5:G5))))</f>
        <v>#N/A</v>
      </c>
      <c r="I5" s="594" t="e">
        <f t="shared" ref="I5:I36" si="0">IF(H5="","",IF(J5="ย้าย","-",VLOOKUP(H5,เกณฑ์สมรรถ,3,TRUE)))</f>
        <v>#N/A</v>
      </c>
      <c r="J5" s="595" t="str">
        <f>สรุปเวลาเรียน!X5</f>
        <v/>
      </c>
      <c r="M5" s="335"/>
      <c r="N5" s="336" t="s">
        <v>171</v>
      </c>
      <c r="O5" s="335"/>
      <c r="S5" s="1">
        <v>2</v>
      </c>
    </row>
    <row r="6" spans="1:19" ht="12.6" customHeight="1">
      <c r="A6" s="620" t="str">
        <f>เวลาเรียน1!A8</f>
        <v/>
      </c>
      <c r="B6" s="621" t="str">
        <f>เวลาเรียน1!D8</f>
        <v/>
      </c>
      <c r="C6" s="408"/>
      <c r="D6" s="408"/>
      <c r="E6" s="408"/>
      <c r="F6" s="408"/>
      <c r="G6" s="408"/>
      <c r="H6" s="622" t="str">
        <f t="shared" ref="H6:H54" si="1">IF(A6="","",IF(J6="ย้าย","-",(MODE(C6:G6))))</f>
        <v/>
      </c>
      <c r="I6" s="594" t="str">
        <f t="shared" si="0"/>
        <v/>
      </c>
      <c r="J6" s="595" t="str">
        <f>สรุปเวลาเรียน!X6</f>
        <v/>
      </c>
      <c r="M6" s="336" t="s">
        <v>167</v>
      </c>
      <c r="N6" s="336"/>
      <c r="O6" s="336" t="s">
        <v>169</v>
      </c>
      <c r="S6" s="1">
        <v>3</v>
      </c>
    </row>
    <row r="7" spans="1:19" ht="12.6" customHeight="1">
      <c r="A7" s="620" t="str">
        <f>เวลาเรียน1!A9</f>
        <v/>
      </c>
      <c r="B7" s="621" t="str">
        <f>เวลาเรียน1!D9</f>
        <v/>
      </c>
      <c r="C7" s="408"/>
      <c r="D7" s="408"/>
      <c r="E7" s="408"/>
      <c r="F7" s="408"/>
      <c r="G7" s="408"/>
      <c r="H7" s="622" t="str">
        <f t="shared" si="1"/>
        <v/>
      </c>
      <c r="I7" s="594" t="str">
        <f t="shared" si="0"/>
        <v/>
      </c>
      <c r="J7" s="595" t="str">
        <f>สรุปเวลาเรียน!X7</f>
        <v/>
      </c>
      <c r="M7" s="335">
        <v>0</v>
      </c>
      <c r="N7" s="335"/>
      <c r="O7" s="335" t="s">
        <v>53</v>
      </c>
    </row>
    <row r="8" spans="1:19" ht="12.6" customHeight="1">
      <c r="A8" s="620" t="str">
        <f>เวลาเรียน1!A10</f>
        <v/>
      </c>
      <c r="B8" s="621" t="str">
        <f>เวลาเรียน1!D10</f>
        <v/>
      </c>
      <c r="C8" s="408"/>
      <c r="D8" s="408"/>
      <c r="E8" s="408"/>
      <c r="F8" s="408"/>
      <c r="G8" s="408"/>
      <c r="H8" s="622" t="str">
        <f t="shared" si="1"/>
        <v/>
      </c>
      <c r="I8" s="594" t="str">
        <f t="shared" si="0"/>
        <v/>
      </c>
      <c r="J8" s="595" t="str">
        <f>สรุปเวลาเรียน!X8</f>
        <v/>
      </c>
      <c r="M8" s="336">
        <v>1</v>
      </c>
      <c r="N8" s="336"/>
      <c r="O8" s="336" t="s">
        <v>52</v>
      </c>
    </row>
    <row r="9" spans="1:19" ht="12.6" customHeight="1">
      <c r="A9" s="620" t="str">
        <f>เวลาเรียน1!A11</f>
        <v/>
      </c>
      <c r="B9" s="621" t="str">
        <f>เวลาเรียน1!D11</f>
        <v/>
      </c>
      <c r="C9" s="408"/>
      <c r="D9" s="408"/>
      <c r="E9" s="408"/>
      <c r="F9" s="408"/>
      <c r="G9" s="408"/>
      <c r="H9" s="622" t="str">
        <f t="shared" si="1"/>
        <v/>
      </c>
      <c r="I9" s="594" t="str">
        <f t="shared" si="0"/>
        <v/>
      </c>
      <c r="J9" s="595" t="str">
        <f>สรุปเวลาเรียน!X9</f>
        <v/>
      </c>
      <c r="M9" s="336">
        <v>2</v>
      </c>
      <c r="N9" s="336"/>
      <c r="O9" s="336" t="s">
        <v>172</v>
      </c>
    </row>
    <row r="10" spans="1:19" ht="12.6" customHeight="1">
      <c r="A10" s="620" t="str">
        <f>เวลาเรียน1!A12</f>
        <v/>
      </c>
      <c r="B10" s="621" t="str">
        <f>เวลาเรียน1!D12</f>
        <v/>
      </c>
      <c r="C10" s="408"/>
      <c r="D10" s="408"/>
      <c r="E10" s="408"/>
      <c r="F10" s="408"/>
      <c r="G10" s="408"/>
      <c r="H10" s="622" t="str">
        <f>IF(A10="","",IF(J10="ย้าย","-",(MODE(C10:G10))))</f>
        <v/>
      </c>
      <c r="I10" s="594" t="str">
        <f t="shared" si="0"/>
        <v/>
      </c>
      <c r="J10" s="595" t="str">
        <f>สรุปเวลาเรียน!X10</f>
        <v/>
      </c>
      <c r="M10" s="336">
        <v>3</v>
      </c>
      <c r="N10" s="336"/>
      <c r="O10" s="336" t="s">
        <v>173</v>
      </c>
    </row>
    <row r="11" spans="1:19" ht="12.6" customHeight="1">
      <c r="A11" s="620" t="str">
        <f>เวลาเรียน1!A13</f>
        <v/>
      </c>
      <c r="B11" s="621" t="str">
        <f>เวลาเรียน1!D13</f>
        <v/>
      </c>
      <c r="C11" s="408"/>
      <c r="D11" s="408"/>
      <c r="E11" s="408"/>
      <c r="F11" s="408"/>
      <c r="G11" s="408"/>
      <c r="H11" s="622" t="str">
        <f t="shared" si="1"/>
        <v/>
      </c>
      <c r="I11" s="594" t="str">
        <f t="shared" si="0"/>
        <v/>
      </c>
      <c r="J11" s="595" t="str">
        <f>สรุปเวลาเรียน!X11</f>
        <v/>
      </c>
    </row>
    <row r="12" spans="1:19" ht="12.6" customHeight="1">
      <c r="A12" s="620" t="str">
        <f>เวลาเรียน1!A14</f>
        <v/>
      </c>
      <c r="B12" s="621" t="str">
        <f>เวลาเรียน1!D14</f>
        <v/>
      </c>
      <c r="C12" s="408"/>
      <c r="D12" s="408"/>
      <c r="E12" s="408"/>
      <c r="F12" s="408"/>
      <c r="G12" s="408"/>
      <c r="H12" s="622" t="str">
        <f t="shared" si="1"/>
        <v/>
      </c>
      <c r="I12" s="594" t="str">
        <f t="shared" si="0"/>
        <v/>
      </c>
      <c r="J12" s="595" t="str">
        <f>สรุปเวลาเรียน!X12</f>
        <v/>
      </c>
    </row>
    <row r="13" spans="1:19" ht="12.6" customHeight="1">
      <c r="A13" s="620" t="str">
        <f>เวลาเรียน1!A15</f>
        <v/>
      </c>
      <c r="B13" s="621" t="str">
        <f>เวลาเรียน1!D15</f>
        <v/>
      </c>
      <c r="C13" s="408"/>
      <c r="D13" s="408"/>
      <c r="E13" s="408"/>
      <c r="F13" s="408"/>
      <c r="G13" s="408"/>
      <c r="H13" s="622" t="str">
        <f t="shared" si="1"/>
        <v/>
      </c>
      <c r="I13" s="594" t="str">
        <f t="shared" si="0"/>
        <v/>
      </c>
      <c r="J13" s="595" t="str">
        <f>สรุปเวลาเรียน!X13</f>
        <v/>
      </c>
    </row>
    <row r="14" spans="1:19" ht="12.6" customHeight="1">
      <c r="A14" s="620" t="str">
        <f>เวลาเรียน1!A16</f>
        <v/>
      </c>
      <c r="B14" s="621" t="str">
        <f>เวลาเรียน1!D16</f>
        <v/>
      </c>
      <c r="C14" s="408"/>
      <c r="D14" s="408"/>
      <c r="E14" s="408"/>
      <c r="F14" s="408"/>
      <c r="G14" s="408"/>
      <c r="H14" s="622" t="str">
        <f t="shared" si="1"/>
        <v/>
      </c>
      <c r="I14" s="594" t="str">
        <f t="shared" si="0"/>
        <v/>
      </c>
      <c r="J14" s="595" t="str">
        <f>สรุปเวลาเรียน!X14</f>
        <v/>
      </c>
    </row>
    <row r="15" spans="1:19" ht="12.6" customHeight="1">
      <c r="A15" s="620" t="str">
        <f>เวลาเรียน1!A17</f>
        <v/>
      </c>
      <c r="B15" s="621" t="str">
        <f>เวลาเรียน1!D17</f>
        <v/>
      </c>
      <c r="C15" s="408"/>
      <c r="D15" s="408"/>
      <c r="E15" s="408"/>
      <c r="F15" s="408"/>
      <c r="G15" s="408"/>
      <c r="H15" s="622" t="str">
        <f t="shared" si="1"/>
        <v/>
      </c>
      <c r="I15" s="594" t="str">
        <f t="shared" si="0"/>
        <v/>
      </c>
      <c r="J15" s="595" t="str">
        <f>สรุปเวลาเรียน!X15</f>
        <v/>
      </c>
    </row>
    <row r="16" spans="1:19" ht="12.6" customHeight="1">
      <c r="A16" s="620" t="str">
        <f>เวลาเรียน1!A18</f>
        <v/>
      </c>
      <c r="B16" s="621" t="str">
        <f>เวลาเรียน1!D18</f>
        <v/>
      </c>
      <c r="C16" s="408"/>
      <c r="D16" s="408"/>
      <c r="E16" s="408"/>
      <c r="F16" s="408"/>
      <c r="G16" s="408"/>
      <c r="H16" s="622" t="str">
        <f t="shared" si="1"/>
        <v/>
      </c>
      <c r="I16" s="594" t="str">
        <f t="shared" si="0"/>
        <v/>
      </c>
      <c r="J16" s="595" t="str">
        <f>สรุปเวลาเรียน!X16</f>
        <v/>
      </c>
    </row>
    <row r="17" spans="1:10" ht="12.6" customHeight="1">
      <c r="A17" s="620" t="str">
        <f>เวลาเรียน1!A19</f>
        <v/>
      </c>
      <c r="B17" s="621" t="str">
        <f>เวลาเรียน1!D19</f>
        <v/>
      </c>
      <c r="C17" s="408"/>
      <c r="D17" s="408"/>
      <c r="E17" s="408"/>
      <c r="F17" s="408"/>
      <c r="G17" s="408"/>
      <c r="H17" s="622" t="str">
        <f t="shared" si="1"/>
        <v/>
      </c>
      <c r="I17" s="594" t="str">
        <f t="shared" si="0"/>
        <v/>
      </c>
      <c r="J17" s="595" t="str">
        <f>สรุปเวลาเรียน!X17</f>
        <v/>
      </c>
    </row>
    <row r="18" spans="1:10" ht="12.6" customHeight="1">
      <c r="A18" s="620" t="str">
        <f>เวลาเรียน1!A20</f>
        <v/>
      </c>
      <c r="B18" s="621" t="str">
        <f>เวลาเรียน1!D20</f>
        <v/>
      </c>
      <c r="C18" s="408"/>
      <c r="D18" s="408"/>
      <c r="E18" s="408"/>
      <c r="F18" s="408"/>
      <c r="G18" s="408"/>
      <c r="H18" s="622" t="str">
        <f t="shared" si="1"/>
        <v/>
      </c>
      <c r="I18" s="594" t="str">
        <f t="shared" si="0"/>
        <v/>
      </c>
      <c r="J18" s="595" t="str">
        <f>สรุปเวลาเรียน!X18</f>
        <v/>
      </c>
    </row>
    <row r="19" spans="1:10" ht="12.6" customHeight="1">
      <c r="A19" s="620" t="str">
        <f>เวลาเรียน1!A21</f>
        <v/>
      </c>
      <c r="B19" s="621" t="str">
        <f>เวลาเรียน1!D21</f>
        <v/>
      </c>
      <c r="C19" s="408"/>
      <c r="D19" s="408"/>
      <c r="E19" s="408"/>
      <c r="F19" s="408"/>
      <c r="G19" s="408"/>
      <c r="H19" s="622" t="str">
        <f t="shared" si="1"/>
        <v/>
      </c>
      <c r="I19" s="594" t="str">
        <f t="shared" si="0"/>
        <v/>
      </c>
      <c r="J19" s="595" t="str">
        <f>สรุปเวลาเรียน!X19</f>
        <v/>
      </c>
    </row>
    <row r="20" spans="1:10" ht="12.6" customHeight="1">
      <c r="A20" s="620" t="str">
        <f>เวลาเรียน1!A22</f>
        <v/>
      </c>
      <c r="B20" s="621" t="str">
        <f>เวลาเรียน1!D22</f>
        <v/>
      </c>
      <c r="C20" s="408"/>
      <c r="D20" s="408"/>
      <c r="E20" s="408"/>
      <c r="F20" s="408"/>
      <c r="G20" s="408"/>
      <c r="H20" s="622" t="str">
        <f t="shared" si="1"/>
        <v/>
      </c>
      <c r="I20" s="594" t="str">
        <f t="shared" si="0"/>
        <v/>
      </c>
      <c r="J20" s="595" t="str">
        <f>สรุปเวลาเรียน!X20</f>
        <v/>
      </c>
    </row>
    <row r="21" spans="1:10" ht="12.6" customHeight="1">
      <c r="A21" s="620" t="str">
        <f>เวลาเรียน1!A23</f>
        <v/>
      </c>
      <c r="B21" s="621" t="str">
        <f>เวลาเรียน1!D23</f>
        <v/>
      </c>
      <c r="C21" s="408"/>
      <c r="D21" s="408"/>
      <c r="E21" s="408"/>
      <c r="F21" s="408"/>
      <c r="G21" s="408"/>
      <c r="H21" s="622" t="str">
        <f t="shared" si="1"/>
        <v/>
      </c>
      <c r="I21" s="594" t="str">
        <f t="shared" si="0"/>
        <v/>
      </c>
      <c r="J21" s="595" t="str">
        <f>สรุปเวลาเรียน!X21</f>
        <v/>
      </c>
    </row>
    <row r="22" spans="1:10" ht="12.6" customHeight="1">
      <c r="A22" s="620" t="str">
        <f>เวลาเรียน1!A24</f>
        <v/>
      </c>
      <c r="B22" s="621" t="str">
        <f>เวลาเรียน1!D24</f>
        <v/>
      </c>
      <c r="C22" s="408"/>
      <c r="D22" s="408"/>
      <c r="E22" s="408"/>
      <c r="F22" s="408"/>
      <c r="G22" s="408"/>
      <c r="H22" s="622" t="str">
        <f t="shared" si="1"/>
        <v/>
      </c>
      <c r="I22" s="594" t="str">
        <f t="shared" si="0"/>
        <v/>
      </c>
      <c r="J22" s="595" t="str">
        <f>สรุปเวลาเรียน!X22</f>
        <v/>
      </c>
    </row>
    <row r="23" spans="1:10" ht="12.6" customHeight="1">
      <c r="A23" s="620" t="str">
        <f>เวลาเรียน1!A25</f>
        <v/>
      </c>
      <c r="B23" s="621" t="str">
        <f>เวลาเรียน1!D25</f>
        <v/>
      </c>
      <c r="C23" s="408"/>
      <c r="D23" s="408"/>
      <c r="E23" s="408"/>
      <c r="F23" s="408"/>
      <c r="G23" s="408"/>
      <c r="H23" s="622" t="str">
        <f t="shared" si="1"/>
        <v/>
      </c>
      <c r="I23" s="594" t="str">
        <f t="shared" si="0"/>
        <v/>
      </c>
      <c r="J23" s="595" t="str">
        <f>สรุปเวลาเรียน!X23</f>
        <v/>
      </c>
    </row>
    <row r="24" spans="1:10" ht="12.6" customHeight="1">
      <c r="A24" s="620" t="str">
        <f>เวลาเรียน1!A26</f>
        <v/>
      </c>
      <c r="B24" s="621" t="str">
        <f>เวลาเรียน1!D26</f>
        <v/>
      </c>
      <c r="C24" s="408"/>
      <c r="D24" s="408"/>
      <c r="E24" s="408"/>
      <c r="F24" s="408"/>
      <c r="G24" s="408"/>
      <c r="H24" s="622" t="str">
        <f t="shared" si="1"/>
        <v/>
      </c>
      <c r="I24" s="594" t="str">
        <f t="shared" si="0"/>
        <v/>
      </c>
      <c r="J24" s="595" t="str">
        <f>สรุปเวลาเรียน!X24</f>
        <v/>
      </c>
    </row>
    <row r="25" spans="1:10" ht="12.6" customHeight="1">
      <c r="A25" s="620" t="str">
        <f>เวลาเรียน1!A27</f>
        <v/>
      </c>
      <c r="B25" s="621" t="str">
        <f>เวลาเรียน1!D27</f>
        <v/>
      </c>
      <c r="C25" s="408"/>
      <c r="D25" s="408"/>
      <c r="E25" s="408"/>
      <c r="F25" s="408"/>
      <c r="G25" s="408"/>
      <c r="H25" s="622" t="str">
        <f t="shared" si="1"/>
        <v/>
      </c>
      <c r="I25" s="594" t="str">
        <f t="shared" si="0"/>
        <v/>
      </c>
      <c r="J25" s="595" t="str">
        <f>สรุปเวลาเรียน!X25</f>
        <v/>
      </c>
    </row>
    <row r="26" spans="1:10" ht="12.6" customHeight="1">
      <c r="A26" s="620" t="str">
        <f>เวลาเรียน1!A28</f>
        <v/>
      </c>
      <c r="B26" s="621" t="str">
        <f>เวลาเรียน1!D28</f>
        <v/>
      </c>
      <c r="C26" s="408"/>
      <c r="D26" s="408"/>
      <c r="E26" s="408"/>
      <c r="F26" s="408"/>
      <c r="G26" s="408"/>
      <c r="H26" s="622" t="str">
        <f t="shared" si="1"/>
        <v/>
      </c>
      <c r="I26" s="594" t="str">
        <f t="shared" si="0"/>
        <v/>
      </c>
      <c r="J26" s="595" t="str">
        <f>สรุปเวลาเรียน!X26</f>
        <v/>
      </c>
    </row>
    <row r="27" spans="1:10" ht="12.6" customHeight="1">
      <c r="A27" s="620" t="str">
        <f>เวลาเรียน1!A29</f>
        <v/>
      </c>
      <c r="B27" s="621" t="str">
        <f>เวลาเรียน1!D29</f>
        <v/>
      </c>
      <c r="C27" s="408"/>
      <c r="D27" s="408"/>
      <c r="E27" s="408"/>
      <c r="F27" s="408"/>
      <c r="G27" s="408"/>
      <c r="H27" s="622" t="str">
        <f t="shared" si="1"/>
        <v/>
      </c>
      <c r="I27" s="594" t="str">
        <f t="shared" si="0"/>
        <v/>
      </c>
      <c r="J27" s="595" t="str">
        <f>สรุปเวลาเรียน!X27</f>
        <v/>
      </c>
    </row>
    <row r="28" spans="1:10" ht="12.6" customHeight="1">
      <c r="A28" s="620" t="str">
        <f>เวลาเรียน1!A30</f>
        <v/>
      </c>
      <c r="B28" s="621" t="str">
        <f>เวลาเรียน1!D30</f>
        <v/>
      </c>
      <c r="C28" s="408"/>
      <c r="D28" s="408"/>
      <c r="E28" s="408"/>
      <c r="F28" s="408"/>
      <c r="G28" s="408"/>
      <c r="H28" s="622" t="str">
        <f t="shared" si="1"/>
        <v/>
      </c>
      <c r="I28" s="594" t="str">
        <f t="shared" si="0"/>
        <v/>
      </c>
      <c r="J28" s="595" t="str">
        <f>สรุปเวลาเรียน!X28</f>
        <v/>
      </c>
    </row>
    <row r="29" spans="1:10" ht="12.6" customHeight="1">
      <c r="A29" s="620" t="str">
        <f>เวลาเรียน1!A31</f>
        <v/>
      </c>
      <c r="B29" s="621" t="str">
        <f>เวลาเรียน1!D31</f>
        <v/>
      </c>
      <c r="C29" s="408"/>
      <c r="D29" s="408"/>
      <c r="E29" s="408"/>
      <c r="F29" s="408"/>
      <c r="G29" s="408"/>
      <c r="H29" s="622" t="str">
        <f t="shared" si="1"/>
        <v/>
      </c>
      <c r="I29" s="594" t="str">
        <f t="shared" si="0"/>
        <v/>
      </c>
      <c r="J29" s="595" t="str">
        <f>สรุปเวลาเรียน!X29</f>
        <v/>
      </c>
    </row>
    <row r="30" spans="1:10" ht="12.6" customHeight="1">
      <c r="A30" s="620" t="str">
        <f>เวลาเรียน1!A32</f>
        <v/>
      </c>
      <c r="B30" s="621" t="str">
        <f>เวลาเรียน1!D32</f>
        <v/>
      </c>
      <c r="C30" s="408"/>
      <c r="D30" s="408"/>
      <c r="E30" s="408"/>
      <c r="F30" s="408"/>
      <c r="G30" s="408"/>
      <c r="H30" s="622" t="str">
        <f t="shared" si="1"/>
        <v/>
      </c>
      <c r="I30" s="594" t="str">
        <f t="shared" si="0"/>
        <v/>
      </c>
      <c r="J30" s="595" t="str">
        <f>สรุปเวลาเรียน!X30</f>
        <v/>
      </c>
    </row>
    <row r="31" spans="1:10" ht="12.6" customHeight="1">
      <c r="A31" s="620" t="str">
        <f>เวลาเรียน1!A33</f>
        <v/>
      </c>
      <c r="B31" s="621" t="str">
        <f>เวลาเรียน1!D33</f>
        <v/>
      </c>
      <c r="C31" s="408"/>
      <c r="D31" s="408"/>
      <c r="E31" s="408"/>
      <c r="F31" s="408"/>
      <c r="G31" s="408"/>
      <c r="H31" s="622" t="str">
        <f t="shared" si="1"/>
        <v/>
      </c>
      <c r="I31" s="594" t="str">
        <f t="shared" si="0"/>
        <v/>
      </c>
      <c r="J31" s="595" t="str">
        <f>สรุปเวลาเรียน!X31</f>
        <v/>
      </c>
    </row>
    <row r="32" spans="1:10" ht="12.6" customHeight="1">
      <c r="A32" s="620" t="str">
        <f>เวลาเรียน1!A34</f>
        <v/>
      </c>
      <c r="B32" s="621" t="str">
        <f>เวลาเรียน1!D34</f>
        <v/>
      </c>
      <c r="C32" s="408"/>
      <c r="D32" s="408"/>
      <c r="E32" s="408"/>
      <c r="F32" s="408"/>
      <c r="G32" s="408"/>
      <c r="H32" s="622" t="str">
        <f t="shared" si="1"/>
        <v/>
      </c>
      <c r="I32" s="594" t="str">
        <f t="shared" si="0"/>
        <v/>
      </c>
      <c r="J32" s="595" t="str">
        <f>สรุปเวลาเรียน!X32</f>
        <v/>
      </c>
    </row>
    <row r="33" spans="1:10" ht="12.6" customHeight="1">
      <c r="A33" s="620" t="str">
        <f>เวลาเรียน1!A35</f>
        <v/>
      </c>
      <c r="B33" s="621" t="str">
        <f>เวลาเรียน1!D35</f>
        <v/>
      </c>
      <c r="C33" s="408"/>
      <c r="D33" s="408"/>
      <c r="E33" s="408"/>
      <c r="F33" s="408"/>
      <c r="G33" s="408"/>
      <c r="H33" s="622" t="str">
        <f t="shared" si="1"/>
        <v/>
      </c>
      <c r="I33" s="594" t="str">
        <f t="shared" si="0"/>
        <v/>
      </c>
      <c r="J33" s="595" t="str">
        <f>สรุปเวลาเรียน!X33</f>
        <v/>
      </c>
    </row>
    <row r="34" spans="1:10" ht="12.6" customHeight="1">
      <c r="A34" s="620" t="str">
        <f>เวลาเรียน1!A36</f>
        <v/>
      </c>
      <c r="B34" s="621" t="str">
        <f>เวลาเรียน1!D36</f>
        <v/>
      </c>
      <c r="C34" s="408"/>
      <c r="D34" s="408"/>
      <c r="E34" s="408"/>
      <c r="F34" s="408"/>
      <c r="G34" s="408"/>
      <c r="H34" s="622" t="str">
        <f t="shared" si="1"/>
        <v/>
      </c>
      <c r="I34" s="594" t="str">
        <f t="shared" si="0"/>
        <v/>
      </c>
      <c r="J34" s="595" t="str">
        <f>สรุปเวลาเรียน!X34</f>
        <v/>
      </c>
    </row>
    <row r="35" spans="1:10" ht="12.6" customHeight="1">
      <c r="A35" s="620" t="str">
        <f>เวลาเรียน1!A37</f>
        <v/>
      </c>
      <c r="B35" s="621" t="str">
        <f>เวลาเรียน1!D37</f>
        <v/>
      </c>
      <c r="C35" s="408"/>
      <c r="D35" s="408"/>
      <c r="E35" s="408"/>
      <c r="F35" s="408"/>
      <c r="G35" s="408"/>
      <c r="H35" s="622" t="str">
        <f t="shared" si="1"/>
        <v/>
      </c>
      <c r="I35" s="594" t="str">
        <f t="shared" si="0"/>
        <v/>
      </c>
      <c r="J35" s="595" t="str">
        <f>สรุปเวลาเรียน!X35</f>
        <v/>
      </c>
    </row>
    <row r="36" spans="1:10" ht="12.6" customHeight="1">
      <c r="A36" s="620" t="str">
        <f>เวลาเรียน1!A38</f>
        <v/>
      </c>
      <c r="B36" s="621" t="str">
        <f>เวลาเรียน1!D38</f>
        <v/>
      </c>
      <c r="C36" s="408"/>
      <c r="D36" s="408"/>
      <c r="E36" s="408"/>
      <c r="F36" s="408"/>
      <c r="G36" s="408"/>
      <c r="H36" s="622" t="str">
        <f t="shared" si="1"/>
        <v/>
      </c>
      <c r="I36" s="594" t="str">
        <f t="shared" si="0"/>
        <v/>
      </c>
      <c r="J36" s="595" t="str">
        <f>สรุปเวลาเรียน!X36</f>
        <v/>
      </c>
    </row>
    <row r="37" spans="1:10" ht="12.6" customHeight="1">
      <c r="A37" s="620" t="str">
        <f>เวลาเรียน1!A39</f>
        <v/>
      </c>
      <c r="B37" s="621" t="str">
        <f>เวลาเรียน1!D39</f>
        <v/>
      </c>
      <c r="C37" s="408"/>
      <c r="D37" s="408"/>
      <c r="E37" s="408"/>
      <c r="F37" s="408"/>
      <c r="G37" s="408"/>
      <c r="H37" s="622" t="str">
        <f t="shared" si="1"/>
        <v/>
      </c>
      <c r="I37" s="594" t="str">
        <f t="shared" ref="I37:I54" si="2">IF(H37="","",IF(J37="ย้าย","-",VLOOKUP(H37,เกณฑ์สมรรถ,3,TRUE)))</f>
        <v/>
      </c>
      <c r="J37" s="595" t="str">
        <f>สรุปเวลาเรียน!X37</f>
        <v/>
      </c>
    </row>
    <row r="38" spans="1:10" ht="12.6" customHeight="1">
      <c r="A38" s="620" t="str">
        <f>เวลาเรียน1!A40</f>
        <v/>
      </c>
      <c r="B38" s="621" t="str">
        <f>เวลาเรียน1!D40</f>
        <v/>
      </c>
      <c r="C38" s="408"/>
      <c r="D38" s="408"/>
      <c r="E38" s="408"/>
      <c r="F38" s="408"/>
      <c r="G38" s="408"/>
      <c r="H38" s="622" t="str">
        <f t="shared" si="1"/>
        <v/>
      </c>
      <c r="I38" s="594" t="str">
        <f t="shared" si="2"/>
        <v/>
      </c>
      <c r="J38" s="595" t="str">
        <f>สรุปเวลาเรียน!X38</f>
        <v/>
      </c>
    </row>
    <row r="39" spans="1:10" ht="12.6" customHeight="1">
      <c r="A39" s="620" t="str">
        <f>เวลาเรียน1!A41</f>
        <v/>
      </c>
      <c r="B39" s="621" t="str">
        <f>เวลาเรียน1!D41</f>
        <v/>
      </c>
      <c r="C39" s="408"/>
      <c r="D39" s="408"/>
      <c r="E39" s="408"/>
      <c r="F39" s="408"/>
      <c r="G39" s="408"/>
      <c r="H39" s="622" t="str">
        <f t="shared" si="1"/>
        <v/>
      </c>
      <c r="I39" s="594" t="str">
        <f t="shared" si="2"/>
        <v/>
      </c>
      <c r="J39" s="595" t="str">
        <f>สรุปเวลาเรียน!X39</f>
        <v/>
      </c>
    </row>
    <row r="40" spans="1:10" ht="12.6" customHeight="1">
      <c r="A40" s="620" t="str">
        <f>เวลาเรียน1!A42</f>
        <v/>
      </c>
      <c r="B40" s="621" t="str">
        <f>เวลาเรียน1!D42</f>
        <v/>
      </c>
      <c r="C40" s="408"/>
      <c r="D40" s="408"/>
      <c r="E40" s="408"/>
      <c r="F40" s="408"/>
      <c r="G40" s="408"/>
      <c r="H40" s="622" t="str">
        <f t="shared" si="1"/>
        <v/>
      </c>
      <c r="I40" s="594" t="str">
        <f t="shared" si="2"/>
        <v/>
      </c>
      <c r="J40" s="595" t="str">
        <f>สรุปเวลาเรียน!X40</f>
        <v/>
      </c>
    </row>
    <row r="41" spans="1:10" ht="12.6" customHeight="1">
      <c r="A41" s="620" t="str">
        <f>เวลาเรียน1!A43</f>
        <v/>
      </c>
      <c r="B41" s="621" t="str">
        <f>เวลาเรียน1!D43</f>
        <v/>
      </c>
      <c r="C41" s="408"/>
      <c r="D41" s="408"/>
      <c r="E41" s="408"/>
      <c r="F41" s="408"/>
      <c r="G41" s="408"/>
      <c r="H41" s="622" t="str">
        <f t="shared" si="1"/>
        <v/>
      </c>
      <c r="I41" s="594" t="str">
        <f t="shared" si="2"/>
        <v/>
      </c>
      <c r="J41" s="595" t="str">
        <f>สรุปเวลาเรียน!X41</f>
        <v/>
      </c>
    </row>
    <row r="42" spans="1:10" ht="12.6" customHeight="1">
      <c r="A42" s="620" t="str">
        <f>เวลาเรียน1!A44</f>
        <v/>
      </c>
      <c r="B42" s="621" t="str">
        <f>เวลาเรียน1!D44</f>
        <v/>
      </c>
      <c r="C42" s="408"/>
      <c r="D42" s="408"/>
      <c r="E42" s="408"/>
      <c r="F42" s="408"/>
      <c r="G42" s="408"/>
      <c r="H42" s="622" t="str">
        <f t="shared" si="1"/>
        <v/>
      </c>
      <c r="I42" s="594" t="str">
        <f t="shared" si="2"/>
        <v/>
      </c>
      <c r="J42" s="595" t="str">
        <f>สรุปเวลาเรียน!X42</f>
        <v/>
      </c>
    </row>
    <row r="43" spans="1:10" ht="12.6" customHeight="1">
      <c r="A43" s="620" t="str">
        <f>เวลาเรียน1!A45</f>
        <v/>
      </c>
      <c r="B43" s="621" t="str">
        <f>เวลาเรียน1!D45</f>
        <v/>
      </c>
      <c r="C43" s="408"/>
      <c r="D43" s="408"/>
      <c r="E43" s="408"/>
      <c r="F43" s="408"/>
      <c r="G43" s="408"/>
      <c r="H43" s="622" t="str">
        <f t="shared" si="1"/>
        <v/>
      </c>
      <c r="I43" s="594" t="str">
        <f t="shared" si="2"/>
        <v/>
      </c>
      <c r="J43" s="595" t="str">
        <f>สรุปเวลาเรียน!X43</f>
        <v/>
      </c>
    </row>
    <row r="44" spans="1:10" ht="12.6" customHeight="1">
      <c r="A44" s="620" t="str">
        <f>เวลาเรียน1!A46</f>
        <v/>
      </c>
      <c r="B44" s="621" t="str">
        <f>เวลาเรียน1!D46</f>
        <v/>
      </c>
      <c r="C44" s="408"/>
      <c r="D44" s="408"/>
      <c r="E44" s="408"/>
      <c r="F44" s="408"/>
      <c r="G44" s="408"/>
      <c r="H44" s="622" t="str">
        <f t="shared" si="1"/>
        <v/>
      </c>
      <c r="I44" s="594" t="str">
        <f t="shared" si="2"/>
        <v/>
      </c>
      <c r="J44" s="595" t="str">
        <f>สรุปเวลาเรียน!X44</f>
        <v/>
      </c>
    </row>
    <row r="45" spans="1:10" ht="12.6" customHeight="1">
      <c r="A45" s="620" t="str">
        <f>เวลาเรียน1!A47</f>
        <v/>
      </c>
      <c r="B45" s="621" t="str">
        <f>เวลาเรียน1!D47</f>
        <v/>
      </c>
      <c r="C45" s="408"/>
      <c r="D45" s="408"/>
      <c r="E45" s="408"/>
      <c r="F45" s="408"/>
      <c r="G45" s="408"/>
      <c r="H45" s="622" t="str">
        <f t="shared" si="1"/>
        <v/>
      </c>
      <c r="I45" s="594" t="str">
        <f t="shared" si="2"/>
        <v/>
      </c>
      <c r="J45" s="595" t="str">
        <f>สรุปเวลาเรียน!X45</f>
        <v/>
      </c>
    </row>
    <row r="46" spans="1:10" ht="12.6" customHeight="1">
      <c r="A46" s="620" t="str">
        <f>เวลาเรียน1!A48</f>
        <v/>
      </c>
      <c r="B46" s="621" t="str">
        <f>เวลาเรียน1!D48</f>
        <v/>
      </c>
      <c r="C46" s="408"/>
      <c r="D46" s="408"/>
      <c r="E46" s="408"/>
      <c r="F46" s="408"/>
      <c r="G46" s="408"/>
      <c r="H46" s="622" t="str">
        <f t="shared" si="1"/>
        <v/>
      </c>
      <c r="I46" s="594" t="str">
        <f t="shared" si="2"/>
        <v/>
      </c>
      <c r="J46" s="595" t="str">
        <f>สรุปเวลาเรียน!X46</f>
        <v/>
      </c>
    </row>
    <row r="47" spans="1:10" ht="12.6" customHeight="1">
      <c r="A47" s="620" t="str">
        <f>เวลาเรียน1!A49</f>
        <v/>
      </c>
      <c r="B47" s="621" t="str">
        <f>เวลาเรียน1!D49</f>
        <v/>
      </c>
      <c r="C47" s="408"/>
      <c r="D47" s="408"/>
      <c r="E47" s="408"/>
      <c r="F47" s="408"/>
      <c r="G47" s="408"/>
      <c r="H47" s="622" t="str">
        <f t="shared" si="1"/>
        <v/>
      </c>
      <c r="I47" s="594" t="str">
        <f t="shared" si="2"/>
        <v/>
      </c>
      <c r="J47" s="595" t="str">
        <f>สรุปเวลาเรียน!X47</f>
        <v/>
      </c>
    </row>
    <row r="48" spans="1:10" ht="12.6" customHeight="1">
      <c r="A48" s="620" t="str">
        <f>เวลาเรียน1!A50</f>
        <v/>
      </c>
      <c r="B48" s="621" t="str">
        <f>เวลาเรียน1!D50</f>
        <v/>
      </c>
      <c r="C48" s="408"/>
      <c r="D48" s="408"/>
      <c r="E48" s="408"/>
      <c r="F48" s="408"/>
      <c r="G48" s="408"/>
      <c r="H48" s="622" t="str">
        <f t="shared" si="1"/>
        <v/>
      </c>
      <c r="I48" s="594" t="str">
        <f t="shared" si="2"/>
        <v/>
      </c>
      <c r="J48" s="595" t="str">
        <f>สรุปเวลาเรียน!X48</f>
        <v/>
      </c>
    </row>
    <row r="49" spans="1:10" ht="12.6" customHeight="1">
      <c r="A49" s="620" t="str">
        <f>เวลาเรียน1!A51</f>
        <v/>
      </c>
      <c r="B49" s="621" t="str">
        <f>เวลาเรียน1!D51</f>
        <v/>
      </c>
      <c r="C49" s="408"/>
      <c r="D49" s="408"/>
      <c r="E49" s="408"/>
      <c r="F49" s="408"/>
      <c r="G49" s="408"/>
      <c r="H49" s="622" t="str">
        <f t="shared" si="1"/>
        <v/>
      </c>
      <c r="I49" s="594" t="str">
        <f t="shared" si="2"/>
        <v/>
      </c>
      <c r="J49" s="595" t="str">
        <f>สรุปเวลาเรียน!X49</f>
        <v/>
      </c>
    </row>
    <row r="50" spans="1:10" ht="12.6" customHeight="1">
      <c r="A50" s="620" t="str">
        <f>เวลาเรียน1!A52</f>
        <v/>
      </c>
      <c r="B50" s="621" t="str">
        <f>เวลาเรียน1!D52</f>
        <v/>
      </c>
      <c r="C50" s="408"/>
      <c r="D50" s="408"/>
      <c r="E50" s="408"/>
      <c r="F50" s="408"/>
      <c r="G50" s="408"/>
      <c r="H50" s="622" t="str">
        <f t="shared" si="1"/>
        <v/>
      </c>
      <c r="I50" s="594" t="str">
        <f t="shared" si="2"/>
        <v/>
      </c>
      <c r="J50" s="595" t="str">
        <f>สรุปเวลาเรียน!X50</f>
        <v/>
      </c>
    </row>
    <row r="51" spans="1:10" ht="12.6" customHeight="1">
      <c r="A51" s="620" t="str">
        <f>เวลาเรียน1!A53</f>
        <v/>
      </c>
      <c r="B51" s="621" t="str">
        <f>เวลาเรียน1!D53</f>
        <v/>
      </c>
      <c r="C51" s="408"/>
      <c r="D51" s="408"/>
      <c r="E51" s="408"/>
      <c r="F51" s="408"/>
      <c r="G51" s="408"/>
      <c r="H51" s="622" t="str">
        <f t="shared" si="1"/>
        <v/>
      </c>
      <c r="I51" s="594" t="str">
        <f t="shared" si="2"/>
        <v/>
      </c>
      <c r="J51" s="595" t="str">
        <f>สรุปเวลาเรียน!X51</f>
        <v/>
      </c>
    </row>
    <row r="52" spans="1:10" ht="12.6" customHeight="1">
      <c r="A52" s="620" t="str">
        <f>เวลาเรียน1!A54</f>
        <v/>
      </c>
      <c r="B52" s="621" t="str">
        <f>เวลาเรียน1!D54</f>
        <v/>
      </c>
      <c r="C52" s="408"/>
      <c r="D52" s="408"/>
      <c r="E52" s="408"/>
      <c r="F52" s="408"/>
      <c r="G52" s="408"/>
      <c r="H52" s="622" t="str">
        <f t="shared" si="1"/>
        <v/>
      </c>
      <c r="I52" s="594" t="str">
        <f t="shared" si="2"/>
        <v/>
      </c>
      <c r="J52" s="595" t="str">
        <f>สรุปเวลาเรียน!X52</f>
        <v/>
      </c>
    </row>
    <row r="53" spans="1:10" ht="12.6" customHeight="1">
      <c r="A53" s="620" t="str">
        <f>เวลาเรียน1!A55</f>
        <v/>
      </c>
      <c r="B53" s="621" t="str">
        <f>เวลาเรียน1!D55</f>
        <v/>
      </c>
      <c r="C53" s="408"/>
      <c r="D53" s="408"/>
      <c r="E53" s="408"/>
      <c r="F53" s="408"/>
      <c r="G53" s="408"/>
      <c r="H53" s="622" t="str">
        <f t="shared" si="1"/>
        <v/>
      </c>
      <c r="I53" s="594" t="str">
        <f t="shared" si="2"/>
        <v/>
      </c>
      <c r="J53" s="595" t="str">
        <f>สรุปเวลาเรียน!X53</f>
        <v/>
      </c>
    </row>
    <row r="54" spans="1:10" ht="12.6" customHeight="1">
      <c r="A54" s="620" t="str">
        <f>เวลาเรียน1!A56</f>
        <v/>
      </c>
      <c r="B54" s="621" t="str">
        <f>เวลาเรียน1!D56</f>
        <v/>
      </c>
      <c r="C54" s="408"/>
      <c r="D54" s="408"/>
      <c r="E54" s="408"/>
      <c r="F54" s="408"/>
      <c r="G54" s="408"/>
      <c r="H54" s="622" t="str">
        <f t="shared" si="1"/>
        <v/>
      </c>
      <c r="I54" s="594" t="str">
        <f t="shared" si="2"/>
        <v/>
      </c>
      <c r="J54" s="595" t="str">
        <f>สรุปเวลาเรียน!X54</f>
        <v/>
      </c>
    </row>
  </sheetData>
  <sheetProtection algorithmName="SHA-512" hashValue="M4PVe/dWTJFqjAhvyBLRrAvN/EoA7GoUtl3ZqqAIC+3fGdJMk1ttzGjh5Nn4hlnjBlTBmPKhKcAxG6Sj72OgFw==" saltValue="02oCrs0W7FLBfG9faccLtA==" spinCount="100000" sheet="1" objects="1" scenarios="1"/>
  <mergeCells count="8">
    <mergeCell ref="I3:I4"/>
    <mergeCell ref="A1:J1"/>
    <mergeCell ref="A2:J2"/>
    <mergeCell ref="A3:A4"/>
    <mergeCell ref="B3:B4"/>
    <mergeCell ref="H3:H4"/>
    <mergeCell ref="J3:J4"/>
    <mergeCell ref="C3:G3"/>
  </mergeCells>
  <conditionalFormatting sqref="I5:I54">
    <cfRule type="containsText" dxfId="29" priority="4" operator="containsText" text="0">
      <formula>NOT(ISERROR(SEARCH("0",I5)))</formula>
    </cfRule>
  </conditionalFormatting>
  <conditionalFormatting sqref="I5:I54">
    <cfRule type="containsText" dxfId="28" priority="3" operator="containsText" text="ไม่ผ่าน">
      <formula>NOT(ISERROR(SEARCH("ไม่ผ่าน",I5)))</formula>
    </cfRule>
  </conditionalFormatting>
  <dataValidations count="1">
    <dataValidation type="list" allowBlank="1" showInputMessage="1" showErrorMessage="1" sqref="C5:G54">
      <formula1>$S$2:$S$6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blackAndWhite="1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</sheetPr>
  <dimension ref="A1:AT72"/>
  <sheetViews>
    <sheetView showGridLines="0" topLeftCell="B1" zoomScale="150" zoomScaleNormal="150" zoomScaleSheetLayoutView="110" workbookViewId="0">
      <selection activeCell="C8" sqref="C8:T8"/>
    </sheetView>
  </sheetViews>
  <sheetFormatPr defaultColWidth="0" defaultRowHeight="14.1" customHeight="1" zeroHeight="1"/>
  <cols>
    <col min="1" max="1" width="4.8984375" style="73" customWidth="1"/>
    <col min="2" max="2" width="17.69921875" style="80" customWidth="1"/>
    <col min="3" max="20" width="3.09765625" style="79" customWidth="1"/>
    <col min="21" max="21" width="4.09765625" style="79" customWidth="1"/>
    <col min="22" max="22" width="4.09765625" style="73" customWidth="1"/>
    <col min="23" max="23" width="6.09765625" style="73" customWidth="1"/>
    <col min="24" max="39" width="6.09765625" style="73" hidden="1" customWidth="1"/>
    <col min="40" max="40" width="6.09765625" style="73" customWidth="1"/>
    <col min="41" max="46" width="5.3984375" style="73" customWidth="1"/>
    <col min="47" max="16384" width="5.3984375" style="73" hidden="1"/>
  </cols>
  <sheetData>
    <row r="1" spans="1:40" s="599" customFormat="1" ht="24" customHeight="1">
      <c r="A1" s="1006" t="s">
        <v>66</v>
      </c>
      <c r="B1" s="1006"/>
      <c r="C1" s="1006"/>
      <c r="D1" s="1006"/>
      <c r="E1" s="1006"/>
      <c r="F1" s="1006"/>
      <c r="G1" s="1006"/>
      <c r="H1" s="1006"/>
      <c r="I1" s="1006"/>
      <c r="J1" s="1006"/>
      <c r="K1" s="1006"/>
      <c r="L1" s="1006"/>
      <c r="M1" s="1006"/>
      <c r="N1" s="1006"/>
      <c r="O1" s="1006"/>
      <c r="P1" s="1006"/>
      <c r="Q1" s="1006"/>
      <c r="R1" s="1006"/>
      <c r="S1" s="1006"/>
      <c r="T1" s="1006"/>
      <c r="U1" s="1006"/>
      <c r="V1" s="1006"/>
      <c r="W1" s="1006"/>
      <c r="X1" s="597"/>
      <c r="Y1" s="597"/>
      <c r="Z1" s="597"/>
      <c r="AA1" s="598"/>
      <c r="AB1" s="598"/>
    </row>
    <row r="2" spans="1:40" s="599" customFormat="1" ht="21.95" customHeight="1">
      <c r="A2" s="1000" t="str">
        <f>"ระดับชั้นประถมศึกษาปีที่  "&amp;ข้อมูลพื้นฐาน!B9&amp;"    ปีการศึกษา  "&amp;ข้อมูลพื้นฐาน!B8</f>
        <v>ระดับชั้นประถมศึกษาปีที่      ปีการศึกษา  2565</v>
      </c>
      <c r="B2" s="1000"/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  <c r="O2" s="1000"/>
      <c r="P2" s="1000"/>
      <c r="Q2" s="1000"/>
      <c r="R2" s="1000"/>
      <c r="S2" s="1000"/>
      <c r="T2" s="1000"/>
      <c r="U2" s="1000"/>
      <c r="V2" s="1000"/>
      <c r="W2" s="1000"/>
      <c r="X2" s="600"/>
      <c r="Y2" s="601"/>
      <c r="Z2" s="602"/>
      <c r="AA2" s="602"/>
      <c r="AB2" s="602"/>
      <c r="AC2" s="602"/>
      <c r="AD2" s="602"/>
      <c r="AE2" s="603"/>
    </row>
    <row r="3" spans="1:40" ht="23.1" hidden="1" customHeight="1">
      <c r="A3" s="74"/>
      <c r="B3" s="74"/>
      <c r="C3" s="1009"/>
      <c r="D3" s="1009"/>
      <c r="E3" s="1009"/>
      <c r="F3" s="1009"/>
      <c r="G3" s="1009"/>
      <c r="H3" s="1009"/>
      <c r="I3" s="1009"/>
      <c r="J3" s="1009"/>
      <c r="K3" s="1009"/>
      <c r="L3" s="1009"/>
      <c r="M3" s="1009"/>
      <c r="N3" s="1009"/>
      <c r="O3" s="1009"/>
      <c r="P3" s="74"/>
      <c r="Q3" s="74"/>
      <c r="R3" s="74"/>
      <c r="S3" s="74"/>
      <c r="T3" s="74"/>
      <c r="U3" s="74"/>
      <c r="V3" s="74"/>
      <c r="W3" s="75"/>
      <c r="X3" s="332"/>
      <c r="Y3" s="566"/>
      <c r="Z3" s="567"/>
      <c r="AA3" s="567"/>
      <c r="AB3" s="567"/>
      <c r="AC3" s="567"/>
      <c r="AD3" s="567"/>
      <c r="AE3" s="568"/>
    </row>
    <row r="4" spans="1:40" ht="18.600000000000001" customHeight="1">
      <c r="A4" s="1001" t="s">
        <v>38</v>
      </c>
      <c r="B4" s="1012" t="s">
        <v>39</v>
      </c>
      <c r="C4" s="1011" t="s">
        <v>126</v>
      </c>
      <c r="D4" s="1011"/>
      <c r="E4" s="1011"/>
      <c r="F4" s="1011"/>
      <c r="G4" s="1011"/>
      <c r="H4" s="1011"/>
      <c r="I4" s="1011"/>
      <c r="J4" s="1011"/>
      <c r="K4" s="1011"/>
      <c r="L4" s="1011"/>
      <c r="M4" s="1011"/>
      <c r="N4" s="1011"/>
      <c r="O4" s="1011"/>
      <c r="P4" s="1011"/>
      <c r="Q4" s="1011"/>
      <c r="R4" s="1011"/>
      <c r="S4" s="1011"/>
      <c r="T4" s="1011"/>
      <c r="U4" s="1002" t="s">
        <v>49</v>
      </c>
      <c r="V4" s="1004" t="s">
        <v>119</v>
      </c>
      <c r="W4" s="1003" t="s">
        <v>61</v>
      </c>
      <c r="X4" s="79"/>
      <c r="Y4" s="569"/>
      <c r="Z4" s="570"/>
      <c r="AA4" s="570"/>
      <c r="AB4" s="570"/>
      <c r="AC4" s="570"/>
      <c r="AD4" s="570"/>
      <c r="AE4" s="571"/>
    </row>
    <row r="5" spans="1:40" ht="18.600000000000001" customHeight="1">
      <c r="A5" s="1001"/>
      <c r="B5" s="1013"/>
      <c r="C5" s="1005">
        <v>1</v>
      </c>
      <c r="D5" s="1005"/>
      <c r="E5" s="1005"/>
      <c r="F5" s="1005"/>
      <c r="G5" s="1005">
        <v>2</v>
      </c>
      <c r="H5" s="1005"/>
      <c r="I5" s="216">
        <v>3</v>
      </c>
      <c r="J5" s="1005">
        <v>4</v>
      </c>
      <c r="K5" s="1005"/>
      <c r="L5" s="1005">
        <v>5</v>
      </c>
      <c r="M5" s="1005"/>
      <c r="N5" s="1005">
        <v>6</v>
      </c>
      <c r="O5" s="1005"/>
      <c r="P5" s="1005">
        <v>7</v>
      </c>
      <c r="Q5" s="1005"/>
      <c r="R5" s="1005"/>
      <c r="S5" s="1005">
        <v>8</v>
      </c>
      <c r="T5" s="1005"/>
      <c r="U5" s="1002"/>
      <c r="V5" s="1004"/>
      <c r="W5" s="1003"/>
      <c r="X5" s="79"/>
      <c r="Y5" s="79"/>
    </row>
    <row r="6" spans="1:40" ht="18.600000000000001" customHeight="1">
      <c r="A6" s="1001"/>
      <c r="B6" s="1013"/>
      <c r="C6" s="77">
        <v>1.1000000000000001</v>
      </c>
      <c r="D6" s="77">
        <v>1.2</v>
      </c>
      <c r="E6" s="77">
        <v>1.3</v>
      </c>
      <c r="F6" s="77">
        <v>1.4</v>
      </c>
      <c r="G6" s="77">
        <v>2.1</v>
      </c>
      <c r="H6" s="77">
        <v>2.2000000000000002</v>
      </c>
      <c r="I6" s="77">
        <v>3.1</v>
      </c>
      <c r="J6" s="77">
        <v>4.0999999999999996</v>
      </c>
      <c r="K6" s="77">
        <v>4.2</v>
      </c>
      <c r="L6" s="77">
        <v>5.0999999999999996</v>
      </c>
      <c r="M6" s="77">
        <v>5.2</v>
      </c>
      <c r="N6" s="77">
        <v>6.1</v>
      </c>
      <c r="O6" s="77">
        <v>6.2</v>
      </c>
      <c r="P6" s="77">
        <v>7.1</v>
      </c>
      <c r="Q6" s="77">
        <v>7.2</v>
      </c>
      <c r="R6" s="77">
        <v>7.3</v>
      </c>
      <c r="S6" s="77">
        <v>8.1</v>
      </c>
      <c r="T6" s="77">
        <v>8.1999999999999993</v>
      </c>
      <c r="U6" s="1002"/>
      <c r="V6" s="1004"/>
      <c r="W6" s="1003"/>
      <c r="X6" s="79"/>
      <c r="Y6" s="79"/>
      <c r="AF6" s="999" t="s">
        <v>534</v>
      </c>
      <c r="AG6" s="999"/>
      <c r="AH6" s="999"/>
      <c r="AI6" s="999"/>
      <c r="AJ6" s="999"/>
      <c r="AK6" s="999"/>
      <c r="AL6" s="999"/>
      <c r="AM6" s="999"/>
    </row>
    <row r="7" spans="1:40" ht="18.600000000000001" customHeight="1">
      <c r="A7" s="1001"/>
      <c r="B7" s="1013"/>
      <c r="C7" s="78">
        <v>3</v>
      </c>
      <c r="D7" s="78">
        <v>3</v>
      </c>
      <c r="E7" s="78">
        <v>3</v>
      </c>
      <c r="F7" s="78">
        <v>3</v>
      </c>
      <c r="G7" s="78">
        <v>3</v>
      </c>
      <c r="H7" s="78">
        <v>3</v>
      </c>
      <c r="I7" s="78">
        <v>3</v>
      </c>
      <c r="J7" s="78">
        <v>3</v>
      </c>
      <c r="K7" s="78">
        <v>3</v>
      </c>
      <c r="L7" s="78">
        <v>3</v>
      </c>
      <c r="M7" s="78">
        <v>3</v>
      </c>
      <c r="N7" s="78">
        <v>3</v>
      </c>
      <c r="O7" s="78">
        <v>3</v>
      </c>
      <c r="P7" s="78">
        <v>3</v>
      </c>
      <c r="Q7" s="78">
        <v>3</v>
      </c>
      <c r="R7" s="78">
        <v>3</v>
      </c>
      <c r="S7" s="78">
        <v>3</v>
      </c>
      <c r="T7" s="78">
        <v>3</v>
      </c>
      <c r="U7" s="1002"/>
      <c r="V7" s="1004"/>
      <c r="W7" s="1003"/>
      <c r="X7" s="79"/>
      <c r="Y7" s="79"/>
      <c r="AF7" s="73">
        <v>1</v>
      </c>
      <c r="AG7" s="73">
        <v>2</v>
      </c>
      <c r="AH7" s="73">
        <v>3</v>
      </c>
      <c r="AI7" s="73">
        <v>4</v>
      </c>
      <c r="AJ7" s="73">
        <v>5</v>
      </c>
      <c r="AK7" s="73">
        <v>6</v>
      </c>
      <c r="AL7" s="73">
        <v>7</v>
      </c>
      <c r="AM7" s="73">
        <v>8</v>
      </c>
      <c r="AN7" s="612"/>
    </row>
    <row r="8" spans="1:40" ht="12.95" customHeight="1">
      <c r="A8" s="218">
        <f>เวลาเรียน1!A7</f>
        <v>1</v>
      </c>
      <c r="B8" s="97" t="str">
        <f>เวลาเรียน1!D7</f>
        <v/>
      </c>
      <c r="C8" s="408"/>
      <c r="D8" s="408"/>
      <c r="E8" s="408"/>
      <c r="F8" s="408"/>
      <c r="G8" s="408"/>
      <c r="H8" s="408"/>
      <c r="I8" s="408"/>
      <c r="J8" s="408"/>
      <c r="K8" s="408"/>
      <c r="L8" s="408"/>
      <c r="M8" s="408"/>
      <c r="N8" s="408"/>
      <c r="O8" s="408"/>
      <c r="P8" s="408"/>
      <c r="Q8" s="408"/>
      <c r="R8" s="408"/>
      <c r="S8" s="408"/>
      <c r="T8" s="408"/>
      <c r="U8" s="98" t="str">
        <f>IF(A8="","",IF(W8="ย้าย","-",IF(C8="","",(MODE(C8:T8)))))</f>
        <v/>
      </c>
      <c r="V8" s="99" t="str">
        <f>IF(U8="","",IF(W8="ย้าย","-",VLOOKUP(U8,คุณลักษณะอันพึงประสงค์,3,TRUE)))</f>
        <v/>
      </c>
      <c r="W8" s="59" t="str">
        <f>IF('กรอกข้อมูล นร1'!E5="ย้าย",'กรอกข้อมูล นร1'!E5,"")</f>
        <v/>
      </c>
      <c r="X8" s="79"/>
      <c r="Y8" s="79"/>
      <c r="Z8" s="333"/>
      <c r="AA8" s="334"/>
      <c r="AB8" s="334"/>
      <c r="AC8" s="334"/>
      <c r="AD8" s="334"/>
      <c r="AF8" s="337" t="e">
        <f>AVERAGE(C8:F8)</f>
        <v>#DIV/0!</v>
      </c>
      <c r="AG8" s="337" t="e">
        <f>AVERAGE(G8:H8)</f>
        <v>#DIV/0!</v>
      </c>
      <c r="AH8" s="337" t="e">
        <f>AVERAGE(I8)</f>
        <v>#DIV/0!</v>
      </c>
      <c r="AI8" s="337" t="e">
        <f>AVERAGE(J8:K8)</f>
        <v>#DIV/0!</v>
      </c>
      <c r="AJ8" s="337" t="e">
        <f>AVERAGE(L8:M8)</f>
        <v>#DIV/0!</v>
      </c>
      <c r="AK8" s="337" t="e">
        <f>AVERAGE(N8:O8)</f>
        <v>#DIV/0!</v>
      </c>
      <c r="AL8" s="337" t="e">
        <f>AVERAGE(P8:R8)</f>
        <v>#DIV/0!</v>
      </c>
      <c r="AM8" s="337" t="e">
        <f>AVERAGE(S8:T8)</f>
        <v>#DIV/0!</v>
      </c>
      <c r="AN8" s="612">
        <v>0</v>
      </c>
    </row>
    <row r="9" spans="1:40" ht="12.95" customHeight="1">
      <c r="A9" s="218" t="str">
        <f>เวลาเรียน1!A8</f>
        <v/>
      </c>
      <c r="B9" s="97" t="str">
        <f>เวลาเรียน1!D8</f>
        <v/>
      </c>
      <c r="C9" s="408"/>
      <c r="D9" s="408"/>
      <c r="E9" s="408"/>
      <c r="F9" s="408"/>
      <c r="G9" s="408"/>
      <c r="H9" s="408"/>
      <c r="I9" s="408"/>
      <c r="J9" s="408"/>
      <c r="K9" s="408"/>
      <c r="L9" s="408"/>
      <c r="M9" s="408"/>
      <c r="N9" s="408"/>
      <c r="O9" s="408"/>
      <c r="P9" s="408"/>
      <c r="Q9" s="408"/>
      <c r="R9" s="408"/>
      <c r="S9" s="408"/>
      <c r="T9" s="408"/>
      <c r="U9" s="98" t="str">
        <f t="shared" ref="U9:U57" si="0">IF(A9="","",IF(W9="ย้าย","-",IF(C9="","",(MODE(C9:T9)))))</f>
        <v/>
      </c>
      <c r="V9" s="99" t="str">
        <f t="shared" ref="V9:V32" si="1">IF(U9="","",IF(W9="ย้าย","-",VLOOKUP(U9,คุณลักษณะอันพึงประสงค์,3,TRUE)))</f>
        <v/>
      </c>
      <c r="W9" s="59" t="str">
        <f>IF('กรอกข้อมูล นร1'!E6="ย้าย",'กรอกข้อมูล นร1'!E6,"")</f>
        <v/>
      </c>
      <c r="X9" s="79"/>
      <c r="Y9" s="79"/>
      <c r="Z9" s="333"/>
      <c r="AA9" s="334"/>
      <c r="AB9" s="334"/>
      <c r="AC9" s="334"/>
      <c r="AD9" s="334"/>
      <c r="AF9" s="337" t="e">
        <f t="shared" ref="AF9:AF47" si="2">AVERAGE(C9:F9)</f>
        <v>#DIV/0!</v>
      </c>
      <c r="AG9" s="337" t="e">
        <f t="shared" ref="AG9:AG47" si="3">AVERAGE(G9:H9)</f>
        <v>#DIV/0!</v>
      </c>
      <c r="AH9" s="337" t="e">
        <f t="shared" ref="AH9:AH47" si="4">AVERAGE(I9)</f>
        <v>#DIV/0!</v>
      </c>
      <c r="AI9" s="337" t="e">
        <f t="shared" ref="AI9:AI47" si="5">AVERAGE(J9:K9)</f>
        <v>#DIV/0!</v>
      </c>
      <c r="AJ9" s="337" t="e">
        <f t="shared" ref="AJ9:AJ47" si="6">AVERAGE(L9:M9)</f>
        <v>#DIV/0!</v>
      </c>
      <c r="AK9" s="337" t="e">
        <f t="shared" ref="AK9:AK47" si="7">AVERAGE(N9:O9)</f>
        <v>#DIV/0!</v>
      </c>
      <c r="AL9" s="337" t="e">
        <f t="shared" ref="AL9:AL47" si="8">AVERAGE(P9:R9)</f>
        <v>#DIV/0!</v>
      </c>
      <c r="AM9" s="337" t="e">
        <f t="shared" ref="AM9:AM47" si="9">AVERAGE(S9:T9)</f>
        <v>#DIV/0!</v>
      </c>
      <c r="AN9" s="612">
        <v>1</v>
      </c>
    </row>
    <row r="10" spans="1:40" ht="12.95" customHeight="1">
      <c r="A10" s="218" t="str">
        <f>เวลาเรียน1!A9</f>
        <v/>
      </c>
      <c r="B10" s="97" t="str">
        <f>เวลาเรียน1!D9</f>
        <v/>
      </c>
      <c r="C10" s="408"/>
      <c r="D10" s="408"/>
      <c r="E10" s="408"/>
      <c r="F10" s="408"/>
      <c r="G10" s="408"/>
      <c r="H10" s="408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98" t="str">
        <f t="shared" si="0"/>
        <v/>
      </c>
      <c r="V10" s="99" t="str">
        <f t="shared" si="1"/>
        <v/>
      </c>
      <c r="W10" s="59" t="str">
        <f>IF('กรอกข้อมูล นร1'!E7="ย้าย",'กรอกข้อมูล นร1'!E7,"")</f>
        <v/>
      </c>
      <c r="X10" s="79"/>
      <c r="Y10" s="79"/>
      <c r="AA10" s="335"/>
      <c r="AB10" s="336" t="s">
        <v>171</v>
      </c>
      <c r="AC10" s="335"/>
      <c r="AD10" s="334"/>
      <c r="AF10" s="337" t="e">
        <f>AVERAGE(C10:F10)</f>
        <v>#DIV/0!</v>
      </c>
      <c r="AG10" s="337" t="e">
        <f t="shared" si="3"/>
        <v>#DIV/0!</v>
      </c>
      <c r="AH10" s="337" t="e">
        <f t="shared" si="4"/>
        <v>#DIV/0!</v>
      </c>
      <c r="AI10" s="337" t="e">
        <f t="shared" si="5"/>
        <v>#DIV/0!</v>
      </c>
      <c r="AJ10" s="337" t="e">
        <f t="shared" si="6"/>
        <v>#DIV/0!</v>
      </c>
      <c r="AK10" s="337" t="e">
        <f t="shared" si="7"/>
        <v>#DIV/0!</v>
      </c>
      <c r="AL10" s="337" t="e">
        <f t="shared" si="8"/>
        <v>#DIV/0!</v>
      </c>
      <c r="AM10" s="337" t="e">
        <f t="shared" si="9"/>
        <v>#DIV/0!</v>
      </c>
      <c r="AN10" s="612">
        <v>2</v>
      </c>
    </row>
    <row r="11" spans="1:40" ht="12.95" customHeight="1">
      <c r="A11" s="218" t="str">
        <f>เวลาเรียน1!A10</f>
        <v/>
      </c>
      <c r="B11" s="97" t="str">
        <f>เวลาเรียน1!D10</f>
        <v/>
      </c>
      <c r="C11" s="408"/>
      <c r="D11" s="408"/>
      <c r="E11" s="408"/>
      <c r="F11" s="408"/>
      <c r="G11" s="408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98" t="str">
        <f t="shared" si="0"/>
        <v/>
      </c>
      <c r="V11" s="99" t="str">
        <f t="shared" si="1"/>
        <v/>
      </c>
      <c r="W11" s="59" t="str">
        <f>IF('กรอกข้อมูล นร1'!E8="ย้าย",'กรอกข้อมูล นร1'!E8,"")</f>
        <v/>
      </c>
      <c r="X11" s="79"/>
      <c r="Y11" s="79"/>
      <c r="AA11" s="336" t="s">
        <v>167</v>
      </c>
      <c r="AB11" s="336" t="s">
        <v>168</v>
      </c>
      <c r="AC11" s="336" t="s">
        <v>169</v>
      </c>
      <c r="AD11" s="334"/>
      <c r="AF11" s="337" t="e">
        <f t="shared" si="2"/>
        <v>#DIV/0!</v>
      </c>
      <c r="AG11" s="337" t="e">
        <f t="shared" si="3"/>
        <v>#DIV/0!</v>
      </c>
      <c r="AH11" s="337" t="e">
        <f t="shared" si="4"/>
        <v>#DIV/0!</v>
      </c>
      <c r="AI11" s="337" t="e">
        <f t="shared" si="5"/>
        <v>#DIV/0!</v>
      </c>
      <c r="AJ11" s="337" t="e">
        <f t="shared" si="6"/>
        <v>#DIV/0!</v>
      </c>
      <c r="AK11" s="337" t="e">
        <f t="shared" si="7"/>
        <v>#DIV/0!</v>
      </c>
      <c r="AL11" s="337" t="e">
        <f t="shared" si="8"/>
        <v>#DIV/0!</v>
      </c>
      <c r="AM11" s="337" t="e">
        <f t="shared" si="9"/>
        <v>#DIV/0!</v>
      </c>
      <c r="AN11" s="612">
        <v>3</v>
      </c>
    </row>
    <row r="12" spans="1:40" ht="12.95" customHeight="1">
      <c r="A12" s="218" t="str">
        <f>เวลาเรียน1!A11</f>
        <v/>
      </c>
      <c r="B12" s="97" t="str">
        <f>เวลาเรียน1!D11</f>
        <v/>
      </c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98" t="str">
        <f t="shared" si="0"/>
        <v/>
      </c>
      <c r="V12" s="99" t="str">
        <f t="shared" si="1"/>
        <v/>
      </c>
      <c r="W12" s="59" t="str">
        <f>IF('กรอกข้อมูล นร1'!E9="ย้าย",'กรอกข้อมูล นร1'!E9,"")</f>
        <v/>
      </c>
      <c r="X12" s="79"/>
      <c r="Y12" s="79"/>
      <c r="AA12" s="335">
        <v>0</v>
      </c>
      <c r="AB12" s="335">
        <v>0.4</v>
      </c>
      <c r="AC12" s="335" t="s">
        <v>53</v>
      </c>
      <c r="AD12" s="334"/>
      <c r="AF12" s="337" t="e">
        <f t="shared" si="2"/>
        <v>#DIV/0!</v>
      </c>
      <c r="AG12" s="337" t="e">
        <f t="shared" si="3"/>
        <v>#DIV/0!</v>
      </c>
      <c r="AH12" s="337" t="e">
        <f t="shared" si="4"/>
        <v>#DIV/0!</v>
      </c>
      <c r="AI12" s="337" t="e">
        <f t="shared" si="5"/>
        <v>#DIV/0!</v>
      </c>
      <c r="AJ12" s="337" t="e">
        <f t="shared" si="6"/>
        <v>#DIV/0!</v>
      </c>
      <c r="AK12" s="337" t="e">
        <f t="shared" si="7"/>
        <v>#DIV/0!</v>
      </c>
      <c r="AL12" s="337" t="e">
        <f t="shared" si="8"/>
        <v>#DIV/0!</v>
      </c>
      <c r="AM12" s="337" t="e">
        <f t="shared" si="9"/>
        <v>#DIV/0!</v>
      </c>
    </row>
    <row r="13" spans="1:40" ht="12.95" customHeight="1">
      <c r="A13" s="218" t="str">
        <f>เวลาเรียน1!A12</f>
        <v/>
      </c>
      <c r="B13" s="97" t="str">
        <f>เวลาเรียน1!D12</f>
        <v/>
      </c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408"/>
      <c r="O13" s="408"/>
      <c r="P13" s="408"/>
      <c r="Q13" s="408"/>
      <c r="R13" s="408"/>
      <c r="S13" s="408"/>
      <c r="T13" s="408"/>
      <c r="U13" s="98" t="str">
        <f t="shared" si="0"/>
        <v/>
      </c>
      <c r="V13" s="99" t="str">
        <f t="shared" si="1"/>
        <v/>
      </c>
      <c r="W13" s="59" t="str">
        <f>IF('กรอกข้อมูล นร1'!E10="ย้าย",'กรอกข้อมูล นร1'!E10,"")</f>
        <v/>
      </c>
      <c r="X13" s="79"/>
      <c r="Y13" s="79"/>
      <c r="AA13" s="336">
        <v>1</v>
      </c>
      <c r="AB13" s="336">
        <v>1.4</v>
      </c>
      <c r="AC13" s="336" t="s">
        <v>52</v>
      </c>
      <c r="AD13" s="334"/>
      <c r="AF13" s="337" t="e">
        <f t="shared" si="2"/>
        <v>#DIV/0!</v>
      </c>
      <c r="AG13" s="337" t="e">
        <f t="shared" si="3"/>
        <v>#DIV/0!</v>
      </c>
      <c r="AH13" s="337" t="e">
        <f t="shared" si="4"/>
        <v>#DIV/0!</v>
      </c>
      <c r="AI13" s="337" t="e">
        <f t="shared" si="5"/>
        <v>#DIV/0!</v>
      </c>
      <c r="AJ13" s="337" t="e">
        <f t="shared" si="6"/>
        <v>#DIV/0!</v>
      </c>
      <c r="AK13" s="337" t="e">
        <f t="shared" si="7"/>
        <v>#DIV/0!</v>
      </c>
      <c r="AL13" s="337" t="e">
        <f t="shared" si="8"/>
        <v>#DIV/0!</v>
      </c>
      <c r="AM13" s="337" t="e">
        <f t="shared" si="9"/>
        <v>#DIV/0!</v>
      </c>
    </row>
    <row r="14" spans="1:40" ht="12.95" customHeight="1">
      <c r="A14" s="218" t="str">
        <f>เวลาเรียน1!A13</f>
        <v/>
      </c>
      <c r="B14" s="97" t="str">
        <f>เวลาเรียน1!D13</f>
        <v/>
      </c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98" t="str">
        <f t="shared" si="0"/>
        <v/>
      </c>
      <c r="V14" s="99" t="str">
        <f t="shared" si="1"/>
        <v/>
      </c>
      <c r="W14" s="59" t="str">
        <f>IF('กรอกข้อมูล นร1'!E11="ย้าย",'กรอกข้อมูล นร1'!E11,"")</f>
        <v/>
      </c>
      <c r="X14" s="79"/>
      <c r="Y14" s="79"/>
      <c r="AA14" s="336">
        <v>1.5</v>
      </c>
      <c r="AB14" s="336">
        <v>2.4</v>
      </c>
      <c r="AC14" s="336" t="s">
        <v>172</v>
      </c>
      <c r="AD14" s="334"/>
      <c r="AF14" s="337" t="e">
        <f t="shared" si="2"/>
        <v>#DIV/0!</v>
      </c>
      <c r="AG14" s="337" t="e">
        <f t="shared" si="3"/>
        <v>#DIV/0!</v>
      </c>
      <c r="AH14" s="337" t="e">
        <f t="shared" si="4"/>
        <v>#DIV/0!</v>
      </c>
      <c r="AI14" s="337" t="e">
        <f t="shared" si="5"/>
        <v>#DIV/0!</v>
      </c>
      <c r="AJ14" s="337" t="e">
        <f t="shared" si="6"/>
        <v>#DIV/0!</v>
      </c>
      <c r="AK14" s="337" t="e">
        <f t="shared" si="7"/>
        <v>#DIV/0!</v>
      </c>
      <c r="AL14" s="337" t="e">
        <f t="shared" si="8"/>
        <v>#DIV/0!</v>
      </c>
      <c r="AM14" s="337" t="e">
        <f t="shared" si="9"/>
        <v>#DIV/0!</v>
      </c>
    </row>
    <row r="15" spans="1:40" ht="12.95" customHeight="1">
      <c r="A15" s="218" t="str">
        <f>เวลาเรียน1!A14</f>
        <v/>
      </c>
      <c r="B15" s="97" t="str">
        <f>เวลาเรียน1!D14</f>
        <v/>
      </c>
      <c r="C15" s="408"/>
      <c r="D15" s="408"/>
      <c r="E15" s="408"/>
      <c r="F15" s="408"/>
      <c r="G15" s="408"/>
      <c r="H15" s="408"/>
      <c r="I15" s="408"/>
      <c r="J15" s="408"/>
      <c r="K15" s="408"/>
      <c r="L15" s="408"/>
      <c r="M15" s="408"/>
      <c r="N15" s="408"/>
      <c r="O15" s="408"/>
      <c r="P15" s="408"/>
      <c r="Q15" s="408"/>
      <c r="R15" s="408"/>
      <c r="S15" s="408"/>
      <c r="T15" s="408"/>
      <c r="U15" s="98" t="str">
        <f t="shared" si="0"/>
        <v/>
      </c>
      <c r="V15" s="99" t="str">
        <f t="shared" si="1"/>
        <v/>
      </c>
      <c r="W15" s="59" t="str">
        <f>IF('กรอกข้อมูล นร1'!E12="ย้าย",'กรอกข้อมูล นร1'!E12,"")</f>
        <v/>
      </c>
      <c r="X15" s="79"/>
      <c r="Y15" s="79"/>
      <c r="AA15" s="336">
        <v>2.5</v>
      </c>
      <c r="AB15" s="336">
        <v>3</v>
      </c>
      <c r="AC15" s="336" t="s">
        <v>173</v>
      </c>
      <c r="AD15" s="334"/>
      <c r="AF15" s="337" t="e">
        <f t="shared" si="2"/>
        <v>#DIV/0!</v>
      </c>
      <c r="AG15" s="337" t="e">
        <f t="shared" si="3"/>
        <v>#DIV/0!</v>
      </c>
      <c r="AH15" s="337" t="e">
        <f t="shared" si="4"/>
        <v>#DIV/0!</v>
      </c>
      <c r="AI15" s="337" t="e">
        <f t="shared" si="5"/>
        <v>#DIV/0!</v>
      </c>
      <c r="AJ15" s="337" t="e">
        <f t="shared" si="6"/>
        <v>#DIV/0!</v>
      </c>
      <c r="AK15" s="337" t="e">
        <f t="shared" si="7"/>
        <v>#DIV/0!</v>
      </c>
      <c r="AL15" s="337" t="e">
        <f t="shared" si="8"/>
        <v>#DIV/0!</v>
      </c>
      <c r="AM15" s="337" t="e">
        <f t="shared" si="9"/>
        <v>#DIV/0!</v>
      </c>
    </row>
    <row r="16" spans="1:40" ht="12.95" customHeight="1">
      <c r="A16" s="218" t="str">
        <f>เวลาเรียน1!A15</f>
        <v/>
      </c>
      <c r="B16" s="97" t="str">
        <f>เวลาเรียน1!D15</f>
        <v/>
      </c>
      <c r="C16" s="408"/>
      <c r="D16" s="408"/>
      <c r="E16" s="408"/>
      <c r="F16" s="408"/>
      <c r="G16" s="408"/>
      <c r="H16" s="408"/>
      <c r="I16" s="408"/>
      <c r="J16" s="408"/>
      <c r="K16" s="408"/>
      <c r="L16" s="408"/>
      <c r="M16" s="408"/>
      <c r="N16" s="408"/>
      <c r="O16" s="408"/>
      <c r="P16" s="408"/>
      <c r="Q16" s="408"/>
      <c r="R16" s="408"/>
      <c r="S16" s="408"/>
      <c r="T16" s="408"/>
      <c r="U16" s="98" t="str">
        <f t="shared" si="0"/>
        <v/>
      </c>
      <c r="V16" s="99" t="str">
        <f t="shared" si="1"/>
        <v/>
      </c>
      <c r="W16" s="59" t="str">
        <f>IF('กรอกข้อมูล นร1'!E13="ย้าย",'กรอกข้อมูล นร1'!E13,"")</f>
        <v/>
      </c>
      <c r="X16" s="79"/>
      <c r="Y16" s="79"/>
      <c r="AA16" s="335"/>
      <c r="AB16" s="335"/>
      <c r="AC16" s="335"/>
      <c r="AD16" s="334"/>
      <c r="AF16" s="337" t="e">
        <f t="shared" si="2"/>
        <v>#DIV/0!</v>
      </c>
      <c r="AG16" s="337" t="e">
        <f t="shared" si="3"/>
        <v>#DIV/0!</v>
      </c>
      <c r="AH16" s="337" t="e">
        <f t="shared" si="4"/>
        <v>#DIV/0!</v>
      </c>
      <c r="AI16" s="337" t="e">
        <f t="shared" si="5"/>
        <v>#DIV/0!</v>
      </c>
      <c r="AJ16" s="337" t="e">
        <f t="shared" si="6"/>
        <v>#DIV/0!</v>
      </c>
      <c r="AK16" s="337" t="e">
        <f t="shared" si="7"/>
        <v>#DIV/0!</v>
      </c>
      <c r="AL16" s="337" t="e">
        <f t="shared" si="8"/>
        <v>#DIV/0!</v>
      </c>
      <c r="AM16" s="337" t="e">
        <f t="shared" si="9"/>
        <v>#DIV/0!</v>
      </c>
    </row>
    <row r="17" spans="1:39" ht="12.95" customHeight="1">
      <c r="A17" s="218" t="str">
        <f>เวลาเรียน1!A16</f>
        <v/>
      </c>
      <c r="B17" s="97" t="str">
        <f>เวลาเรียน1!D16</f>
        <v/>
      </c>
      <c r="C17" s="408"/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98" t="str">
        <f t="shared" si="0"/>
        <v/>
      </c>
      <c r="V17" s="99" t="str">
        <f t="shared" si="1"/>
        <v/>
      </c>
      <c r="W17" s="59" t="str">
        <f>IF('กรอกข้อมูล นร1'!E14="ย้าย",'กรอกข้อมูล นร1'!E14,"")</f>
        <v/>
      </c>
      <c r="X17" s="79"/>
      <c r="Y17" s="79"/>
      <c r="AA17" s="334"/>
      <c r="AB17" s="334"/>
      <c r="AC17" s="334"/>
      <c r="AD17" s="334"/>
      <c r="AF17" s="337" t="e">
        <f t="shared" si="2"/>
        <v>#DIV/0!</v>
      </c>
      <c r="AG17" s="337" t="e">
        <f t="shared" si="3"/>
        <v>#DIV/0!</v>
      </c>
      <c r="AH17" s="337" t="e">
        <f t="shared" si="4"/>
        <v>#DIV/0!</v>
      </c>
      <c r="AI17" s="337" t="e">
        <f t="shared" si="5"/>
        <v>#DIV/0!</v>
      </c>
      <c r="AJ17" s="337" t="e">
        <f t="shared" si="6"/>
        <v>#DIV/0!</v>
      </c>
      <c r="AK17" s="337" t="e">
        <f t="shared" si="7"/>
        <v>#DIV/0!</v>
      </c>
      <c r="AL17" s="337" t="e">
        <f t="shared" si="8"/>
        <v>#DIV/0!</v>
      </c>
      <c r="AM17" s="337" t="e">
        <f t="shared" si="9"/>
        <v>#DIV/0!</v>
      </c>
    </row>
    <row r="18" spans="1:39" ht="12.95" customHeight="1">
      <c r="A18" s="218" t="str">
        <f>เวลาเรียน1!A17</f>
        <v/>
      </c>
      <c r="B18" s="97" t="str">
        <f>เวลาเรียน1!D17</f>
        <v/>
      </c>
      <c r="C18" s="408"/>
      <c r="D18" s="408"/>
      <c r="E18" s="408"/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98" t="str">
        <f t="shared" si="0"/>
        <v/>
      </c>
      <c r="V18" s="99" t="str">
        <f t="shared" si="1"/>
        <v/>
      </c>
      <c r="W18" s="59" t="str">
        <f>IF('กรอกข้อมูล นร1'!E15="ย้าย",'กรอกข้อมูล นร1'!E15,"")</f>
        <v/>
      </c>
      <c r="X18" s="79"/>
      <c r="Y18" s="79"/>
      <c r="AA18" s="334"/>
      <c r="AB18" s="334"/>
      <c r="AC18" s="334"/>
      <c r="AD18" s="334"/>
      <c r="AF18" s="337" t="e">
        <f t="shared" si="2"/>
        <v>#DIV/0!</v>
      </c>
      <c r="AG18" s="337" t="e">
        <f t="shared" si="3"/>
        <v>#DIV/0!</v>
      </c>
      <c r="AH18" s="337" t="e">
        <f t="shared" si="4"/>
        <v>#DIV/0!</v>
      </c>
      <c r="AI18" s="337" t="e">
        <f t="shared" si="5"/>
        <v>#DIV/0!</v>
      </c>
      <c r="AJ18" s="337" t="e">
        <f t="shared" si="6"/>
        <v>#DIV/0!</v>
      </c>
      <c r="AK18" s="337" t="e">
        <f t="shared" si="7"/>
        <v>#DIV/0!</v>
      </c>
      <c r="AL18" s="337" t="e">
        <f t="shared" si="8"/>
        <v>#DIV/0!</v>
      </c>
      <c r="AM18" s="337" t="e">
        <f t="shared" si="9"/>
        <v>#DIV/0!</v>
      </c>
    </row>
    <row r="19" spans="1:39" ht="12.95" customHeight="1">
      <c r="A19" s="218" t="str">
        <f>เวลาเรียน1!A18</f>
        <v/>
      </c>
      <c r="B19" s="97" t="str">
        <f>เวลาเรียน1!D18</f>
        <v/>
      </c>
      <c r="C19" s="408"/>
      <c r="D19" s="408"/>
      <c r="E19" s="408"/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98" t="str">
        <f t="shared" si="0"/>
        <v/>
      </c>
      <c r="V19" s="99" t="str">
        <f t="shared" si="1"/>
        <v/>
      </c>
      <c r="W19" s="59" t="str">
        <f>IF('กรอกข้อมูล นร1'!E16="ย้าย",'กรอกข้อมูล นร1'!E16,"")</f>
        <v/>
      </c>
      <c r="X19" s="79"/>
      <c r="Y19" s="79"/>
      <c r="AA19" s="334"/>
      <c r="AB19" s="334"/>
      <c r="AC19" s="334"/>
      <c r="AD19" s="334"/>
      <c r="AF19" s="337" t="e">
        <f t="shared" si="2"/>
        <v>#DIV/0!</v>
      </c>
      <c r="AG19" s="337" t="e">
        <f t="shared" si="3"/>
        <v>#DIV/0!</v>
      </c>
      <c r="AH19" s="337" t="e">
        <f t="shared" si="4"/>
        <v>#DIV/0!</v>
      </c>
      <c r="AI19" s="337" t="e">
        <f t="shared" si="5"/>
        <v>#DIV/0!</v>
      </c>
      <c r="AJ19" s="337" t="e">
        <f t="shared" si="6"/>
        <v>#DIV/0!</v>
      </c>
      <c r="AK19" s="337" t="e">
        <f t="shared" si="7"/>
        <v>#DIV/0!</v>
      </c>
      <c r="AL19" s="337" t="e">
        <f t="shared" si="8"/>
        <v>#DIV/0!</v>
      </c>
      <c r="AM19" s="337" t="e">
        <f t="shared" si="9"/>
        <v>#DIV/0!</v>
      </c>
    </row>
    <row r="20" spans="1:39" ht="12.95" customHeight="1">
      <c r="A20" s="218" t="str">
        <f>เวลาเรียน1!A19</f>
        <v/>
      </c>
      <c r="B20" s="97" t="str">
        <f>เวลาเรียน1!D19</f>
        <v/>
      </c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98" t="str">
        <f t="shared" si="0"/>
        <v/>
      </c>
      <c r="V20" s="99" t="str">
        <f t="shared" si="1"/>
        <v/>
      </c>
      <c r="W20" s="59" t="str">
        <f>IF('กรอกข้อมูล นร1'!E17="ย้าย",'กรอกข้อมูล นร1'!E17,"")</f>
        <v/>
      </c>
      <c r="X20" s="79"/>
      <c r="Y20" s="79"/>
      <c r="AA20" s="333"/>
      <c r="AB20" s="333"/>
      <c r="AC20" s="333"/>
      <c r="AD20" s="333"/>
      <c r="AF20" s="337" t="e">
        <f t="shared" si="2"/>
        <v>#DIV/0!</v>
      </c>
      <c r="AG20" s="337" t="e">
        <f t="shared" si="3"/>
        <v>#DIV/0!</v>
      </c>
      <c r="AH20" s="337" t="e">
        <f t="shared" si="4"/>
        <v>#DIV/0!</v>
      </c>
      <c r="AI20" s="337" t="e">
        <f t="shared" si="5"/>
        <v>#DIV/0!</v>
      </c>
      <c r="AJ20" s="337" t="e">
        <f t="shared" si="6"/>
        <v>#DIV/0!</v>
      </c>
      <c r="AK20" s="337" t="e">
        <f t="shared" si="7"/>
        <v>#DIV/0!</v>
      </c>
      <c r="AL20" s="337" t="e">
        <f t="shared" si="8"/>
        <v>#DIV/0!</v>
      </c>
      <c r="AM20" s="337" t="e">
        <f t="shared" si="9"/>
        <v>#DIV/0!</v>
      </c>
    </row>
    <row r="21" spans="1:39" ht="12.95" customHeight="1">
      <c r="A21" s="218" t="str">
        <f>เวลาเรียน1!A20</f>
        <v/>
      </c>
      <c r="B21" s="97" t="str">
        <f>เวลาเรียน1!D20</f>
        <v/>
      </c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98" t="str">
        <f t="shared" si="0"/>
        <v/>
      </c>
      <c r="V21" s="99" t="str">
        <f t="shared" si="1"/>
        <v/>
      </c>
      <c r="W21" s="59" t="str">
        <f>IF('กรอกข้อมูล นร1'!E18="ย้าย",'กรอกข้อมูล นร1'!E18,"")</f>
        <v/>
      </c>
      <c r="X21" s="79"/>
      <c r="Y21" s="79"/>
      <c r="AF21" s="337" t="e">
        <f t="shared" si="2"/>
        <v>#DIV/0!</v>
      </c>
      <c r="AG21" s="337" t="e">
        <f t="shared" si="3"/>
        <v>#DIV/0!</v>
      </c>
      <c r="AH21" s="337" t="e">
        <f t="shared" si="4"/>
        <v>#DIV/0!</v>
      </c>
      <c r="AI21" s="337" t="e">
        <f t="shared" si="5"/>
        <v>#DIV/0!</v>
      </c>
      <c r="AJ21" s="337" t="e">
        <f t="shared" si="6"/>
        <v>#DIV/0!</v>
      </c>
      <c r="AK21" s="337" t="e">
        <f t="shared" si="7"/>
        <v>#DIV/0!</v>
      </c>
      <c r="AL21" s="337" t="e">
        <f t="shared" si="8"/>
        <v>#DIV/0!</v>
      </c>
      <c r="AM21" s="337" t="e">
        <f t="shared" si="9"/>
        <v>#DIV/0!</v>
      </c>
    </row>
    <row r="22" spans="1:39" ht="12.95" customHeight="1">
      <c r="A22" s="218" t="str">
        <f>เวลาเรียน1!A21</f>
        <v/>
      </c>
      <c r="B22" s="97" t="str">
        <f>เวลาเรียน1!D21</f>
        <v/>
      </c>
      <c r="C22" s="408"/>
      <c r="D22" s="408"/>
      <c r="E22" s="408"/>
      <c r="F22" s="408"/>
      <c r="G22" s="408"/>
      <c r="H22" s="408"/>
      <c r="I22" s="408"/>
      <c r="J22" s="408"/>
      <c r="K22" s="408"/>
      <c r="L22" s="408"/>
      <c r="M22" s="408"/>
      <c r="N22" s="408"/>
      <c r="O22" s="408"/>
      <c r="P22" s="408"/>
      <c r="Q22" s="408"/>
      <c r="R22" s="408"/>
      <c r="S22" s="408"/>
      <c r="T22" s="408"/>
      <c r="U22" s="98" t="str">
        <f t="shared" si="0"/>
        <v/>
      </c>
      <c r="V22" s="99" t="str">
        <f t="shared" si="1"/>
        <v/>
      </c>
      <c r="W22" s="59" t="str">
        <f>IF('กรอกข้อมูล นร1'!E19="ย้าย",'กรอกข้อมูล นร1'!E19,"")</f>
        <v/>
      </c>
      <c r="X22" s="79"/>
      <c r="Y22" s="79"/>
      <c r="AF22" s="337" t="e">
        <f t="shared" si="2"/>
        <v>#DIV/0!</v>
      </c>
      <c r="AG22" s="337" t="e">
        <f t="shared" si="3"/>
        <v>#DIV/0!</v>
      </c>
      <c r="AH22" s="337" t="e">
        <f t="shared" si="4"/>
        <v>#DIV/0!</v>
      </c>
      <c r="AI22" s="337" t="e">
        <f t="shared" si="5"/>
        <v>#DIV/0!</v>
      </c>
      <c r="AJ22" s="337" t="e">
        <f t="shared" si="6"/>
        <v>#DIV/0!</v>
      </c>
      <c r="AK22" s="337" t="e">
        <f t="shared" si="7"/>
        <v>#DIV/0!</v>
      </c>
      <c r="AL22" s="337" t="e">
        <f t="shared" si="8"/>
        <v>#DIV/0!</v>
      </c>
      <c r="AM22" s="337" t="e">
        <f t="shared" si="9"/>
        <v>#DIV/0!</v>
      </c>
    </row>
    <row r="23" spans="1:39" ht="12.95" customHeight="1">
      <c r="A23" s="218" t="str">
        <f>เวลาเรียน1!A22</f>
        <v/>
      </c>
      <c r="B23" s="97" t="str">
        <f>เวลาเรียน1!D22</f>
        <v/>
      </c>
      <c r="C23" s="408"/>
      <c r="D23" s="408"/>
      <c r="E23" s="408"/>
      <c r="F23" s="408"/>
      <c r="G23" s="408"/>
      <c r="H23" s="408"/>
      <c r="I23" s="408"/>
      <c r="J23" s="408"/>
      <c r="K23" s="408"/>
      <c r="L23" s="408"/>
      <c r="M23" s="408"/>
      <c r="N23" s="408"/>
      <c r="O23" s="408"/>
      <c r="P23" s="408"/>
      <c r="Q23" s="408"/>
      <c r="R23" s="408"/>
      <c r="S23" s="408"/>
      <c r="T23" s="408"/>
      <c r="U23" s="98" t="str">
        <f t="shared" si="0"/>
        <v/>
      </c>
      <c r="V23" s="99" t="str">
        <f t="shared" si="1"/>
        <v/>
      </c>
      <c r="W23" s="59" t="str">
        <f>IF('กรอกข้อมูล นร1'!E20="ย้าย",'กรอกข้อมูล นร1'!E20,"")</f>
        <v/>
      </c>
      <c r="X23" s="79"/>
      <c r="Y23" s="79"/>
      <c r="AF23" s="337" t="e">
        <f t="shared" si="2"/>
        <v>#DIV/0!</v>
      </c>
      <c r="AG23" s="337" t="e">
        <f t="shared" si="3"/>
        <v>#DIV/0!</v>
      </c>
      <c r="AH23" s="337" t="e">
        <f t="shared" si="4"/>
        <v>#DIV/0!</v>
      </c>
      <c r="AI23" s="337" t="e">
        <f t="shared" si="5"/>
        <v>#DIV/0!</v>
      </c>
      <c r="AJ23" s="337" t="e">
        <f t="shared" si="6"/>
        <v>#DIV/0!</v>
      </c>
      <c r="AK23" s="337" t="e">
        <f t="shared" si="7"/>
        <v>#DIV/0!</v>
      </c>
      <c r="AL23" s="337" t="e">
        <f t="shared" si="8"/>
        <v>#DIV/0!</v>
      </c>
      <c r="AM23" s="337" t="e">
        <f t="shared" si="9"/>
        <v>#DIV/0!</v>
      </c>
    </row>
    <row r="24" spans="1:39" ht="12.95" customHeight="1">
      <c r="A24" s="218" t="str">
        <f>เวลาเรียน1!A23</f>
        <v/>
      </c>
      <c r="B24" s="97" t="str">
        <f>เวลาเรียน1!D23</f>
        <v/>
      </c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08"/>
      <c r="P24" s="408"/>
      <c r="Q24" s="408"/>
      <c r="R24" s="408"/>
      <c r="S24" s="408"/>
      <c r="T24" s="408"/>
      <c r="U24" s="98" t="str">
        <f t="shared" si="0"/>
        <v/>
      </c>
      <c r="V24" s="99" t="str">
        <f t="shared" si="1"/>
        <v/>
      </c>
      <c r="W24" s="59" t="str">
        <f>IF('กรอกข้อมูล นร1'!E21="ย้าย",'กรอกข้อมูล นร1'!E21,"")</f>
        <v/>
      </c>
      <c r="X24" s="79"/>
      <c r="Y24" s="79"/>
      <c r="AF24" s="337" t="e">
        <f t="shared" si="2"/>
        <v>#DIV/0!</v>
      </c>
      <c r="AG24" s="337" t="e">
        <f t="shared" si="3"/>
        <v>#DIV/0!</v>
      </c>
      <c r="AH24" s="337" t="e">
        <f t="shared" si="4"/>
        <v>#DIV/0!</v>
      </c>
      <c r="AI24" s="337" t="e">
        <f t="shared" si="5"/>
        <v>#DIV/0!</v>
      </c>
      <c r="AJ24" s="337" t="e">
        <f t="shared" si="6"/>
        <v>#DIV/0!</v>
      </c>
      <c r="AK24" s="337" t="e">
        <f t="shared" si="7"/>
        <v>#DIV/0!</v>
      </c>
      <c r="AL24" s="337" t="e">
        <f t="shared" si="8"/>
        <v>#DIV/0!</v>
      </c>
      <c r="AM24" s="337" t="e">
        <f t="shared" si="9"/>
        <v>#DIV/0!</v>
      </c>
    </row>
    <row r="25" spans="1:39" ht="12.95" customHeight="1">
      <c r="A25" s="218" t="str">
        <f>เวลาเรียน1!A24</f>
        <v/>
      </c>
      <c r="B25" s="97" t="str">
        <f>เวลาเรียน1!D24</f>
        <v/>
      </c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408"/>
      <c r="R25" s="408"/>
      <c r="S25" s="408"/>
      <c r="T25" s="408"/>
      <c r="U25" s="98" t="str">
        <f t="shared" si="0"/>
        <v/>
      </c>
      <c r="V25" s="99" t="str">
        <f t="shared" si="1"/>
        <v/>
      </c>
      <c r="W25" s="59" t="str">
        <f>IF('กรอกข้อมูล นร1'!E22="ย้าย",'กรอกข้อมูล นร1'!E22,"")</f>
        <v/>
      </c>
      <c r="X25" s="79"/>
      <c r="Y25" s="79"/>
      <c r="AF25" s="337" t="e">
        <f t="shared" si="2"/>
        <v>#DIV/0!</v>
      </c>
      <c r="AG25" s="337" t="e">
        <f t="shared" si="3"/>
        <v>#DIV/0!</v>
      </c>
      <c r="AH25" s="337" t="e">
        <f t="shared" si="4"/>
        <v>#DIV/0!</v>
      </c>
      <c r="AI25" s="337" t="e">
        <f t="shared" si="5"/>
        <v>#DIV/0!</v>
      </c>
      <c r="AJ25" s="337" t="e">
        <f t="shared" si="6"/>
        <v>#DIV/0!</v>
      </c>
      <c r="AK25" s="337" t="e">
        <f t="shared" si="7"/>
        <v>#DIV/0!</v>
      </c>
      <c r="AL25" s="337" t="e">
        <f t="shared" si="8"/>
        <v>#DIV/0!</v>
      </c>
      <c r="AM25" s="337" t="e">
        <f t="shared" si="9"/>
        <v>#DIV/0!</v>
      </c>
    </row>
    <row r="26" spans="1:39" ht="12.95" customHeight="1">
      <c r="A26" s="218" t="str">
        <f>เวลาเรียน1!A25</f>
        <v/>
      </c>
      <c r="B26" s="97" t="str">
        <f>เวลาเรียน1!D25</f>
        <v/>
      </c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98" t="str">
        <f t="shared" si="0"/>
        <v/>
      </c>
      <c r="V26" s="99" t="str">
        <f t="shared" si="1"/>
        <v/>
      </c>
      <c r="W26" s="59" t="str">
        <f>IF('กรอกข้อมูล นร1'!E23="ย้าย",'กรอกข้อมูล นร1'!E23,"")</f>
        <v/>
      </c>
      <c r="X26" s="79"/>
      <c r="Y26" s="79"/>
      <c r="AF26" s="337" t="e">
        <f t="shared" si="2"/>
        <v>#DIV/0!</v>
      </c>
      <c r="AG26" s="337" t="e">
        <f t="shared" si="3"/>
        <v>#DIV/0!</v>
      </c>
      <c r="AH26" s="337" t="e">
        <f t="shared" si="4"/>
        <v>#DIV/0!</v>
      </c>
      <c r="AI26" s="337" t="e">
        <f t="shared" si="5"/>
        <v>#DIV/0!</v>
      </c>
      <c r="AJ26" s="337" t="e">
        <f t="shared" si="6"/>
        <v>#DIV/0!</v>
      </c>
      <c r="AK26" s="337" t="e">
        <f t="shared" si="7"/>
        <v>#DIV/0!</v>
      </c>
      <c r="AL26" s="337" t="e">
        <f t="shared" si="8"/>
        <v>#DIV/0!</v>
      </c>
      <c r="AM26" s="337" t="e">
        <f t="shared" si="9"/>
        <v>#DIV/0!</v>
      </c>
    </row>
    <row r="27" spans="1:39" ht="12.95" customHeight="1">
      <c r="A27" s="218" t="str">
        <f>เวลาเรียน1!A26</f>
        <v/>
      </c>
      <c r="B27" s="97" t="str">
        <f>เวลาเรียน1!D26</f>
        <v/>
      </c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08"/>
      <c r="Q27" s="408"/>
      <c r="R27" s="408"/>
      <c r="S27" s="408"/>
      <c r="T27" s="408"/>
      <c r="U27" s="98" t="str">
        <f t="shared" si="0"/>
        <v/>
      </c>
      <c r="V27" s="99" t="str">
        <f t="shared" si="1"/>
        <v/>
      </c>
      <c r="W27" s="59" t="str">
        <f>IF('กรอกข้อมูล นร1'!E24="ย้าย",'กรอกข้อมูล นร1'!E24,"")</f>
        <v/>
      </c>
      <c r="X27" s="79"/>
      <c r="Y27" s="79"/>
      <c r="AF27" s="337" t="e">
        <f t="shared" si="2"/>
        <v>#DIV/0!</v>
      </c>
      <c r="AG27" s="337" t="e">
        <f t="shared" si="3"/>
        <v>#DIV/0!</v>
      </c>
      <c r="AH27" s="337" t="e">
        <f t="shared" si="4"/>
        <v>#DIV/0!</v>
      </c>
      <c r="AI27" s="337" t="e">
        <f t="shared" si="5"/>
        <v>#DIV/0!</v>
      </c>
      <c r="AJ27" s="337" t="e">
        <f t="shared" si="6"/>
        <v>#DIV/0!</v>
      </c>
      <c r="AK27" s="337" t="e">
        <f t="shared" si="7"/>
        <v>#DIV/0!</v>
      </c>
      <c r="AL27" s="337" t="e">
        <f t="shared" si="8"/>
        <v>#DIV/0!</v>
      </c>
      <c r="AM27" s="337" t="e">
        <f t="shared" si="9"/>
        <v>#DIV/0!</v>
      </c>
    </row>
    <row r="28" spans="1:39" ht="12.95" customHeight="1">
      <c r="A28" s="218" t="str">
        <f>เวลาเรียน1!A27</f>
        <v/>
      </c>
      <c r="B28" s="97" t="str">
        <f>เวลาเรียน1!D27</f>
        <v/>
      </c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8"/>
      <c r="Q28" s="408"/>
      <c r="R28" s="408"/>
      <c r="S28" s="408"/>
      <c r="T28" s="408"/>
      <c r="U28" s="98" t="str">
        <f t="shared" si="0"/>
        <v/>
      </c>
      <c r="V28" s="99" t="str">
        <f t="shared" si="1"/>
        <v/>
      </c>
      <c r="W28" s="59" t="str">
        <f>IF('กรอกข้อมูล นร1'!E25="ย้าย",'กรอกข้อมูล นร1'!E25,"")</f>
        <v/>
      </c>
      <c r="X28" s="79"/>
      <c r="Y28" s="79"/>
      <c r="AF28" s="337" t="e">
        <f t="shared" si="2"/>
        <v>#DIV/0!</v>
      </c>
      <c r="AG28" s="337" t="e">
        <f t="shared" si="3"/>
        <v>#DIV/0!</v>
      </c>
      <c r="AH28" s="337" t="e">
        <f t="shared" si="4"/>
        <v>#DIV/0!</v>
      </c>
      <c r="AI28" s="337" t="e">
        <f t="shared" si="5"/>
        <v>#DIV/0!</v>
      </c>
      <c r="AJ28" s="337" t="e">
        <f t="shared" si="6"/>
        <v>#DIV/0!</v>
      </c>
      <c r="AK28" s="337" t="e">
        <f t="shared" si="7"/>
        <v>#DIV/0!</v>
      </c>
      <c r="AL28" s="337" t="e">
        <f t="shared" si="8"/>
        <v>#DIV/0!</v>
      </c>
      <c r="AM28" s="337" t="e">
        <f t="shared" si="9"/>
        <v>#DIV/0!</v>
      </c>
    </row>
    <row r="29" spans="1:39" ht="12.95" customHeight="1">
      <c r="A29" s="218" t="str">
        <f>เวลาเรียน1!A28</f>
        <v/>
      </c>
      <c r="B29" s="97" t="str">
        <f>เวลาเรียน1!D28</f>
        <v/>
      </c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98" t="str">
        <f t="shared" si="0"/>
        <v/>
      </c>
      <c r="V29" s="99" t="str">
        <f t="shared" si="1"/>
        <v/>
      </c>
      <c r="W29" s="59" t="str">
        <f>IF('กรอกข้อมูล นร1'!E26="ย้าย",'กรอกข้อมูล นร1'!E26,"")</f>
        <v/>
      </c>
      <c r="X29" s="79"/>
      <c r="Y29" s="79"/>
      <c r="AF29" s="337" t="e">
        <f t="shared" si="2"/>
        <v>#DIV/0!</v>
      </c>
      <c r="AG29" s="337" t="e">
        <f t="shared" si="3"/>
        <v>#DIV/0!</v>
      </c>
      <c r="AH29" s="337" t="e">
        <f t="shared" si="4"/>
        <v>#DIV/0!</v>
      </c>
      <c r="AI29" s="337" t="e">
        <f t="shared" si="5"/>
        <v>#DIV/0!</v>
      </c>
      <c r="AJ29" s="337" t="e">
        <f t="shared" si="6"/>
        <v>#DIV/0!</v>
      </c>
      <c r="AK29" s="337" t="e">
        <f t="shared" si="7"/>
        <v>#DIV/0!</v>
      </c>
      <c r="AL29" s="337" t="e">
        <f t="shared" si="8"/>
        <v>#DIV/0!</v>
      </c>
      <c r="AM29" s="337" t="e">
        <f t="shared" si="9"/>
        <v>#DIV/0!</v>
      </c>
    </row>
    <row r="30" spans="1:39" ht="12.95" customHeight="1">
      <c r="A30" s="218" t="str">
        <f>เวลาเรียน1!A29</f>
        <v/>
      </c>
      <c r="B30" s="97" t="str">
        <f>เวลาเรียน1!D29</f>
        <v/>
      </c>
      <c r="C30" s="408"/>
      <c r="D30" s="408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98" t="str">
        <f t="shared" si="0"/>
        <v/>
      </c>
      <c r="V30" s="99" t="str">
        <f t="shared" si="1"/>
        <v/>
      </c>
      <c r="W30" s="59" t="str">
        <f>IF('กรอกข้อมูล นร1'!E27="ย้าย",'กรอกข้อมูล นร1'!E27,"")</f>
        <v/>
      </c>
      <c r="X30" s="79"/>
      <c r="Y30" s="79"/>
      <c r="AF30" s="337" t="e">
        <f t="shared" si="2"/>
        <v>#DIV/0!</v>
      </c>
      <c r="AG30" s="337" t="e">
        <f t="shared" si="3"/>
        <v>#DIV/0!</v>
      </c>
      <c r="AH30" s="337" t="e">
        <f t="shared" si="4"/>
        <v>#DIV/0!</v>
      </c>
      <c r="AI30" s="337" t="e">
        <f t="shared" si="5"/>
        <v>#DIV/0!</v>
      </c>
      <c r="AJ30" s="337" t="e">
        <f t="shared" si="6"/>
        <v>#DIV/0!</v>
      </c>
      <c r="AK30" s="337" t="e">
        <f t="shared" si="7"/>
        <v>#DIV/0!</v>
      </c>
      <c r="AL30" s="337" t="e">
        <f t="shared" si="8"/>
        <v>#DIV/0!</v>
      </c>
      <c r="AM30" s="337" t="e">
        <f t="shared" si="9"/>
        <v>#DIV/0!</v>
      </c>
    </row>
    <row r="31" spans="1:39" ht="12.95" customHeight="1">
      <c r="A31" s="218" t="str">
        <f>เวลาเรียน1!A30</f>
        <v/>
      </c>
      <c r="B31" s="97" t="str">
        <f>เวลาเรียน1!D30</f>
        <v/>
      </c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98" t="str">
        <f t="shared" si="0"/>
        <v/>
      </c>
      <c r="V31" s="99" t="str">
        <f t="shared" si="1"/>
        <v/>
      </c>
      <c r="W31" s="59" t="str">
        <f>IF('กรอกข้อมูล นร1'!E28="ย้าย",'กรอกข้อมูล นร1'!E28,"")</f>
        <v/>
      </c>
      <c r="X31" s="79"/>
      <c r="Y31" s="79"/>
      <c r="AF31" s="337" t="e">
        <f t="shared" si="2"/>
        <v>#DIV/0!</v>
      </c>
      <c r="AG31" s="337" t="e">
        <f t="shared" si="3"/>
        <v>#DIV/0!</v>
      </c>
      <c r="AH31" s="337" t="e">
        <f t="shared" si="4"/>
        <v>#DIV/0!</v>
      </c>
      <c r="AI31" s="337" t="e">
        <f t="shared" si="5"/>
        <v>#DIV/0!</v>
      </c>
      <c r="AJ31" s="337" t="e">
        <f t="shared" si="6"/>
        <v>#DIV/0!</v>
      </c>
      <c r="AK31" s="337" t="e">
        <f t="shared" si="7"/>
        <v>#DIV/0!</v>
      </c>
      <c r="AL31" s="337" t="e">
        <f t="shared" si="8"/>
        <v>#DIV/0!</v>
      </c>
      <c r="AM31" s="337" t="e">
        <f t="shared" si="9"/>
        <v>#DIV/0!</v>
      </c>
    </row>
    <row r="32" spans="1:39" ht="12.95" customHeight="1">
      <c r="A32" s="218" t="str">
        <f>เวลาเรียน1!A31</f>
        <v/>
      </c>
      <c r="B32" s="97" t="str">
        <f>เวลาเรียน1!D31</f>
        <v/>
      </c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98" t="str">
        <f t="shared" si="0"/>
        <v/>
      </c>
      <c r="V32" s="99" t="str">
        <f t="shared" si="1"/>
        <v/>
      </c>
      <c r="W32" s="59" t="str">
        <f>IF('กรอกข้อมูล นร1'!E29="ย้าย",'กรอกข้อมูล นร1'!E29,"")</f>
        <v/>
      </c>
      <c r="X32" s="79"/>
      <c r="Y32" s="79"/>
      <c r="AF32" s="337" t="e">
        <f t="shared" si="2"/>
        <v>#DIV/0!</v>
      </c>
      <c r="AG32" s="337" t="e">
        <f t="shared" si="3"/>
        <v>#DIV/0!</v>
      </c>
      <c r="AH32" s="337" t="e">
        <f t="shared" si="4"/>
        <v>#DIV/0!</v>
      </c>
      <c r="AI32" s="337" t="e">
        <f t="shared" si="5"/>
        <v>#DIV/0!</v>
      </c>
      <c r="AJ32" s="337" t="e">
        <f t="shared" si="6"/>
        <v>#DIV/0!</v>
      </c>
      <c r="AK32" s="337" t="e">
        <f t="shared" si="7"/>
        <v>#DIV/0!</v>
      </c>
      <c r="AL32" s="337" t="e">
        <f t="shared" si="8"/>
        <v>#DIV/0!</v>
      </c>
      <c r="AM32" s="337" t="e">
        <f t="shared" si="9"/>
        <v>#DIV/0!</v>
      </c>
    </row>
    <row r="33" spans="1:39" ht="12.95" customHeight="1">
      <c r="A33" s="218" t="str">
        <f>เวลาเรียน1!A32</f>
        <v/>
      </c>
      <c r="B33" s="97" t="str">
        <f>เวลาเรียน1!D32</f>
        <v/>
      </c>
      <c r="C33" s="408"/>
      <c r="D33" s="408"/>
      <c r="E33" s="408"/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98" t="str">
        <f t="shared" si="0"/>
        <v/>
      </c>
      <c r="V33" s="99" t="str">
        <f t="shared" ref="V33:V47" si="10">IF(U33="","",IF(W33="ย้าย","-",VLOOKUP(U33,คุณลักษณะอันพึงประสงค์,3,TRUE)))</f>
        <v/>
      </c>
      <c r="W33" s="59" t="str">
        <f>IF('กรอกข้อมูล นร1'!E30="ย้าย",'กรอกข้อมูล นร1'!E30,"")</f>
        <v/>
      </c>
      <c r="X33" s="79"/>
      <c r="Y33" s="79"/>
      <c r="AF33" s="337" t="e">
        <f t="shared" si="2"/>
        <v>#DIV/0!</v>
      </c>
      <c r="AG33" s="337" t="e">
        <f t="shared" si="3"/>
        <v>#DIV/0!</v>
      </c>
      <c r="AH33" s="337" t="e">
        <f t="shared" si="4"/>
        <v>#DIV/0!</v>
      </c>
      <c r="AI33" s="337" t="e">
        <f t="shared" si="5"/>
        <v>#DIV/0!</v>
      </c>
      <c r="AJ33" s="337" t="e">
        <f t="shared" si="6"/>
        <v>#DIV/0!</v>
      </c>
      <c r="AK33" s="337" t="e">
        <f t="shared" si="7"/>
        <v>#DIV/0!</v>
      </c>
      <c r="AL33" s="337" t="e">
        <f t="shared" si="8"/>
        <v>#DIV/0!</v>
      </c>
      <c r="AM33" s="337" t="e">
        <f t="shared" si="9"/>
        <v>#DIV/0!</v>
      </c>
    </row>
    <row r="34" spans="1:39" ht="12.95" customHeight="1">
      <c r="A34" s="218" t="str">
        <f>เวลาเรียน1!A33</f>
        <v/>
      </c>
      <c r="B34" s="97" t="str">
        <f>เวลาเรียน1!D33</f>
        <v/>
      </c>
      <c r="C34" s="408"/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98" t="str">
        <f t="shared" si="0"/>
        <v/>
      </c>
      <c r="V34" s="99" t="str">
        <f t="shared" si="10"/>
        <v/>
      </c>
      <c r="W34" s="59" t="str">
        <f>IF('กรอกข้อมูล นร1'!E31="ย้าย",'กรอกข้อมูล นร1'!E31,"")</f>
        <v/>
      </c>
      <c r="X34" s="79"/>
      <c r="Y34" s="79"/>
      <c r="AF34" s="337" t="e">
        <f t="shared" si="2"/>
        <v>#DIV/0!</v>
      </c>
      <c r="AG34" s="337" t="e">
        <f t="shared" si="3"/>
        <v>#DIV/0!</v>
      </c>
      <c r="AH34" s="337" t="e">
        <f t="shared" si="4"/>
        <v>#DIV/0!</v>
      </c>
      <c r="AI34" s="337" t="e">
        <f t="shared" si="5"/>
        <v>#DIV/0!</v>
      </c>
      <c r="AJ34" s="337" t="e">
        <f t="shared" si="6"/>
        <v>#DIV/0!</v>
      </c>
      <c r="AK34" s="337" t="e">
        <f t="shared" si="7"/>
        <v>#DIV/0!</v>
      </c>
      <c r="AL34" s="337" t="e">
        <f t="shared" si="8"/>
        <v>#DIV/0!</v>
      </c>
      <c r="AM34" s="337" t="e">
        <f t="shared" si="9"/>
        <v>#DIV/0!</v>
      </c>
    </row>
    <row r="35" spans="1:39" ht="12.95" customHeight="1">
      <c r="A35" s="218" t="str">
        <f>เวลาเรียน1!A34</f>
        <v/>
      </c>
      <c r="B35" s="97" t="str">
        <f>เวลาเรียน1!D34</f>
        <v/>
      </c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98" t="str">
        <f t="shared" si="0"/>
        <v/>
      </c>
      <c r="V35" s="99" t="str">
        <f t="shared" si="10"/>
        <v/>
      </c>
      <c r="W35" s="59" t="str">
        <f>IF('กรอกข้อมูล นร1'!E32="ย้าย",'กรอกข้อมูล นร1'!E32,"")</f>
        <v/>
      </c>
      <c r="X35" s="79"/>
      <c r="Y35" s="79"/>
      <c r="AF35" s="337" t="e">
        <f t="shared" si="2"/>
        <v>#DIV/0!</v>
      </c>
      <c r="AG35" s="337" t="e">
        <f t="shared" si="3"/>
        <v>#DIV/0!</v>
      </c>
      <c r="AH35" s="337" t="e">
        <f t="shared" si="4"/>
        <v>#DIV/0!</v>
      </c>
      <c r="AI35" s="337" t="e">
        <f t="shared" si="5"/>
        <v>#DIV/0!</v>
      </c>
      <c r="AJ35" s="337" t="e">
        <f t="shared" si="6"/>
        <v>#DIV/0!</v>
      </c>
      <c r="AK35" s="337" t="e">
        <f t="shared" si="7"/>
        <v>#DIV/0!</v>
      </c>
      <c r="AL35" s="337" t="e">
        <f t="shared" si="8"/>
        <v>#DIV/0!</v>
      </c>
      <c r="AM35" s="337" t="e">
        <f t="shared" si="9"/>
        <v>#DIV/0!</v>
      </c>
    </row>
    <row r="36" spans="1:39" ht="12.95" customHeight="1">
      <c r="A36" s="218" t="str">
        <f>เวลาเรียน1!A35</f>
        <v/>
      </c>
      <c r="B36" s="97" t="str">
        <f>เวลาเรียน1!D35</f>
        <v/>
      </c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08"/>
      <c r="P36" s="408"/>
      <c r="Q36" s="408"/>
      <c r="R36" s="408"/>
      <c r="S36" s="408"/>
      <c r="T36" s="408"/>
      <c r="U36" s="98" t="str">
        <f t="shared" si="0"/>
        <v/>
      </c>
      <c r="V36" s="99" t="str">
        <f t="shared" si="10"/>
        <v/>
      </c>
      <c r="W36" s="59" t="str">
        <f>IF('กรอกข้อมูล นร1'!E33="ย้าย",'กรอกข้อมูล นร1'!E33,"")</f>
        <v/>
      </c>
      <c r="X36" s="79"/>
      <c r="Y36" s="79"/>
      <c r="AF36" s="337" t="e">
        <f t="shared" si="2"/>
        <v>#DIV/0!</v>
      </c>
      <c r="AG36" s="337" t="e">
        <f t="shared" si="3"/>
        <v>#DIV/0!</v>
      </c>
      <c r="AH36" s="337" t="e">
        <f t="shared" si="4"/>
        <v>#DIV/0!</v>
      </c>
      <c r="AI36" s="337" t="e">
        <f t="shared" si="5"/>
        <v>#DIV/0!</v>
      </c>
      <c r="AJ36" s="337" t="e">
        <f t="shared" si="6"/>
        <v>#DIV/0!</v>
      </c>
      <c r="AK36" s="337" t="e">
        <f t="shared" si="7"/>
        <v>#DIV/0!</v>
      </c>
      <c r="AL36" s="337" t="e">
        <f t="shared" si="8"/>
        <v>#DIV/0!</v>
      </c>
      <c r="AM36" s="337" t="e">
        <f t="shared" si="9"/>
        <v>#DIV/0!</v>
      </c>
    </row>
    <row r="37" spans="1:39" ht="12.95" customHeight="1">
      <c r="A37" s="218" t="str">
        <f>เวลาเรียน1!A36</f>
        <v/>
      </c>
      <c r="B37" s="97" t="str">
        <f>เวลาเรียน1!D36</f>
        <v/>
      </c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08"/>
      <c r="P37" s="408"/>
      <c r="Q37" s="408"/>
      <c r="R37" s="408"/>
      <c r="S37" s="408"/>
      <c r="T37" s="408"/>
      <c r="U37" s="98" t="str">
        <f t="shared" si="0"/>
        <v/>
      </c>
      <c r="V37" s="99" t="str">
        <f t="shared" si="10"/>
        <v/>
      </c>
      <c r="W37" s="59" t="str">
        <f>IF('กรอกข้อมูล นร1'!E34="ย้าย",'กรอกข้อมูล นร1'!E34,"")</f>
        <v/>
      </c>
      <c r="X37" s="79"/>
      <c r="Y37" s="79"/>
      <c r="AF37" s="337" t="e">
        <f t="shared" si="2"/>
        <v>#DIV/0!</v>
      </c>
      <c r="AG37" s="337" t="e">
        <f t="shared" si="3"/>
        <v>#DIV/0!</v>
      </c>
      <c r="AH37" s="337" t="e">
        <f t="shared" si="4"/>
        <v>#DIV/0!</v>
      </c>
      <c r="AI37" s="337" t="e">
        <f t="shared" si="5"/>
        <v>#DIV/0!</v>
      </c>
      <c r="AJ37" s="337" t="e">
        <f t="shared" si="6"/>
        <v>#DIV/0!</v>
      </c>
      <c r="AK37" s="337" t="e">
        <f t="shared" si="7"/>
        <v>#DIV/0!</v>
      </c>
      <c r="AL37" s="337" t="e">
        <f t="shared" si="8"/>
        <v>#DIV/0!</v>
      </c>
      <c r="AM37" s="337" t="e">
        <f t="shared" si="9"/>
        <v>#DIV/0!</v>
      </c>
    </row>
    <row r="38" spans="1:39" ht="12.95" customHeight="1">
      <c r="A38" s="218" t="str">
        <f>เวลาเรียน1!A37</f>
        <v/>
      </c>
      <c r="B38" s="97" t="str">
        <f>เวลาเรียน1!D37</f>
        <v/>
      </c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98" t="str">
        <f t="shared" si="0"/>
        <v/>
      </c>
      <c r="V38" s="99" t="str">
        <f t="shared" si="10"/>
        <v/>
      </c>
      <c r="W38" s="59" t="str">
        <f>IF('กรอกข้อมูล นร1'!E35="ย้าย",'กรอกข้อมูล นร1'!E35,"")</f>
        <v/>
      </c>
      <c r="X38" s="79"/>
      <c r="Y38" s="79"/>
      <c r="AF38" s="337" t="e">
        <f t="shared" si="2"/>
        <v>#DIV/0!</v>
      </c>
      <c r="AG38" s="337" t="e">
        <f t="shared" si="3"/>
        <v>#DIV/0!</v>
      </c>
      <c r="AH38" s="337" t="e">
        <f t="shared" si="4"/>
        <v>#DIV/0!</v>
      </c>
      <c r="AI38" s="337" t="e">
        <f t="shared" si="5"/>
        <v>#DIV/0!</v>
      </c>
      <c r="AJ38" s="337" t="e">
        <f t="shared" si="6"/>
        <v>#DIV/0!</v>
      </c>
      <c r="AK38" s="337" t="e">
        <f t="shared" si="7"/>
        <v>#DIV/0!</v>
      </c>
      <c r="AL38" s="337" t="e">
        <f t="shared" si="8"/>
        <v>#DIV/0!</v>
      </c>
      <c r="AM38" s="337" t="e">
        <f t="shared" si="9"/>
        <v>#DIV/0!</v>
      </c>
    </row>
    <row r="39" spans="1:39" ht="12.95" customHeight="1">
      <c r="A39" s="218" t="str">
        <f>เวลาเรียน1!A38</f>
        <v/>
      </c>
      <c r="B39" s="97" t="str">
        <f>เวลาเรียน1!D38</f>
        <v/>
      </c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98" t="str">
        <f t="shared" si="0"/>
        <v/>
      </c>
      <c r="V39" s="99" t="str">
        <f t="shared" si="10"/>
        <v/>
      </c>
      <c r="W39" s="59" t="str">
        <f>IF('กรอกข้อมูล นร1'!E36="ย้าย",'กรอกข้อมูล นร1'!E36,"")</f>
        <v/>
      </c>
      <c r="X39" s="79"/>
      <c r="Y39" s="79"/>
      <c r="AF39" s="337" t="e">
        <f t="shared" si="2"/>
        <v>#DIV/0!</v>
      </c>
      <c r="AG39" s="337" t="e">
        <f t="shared" si="3"/>
        <v>#DIV/0!</v>
      </c>
      <c r="AH39" s="337" t="e">
        <f t="shared" si="4"/>
        <v>#DIV/0!</v>
      </c>
      <c r="AI39" s="337" t="e">
        <f t="shared" si="5"/>
        <v>#DIV/0!</v>
      </c>
      <c r="AJ39" s="337" t="e">
        <f t="shared" si="6"/>
        <v>#DIV/0!</v>
      </c>
      <c r="AK39" s="337" t="e">
        <f t="shared" si="7"/>
        <v>#DIV/0!</v>
      </c>
      <c r="AL39" s="337" t="e">
        <f t="shared" si="8"/>
        <v>#DIV/0!</v>
      </c>
      <c r="AM39" s="337" t="e">
        <f t="shared" si="9"/>
        <v>#DIV/0!</v>
      </c>
    </row>
    <row r="40" spans="1:39" ht="12.95" customHeight="1">
      <c r="A40" s="218" t="str">
        <f>เวลาเรียน1!A39</f>
        <v/>
      </c>
      <c r="B40" s="97" t="str">
        <f>เวลาเรียน1!D39</f>
        <v/>
      </c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8"/>
      <c r="Q40" s="408"/>
      <c r="R40" s="408"/>
      <c r="S40" s="408"/>
      <c r="T40" s="408"/>
      <c r="U40" s="98" t="str">
        <f t="shared" si="0"/>
        <v/>
      </c>
      <c r="V40" s="99" t="str">
        <f t="shared" si="10"/>
        <v/>
      </c>
      <c r="W40" s="59" t="str">
        <f>IF('กรอกข้อมูล นร1'!E37="ย้าย",'กรอกข้อมูล นร1'!E37,"")</f>
        <v/>
      </c>
      <c r="X40" s="79"/>
      <c r="Y40" s="79"/>
      <c r="AF40" s="337" t="e">
        <f t="shared" si="2"/>
        <v>#DIV/0!</v>
      </c>
      <c r="AG40" s="337" t="e">
        <f t="shared" si="3"/>
        <v>#DIV/0!</v>
      </c>
      <c r="AH40" s="337" t="e">
        <f t="shared" si="4"/>
        <v>#DIV/0!</v>
      </c>
      <c r="AI40" s="337" t="e">
        <f t="shared" si="5"/>
        <v>#DIV/0!</v>
      </c>
      <c r="AJ40" s="337" t="e">
        <f t="shared" si="6"/>
        <v>#DIV/0!</v>
      </c>
      <c r="AK40" s="337" t="e">
        <f t="shared" si="7"/>
        <v>#DIV/0!</v>
      </c>
      <c r="AL40" s="337" t="e">
        <f t="shared" si="8"/>
        <v>#DIV/0!</v>
      </c>
      <c r="AM40" s="337" t="e">
        <f t="shared" si="9"/>
        <v>#DIV/0!</v>
      </c>
    </row>
    <row r="41" spans="1:39" ht="12.95" customHeight="1">
      <c r="A41" s="218" t="str">
        <f>เวลาเรียน1!A40</f>
        <v/>
      </c>
      <c r="B41" s="97" t="str">
        <f>เวลาเรียน1!D40</f>
        <v/>
      </c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98" t="str">
        <f t="shared" si="0"/>
        <v/>
      </c>
      <c r="V41" s="99" t="str">
        <f t="shared" si="10"/>
        <v/>
      </c>
      <c r="W41" s="59" t="str">
        <f>IF('กรอกข้อมูล นร1'!E38="ย้าย",'กรอกข้อมูล นร1'!E38,"")</f>
        <v/>
      </c>
      <c r="X41" s="79"/>
      <c r="Y41" s="79"/>
      <c r="AF41" s="337" t="e">
        <f t="shared" si="2"/>
        <v>#DIV/0!</v>
      </c>
      <c r="AG41" s="337" t="e">
        <f t="shared" si="3"/>
        <v>#DIV/0!</v>
      </c>
      <c r="AH41" s="337" t="e">
        <f t="shared" si="4"/>
        <v>#DIV/0!</v>
      </c>
      <c r="AI41" s="337" t="e">
        <f t="shared" si="5"/>
        <v>#DIV/0!</v>
      </c>
      <c r="AJ41" s="337" t="e">
        <f t="shared" si="6"/>
        <v>#DIV/0!</v>
      </c>
      <c r="AK41" s="337" t="e">
        <f t="shared" si="7"/>
        <v>#DIV/0!</v>
      </c>
      <c r="AL41" s="337" t="e">
        <f t="shared" si="8"/>
        <v>#DIV/0!</v>
      </c>
      <c r="AM41" s="337" t="e">
        <f t="shared" si="9"/>
        <v>#DIV/0!</v>
      </c>
    </row>
    <row r="42" spans="1:39" ht="12.95" customHeight="1">
      <c r="A42" s="218" t="str">
        <f>เวลาเรียน1!A41</f>
        <v/>
      </c>
      <c r="B42" s="97" t="str">
        <f>เวลาเรียน1!D41</f>
        <v/>
      </c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98" t="str">
        <f t="shared" si="0"/>
        <v/>
      </c>
      <c r="V42" s="99" t="str">
        <f t="shared" si="10"/>
        <v/>
      </c>
      <c r="W42" s="59" t="str">
        <f>IF('กรอกข้อมูล นร1'!E39="ย้าย",'กรอกข้อมูล นร1'!E39,"")</f>
        <v/>
      </c>
      <c r="X42" s="79"/>
      <c r="Y42" s="79"/>
      <c r="AF42" s="337" t="e">
        <f t="shared" si="2"/>
        <v>#DIV/0!</v>
      </c>
      <c r="AG42" s="337" t="e">
        <f t="shared" si="3"/>
        <v>#DIV/0!</v>
      </c>
      <c r="AH42" s="337" t="e">
        <f t="shared" si="4"/>
        <v>#DIV/0!</v>
      </c>
      <c r="AI42" s="337" t="e">
        <f t="shared" si="5"/>
        <v>#DIV/0!</v>
      </c>
      <c r="AJ42" s="337" t="e">
        <f t="shared" si="6"/>
        <v>#DIV/0!</v>
      </c>
      <c r="AK42" s="337" t="e">
        <f t="shared" si="7"/>
        <v>#DIV/0!</v>
      </c>
      <c r="AL42" s="337" t="e">
        <f t="shared" si="8"/>
        <v>#DIV/0!</v>
      </c>
      <c r="AM42" s="337" t="e">
        <f t="shared" si="9"/>
        <v>#DIV/0!</v>
      </c>
    </row>
    <row r="43" spans="1:39" ht="12.95" customHeight="1">
      <c r="A43" s="218" t="str">
        <f>เวลาเรียน1!A42</f>
        <v/>
      </c>
      <c r="B43" s="97" t="str">
        <f>เวลาเรียน1!D42</f>
        <v/>
      </c>
      <c r="C43" s="408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98" t="str">
        <f t="shared" si="0"/>
        <v/>
      </c>
      <c r="V43" s="99" t="str">
        <f t="shared" si="10"/>
        <v/>
      </c>
      <c r="W43" s="59" t="str">
        <f>IF('กรอกข้อมูล นร1'!E40="ย้าย",'กรอกข้อมูล นร1'!E40,"")</f>
        <v/>
      </c>
      <c r="X43" s="79"/>
      <c r="Y43" s="79"/>
      <c r="AF43" s="337" t="e">
        <f t="shared" si="2"/>
        <v>#DIV/0!</v>
      </c>
      <c r="AG43" s="337" t="e">
        <f t="shared" si="3"/>
        <v>#DIV/0!</v>
      </c>
      <c r="AH43" s="337" t="e">
        <f t="shared" si="4"/>
        <v>#DIV/0!</v>
      </c>
      <c r="AI43" s="337" t="e">
        <f t="shared" si="5"/>
        <v>#DIV/0!</v>
      </c>
      <c r="AJ43" s="337" t="e">
        <f t="shared" si="6"/>
        <v>#DIV/0!</v>
      </c>
      <c r="AK43" s="337" t="e">
        <f t="shared" si="7"/>
        <v>#DIV/0!</v>
      </c>
      <c r="AL43" s="337" t="e">
        <f t="shared" si="8"/>
        <v>#DIV/0!</v>
      </c>
      <c r="AM43" s="337" t="e">
        <f t="shared" si="9"/>
        <v>#DIV/0!</v>
      </c>
    </row>
    <row r="44" spans="1:39" ht="12.95" customHeight="1">
      <c r="A44" s="218" t="str">
        <f>เวลาเรียน1!A43</f>
        <v/>
      </c>
      <c r="B44" s="97" t="str">
        <f>เวลาเรียน1!D43</f>
        <v/>
      </c>
      <c r="C44" s="408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98" t="str">
        <f t="shared" si="0"/>
        <v/>
      </c>
      <c r="V44" s="99" t="str">
        <f t="shared" si="10"/>
        <v/>
      </c>
      <c r="W44" s="59" t="str">
        <f>IF('กรอกข้อมูล นร1'!E41="ย้าย",'กรอกข้อมูล นร1'!E41,"")</f>
        <v/>
      </c>
      <c r="X44" s="79"/>
      <c r="Y44" s="79"/>
      <c r="AF44" s="337" t="e">
        <f t="shared" si="2"/>
        <v>#DIV/0!</v>
      </c>
      <c r="AG44" s="337" t="e">
        <f t="shared" si="3"/>
        <v>#DIV/0!</v>
      </c>
      <c r="AH44" s="337" t="e">
        <f t="shared" si="4"/>
        <v>#DIV/0!</v>
      </c>
      <c r="AI44" s="337" t="e">
        <f t="shared" si="5"/>
        <v>#DIV/0!</v>
      </c>
      <c r="AJ44" s="337" t="e">
        <f t="shared" si="6"/>
        <v>#DIV/0!</v>
      </c>
      <c r="AK44" s="337" t="e">
        <f t="shared" si="7"/>
        <v>#DIV/0!</v>
      </c>
      <c r="AL44" s="337" t="e">
        <f t="shared" si="8"/>
        <v>#DIV/0!</v>
      </c>
      <c r="AM44" s="337" t="e">
        <f t="shared" si="9"/>
        <v>#DIV/0!</v>
      </c>
    </row>
    <row r="45" spans="1:39" ht="12.95" customHeight="1">
      <c r="A45" s="218" t="str">
        <f>เวลาเรียน1!A44</f>
        <v/>
      </c>
      <c r="B45" s="97" t="str">
        <f>เวลาเรียน1!D44</f>
        <v/>
      </c>
      <c r="C45" s="408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98" t="str">
        <f t="shared" si="0"/>
        <v/>
      </c>
      <c r="V45" s="99" t="str">
        <f t="shared" si="10"/>
        <v/>
      </c>
      <c r="W45" s="59" t="str">
        <f>IF('กรอกข้อมูล นร1'!E42="ย้าย",'กรอกข้อมูล นร1'!E42,"")</f>
        <v/>
      </c>
      <c r="X45" s="79"/>
      <c r="Y45" s="79"/>
      <c r="AF45" s="337" t="e">
        <f t="shared" si="2"/>
        <v>#DIV/0!</v>
      </c>
      <c r="AG45" s="337" t="e">
        <f t="shared" si="3"/>
        <v>#DIV/0!</v>
      </c>
      <c r="AH45" s="337" t="e">
        <f t="shared" si="4"/>
        <v>#DIV/0!</v>
      </c>
      <c r="AI45" s="337" t="e">
        <f t="shared" si="5"/>
        <v>#DIV/0!</v>
      </c>
      <c r="AJ45" s="337" t="e">
        <f t="shared" si="6"/>
        <v>#DIV/0!</v>
      </c>
      <c r="AK45" s="337" t="e">
        <f t="shared" si="7"/>
        <v>#DIV/0!</v>
      </c>
      <c r="AL45" s="337" t="e">
        <f t="shared" si="8"/>
        <v>#DIV/0!</v>
      </c>
      <c r="AM45" s="337" t="e">
        <f t="shared" si="9"/>
        <v>#DIV/0!</v>
      </c>
    </row>
    <row r="46" spans="1:39" ht="12.95" customHeight="1">
      <c r="A46" s="218" t="str">
        <f>เวลาเรียน1!A45</f>
        <v/>
      </c>
      <c r="B46" s="97" t="str">
        <f>เวลาเรียน1!D45</f>
        <v/>
      </c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98" t="str">
        <f t="shared" si="0"/>
        <v/>
      </c>
      <c r="V46" s="99" t="str">
        <f t="shared" si="10"/>
        <v/>
      </c>
      <c r="W46" s="59" t="str">
        <f>IF('กรอกข้อมูล นร1'!E43="ย้าย",'กรอกข้อมูล นร1'!E43,"")</f>
        <v/>
      </c>
      <c r="X46" s="79"/>
      <c r="Y46" s="79"/>
      <c r="AF46" s="337" t="e">
        <f t="shared" si="2"/>
        <v>#DIV/0!</v>
      </c>
      <c r="AG46" s="337" t="e">
        <f t="shared" si="3"/>
        <v>#DIV/0!</v>
      </c>
      <c r="AH46" s="337" t="e">
        <f t="shared" si="4"/>
        <v>#DIV/0!</v>
      </c>
      <c r="AI46" s="337" t="e">
        <f t="shared" si="5"/>
        <v>#DIV/0!</v>
      </c>
      <c r="AJ46" s="337" t="e">
        <f t="shared" si="6"/>
        <v>#DIV/0!</v>
      </c>
      <c r="AK46" s="337" t="e">
        <f t="shared" si="7"/>
        <v>#DIV/0!</v>
      </c>
      <c r="AL46" s="337" t="e">
        <f t="shared" si="8"/>
        <v>#DIV/0!</v>
      </c>
      <c r="AM46" s="337" t="e">
        <f t="shared" si="9"/>
        <v>#DIV/0!</v>
      </c>
    </row>
    <row r="47" spans="1:39" ht="12.95" customHeight="1">
      <c r="A47" s="218" t="str">
        <f>เวลาเรียน1!A46</f>
        <v/>
      </c>
      <c r="B47" s="97" t="str">
        <f>เวลาเรียน1!D46</f>
        <v/>
      </c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98" t="str">
        <f t="shared" si="0"/>
        <v/>
      </c>
      <c r="V47" s="99" t="str">
        <f t="shared" si="10"/>
        <v/>
      </c>
      <c r="W47" s="59" t="str">
        <f>IF('กรอกข้อมูล นร1'!E44="ย้าย",'กรอกข้อมูล นร1'!E44,"")</f>
        <v/>
      </c>
      <c r="X47" s="79"/>
      <c r="Y47" s="79"/>
      <c r="AF47" s="337" t="e">
        <f t="shared" si="2"/>
        <v>#DIV/0!</v>
      </c>
      <c r="AG47" s="337" t="e">
        <f t="shared" si="3"/>
        <v>#DIV/0!</v>
      </c>
      <c r="AH47" s="337" t="e">
        <f t="shared" si="4"/>
        <v>#DIV/0!</v>
      </c>
      <c r="AI47" s="337" t="e">
        <f t="shared" si="5"/>
        <v>#DIV/0!</v>
      </c>
      <c r="AJ47" s="337" t="e">
        <f t="shared" si="6"/>
        <v>#DIV/0!</v>
      </c>
      <c r="AK47" s="337" t="e">
        <f t="shared" si="7"/>
        <v>#DIV/0!</v>
      </c>
      <c r="AL47" s="337" t="e">
        <f t="shared" si="8"/>
        <v>#DIV/0!</v>
      </c>
      <c r="AM47" s="337" t="e">
        <f t="shared" si="9"/>
        <v>#DIV/0!</v>
      </c>
    </row>
    <row r="48" spans="1:39" ht="12.95" customHeight="1">
      <c r="A48" s="218" t="str">
        <f>เวลาเรียน1!A47</f>
        <v/>
      </c>
      <c r="B48" s="97" t="str">
        <f>เวลาเรียน1!D47</f>
        <v/>
      </c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98" t="str">
        <f t="shared" si="0"/>
        <v/>
      </c>
      <c r="V48" s="99" t="str">
        <f t="shared" ref="V48:V57" si="11">IF(U48="","",IF(W48="ย้าย","-",VLOOKUP(U48,คุณลักษณะอันพึงประสงค์,3,TRUE)))</f>
        <v/>
      </c>
      <c r="W48" s="59" t="str">
        <f>IF('กรอกข้อมูล นร1'!E45="ย้าย",'กรอกข้อมูล นร1'!E45,"")</f>
        <v/>
      </c>
      <c r="X48" s="79"/>
      <c r="Y48" s="79"/>
      <c r="AF48" s="337" t="e">
        <f>AVERAGE(C48:F48)</f>
        <v>#DIV/0!</v>
      </c>
      <c r="AG48" s="337" t="e">
        <f t="shared" ref="AG48:AG57" si="12">AVERAGE(G48:H48)</f>
        <v>#DIV/0!</v>
      </c>
      <c r="AH48" s="337" t="e">
        <f t="shared" ref="AH48:AH57" si="13">AVERAGE(I48)</f>
        <v>#DIV/0!</v>
      </c>
      <c r="AI48" s="337" t="e">
        <f t="shared" ref="AI48:AI57" si="14">AVERAGE(J48:K48)</f>
        <v>#DIV/0!</v>
      </c>
      <c r="AJ48" s="337" t="e">
        <f t="shared" ref="AJ48:AJ57" si="15">AVERAGE(L48:M48)</f>
        <v>#DIV/0!</v>
      </c>
      <c r="AK48" s="337" t="e">
        <f t="shared" ref="AK48:AK57" si="16">AVERAGE(N48:O48)</f>
        <v>#DIV/0!</v>
      </c>
      <c r="AL48" s="337" t="e">
        <f t="shared" ref="AL48:AL57" si="17">AVERAGE(P48:R48)</f>
        <v>#DIV/0!</v>
      </c>
      <c r="AM48" s="337" t="e">
        <f t="shared" ref="AM48:AM57" si="18">AVERAGE(S48:T48)</f>
        <v>#DIV/0!</v>
      </c>
    </row>
    <row r="49" spans="1:39" ht="12.95" customHeight="1">
      <c r="A49" s="218" t="str">
        <f>เวลาเรียน1!A48</f>
        <v/>
      </c>
      <c r="B49" s="97" t="str">
        <f>เวลาเรียน1!D48</f>
        <v/>
      </c>
      <c r="C49" s="408"/>
      <c r="D49" s="408"/>
      <c r="E49" s="408"/>
      <c r="F49" s="408"/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98" t="str">
        <f t="shared" si="0"/>
        <v/>
      </c>
      <c r="V49" s="99" t="str">
        <f t="shared" si="11"/>
        <v/>
      </c>
      <c r="W49" s="59" t="str">
        <f>IF('กรอกข้อมูล นร1'!E46="ย้าย",'กรอกข้อมูล นร1'!E46,"")</f>
        <v/>
      </c>
      <c r="X49" s="79"/>
      <c r="Y49" s="79"/>
      <c r="AF49" s="337" t="e">
        <f t="shared" ref="AF49:AF57" si="19">AVERAGE(C49:F49)</f>
        <v>#DIV/0!</v>
      </c>
      <c r="AG49" s="337" t="e">
        <f t="shared" si="12"/>
        <v>#DIV/0!</v>
      </c>
      <c r="AH49" s="337" t="e">
        <f t="shared" si="13"/>
        <v>#DIV/0!</v>
      </c>
      <c r="AI49" s="337" t="e">
        <f t="shared" si="14"/>
        <v>#DIV/0!</v>
      </c>
      <c r="AJ49" s="337" t="e">
        <f t="shared" si="15"/>
        <v>#DIV/0!</v>
      </c>
      <c r="AK49" s="337" t="e">
        <f t="shared" si="16"/>
        <v>#DIV/0!</v>
      </c>
      <c r="AL49" s="337" t="e">
        <f t="shared" si="17"/>
        <v>#DIV/0!</v>
      </c>
      <c r="AM49" s="337" t="e">
        <f t="shared" si="18"/>
        <v>#DIV/0!</v>
      </c>
    </row>
    <row r="50" spans="1:39" ht="12.95" customHeight="1">
      <c r="A50" s="218" t="str">
        <f>เวลาเรียน1!A49</f>
        <v/>
      </c>
      <c r="B50" s="97" t="str">
        <f>เวลาเรียน1!D49</f>
        <v/>
      </c>
      <c r="C50" s="408"/>
      <c r="D50" s="408"/>
      <c r="E50" s="408"/>
      <c r="F50" s="408"/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98" t="str">
        <f t="shared" si="0"/>
        <v/>
      </c>
      <c r="V50" s="99" t="str">
        <f t="shared" si="11"/>
        <v/>
      </c>
      <c r="W50" s="59" t="str">
        <f>IF('กรอกข้อมูล นร1'!E47="ย้าย",'กรอกข้อมูล นร1'!E47,"")</f>
        <v/>
      </c>
      <c r="X50" s="79"/>
      <c r="Y50" s="79"/>
      <c r="AF50" s="337" t="e">
        <f t="shared" si="19"/>
        <v>#DIV/0!</v>
      </c>
      <c r="AG50" s="337" t="e">
        <f t="shared" si="12"/>
        <v>#DIV/0!</v>
      </c>
      <c r="AH50" s="337" t="e">
        <f t="shared" si="13"/>
        <v>#DIV/0!</v>
      </c>
      <c r="AI50" s="337" t="e">
        <f t="shared" si="14"/>
        <v>#DIV/0!</v>
      </c>
      <c r="AJ50" s="337" t="e">
        <f t="shared" si="15"/>
        <v>#DIV/0!</v>
      </c>
      <c r="AK50" s="337" t="e">
        <f t="shared" si="16"/>
        <v>#DIV/0!</v>
      </c>
      <c r="AL50" s="337" t="e">
        <f t="shared" si="17"/>
        <v>#DIV/0!</v>
      </c>
      <c r="AM50" s="337" t="e">
        <f t="shared" si="18"/>
        <v>#DIV/0!</v>
      </c>
    </row>
    <row r="51" spans="1:39" ht="12.95" customHeight="1">
      <c r="A51" s="218" t="str">
        <f>เวลาเรียน1!A50</f>
        <v/>
      </c>
      <c r="B51" s="97" t="str">
        <f>เวลาเรียน1!D50</f>
        <v/>
      </c>
      <c r="C51" s="408"/>
      <c r="D51" s="408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98" t="str">
        <f t="shared" si="0"/>
        <v/>
      </c>
      <c r="V51" s="99" t="str">
        <f t="shared" si="11"/>
        <v/>
      </c>
      <c r="W51" s="59" t="str">
        <f>IF('กรอกข้อมูล นร1'!E48="ย้าย",'กรอกข้อมูล นร1'!E48,"")</f>
        <v/>
      </c>
      <c r="X51" s="79"/>
      <c r="Y51" s="79"/>
      <c r="AF51" s="337" t="e">
        <f t="shared" si="19"/>
        <v>#DIV/0!</v>
      </c>
      <c r="AG51" s="337" t="e">
        <f t="shared" si="12"/>
        <v>#DIV/0!</v>
      </c>
      <c r="AH51" s="337" t="e">
        <f t="shared" si="13"/>
        <v>#DIV/0!</v>
      </c>
      <c r="AI51" s="337" t="e">
        <f t="shared" si="14"/>
        <v>#DIV/0!</v>
      </c>
      <c r="AJ51" s="337" t="e">
        <f t="shared" si="15"/>
        <v>#DIV/0!</v>
      </c>
      <c r="AK51" s="337" t="e">
        <f t="shared" si="16"/>
        <v>#DIV/0!</v>
      </c>
      <c r="AL51" s="337" t="e">
        <f t="shared" si="17"/>
        <v>#DIV/0!</v>
      </c>
      <c r="AM51" s="337" t="e">
        <f t="shared" si="18"/>
        <v>#DIV/0!</v>
      </c>
    </row>
    <row r="52" spans="1:39" ht="12.95" customHeight="1">
      <c r="A52" s="218" t="str">
        <f>เวลาเรียน1!A51</f>
        <v/>
      </c>
      <c r="B52" s="97" t="str">
        <f>เวลาเรียน1!D51</f>
        <v/>
      </c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98" t="str">
        <f t="shared" si="0"/>
        <v/>
      </c>
      <c r="V52" s="99" t="str">
        <f t="shared" si="11"/>
        <v/>
      </c>
      <c r="W52" s="59" t="str">
        <f>IF('กรอกข้อมูล นร1'!E49="ย้าย",'กรอกข้อมูล นร1'!E49,"")</f>
        <v/>
      </c>
      <c r="X52" s="79"/>
      <c r="Y52" s="79"/>
      <c r="AF52" s="337" t="e">
        <f t="shared" si="19"/>
        <v>#DIV/0!</v>
      </c>
      <c r="AG52" s="337" t="e">
        <f t="shared" si="12"/>
        <v>#DIV/0!</v>
      </c>
      <c r="AH52" s="337" t="e">
        <f t="shared" si="13"/>
        <v>#DIV/0!</v>
      </c>
      <c r="AI52" s="337" t="e">
        <f t="shared" si="14"/>
        <v>#DIV/0!</v>
      </c>
      <c r="AJ52" s="337" t="e">
        <f t="shared" si="15"/>
        <v>#DIV/0!</v>
      </c>
      <c r="AK52" s="337" t="e">
        <f t="shared" si="16"/>
        <v>#DIV/0!</v>
      </c>
      <c r="AL52" s="337" t="e">
        <f t="shared" si="17"/>
        <v>#DIV/0!</v>
      </c>
      <c r="AM52" s="337" t="e">
        <f t="shared" si="18"/>
        <v>#DIV/0!</v>
      </c>
    </row>
    <row r="53" spans="1:39" ht="12.95" customHeight="1">
      <c r="A53" s="218" t="str">
        <f>เวลาเรียน1!A52</f>
        <v/>
      </c>
      <c r="B53" s="97" t="str">
        <f>เวลาเรียน1!D52</f>
        <v/>
      </c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98" t="str">
        <f t="shared" si="0"/>
        <v/>
      </c>
      <c r="V53" s="99" t="str">
        <f t="shared" si="11"/>
        <v/>
      </c>
      <c r="W53" s="59" t="str">
        <f>IF('กรอกข้อมูล นร1'!E50="ย้าย",'กรอกข้อมูล นร1'!E50,"")</f>
        <v/>
      </c>
      <c r="X53" s="79"/>
      <c r="Y53" s="79"/>
      <c r="AF53" s="337" t="e">
        <f t="shared" si="19"/>
        <v>#DIV/0!</v>
      </c>
      <c r="AG53" s="337" t="e">
        <f t="shared" si="12"/>
        <v>#DIV/0!</v>
      </c>
      <c r="AH53" s="337" t="e">
        <f t="shared" si="13"/>
        <v>#DIV/0!</v>
      </c>
      <c r="AI53" s="337" t="e">
        <f t="shared" si="14"/>
        <v>#DIV/0!</v>
      </c>
      <c r="AJ53" s="337" t="e">
        <f t="shared" si="15"/>
        <v>#DIV/0!</v>
      </c>
      <c r="AK53" s="337" t="e">
        <f t="shared" si="16"/>
        <v>#DIV/0!</v>
      </c>
      <c r="AL53" s="337" t="e">
        <f t="shared" si="17"/>
        <v>#DIV/0!</v>
      </c>
      <c r="AM53" s="337" t="e">
        <f t="shared" si="18"/>
        <v>#DIV/0!</v>
      </c>
    </row>
    <row r="54" spans="1:39" ht="12.95" customHeight="1">
      <c r="A54" s="218" t="str">
        <f>เวลาเรียน1!A53</f>
        <v/>
      </c>
      <c r="B54" s="97" t="str">
        <f>เวลาเรียน1!D53</f>
        <v/>
      </c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98" t="str">
        <f t="shared" si="0"/>
        <v/>
      </c>
      <c r="V54" s="99" t="str">
        <f t="shared" si="11"/>
        <v/>
      </c>
      <c r="W54" s="59" t="str">
        <f>IF('กรอกข้อมูล นร1'!E51="ย้าย",'กรอกข้อมูล นร1'!E51,"")</f>
        <v/>
      </c>
      <c r="X54" s="79"/>
      <c r="Y54" s="79"/>
      <c r="AF54" s="337" t="e">
        <f t="shared" si="19"/>
        <v>#DIV/0!</v>
      </c>
      <c r="AG54" s="337" t="e">
        <f t="shared" si="12"/>
        <v>#DIV/0!</v>
      </c>
      <c r="AH54" s="337" t="e">
        <f t="shared" si="13"/>
        <v>#DIV/0!</v>
      </c>
      <c r="AI54" s="337" t="e">
        <f t="shared" si="14"/>
        <v>#DIV/0!</v>
      </c>
      <c r="AJ54" s="337" t="e">
        <f t="shared" si="15"/>
        <v>#DIV/0!</v>
      </c>
      <c r="AK54" s="337" t="e">
        <f t="shared" si="16"/>
        <v>#DIV/0!</v>
      </c>
      <c r="AL54" s="337" t="e">
        <f t="shared" si="17"/>
        <v>#DIV/0!</v>
      </c>
      <c r="AM54" s="337" t="e">
        <f t="shared" si="18"/>
        <v>#DIV/0!</v>
      </c>
    </row>
    <row r="55" spans="1:39" ht="12.95" customHeight="1">
      <c r="A55" s="218" t="str">
        <f>เวลาเรียน1!A54</f>
        <v/>
      </c>
      <c r="B55" s="97" t="str">
        <f>เวลาเรียน1!D54</f>
        <v/>
      </c>
      <c r="C55" s="408"/>
      <c r="D55" s="408"/>
      <c r="E55" s="408"/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98" t="str">
        <f t="shared" si="0"/>
        <v/>
      </c>
      <c r="V55" s="99" t="str">
        <f t="shared" si="11"/>
        <v/>
      </c>
      <c r="W55" s="59" t="str">
        <f>IF('กรอกข้อมูล นร1'!E52="ย้าย",'กรอกข้อมูล นร1'!E52,"")</f>
        <v/>
      </c>
      <c r="X55" s="79"/>
      <c r="Y55" s="79"/>
      <c r="AF55" s="337" t="e">
        <f t="shared" si="19"/>
        <v>#DIV/0!</v>
      </c>
      <c r="AG55" s="337" t="e">
        <f t="shared" si="12"/>
        <v>#DIV/0!</v>
      </c>
      <c r="AH55" s="337" t="e">
        <f t="shared" si="13"/>
        <v>#DIV/0!</v>
      </c>
      <c r="AI55" s="337" t="e">
        <f t="shared" si="14"/>
        <v>#DIV/0!</v>
      </c>
      <c r="AJ55" s="337" t="e">
        <f t="shared" si="15"/>
        <v>#DIV/0!</v>
      </c>
      <c r="AK55" s="337" t="e">
        <f t="shared" si="16"/>
        <v>#DIV/0!</v>
      </c>
      <c r="AL55" s="337" t="e">
        <f t="shared" si="17"/>
        <v>#DIV/0!</v>
      </c>
      <c r="AM55" s="337" t="e">
        <f t="shared" si="18"/>
        <v>#DIV/0!</v>
      </c>
    </row>
    <row r="56" spans="1:39" ht="12.95" customHeight="1">
      <c r="A56" s="218" t="str">
        <f>เวลาเรียน1!A55</f>
        <v/>
      </c>
      <c r="B56" s="97" t="str">
        <f>เวลาเรียน1!D55</f>
        <v/>
      </c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98" t="str">
        <f t="shared" si="0"/>
        <v/>
      </c>
      <c r="V56" s="99" t="str">
        <f t="shared" si="11"/>
        <v/>
      </c>
      <c r="W56" s="59" t="str">
        <f>IF('กรอกข้อมูล นร1'!E53="ย้าย",'กรอกข้อมูล นร1'!E53,"")</f>
        <v/>
      </c>
      <c r="X56" s="79"/>
      <c r="Y56" s="79"/>
      <c r="AF56" s="337" t="e">
        <f t="shared" si="19"/>
        <v>#DIV/0!</v>
      </c>
      <c r="AG56" s="337" t="e">
        <f t="shared" si="12"/>
        <v>#DIV/0!</v>
      </c>
      <c r="AH56" s="337" t="e">
        <f t="shared" si="13"/>
        <v>#DIV/0!</v>
      </c>
      <c r="AI56" s="337" t="e">
        <f t="shared" si="14"/>
        <v>#DIV/0!</v>
      </c>
      <c r="AJ56" s="337" t="e">
        <f t="shared" si="15"/>
        <v>#DIV/0!</v>
      </c>
      <c r="AK56" s="337" t="e">
        <f t="shared" si="16"/>
        <v>#DIV/0!</v>
      </c>
      <c r="AL56" s="337" t="e">
        <f t="shared" si="17"/>
        <v>#DIV/0!</v>
      </c>
      <c r="AM56" s="337" t="e">
        <f t="shared" si="18"/>
        <v>#DIV/0!</v>
      </c>
    </row>
    <row r="57" spans="1:39" ht="14.1" customHeight="1">
      <c r="A57" s="218" t="str">
        <f>เวลาเรียน1!A56</f>
        <v/>
      </c>
      <c r="B57" s="97" t="str">
        <f>เวลาเรียน1!D56</f>
        <v/>
      </c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98" t="str">
        <f t="shared" si="0"/>
        <v/>
      </c>
      <c r="V57" s="99" t="str">
        <f t="shared" si="11"/>
        <v/>
      </c>
      <c r="W57" s="59" t="str">
        <f>IF('กรอกข้อมูล นร1'!E54="ย้าย",'กรอกข้อมูล นร1'!E54,"")</f>
        <v/>
      </c>
      <c r="X57" s="79"/>
      <c r="Y57" s="79"/>
      <c r="AF57" s="337" t="e">
        <f t="shared" si="19"/>
        <v>#DIV/0!</v>
      </c>
      <c r="AG57" s="337" t="e">
        <f t="shared" si="12"/>
        <v>#DIV/0!</v>
      </c>
      <c r="AH57" s="337" t="e">
        <f t="shared" si="13"/>
        <v>#DIV/0!</v>
      </c>
      <c r="AI57" s="337" t="e">
        <f t="shared" si="14"/>
        <v>#DIV/0!</v>
      </c>
      <c r="AJ57" s="337" t="e">
        <f t="shared" si="15"/>
        <v>#DIV/0!</v>
      </c>
      <c r="AK57" s="337" t="e">
        <f t="shared" si="16"/>
        <v>#DIV/0!</v>
      </c>
      <c r="AL57" s="337" t="e">
        <f t="shared" si="17"/>
        <v>#DIV/0!</v>
      </c>
      <c r="AM57" s="337" t="e">
        <f t="shared" si="18"/>
        <v>#DIV/0!</v>
      </c>
    </row>
    <row r="58" spans="1:39" ht="6.95" customHeight="1">
      <c r="A58" s="1008"/>
      <c r="B58" s="1008"/>
      <c r="C58" s="1008"/>
      <c r="D58" s="1008"/>
      <c r="E58" s="1008"/>
      <c r="F58" s="1008"/>
      <c r="G58" s="1008"/>
      <c r="H58" s="1008"/>
      <c r="I58" s="1008"/>
      <c r="J58" s="1008"/>
      <c r="K58" s="1008"/>
      <c r="L58" s="1008"/>
      <c r="M58" s="1008"/>
      <c r="N58" s="1008"/>
      <c r="O58" s="1008"/>
      <c r="P58" s="1008"/>
      <c r="Q58" s="1008"/>
      <c r="R58" s="1008"/>
      <c r="S58" s="1008"/>
      <c r="T58" s="1008"/>
      <c r="U58" s="1008"/>
      <c r="V58" s="1008"/>
      <c r="W58" s="79"/>
      <c r="X58" s="79"/>
      <c r="Y58" s="79"/>
    </row>
    <row r="59" spans="1:39" ht="6.95" customHeight="1">
      <c r="U59" s="135"/>
      <c r="W59" s="79"/>
      <c r="X59" s="79"/>
      <c r="Y59" s="79"/>
    </row>
    <row r="60" spans="1:39" ht="6.95" customHeight="1">
      <c r="A60" s="81"/>
      <c r="B60" s="1010" t="s">
        <v>176</v>
      </c>
      <c r="C60" s="1010"/>
      <c r="D60" s="1010"/>
      <c r="E60" s="1010"/>
      <c r="F60" s="1010"/>
      <c r="G60" s="1010"/>
      <c r="H60" s="1010"/>
      <c r="I60" s="1010"/>
      <c r="J60" s="1010"/>
      <c r="K60" s="1010"/>
      <c r="L60" s="1010"/>
      <c r="M60" s="1010"/>
      <c r="N60" s="1010"/>
      <c r="O60" s="1010"/>
      <c r="P60" s="1010"/>
      <c r="Q60" s="1010"/>
      <c r="R60" s="1010"/>
      <c r="S60" s="1010"/>
      <c r="T60" s="1010"/>
      <c r="U60" s="82"/>
      <c r="V60" s="83"/>
    </row>
    <row r="61" spans="1:39" ht="14.1" customHeight="1">
      <c r="A61" s="81"/>
      <c r="B61" s="1010"/>
      <c r="C61" s="1010"/>
      <c r="D61" s="1010"/>
      <c r="E61" s="1010"/>
      <c r="F61" s="1010"/>
      <c r="G61" s="1010"/>
      <c r="H61" s="1010"/>
      <c r="I61" s="1010"/>
      <c r="J61" s="1010"/>
      <c r="K61" s="1010"/>
      <c r="L61" s="1010"/>
      <c r="M61" s="1010"/>
      <c r="N61" s="1010"/>
      <c r="O61" s="1010"/>
      <c r="P61" s="1010"/>
      <c r="Q61" s="1010"/>
      <c r="R61" s="1010"/>
      <c r="S61" s="1010"/>
      <c r="T61" s="1010"/>
      <c r="U61" s="82"/>
      <c r="V61" s="83"/>
    </row>
    <row r="62" spans="1:39" ht="11.1" hidden="1" customHeight="1">
      <c r="A62" s="81"/>
      <c r="B62" s="1010"/>
      <c r="C62" s="1010"/>
      <c r="D62" s="1010"/>
      <c r="E62" s="1010"/>
      <c r="F62" s="1010"/>
      <c r="G62" s="1010"/>
      <c r="H62" s="1010"/>
      <c r="I62" s="1010"/>
      <c r="J62" s="1010"/>
      <c r="K62" s="1010"/>
      <c r="L62" s="1010"/>
      <c r="M62" s="1010"/>
      <c r="N62" s="1010"/>
      <c r="O62" s="1010"/>
      <c r="P62" s="1010"/>
      <c r="Q62" s="1010"/>
      <c r="R62" s="1010"/>
      <c r="S62" s="1010"/>
      <c r="T62" s="1010"/>
      <c r="U62" s="84"/>
      <c r="V62" s="83"/>
    </row>
    <row r="63" spans="1:39" ht="18" customHeight="1">
      <c r="A63" s="81"/>
      <c r="B63" s="604"/>
      <c r="C63" s="85"/>
      <c r="D63" s="1007" t="str">
        <f>IF(ข้อมูลพื้นฐาน!B10="","","("&amp;ข้อมูลพื้นฐาน!B10&amp;")")</f>
        <v/>
      </c>
      <c r="E63" s="1007"/>
      <c r="F63" s="1007"/>
      <c r="G63" s="1007"/>
      <c r="H63" s="1007"/>
      <c r="I63" s="1007"/>
      <c r="J63" s="1007"/>
      <c r="K63" s="1007"/>
      <c r="L63" s="1007"/>
      <c r="M63" s="1007"/>
      <c r="N63" s="85"/>
      <c r="O63" s="85"/>
      <c r="P63" s="85"/>
      <c r="Q63" s="85"/>
      <c r="R63" s="85"/>
      <c r="S63" s="85"/>
      <c r="T63" s="85"/>
      <c r="U63" s="85"/>
      <c r="V63" s="83"/>
    </row>
    <row r="64" spans="1:39" ht="14.1" customHeight="1">
      <c r="A64" s="86"/>
      <c r="B64" s="87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9"/>
      <c r="V64" s="90"/>
      <c r="W64" s="72"/>
    </row>
    <row r="65" spans="1:23" ht="14.1" customHeight="1">
      <c r="A65" s="91"/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4"/>
      <c r="V65" s="95"/>
      <c r="W65" s="72"/>
    </row>
    <row r="66" spans="1:23" ht="14.1" customHeight="1">
      <c r="A66" s="72"/>
      <c r="B66" s="9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2"/>
      <c r="W66" s="72"/>
    </row>
    <row r="67" spans="1:23" ht="14.1" customHeight="1">
      <c r="A67" s="72"/>
      <c r="B67" s="9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2"/>
      <c r="W67" s="72"/>
    </row>
    <row r="68" spans="1:23" ht="14.1" customHeight="1">
      <c r="A68" s="72"/>
      <c r="B68" s="9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2"/>
      <c r="W68" s="72"/>
    </row>
    <row r="69" spans="1:23" ht="14.1" customHeight="1">
      <c r="A69" s="72"/>
      <c r="B69" s="9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2"/>
      <c r="W69" s="72"/>
    </row>
    <row r="70" spans="1:23" ht="14.1" customHeight="1">
      <c r="A70" s="72"/>
      <c r="B70" s="9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2"/>
      <c r="W70" s="72"/>
    </row>
    <row r="71" spans="1:23" ht="14.1" customHeight="1">
      <c r="A71" s="72"/>
      <c r="B71" s="9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2"/>
      <c r="W71" s="72"/>
    </row>
    <row r="72" spans="1:23" ht="14.1" customHeight="1">
      <c r="A72" s="72"/>
      <c r="B72" s="9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2"/>
      <c r="W72" s="72"/>
    </row>
  </sheetData>
  <sheetProtection algorithmName="SHA-512" hashValue="Rincjr5m8e5G3LDVq2QVDbPw4wccBog1EfbxfgRrVrSLOUuKPt3qseG0K9cG0TK8I0pToGXuvwYN21KSYuG/AQ==" saltValue="df4f6VKWO2EqPWM7KXAV9w==" spinCount="100000" sheet="1" selectLockedCells="1"/>
  <mergeCells count="20">
    <mergeCell ref="A1:W1"/>
    <mergeCell ref="D63:M63"/>
    <mergeCell ref="N5:O5"/>
    <mergeCell ref="P5:R5"/>
    <mergeCell ref="S5:T5"/>
    <mergeCell ref="A58:V58"/>
    <mergeCell ref="C3:O3"/>
    <mergeCell ref="B60:T62"/>
    <mergeCell ref="J5:K5"/>
    <mergeCell ref="C4:T4"/>
    <mergeCell ref="G5:H5"/>
    <mergeCell ref="B4:B7"/>
    <mergeCell ref="AF6:AM6"/>
    <mergeCell ref="A2:W2"/>
    <mergeCell ref="A4:A7"/>
    <mergeCell ref="U4:U7"/>
    <mergeCell ref="W4:W7"/>
    <mergeCell ref="V4:V7"/>
    <mergeCell ref="L5:M5"/>
    <mergeCell ref="C5:F5"/>
  </mergeCells>
  <phoneticPr fontId="0" type="noConversion"/>
  <conditionalFormatting sqref="V60:V65 V8:V47">
    <cfRule type="containsText" dxfId="27" priority="4" operator="containsText" text="0">
      <formula>NOT(ISERROR(SEARCH("0",V8)))</formula>
    </cfRule>
  </conditionalFormatting>
  <conditionalFormatting sqref="V8:V47">
    <cfRule type="containsText" dxfId="26" priority="3" operator="containsText" text="ไม่ผ่าน">
      <formula>NOT(ISERROR(SEARCH("ไม่ผ่าน",V8)))</formula>
    </cfRule>
  </conditionalFormatting>
  <conditionalFormatting sqref="V48:V57">
    <cfRule type="containsText" dxfId="25" priority="2" operator="containsText" text="0">
      <formula>NOT(ISERROR(SEARCH("0",V48)))</formula>
    </cfRule>
  </conditionalFormatting>
  <conditionalFormatting sqref="V48:V57">
    <cfRule type="containsText" dxfId="24" priority="1" operator="containsText" text="ไม่ผ่าน">
      <formula>NOT(ISERROR(SEARCH("ไม่ผ่าน",V48)))</formula>
    </cfRule>
  </conditionalFormatting>
  <dataValidations count="1">
    <dataValidation type="list" allowBlank="1" showInputMessage="1" showErrorMessage="1" sqref="C8:T57">
      <formula1>$AN$7:$AN$11</formula1>
    </dataValidation>
  </dataValidations>
  <pageMargins left="1.0629921259842521" right="0.31496062992125984" top="0.35433070866141736" bottom="0.15748031496062992" header="0.31496062992125984" footer="0.31496062992125984"/>
  <pageSetup paperSize="9" orientation="portrait" blackAndWhite="1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</sheetPr>
  <dimension ref="A1:XFC72"/>
  <sheetViews>
    <sheetView showGridLines="0" zoomScale="140" zoomScaleNormal="140" zoomScaleSheetLayoutView="110" workbookViewId="0">
      <selection activeCell="C6" sqref="C6:G6"/>
    </sheetView>
  </sheetViews>
  <sheetFormatPr defaultColWidth="0" defaultRowHeight="20.25" zeroHeight="1"/>
  <cols>
    <col min="1" max="1" width="3.3984375" style="102" customWidth="1"/>
    <col min="2" max="2" width="32.69921875" style="102" customWidth="1"/>
    <col min="3" max="8" width="7.59765625" style="102" customWidth="1"/>
    <col min="9" max="9" width="6.8984375" style="102" customWidth="1"/>
    <col min="10" max="10" width="6" style="32" customWidth="1"/>
    <col min="11" max="11" width="5.69921875" style="102" hidden="1" customWidth="1"/>
    <col min="12" max="12" width="8.3984375" style="102" hidden="1" customWidth="1"/>
    <col min="13" max="13" width="4.8984375" style="102" hidden="1" customWidth="1"/>
    <col min="14" max="14" width="10.8984375" style="102" hidden="1" customWidth="1"/>
    <col min="15" max="17" width="5.69921875" style="102" customWidth="1"/>
    <col min="18" max="22" width="9.09765625" style="102" customWidth="1"/>
    <col min="23" max="23" width="7.8984375" style="102" customWidth="1"/>
    <col min="24" max="28" width="8.8984375" style="102" hidden="1" customWidth="1"/>
    <col min="29" max="16383" width="8.8984375" style="102" hidden="1"/>
    <col min="16384" max="16384" width="0.3984375" style="102" hidden="1" customWidth="1"/>
  </cols>
  <sheetData>
    <row r="1" spans="1:27" s="606" customFormat="1" ht="18.600000000000001" customHeight="1">
      <c r="A1" s="1016" t="s">
        <v>522</v>
      </c>
      <c r="B1" s="1016"/>
      <c r="C1" s="1016"/>
      <c r="D1" s="1016"/>
      <c r="E1" s="1016"/>
      <c r="F1" s="1016"/>
      <c r="G1" s="1016"/>
      <c r="H1" s="1016"/>
      <c r="I1" s="1016"/>
      <c r="J1" s="1016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</row>
    <row r="2" spans="1:27" s="606" customFormat="1" ht="18.600000000000001" customHeight="1">
      <c r="A2" s="1016" t="str">
        <f>"ระดับชั้นประถมศึกษาปีที่  "&amp;ข้อมูลพื้นฐาน!B9&amp;"    ปีการศึกษา  "&amp;ข้อมูลพื้นฐาน!B8</f>
        <v>ระดับชั้นประถมศึกษาปีที่      ปีการศึกษา  2565</v>
      </c>
      <c r="B2" s="1016"/>
      <c r="C2" s="1016"/>
      <c r="D2" s="1016"/>
      <c r="E2" s="1016"/>
      <c r="F2" s="1016"/>
      <c r="G2" s="1016"/>
      <c r="H2" s="1016"/>
      <c r="I2" s="1016"/>
      <c r="J2" s="1016"/>
      <c r="K2" s="607"/>
      <c r="L2" s="607"/>
      <c r="M2" s="607"/>
      <c r="N2" s="607"/>
      <c r="O2" s="605"/>
      <c r="P2" s="605"/>
      <c r="Q2" s="605"/>
      <c r="R2" s="605"/>
      <c r="S2" s="605"/>
      <c r="T2" s="605"/>
      <c r="U2" s="605"/>
      <c r="V2" s="605"/>
      <c r="W2" s="605"/>
    </row>
    <row r="3" spans="1:27" ht="16.5" customHeight="1">
      <c r="A3" s="1017" t="s">
        <v>38</v>
      </c>
      <c r="B3" s="1018" t="s">
        <v>174</v>
      </c>
      <c r="C3" s="1019" t="s">
        <v>127</v>
      </c>
      <c r="D3" s="1019"/>
      <c r="E3" s="1019" t="s">
        <v>175</v>
      </c>
      <c r="F3" s="1019"/>
      <c r="G3" s="608" t="s">
        <v>455</v>
      </c>
      <c r="H3" s="1020" t="s">
        <v>1713</v>
      </c>
      <c r="I3" s="1024" t="s">
        <v>1707</v>
      </c>
      <c r="J3" s="1025" t="s">
        <v>61</v>
      </c>
      <c r="K3" s="104"/>
      <c r="L3" s="104"/>
      <c r="M3" s="104"/>
      <c r="N3" s="104"/>
      <c r="O3" s="211"/>
      <c r="P3" s="211"/>
      <c r="Q3" s="211"/>
      <c r="R3" s="210"/>
      <c r="S3" s="210"/>
      <c r="T3" s="210"/>
      <c r="U3" s="210"/>
      <c r="V3" s="210"/>
      <c r="W3" s="210"/>
    </row>
    <row r="4" spans="1:27" ht="36.950000000000003" customHeight="1">
      <c r="A4" s="1017"/>
      <c r="B4" s="1018"/>
      <c r="C4" s="1020" t="s">
        <v>568</v>
      </c>
      <c r="D4" s="1020" t="s">
        <v>569</v>
      </c>
      <c r="E4" s="1020" t="s">
        <v>570</v>
      </c>
      <c r="F4" s="1020" t="s">
        <v>571</v>
      </c>
      <c r="G4" s="1020" t="s">
        <v>572</v>
      </c>
      <c r="H4" s="1021"/>
      <c r="I4" s="1024"/>
      <c r="J4" s="1025"/>
      <c r="K4" s="105"/>
      <c r="O4" s="211"/>
      <c r="P4" s="211"/>
      <c r="Q4" s="211"/>
      <c r="R4" s="210"/>
      <c r="S4" s="210"/>
      <c r="T4" s="210"/>
      <c r="U4" s="210"/>
      <c r="V4" s="210"/>
      <c r="W4" s="210"/>
    </row>
    <row r="5" spans="1:27" ht="15" customHeight="1">
      <c r="A5" s="1017"/>
      <c r="B5" s="1018"/>
      <c r="C5" s="1022"/>
      <c r="D5" s="1022"/>
      <c r="E5" s="1022"/>
      <c r="F5" s="1022"/>
      <c r="G5" s="1022"/>
      <c r="H5" s="1022"/>
      <c r="I5" s="1024"/>
      <c r="J5" s="1025"/>
      <c r="K5" s="105"/>
      <c r="L5" s="105"/>
      <c r="M5" s="105"/>
      <c r="N5" s="105"/>
      <c r="O5" s="398"/>
      <c r="P5" s="1026" t="s">
        <v>561</v>
      </c>
      <c r="Q5" s="1026"/>
      <c r="R5" s="1026"/>
      <c r="S5" s="1026"/>
      <c r="T5" s="1026"/>
      <c r="U5" s="1026"/>
      <c r="V5" s="1026"/>
      <c r="W5" s="1026"/>
      <c r="Y5" s="396" t="s">
        <v>582</v>
      </c>
      <c r="Z5" s="396" t="s">
        <v>583</v>
      </c>
      <c r="AA5" s="396" t="s">
        <v>584</v>
      </c>
    </row>
    <row r="6" spans="1:27" ht="13.5" customHeight="1">
      <c r="A6" s="320">
        <f>เวลาเรียน1!A7</f>
        <v>1</v>
      </c>
      <c r="B6" s="321" t="str">
        <f>เวลาเรียน1!D7</f>
        <v/>
      </c>
      <c r="C6" s="107"/>
      <c r="D6" s="107"/>
      <c r="E6" s="107"/>
      <c r="F6" s="107"/>
      <c r="G6" s="107"/>
      <c r="H6" s="610" t="e">
        <f>IF(A6="","",IF(J6="ย้าย","-",(MODE(C6:G6))))</f>
        <v>#N/A</v>
      </c>
      <c r="I6" s="611" t="e">
        <f t="shared" ref="I6:I37" si="0">IF(H6="","",IF(J6="ย้าย","-",VLOOKUP(H6,เกณฑ์สมรรถ,3,TRUE)))</f>
        <v>#N/A</v>
      </c>
      <c r="J6" s="322" t="str">
        <f>สรุปเวลาเรียน!X5</f>
        <v/>
      </c>
      <c r="K6" s="1028"/>
      <c r="L6" s="1028"/>
      <c r="M6" s="1028"/>
      <c r="N6" s="1028"/>
      <c r="O6" s="398"/>
      <c r="P6" s="1026"/>
      <c r="Q6" s="1026"/>
      <c r="R6" s="1026"/>
      <c r="S6" s="1026"/>
      <c r="T6" s="1026"/>
      <c r="U6" s="1026"/>
      <c r="V6" s="1026"/>
      <c r="W6" s="1026"/>
      <c r="Y6" s="102">
        <f>SUM(C6:D6)</f>
        <v>0</v>
      </c>
      <c r="Z6" s="102">
        <f>SUM(E6:F6)</f>
        <v>0</v>
      </c>
    </row>
    <row r="7" spans="1:27" ht="13.5" customHeight="1">
      <c r="A7" s="320" t="str">
        <f>เวลาเรียน1!A8</f>
        <v/>
      </c>
      <c r="B7" s="321" t="str">
        <f>เวลาเรียน1!D8</f>
        <v/>
      </c>
      <c r="C7" s="107"/>
      <c r="D7" s="107"/>
      <c r="E7" s="107"/>
      <c r="F7" s="107"/>
      <c r="G7" s="107"/>
      <c r="H7" s="610" t="str">
        <f t="shared" ref="H7:H55" si="1">IF(A7="","",IF(J7="ย้าย","-",(MODE(C7:G7))))</f>
        <v/>
      </c>
      <c r="I7" s="611" t="str">
        <f t="shared" si="0"/>
        <v/>
      </c>
      <c r="J7" s="322" t="str">
        <f>สรุปเวลาเรียน!X6</f>
        <v/>
      </c>
      <c r="K7" s="108"/>
      <c r="L7" s="108"/>
      <c r="M7" s="108"/>
      <c r="N7" s="108"/>
      <c r="O7" s="42"/>
      <c r="P7" s="1026" t="s">
        <v>180</v>
      </c>
      <c r="Q7" s="1026"/>
      <c r="R7" s="1026"/>
      <c r="S7" s="1026"/>
      <c r="T7" s="1026"/>
      <c r="U7" s="1026"/>
      <c r="V7" s="1026"/>
      <c r="W7" s="1026"/>
      <c r="Y7" s="102">
        <f t="shared" ref="Y7:Y45" si="2">SUM(C7:D7)</f>
        <v>0</v>
      </c>
      <c r="Z7" s="102">
        <f t="shared" ref="Z7:Z45" si="3">SUM(E7:F7)</f>
        <v>0</v>
      </c>
    </row>
    <row r="8" spans="1:27" ht="13.5" customHeight="1">
      <c r="A8" s="320" t="str">
        <f>เวลาเรียน1!A9</f>
        <v/>
      </c>
      <c r="B8" s="321" t="str">
        <f>เวลาเรียน1!D9</f>
        <v/>
      </c>
      <c r="C8" s="107"/>
      <c r="D8" s="107"/>
      <c r="E8" s="107"/>
      <c r="F8" s="107"/>
      <c r="G8" s="107"/>
      <c r="H8" s="610" t="str">
        <f t="shared" si="1"/>
        <v/>
      </c>
      <c r="I8" s="611" t="str">
        <f t="shared" si="0"/>
        <v/>
      </c>
      <c r="J8" s="322" t="str">
        <f>สรุปเวลาเรียน!X7</f>
        <v/>
      </c>
      <c r="K8" s="109"/>
      <c r="L8" s="109"/>
      <c r="M8" s="109"/>
      <c r="N8" s="109"/>
      <c r="O8" s="42"/>
      <c r="P8" s="1027" t="s">
        <v>576</v>
      </c>
      <c r="Q8" s="1027"/>
      <c r="R8" s="1027"/>
      <c r="S8" s="1027"/>
      <c r="T8" s="1027"/>
      <c r="U8" s="1027"/>
      <c r="V8" s="1027"/>
      <c r="W8" s="1027"/>
      <c r="Y8" s="102">
        <f t="shared" si="2"/>
        <v>0</v>
      </c>
      <c r="Z8" s="102">
        <f t="shared" si="3"/>
        <v>0</v>
      </c>
    </row>
    <row r="9" spans="1:27" ht="13.5" customHeight="1">
      <c r="A9" s="320" t="str">
        <f>เวลาเรียน1!A10</f>
        <v/>
      </c>
      <c r="B9" s="321" t="str">
        <f>เวลาเรียน1!D10</f>
        <v/>
      </c>
      <c r="C9" s="107"/>
      <c r="D9" s="107"/>
      <c r="E9" s="107"/>
      <c r="F9" s="107"/>
      <c r="G9" s="107"/>
      <c r="H9" s="610" t="str">
        <f t="shared" si="1"/>
        <v/>
      </c>
      <c r="I9" s="611" t="str">
        <f t="shared" si="0"/>
        <v/>
      </c>
      <c r="J9" s="322" t="str">
        <f>สรุปเวลาเรียน!X8</f>
        <v/>
      </c>
      <c r="K9" s="109"/>
      <c r="L9" s="109"/>
      <c r="M9" s="109"/>
      <c r="N9" s="109"/>
      <c r="O9" s="42"/>
      <c r="P9" s="1027"/>
      <c r="Q9" s="1027"/>
      <c r="R9" s="1027"/>
      <c r="S9" s="1027"/>
      <c r="T9" s="1027"/>
      <c r="U9" s="1027"/>
      <c r="V9" s="1027"/>
      <c r="W9" s="1027"/>
      <c r="Y9" s="102">
        <f t="shared" si="2"/>
        <v>0</v>
      </c>
      <c r="Z9" s="102">
        <f t="shared" si="3"/>
        <v>0</v>
      </c>
    </row>
    <row r="10" spans="1:27" ht="13.5" customHeight="1">
      <c r="A10" s="320" t="str">
        <f>เวลาเรียน1!A11</f>
        <v/>
      </c>
      <c r="B10" s="321" t="str">
        <f>เวลาเรียน1!D11</f>
        <v/>
      </c>
      <c r="C10" s="107"/>
      <c r="D10" s="107"/>
      <c r="E10" s="107"/>
      <c r="F10" s="107"/>
      <c r="G10" s="107"/>
      <c r="H10" s="610" t="str">
        <f t="shared" si="1"/>
        <v/>
      </c>
      <c r="I10" s="611" t="str">
        <f t="shared" si="0"/>
        <v/>
      </c>
      <c r="J10" s="322" t="str">
        <f>สรุปเวลาเรียน!X9</f>
        <v/>
      </c>
      <c r="K10" s="109"/>
      <c r="L10" s="109"/>
      <c r="M10" s="109"/>
      <c r="N10" s="109"/>
      <c r="O10" s="42"/>
      <c r="P10" s="1027"/>
      <c r="Q10" s="1027"/>
      <c r="R10" s="1027"/>
      <c r="S10" s="1027"/>
      <c r="T10" s="1027"/>
      <c r="U10" s="1027"/>
      <c r="V10" s="1027"/>
      <c r="W10" s="1027"/>
      <c r="Y10" s="102">
        <f t="shared" si="2"/>
        <v>0</v>
      </c>
      <c r="Z10" s="102">
        <f t="shared" si="3"/>
        <v>0</v>
      </c>
    </row>
    <row r="11" spans="1:27" ht="13.5" customHeight="1">
      <c r="A11" s="320" t="str">
        <f>เวลาเรียน1!A12</f>
        <v/>
      </c>
      <c r="B11" s="321" t="str">
        <f>เวลาเรียน1!D12</f>
        <v/>
      </c>
      <c r="C11" s="107"/>
      <c r="D11" s="107"/>
      <c r="E11" s="107"/>
      <c r="F11" s="107"/>
      <c r="G11" s="107"/>
      <c r="H11" s="610" t="str">
        <f t="shared" si="1"/>
        <v/>
      </c>
      <c r="I11" s="611" t="str">
        <f t="shared" si="0"/>
        <v/>
      </c>
      <c r="J11" s="322" t="str">
        <f>สรุปเวลาเรียน!X10</f>
        <v/>
      </c>
      <c r="K11" s="109"/>
      <c r="L11" s="109"/>
      <c r="M11" s="109"/>
      <c r="N11" s="109"/>
      <c r="O11" s="42"/>
      <c r="P11" s="1027"/>
      <c r="Q11" s="1027"/>
      <c r="R11" s="1027"/>
      <c r="S11" s="1027"/>
      <c r="T11" s="1027"/>
      <c r="U11" s="1027"/>
      <c r="V11" s="1027"/>
      <c r="W11" s="1027"/>
      <c r="Y11" s="102">
        <f t="shared" si="2"/>
        <v>0</v>
      </c>
      <c r="Z11" s="102">
        <f t="shared" si="3"/>
        <v>0</v>
      </c>
    </row>
    <row r="12" spans="1:27" ht="13.5" customHeight="1">
      <c r="A12" s="320" t="str">
        <f>เวลาเรียน1!A13</f>
        <v/>
      </c>
      <c r="B12" s="321" t="str">
        <f>เวลาเรียน1!D13</f>
        <v/>
      </c>
      <c r="C12" s="107"/>
      <c r="D12" s="107"/>
      <c r="E12" s="107"/>
      <c r="F12" s="107"/>
      <c r="G12" s="107"/>
      <c r="H12" s="610" t="str">
        <f t="shared" si="1"/>
        <v/>
      </c>
      <c r="I12" s="611" t="str">
        <f t="shared" si="0"/>
        <v/>
      </c>
      <c r="J12" s="322" t="str">
        <f>สรุปเวลาเรียน!X11</f>
        <v/>
      </c>
      <c r="K12" s="1028"/>
      <c r="L12" s="1028"/>
      <c r="M12" s="1028"/>
      <c r="N12" s="1028"/>
      <c r="O12" s="42"/>
      <c r="P12" s="1027"/>
      <c r="Q12" s="1027"/>
      <c r="R12" s="1027"/>
      <c r="S12" s="1027"/>
      <c r="T12" s="1027"/>
      <c r="U12" s="1027"/>
      <c r="V12" s="1027"/>
      <c r="W12" s="1027"/>
      <c r="Y12" s="102">
        <f t="shared" si="2"/>
        <v>0</v>
      </c>
      <c r="Z12" s="102">
        <f t="shared" si="3"/>
        <v>0</v>
      </c>
    </row>
    <row r="13" spans="1:27" ht="13.5" customHeight="1">
      <c r="A13" s="320" t="str">
        <f>เวลาเรียน1!A14</f>
        <v/>
      </c>
      <c r="B13" s="321" t="str">
        <f>เวลาเรียน1!D14</f>
        <v/>
      </c>
      <c r="C13" s="107"/>
      <c r="D13" s="107"/>
      <c r="E13" s="107"/>
      <c r="F13" s="107"/>
      <c r="G13" s="107"/>
      <c r="H13" s="610" t="str">
        <f t="shared" si="1"/>
        <v/>
      </c>
      <c r="I13" s="611" t="str">
        <f t="shared" si="0"/>
        <v/>
      </c>
      <c r="J13" s="322" t="str">
        <f>สรุปเวลาเรียน!X12</f>
        <v/>
      </c>
      <c r="K13" s="108"/>
      <c r="L13" s="108"/>
      <c r="M13" s="108"/>
      <c r="N13" s="108"/>
      <c r="O13" s="42"/>
      <c r="P13" s="1027"/>
      <c r="Q13" s="1027"/>
      <c r="R13" s="1027"/>
      <c r="S13" s="1027"/>
      <c r="T13" s="1027"/>
      <c r="U13" s="1027"/>
      <c r="V13" s="1027"/>
      <c r="W13" s="1027"/>
      <c r="Y13" s="102">
        <f t="shared" si="2"/>
        <v>0</v>
      </c>
      <c r="Z13" s="102">
        <f t="shared" si="3"/>
        <v>0</v>
      </c>
    </row>
    <row r="14" spans="1:27" ht="13.5" customHeight="1">
      <c r="A14" s="320" t="str">
        <f>เวลาเรียน1!A15</f>
        <v/>
      </c>
      <c r="B14" s="321" t="str">
        <f>เวลาเรียน1!D15</f>
        <v/>
      </c>
      <c r="C14" s="107"/>
      <c r="D14" s="107"/>
      <c r="E14" s="107"/>
      <c r="F14" s="107"/>
      <c r="G14" s="107"/>
      <c r="H14" s="610" t="str">
        <f t="shared" si="1"/>
        <v/>
      </c>
      <c r="I14" s="611" t="str">
        <f t="shared" si="0"/>
        <v/>
      </c>
      <c r="J14" s="322" t="str">
        <f>สรุปเวลาเรียน!X13</f>
        <v/>
      </c>
      <c r="K14" s="109"/>
      <c r="L14" s="109"/>
      <c r="M14" s="109"/>
      <c r="N14" s="109"/>
      <c r="O14" s="42"/>
      <c r="P14" s="1026" t="s">
        <v>184</v>
      </c>
      <c r="Q14" s="1026"/>
      <c r="R14" s="1026"/>
      <c r="S14" s="1026"/>
      <c r="T14" s="1026"/>
      <c r="U14" s="1026"/>
      <c r="V14" s="1026"/>
      <c r="W14" s="1026"/>
      <c r="Y14" s="102">
        <f t="shared" si="2"/>
        <v>0</v>
      </c>
      <c r="Z14" s="102">
        <f t="shared" si="3"/>
        <v>0</v>
      </c>
    </row>
    <row r="15" spans="1:27" ht="13.5" customHeight="1">
      <c r="A15" s="320" t="str">
        <f>เวลาเรียน1!A16</f>
        <v/>
      </c>
      <c r="B15" s="321" t="str">
        <f>เวลาเรียน1!D16</f>
        <v/>
      </c>
      <c r="C15" s="107"/>
      <c r="D15" s="107"/>
      <c r="E15" s="107"/>
      <c r="F15" s="107"/>
      <c r="G15" s="107"/>
      <c r="H15" s="610" t="str">
        <f t="shared" si="1"/>
        <v/>
      </c>
      <c r="I15" s="611" t="str">
        <f t="shared" si="0"/>
        <v/>
      </c>
      <c r="J15" s="322" t="str">
        <f>สรุปเวลาเรียน!X14</f>
        <v/>
      </c>
      <c r="K15" s="109"/>
      <c r="L15" s="109"/>
      <c r="M15" s="109"/>
      <c r="N15" s="109"/>
      <c r="O15" s="42"/>
      <c r="P15" s="1015" t="s">
        <v>562</v>
      </c>
      <c r="Q15" s="1015"/>
      <c r="R15" s="1015"/>
      <c r="S15" s="1015"/>
      <c r="T15" s="1015"/>
      <c r="U15" s="1015"/>
      <c r="V15" s="1015"/>
      <c r="W15" s="1015"/>
      <c r="Y15" s="102">
        <f t="shared" si="2"/>
        <v>0</v>
      </c>
      <c r="Z15" s="102">
        <f t="shared" si="3"/>
        <v>0</v>
      </c>
    </row>
    <row r="16" spans="1:27" ht="13.5" customHeight="1">
      <c r="A16" s="320" t="str">
        <f>เวลาเรียน1!A17</f>
        <v/>
      </c>
      <c r="B16" s="321" t="str">
        <f>เวลาเรียน1!D17</f>
        <v/>
      </c>
      <c r="C16" s="107"/>
      <c r="D16" s="107"/>
      <c r="E16" s="107"/>
      <c r="F16" s="107"/>
      <c r="G16" s="107"/>
      <c r="H16" s="610" t="str">
        <f t="shared" si="1"/>
        <v/>
      </c>
      <c r="I16" s="611" t="str">
        <f t="shared" si="0"/>
        <v/>
      </c>
      <c r="J16" s="322" t="str">
        <f>สรุปเวลาเรียน!X15</f>
        <v/>
      </c>
      <c r="K16" s="109"/>
      <c r="L16" s="109"/>
      <c r="M16" s="109"/>
      <c r="N16" s="109"/>
      <c r="O16" s="42"/>
      <c r="P16" s="1015" t="s">
        <v>563</v>
      </c>
      <c r="Q16" s="1015"/>
      <c r="R16" s="1015"/>
      <c r="S16" s="1015"/>
      <c r="T16" s="1015"/>
      <c r="U16" s="1015"/>
      <c r="V16" s="1015"/>
      <c r="W16" s="1015"/>
      <c r="Y16" s="102">
        <f t="shared" si="2"/>
        <v>0</v>
      </c>
      <c r="Z16" s="102">
        <f t="shared" si="3"/>
        <v>0</v>
      </c>
    </row>
    <row r="17" spans="1:26" ht="13.5" customHeight="1">
      <c r="A17" s="320" t="str">
        <f>เวลาเรียน1!A18</f>
        <v/>
      </c>
      <c r="B17" s="321" t="str">
        <f>เวลาเรียน1!D18</f>
        <v/>
      </c>
      <c r="C17" s="107"/>
      <c r="D17" s="107"/>
      <c r="E17" s="107"/>
      <c r="F17" s="107"/>
      <c r="G17" s="107"/>
      <c r="H17" s="610" t="str">
        <f t="shared" si="1"/>
        <v/>
      </c>
      <c r="I17" s="611" t="str">
        <f t="shared" si="0"/>
        <v/>
      </c>
      <c r="J17" s="322" t="str">
        <f>สรุปเวลาเรียน!X16</f>
        <v/>
      </c>
      <c r="K17" s="105"/>
      <c r="L17" s="105"/>
      <c r="M17" s="105"/>
      <c r="N17" s="105"/>
      <c r="O17" s="42"/>
      <c r="P17" s="44" t="s">
        <v>564</v>
      </c>
      <c r="Q17" s="44"/>
      <c r="R17" s="44"/>
      <c r="S17" s="44"/>
      <c r="T17" s="44"/>
      <c r="U17" s="44"/>
      <c r="V17" s="44"/>
      <c r="W17" s="44"/>
      <c r="Y17" s="102">
        <f t="shared" si="2"/>
        <v>0</v>
      </c>
      <c r="Z17" s="102">
        <f t="shared" si="3"/>
        <v>0</v>
      </c>
    </row>
    <row r="18" spans="1:26" ht="13.5" customHeight="1">
      <c r="A18" s="320" t="str">
        <f>เวลาเรียน1!A19</f>
        <v/>
      </c>
      <c r="B18" s="321" t="str">
        <f>เวลาเรียน1!D19</f>
        <v/>
      </c>
      <c r="C18" s="107"/>
      <c r="D18" s="107"/>
      <c r="E18" s="107"/>
      <c r="F18" s="107"/>
      <c r="G18" s="107"/>
      <c r="H18" s="610" t="str">
        <f t="shared" si="1"/>
        <v/>
      </c>
      <c r="I18" s="611" t="str">
        <f t="shared" si="0"/>
        <v/>
      </c>
      <c r="J18" s="322" t="str">
        <f>สรุปเวลาเรียน!X17</f>
        <v/>
      </c>
      <c r="K18" s="105"/>
      <c r="L18" s="105"/>
      <c r="M18" s="105"/>
      <c r="N18" s="105"/>
      <c r="O18" s="42"/>
      <c r="P18" s="44" t="s">
        <v>565</v>
      </c>
      <c r="Q18" s="44"/>
      <c r="R18" s="44"/>
      <c r="S18" s="44"/>
      <c r="T18" s="44"/>
      <c r="U18" s="44"/>
      <c r="V18" s="44"/>
      <c r="W18" s="44"/>
      <c r="Y18" s="102">
        <f t="shared" si="2"/>
        <v>0</v>
      </c>
      <c r="Z18" s="102">
        <f t="shared" si="3"/>
        <v>0</v>
      </c>
    </row>
    <row r="19" spans="1:26" ht="13.5" customHeight="1">
      <c r="A19" s="320" t="str">
        <f>เวลาเรียน1!A20</f>
        <v/>
      </c>
      <c r="B19" s="321" t="str">
        <f>เวลาเรียน1!D20</f>
        <v/>
      </c>
      <c r="C19" s="107"/>
      <c r="D19" s="107"/>
      <c r="E19" s="107"/>
      <c r="F19" s="107"/>
      <c r="G19" s="107"/>
      <c r="H19" s="610" t="str">
        <f t="shared" si="1"/>
        <v/>
      </c>
      <c r="I19" s="611" t="str">
        <f t="shared" si="0"/>
        <v/>
      </c>
      <c r="J19" s="322" t="str">
        <f>สรุปเวลาเรียน!X18</f>
        <v/>
      </c>
      <c r="K19" s="108" t="s">
        <v>167</v>
      </c>
      <c r="L19" s="108" t="s">
        <v>168</v>
      </c>
      <c r="M19" s="108"/>
      <c r="N19" s="108" t="s">
        <v>169</v>
      </c>
      <c r="O19" s="42"/>
      <c r="P19" s="1015" t="s">
        <v>566</v>
      </c>
      <c r="Q19" s="1015"/>
      <c r="R19" s="1015"/>
      <c r="S19" s="1015"/>
      <c r="T19" s="1015"/>
      <c r="U19" s="1015"/>
      <c r="V19" s="1015"/>
      <c r="W19" s="1015"/>
      <c r="Y19" s="102">
        <f t="shared" si="2"/>
        <v>0</v>
      </c>
      <c r="Z19" s="102">
        <f t="shared" si="3"/>
        <v>0</v>
      </c>
    </row>
    <row r="20" spans="1:26" ht="13.5" customHeight="1">
      <c r="A20" s="320" t="str">
        <f>เวลาเรียน1!A21</f>
        <v/>
      </c>
      <c r="B20" s="321" t="str">
        <f>เวลาเรียน1!D21</f>
        <v/>
      </c>
      <c r="C20" s="107"/>
      <c r="D20" s="107"/>
      <c r="E20" s="107"/>
      <c r="F20" s="107"/>
      <c r="G20" s="107"/>
      <c r="H20" s="610" t="str">
        <f t="shared" si="1"/>
        <v/>
      </c>
      <c r="I20" s="611" t="str">
        <f t="shared" si="0"/>
        <v/>
      </c>
      <c r="J20" s="322" t="str">
        <f>สรุปเวลาเรียน!X19</f>
        <v/>
      </c>
      <c r="K20" s="109">
        <v>0</v>
      </c>
      <c r="L20" s="109">
        <v>0</v>
      </c>
      <c r="M20" s="109"/>
      <c r="N20" s="109" t="s">
        <v>53</v>
      </c>
      <c r="O20" s="42"/>
      <c r="P20" s="1015" t="s">
        <v>567</v>
      </c>
      <c r="Q20" s="1015"/>
      <c r="R20" s="1015"/>
      <c r="S20" s="1015"/>
      <c r="T20" s="1015"/>
      <c r="U20" s="1015"/>
      <c r="V20" s="1015"/>
      <c r="W20" s="1015"/>
      <c r="Y20" s="102">
        <f t="shared" si="2"/>
        <v>0</v>
      </c>
      <c r="Z20" s="102">
        <f t="shared" si="3"/>
        <v>0</v>
      </c>
    </row>
    <row r="21" spans="1:26" ht="13.5" customHeight="1">
      <c r="A21" s="320" t="str">
        <f>เวลาเรียน1!A22</f>
        <v/>
      </c>
      <c r="B21" s="321" t="str">
        <f>เวลาเรียน1!D22</f>
        <v/>
      </c>
      <c r="C21" s="107"/>
      <c r="D21" s="107"/>
      <c r="E21" s="107"/>
      <c r="F21" s="107"/>
      <c r="G21" s="107"/>
      <c r="H21" s="610" t="str">
        <f t="shared" si="1"/>
        <v/>
      </c>
      <c r="I21" s="611" t="str">
        <f t="shared" si="0"/>
        <v/>
      </c>
      <c r="J21" s="322" t="str">
        <f>สรุปเวลาเรียน!X20</f>
        <v/>
      </c>
      <c r="K21" s="109">
        <v>49.5</v>
      </c>
      <c r="L21" s="109">
        <v>1</v>
      </c>
      <c r="M21" s="109"/>
      <c r="N21" s="109" t="s">
        <v>52</v>
      </c>
      <c r="O21" s="396"/>
      <c r="P21" s="1014"/>
      <c r="Q21" s="1014"/>
      <c r="R21" s="1014"/>
      <c r="S21" s="1014"/>
      <c r="T21" s="1014"/>
      <c r="U21" s="1014"/>
      <c r="V21" s="1014"/>
      <c r="W21" s="1014"/>
      <c r="Y21" s="102">
        <f t="shared" si="2"/>
        <v>0</v>
      </c>
      <c r="Z21" s="102">
        <f t="shared" si="3"/>
        <v>0</v>
      </c>
    </row>
    <row r="22" spans="1:26" ht="13.5" customHeight="1">
      <c r="A22" s="320" t="str">
        <f>เวลาเรียน1!A23</f>
        <v/>
      </c>
      <c r="B22" s="321" t="str">
        <f>เวลาเรียน1!D23</f>
        <v/>
      </c>
      <c r="C22" s="107"/>
      <c r="D22" s="107"/>
      <c r="E22" s="107"/>
      <c r="F22" s="107"/>
      <c r="G22" s="107"/>
      <c r="H22" s="610" t="str">
        <f t="shared" si="1"/>
        <v/>
      </c>
      <c r="I22" s="611" t="str">
        <f t="shared" si="0"/>
        <v/>
      </c>
      <c r="J22" s="322" t="str">
        <f>สรุปเวลาเรียน!X21</f>
        <v/>
      </c>
      <c r="K22" s="109">
        <v>69.5</v>
      </c>
      <c r="L22" s="109">
        <v>2</v>
      </c>
      <c r="M22" s="109"/>
      <c r="N22" s="109" t="s">
        <v>172</v>
      </c>
      <c r="O22" s="396"/>
      <c r="P22" s="1026" t="s">
        <v>574</v>
      </c>
      <c r="Q22" s="1026"/>
      <c r="R22" s="1026"/>
      <c r="S22" s="1026"/>
      <c r="T22" s="1026"/>
      <c r="U22" s="1026"/>
      <c r="V22" s="1026"/>
      <c r="W22" s="1026"/>
      <c r="Y22" s="102">
        <f t="shared" si="2"/>
        <v>0</v>
      </c>
      <c r="Z22" s="102">
        <f t="shared" si="3"/>
        <v>0</v>
      </c>
    </row>
    <row r="23" spans="1:26" ht="13.5" customHeight="1">
      <c r="A23" s="320" t="str">
        <f>เวลาเรียน1!A24</f>
        <v/>
      </c>
      <c r="B23" s="321" t="str">
        <f>เวลาเรียน1!D24</f>
        <v/>
      </c>
      <c r="C23" s="107"/>
      <c r="D23" s="107"/>
      <c r="E23" s="107"/>
      <c r="F23" s="107"/>
      <c r="G23" s="107"/>
      <c r="H23" s="610" t="str">
        <f t="shared" si="1"/>
        <v/>
      </c>
      <c r="I23" s="611" t="str">
        <f t="shared" si="0"/>
        <v/>
      </c>
      <c r="J23" s="322" t="str">
        <f>สรุปเวลาเรียน!X22</f>
        <v/>
      </c>
      <c r="K23" s="109">
        <v>79.5</v>
      </c>
      <c r="L23" s="109">
        <v>3</v>
      </c>
      <c r="M23" s="109"/>
      <c r="N23" s="109" t="s">
        <v>173</v>
      </c>
      <c r="O23" s="396"/>
      <c r="P23" s="1026"/>
      <c r="Q23" s="1026"/>
      <c r="R23" s="1026"/>
      <c r="S23" s="1026"/>
      <c r="T23" s="1026"/>
      <c r="U23" s="1026"/>
      <c r="V23" s="1026"/>
      <c r="W23" s="1026"/>
      <c r="Y23" s="102">
        <f t="shared" si="2"/>
        <v>0</v>
      </c>
      <c r="Z23" s="102">
        <f t="shared" si="3"/>
        <v>0</v>
      </c>
    </row>
    <row r="24" spans="1:26" ht="13.5" customHeight="1">
      <c r="A24" s="320" t="str">
        <f>เวลาเรียน1!A25</f>
        <v/>
      </c>
      <c r="B24" s="321" t="str">
        <f>เวลาเรียน1!D25</f>
        <v/>
      </c>
      <c r="C24" s="107"/>
      <c r="D24" s="107"/>
      <c r="E24" s="107"/>
      <c r="F24" s="107"/>
      <c r="G24" s="107"/>
      <c r="H24" s="610" t="str">
        <f t="shared" si="1"/>
        <v/>
      </c>
      <c r="I24" s="611" t="str">
        <f t="shared" si="0"/>
        <v/>
      </c>
      <c r="J24" s="322" t="str">
        <f>สรุปเวลาเรียน!X23</f>
        <v/>
      </c>
      <c r="K24" s="105"/>
      <c r="L24" s="105"/>
      <c r="M24" s="105"/>
      <c r="N24" s="105"/>
      <c r="O24" s="396"/>
      <c r="P24" s="1029" t="s">
        <v>180</v>
      </c>
      <c r="Q24" s="1029"/>
      <c r="R24" s="1029"/>
      <c r="S24" s="1029"/>
      <c r="T24" s="1029"/>
      <c r="U24" s="1029"/>
      <c r="V24" s="1029"/>
      <c r="W24" s="1029"/>
      <c r="Y24" s="102">
        <f t="shared" si="2"/>
        <v>0</v>
      </c>
      <c r="Z24" s="102">
        <f t="shared" si="3"/>
        <v>0</v>
      </c>
    </row>
    <row r="25" spans="1:26" ht="13.5" customHeight="1">
      <c r="A25" s="320" t="str">
        <f>เวลาเรียน1!A26</f>
        <v/>
      </c>
      <c r="B25" s="321" t="str">
        <f>เวลาเรียน1!D26</f>
        <v/>
      </c>
      <c r="C25" s="107"/>
      <c r="D25" s="107"/>
      <c r="E25" s="107"/>
      <c r="F25" s="107"/>
      <c r="G25" s="107"/>
      <c r="H25" s="610" t="str">
        <f t="shared" si="1"/>
        <v/>
      </c>
      <c r="I25" s="611" t="str">
        <f t="shared" si="0"/>
        <v/>
      </c>
      <c r="J25" s="322" t="str">
        <f>สรุปเวลาเรียน!X24</f>
        <v/>
      </c>
      <c r="K25" s="105"/>
      <c r="L25" s="105"/>
      <c r="M25" s="105"/>
      <c r="N25" s="105"/>
      <c r="O25" s="396"/>
      <c r="P25" s="1027" t="s">
        <v>575</v>
      </c>
      <c r="Q25" s="1027"/>
      <c r="R25" s="1027"/>
      <c r="S25" s="1027"/>
      <c r="T25" s="1027"/>
      <c r="U25" s="1027"/>
      <c r="V25" s="1027"/>
      <c r="W25" s="1027"/>
      <c r="Y25" s="102">
        <f t="shared" si="2"/>
        <v>0</v>
      </c>
      <c r="Z25" s="102">
        <f t="shared" si="3"/>
        <v>0</v>
      </c>
    </row>
    <row r="26" spans="1:26" ht="13.5" customHeight="1">
      <c r="A26" s="320" t="str">
        <f>เวลาเรียน1!A27</f>
        <v/>
      </c>
      <c r="B26" s="321" t="str">
        <f>เวลาเรียน1!D27</f>
        <v/>
      </c>
      <c r="C26" s="107"/>
      <c r="D26" s="107"/>
      <c r="E26" s="107"/>
      <c r="F26" s="107"/>
      <c r="G26" s="107"/>
      <c r="H26" s="610" t="str">
        <f t="shared" si="1"/>
        <v/>
      </c>
      <c r="I26" s="611" t="str">
        <f t="shared" si="0"/>
        <v/>
      </c>
      <c r="J26" s="322" t="str">
        <f>สรุปเวลาเรียน!X25</f>
        <v/>
      </c>
      <c r="K26" s="105"/>
      <c r="L26" s="105"/>
      <c r="M26" s="105"/>
      <c r="N26" s="105"/>
      <c r="O26" s="396"/>
      <c r="P26" s="1027"/>
      <c r="Q26" s="1027"/>
      <c r="R26" s="1027"/>
      <c r="S26" s="1027"/>
      <c r="T26" s="1027"/>
      <c r="U26" s="1027"/>
      <c r="V26" s="1027"/>
      <c r="W26" s="1027"/>
      <c r="Y26" s="102">
        <f t="shared" si="2"/>
        <v>0</v>
      </c>
      <c r="Z26" s="102">
        <f t="shared" si="3"/>
        <v>0</v>
      </c>
    </row>
    <row r="27" spans="1:26" ht="13.5" customHeight="1">
      <c r="A27" s="320" t="str">
        <f>เวลาเรียน1!A28</f>
        <v/>
      </c>
      <c r="B27" s="321" t="str">
        <f>เวลาเรียน1!D28</f>
        <v/>
      </c>
      <c r="C27" s="107"/>
      <c r="D27" s="107"/>
      <c r="E27" s="107"/>
      <c r="F27" s="107"/>
      <c r="G27" s="107"/>
      <c r="H27" s="610" t="str">
        <f t="shared" si="1"/>
        <v/>
      </c>
      <c r="I27" s="611" t="str">
        <f t="shared" si="0"/>
        <v/>
      </c>
      <c r="J27" s="322" t="str">
        <f>สรุปเวลาเรียน!X26</f>
        <v/>
      </c>
      <c r="K27" s="105"/>
      <c r="L27" s="105"/>
      <c r="M27" s="105"/>
      <c r="N27" s="105"/>
      <c r="O27" s="396"/>
      <c r="P27" s="1027"/>
      <c r="Q27" s="1027"/>
      <c r="R27" s="1027"/>
      <c r="S27" s="1027"/>
      <c r="T27" s="1027"/>
      <c r="U27" s="1027"/>
      <c r="V27" s="1027"/>
      <c r="W27" s="1027"/>
      <c r="Y27" s="102">
        <f t="shared" si="2"/>
        <v>0</v>
      </c>
      <c r="Z27" s="102">
        <f t="shared" si="3"/>
        <v>0</v>
      </c>
    </row>
    <row r="28" spans="1:26" ht="13.5" customHeight="1">
      <c r="A28" s="320" t="str">
        <f>เวลาเรียน1!A29</f>
        <v/>
      </c>
      <c r="B28" s="321" t="str">
        <f>เวลาเรียน1!D29</f>
        <v/>
      </c>
      <c r="C28" s="107"/>
      <c r="D28" s="107"/>
      <c r="E28" s="107"/>
      <c r="F28" s="107"/>
      <c r="G28" s="107"/>
      <c r="H28" s="610" t="str">
        <f t="shared" si="1"/>
        <v/>
      </c>
      <c r="I28" s="611" t="str">
        <f t="shared" si="0"/>
        <v/>
      </c>
      <c r="J28" s="322" t="str">
        <f>สรุปเวลาเรียน!X27</f>
        <v/>
      </c>
      <c r="K28" s="105"/>
      <c r="L28" s="105"/>
      <c r="M28" s="105"/>
      <c r="N28" s="105"/>
      <c r="O28" s="396"/>
      <c r="P28" s="1027"/>
      <c r="Q28" s="1027"/>
      <c r="R28" s="1027"/>
      <c r="S28" s="1027"/>
      <c r="T28" s="1027"/>
      <c r="U28" s="1027"/>
      <c r="V28" s="1027"/>
      <c r="W28" s="1027"/>
      <c r="Y28" s="102">
        <f t="shared" si="2"/>
        <v>0</v>
      </c>
      <c r="Z28" s="102">
        <f t="shared" si="3"/>
        <v>0</v>
      </c>
    </row>
    <row r="29" spans="1:26" ht="13.5" customHeight="1">
      <c r="A29" s="320" t="str">
        <f>เวลาเรียน1!A30</f>
        <v/>
      </c>
      <c r="B29" s="321" t="str">
        <f>เวลาเรียน1!D30</f>
        <v/>
      </c>
      <c r="C29" s="107"/>
      <c r="D29" s="107"/>
      <c r="E29" s="107"/>
      <c r="F29" s="107"/>
      <c r="G29" s="107"/>
      <c r="H29" s="610" t="str">
        <f t="shared" si="1"/>
        <v/>
      </c>
      <c r="I29" s="611" t="str">
        <f t="shared" si="0"/>
        <v/>
      </c>
      <c r="J29" s="322" t="str">
        <f>สรุปเวลาเรียน!X28</f>
        <v/>
      </c>
      <c r="K29" s="105"/>
      <c r="L29" s="105"/>
      <c r="M29" s="105"/>
      <c r="N29" s="105"/>
      <c r="O29" s="396"/>
      <c r="P29" s="1027"/>
      <c r="Q29" s="1027"/>
      <c r="R29" s="1027"/>
      <c r="S29" s="1027"/>
      <c r="T29" s="1027"/>
      <c r="U29" s="1027"/>
      <c r="V29" s="1027"/>
      <c r="W29" s="1027"/>
      <c r="Y29" s="102">
        <f t="shared" si="2"/>
        <v>0</v>
      </c>
      <c r="Z29" s="102">
        <f t="shared" si="3"/>
        <v>0</v>
      </c>
    </row>
    <row r="30" spans="1:26" ht="13.5" customHeight="1">
      <c r="A30" s="320" t="str">
        <f>เวลาเรียน1!A31</f>
        <v/>
      </c>
      <c r="B30" s="321" t="str">
        <f>เวลาเรียน1!D31</f>
        <v/>
      </c>
      <c r="C30" s="107"/>
      <c r="D30" s="107"/>
      <c r="E30" s="107"/>
      <c r="F30" s="107"/>
      <c r="G30" s="107"/>
      <c r="H30" s="610" t="str">
        <f t="shared" si="1"/>
        <v/>
      </c>
      <c r="I30" s="611" t="str">
        <f t="shared" si="0"/>
        <v/>
      </c>
      <c r="J30" s="322" t="str">
        <f>สรุปเวลาเรียน!X29</f>
        <v/>
      </c>
      <c r="K30" s="105"/>
      <c r="L30" s="105"/>
      <c r="M30" s="105"/>
      <c r="N30" s="105"/>
      <c r="O30" s="396"/>
      <c r="P30" s="1027"/>
      <c r="Q30" s="1027"/>
      <c r="R30" s="1027"/>
      <c r="S30" s="1027"/>
      <c r="T30" s="1027"/>
      <c r="U30" s="1027"/>
      <c r="V30" s="1027"/>
      <c r="W30" s="1027"/>
      <c r="Y30" s="102">
        <f t="shared" si="2"/>
        <v>0</v>
      </c>
      <c r="Z30" s="102">
        <f t="shared" si="3"/>
        <v>0</v>
      </c>
    </row>
    <row r="31" spans="1:26" ht="13.5" customHeight="1">
      <c r="A31" s="320" t="str">
        <f>เวลาเรียน1!A32</f>
        <v/>
      </c>
      <c r="B31" s="321" t="str">
        <f>เวลาเรียน1!D32</f>
        <v/>
      </c>
      <c r="C31" s="107"/>
      <c r="D31" s="107"/>
      <c r="E31" s="107"/>
      <c r="F31" s="107"/>
      <c r="G31" s="107"/>
      <c r="H31" s="610" t="str">
        <f t="shared" si="1"/>
        <v/>
      </c>
      <c r="I31" s="611" t="str">
        <f t="shared" si="0"/>
        <v/>
      </c>
      <c r="J31" s="322" t="str">
        <f>สรุปเวลาเรียน!X30</f>
        <v/>
      </c>
      <c r="K31" s="105"/>
      <c r="L31" s="105"/>
      <c r="M31" s="105"/>
      <c r="N31" s="105"/>
      <c r="O31" s="396"/>
      <c r="P31" s="1026" t="s">
        <v>184</v>
      </c>
      <c r="Q31" s="1026"/>
      <c r="R31" s="1026"/>
      <c r="S31" s="1026"/>
      <c r="T31" s="1026"/>
      <c r="U31" s="1026"/>
      <c r="V31" s="1026"/>
      <c r="W31" s="1026"/>
      <c r="Y31" s="102">
        <f t="shared" si="2"/>
        <v>0</v>
      </c>
      <c r="Z31" s="102">
        <f t="shared" si="3"/>
        <v>0</v>
      </c>
    </row>
    <row r="32" spans="1:26" ht="13.5" customHeight="1">
      <c r="A32" s="320" t="str">
        <f>เวลาเรียน1!A33</f>
        <v/>
      </c>
      <c r="B32" s="321" t="str">
        <f>เวลาเรียน1!D33</f>
        <v/>
      </c>
      <c r="C32" s="107"/>
      <c r="D32" s="107"/>
      <c r="E32" s="107"/>
      <c r="F32" s="107"/>
      <c r="G32" s="107"/>
      <c r="H32" s="610" t="str">
        <f t="shared" si="1"/>
        <v/>
      </c>
      <c r="I32" s="611" t="str">
        <f t="shared" si="0"/>
        <v/>
      </c>
      <c r="J32" s="322" t="str">
        <f>สรุปเวลาเรียน!X31</f>
        <v/>
      </c>
      <c r="K32" s="106"/>
      <c r="L32" s="106"/>
      <c r="M32" s="106"/>
      <c r="N32" s="106"/>
      <c r="O32" s="396"/>
      <c r="P32" s="1015" t="s">
        <v>577</v>
      </c>
      <c r="Q32" s="1015"/>
      <c r="R32" s="1015"/>
      <c r="S32" s="1015"/>
      <c r="T32" s="1015"/>
      <c r="U32" s="1015"/>
      <c r="V32" s="1015"/>
      <c r="W32" s="1015"/>
      <c r="Y32" s="102">
        <f t="shared" si="2"/>
        <v>0</v>
      </c>
      <c r="Z32" s="102">
        <f t="shared" si="3"/>
        <v>0</v>
      </c>
    </row>
    <row r="33" spans="1:26" ht="13.5" customHeight="1">
      <c r="A33" s="320" t="str">
        <f>เวลาเรียน1!A34</f>
        <v/>
      </c>
      <c r="B33" s="321" t="str">
        <f>เวลาเรียน1!D34</f>
        <v/>
      </c>
      <c r="C33" s="107"/>
      <c r="D33" s="107"/>
      <c r="E33" s="107"/>
      <c r="F33" s="107"/>
      <c r="G33" s="107"/>
      <c r="H33" s="610" t="str">
        <f t="shared" si="1"/>
        <v/>
      </c>
      <c r="I33" s="611" t="str">
        <f t="shared" si="0"/>
        <v/>
      </c>
      <c r="J33" s="322" t="str">
        <f>สรุปเวลาเรียน!X32</f>
        <v/>
      </c>
      <c r="K33" s="106"/>
      <c r="L33" s="106"/>
      <c r="M33" s="106"/>
      <c r="N33" s="106"/>
      <c r="O33" s="396"/>
      <c r="P33" s="1015" t="s">
        <v>578</v>
      </c>
      <c r="Q33" s="1015"/>
      <c r="R33" s="1015"/>
      <c r="S33" s="1015"/>
      <c r="T33" s="1015"/>
      <c r="U33" s="1015"/>
      <c r="V33" s="1015"/>
      <c r="W33" s="1015"/>
      <c r="Y33" s="102">
        <f t="shared" si="2"/>
        <v>0</v>
      </c>
      <c r="Z33" s="102">
        <f t="shared" si="3"/>
        <v>0</v>
      </c>
    </row>
    <row r="34" spans="1:26" ht="13.5" customHeight="1">
      <c r="A34" s="320" t="str">
        <f>เวลาเรียน1!A35</f>
        <v/>
      </c>
      <c r="B34" s="321" t="str">
        <f>เวลาเรียน1!D35</f>
        <v/>
      </c>
      <c r="C34" s="107"/>
      <c r="D34" s="107"/>
      <c r="E34" s="107"/>
      <c r="F34" s="107"/>
      <c r="G34" s="107"/>
      <c r="H34" s="610" t="str">
        <f t="shared" si="1"/>
        <v/>
      </c>
      <c r="I34" s="611" t="str">
        <f t="shared" si="0"/>
        <v/>
      </c>
      <c r="J34" s="322" t="str">
        <f>สรุปเวลาเรียน!X33</f>
        <v/>
      </c>
      <c r="K34" s="106"/>
      <c r="L34" s="106"/>
      <c r="M34" s="106"/>
      <c r="N34" s="106"/>
      <c r="O34" s="396"/>
      <c r="P34" s="1015" t="s">
        <v>579</v>
      </c>
      <c r="Q34" s="1015"/>
      <c r="R34" s="1015"/>
      <c r="S34" s="1015"/>
      <c r="T34" s="1015"/>
      <c r="U34" s="1015"/>
      <c r="V34" s="1015"/>
      <c r="W34" s="1015"/>
      <c r="Y34" s="102">
        <f t="shared" si="2"/>
        <v>0</v>
      </c>
      <c r="Z34" s="102">
        <f t="shared" si="3"/>
        <v>0</v>
      </c>
    </row>
    <row r="35" spans="1:26" ht="13.5" customHeight="1">
      <c r="A35" s="320" t="str">
        <f>เวลาเรียน1!A36</f>
        <v/>
      </c>
      <c r="B35" s="321" t="str">
        <f>เวลาเรียน1!D36</f>
        <v/>
      </c>
      <c r="C35" s="107"/>
      <c r="D35" s="107"/>
      <c r="E35" s="107"/>
      <c r="F35" s="107"/>
      <c r="G35" s="107"/>
      <c r="H35" s="610" t="str">
        <f t="shared" si="1"/>
        <v/>
      </c>
      <c r="I35" s="611" t="str">
        <f t="shared" si="0"/>
        <v/>
      </c>
      <c r="J35" s="322" t="str">
        <f>สรุปเวลาเรียน!X34</f>
        <v/>
      </c>
      <c r="K35" s="106"/>
      <c r="L35" s="106"/>
      <c r="M35" s="106"/>
      <c r="N35" s="106"/>
      <c r="O35" s="396"/>
      <c r="P35" s="1015" t="s">
        <v>580</v>
      </c>
      <c r="Q35" s="1015"/>
      <c r="R35" s="1015"/>
      <c r="S35" s="1015"/>
      <c r="T35" s="1015"/>
      <c r="U35" s="1015"/>
      <c r="V35" s="1015"/>
      <c r="W35" s="1015"/>
      <c r="Y35" s="102">
        <f t="shared" si="2"/>
        <v>0</v>
      </c>
      <c r="Z35" s="102">
        <f t="shared" si="3"/>
        <v>0</v>
      </c>
    </row>
    <row r="36" spans="1:26" ht="13.5" customHeight="1">
      <c r="A36" s="320" t="str">
        <f>เวลาเรียน1!A37</f>
        <v/>
      </c>
      <c r="B36" s="321" t="str">
        <f>เวลาเรียน1!D37</f>
        <v/>
      </c>
      <c r="C36" s="107"/>
      <c r="D36" s="107"/>
      <c r="E36" s="107"/>
      <c r="F36" s="107"/>
      <c r="G36" s="107"/>
      <c r="H36" s="610" t="str">
        <f t="shared" si="1"/>
        <v/>
      </c>
      <c r="I36" s="611" t="str">
        <f t="shared" si="0"/>
        <v/>
      </c>
      <c r="J36" s="322" t="str">
        <f>สรุปเวลาเรียน!X35</f>
        <v/>
      </c>
      <c r="K36" s="106"/>
      <c r="L36" s="106"/>
      <c r="M36" s="106"/>
      <c r="N36" s="106"/>
      <c r="O36" s="396"/>
      <c r="P36" s="1015" t="s">
        <v>581</v>
      </c>
      <c r="Q36" s="1015"/>
      <c r="R36" s="1015"/>
      <c r="S36" s="1015"/>
      <c r="T36" s="1015"/>
      <c r="U36" s="1015"/>
      <c r="V36" s="1015"/>
      <c r="W36" s="1015"/>
      <c r="Y36" s="102">
        <f t="shared" si="2"/>
        <v>0</v>
      </c>
      <c r="Z36" s="102">
        <f t="shared" si="3"/>
        <v>0</v>
      </c>
    </row>
    <row r="37" spans="1:26" ht="13.5" customHeight="1">
      <c r="A37" s="320" t="str">
        <f>เวลาเรียน1!A38</f>
        <v/>
      </c>
      <c r="B37" s="321" t="str">
        <f>เวลาเรียน1!D38</f>
        <v/>
      </c>
      <c r="C37" s="107"/>
      <c r="D37" s="107"/>
      <c r="E37" s="107"/>
      <c r="F37" s="107"/>
      <c r="G37" s="107"/>
      <c r="H37" s="610" t="str">
        <f t="shared" si="1"/>
        <v/>
      </c>
      <c r="I37" s="611" t="str">
        <f t="shared" si="0"/>
        <v/>
      </c>
      <c r="J37" s="322" t="str">
        <f>สรุปเวลาเรียน!X36</f>
        <v/>
      </c>
      <c r="K37" s="106"/>
      <c r="L37" s="106"/>
      <c r="M37" s="106"/>
      <c r="N37" s="106"/>
      <c r="O37" s="396"/>
      <c r="P37" s="757"/>
      <c r="Q37" s="757"/>
      <c r="R37" s="757"/>
      <c r="S37" s="757"/>
      <c r="T37" s="757"/>
      <c r="U37" s="757"/>
      <c r="V37" s="757"/>
      <c r="W37" s="757"/>
      <c r="Y37" s="102">
        <f t="shared" si="2"/>
        <v>0</v>
      </c>
      <c r="Z37" s="102">
        <f t="shared" si="3"/>
        <v>0</v>
      </c>
    </row>
    <row r="38" spans="1:26" ht="13.5" customHeight="1">
      <c r="A38" s="320" t="str">
        <f>เวลาเรียน1!A39</f>
        <v/>
      </c>
      <c r="B38" s="321" t="str">
        <f>เวลาเรียน1!D39</f>
        <v/>
      </c>
      <c r="C38" s="107"/>
      <c r="D38" s="107"/>
      <c r="E38" s="107"/>
      <c r="F38" s="107"/>
      <c r="G38" s="107"/>
      <c r="H38" s="610" t="str">
        <f t="shared" si="1"/>
        <v/>
      </c>
      <c r="I38" s="611" t="str">
        <f t="shared" ref="I38:I55" si="4">IF(H38="","",IF(J38="ย้าย","-",VLOOKUP(H38,เกณฑ์สมรรถ,3,TRUE)))</f>
        <v/>
      </c>
      <c r="J38" s="322" t="str">
        <f>สรุปเวลาเรียน!X37</f>
        <v/>
      </c>
      <c r="K38" s="106"/>
      <c r="L38" s="106"/>
      <c r="M38" s="106"/>
      <c r="N38" s="106"/>
      <c r="O38" s="396"/>
      <c r="P38" s="757"/>
      <c r="Q38" s="757"/>
      <c r="R38" s="757"/>
      <c r="S38" s="757"/>
      <c r="T38" s="757"/>
      <c r="U38" s="757"/>
      <c r="V38" s="757"/>
      <c r="W38" s="757"/>
      <c r="Y38" s="102">
        <f t="shared" si="2"/>
        <v>0</v>
      </c>
      <c r="Z38" s="102">
        <f t="shared" si="3"/>
        <v>0</v>
      </c>
    </row>
    <row r="39" spans="1:26" ht="13.5" customHeight="1">
      <c r="A39" s="320" t="str">
        <f>เวลาเรียน1!A40</f>
        <v/>
      </c>
      <c r="B39" s="321" t="str">
        <f>เวลาเรียน1!D40</f>
        <v/>
      </c>
      <c r="C39" s="107"/>
      <c r="D39" s="107"/>
      <c r="E39" s="107"/>
      <c r="F39" s="107"/>
      <c r="G39" s="107"/>
      <c r="H39" s="610" t="str">
        <f t="shared" si="1"/>
        <v/>
      </c>
      <c r="I39" s="611" t="str">
        <f t="shared" si="4"/>
        <v/>
      </c>
      <c r="J39" s="322" t="str">
        <f>สรุปเวลาเรียน!X38</f>
        <v/>
      </c>
      <c r="K39" s="106"/>
      <c r="L39" s="106"/>
      <c r="M39" s="106"/>
      <c r="N39" s="106"/>
      <c r="O39" s="396"/>
      <c r="P39" s="757"/>
      <c r="Q39" s="757"/>
      <c r="R39" s="757"/>
      <c r="S39" s="757"/>
      <c r="T39" s="757"/>
      <c r="U39" s="757"/>
      <c r="V39" s="757"/>
      <c r="W39" s="757"/>
      <c r="Y39" s="102">
        <f t="shared" si="2"/>
        <v>0</v>
      </c>
      <c r="Z39" s="102">
        <f t="shared" si="3"/>
        <v>0</v>
      </c>
    </row>
    <row r="40" spans="1:26" ht="13.5" customHeight="1">
      <c r="A40" s="320" t="str">
        <f>เวลาเรียน1!A41</f>
        <v/>
      </c>
      <c r="B40" s="321" t="str">
        <f>เวลาเรียน1!D41</f>
        <v/>
      </c>
      <c r="C40" s="107"/>
      <c r="D40" s="107"/>
      <c r="E40" s="107"/>
      <c r="F40" s="107"/>
      <c r="G40" s="107"/>
      <c r="H40" s="610" t="str">
        <f t="shared" si="1"/>
        <v/>
      </c>
      <c r="I40" s="611" t="str">
        <f t="shared" si="4"/>
        <v/>
      </c>
      <c r="J40" s="322" t="str">
        <f>สรุปเวลาเรียน!X39</f>
        <v/>
      </c>
      <c r="K40" s="106"/>
      <c r="L40" s="106"/>
      <c r="M40" s="106"/>
      <c r="N40" s="106"/>
      <c r="O40" s="396"/>
      <c r="P40" s="757"/>
      <c r="Q40" s="757"/>
      <c r="R40" s="757"/>
      <c r="S40" s="757"/>
      <c r="T40" s="757"/>
      <c r="U40" s="757"/>
      <c r="V40" s="757"/>
      <c r="W40" s="757"/>
      <c r="Y40" s="102">
        <f t="shared" si="2"/>
        <v>0</v>
      </c>
      <c r="Z40" s="102">
        <f t="shared" si="3"/>
        <v>0</v>
      </c>
    </row>
    <row r="41" spans="1:26" ht="13.5" customHeight="1">
      <c r="A41" s="320" t="str">
        <f>เวลาเรียน1!A42</f>
        <v/>
      </c>
      <c r="B41" s="321" t="str">
        <f>เวลาเรียน1!D42</f>
        <v/>
      </c>
      <c r="C41" s="107"/>
      <c r="D41" s="107"/>
      <c r="E41" s="107"/>
      <c r="F41" s="107"/>
      <c r="G41" s="107"/>
      <c r="H41" s="610" t="str">
        <f t="shared" si="1"/>
        <v/>
      </c>
      <c r="I41" s="611" t="str">
        <f t="shared" si="4"/>
        <v/>
      </c>
      <c r="J41" s="322" t="str">
        <f>สรุปเวลาเรียน!X40</f>
        <v/>
      </c>
      <c r="K41" s="106"/>
      <c r="L41" s="106"/>
      <c r="M41" s="106"/>
      <c r="N41" s="106"/>
      <c r="O41" s="396"/>
      <c r="P41" s="757"/>
      <c r="Q41" s="757"/>
      <c r="R41" s="757"/>
      <c r="S41" s="757"/>
      <c r="T41" s="757"/>
      <c r="U41" s="757"/>
      <c r="V41" s="757"/>
      <c r="W41" s="757"/>
      <c r="Y41" s="102">
        <f t="shared" si="2"/>
        <v>0</v>
      </c>
      <c r="Z41" s="102">
        <f t="shared" si="3"/>
        <v>0</v>
      </c>
    </row>
    <row r="42" spans="1:26" ht="13.5" customHeight="1">
      <c r="A42" s="320" t="str">
        <f>เวลาเรียน1!A43</f>
        <v/>
      </c>
      <c r="B42" s="321" t="str">
        <f>เวลาเรียน1!D43</f>
        <v/>
      </c>
      <c r="C42" s="107"/>
      <c r="D42" s="107"/>
      <c r="E42" s="107"/>
      <c r="F42" s="107"/>
      <c r="G42" s="107"/>
      <c r="H42" s="610" t="str">
        <f t="shared" si="1"/>
        <v/>
      </c>
      <c r="I42" s="611" t="str">
        <f t="shared" si="4"/>
        <v/>
      </c>
      <c r="J42" s="322" t="str">
        <f>สรุปเวลาเรียน!X41</f>
        <v/>
      </c>
      <c r="K42" s="103"/>
      <c r="L42" s="103"/>
      <c r="M42" s="103"/>
      <c r="N42" s="103"/>
      <c r="O42" s="396"/>
      <c r="P42" s="1014"/>
      <c r="Q42" s="1014"/>
      <c r="R42" s="1014"/>
      <c r="S42" s="1014"/>
      <c r="T42" s="1014"/>
      <c r="U42" s="1014"/>
      <c r="V42" s="1014"/>
      <c r="W42" s="1014"/>
      <c r="Y42" s="102">
        <f t="shared" si="2"/>
        <v>0</v>
      </c>
      <c r="Z42" s="102">
        <f t="shared" si="3"/>
        <v>0</v>
      </c>
    </row>
    <row r="43" spans="1:26" ht="13.5" customHeight="1">
      <c r="A43" s="320" t="str">
        <f>เวลาเรียน1!A44</f>
        <v/>
      </c>
      <c r="B43" s="321" t="str">
        <f>เวลาเรียน1!D44</f>
        <v/>
      </c>
      <c r="C43" s="107"/>
      <c r="D43" s="107"/>
      <c r="E43" s="107"/>
      <c r="F43" s="107"/>
      <c r="G43" s="107"/>
      <c r="H43" s="610" t="str">
        <f t="shared" si="1"/>
        <v/>
      </c>
      <c r="I43" s="611" t="str">
        <f t="shared" si="4"/>
        <v/>
      </c>
      <c r="J43" s="322" t="str">
        <f>สรุปเวลาเรียน!X42</f>
        <v/>
      </c>
      <c r="K43" s="103"/>
      <c r="L43" s="103"/>
      <c r="M43" s="103"/>
      <c r="N43" s="103"/>
      <c r="O43" s="396"/>
      <c r="P43" s="1014"/>
      <c r="Q43" s="1014"/>
      <c r="R43" s="1014"/>
      <c r="S43" s="1014"/>
      <c r="T43" s="1014"/>
      <c r="U43" s="1014"/>
      <c r="V43" s="1014"/>
      <c r="W43" s="1014"/>
      <c r="Y43" s="102">
        <f t="shared" si="2"/>
        <v>0</v>
      </c>
      <c r="Z43" s="102">
        <f t="shared" si="3"/>
        <v>0</v>
      </c>
    </row>
    <row r="44" spans="1:26" ht="13.5" customHeight="1">
      <c r="A44" s="320" t="str">
        <f>เวลาเรียน1!A45</f>
        <v/>
      </c>
      <c r="B44" s="321" t="str">
        <f>เวลาเรียน1!D45</f>
        <v/>
      </c>
      <c r="C44" s="107"/>
      <c r="D44" s="107"/>
      <c r="E44" s="107"/>
      <c r="F44" s="107"/>
      <c r="G44" s="107"/>
      <c r="H44" s="610" t="str">
        <f t="shared" si="1"/>
        <v/>
      </c>
      <c r="I44" s="611" t="str">
        <f t="shared" si="4"/>
        <v/>
      </c>
      <c r="J44" s="322" t="str">
        <f>สรุปเวลาเรียน!X43</f>
        <v/>
      </c>
      <c r="K44" s="103"/>
      <c r="L44" s="103"/>
      <c r="M44" s="103"/>
      <c r="N44" s="103"/>
      <c r="O44" s="609"/>
      <c r="P44" s="1014"/>
      <c r="Q44" s="1014"/>
      <c r="R44" s="1014"/>
      <c r="S44" s="1014"/>
      <c r="T44" s="1014"/>
      <c r="U44" s="1014"/>
      <c r="V44" s="1014"/>
      <c r="W44" s="1014"/>
      <c r="Y44" s="102">
        <f t="shared" si="2"/>
        <v>0</v>
      </c>
      <c r="Z44" s="102">
        <f t="shared" si="3"/>
        <v>0</v>
      </c>
    </row>
    <row r="45" spans="1:26" ht="13.5" customHeight="1">
      <c r="A45" s="320" t="str">
        <f>เวลาเรียน1!A46</f>
        <v/>
      </c>
      <c r="B45" s="321" t="str">
        <f>เวลาเรียน1!D46</f>
        <v/>
      </c>
      <c r="C45" s="107"/>
      <c r="D45" s="107"/>
      <c r="E45" s="107"/>
      <c r="F45" s="107"/>
      <c r="G45" s="107"/>
      <c r="H45" s="610" t="str">
        <f t="shared" si="1"/>
        <v/>
      </c>
      <c r="I45" s="611" t="str">
        <f t="shared" si="4"/>
        <v/>
      </c>
      <c r="J45" s="322" t="str">
        <f>สรุปเวลาเรียน!X44</f>
        <v/>
      </c>
      <c r="K45" s="103"/>
      <c r="L45" s="103"/>
      <c r="M45" s="103"/>
      <c r="N45" s="103"/>
      <c r="O45" s="609">
        <v>0</v>
      </c>
      <c r="P45" s="1014"/>
      <c r="Q45" s="1014"/>
      <c r="R45" s="1014"/>
      <c r="S45" s="1014"/>
      <c r="T45" s="1014"/>
      <c r="U45" s="1014"/>
      <c r="V45" s="1014"/>
      <c r="W45" s="1014"/>
      <c r="Y45" s="102">
        <f t="shared" si="2"/>
        <v>0</v>
      </c>
      <c r="Z45" s="102">
        <f t="shared" si="3"/>
        <v>0</v>
      </c>
    </row>
    <row r="46" spans="1:26" ht="13.5" customHeight="1">
      <c r="A46" s="320" t="str">
        <f>เวลาเรียน1!A47</f>
        <v/>
      </c>
      <c r="B46" s="321" t="str">
        <f>เวลาเรียน1!D47</f>
        <v/>
      </c>
      <c r="C46" s="107"/>
      <c r="D46" s="107"/>
      <c r="E46" s="107"/>
      <c r="F46" s="107"/>
      <c r="G46" s="107"/>
      <c r="H46" s="610" t="str">
        <f t="shared" si="1"/>
        <v/>
      </c>
      <c r="I46" s="611" t="str">
        <f t="shared" si="4"/>
        <v/>
      </c>
      <c r="J46" s="322" t="str">
        <f>สรุปเวลาเรียน!X45</f>
        <v/>
      </c>
      <c r="K46" s="106"/>
      <c r="L46" s="106"/>
      <c r="M46" s="106"/>
      <c r="N46" s="106"/>
      <c r="O46" s="609">
        <v>1</v>
      </c>
      <c r="P46" s="1015"/>
      <c r="Q46" s="1015"/>
      <c r="R46" s="1015"/>
      <c r="S46" s="1015"/>
      <c r="T46" s="1015"/>
      <c r="U46" s="1015"/>
      <c r="V46" s="1015"/>
      <c r="W46" s="1015"/>
      <c r="Y46" s="102">
        <f t="shared" ref="Y46:Y55" si="5">SUM(C46:D46)</f>
        <v>0</v>
      </c>
      <c r="Z46" s="102">
        <f t="shared" ref="Z46:Z55" si="6">SUM(E46:F46)</f>
        <v>0</v>
      </c>
    </row>
    <row r="47" spans="1:26" ht="13.5" customHeight="1">
      <c r="A47" s="320" t="str">
        <f>เวลาเรียน1!A48</f>
        <v/>
      </c>
      <c r="B47" s="321" t="str">
        <f>เวลาเรียน1!D48</f>
        <v/>
      </c>
      <c r="C47" s="107"/>
      <c r="D47" s="107"/>
      <c r="E47" s="107"/>
      <c r="F47" s="107"/>
      <c r="G47" s="107"/>
      <c r="H47" s="610" t="str">
        <f t="shared" si="1"/>
        <v/>
      </c>
      <c r="I47" s="611" t="str">
        <f t="shared" si="4"/>
        <v/>
      </c>
      <c r="J47" s="322" t="str">
        <f>สรุปเวลาเรียน!X46</f>
        <v/>
      </c>
      <c r="K47" s="106"/>
      <c r="L47" s="106"/>
      <c r="M47" s="106"/>
      <c r="N47" s="106"/>
      <c r="O47" s="609">
        <v>2</v>
      </c>
      <c r="P47" s="757"/>
      <c r="Q47" s="757"/>
      <c r="R47" s="757"/>
      <c r="S47" s="757"/>
      <c r="T47" s="757"/>
      <c r="U47" s="757"/>
      <c r="V47" s="757"/>
      <c r="W47" s="757"/>
      <c r="Y47" s="102">
        <f t="shared" si="5"/>
        <v>0</v>
      </c>
      <c r="Z47" s="102">
        <f t="shared" si="6"/>
        <v>0</v>
      </c>
    </row>
    <row r="48" spans="1:26" ht="13.5" customHeight="1">
      <c r="A48" s="320" t="str">
        <f>เวลาเรียน1!A49</f>
        <v/>
      </c>
      <c r="B48" s="321" t="str">
        <f>เวลาเรียน1!D49</f>
        <v/>
      </c>
      <c r="C48" s="107"/>
      <c r="D48" s="107"/>
      <c r="E48" s="107"/>
      <c r="F48" s="107"/>
      <c r="G48" s="107"/>
      <c r="H48" s="610" t="str">
        <f t="shared" si="1"/>
        <v/>
      </c>
      <c r="I48" s="611" t="str">
        <f t="shared" si="4"/>
        <v/>
      </c>
      <c r="J48" s="322" t="str">
        <f>สรุปเวลาเรียน!X47</f>
        <v/>
      </c>
      <c r="K48" s="106"/>
      <c r="L48" s="106"/>
      <c r="M48" s="106"/>
      <c r="N48" s="106"/>
      <c r="O48" s="609">
        <v>3</v>
      </c>
      <c r="P48" s="757"/>
      <c r="Q48" s="757"/>
      <c r="R48" s="757"/>
      <c r="S48" s="757"/>
      <c r="T48" s="757"/>
      <c r="U48" s="757"/>
      <c r="V48" s="757"/>
      <c r="W48" s="757"/>
      <c r="Y48" s="102">
        <f t="shared" si="5"/>
        <v>0</v>
      </c>
      <c r="Z48" s="102">
        <f t="shared" si="6"/>
        <v>0</v>
      </c>
    </row>
    <row r="49" spans="1:28" ht="13.5" customHeight="1">
      <c r="A49" s="320" t="str">
        <f>เวลาเรียน1!A50</f>
        <v/>
      </c>
      <c r="B49" s="321" t="str">
        <f>เวลาเรียน1!D50</f>
        <v/>
      </c>
      <c r="C49" s="107"/>
      <c r="D49" s="107"/>
      <c r="E49" s="107"/>
      <c r="F49" s="107"/>
      <c r="G49" s="107"/>
      <c r="H49" s="610" t="str">
        <f t="shared" si="1"/>
        <v/>
      </c>
      <c r="I49" s="611" t="str">
        <f t="shared" si="4"/>
        <v/>
      </c>
      <c r="J49" s="322" t="str">
        <f>สรุปเวลาเรียน!X48</f>
        <v/>
      </c>
      <c r="K49" s="106"/>
      <c r="L49" s="106"/>
      <c r="M49" s="106"/>
      <c r="N49" s="106"/>
      <c r="O49" s="609"/>
      <c r="P49" s="757"/>
      <c r="Q49" s="757"/>
      <c r="R49" s="757"/>
      <c r="S49" s="757"/>
      <c r="T49" s="757"/>
      <c r="U49" s="757"/>
      <c r="V49" s="757"/>
      <c r="W49" s="757"/>
      <c r="Y49" s="102">
        <f t="shared" si="5"/>
        <v>0</v>
      </c>
      <c r="Z49" s="102">
        <f t="shared" si="6"/>
        <v>0</v>
      </c>
    </row>
    <row r="50" spans="1:28" ht="13.5" customHeight="1">
      <c r="A50" s="320" t="str">
        <f>เวลาเรียน1!A51</f>
        <v/>
      </c>
      <c r="B50" s="321" t="str">
        <f>เวลาเรียน1!D51</f>
        <v/>
      </c>
      <c r="C50" s="107"/>
      <c r="D50" s="107"/>
      <c r="E50" s="107"/>
      <c r="F50" s="107"/>
      <c r="G50" s="107"/>
      <c r="H50" s="610" t="str">
        <f t="shared" si="1"/>
        <v/>
      </c>
      <c r="I50" s="611" t="str">
        <f t="shared" si="4"/>
        <v/>
      </c>
      <c r="J50" s="322" t="str">
        <f>สรุปเวลาเรียน!X49</f>
        <v/>
      </c>
      <c r="K50" s="106"/>
      <c r="L50" s="106"/>
      <c r="M50" s="106"/>
      <c r="N50" s="106"/>
      <c r="O50" s="396"/>
      <c r="P50" s="757"/>
      <c r="Q50" s="757"/>
      <c r="R50" s="757"/>
      <c r="S50" s="757"/>
      <c r="T50" s="757"/>
      <c r="U50" s="757"/>
      <c r="V50" s="757"/>
      <c r="W50" s="757"/>
      <c r="Y50" s="102">
        <f t="shared" si="5"/>
        <v>0</v>
      </c>
      <c r="Z50" s="102">
        <f t="shared" si="6"/>
        <v>0</v>
      </c>
    </row>
    <row r="51" spans="1:28" ht="13.5" customHeight="1">
      <c r="A51" s="320" t="str">
        <f>เวลาเรียน1!A52</f>
        <v/>
      </c>
      <c r="B51" s="321" t="str">
        <f>เวลาเรียน1!D52</f>
        <v/>
      </c>
      <c r="C51" s="107"/>
      <c r="D51" s="107"/>
      <c r="E51" s="107"/>
      <c r="F51" s="107"/>
      <c r="G51" s="107"/>
      <c r="H51" s="610" t="str">
        <f t="shared" si="1"/>
        <v/>
      </c>
      <c r="I51" s="611" t="str">
        <f t="shared" si="4"/>
        <v/>
      </c>
      <c r="J51" s="322" t="str">
        <f>สรุปเวลาเรียน!X50</f>
        <v/>
      </c>
      <c r="K51" s="106"/>
      <c r="L51" s="106"/>
      <c r="M51" s="106"/>
      <c r="N51" s="106"/>
      <c r="O51" s="396"/>
      <c r="P51" s="757"/>
      <c r="Q51" s="757"/>
      <c r="R51" s="757"/>
      <c r="S51" s="757"/>
      <c r="T51" s="757"/>
      <c r="U51" s="757"/>
      <c r="V51" s="757"/>
      <c r="W51" s="757"/>
      <c r="Y51" s="102">
        <f t="shared" si="5"/>
        <v>0</v>
      </c>
      <c r="Z51" s="102">
        <f t="shared" si="6"/>
        <v>0</v>
      </c>
    </row>
    <row r="52" spans="1:28" ht="13.5" customHeight="1">
      <c r="A52" s="320" t="str">
        <f>เวลาเรียน1!A53</f>
        <v/>
      </c>
      <c r="B52" s="321" t="str">
        <f>เวลาเรียน1!D53</f>
        <v/>
      </c>
      <c r="C52" s="107"/>
      <c r="D52" s="107"/>
      <c r="E52" s="107"/>
      <c r="F52" s="107"/>
      <c r="G52" s="107"/>
      <c r="H52" s="610" t="str">
        <f t="shared" si="1"/>
        <v/>
      </c>
      <c r="I52" s="611" t="str">
        <f t="shared" si="4"/>
        <v/>
      </c>
      <c r="J52" s="322" t="str">
        <f>สรุปเวลาเรียน!X51</f>
        <v/>
      </c>
      <c r="K52" s="103"/>
      <c r="L52" s="103"/>
      <c r="M52" s="103"/>
      <c r="N52" s="103"/>
      <c r="O52" s="396"/>
      <c r="P52" s="1014"/>
      <c r="Q52" s="1014"/>
      <c r="R52" s="1014"/>
      <c r="S52" s="1014"/>
      <c r="T52" s="1014"/>
      <c r="U52" s="1014"/>
      <c r="V52" s="1014"/>
      <c r="W52" s="1014"/>
      <c r="Y52" s="102">
        <f t="shared" si="5"/>
        <v>0</v>
      </c>
      <c r="Z52" s="102">
        <f t="shared" si="6"/>
        <v>0</v>
      </c>
    </row>
    <row r="53" spans="1:28" ht="13.5" customHeight="1">
      <c r="A53" s="320" t="str">
        <f>เวลาเรียน1!A54</f>
        <v/>
      </c>
      <c r="B53" s="321" t="str">
        <f>เวลาเรียน1!D54</f>
        <v/>
      </c>
      <c r="C53" s="107"/>
      <c r="D53" s="107"/>
      <c r="E53" s="107"/>
      <c r="F53" s="107"/>
      <c r="G53" s="107"/>
      <c r="H53" s="610" t="str">
        <f t="shared" si="1"/>
        <v/>
      </c>
      <c r="I53" s="611" t="str">
        <f t="shared" si="4"/>
        <v/>
      </c>
      <c r="J53" s="322" t="str">
        <f>สรุปเวลาเรียน!X52</f>
        <v/>
      </c>
      <c r="K53" s="103"/>
      <c r="L53" s="103"/>
      <c r="M53" s="103"/>
      <c r="N53" s="103"/>
      <c r="O53" s="396"/>
      <c r="P53" s="1014"/>
      <c r="Q53" s="1014"/>
      <c r="R53" s="1014"/>
      <c r="S53" s="1014"/>
      <c r="T53" s="1014"/>
      <c r="U53" s="1014"/>
      <c r="V53" s="1014"/>
      <c r="W53" s="1014"/>
      <c r="Y53" s="102">
        <f t="shared" si="5"/>
        <v>0</v>
      </c>
      <c r="Z53" s="102">
        <f t="shared" si="6"/>
        <v>0</v>
      </c>
    </row>
    <row r="54" spans="1:28" ht="13.5" customHeight="1">
      <c r="A54" s="320" t="str">
        <f>เวลาเรียน1!A55</f>
        <v/>
      </c>
      <c r="B54" s="321" t="str">
        <f>เวลาเรียน1!D55</f>
        <v/>
      </c>
      <c r="C54" s="107"/>
      <c r="D54" s="107"/>
      <c r="E54" s="107"/>
      <c r="F54" s="107"/>
      <c r="G54" s="107"/>
      <c r="H54" s="610" t="str">
        <f t="shared" si="1"/>
        <v/>
      </c>
      <c r="I54" s="611" t="str">
        <f t="shared" si="4"/>
        <v/>
      </c>
      <c r="J54" s="322" t="str">
        <f>สรุปเวลาเรียน!X53</f>
        <v/>
      </c>
      <c r="K54" s="103"/>
      <c r="L54" s="103"/>
      <c r="M54" s="103"/>
      <c r="N54" s="103"/>
      <c r="O54" s="396"/>
      <c r="P54" s="1014"/>
      <c r="Q54" s="1014"/>
      <c r="R54" s="1014"/>
      <c r="S54" s="1014"/>
      <c r="T54" s="1014"/>
      <c r="U54" s="1014"/>
      <c r="V54" s="1014"/>
      <c r="W54" s="1014"/>
      <c r="Y54" s="102">
        <f t="shared" si="5"/>
        <v>0</v>
      </c>
      <c r="Z54" s="102">
        <f t="shared" si="6"/>
        <v>0</v>
      </c>
    </row>
    <row r="55" spans="1:28" ht="13.5" customHeight="1">
      <c r="A55" s="320" t="str">
        <f>เวลาเรียน1!A56</f>
        <v/>
      </c>
      <c r="B55" s="321" t="str">
        <f>เวลาเรียน1!D56</f>
        <v/>
      </c>
      <c r="C55" s="107"/>
      <c r="D55" s="107"/>
      <c r="E55" s="107"/>
      <c r="F55" s="107"/>
      <c r="G55" s="107"/>
      <c r="H55" s="610" t="str">
        <f t="shared" si="1"/>
        <v/>
      </c>
      <c r="I55" s="611" t="str">
        <f t="shared" si="4"/>
        <v/>
      </c>
      <c r="J55" s="322" t="str">
        <f>สรุปเวลาเรียน!X54</f>
        <v/>
      </c>
      <c r="K55" s="103"/>
      <c r="L55" s="103"/>
      <c r="M55" s="103"/>
      <c r="N55" s="103"/>
      <c r="O55" s="396"/>
      <c r="P55" s="1014"/>
      <c r="Q55" s="1014"/>
      <c r="R55" s="1014"/>
      <c r="S55" s="1014"/>
      <c r="T55" s="1014"/>
      <c r="U55" s="1014"/>
      <c r="V55" s="1014"/>
      <c r="W55" s="1014"/>
      <c r="Y55" s="102">
        <f t="shared" si="5"/>
        <v>0</v>
      </c>
      <c r="Z55" s="102">
        <f t="shared" si="6"/>
        <v>0</v>
      </c>
    </row>
    <row r="56" spans="1:28" ht="0.95" customHeight="1">
      <c r="A56" s="37"/>
      <c r="B56" s="110"/>
      <c r="C56" s="37"/>
      <c r="D56" s="110"/>
      <c r="E56" s="37"/>
      <c r="F56" s="110"/>
      <c r="G56" s="37"/>
      <c r="H56" s="110"/>
      <c r="I56" s="37"/>
      <c r="J56" s="110"/>
      <c r="K56" s="37"/>
      <c r="L56" s="110"/>
      <c r="M56" s="37"/>
      <c r="N56" s="110"/>
      <c r="O56" s="37"/>
      <c r="P56" s="110"/>
      <c r="Q56" s="37"/>
      <c r="R56" s="110"/>
      <c r="S56" s="37"/>
      <c r="T56" s="110"/>
      <c r="U56" s="37"/>
      <c r="V56" s="110"/>
      <c r="W56" s="37"/>
      <c r="X56" s="110">
        <v>24</v>
      </c>
      <c r="Y56" s="37">
        <v>25</v>
      </c>
      <c r="Z56" s="110">
        <v>26</v>
      </c>
      <c r="AA56" s="37">
        <v>27</v>
      </c>
      <c r="AB56" s="110">
        <v>28</v>
      </c>
    </row>
    <row r="57" spans="1:28" ht="12.75" customHeight="1">
      <c r="A57" s="37"/>
      <c r="B57" s="397"/>
      <c r="C57" s="1030"/>
      <c r="D57" s="1030"/>
      <c r="E57" s="1030"/>
      <c r="F57" s="37"/>
      <c r="G57" s="1007"/>
      <c r="H57" s="1007"/>
      <c r="I57" s="1007"/>
      <c r="J57" s="1007"/>
      <c r="K57" s="103"/>
      <c r="L57" s="103"/>
      <c r="M57" s="103"/>
      <c r="N57" s="103"/>
    </row>
    <row r="58" spans="1:28" ht="12.75" customHeight="1">
      <c r="A58" s="37"/>
      <c r="B58" s="397" t="s">
        <v>573</v>
      </c>
      <c r="C58" s="1030"/>
      <c r="D58" s="1030"/>
      <c r="E58" s="1030"/>
      <c r="F58" s="37"/>
      <c r="G58" s="1007"/>
      <c r="H58" s="1007"/>
      <c r="I58" s="1007"/>
      <c r="J58" s="1007"/>
      <c r="K58" s="103"/>
      <c r="L58" s="103"/>
      <c r="M58" s="103"/>
      <c r="N58" s="103"/>
    </row>
    <row r="59" spans="1:28" ht="12.75" customHeight="1">
      <c r="A59" s="37"/>
      <c r="B59" s="397" t="s">
        <v>1718</v>
      </c>
      <c r="C59" s="1030"/>
      <c r="D59" s="1030"/>
      <c r="E59" s="1030"/>
      <c r="F59" s="37"/>
      <c r="G59" s="1023"/>
      <c r="H59" s="1023"/>
      <c r="I59" s="1023"/>
      <c r="J59" s="56"/>
      <c r="K59" s="19"/>
      <c r="L59" s="19"/>
      <c r="M59" s="103"/>
      <c r="N59" s="103"/>
    </row>
    <row r="60" spans="1:28" ht="12.75" customHeight="1">
      <c r="A60" s="37"/>
      <c r="B60" s="397"/>
      <c r="C60" s="1030"/>
      <c r="D60" s="1030"/>
      <c r="E60" s="1030"/>
      <c r="F60" s="37"/>
      <c r="G60" s="37"/>
      <c r="H60" s="37"/>
      <c r="I60" s="37"/>
      <c r="K60" s="103"/>
      <c r="L60" s="103"/>
      <c r="M60" s="103"/>
      <c r="N60" s="103"/>
    </row>
    <row r="61" spans="1:28" ht="13.5" customHeight="1">
      <c r="A61" s="37"/>
      <c r="B61" s="397"/>
      <c r="C61" s="1030"/>
      <c r="D61" s="1030"/>
      <c r="E61" s="1030"/>
      <c r="F61" s="37"/>
      <c r="G61" s="37"/>
      <c r="H61" s="37"/>
      <c r="I61" s="37"/>
      <c r="K61" s="103"/>
      <c r="L61" s="103"/>
      <c r="M61" s="103"/>
      <c r="N61" s="103"/>
    </row>
    <row r="62" spans="1:28" hidden="1">
      <c r="A62" s="111"/>
      <c r="B62" s="111"/>
      <c r="C62" s="111"/>
      <c r="D62" s="111"/>
      <c r="E62" s="111"/>
      <c r="F62" s="111"/>
      <c r="G62" s="111"/>
      <c r="H62" s="111"/>
      <c r="I62" s="111"/>
      <c r="J62" s="112"/>
      <c r="K62" s="103"/>
      <c r="L62" s="103"/>
      <c r="M62" s="103"/>
      <c r="N62" s="103"/>
    </row>
    <row r="63" spans="1:28" hidden="1">
      <c r="A63" s="111"/>
      <c r="B63" s="111"/>
      <c r="C63" s="111"/>
      <c r="D63" s="111"/>
      <c r="E63" s="111"/>
      <c r="F63" s="111"/>
      <c r="G63" s="111"/>
      <c r="H63" s="111"/>
      <c r="I63" s="111"/>
      <c r="J63" s="112"/>
      <c r="K63" s="103"/>
      <c r="L63" s="103"/>
      <c r="M63" s="103"/>
      <c r="N63" s="103"/>
    </row>
    <row r="64" spans="1:28" hidden="1">
      <c r="A64" s="103"/>
      <c r="B64" s="103"/>
      <c r="C64" s="103"/>
      <c r="D64" s="103"/>
      <c r="E64" s="103"/>
      <c r="F64" s="103"/>
      <c r="G64" s="103"/>
      <c r="H64" s="103"/>
      <c r="I64" s="103"/>
      <c r="J64" s="112"/>
      <c r="K64" s="103"/>
      <c r="L64" s="103"/>
      <c r="M64" s="103"/>
      <c r="N64" s="103"/>
    </row>
    <row r="65" spans="1:14" hidden="1">
      <c r="A65" s="103"/>
      <c r="B65" s="103"/>
      <c r="C65" s="103"/>
      <c r="D65" s="103"/>
      <c r="E65" s="103"/>
      <c r="F65" s="103"/>
      <c r="G65" s="103"/>
      <c r="H65" s="103"/>
      <c r="I65" s="103"/>
      <c r="J65" s="112"/>
      <c r="K65" s="103"/>
      <c r="L65" s="103"/>
      <c r="M65" s="103"/>
      <c r="N65" s="103"/>
    </row>
    <row r="66" spans="1:14" hidden="1">
      <c r="A66" s="103"/>
      <c r="B66" s="103"/>
      <c r="C66" s="103"/>
      <c r="D66" s="103"/>
      <c r="E66" s="103"/>
      <c r="F66" s="103"/>
      <c r="G66" s="103"/>
      <c r="H66" s="103"/>
      <c r="I66" s="103"/>
      <c r="J66" s="112"/>
      <c r="K66" s="103"/>
      <c r="L66" s="103"/>
      <c r="M66" s="103"/>
      <c r="N66" s="103"/>
    </row>
    <row r="67" spans="1:14" hidden="1">
      <c r="A67" s="103"/>
      <c r="B67" s="103"/>
      <c r="C67" s="103"/>
      <c r="D67" s="103"/>
      <c r="E67" s="103"/>
      <c r="F67" s="103"/>
      <c r="G67" s="103"/>
      <c r="H67" s="103"/>
      <c r="I67" s="103"/>
      <c r="J67" s="112"/>
      <c r="K67" s="103"/>
      <c r="L67" s="103"/>
      <c r="M67" s="103"/>
      <c r="N67" s="103"/>
    </row>
    <row r="68" spans="1:14" hidden="1">
      <c r="A68" s="103"/>
      <c r="B68" s="103"/>
      <c r="C68" s="103"/>
      <c r="D68" s="103"/>
      <c r="E68" s="103"/>
      <c r="F68" s="103"/>
      <c r="G68" s="103"/>
      <c r="H68" s="103"/>
      <c r="I68" s="103"/>
      <c r="J68" s="112"/>
      <c r="K68" s="103"/>
      <c r="L68" s="103"/>
      <c r="M68" s="103"/>
      <c r="N68" s="103"/>
    </row>
    <row r="69" spans="1:14" hidden="1">
      <c r="A69" s="103"/>
      <c r="B69" s="103"/>
      <c r="C69" s="103"/>
      <c r="D69" s="103"/>
      <c r="E69" s="103"/>
      <c r="F69" s="103"/>
      <c r="G69" s="103"/>
      <c r="H69" s="103"/>
      <c r="I69" s="103"/>
      <c r="J69" s="112"/>
      <c r="K69" s="103"/>
      <c r="L69" s="103"/>
      <c r="M69" s="103"/>
      <c r="N69" s="103"/>
    </row>
    <row r="70" spans="1:14" hidden="1">
      <c r="A70" s="103"/>
      <c r="B70" s="103"/>
      <c r="C70" s="103"/>
      <c r="D70" s="103"/>
      <c r="E70" s="103"/>
      <c r="F70" s="103"/>
      <c r="G70" s="103"/>
      <c r="H70" s="103"/>
      <c r="I70" s="103"/>
      <c r="J70" s="112"/>
      <c r="K70" s="103"/>
      <c r="L70" s="103"/>
      <c r="M70" s="103"/>
      <c r="N70" s="103"/>
    </row>
    <row r="71" spans="1:14" hidden="1">
      <c r="A71" s="103"/>
      <c r="B71" s="103"/>
      <c r="C71" s="103"/>
      <c r="D71" s="103"/>
      <c r="E71" s="103"/>
      <c r="F71" s="103"/>
      <c r="G71" s="103"/>
      <c r="H71" s="103"/>
      <c r="I71" s="103"/>
      <c r="J71" s="112"/>
      <c r="K71" s="103"/>
      <c r="L71" s="103"/>
      <c r="M71" s="103"/>
      <c r="N71" s="103"/>
    </row>
    <row r="72" spans="1:14" hidden="1">
      <c r="A72" s="103"/>
      <c r="B72" s="103"/>
      <c r="C72" s="103"/>
      <c r="D72" s="103"/>
      <c r="E72" s="103"/>
      <c r="F72" s="103"/>
      <c r="G72" s="103"/>
      <c r="H72" s="103"/>
      <c r="I72" s="103"/>
      <c r="J72" s="112"/>
      <c r="K72" s="103"/>
      <c r="L72" s="103"/>
      <c r="M72" s="103"/>
      <c r="N72" s="103"/>
    </row>
  </sheetData>
  <sheetProtection selectLockedCells="1"/>
  <mergeCells count="60">
    <mergeCell ref="C60:E60"/>
    <mergeCell ref="C61:E61"/>
    <mergeCell ref="P5:W6"/>
    <mergeCell ref="P22:W23"/>
    <mergeCell ref="P25:W30"/>
    <mergeCell ref="P44:W44"/>
    <mergeCell ref="P45:W45"/>
    <mergeCell ref="C57:E57"/>
    <mergeCell ref="C58:E58"/>
    <mergeCell ref="C59:E59"/>
    <mergeCell ref="P39:W39"/>
    <mergeCell ref="P40:W40"/>
    <mergeCell ref="P41:W41"/>
    <mergeCell ref="P42:W42"/>
    <mergeCell ref="P43:W43"/>
    <mergeCell ref="P34:W34"/>
    <mergeCell ref="P36:W36"/>
    <mergeCell ref="P37:W37"/>
    <mergeCell ref="P38:W38"/>
    <mergeCell ref="P31:W31"/>
    <mergeCell ref="P32:W32"/>
    <mergeCell ref="P33:W33"/>
    <mergeCell ref="G57:J58"/>
    <mergeCell ref="G59:I59"/>
    <mergeCell ref="I3:I5"/>
    <mergeCell ref="J3:J5"/>
    <mergeCell ref="P7:W7"/>
    <mergeCell ref="P8:W13"/>
    <mergeCell ref="P14:W14"/>
    <mergeCell ref="K6:N6"/>
    <mergeCell ref="K12:N12"/>
    <mergeCell ref="P24:W24"/>
    <mergeCell ref="P20:W20"/>
    <mergeCell ref="P21:W21"/>
    <mergeCell ref="P15:W15"/>
    <mergeCell ref="P16:W16"/>
    <mergeCell ref="P19:W19"/>
    <mergeCell ref="P35:W35"/>
    <mergeCell ref="A1:J1"/>
    <mergeCell ref="A2:J2"/>
    <mergeCell ref="A3:A5"/>
    <mergeCell ref="B3:B5"/>
    <mergeCell ref="C3:D3"/>
    <mergeCell ref="E3:F3"/>
    <mergeCell ref="H3:H5"/>
    <mergeCell ref="C4:C5"/>
    <mergeCell ref="D4:D5"/>
    <mergeCell ref="E4:E5"/>
    <mergeCell ref="F4:F5"/>
    <mergeCell ref="G4:G5"/>
    <mergeCell ref="P46:W46"/>
    <mergeCell ref="P47:W47"/>
    <mergeCell ref="P48:W48"/>
    <mergeCell ref="P49:W49"/>
    <mergeCell ref="P50:W50"/>
    <mergeCell ref="P51:W51"/>
    <mergeCell ref="P52:W52"/>
    <mergeCell ref="P53:W53"/>
    <mergeCell ref="P54:W54"/>
    <mergeCell ref="P55:W55"/>
  </mergeCells>
  <phoneticPr fontId="0" type="noConversion"/>
  <conditionalFormatting sqref="I6:I55">
    <cfRule type="containsText" dxfId="23" priority="4" operator="containsText" text="0">
      <formula>NOT(ISERROR(SEARCH("0",I6)))</formula>
    </cfRule>
  </conditionalFormatting>
  <conditionalFormatting sqref="I6:I55">
    <cfRule type="containsText" dxfId="22" priority="3" operator="containsText" text="ไม่ผ่าน">
      <formula>NOT(ISERROR(SEARCH("ไม่ผ่าน",I6)))</formula>
    </cfRule>
  </conditionalFormatting>
  <dataValidations count="1">
    <dataValidation type="list" allowBlank="1" showInputMessage="1" showErrorMessage="1" sqref="C6:G55">
      <formula1>$O$44:$O$48</formula1>
    </dataValidation>
  </dataValidations>
  <pageMargins left="0.70866141732283472" right="0.31496062992125984" top="0.35433070866141736" bottom="0.15748031496062992" header="0.31496062992125984" footer="0.31496062992125984"/>
  <pageSetup paperSize="9" orientation="portrait" blackAndWhite="1" horizontalDpi="4294967293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C73"/>
  <sheetViews>
    <sheetView showGridLines="0" zoomScale="110" zoomScaleNormal="110" zoomScaleSheetLayoutView="118" workbookViewId="0">
      <selection activeCell="A2" sqref="A2:AA2"/>
    </sheetView>
  </sheetViews>
  <sheetFormatPr defaultColWidth="0" defaultRowHeight="20.45" customHeight="1"/>
  <cols>
    <col min="1" max="1" width="3.69921875" style="32" customWidth="1"/>
    <col min="2" max="2" width="19.09765625" style="68" customWidth="1"/>
    <col min="3" max="23" width="3.296875" style="56" customWidth="1"/>
    <col min="24" max="24" width="4.59765625" style="56" customWidth="1"/>
    <col min="25" max="26" width="3.69921875" style="56" customWidth="1"/>
    <col min="27" max="27" width="5.09765625" style="56" customWidth="1"/>
    <col min="28" max="28" width="9.09765625" style="56" hidden="1" customWidth="1"/>
    <col min="29" max="31" width="0" style="56" hidden="1" customWidth="1"/>
    <col min="32" max="46" width="0" style="387" hidden="1" customWidth="1"/>
    <col min="47" max="53" width="6.09765625" style="56" hidden="1" customWidth="1"/>
    <col min="54" max="55" width="6.09765625" style="56" customWidth="1"/>
    <col min="56" max="16384" width="6.09765625" style="56" hidden="1"/>
  </cols>
  <sheetData>
    <row r="1" spans="1:53" s="439" customFormat="1" ht="15" customHeight="1">
      <c r="A1" s="1037" t="str">
        <f>"คะแนนผลสัมฤทธิ์ ชั้นประถมศึกษาปีที่  "&amp;ข้อมูลพื้นฐาน!B9&amp;"    ภาคเรียนที่ 1-2 "&amp;"    ปีการศึกษา  "&amp;ข้อมูลพื้นฐาน!B8</f>
        <v>คะแนนผลสัมฤทธิ์ ชั้นประถมศึกษาปีที่      ภาคเรียนที่ 1-2     ปีการศึกษา  2565</v>
      </c>
      <c r="B1" s="1037"/>
      <c r="C1" s="1037"/>
      <c r="D1" s="1037"/>
      <c r="E1" s="1037"/>
      <c r="F1" s="1037"/>
      <c r="G1" s="1037"/>
      <c r="H1" s="1037"/>
      <c r="I1" s="1037"/>
      <c r="J1" s="1037"/>
      <c r="K1" s="1037"/>
      <c r="L1" s="1037"/>
      <c r="M1" s="1037"/>
      <c r="N1" s="1037"/>
      <c r="O1" s="1037"/>
      <c r="P1" s="1037"/>
      <c r="Q1" s="1037"/>
      <c r="R1" s="1037"/>
      <c r="S1" s="1037"/>
      <c r="T1" s="1037"/>
      <c r="U1" s="1037"/>
      <c r="V1" s="1037"/>
      <c r="W1" s="1037"/>
      <c r="X1" s="1037"/>
      <c r="Y1" s="1037"/>
      <c r="Z1" s="1037"/>
      <c r="AA1" s="1037"/>
      <c r="AB1" s="551"/>
      <c r="AC1" s="551"/>
      <c r="AD1" s="551"/>
      <c r="AE1" s="551"/>
      <c r="AF1" s="552"/>
      <c r="AG1" s="552"/>
      <c r="AH1" s="552"/>
      <c r="AI1" s="552"/>
      <c r="AJ1" s="552"/>
      <c r="AK1" s="552"/>
      <c r="AL1" s="552"/>
      <c r="AM1" s="552"/>
      <c r="AN1" s="552"/>
      <c r="AO1" s="552"/>
      <c r="AP1" s="552"/>
      <c r="AQ1" s="552"/>
      <c r="AR1" s="552"/>
      <c r="AS1" s="552"/>
      <c r="AT1" s="552"/>
    </row>
    <row r="2" spans="1:53" s="439" customFormat="1" ht="14.45" customHeight="1">
      <c r="A2" s="1038" t="str">
        <f>ข้อมูลพื้นฐาน!A3&amp;ข้อมูลพื้นฐาน!B3&amp;"    "&amp;ข้อมูลพื้นฐาน!B4</f>
        <v>โรงเรียนบ้านคลองน้ำโจน สาขาบ้านสระหลวง    สำนักงานเขตพื้นที่การศึกษาประถมศึกษา นครสวรรค์  เขต 2</v>
      </c>
      <c r="B2" s="1038"/>
      <c r="C2" s="1038"/>
      <c r="D2" s="1038"/>
      <c r="E2" s="1038"/>
      <c r="F2" s="1038"/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1038"/>
      <c r="W2" s="1038"/>
      <c r="X2" s="1038"/>
      <c r="Y2" s="1038"/>
      <c r="Z2" s="1038"/>
      <c r="AA2" s="1038"/>
      <c r="AB2" s="551"/>
      <c r="AC2" s="551"/>
      <c r="AD2" s="551"/>
      <c r="AE2" s="551"/>
      <c r="AF2" s="552"/>
      <c r="AG2" s="552"/>
      <c r="AH2" s="552"/>
      <c r="AI2" s="552"/>
      <c r="AJ2" s="552"/>
      <c r="AK2" s="552"/>
      <c r="AL2" s="552"/>
      <c r="AM2" s="552"/>
      <c r="AN2" s="552"/>
      <c r="AO2" s="552"/>
      <c r="AP2" s="552"/>
      <c r="AQ2" s="552"/>
      <c r="AR2" s="552"/>
      <c r="AS2" s="552"/>
      <c r="AT2" s="552"/>
    </row>
    <row r="3" spans="1:53" ht="15.6" customHeight="1">
      <c r="A3" s="1044" t="s">
        <v>38</v>
      </c>
      <c r="B3" s="970" t="s">
        <v>21</v>
      </c>
      <c r="C3" s="1033" t="s">
        <v>122</v>
      </c>
      <c r="D3" s="1034"/>
      <c r="E3" s="1034"/>
      <c r="F3" s="1034"/>
      <c r="G3" s="1034"/>
      <c r="H3" s="1034"/>
      <c r="I3" s="1034"/>
      <c r="J3" s="1034"/>
      <c r="K3" s="1034"/>
      <c r="L3" s="1034"/>
      <c r="M3" s="1034"/>
      <c r="N3" s="1034"/>
      <c r="O3" s="1034"/>
      <c r="P3" s="1034"/>
      <c r="Q3" s="1034"/>
      <c r="R3" s="1034"/>
      <c r="S3" s="1034"/>
      <c r="T3" s="1034"/>
      <c r="U3" s="1034"/>
      <c r="V3" s="1034"/>
      <c r="W3" s="1035"/>
      <c r="X3" s="1043" t="s">
        <v>123</v>
      </c>
      <c r="Y3" s="1042" t="s">
        <v>124</v>
      </c>
      <c r="Z3" s="385"/>
      <c r="AA3" s="1039" t="s">
        <v>61</v>
      </c>
      <c r="AB3" s="55"/>
      <c r="AC3" s="55"/>
      <c r="AD3" s="55"/>
      <c r="AE3" s="55"/>
    </row>
    <row r="4" spans="1:53" ht="57" customHeight="1">
      <c r="A4" s="1045"/>
      <c r="B4" s="971"/>
      <c r="C4" s="395" t="str">
        <f>ข้อมูลพื้นฐาน!A15</f>
        <v>ภาษาไทย</v>
      </c>
      <c r="D4" s="395" t="str">
        <f>ข้อมูลพื้นฐาน!A16</f>
        <v>คณิตศาสตร์</v>
      </c>
      <c r="E4" s="395" t="str">
        <f>ข้อมูลพื้นฐาน!A17</f>
        <v>วิทยาศาสตร์และเทคโนโลยี</v>
      </c>
      <c r="F4" s="395" t="str">
        <f>ข้อมูลพื้นฐาน!A18</f>
        <v>สังคมศึกษา ศาสนา และวัฒนธรรม</v>
      </c>
      <c r="G4" s="395" t="str">
        <f>ข้อมูลพื้นฐาน!A19</f>
        <v>ประวัติศาสตร์</v>
      </c>
      <c r="H4" s="395" t="str">
        <f>ข้อมูลพื้นฐาน!A20</f>
        <v>สุขศึกษาและพลศึกษา</v>
      </c>
      <c r="I4" s="395" t="str">
        <f>ข้อมูลพื้นฐาน!A21</f>
        <v>ศิลปะ</v>
      </c>
      <c r="J4" s="395" t="str">
        <f>ข้อมูลพื้นฐาน!A22</f>
        <v>การงานอาชีพ</v>
      </c>
      <c r="K4" s="395" t="str">
        <f>ข้อมูลพื้นฐาน!A23</f>
        <v>ภาษาอังกฤษ</v>
      </c>
      <c r="L4" s="395" t="str">
        <f>ข้อมูลพื้นฐาน!A25&amp;""</f>
        <v>ภาษาอังกฤษเพื่อการสื่อสาร</v>
      </c>
      <c r="M4" s="395" t="str">
        <f>ข้อมูลพื้นฐาน!A26&amp;""</f>
        <v/>
      </c>
      <c r="N4" s="395" t="str">
        <f>ข้อมูลพื้นฐาน!A27&amp;""</f>
        <v/>
      </c>
      <c r="O4" s="395" t="str">
        <f>ข้อมูลพื้นฐาน!A28&amp;""</f>
        <v/>
      </c>
      <c r="P4" s="395" t="str">
        <f>ข้อมูลพื้นฐาน!A29&amp;""</f>
        <v/>
      </c>
      <c r="Q4" s="395" t="str">
        <f>ข้อมูลพื้นฐาน!A30&amp;""</f>
        <v/>
      </c>
      <c r="R4" s="395" t="str">
        <f>ข้อมูลพื้นฐาน!A31&amp;""</f>
        <v/>
      </c>
      <c r="S4" s="395" t="str">
        <f>ข้อมูลพื้นฐาน!A32&amp;""</f>
        <v/>
      </c>
      <c r="T4" s="395" t="str">
        <f>ข้อมูลพื้นฐาน!A33&amp;""</f>
        <v/>
      </c>
      <c r="U4" s="395" t="str">
        <f>ข้อมูลพื้นฐาน!A34&amp;""</f>
        <v/>
      </c>
      <c r="V4" s="395" t="str">
        <f>ข้อมูลพื้นฐาน!A35&amp;""</f>
        <v/>
      </c>
      <c r="W4" s="395" t="str">
        <f>ข้อมูลพื้นฐาน!A36&amp;""</f>
        <v/>
      </c>
      <c r="X4" s="1043"/>
      <c r="Y4" s="1042"/>
      <c r="Z4" s="391" t="s">
        <v>559</v>
      </c>
      <c r="AA4" s="1040"/>
      <c r="AB4" s="55"/>
      <c r="AC4" s="55"/>
      <c r="AD4" s="55"/>
      <c r="AE4" s="55"/>
      <c r="AF4" s="388" t="str">
        <f t="shared" ref="AF4" si="0">C4</f>
        <v>ภาษาไทย</v>
      </c>
      <c r="AG4" s="388" t="str">
        <f t="shared" ref="AG4" si="1">D4</f>
        <v>คณิตศาสตร์</v>
      </c>
      <c r="AH4" s="388" t="str">
        <f t="shared" ref="AH4" si="2">E4</f>
        <v>วิทยาศาสตร์และเทคโนโลยี</v>
      </c>
      <c r="AI4" s="388" t="str">
        <f t="shared" ref="AI4" si="3">F4</f>
        <v>สังคมศึกษา ศาสนา และวัฒนธรรม</v>
      </c>
      <c r="AJ4" s="388" t="str">
        <f t="shared" ref="AJ4" si="4">G4</f>
        <v>ประวัติศาสตร์</v>
      </c>
      <c r="AK4" s="388" t="str">
        <f t="shared" ref="AK4" si="5">H4</f>
        <v>สุขศึกษาและพลศึกษา</v>
      </c>
      <c r="AL4" s="388" t="str">
        <f t="shared" ref="AL4" si="6">I4</f>
        <v>ศิลปะ</v>
      </c>
      <c r="AM4" s="388" t="str">
        <f t="shared" ref="AM4" si="7">J4</f>
        <v>การงานอาชีพ</v>
      </c>
      <c r="AN4" s="388" t="str">
        <f t="shared" ref="AN4" si="8">K4</f>
        <v>ภาษาอังกฤษ</v>
      </c>
      <c r="AO4" s="388" t="str">
        <f t="shared" ref="AO4" si="9">L4</f>
        <v>ภาษาอังกฤษเพื่อการสื่อสาร</v>
      </c>
      <c r="AP4" s="388" t="str">
        <f t="shared" ref="AP4" si="10">M4</f>
        <v/>
      </c>
      <c r="AQ4" s="388" t="str">
        <f t="shared" ref="AQ4" si="11">N4</f>
        <v/>
      </c>
      <c r="AR4" s="388" t="str">
        <f t="shared" ref="AR4" si="12">O4</f>
        <v/>
      </c>
      <c r="AS4" s="388" t="str">
        <f t="shared" ref="AS4" si="13">P4</f>
        <v/>
      </c>
      <c r="AT4" s="388" t="str">
        <f t="shared" ref="AT4" si="14">Q4</f>
        <v/>
      </c>
      <c r="AU4" s="388" t="str">
        <f t="shared" ref="AU4" si="15">R4</f>
        <v/>
      </c>
      <c r="AV4" s="388" t="str">
        <f t="shared" ref="AV4" si="16">S4</f>
        <v/>
      </c>
      <c r="AW4" s="388" t="str">
        <f t="shared" ref="AW4" si="17">T4</f>
        <v/>
      </c>
      <c r="AX4" s="388" t="str">
        <f t="shared" ref="AX4" si="18">U4</f>
        <v/>
      </c>
      <c r="AY4" s="388" t="str">
        <f t="shared" ref="AY4" si="19">V4</f>
        <v/>
      </c>
      <c r="AZ4" s="388" t="str">
        <f t="shared" ref="AZ4" si="20">W4</f>
        <v/>
      </c>
      <c r="BA4" s="388"/>
    </row>
    <row r="5" spans="1:53" ht="15.75" customHeight="1">
      <c r="A5" s="1046"/>
      <c r="B5" s="972"/>
      <c r="C5" s="550">
        <v>100</v>
      </c>
      <c r="D5" s="550">
        <v>100</v>
      </c>
      <c r="E5" s="550">
        <v>100</v>
      </c>
      <c r="F5" s="550">
        <v>100</v>
      </c>
      <c r="G5" s="550">
        <v>100</v>
      </c>
      <c r="H5" s="550">
        <v>100</v>
      </c>
      <c r="I5" s="550">
        <v>100</v>
      </c>
      <c r="J5" s="550">
        <v>100</v>
      </c>
      <c r="K5" s="550">
        <v>100</v>
      </c>
      <c r="L5" s="550">
        <f>IF(L4="","",100)</f>
        <v>100</v>
      </c>
      <c r="M5" s="550" t="str">
        <f>IF(M4="","",100)</f>
        <v/>
      </c>
      <c r="N5" s="550" t="str">
        <f>IF(N4="","",100)</f>
        <v/>
      </c>
      <c r="O5" s="550" t="str">
        <f t="shared" ref="O5:W5" si="21">IF(O4="","",100)</f>
        <v/>
      </c>
      <c r="P5" s="550" t="str">
        <f t="shared" si="21"/>
        <v/>
      </c>
      <c r="Q5" s="550" t="str">
        <f t="shared" si="21"/>
        <v/>
      </c>
      <c r="R5" s="550" t="str">
        <f t="shared" si="21"/>
        <v/>
      </c>
      <c r="S5" s="550" t="str">
        <f t="shared" si="21"/>
        <v/>
      </c>
      <c r="T5" s="550" t="str">
        <f t="shared" si="21"/>
        <v/>
      </c>
      <c r="U5" s="550" t="str">
        <f t="shared" si="21"/>
        <v/>
      </c>
      <c r="V5" s="550" t="str">
        <f t="shared" si="21"/>
        <v/>
      </c>
      <c r="W5" s="550" t="str">
        <f t="shared" si="21"/>
        <v/>
      </c>
      <c r="X5" s="550">
        <f>SUM(C5:O5)</f>
        <v>1000</v>
      </c>
      <c r="Y5" s="1042"/>
      <c r="Z5" s="386"/>
      <c r="AA5" s="1041"/>
      <c r="AB5" s="55"/>
      <c r="AC5" s="55"/>
      <c r="AD5" s="55"/>
      <c r="AE5" s="55"/>
      <c r="AF5" s="388"/>
      <c r="AG5" s="388"/>
      <c r="AH5" s="388"/>
      <c r="AI5" s="388"/>
      <c r="AJ5" s="388"/>
      <c r="AK5" s="388"/>
      <c r="AL5" s="388"/>
      <c r="AM5" s="388"/>
      <c r="AN5" s="388"/>
      <c r="AO5" s="388"/>
      <c r="AP5" s="388"/>
      <c r="AQ5" s="388"/>
      <c r="AR5" s="388"/>
      <c r="AS5" s="388"/>
      <c r="AT5" s="388"/>
      <c r="AU5" s="388"/>
      <c r="AV5" s="388"/>
      <c r="AW5" s="388"/>
      <c r="AX5" s="388"/>
      <c r="AY5" s="388"/>
      <c r="AZ5" s="388"/>
      <c r="BA5" s="388"/>
    </row>
    <row r="6" spans="1:53" s="35" customFormat="1" ht="13.5" customHeight="1">
      <c r="A6" s="54">
        <f>เวลาเรียน1!A7</f>
        <v>1</v>
      </c>
      <c r="B6" s="71" t="str">
        <f>เวลาเรียน1!D7</f>
        <v/>
      </c>
      <c r="C6" s="392">
        <f>สรุปคะแนนทั้งปี!D8</f>
        <v>0</v>
      </c>
      <c r="D6" s="392">
        <f>สรุปคะแนนทั้งปี!H8</f>
        <v>0</v>
      </c>
      <c r="E6" s="392">
        <f>สรุปคะแนนทั้งปี!L8</f>
        <v>0</v>
      </c>
      <c r="F6" s="392">
        <f>สรุปคะแนนทั้งปี!P8</f>
        <v>0</v>
      </c>
      <c r="G6" s="392">
        <f>สรุปคะแนนทั้งปี!D68</f>
        <v>0</v>
      </c>
      <c r="H6" s="392">
        <f>สรุปคะแนนทั้งปี!H68</f>
        <v>0</v>
      </c>
      <c r="I6" s="392">
        <f>สรุปคะแนนทั้งปี!L68</f>
        <v>0</v>
      </c>
      <c r="J6" s="392">
        <f>สรุปคะแนนทั้งปี!P68</f>
        <v>0</v>
      </c>
      <c r="K6" s="392">
        <f>สรุปคะแนนทั้งปี!D128</f>
        <v>0</v>
      </c>
      <c r="L6" s="392">
        <f>IF(A6="","",IF($L$4="","-",สรุปคะแนนทั้งปี!H128))</f>
        <v>0</v>
      </c>
      <c r="M6" s="392" t="str">
        <f>IF(A6="","",IF($M$4="","-",สรุปคะแนนทั้งปี!L128))</f>
        <v>-</v>
      </c>
      <c r="N6" s="392" t="str">
        <f>IF(A6="","",IF($N$4="","-",สรุปคะแนนทั้งปี!P128))</f>
        <v>-</v>
      </c>
      <c r="O6" s="392" t="str">
        <f>IF(A6="","",IF($O$4="","-",สรุปคะแนนทั้งปี!D189))</f>
        <v>-</v>
      </c>
      <c r="P6" s="392" t="str">
        <f>IF(A6="","",IF($P$4="","-",สรุปคะแนนทั้งปี!H189))</f>
        <v>-</v>
      </c>
      <c r="Q6" s="392" t="str">
        <f>IF(A6="","",IF($Q$4="","-",สรุปคะแนนทั้งปี!L189))</f>
        <v>-</v>
      </c>
      <c r="R6" s="392" t="str">
        <f>IF(A6="","",IF($R$4="","-",สรุปคะแนนทั้งปี!P189))</f>
        <v>-</v>
      </c>
      <c r="S6" s="392" t="str">
        <f>IF(A6="","",IF($S$4="","-",สรุปคะแนนทั้งปี!D247))</f>
        <v>-</v>
      </c>
      <c r="T6" s="392" t="str">
        <f>IF(I6="","",IF($T$4="","-",สรุปคะแนนทั้งปี!H247))</f>
        <v>-</v>
      </c>
      <c r="U6" s="392" t="str">
        <f>IF(I6="","",IF($U$4="","-",สรุปคะแนนทั้งปี!L247))</f>
        <v>-</v>
      </c>
      <c r="V6" s="392" t="str">
        <f>IF(I6="","",IF($V$4="","-",สรุปคะแนนทั้งปี!P247))</f>
        <v>-</v>
      </c>
      <c r="W6" s="392" t="str">
        <f>IF(I6="","",IF($W$4="","-",สรุปคะแนนทั้งปี!L304))</f>
        <v>-</v>
      </c>
      <c r="X6" s="392">
        <f>IF(A6="","",IF(AA6="ย้าย","-",SUM(C6:W6)))</f>
        <v>0</v>
      </c>
      <c r="Y6" s="393">
        <f>IF(A6="","",IF(AA6="ย้าย","-",RANK(X6,$X$6:$X$55)))</f>
        <v>1</v>
      </c>
      <c r="Z6" s="394" t="e">
        <f>IF(A6="","",IF(AA6="ย้าย","",SUM(AF6:AZ6)/ข้อมูลพื้นฐาน!H$37))</f>
        <v>#DIV/0!</v>
      </c>
      <c r="AA6" s="553" t="str">
        <f>IF('กรอกข้อมูล นร1'!E5="ย้าย",'กรอกข้อมูล นร1'!E5,"")</f>
        <v/>
      </c>
      <c r="AB6" s="49"/>
      <c r="AC6" s="49"/>
      <c r="AD6" s="49"/>
      <c r="AE6" s="49"/>
      <c r="AF6" s="390">
        <f>IF(A6="","",สรุปคะแนนทั้งปี!E8*ข้อมูลพื้นฐาน!$H$15)</f>
        <v>0</v>
      </c>
      <c r="AG6" s="390">
        <f>IF(A6="","",สรุปคะแนนทั้งปี!I8*ข้อมูลพื้นฐาน!H$16)</f>
        <v>0</v>
      </c>
      <c r="AH6" s="390">
        <f>IF(A6="","",สรุปคะแนนทั้งปี!M8*ข้อมูลพื้นฐาน!H$17)</f>
        <v>0</v>
      </c>
      <c r="AI6" s="390">
        <f>IF(A6="","",สรุปคะแนนทั้งปี!Q8*ข้อมูลพื้นฐาน!H$18)</f>
        <v>0</v>
      </c>
      <c r="AJ6" s="390">
        <f>IF(A6="","",สรุปคะแนนทั้งปี!E68*ข้อมูลพื้นฐาน!H$19)</f>
        <v>0</v>
      </c>
      <c r="AK6" s="390">
        <f>IF(A6="","",สรุปคะแนนทั้งปี!I68*ข้อมูลพื้นฐาน!H$20)</f>
        <v>0</v>
      </c>
      <c r="AL6" s="390">
        <f>IF(A6="","",สรุปคะแนนทั้งปี!M68*ข้อมูลพื้นฐาน!H$21)</f>
        <v>0</v>
      </c>
      <c r="AM6" s="390">
        <f>IF(A6="","",สรุปคะแนนทั้งปี!Q68*ข้อมูลพื้นฐาน!H$22)</f>
        <v>0</v>
      </c>
      <c r="AN6" s="390">
        <f>IF(A6="","",สรุปคะแนนทั้งปี!E128*ข้อมูลพื้นฐาน!H$23)</f>
        <v>0</v>
      </c>
      <c r="AO6" s="390">
        <f>IF($AO$4="","",สรุปคะแนนทั้งปี!I128*ข้อมูลพื้นฐาน!H$25)</f>
        <v>0</v>
      </c>
      <c r="AP6" s="390" t="str">
        <f>IF($AP$4="","",สรุปคะแนนทั้งปี!M128*ข้อมูลพื้นฐาน!H$26)</f>
        <v/>
      </c>
      <c r="AQ6" s="390" t="str">
        <f>IF($AQ$4="","",สรุปคะแนนทั้งปี!Q128*ข้อมูลพื้นฐาน!H$27)</f>
        <v/>
      </c>
      <c r="AR6" s="390" t="str">
        <f>IF($AR$4="","",สรุปคะแนนทั้งปี!E189*ข้อมูลพื้นฐาน!H$28)</f>
        <v/>
      </c>
      <c r="AS6" s="390" t="str">
        <f>IF($AS$4="","",สรุปคะแนนทั้งปี!I189*ข้อมูลพื้นฐาน!H$29)</f>
        <v/>
      </c>
      <c r="AT6" s="390" t="str">
        <f>IF($AT$4="","",สรุปคะแนนทั้งปี!M189*ข้อมูลพื้นฐาน!H$30)</f>
        <v/>
      </c>
      <c r="AU6" s="390" t="str">
        <f>IF($AU$4="","",สรุปคะแนนทั้งปี!Q189*ข้อมูลพื้นฐาน!H$31)</f>
        <v/>
      </c>
      <c r="AV6" s="390" t="str">
        <f>IF($AV$4="","",สรุปคะแนนทั้งปี!E247*ข้อมูลพื้นฐาน!H$32)</f>
        <v/>
      </c>
      <c r="AW6" s="390" t="str">
        <f>IF($AW$4="","",สรุปคะแนนทั้งปี!I247*ข้อมูลพื้นฐาน!H$33)</f>
        <v/>
      </c>
      <c r="AX6" s="390" t="str">
        <f>IF($AX$4="","",สรุปคะแนนทั้งปี!M247*ข้อมูลพื้นฐาน!H$34)</f>
        <v/>
      </c>
      <c r="AY6" s="390" t="str">
        <f>IF($AY$4="","",สรุปคะแนนทั้งปี!Q247*ข้อมูลพื้นฐาน!H$35)</f>
        <v/>
      </c>
      <c r="AZ6" s="390" t="str">
        <f>IF($AZ$4="","",สรุปคะแนนทั้งปี!E304*ข้อมูลพื้นฐาน!H$36)</f>
        <v/>
      </c>
    </row>
    <row r="7" spans="1:53" s="35" customFormat="1" ht="13.5" customHeight="1">
      <c r="A7" s="54" t="str">
        <f>เวลาเรียน1!A8</f>
        <v/>
      </c>
      <c r="B7" s="71" t="str">
        <f>เวลาเรียน1!D8</f>
        <v/>
      </c>
      <c r="C7" s="392" t="str">
        <f>สรุปคะแนนทั้งปี!D9</f>
        <v/>
      </c>
      <c r="D7" s="392" t="str">
        <f>สรุปคะแนนทั้งปี!H9</f>
        <v/>
      </c>
      <c r="E7" s="392" t="str">
        <f>สรุปคะแนนทั้งปี!L9</f>
        <v/>
      </c>
      <c r="F7" s="392" t="str">
        <f>สรุปคะแนนทั้งปี!P9</f>
        <v/>
      </c>
      <c r="G7" s="392" t="str">
        <f>สรุปคะแนนทั้งปี!D69</f>
        <v/>
      </c>
      <c r="H7" s="392" t="str">
        <f>สรุปคะแนนทั้งปี!H69</f>
        <v/>
      </c>
      <c r="I7" s="392" t="str">
        <f>สรุปคะแนนทั้งปี!L69</f>
        <v/>
      </c>
      <c r="J7" s="392" t="str">
        <f>สรุปคะแนนทั้งปี!P69</f>
        <v/>
      </c>
      <c r="K7" s="392" t="str">
        <f>สรุปคะแนนทั้งปี!D129</f>
        <v/>
      </c>
      <c r="L7" s="392" t="str">
        <f>IF(A7="","",IF($L$4="","-",สรุปคะแนนทั้งปี!H129))</f>
        <v/>
      </c>
      <c r="M7" s="392" t="str">
        <f>IF(A7="","",IF($M$4="","-",สรุปคะแนนทั้งปี!L129))</f>
        <v/>
      </c>
      <c r="N7" s="392" t="str">
        <f>IF(A7="","",IF($N$4="","-",สรุปคะแนนทั้งปี!P129))</f>
        <v/>
      </c>
      <c r="O7" s="392" t="str">
        <f>IF(A7="","",IF($O$4="","-",สรุปคะแนนทั้งปี!D190))</f>
        <v/>
      </c>
      <c r="P7" s="392" t="str">
        <f>IF(A7="","",IF($P$4="","-",สรุปคะแนนทั้งปี!H190))</f>
        <v/>
      </c>
      <c r="Q7" s="392" t="str">
        <f>IF(A7="","",IF($Q$4="","-",สรุปคะแนนทั้งปี!L190))</f>
        <v/>
      </c>
      <c r="R7" s="392" t="str">
        <f>IF(A7="","",IF($R$4="","-",สรุปคะแนนทั้งปี!P190))</f>
        <v/>
      </c>
      <c r="S7" s="392" t="str">
        <f>IF(A7="","",IF($S$4="","-",สรุปคะแนนทั้งปี!D248))</f>
        <v/>
      </c>
      <c r="T7" s="392" t="str">
        <f>IF(I7="","",IF($T$4="","-",สรุปคะแนนทั้งปี!H248))</f>
        <v/>
      </c>
      <c r="U7" s="392" t="str">
        <f>IF(I7="","",IF($U$4="","-",สรุปคะแนนทั้งปี!L248))</f>
        <v/>
      </c>
      <c r="V7" s="392" t="str">
        <f>IF(I7="","",IF($V$4="","-",สรุปคะแนนทั้งปี!P248))</f>
        <v/>
      </c>
      <c r="W7" s="392" t="str">
        <f>IF(I7="","",IF($W$4="","-",สรุปคะแนนทั้งปี!L305))</f>
        <v/>
      </c>
      <c r="X7" s="392" t="str">
        <f t="shared" ref="X7:X55" si="22">IF(A7="","",IF(AA7="ย้าย","-",SUM(C7:W7)))</f>
        <v/>
      </c>
      <c r="Y7" s="393" t="str">
        <f t="shared" ref="Y7:Y55" si="23">IF(A7="","",IF(AA7="ย้าย","-",RANK(X7,$X$6:$X$55)))</f>
        <v/>
      </c>
      <c r="Z7" s="394" t="str">
        <f>IF(A7="","",IF(AA7="ย้าย","",SUM(AF7:AZ7)/ข้อมูลพื้นฐาน!H$37))</f>
        <v/>
      </c>
      <c r="AA7" s="553" t="str">
        <f>IF('กรอกข้อมูล นร1'!E6="ย้าย",'กรอกข้อมูล นร1'!E6,"")</f>
        <v/>
      </c>
      <c r="AB7" s="49"/>
      <c r="AC7" s="49"/>
      <c r="AD7" s="49"/>
      <c r="AE7" s="49"/>
      <c r="AF7" s="390" t="str">
        <f>IF(A7="","",สรุปคะแนนทั้งปี!E9*ข้อมูลพื้นฐาน!$H$15)</f>
        <v/>
      </c>
      <c r="AG7" s="390" t="str">
        <f>IF(A7="","",สรุปคะแนนทั้งปี!I9*ข้อมูลพื้นฐาน!H$16)</f>
        <v/>
      </c>
      <c r="AH7" s="390" t="str">
        <f>IF(A7="","",สรุปคะแนนทั้งปี!M9*ข้อมูลพื้นฐาน!H$17)</f>
        <v/>
      </c>
      <c r="AI7" s="390" t="str">
        <f>IF(A7="","",สรุปคะแนนทั้งปี!Q9*ข้อมูลพื้นฐาน!H$18)</f>
        <v/>
      </c>
      <c r="AJ7" s="390" t="str">
        <f>IF(A7="","",สรุปคะแนนทั้งปี!E69*ข้อมูลพื้นฐาน!H$19)</f>
        <v/>
      </c>
      <c r="AK7" s="390" t="str">
        <f>IF(A7="","",สรุปคะแนนทั้งปี!I69*ข้อมูลพื้นฐาน!H$20)</f>
        <v/>
      </c>
      <c r="AL7" s="390" t="str">
        <f>IF(A7="","",สรุปคะแนนทั้งปี!M69*ข้อมูลพื้นฐาน!H$21)</f>
        <v/>
      </c>
      <c r="AM7" s="390" t="str">
        <f>IF(A7="","",สรุปคะแนนทั้งปี!Q69*ข้อมูลพื้นฐาน!H$22)</f>
        <v/>
      </c>
      <c r="AN7" s="390" t="str">
        <f>IF(A7="","",สรุปคะแนนทั้งปี!E129*ข้อมูลพื้นฐาน!H$23)</f>
        <v/>
      </c>
      <c r="AO7" s="390" t="e">
        <f>IF($AO$4="","",สรุปคะแนนทั้งปี!I129*ข้อมูลพื้นฐาน!H$25)</f>
        <v>#VALUE!</v>
      </c>
      <c r="AP7" s="390" t="str">
        <f>IF($AP$4="","",สรุปคะแนนทั้งปี!M129*ข้อมูลพื้นฐาน!H$26)</f>
        <v/>
      </c>
      <c r="AQ7" s="390" t="str">
        <f>IF($AQ$4="","",สรุปคะแนนทั้งปี!Q129*ข้อมูลพื้นฐาน!H$27)</f>
        <v/>
      </c>
      <c r="AR7" s="390" t="str">
        <f>IF($AR$4="","",สรุปคะแนนทั้งปี!E190*ข้อมูลพื้นฐาน!H$28)</f>
        <v/>
      </c>
      <c r="AS7" s="390" t="str">
        <f>IF($AS$4="","",สรุปคะแนนทั้งปี!I190*ข้อมูลพื้นฐาน!I$29)</f>
        <v/>
      </c>
      <c r="AT7" s="390" t="str">
        <f>IF($AT$4="","",สรุปคะแนนทั้งปี!M190*ข้อมูลพื้นฐาน!J$30)</f>
        <v/>
      </c>
      <c r="AU7" s="390" t="str">
        <f>IF($AU$4="","",สรุปคะแนนทั้งปี!Q190*ข้อมูลพื้นฐาน!K$31)</f>
        <v/>
      </c>
      <c r="AV7" s="390" t="str">
        <f>IF($AV$4="","",สรุปคะแนนทั้งปี!E248*ข้อมูลพื้นฐาน!H$32)</f>
        <v/>
      </c>
      <c r="AW7" s="390" t="str">
        <f>IF($AW$4="","",สรุปคะแนนทั้งปี!I248*ข้อมูลพื้นฐาน!H$33)</f>
        <v/>
      </c>
      <c r="AX7" s="390" t="str">
        <f>IF($AX$4="","",สรุปคะแนนทั้งปี!M248*ข้อมูลพื้นฐาน!H$34)</f>
        <v/>
      </c>
      <c r="AY7" s="390" t="str">
        <f>IF($AY$4="","",สรุปคะแนนทั้งปี!Q248*ข้อมูลพื้นฐาน!H$35)</f>
        <v/>
      </c>
      <c r="AZ7" s="390" t="str">
        <f>IF($AZ$4="","",สรุปคะแนนทั้งปี!E305*ข้อมูลพื้นฐาน!H$36)</f>
        <v/>
      </c>
    </row>
    <row r="8" spans="1:53" s="35" customFormat="1" ht="13.5" customHeight="1">
      <c r="A8" s="54" t="str">
        <f>เวลาเรียน1!A9</f>
        <v/>
      </c>
      <c r="B8" s="71" t="str">
        <f>เวลาเรียน1!D9</f>
        <v/>
      </c>
      <c r="C8" s="392" t="str">
        <f>สรุปคะแนนทั้งปี!D10</f>
        <v/>
      </c>
      <c r="D8" s="392" t="str">
        <f>สรุปคะแนนทั้งปี!H10</f>
        <v/>
      </c>
      <c r="E8" s="392" t="str">
        <f>สรุปคะแนนทั้งปี!L10</f>
        <v/>
      </c>
      <c r="F8" s="392" t="str">
        <f>สรุปคะแนนทั้งปี!P10</f>
        <v/>
      </c>
      <c r="G8" s="392" t="str">
        <f>สรุปคะแนนทั้งปี!D70</f>
        <v/>
      </c>
      <c r="H8" s="392" t="str">
        <f>สรุปคะแนนทั้งปี!H70</f>
        <v/>
      </c>
      <c r="I8" s="392" t="str">
        <f>สรุปคะแนนทั้งปี!L70</f>
        <v/>
      </c>
      <c r="J8" s="392" t="str">
        <f>สรุปคะแนนทั้งปี!P70</f>
        <v/>
      </c>
      <c r="K8" s="392" t="str">
        <f>สรุปคะแนนทั้งปี!D130</f>
        <v/>
      </c>
      <c r="L8" s="392" t="str">
        <f>IF(A8="","",IF($L$4="","-",สรุปคะแนนทั้งปี!H130))</f>
        <v/>
      </c>
      <c r="M8" s="392" t="str">
        <f>IF(A8="","",IF($M$4="","-",สรุปคะแนนทั้งปี!L130))</f>
        <v/>
      </c>
      <c r="N8" s="392" t="str">
        <f>IF(A8="","",IF($N$4="","-",สรุปคะแนนทั้งปี!P130))</f>
        <v/>
      </c>
      <c r="O8" s="392" t="str">
        <f>IF(A8="","",IF($O$4="","-",สรุปคะแนนทั้งปี!D191))</f>
        <v/>
      </c>
      <c r="P8" s="392" t="str">
        <f>IF(A8="","",IF($P$4="","-",สรุปคะแนนทั้งปี!H191))</f>
        <v/>
      </c>
      <c r="Q8" s="392" t="str">
        <f>IF(A8="","",IF($Q$4="","-",สรุปคะแนนทั้งปี!L191))</f>
        <v/>
      </c>
      <c r="R8" s="392" t="str">
        <f>IF(A8="","",IF($R$4="","-",สรุปคะแนนทั้งปี!P191))</f>
        <v/>
      </c>
      <c r="S8" s="392" t="str">
        <f>IF(A8="","",IF($S$4="","-",สรุปคะแนนทั้งปี!D249))</f>
        <v/>
      </c>
      <c r="T8" s="392" t="str">
        <f>IF(I8="","",IF($T$4="","-",สรุปคะแนนทั้งปี!H249))</f>
        <v/>
      </c>
      <c r="U8" s="392" t="str">
        <f>IF(I8="","",IF($U$4="","-",สรุปคะแนนทั้งปี!L249))</f>
        <v/>
      </c>
      <c r="V8" s="392" t="str">
        <f>IF(I8="","",IF($V$4="","-",สรุปคะแนนทั้งปี!P249))</f>
        <v/>
      </c>
      <c r="W8" s="392" t="str">
        <f>IF(I8="","",IF($W$4="","-",สรุปคะแนนทั้งปี!L306))</f>
        <v/>
      </c>
      <c r="X8" s="392" t="str">
        <f t="shared" si="22"/>
        <v/>
      </c>
      <c r="Y8" s="393" t="str">
        <f t="shared" si="23"/>
        <v/>
      </c>
      <c r="Z8" s="394" t="str">
        <f>IF(A8="","",IF(AA8="ย้าย","",SUM(AF8:AZ8)/ข้อมูลพื้นฐาน!H$37))</f>
        <v/>
      </c>
      <c r="AA8" s="553" t="str">
        <f>IF('กรอกข้อมูล นร1'!E7="ย้าย",'กรอกข้อมูล นร1'!E7,"")</f>
        <v/>
      </c>
      <c r="AB8" s="49"/>
      <c r="AC8" s="49"/>
      <c r="AD8" s="49"/>
      <c r="AE8" s="49"/>
      <c r="AF8" s="390" t="str">
        <f>IF(A8="","",สรุปคะแนนทั้งปี!E10*ข้อมูลพื้นฐาน!$H$15)</f>
        <v/>
      </c>
      <c r="AG8" s="390" t="str">
        <f>IF(A8="","",สรุปคะแนนทั้งปี!I10*ข้อมูลพื้นฐาน!H$16)</f>
        <v/>
      </c>
      <c r="AH8" s="390" t="str">
        <f>IF(A8="","",สรุปคะแนนทั้งปี!M10*ข้อมูลพื้นฐาน!H$17)</f>
        <v/>
      </c>
      <c r="AI8" s="390" t="str">
        <f>IF(A8="","",สรุปคะแนนทั้งปี!Q10*ข้อมูลพื้นฐาน!H$18)</f>
        <v/>
      </c>
      <c r="AJ8" s="390" t="str">
        <f>IF(A8="","",สรุปคะแนนทั้งปี!E70*ข้อมูลพื้นฐาน!H$19)</f>
        <v/>
      </c>
      <c r="AK8" s="390" t="str">
        <f>IF(A8="","",สรุปคะแนนทั้งปี!I70*ข้อมูลพื้นฐาน!H$20)</f>
        <v/>
      </c>
      <c r="AL8" s="390" t="str">
        <f>IF(A8="","",สรุปคะแนนทั้งปี!M70*ข้อมูลพื้นฐาน!H$21)</f>
        <v/>
      </c>
      <c r="AM8" s="390" t="str">
        <f>IF(A8="","",สรุปคะแนนทั้งปี!Q70*ข้อมูลพื้นฐาน!H$22)</f>
        <v/>
      </c>
      <c r="AN8" s="390" t="str">
        <f>IF(A8="","",สรุปคะแนนทั้งปี!E130*ข้อมูลพื้นฐาน!H$23)</f>
        <v/>
      </c>
      <c r="AO8" s="390" t="e">
        <f>IF($AO$4="","",สรุปคะแนนทั้งปี!I130*ข้อมูลพื้นฐาน!H$25)</f>
        <v>#VALUE!</v>
      </c>
      <c r="AP8" s="390" t="str">
        <f>IF($AP$4="","",สรุปคะแนนทั้งปี!M130*ข้อมูลพื้นฐาน!H$26)</f>
        <v/>
      </c>
      <c r="AQ8" s="390" t="str">
        <f>IF($AQ$4="","",สรุปคะแนนทั้งปี!Q130*ข้อมูลพื้นฐาน!H$27)</f>
        <v/>
      </c>
      <c r="AR8" s="390" t="str">
        <f>IF($AR$4="","",สรุปคะแนนทั้งปี!E191*ข้อมูลพื้นฐาน!H$28)</f>
        <v/>
      </c>
      <c r="AS8" s="390" t="str">
        <f>IF($AS$4="","",สรุปคะแนนทั้งปี!I191*ข้อมูลพื้นฐาน!I$29)</f>
        <v/>
      </c>
      <c r="AT8" s="390" t="str">
        <f>IF($AT$4="","",สรุปคะแนนทั้งปี!M191*ข้อมูลพื้นฐาน!J$30)</f>
        <v/>
      </c>
      <c r="AU8" s="390" t="str">
        <f>IF($AU$4="","",สรุปคะแนนทั้งปี!Q191*ข้อมูลพื้นฐาน!K$31)</f>
        <v/>
      </c>
      <c r="AV8" s="390" t="str">
        <f>IF($AV$4="","",สรุปคะแนนทั้งปี!E249*ข้อมูลพื้นฐาน!H$32)</f>
        <v/>
      </c>
      <c r="AW8" s="390" t="str">
        <f>IF($AW$4="","",สรุปคะแนนทั้งปี!I249*ข้อมูลพื้นฐาน!H$33)</f>
        <v/>
      </c>
      <c r="AX8" s="390" t="str">
        <f>IF($AX$4="","",สรุปคะแนนทั้งปี!M249*ข้อมูลพื้นฐาน!H$34)</f>
        <v/>
      </c>
      <c r="AY8" s="390" t="str">
        <f>IF($AY$4="","",สรุปคะแนนทั้งปี!Q249*ข้อมูลพื้นฐาน!H$35)</f>
        <v/>
      </c>
      <c r="AZ8" s="390" t="str">
        <f>IF($AZ$4="","",สรุปคะแนนทั้งปี!E306*ข้อมูลพื้นฐาน!H$36)</f>
        <v/>
      </c>
    </row>
    <row r="9" spans="1:53" s="35" customFormat="1" ht="13.5" customHeight="1">
      <c r="A9" s="54" t="str">
        <f>เวลาเรียน1!A10</f>
        <v/>
      </c>
      <c r="B9" s="71" t="str">
        <f>เวลาเรียน1!D10</f>
        <v/>
      </c>
      <c r="C9" s="392" t="str">
        <f>สรุปคะแนนทั้งปี!D11</f>
        <v/>
      </c>
      <c r="D9" s="392" t="str">
        <f>สรุปคะแนนทั้งปี!H11</f>
        <v/>
      </c>
      <c r="E9" s="392" t="str">
        <f>สรุปคะแนนทั้งปี!L11</f>
        <v/>
      </c>
      <c r="F9" s="392" t="str">
        <f>สรุปคะแนนทั้งปี!P11</f>
        <v/>
      </c>
      <c r="G9" s="392" t="str">
        <f>สรุปคะแนนทั้งปี!D71</f>
        <v/>
      </c>
      <c r="H9" s="392" t="str">
        <f>สรุปคะแนนทั้งปี!H71</f>
        <v/>
      </c>
      <c r="I9" s="392" t="str">
        <f>สรุปคะแนนทั้งปี!L71</f>
        <v/>
      </c>
      <c r="J9" s="392" t="str">
        <f>สรุปคะแนนทั้งปี!P71</f>
        <v/>
      </c>
      <c r="K9" s="392" t="str">
        <f>สรุปคะแนนทั้งปี!D131</f>
        <v/>
      </c>
      <c r="L9" s="392" t="str">
        <f>IF(A9="","",IF($L$4="","-",สรุปคะแนนทั้งปี!H131))</f>
        <v/>
      </c>
      <c r="M9" s="392" t="str">
        <f>IF(A9="","",IF($M$4="","-",สรุปคะแนนทั้งปี!L131))</f>
        <v/>
      </c>
      <c r="N9" s="392" t="str">
        <f>IF(A9="","",IF($N$4="","-",สรุปคะแนนทั้งปี!P131))</f>
        <v/>
      </c>
      <c r="O9" s="392" t="str">
        <f>IF(A9="","",IF($O$4="","-",สรุปคะแนนทั้งปี!D192))</f>
        <v/>
      </c>
      <c r="P9" s="392" t="str">
        <f>IF(A9="","",IF($P$4="","-",สรุปคะแนนทั้งปี!H192))</f>
        <v/>
      </c>
      <c r="Q9" s="392" t="str">
        <f>IF(A9="","",IF($Q$4="","-",สรุปคะแนนทั้งปี!L192))</f>
        <v/>
      </c>
      <c r="R9" s="392" t="str">
        <f>IF(A9="","",IF($R$4="","-",สรุปคะแนนทั้งปี!P192))</f>
        <v/>
      </c>
      <c r="S9" s="392" t="str">
        <f>IF(A9="","",IF($S$4="","-",สรุปคะแนนทั้งปี!D250))</f>
        <v/>
      </c>
      <c r="T9" s="392" t="str">
        <f>IF(I9="","",IF($T$4="","-",สรุปคะแนนทั้งปี!H250))</f>
        <v/>
      </c>
      <c r="U9" s="392" t="str">
        <f>IF(I9="","",IF($U$4="","-",สรุปคะแนนทั้งปี!L250))</f>
        <v/>
      </c>
      <c r="V9" s="392" t="str">
        <f>IF(I9="","",IF($V$4="","-",สรุปคะแนนทั้งปี!P250))</f>
        <v/>
      </c>
      <c r="W9" s="392" t="str">
        <f>IF(I9="","",IF($W$4="","-",สรุปคะแนนทั้งปี!L307))</f>
        <v/>
      </c>
      <c r="X9" s="392" t="str">
        <f t="shared" si="22"/>
        <v/>
      </c>
      <c r="Y9" s="393" t="str">
        <f t="shared" si="23"/>
        <v/>
      </c>
      <c r="Z9" s="394" t="str">
        <f>IF(A9="","",IF(AA9="ย้าย","",SUM(AF9:AZ9)/ข้อมูลพื้นฐาน!H$37))</f>
        <v/>
      </c>
      <c r="AA9" s="553" t="str">
        <f>IF('กรอกข้อมูล นร1'!E8="ย้าย",'กรอกข้อมูล นร1'!E8,"")</f>
        <v/>
      </c>
      <c r="AB9" s="49"/>
      <c r="AC9" s="49"/>
      <c r="AD9" s="49"/>
      <c r="AE9" s="49"/>
      <c r="AF9" s="390" t="str">
        <f>IF(A9="","",สรุปคะแนนทั้งปี!E11*ข้อมูลพื้นฐาน!$H$15)</f>
        <v/>
      </c>
      <c r="AG9" s="390" t="str">
        <f>IF(A9="","",สรุปคะแนนทั้งปี!I11*ข้อมูลพื้นฐาน!H$16)</f>
        <v/>
      </c>
      <c r="AH9" s="390" t="str">
        <f>IF(A9="","",สรุปคะแนนทั้งปี!M11*ข้อมูลพื้นฐาน!H$17)</f>
        <v/>
      </c>
      <c r="AI9" s="390" t="str">
        <f>IF(A9="","",สรุปคะแนนทั้งปี!Q11*ข้อมูลพื้นฐาน!H$18)</f>
        <v/>
      </c>
      <c r="AJ9" s="390" t="str">
        <f>IF(A9="","",สรุปคะแนนทั้งปี!E71*ข้อมูลพื้นฐาน!H$19)</f>
        <v/>
      </c>
      <c r="AK9" s="390" t="str">
        <f>IF(A9="","",สรุปคะแนนทั้งปี!I71*ข้อมูลพื้นฐาน!H$20)</f>
        <v/>
      </c>
      <c r="AL9" s="390" t="str">
        <f>IF(A9="","",สรุปคะแนนทั้งปี!M71*ข้อมูลพื้นฐาน!H$21)</f>
        <v/>
      </c>
      <c r="AM9" s="390" t="str">
        <f>IF(A9="","",สรุปคะแนนทั้งปี!Q71*ข้อมูลพื้นฐาน!H$22)</f>
        <v/>
      </c>
      <c r="AN9" s="390" t="str">
        <f>IF(A9="","",สรุปคะแนนทั้งปี!E131*ข้อมูลพื้นฐาน!H$23)</f>
        <v/>
      </c>
      <c r="AO9" s="390" t="e">
        <f>IF($AO$4="","",สรุปคะแนนทั้งปี!I131*ข้อมูลพื้นฐาน!H$25)</f>
        <v>#VALUE!</v>
      </c>
      <c r="AP9" s="390" t="str">
        <f>IF($AP$4="","",สรุปคะแนนทั้งปี!M131*ข้อมูลพื้นฐาน!H$26)</f>
        <v/>
      </c>
      <c r="AQ9" s="390" t="str">
        <f>IF($AQ$4="","",สรุปคะแนนทั้งปี!Q131*ข้อมูลพื้นฐาน!H$27)</f>
        <v/>
      </c>
      <c r="AR9" s="390" t="str">
        <f>IF($AR$4="","",สรุปคะแนนทั้งปี!E192*ข้อมูลพื้นฐาน!H$28)</f>
        <v/>
      </c>
      <c r="AS9" s="390" t="str">
        <f>IF($AS$4="","",สรุปคะแนนทั้งปี!I192*ข้อมูลพื้นฐาน!I$29)</f>
        <v/>
      </c>
      <c r="AT9" s="390" t="str">
        <f>IF($AT$4="","",สรุปคะแนนทั้งปี!M192*ข้อมูลพื้นฐาน!J$30)</f>
        <v/>
      </c>
      <c r="AU9" s="390" t="str">
        <f>IF($AU$4="","",สรุปคะแนนทั้งปี!Q192*ข้อมูลพื้นฐาน!K$31)</f>
        <v/>
      </c>
      <c r="AV9" s="390" t="str">
        <f>IF($AV$4="","",สรุปคะแนนทั้งปี!E250*ข้อมูลพื้นฐาน!H$32)</f>
        <v/>
      </c>
      <c r="AW9" s="390" t="str">
        <f>IF($AW$4="","",สรุปคะแนนทั้งปี!I250*ข้อมูลพื้นฐาน!H$33)</f>
        <v/>
      </c>
      <c r="AX9" s="390" t="str">
        <f>IF($AX$4="","",สรุปคะแนนทั้งปี!M250*ข้อมูลพื้นฐาน!H$34)</f>
        <v/>
      </c>
      <c r="AY9" s="390" t="str">
        <f>IF($AY$4="","",สรุปคะแนนทั้งปี!Q250*ข้อมูลพื้นฐาน!H$35)</f>
        <v/>
      </c>
      <c r="AZ9" s="390" t="str">
        <f>IF($AZ$4="","",สรุปคะแนนทั้งปี!E307*ข้อมูลพื้นฐาน!H$36)</f>
        <v/>
      </c>
    </row>
    <row r="10" spans="1:53" s="35" customFormat="1" ht="13.5" customHeight="1">
      <c r="A10" s="54" t="str">
        <f>เวลาเรียน1!A11</f>
        <v/>
      </c>
      <c r="B10" s="71" t="str">
        <f>เวลาเรียน1!D11</f>
        <v/>
      </c>
      <c r="C10" s="392" t="str">
        <f>สรุปคะแนนทั้งปี!D12</f>
        <v/>
      </c>
      <c r="D10" s="392" t="str">
        <f>สรุปคะแนนทั้งปี!H12</f>
        <v/>
      </c>
      <c r="E10" s="392" t="str">
        <f>สรุปคะแนนทั้งปี!L12</f>
        <v/>
      </c>
      <c r="F10" s="392" t="str">
        <f>สรุปคะแนนทั้งปี!P12</f>
        <v/>
      </c>
      <c r="G10" s="392" t="str">
        <f>สรุปคะแนนทั้งปี!D72</f>
        <v/>
      </c>
      <c r="H10" s="392" t="str">
        <f>สรุปคะแนนทั้งปี!H72</f>
        <v/>
      </c>
      <c r="I10" s="392" t="str">
        <f>สรุปคะแนนทั้งปี!L72</f>
        <v/>
      </c>
      <c r="J10" s="392" t="str">
        <f>สรุปคะแนนทั้งปี!P72</f>
        <v/>
      </c>
      <c r="K10" s="392" t="str">
        <f>สรุปคะแนนทั้งปี!D132</f>
        <v/>
      </c>
      <c r="L10" s="392" t="str">
        <f>IF(A10="","",IF($L$4="","-",สรุปคะแนนทั้งปี!H132))</f>
        <v/>
      </c>
      <c r="M10" s="392" t="str">
        <f>IF(A10="","",IF($M$4="","-",สรุปคะแนนทั้งปี!L132))</f>
        <v/>
      </c>
      <c r="N10" s="392" t="str">
        <f>IF(A10="","",IF($N$4="","-",สรุปคะแนนทั้งปี!P132))</f>
        <v/>
      </c>
      <c r="O10" s="392" t="str">
        <f>IF(A10="","",IF($O$4="","-",สรุปคะแนนทั้งปี!D193))</f>
        <v/>
      </c>
      <c r="P10" s="392" t="str">
        <f>IF(A10="","",IF($P$4="","-",สรุปคะแนนทั้งปี!H193))</f>
        <v/>
      </c>
      <c r="Q10" s="392" t="str">
        <f>IF(A10="","",IF($Q$4="","-",สรุปคะแนนทั้งปี!L193))</f>
        <v/>
      </c>
      <c r="R10" s="392" t="str">
        <f>IF(A10="","",IF($R$4="","-",สรุปคะแนนทั้งปี!P193))</f>
        <v/>
      </c>
      <c r="S10" s="392" t="str">
        <f>IF(A10="","",IF($S$4="","-",สรุปคะแนนทั้งปี!D251))</f>
        <v/>
      </c>
      <c r="T10" s="392" t="str">
        <f>IF(I10="","",IF($T$4="","-",สรุปคะแนนทั้งปี!H251))</f>
        <v/>
      </c>
      <c r="U10" s="392" t="str">
        <f>IF(I10="","",IF($U$4="","-",สรุปคะแนนทั้งปี!L251))</f>
        <v/>
      </c>
      <c r="V10" s="392" t="str">
        <f>IF(I10="","",IF($V$4="","-",สรุปคะแนนทั้งปี!P251))</f>
        <v/>
      </c>
      <c r="W10" s="392" t="str">
        <f>IF(I10="","",IF($W$4="","-",สรุปคะแนนทั้งปี!L308))</f>
        <v/>
      </c>
      <c r="X10" s="392" t="str">
        <f t="shared" si="22"/>
        <v/>
      </c>
      <c r="Y10" s="393" t="str">
        <f t="shared" si="23"/>
        <v/>
      </c>
      <c r="Z10" s="394" t="str">
        <f>IF(A10="","",IF(AA10="ย้าย","",SUM(AF10:AZ10)/ข้อมูลพื้นฐาน!H$37))</f>
        <v/>
      </c>
      <c r="AA10" s="553" t="str">
        <f>IF('กรอกข้อมูล นร1'!E9="ย้าย",'กรอกข้อมูล นร1'!E9,"")</f>
        <v/>
      </c>
      <c r="AB10" s="49"/>
      <c r="AC10" s="49"/>
      <c r="AD10" s="49"/>
      <c r="AE10" s="49"/>
      <c r="AF10" s="390" t="str">
        <f>IF(A10="","",สรุปคะแนนทั้งปี!E12*ข้อมูลพื้นฐาน!$H$15)</f>
        <v/>
      </c>
      <c r="AG10" s="390" t="str">
        <f>IF(A10="","",สรุปคะแนนทั้งปี!I12*ข้อมูลพื้นฐาน!H$16)</f>
        <v/>
      </c>
      <c r="AH10" s="390" t="str">
        <f>IF(A10="","",สรุปคะแนนทั้งปี!M12*ข้อมูลพื้นฐาน!H$17)</f>
        <v/>
      </c>
      <c r="AI10" s="390" t="str">
        <f>IF(A10="","",สรุปคะแนนทั้งปี!Q12*ข้อมูลพื้นฐาน!H$18)</f>
        <v/>
      </c>
      <c r="AJ10" s="390" t="str">
        <f>IF(A10="","",สรุปคะแนนทั้งปี!E72*ข้อมูลพื้นฐาน!H$19)</f>
        <v/>
      </c>
      <c r="AK10" s="390" t="str">
        <f>IF(A10="","",สรุปคะแนนทั้งปี!I72*ข้อมูลพื้นฐาน!H$20)</f>
        <v/>
      </c>
      <c r="AL10" s="390" t="str">
        <f>IF(A10="","",สรุปคะแนนทั้งปี!M72*ข้อมูลพื้นฐาน!H$21)</f>
        <v/>
      </c>
      <c r="AM10" s="390" t="str">
        <f>IF(A10="","",สรุปคะแนนทั้งปี!Q72*ข้อมูลพื้นฐาน!H$22)</f>
        <v/>
      </c>
      <c r="AN10" s="390" t="str">
        <f>IF(A10="","",สรุปคะแนนทั้งปี!E132*ข้อมูลพื้นฐาน!H$23)</f>
        <v/>
      </c>
      <c r="AO10" s="390" t="e">
        <f>IF($AO$4="","",สรุปคะแนนทั้งปี!I132*ข้อมูลพื้นฐาน!H$25)</f>
        <v>#VALUE!</v>
      </c>
      <c r="AP10" s="390" t="str">
        <f>IF($AP$4="","",สรุปคะแนนทั้งปี!M132*ข้อมูลพื้นฐาน!H$26)</f>
        <v/>
      </c>
      <c r="AQ10" s="390" t="str">
        <f>IF($AQ$4="","",สรุปคะแนนทั้งปี!Q132*ข้อมูลพื้นฐาน!H$27)</f>
        <v/>
      </c>
      <c r="AR10" s="390" t="str">
        <f>IF($AR$4="","",สรุปคะแนนทั้งปี!E193*ข้อมูลพื้นฐาน!H$28)</f>
        <v/>
      </c>
      <c r="AS10" s="390" t="str">
        <f>IF($AS$4="","",สรุปคะแนนทั้งปี!I193*ข้อมูลพื้นฐาน!I$29)</f>
        <v/>
      </c>
      <c r="AT10" s="390" t="str">
        <f>IF($AT$4="","",สรุปคะแนนทั้งปี!M193*ข้อมูลพื้นฐาน!J$30)</f>
        <v/>
      </c>
      <c r="AU10" s="390" t="str">
        <f>IF($AU$4="","",สรุปคะแนนทั้งปี!Q193*ข้อมูลพื้นฐาน!K$31)</f>
        <v/>
      </c>
      <c r="AV10" s="390" t="str">
        <f>IF($AV$4="","",สรุปคะแนนทั้งปี!E251*ข้อมูลพื้นฐาน!H$32)</f>
        <v/>
      </c>
      <c r="AW10" s="390" t="str">
        <f>IF($AW$4="","",สรุปคะแนนทั้งปี!I251*ข้อมูลพื้นฐาน!H$33)</f>
        <v/>
      </c>
      <c r="AX10" s="390" t="str">
        <f>IF($AX$4="","",สรุปคะแนนทั้งปี!M251*ข้อมูลพื้นฐาน!H$34)</f>
        <v/>
      </c>
      <c r="AY10" s="390" t="str">
        <f>IF($AY$4="","",สรุปคะแนนทั้งปี!Q251*ข้อมูลพื้นฐาน!H$35)</f>
        <v/>
      </c>
      <c r="AZ10" s="390" t="str">
        <f>IF($AZ$4="","",สรุปคะแนนทั้งปี!E308*ข้อมูลพื้นฐาน!H$36)</f>
        <v/>
      </c>
    </row>
    <row r="11" spans="1:53" s="35" customFormat="1" ht="13.5" customHeight="1">
      <c r="A11" s="54" t="str">
        <f>เวลาเรียน1!A12</f>
        <v/>
      </c>
      <c r="B11" s="71" t="str">
        <f>เวลาเรียน1!D12</f>
        <v/>
      </c>
      <c r="C11" s="392" t="str">
        <f>สรุปคะแนนทั้งปี!D13</f>
        <v/>
      </c>
      <c r="D11" s="392" t="str">
        <f>สรุปคะแนนทั้งปี!H13</f>
        <v/>
      </c>
      <c r="E11" s="392" t="str">
        <f>สรุปคะแนนทั้งปี!L13</f>
        <v/>
      </c>
      <c r="F11" s="392" t="str">
        <f>สรุปคะแนนทั้งปี!P13</f>
        <v/>
      </c>
      <c r="G11" s="392" t="str">
        <f>สรุปคะแนนทั้งปี!D73</f>
        <v/>
      </c>
      <c r="H11" s="392" t="str">
        <f>สรุปคะแนนทั้งปี!H73</f>
        <v/>
      </c>
      <c r="I11" s="392" t="str">
        <f>สรุปคะแนนทั้งปี!L73</f>
        <v/>
      </c>
      <c r="J11" s="392" t="str">
        <f>สรุปคะแนนทั้งปี!P73</f>
        <v/>
      </c>
      <c r="K11" s="392" t="str">
        <f>สรุปคะแนนทั้งปี!D133</f>
        <v/>
      </c>
      <c r="L11" s="392" t="str">
        <f>IF(A11="","",IF($L$4="","-",สรุปคะแนนทั้งปี!H133))</f>
        <v/>
      </c>
      <c r="M11" s="392" t="str">
        <f>IF(A11="","",IF($M$4="","-",สรุปคะแนนทั้งปี!L133))</f>
        <v/>
      </c>
      <c r="N11" s="392" t="str">
        <f>IF(A11="","",IF($N$4="","-",สรุปคะแนนทั้งปี!P133))</f>
        <v/>
      </c>
      <c r="O11" s="392" t="str">
        <f>IF(A11="","",IF($O$4="","-",สรุปคะแนนทั้งปี!D194))</f>
        <v/>
      </c>
      <c r="P11" s="392" t="str">
        <f>IF(A11="","",IF($P$4="","-",สรุปคะแนนทั้งปี!H194))</f>
        <v/>
      </c>
      <c r="Q11" s="392" t="str">
        <f>IF(A11="","",IF($Q$4="","-",สรุปคะแนนทั้งปี!L194))</f>
        <v/>
      </c>
      <c r="R11" s="392" t="str">
        <f>IF(A11="","",IF($R$4="","-",สรุปคะแนนทั้งปี!P194))</f>
        <v/>
      </c>
      <c r="S11" s="392" t="str">
        <f>IF(A11="","",IF($S$4="","-",สรุปคะแนนทั้งปี!D252))</f>
        <v/>
      </c>
      <c r="T11" s="392" t="str">
        <f>IF(I11="","",IF($T$4="","-",สรุปคะแนนทั้งปี!H252))</f>
        <v/>
      </c>
      <c r="U11" s="392" t="str">
        <f>IF(I11="","",IF($U$4="","-",สรุปคะแนนทั้งปี!L252))</f>
        <v/>
      </c>
      <c r="V11" s="392" t="str">
        <f>IF(I11="","",IF($V$4="","-",สรุปคะแนนทั้งปี!P252))</f>
        <v/>
      </c>
      <c r="W11" s="392" t="str">
        <f>IF(I11="","",IF($W$4="","-",สรุปคะแนนทั้งปี!L309))</f>
        <v/>
      </c>
      <c r="X11" s="392" t="str">
        <f t="shared" si="22"/>
        <v/>
      </c>
      <c r="Y11" s="393" t="str">
        <f t="shared" si="23"/>
        <v/>
      </c>
      <c r="Z11" s="394" t="str">
        <f>IF(A11="","",IF(AA11="ย้าย","",SUM(AF11:AZ11)/ข้อมูลพื้นฐาน!H$37))</f>
        <v/>
      </c>
      <c r="AA11" s="553" t="str">
        <f>IF('กรอกข้อมูล นร1'!E10="ย้าย",'กรอกข้อมูล นร1'!E10,"")</f>
        <v/>
      </c>
      <c r="AB11" s="49"/>
      <c r="AC11" s="49"/>
      <c r="AD11" s="49"/>
      <c r="AE11" s="49"/>
      <c r="AF11" s="390" t="str">
        <f>IF(A11="","",สรุปคะแนนทั้งปี!E13*ข้อมูลพื้นฐาน!$H$15)</f>
        <v/>
      </c>
      <c r="AG11" s="390" t="str">
        <f>IF(A11="","",สรุปคะแนนทั้งปี!I13*ข้อมูลพื้นฐาน!H$16)</f>
        <v/>
      </c>
      <c r="AH11" s="390" t="str">
        <f>IF(A11="","",สรุปคะแนนทั้งปี!M13*ข้อมูลพื้นฐาน!H$17)</f>
        <v/>
      </c>
      <c r="AI11" s="390" t="str">
        <f>IF(A11="","",สรุปคะแนนทั้งปี!Q13*ข้อมูลพื้นฐาน!H$18)</f>
        <v/>
      </c>
      <c r="AJ11" s="390" t="str">
        <f>IF(A11="","",สรุปคะแนนทั้งปี!E73*ข้อมูลพื้นฐาน!H$19)</f>
        <v/>
      </c>
      <c r="AK11" s="390" t="str">
        <f>IF(A11="","",สรุปคะแนนทั้งปี!I73*ข้อมูลพื้นฐาน!H$20)</f>
        <v/>
      </c>
      <c r="AL11" s="390" t="str">
        <f>IF(A11="","",สรุปคะแนนทั้งปี!M73*ข้อมูลพื้นฐาน!H$21)</f>
        <v/>
      </c>
      <c r="AM11" s="390" t="str">
        <f>IF(A11="","",สรุปคะแนนทั้งปี!Q73*ข้อมูลพื้นฐาน!H$22)</f>
        <v/>
      </c>
      <c r="AN11" s="390" t="str">
        <f>IF(A11="","",สรุปคะแนนทั้งปี!E133*ข้อมูลพื้นฐาน!H$23)</f>
        <v/>
      </c>
      <c r="AO11" s="390" t="e">
        <f>IF($AO$4="","",สรุปคะแนนทั้งปี!I133*ข้อมูลพื้นฐาน!H$25)</f>
        <v>#VALUE!</v>
      </c>
      <c r="AP11" s="390" t="str">
        <f>IF($AP$4="","",สรุปคะแนนทั้งปี!M133*ข้อมูลพื้นฐาน!H$26)</f>
        <v/>
      </c>
      <c r="AQ11" s="390" t="str">
        <f>IF($AQ$4="","",สรุปคะแนนทั้งปี!Q133*ข้อมูลพื้นฐาน!H$27)</f>
        <v/>
      </c>
      <c r="AR11" s="390" t="str">
        <f>IF($AR$4="","",สรุปคะแนนทั้งปี!E194*ข้อมูลพื้นฐาน!H$28)</f>
        <v/>
      </c>
      <c r="AS11" s="390" t="str">
        <f>IF($AS$4="","",สรุปคะแนนทั้งปี!I194*ข้อมูลพื้นฐาน!I$29)</f>
        <v/>
      </c>
      <c r="AT11" s="390" t="str">
        <f>IF($AT$4="","",สรุปคะแนนทั้งปี!M194*ข้อมูลพื้นฐาน!J$30)</f>
        <v/>
      </c>
      <c r="AU11" s="390" t="str">
        <f>IF($AU$4="","",สรุปคะแนนทั้งปี!Q194*ข้อมูลพื้นฐาน!K$31)</f>
        <v/>
      </c>
      <c r="AV11" s="390" t="str">
        <f>IF($AV$4="","",สรุปคะแนนทั้งปี!E252*ข้อมูลพื้นฐาน!H$32)</f>
        <v/>
      </c>
      <c r="AW11" s="390" t="str">
        <f>IF($AW$4="","",สรุปคะแนนทั้งปี!I252*ข้อมูลพื้นฐาน!H$33)</f>
        <v/>
      </c>
      <c r="AX11" s="390" t="str">
        <f>IF($AX$4="","",สรุปคะแนนทั้งปี!M252*ข้อมูลพื้นฐาน!H$34)</f>
        <v/>
      </c>
      <c r="AY11" s="390" t="str">
        <f>IF($AY$4="","",สรุปคะแนนทั้งปี!Q252*ข้อมูลพื้นฐาน!H$35)</f>
        <v/>
      </c>
      <c r="AZ11" s="390" t="str">
        <f>IF($AZ$4="","",สรุปคะแนนทั้งปี!E309*ข้อมูลพื้นฐาน!H$36)</f>
        <v/>
      </c>
    </row>
    <row r="12" spans="1:53" s="35" customFormat="1" ht="13.5" customHeight="1">
      <c r="A12" s="54" t="str">
        <f>เวลาเรียน1!A13</f>
        <v/>
      </c>
      <c r="B12" s="71" t="str">
        <f>เวลาเรียน1!D13</f>
        <v/>
      </c>
      <c r="C12" s="392" t="str">
        <f>สรุปคะแนนทั้งปี!D14</f>
        <v/>
      </c>
      <c r="D12" s="392" t="str">
        <f>สรุปคะแนนทั้งปี!H14</f>
        <v/>
      </c>
      <c r="E12" s="392" t="str">
        <f>สรุปคะแนนทั้งปี!L14</f>
        <v/>
      </c>
      <c r="F12" s="392" t="str">
        <f>สรุปคะแนนทั้งปี!P14</f>
        <v/>
      </c>
      <c r="G12" s="392" t="str">
        <f>สรุปคะแนนทั้งปี!D74</f>
        <v/>
      </c>
      <c r="H12" s="392" t="str">
        <f>สรุปคะแนนทั้งปี!H74</f>
        <v/>
      </c>
      <c r="I12" s="392" t="str">
        <f>สรุปคะแนนทั้งปี!L74</f>
        <v/>
      </c>
      <c r="J12" s="392" t="str">
        <f>สรุปคะแนนทั้งปี!P74</f>
        <v/>
      </c>
      <c r="K12" s="392" t="str">
        <f>สรุปคะแนนทั้งปี!D134</f>
        <v/>
      </c>
      <c r="L12" s="392" t="str">
        <f>IF(A12="","",IF($L$4="","-",สรุปคะแนนทั้งปี!H134))</f>
        <v/>
      </c>
      <c r="M12" s="392" t="str">
        <f>IF(A12="","",IF($M$4="","-",สรุปคะแนนทั้งปี!L134))</f>
        <v/>
      </c>
      <c r="N12" s="392" t="str">
        <f>IF(A12="","",IF($N$4="","-",สรุปคะแนนทั้งปี!P134))</f>
        <v/>
      </c>
      <c r="O12" s="392" t="str">
        <f>IF(A12="","",IF($O$4="","-",สรุปคะแนนทั้งปี!D195))</f>
        <v/>
      </c>
      <c r="P12" s="392" t="str">
        <f>IF(A12="","",IF($P$4="","-",สรุปคะแนนทั้งปี!H195))</f>
        <v/>
      </c>
      <c r="Q12" s="392" t="str">
        <f>IF(A12="","",IF($Q$4="","-",สรุปคะแนนทั้งปี!L195))</f>
        <v/>
      </c>
      <c r="R12" s="392" t="str">
        <f>IF(A12="","",IF($R$4="","-",สรุปคะแนนทั้งปี!P195))</f>
        <v/>
      </c>
      <c r="S12" s="392" t="str">
        <f>IF(A12="","",IF($S$4="","-",สรุปคะแนนทั้งปี!D253))</f>
        <v/>
      </c>
      <c r="T12" s="392" t="str">
        <f>IF(I12="","",IF($T$4="","-",สรุปคะแนนทั้งปี!H253))</f>
        <v/>
      </c>
      <c r="U12" s="392" t="str">
        <f>IF(I12="","",IF($U$4="","-",สรุปคะแนนทั้งปี!L253))</f>
        <v/>
      </c>
      <c r="V12" s="392" t="str">
        <f>IF(I12="","",IF($V$4="","-",สรุปคะแนนทั้งปี!P253))</f>
        <v/>
      </c>
      <c r="W12" s="392" t="str">
        <f>IF(I12="","",IF($W$4="","-",สรุปคะแนนทั้งปี!L310))</f>
        <v/>
      </c>
      <c r="X12" s="392" t="str">
        <f t="shared" si="22"/>
        <v/>
      </c>
      <c r="Y12" s="393" t="str">
        <f t="shared" si="23"/>
        <v/>
      </c>
      <c r="Z12" s="394" t="str">
        <f>IF(A12="","",IF(AA12="ย้าย","",SUM(AF12:AZ12)/ข้อมูลพื้นฐาน!H$37))</f>
        <v/>
      </c>
      <c r="AA12" s="553" t="str">
        <f>IF('กรอกข้อมูล นร1'!E11="ย้าย",'กรอกข้อมูล นร1'!E11,"")</f>
        <v/>
      </c>
      <c r="AB12" s="49"/>
      <c r="AC12" s="49"/>
      <c r="AD12" s="49"/>
      <c r="AE12" s="49"/>
      <c r="AF12" s="390" t="str">
        <f>IF(A12="","",สรุปคะแนนทั้งปี!E14*ข้อมูลพื้นฐาน!$H$15)</f>
        <v/>
      </c>
      <c r="AG12" s="390" t="str">
        <f>IF(A12="","",สรุปคะแนนทั้งปี!I14*ข้อมูลพื้นฐาน!H$16)</f>
        <v/>
      </c>
      <c r="AH12" s="390" t="str">
        <f>IF(A12="","",สรุปคะแนนทั้งปี!M14*ข้อมูลพื้นฐาน!H$17)</f>
        <v/>
      </c>
      <c r="AI12" s="390" t="str">
        <f>IF(A12="","",สรุปคะแนนทั้งปี!Q14*ข้อมูลพื้นฐาน!H$18)</f>
        <v/>
      </c>
      <c r="AJ12" s="390" t="str">
        <f>IF(A12="","",สรุปคะแนนทั้งปี!E74*ข้อมูลพื้นฐาน!H$19)</f>
        <v/>
      </c>
      <c r="AK12" s="390" t="str">
        <f>IF(A12="","",สรุปคะแนนทั้งปี!I74*ข้อมูลพื้นฐาน!H$20)</f>
        <v/>
      </c>
      <c r="AL12" s="390" t="str">
        <f>IF(A12="","",สรุปคะแนนทั้งปี!M74*ข้อมูลพื้นฐาน!H$21)</f>
        <v/>
      </c>
      <c r="AM12" s="390" t="str">
        <f>IF(A12="","",สรุปคะแนนทั้งปี!Q74*ข้อมูลพื้นฐาน!H$22)</f>
        <v/>
      </c>
      <c r="AN12" s="390" t="str">
        <f>IF(A12="","",สรุปคะแนนทั้งปี!E134*ข้อมูลพื้นฐาน!H$23)</f>
        <v/>
      </c>
      <c r="AO12" s="390" t="e">
        <f>IF($AO$4="","",สรุปคะแนนทั้งปี!I134*ข้อมูลพื้นฐาน!H$25)</f>
        <v>#VALUE!</v>
      </c>
      <c r="AP12" s="390" t="str">
        <f>IF($AP$4="","",สรุปคะแนนทั้งปี!M134*ข้อมูลพื้นฐาน!H$26)</f>
        <v/>
      </c>
      <c r="AQ12" s="390" t="str">
        <f>IF($AQ$4="","",สรุปคะแนนทั้งปี!Q134*ข้อมูลพื้นฐาน!H$27)</f>
        <v/>
      </c>
      <c r="AR12" s="390" t="str">
        <f>IF($AR$4="","",สรุปคะแนนทั้งปี!E195*ข้อมูลพื้นฐาน!H$28)</f>
        <v/>
      </c>
      <c r="AS12" s="390" t="str">
        <f>IF($AS$4="","",สรุปคะแนนทั้งปี!I195*ข้อมูลพื้นฐาน!I$29)</f>
        <v/>
      </c>
      <c r="AT12" s="390" t="str">
        <f>IF($AT$4="","",สรุปคะแนนทั้งปี!M195*ข้อมูลพื้นฐาน!J$30)</f>
        <v/>
      </c>
      <c r="AU12" s="390" t="str">
        <f>IF($AU$4="","",สรุปคะแนนทั้งปี!Q195*ข้อมูลพื้นฐาน!K$31)</f>
        <v/>
      </c>
      <c r="AV12" s="390" t="str">
        <f>IF($AV$4="","",สรุปคะแนนทั้งปี!E253*ข้อมูลพื้นฐาน!H$32)</f>
        <v/>
      </c>
      <c r="AW12" s="390" t="str">
        <f>IF($AW$4="","",สรุปคะแนนทั้งปี!I253*ข้อมูลพื้นฐาน!H$33)</f>
        <v/>
      </c>
      <c r="AX12" s="390" t="str">
        <f>IF($AX$4="","",สรุปคะแนนทั้งปี!M253*ข้อมูลพื้นฐาน!H$34)</f>
        <v/>
      </c>
      <c r="AY12" s="390" t="str">
        <f>IF($AY$4="","",สรุปคะแนนทั้งปี!Q253*ข้อมูลพื้นฐาน!H$35)</f>
        <v/>
      </c>
      <c r="AZ12" s="390" t="str">
        <f>IF($AZ$4="","",สรุปคะแนนทั้งปี!E310*ข้อมูลพื้นฐาน!H$36)</f>
        <v/>
      </c>
    </row>
    <row r="13" spans="1:53" s="35" customFormat="1" ht="13.5" customHeight="1">
      <c r="A13" s="54" t="str">
        <f>เวลาเรียน1!A14</f>
        <v/>
      </c>
      <c r="B13" s="71" t="str">
        <f>เวลาเรียน1!D14</f>
        <v/>
      </c>
      <c r="C13" s="392" t="str">
        <f>สรุปคะแนนทั้งปี!D15</f>
        <v/>
      </c>
      <c r="D13" s="392" t="str">
        <f>สรุปคะแนนทั้งปี!H15</f>
        <v/>
      </c>
      <c r="E13" s="392" t="str">
        <f>สรุปคะแนนทั้งปี!L15</f>
        <v/>
      </c>
      <c r="F13" s="392" t="str">
        <f>สรุปคะแนนทั้งปี!P15</f>
        <v/>
      </c>
      <c r="G13" s="392" t="str">
        <f>สรุปคะแนนทั้งปี!D75</f>
        <v/>
      </c>
      <c r="H13" s="392" t="str">
        <f>สรุปคะแนนทั้งปี!H75</f>
        <v/>
      </c>
      <c r="I13" s="392" t="str">
        <f>สรุปคะแนนทั้งปี!L75</f>
        <v/>
      </c>
      <c r="J13" s="392" t="str">
        <f>สรุปคะแนนทั้งปี!P75</f>
        <v/>
      </c>
      <c r="K13" s="392" t="str">
        <f>สรุปคะแนนทั้งปี!D135</f>
        <v/>
      </c>
      <c r="L13" s="392" t="str">
        <f>IF(A13="","",IF($L$4="","-",สรุปคะแนนทั้งปี!H135))</f>
        <v/>
      </c>
      <c r="M13" s="392" t="str">
        <f>IF(A13="","",IF($M$4="","-",สรุปคะแนนทั้งปี!L135))</f>
        <v/>
      </c>
      <c r="N13" s="392" t="str">
        <f>IF(A13="","",IF($N$4="","-",สรุปคะแนนทั้งปี!P135))</f>
        <v/>
      </c>
      <c r="O13" s="392" t="str">
        <f>IF(A13="","",IF($O$4="","-",สรุปคะแนนทั้งปี!D196))</f>
        <v/>
      </c>
      <c r="P13" s="392" t="str">
        <f>IF(A13="","",IF($P$4="","-",สรุปคะแนนทั้งปี!H196))</f>
        <v/>
      </c>
      <c r="Q13" s="392" t="str">
        <f>IF(A13="","",IF($Q$4="","-",สรุปคะแนนทั้งปี!L196))</f>
        <v/>
      </c>
      <c r="R13" s="392" t="str">
        <f>IF(A13="","",IF($R$4="","-",สรุปคะแนนทั้งปี!P196))</f>
        <v/>
      </c>
      <c r="S13" s="392" t="str">
        <f>IF(A13="","",IF($S$4="","-",สรุปคะแนนทั้งปี!D254))</f>
        <v/>
      </c>
      <c r="T13" s="392" t="str">
        <f>IF(I13="","",IF($T$4="","-",สรุปคะแนนทั้งปี!H254))</f>
        <v/>
      </c>
      <c r="U13" s="392" t="str">
        <f>IF(I13="","",IF($U$4="","-",สรุปคะแนนทั้งปี!L254))</f>
        <v/>
      </c>
      <c r="V13" s="392" t="str">
        <f>IF(I13="","",IF($V$4="","-",สรุปคะแนนทั้งปี!P254))</f>
        <v/>
      </c>
      <c r="W13" s="392" t="str">
        <f>IF(I13="","",IF($W$4="","-",สรุปคะแนนทั้งปี!L311))</f>
        <v/>
      </c>
      <c r="X13" s="392" t="str">
        <f t="shared" si="22"/>
        <v/>
      </c>
      <c r="Y13" s="393" t="str">
        <f t="shared" si="23"/>
        <v/>
      </c>
      <c r="Z13" s="394" t="str">
        <f>IF(A13="","",IF(AA13="ย้าย","",SUM(AF13:AZ13)/ข้อมูลพื้นฐาน!H$37))</f>
        <v/>
      </c>
      <c r="AA13" s="553" t="str">
        <f>IF('กรอกข้อมูล นร1'!E12="ย้าย",'กรอกข้อมูล นร1'!E12,"")</f>
        <v/>
      </c>
      <c r="AB13" s="49"/>
      <c r="AC13" s="49"/>
      <c r="AD13" s="49"/>
      <c r="AE13" s="49"/>
      <c r="AF13" s="390" t="str">
        <f>IF(A13="","",สรุปคะแนนทั้งปี!E15*ข้อมูลพื้นฐาน!$H$15)</f>
        <v/>
      </c>
      <c r="AG13" s="390" t="str">
        <f>IF(A13="","",สรุปคะแนนทั้งปี!I15*ข้อมูลพื้นฐาน!H$16)</f>
        <v/>
      </c>
      <c r="AH13" s="390" t="str">
        <f>IF(A13="","",สรุปคะแนนทั้งปี!M15*ข้อมูลพื้นฐาน!H$17)</f>
        <v/>
      </c>
      <c r="AI13" s="390" t="str">
        <f>IF(A13="","",สรุปคะแนนทั้งปี!Q15*ข้อมูลพื้นฐาน!H$18)</f>
        <v/>
      </c>
      <c r="AJ13" s="390" t="str">
        <f>IF(A13="","",สรุปคะแนนทั้งปี!E75*ข้อมูลพื้นฐาน!H$19)</f>
        <v/>
      </c>
      <c r="AK13" s="390" t="str">
        <f>IF(A13="","",สรุปคะแนนทั้งปี!I75*ข้อมูลพื้นฐาน!H$20)</f>
        <v/>
      </c>
      <c r="AL13" s="390" t="str">
        <f>IF(A13="","",สรุปคะแนนทั้งปี!M75*ข้อมูลพื้นฐาน!H$21)</f>
        <v/>
      </c>
      <c r="AM13" s="390" t="str">
        <f>IF(A13="","",สรุปคะแนนทั้งปี!Q75*ข้อมูลพื้นฐาน!H$22)</f>
        <v/>
      </c>
      <c r="AN13" s="390" t="str">
        <f>IF(A13="","",สรุปคะแนนทั้งปี!E135*ข้อมูลพื้นฐาน!H$23)</f>
        <v/>
      </c>
      <c r="AO13" s="390" t="e">
        <f>IF($AO$4="","",สรุปคะแนนทั้งปี!I135*ข้อมูลพื้นฐาน!H$25)</f>
        <v>#VALUE!</v>
      </c>
      <c r="AP13" s="390" t="str">
        <f>IF($AP$4="","",สรุปคะแนนทั้งปี!M135*ข้อมูลพื้นฐาน!H$26)</f>
        <v/>
      </c>
      <c r="AQ13" s="390" t="str">
        <f>IF($AQ$4="","",สรุปคะแนนทั้งปี!Q135*ข้อมูลพื้นฐาน!H$27)</f>
        <v/>
      </c>
      <c r="AR13" s="390" t="str">
        <f>IF($AR$4="","",สรุปคะแนนทั้งปี!E196*ข้อมูลพื้นฐาน!H$28)</f>
        <v/>
      </c>
      <c r="AS13" s="390" t="str">
        <f>IF($AS$4="","",สรุปคะแนนทั้งปี!I196*ข้อมูลพื้นฐาน!I$29)</f>
        <v/>
      </c>
      <c r="AT13" s="390" t="str">
        <f>IF($AT$4="","",สรุปคะแนนทั้งปี!M196*ข้อมูลพื้นฐาน!J$30)</f>
        <v/>
      </c>
      <c r="AU13" s="390" t="str">
        <f>IF($AU$4="","",สรุปคะแนนทั้งปี!Q196*ข้อมูลพื้นฐาน!K$31)</f>
        <v/>
      </c>
      <c r="AV13" s="390" t="str">
        <f>IF($AV$4="","",สรุปคะแนนทั้งปี!E254*ข้อมูลพื้นฐาน!H$32)</f>
        <v/>
      </c>
      <c r="AW13" s="390" t="str">
        <f>IF($AW$4="","",สรุปคะแนนทั้งปี!I254*ข้อมูลพื้นฐาน!H$33)</f>
        <v/>
      </c>
      <c r="AX13" s="390" t="str">
        <f>IF($AX$4="","",สรุปคะแนนทั้งปี!M254*ข้อมูลพื้นฐาน!H$34)</f>
        <v/>
      </c>
      <c r="AY13" s="390" t="str">
        <f>IF($AY$4="","",สรุปคะแนนทั้งปี!Q254*ข้อมูลพื้นฐาน!H$35)</f>
        <v/>
      </c>
      <c r="AZ13" s="390" t="str">
        <f>IF($AZ$4="","",สรุปคะแนนทั้งปี!E311*ข้อมูลพื้นฐาน!H$36)</f>
        <v/>
      </c>
    </row>
    <row r="14" spans="1:53" s="35" customFormat="1" ht="13.5" customHeight="1">
      <c r="A14" s="54" t="str">
        <f>เวลาเรียน1!A15</f>
        <v/>
      </c>
      <c r="B14" s="71" t="str">
        <f>เวลาเรียน1!D15</f>
        <v/>
      </c>
      <c r="C14" s="392" t="str">
        <f>สรุปคะแนนทั้งปี!D16</f>
        <v/>
      </c>
      <c r="D14" s="392" t="str">
        <f>สรุปคะแนนทั้งปี!H16</f>
        <v/>
      </c>
      <c r="E14" s="392" t="str">
        <f>สรุปคะแนนทั้งปี!L16</f>
        <v/>
      </c>
      <c r="F14" s="392" t="str">
        <f>สรุปคะแนนทั้งปี!P16</f>
        <v/>
      </c>
      <c r="G14" s="392" t="str">
        <f>สรุปคะแนนทั้งปี!D76</f>
        <v/>
      </c>
      <c r="H14" s="392" t="str">
        <f>สรุปคะแนนทั้งปี!H76</f>
        <v/>
      </c>
      <c r="I14" s="392" t="str">
        <f>สรุปคะแนนทั้งปี!L76</f>
        <v/>
      </c>
      <c r="J14" s="392" t="str">
        <f>สรุปคะแนนทั้งปี!P76</f>
        <v/>
      </c>
      <c r="K14" s="392" t="str">
        <f>สรุปคะแนนทั้งปี!D136</f>
        <v/>
      </c>
      <c r="L14" s="392" t="str">
        <f>IF(A14="","",IF($L$4="","-",สรุปคะแนนทั้งปี!H136))</f>
        <v/>
      </c>
      <c r="M14" s="392" t="str">
        <f>IF(A14="","",IF($M$4="","-",สรุปคะแนนทั้งปี!L136))</f>
        <v/>
      </c>
      <c r="N14" s="392" t="str">
        <f>IF(A14="","",IF($N$4="","-",สรุปคะแนนทั้งปี!P136))</f>
        <v/>
      </c>
      <c r="O14" s="392" t="str">
        <f>IF(A14="","",IF($O$4="","-",สรุปคะแนนทั้งปี!D197))</f>
        <v/>
      </c>
      <c r="P14" s="392" t="str">
        <f>IF(A14="","",IF($P$4="","-",สรุปคะแนนทั้งปี!H197))</f>
        <v/>
      </c>
      <c r="Q14" s="392" t="str">
        <f>IF(A14="","",IF($Q$4="","-",สรุปคะแนนทั้งปี!L197))</f>
        <v/>
      </c>
      <c r="R14" s="392" t="str">
        <f>IF(A14="","",IF($R$4="","-",สรุปคะแนนทั้งปี!P197))</f>
        <v/>
      </c>
      <c r="S14" s="392" t="str">
        <f>IF(A14="","",IF($S$4="","-",สรุปคะแนนทั้งปี!D255))</f>
        <v/>
      </c>
      <c r="T14" s="392" t="str">
        <f>IF(I14="","",IF($T$4="","-",สรุปคะแนนทั้งปี!H255))</f>
        <v/>
      </c>
      <c r="U14" s="392" t="str">
        <f>IF(I14="","",IF($U$4="","-",สรุปคะแนนทั้งปี!L255))</f>
        <v/>
      </c>
      <c r="V14" s="392" t="str">
        <f>IF(I14="","",IF($V$4="","-",สรุปคะแนนทั้งปี!P255))</f>
        <v/>
      </c>
      <c r="W14" s="392" t="str">
        <f>IF(I14="","",IF($W$4="","-",สรุปคะแนนทั้งปี!L312))</f>
        <v/>
      </c>
      <c r="X14" s="392" t="str">
        <f t="shared" si="22"/>
        <v/>
      </c>
      <c r="Y14" s="393" t="str">
        <f t="shared" si="23"/>
        <v/>
      </c>
      <c r="Z14" s="394" t="str">
        <f>IF(A14="","",IF(AA14="ย้าย","",SUM(AF14:AZ14)/ข้อมูลพื้นฐาน!H$37))</f>
        <v/>
      </c>
      <c r="AA14" s="553" t="str">
        <f>IF('กรอกข้อมูล นร1'!E13="ย้าย",'กรอกข้อมูล นร1'!E13,"")</f>
        <v/>
      </c>
      <c r="AB14" s="49"/>
      <c r="AC14" s="49"/>
      <c r="AD14" s="49"/>
      <c r="AE14" s="49"/>
      <c r="AF14" s="390" t="str">
        <f>IF(A14="","",สรุปคะแนนทั้งปี!E16*ข้อมูลพื้นฐาน!$H$15)</f>
        <v/>
      </c>
      <c r="AG14" s="390" t="str">
        <f>IF(A14="","",สรุปคะแนนทั้งปี!I16*ข้อมูลพื้นฐาน!H$16)</f>
        <v/>
      </c>
      <c r="AH14" s="390" t="str">
        <f>IF(A14="","",สรุปคะแนนทั้งปี!M16*ข้อมูลพื้นฐาน!H$17)</f>
        <v/>
      </c>
      <c r="AI14" s="390" t="str">
        <f>IF(A14="","",สรุปคะแนนทั้งปี!Q16*ข้อมูลพื้นฐาน!H$18)</f>
        <v/>
      </c>
      <c r="AJ14" s="390" t="str">
        <f>IF(A14="","",สรุปคะแนนทั้งปี!E76*ข้อมูลพื้นฐาน!H$19)</f>
        <v/>
      </c>
      <c r="AK14" s="390" t="str">
        <f>IF(A14="","",สรุปคะแนนทั้งปี!I76*ข้อมูลพื้นฐาน!H$20)</f>
        <v/>
      </c>
      <c r="AL14" s="390" t="str">
        <f>IF(A14="","",สรุปคะแนนทั้งปี!M76*ข้อมูลพื้นฐาน!H$21)</f>
        <v/>
      </c>
      <c r="AM14" s="390" t="str">
        <f>IF(A14="","",สรุปคะแนนทั้งปี!Q76*ข้อมูลพื้นฐาน!H$22)</f>
        <v/>
      </c>
      <c r="AN14" s="390" t="str">
        <f>IF(A14="","",สรุปคะแนนทั้งปี!E136*ข้อมูลพื้นฐาน!H$23)</f>
        <v/>
      </c>
      <c r="AO14" s="390" t="e">
        <f>IF($AO$4="","",สรุปคะแนนทั้งปี!I136*ข้อมูลพื้นฐาน!H$25)</f>
        <v>#VALUE!</v>
      </c>
      <c r="AP14" s="390" t="str">
        <f>IF($AP$4="","",สรุปคะแนนทั้งปี!M136*ข้อมูลพื้นฐาน!H$26)</f>
        <v/>
      </c>
      <c r="AQ14" s="390" t="str">
        <f>IF($AQ$4="","",สรุปคะแนนทั้งปี!Q136*ข้อมูลพื้นฐาน!H$27)</f>
        <v/>
      </c>
      <c r="AR14" s="390" t="str">
        <f>IF($AR$4="","",สรุปคะแนนทั้งปี!E197*ข้อมูลพื้นฐาน!H$28)</f>
        <v/>
      </c>
      <c r="AS14" s="390" t="str">
        <f>IF($AS$4="","",สรุปคะแนนทั้งปี!I197*ข้อมูลพื้นฐาน!I$29)</f>
        <v/>
      </c>
      <c r="AT14" s="390" t="str">
        <f>IF($AT$4="","",สรุปคะแนนทั้งปี!M197*ข้อมูลพื้นฐาน!J$30)</f>
        <v/>
      </c>
      <c r="AU14" s="390" t="str">
        <f>IF($AU$4="","",สรุปคะแนนทั้งปี!Q197*ข้อมูลพื้นฐาน!K$31)</f>
        <v/>
      </c>
      <c r="AV14" s="390" t="str">
        <f>IF($AV$4="","",สรุปคะแนนทั้งปี!E255*ข้อมูลพื้นฐาน!H$32)</f>
        <v/>
      </c>
      <c r="AW14" s="390" t="str">
        <f>IF($AW$4="","",สรุปคะแนนทั้งปี!I255*ข้อมูลพื้นฐาน!H$33)</f>
        <v/>
      </c>
      <c r="AX14" s="390" t="str">
        <f>IF($AX$4="","",สรุปคะแนนทั้งปี!M255*ข้อมูลพื้นฐาน!H$34)</f>
        <v/>
      </c>
      <c r="AY14" s="390" t="str">
        <f>IF($AY$4="","",สรุปคะแนนทั้งปี!Q255*ข้อมูลพื้นฐาน!H$35)</f>
        <v/>
      </c>
      <c r="AZ14" s="390" t="str">
        <f>IF($AZ$4="","",สรุปคะแนนทั้งปี!E312*ข้อมูลพื้นฐาน!H$36)</f>
        <v/>
      </c>
    </row>
    <row r="15" spans="1:53" s="35" customFormat="1" ht="13.5" customHeight="1">
      <c r="A15" s="54" t="str">
        <f>เวลาเรียน1!A16</f>
        <v/>
      </c>
      <c r="B15" s="71" t="str">
        <f>เวลาเรียน1!D16</f>
        <v/>
      </c>
      <c r="C15" s="392" t="str">
        <f>สรุปคะแนนทั้งปี!D17</f>
        <v/>
      </c>
      <c r="D15" s="392" t="str">
        <f>สรุปคะแนนทั้งปี!H17</f>
        <v/>
      </c>
      <c r="E15" s="392" t="str">
        <f>สรุปคะแนนทั้งปี!L17</f>
        <v/>
      </c>
      <c r="F15" s="392" t="str">
        <f>สรุปคะแนนทั้งปี!P17</f>
        <v/>
      </c>
      <c r="G15" s="392" t="str">
        <f>สรุปคะแนนทั้งปี!D77</f>
        <v/>
      </c>
      <c r="H15" s="392" t="str">
        <f>สรุปคะแนนทั้งปี!H77</f>
        <v/>
      </c>
      <c r="I15" s="392" t="str">
        <f>สรุปคะแนนทั้งปี!L77</f>
        <v/>
      </c>
      <c r="J15" s="392" t="str">
        <f>สรุปคะแนนทั้งปี!P77</f>
        <v/>
      </c>
      <c r="K15" s="392" t="str">
        <f>สรุปคะแนนทั้งปี!D137</f>
        <v/>
      </c>
      <c r="L15" s="392" t="str">
        <f>IF(A15="","",IF($L$4="","-",สรุปคะแนนทั้งปี!H137))</f>
        <v/>
      </c>
      <c r="M15" s="392" t="str">
        <f>IF(A15="","",IF($M$4="","-",สรุปคะแนนทั้งปี!L137))</f>
        <v/>
      </c>
      <c r="N15" s="392" t="str">
        <f>IF(A15="","",IF($N$4="","-",สรุปคะแนนทั้งปี!P137))</f>
        <v/>
      </c>
      <c r="O15" s="392" t="str">
        <f>IF(A15="","",IF($O$4="","-",สรุปคะแนนทั้งปี!D198))</f>
        <v/>
      </c>
      <c r="P15" s="392" t="str">
        <f>IF(A15="","",IF($P$4="","-",สรุปคะแนนทั้งปี!H198))</f>
        <v/>
      </c>
      <c r="Q15" s="392" t="str">
        <f>IF(A15="","",IF($Q$4="","-",สรุปคะแนนทั้งปี!L198))</f>
        <v/>
      </c>
      <c r="R15" s="392" t="str">
        <f>IF(A15="","",IF($R$4="","-",สรุปคะแนนทั้งปี!P198))</f>
        <v/>
      </c>
      <c r="S15" s="392" t="str">
        <f>IF(A15="","",IF($S$4="","-",สรุปคะแนนทั้งปี!D256))</f>
        <v/>
      </c>
      <c r="T15" s="392" t="str">
        <f>IF(I15="","",IF($T$4="","-",สรุปคะแนนทั้งปี!H256))</f>
        <v/>
      </c>
      <c r="U15" s="392" t="str">
        <f>IF(I15="","",IF($U$4="","-",สรุปคะแนนทั้งปี!L256))</f>
        <v/>
      </c>
      <c r="V15" s="392" t="str">
        <f>IF(I15="","",IF($V$4="","-",สรุปคะแนนทั้งปี!P256))</f>
        <v/>
      </c>
      <c r="W15" s="392" t="str">
        <f>IF(I15="","",IF($W$4="","-",สรุปคะแนนทั้งปี!L313))</f>
        <v/>
      </c>
      <c r="X15" s="392" t="str">
        <f t="shared" si="22"/>
        <v/>
      </c>
      <c r="Y15" s="393" t="str">
        <f t="shared" si="23"/>
        <v/>
      </c>
      <c r="Z15" s="394" t="str">
        <f>IF(A15="","",IF(AA15="ย้าย","",SUM(AF15:AZ15)/ข้อมูลพื้นฐาน!H$37))</f>
        <v/>
      </c>
      <c r="AA15" s="553" t="str">
        <f>IF('กรอกข้อมูล นร1'!E14="ย้าย",'กรอกข้อมูล นร1'!E14,"")</f>
        <v/>
      </c>
      <c r="AB15" s="49"/>
      <c r="AC15" s="49"/>
      <c r="AD15" s="49"/>
      <c r="AE15" s="49"/>
      <c r="AF15" s="390" t="str">
        <f>IF(A15="","",สรุปคะแนนทั้งปี!E17*ข้อมูลพื้นฐาน!$H$15)</f>
        <v/>
      </c>
      <c r="AG15" s="390" t="str">
        <f>IF(A15="","",สรุปคะแนนทั้งปี!I17*ข้อมูลพื้นฐาน!H$16)</f>
        <v/>
      </c>
      <c r="AH15" s="390" t="str">
        <f>IF(A15="","",สรุปคะแนนทั้งปี!M17*ข้อมูลพื้นฐาน!H$17)</f>
        <v/>
      </c>
      <c r="AI15" s="390" t="str">
        <f>IF(A15="","",สรุปคะแนนทั้งปี!Q17*ข้อมูลพื้นฐาน!H$18)</f>
        <v/>
      </c>
      <c r="AJ15" s="390" t="str">
        <f>IF(A15="","",สรุปคะแนนทั้งปี!E77*ข้อมูลพื้นฐาน!H$19)</f>
        <v/>
      </c>
      <c r="AK15" s="390" t="str">
        <f>IF(A15="","",สรุปคะแนนทั้งปี!I77*ข้อมูลพื้นฐาน!H$20)</f>
        <v/>
      </c>
      <c r="AL15" s="390" t="str">
        <f>IF(A15="","",สรุปคะแนนทั้งปี!M77*ข้อมูลพื้นฐาน!H$21)</f>
        <v/>
      </c>
      <c r="AM15" s="390" t="str">
        <f>IF(A15="","",สรุปคะแนนทั้งปี!Q77*ข้อมูลพื้นฐาน!H$22)</f>
        <v/>
      </c>
      <c r="AN15" s="390" t="str">
        <f>IF(A15="","",สรุปคะแนนทั้งปี!E137*ข้อมูลพื้นฐาน!H$23)</f>
        <v/>
      </c>
      <c r="AO15" s="390" t="e">
        <f>IF($AO$4="","",สรุปคะแนนทั้งปี!I137*ข้อมูลพื้นฐาน!H$25)</f>
        <v>#VALUE!</v>
      </c>
      <c r="AP15" s="390" t="str">
        <f>IF($AP$4="","",สรุปคะแนนทั้งปี!M137*ข้อมูลพื้นฐาน!H$26)</f>
        <v/>
      </c>
      <c r="AQ15" s="390" t="str">
        <f>IF($AQ$4="","",สรุปคะแนนทั้งปี!Q137*ข้อมูลพื้นฐาน!H$27)</f>
        <v/>
      </c>
      <c r="AR15" s="390" t="str">
        <f>IF($AR$4="","",สรุปคะแนนทั้งปี!E198*ข้อมูลพื้นฐาน!H$28)</f>
        <v/>
      </c>
      <c r="AS15" s="390" t="str">
        <f>IF($AS$4="","",สรุปคะแนนทั้งปี!I198*ข้อมูลพื้นฐาน!I$29)</f>
        <v/>
      </c>
      <c r="AT15" s="390" t="str">
        <f>IF($AT$4="","",สรุปคะแนนทั้งปี!M198*ข้อมูลพื้นฐาน!J$30)</f>
        <v/>
      </c>
      <c r="AU15" s="390" t="str">
        <f>IF($AU$4="","",สรุปคะแนนทั้งปี!Q198*ข้อมูลพื้นฐาน!K$31)</f>
        <v/>
      </c>
      <c r="AV15" s="390" t="str">
        <f>IF($AV$4="","",สรุปคะแนนทั้งปี!E256*ข้อมูลพื้นฐาน!H$32)</f>
        <v/>
      </c>
      <c r="AW15" s="390" t="str">
        <f>IF($AW$4="","",สรุปคะแนนทั้งปี!I256*ข้อมูลพื้นฐาน!H$33)</f>
        <v/>
      </c>
      <c r="AX15" s="390" t="str">
        <f>IF($AX$4="","",สรุปคะแนนทั้งปี!M256*ข้อมูลพื้นฐาน!H$34)</f>
        <v/>
      </c>
      <c r="AY15" s="390" t="str">
        <f>IF($AY$4="","",สรุปคะแนนทั้งปี!Q256*ข้อมูลพื้นฐาน!H$35)</f>
        <v/>
      </c>
      <c r="AZ15" s="390" t="str">
        <f>IF($AZ$4="","",สรุปคะแนนทั้งปี!E313*ข้อมูลพื้นฐาน!H$36)</f>
        <v/>
      </c>
    </row>
    <row r="16" spans="1:53" s="35" customFormat="1" ht="13.5" customHeight="1">
      <c r="A16" s="54" t="str">
        <f>เวลาเรียน1!A17</f>
        <v/>
      </c>
      <c r="B16" s="71" t="str">
        <f>เวลาเรียน1!D17</f>
        <v/>
      </c>
      <c r="C16" s="392" t="str">
        <f>สรุปคะแนนทั้งปี!D18</f>
        <v/>
      </c>
      <c r="D16" s="392" t="str">
        <f>สรุปคะแนนทั้งปี!H18</f>
        <v/>
      </c>
      <c r="E16" s="392" t="str">
        <f>สรุปคะแนนทั้งปี!L18</f>
        <v/>
      </c>
      <c r="F16" s="392" t="str">
        <f>สรุปคะแนนทั้งปี!P18</f>
        <v/>
      </c>
      <c r="G16" s="392" t="str">
        <f>สรุปคะแนนทั้งปี!D78</f>
        <v/>
      </c>
      <c r="H16" s="392" t="str">
        <f>สรุปคะแนนทั้งปี!H78</f>
        <v/>
      </c>
      <c r="I16" s="392" t="str">
        <f>สรุปคะแนนทั้งปี!L78</f>
        <v/>
      </c>
      <c r="J16" s="392" t="str">
        <f>สรุปคะแนนทั้งปี!P78</f>
        <v/>
      </c>
      <c r="K16" s="392" t="str">
        <f>สรุปคะแนนทั้งปี!D138</f>
        <v/>
      </c>
      <c r="L16" s="392" t="str">
        <f>IF(A16="","",IF($L$4="","-",สรุปคะแนนทั้งปี!H138))</f>
        <v/>
      </c>
      <c r="M16" s="392" t="str">
        <f>IF(A16="","",IF($M$4="","-",สรุปคะแนนทั้งปี!L138))</f>
        <v/>
      </c>
      <c r="N16" s="392" t="str">
        <f>IF(A16="","",IF($N$4="","-",สรุปคะแนนทั้งปี!P138))</f>
        <v/>
      </c>
      <c r="O16" s="392" t="str">
        <f>IF(A16="","",IF($O$4="","-",สรุปคะแนนทั้งปี!D199))</f>
        <v/>
      </c>
      <c r="P16" s="392" t="str">
        <f>IF(A16="","",IF($P$4="","-",สรุปคะแนนทั้งปี!H199))</f>
        <v/>
      </c>
      <c r="Q16" s="392" t="str">
        <f>IF(A16="","",IF($Q$4="","-",สรุปคะแนนทั้งปี!L199))</f>
        <v/>
      </c>
      <c r="R16" s="392" t="str">
        <f>IF(A16="","",IF($R$4="","-",สรุปคะแนนทั้งปี!P199))</f>
        <v/>
      </c>
      <c r="S16" s="392" t="str">
        <f>IF(A16="","",IF($S$4="","-",สรุปคะแนนทั้งปี!D257))</f>
        <v/>
      </c>
      <c r="T16" s="392" t="str">
        <f>IF(I16="","",IF($T$4="","-",สรุปคะแนนทั้งปี!H257))</f>
        <v/>
      </c>
      <c r="U16" s="392" t="str">
        <f>IF(I16="","",IF($U$4="","-",สรุปคะแนนทั้งปี!L257))</f>
        <v/>
      </c>
      <c r="V16" s="392" t="str">
        <f>IF(I16="","",IF($V$4="","-",สรุปคะแนนทั้งปี!P257))</f>
        <v/>
      </c>
      <c r="W16" s="392" t="str">
        <f>IF(I16="","",IF($W$4="","-",สรุปคะแนนทั้งปี!L314))</f>
        <v/>
      </c>
      <c r="X16" s="392" t="str">
        <f t="shared" si="22"/>
        <v/>
      </c>
      <c r="Y16" s="393" t="str">
        <f t="shared" si="23"/>
        <v/>
      </c>
      <c r="Z16" s="394" t="str">
        <f>IF(A16="","",IF(AA16="ย้าย","",SUM(AF16:AZ16)/ข้อมูลพื้นฐาน!H$37))</f>
        <v/>
      </c>
      <c r="AA16" s="553" t="str">
        <f>IF('กรอกข้อมูล นร1'!E15="ย้าย",'กรอกข้อมูล นร1'!E15,"")</f>
        <v/>
      </c>
      <c r="AB16" s="49"/>
      <c r="AC16" s="49"/>
      <c r="AD16" s="49"/>
      <c r="AE16" s="49"/>
      <c r="AF16" s="390" t="str">
        <f>IF(A16="","",สรุปคะแนนทั้งปี!E18*ข้อมูลพื้นฐาน!$H$15)</f>
        <v/>
      </c>
      <c r="AG16" s="390" t="str">
        <f>IF(A16="","",สรุปคะแนนทั้งปี!I18*ข้อมูลพื้นฐาน!H$16)</f>
        <v/>
      </c>
      <c r="AH16" s="390" t="str">
        <f>IF(A16="","",สรุปคะแนนทั้งปี!M18*ข้อมูลพื้นฐาน!H$17)</f>
        <v/>
      </c>
      <c r="AI16" s="390" t="str">
        <f>IF(A16="","",สรุปคะแนนทั้งปี!Q18*ข้อมูลพื้นฐาน!H$18)</f>
        <v/>
      </c>
      <c r="AJ16" s="390" t="str">
        <f>IF(A16="","",สรุปคะแนนทั้งปี!E78*ข้อมูลพื้นฐาน!H$19)</f>
        <v/>
      </c>
      <c r="AK16" s="390" t="str">
        <f>IF(A16="","",สรุปคะแนนทั้งปี!I78*ข้อมูลพื้นฐาน!H$20)</f>
        <v/>
      </c>
      <c r="AL16" s="390" t="str">
        <f>IF(A16="","",สรุปคะแนนทั้งปี!M78*ข้อมูลพื้นฐาน!H$21)</f>
        <v/>
      </c>
      <c r="AM16" s="390" t="str">
        <f>IF(A16="","",สรุปคะแนนทั้งปี!Q78*ข้อมูลพื้นฐาน!H$22)</f>
        <v/>
      </c>
      <c r="AN16" s="390" t="str">
        <f>IF(A16="","",สรุปคะแนนทั้งปี!E138*ข้อมูลพื้นฐาน!H$23)</f>
        <v/>
      </c>
      <c r="AO16" s="390" t="e">
        <f>IF($AO$4="","",สรุปคะแนนทั้งปี!I138*ข้อมูลพื้นฐาน!H$25)</f>
        <v>#VALUE!</v>
      </c>
      <c r="AP16" s="390" t="str">
        <f>IF($AP$4="","",สรุปคะแนนทั้งปี!M138*ข้อมูลพื้นฐาน!H$26)</f>
        <v/>
      </c>
      <c r="AQ16" s="390" t="str">
        <f>IF($AQ$4="","",สรุปคะแนนทั้งปี!Q138*ข้อมูลพื้นฐาน!H$27)</f>
        <v/>
      </c>
      <c r="AR16" s="390" t="str">
        <f>IF($AR$4="","",สรุปคะแนนทั้งปี!E199*ข้อมูลพื้นฐาน!H$28)</f>
        <v/>
      </c>
      <c r="AS16" s="390" t="str">
        <f>IF($AS$4="","",สรุปคะแนนทั้งปี!I199*ข้อมูลพื้นฐาน!I$29)</f>
        <v/>
      </c>
      <c r="AT16" s="390" t="str">
        <f>IF($AT$4="","",สรุปคะแนนทั้งปี!M199*ข้อมูลพื้นฐาน!J$30)</f>
        <v/>
      </c>
      <c r="AU16" s="390" t="str">
        <f>IF($AU$4="","",สรุปคะแนนทั้งปี!Q199*ข้อมูลพื้นฐาน!K$31)</f>
        <v/>
      </c>
      <c r="AV16" s="390" t="str">
        <f>IF($AV$4="","",สรุปคะแนนทั้งปี!E257*ข้อมูลพื้นฐาน!H$32)</f>
        <v/>
      </c>
      <c r="AW16" s="390" t="str">
        <f>IF($AW$4="","",สรุปคะแนนทั้งปี!I257*ข้อมูลพื้นฐาน!H$33)</f>
        <v/>
      </c>
      <c r="AX16" s="390" t="str">
        <f>IF($AX$4="","",สรุปคะแนนทั้งปี!M257*ข้อมูลพื้นฐาน!H$34)</f>
        <v/>
      </c>
      <c r="AY16" s="390" t="str">
        <f>IF($AY$4="","",สรุปคะแนนทั้งปี!Q257*ข้อมูลพื้นฐาน!H$35)</f>
        <v/>
      </c>
      <c r="AZ16" s="390" t="str">
        <f>IF($AZ$4="","",สรุปคะแนนทั้งปี!E314*ข้อมูลพื้นฐาน!H$36)</f>
        <v/>
      </c>
    </row>
    <row r="17" spans="1:52" s="35" customFormat="1" ht="13.5" customHeight="1">
      <c r="A17" s="54" t="str">
        <f>เวลาเรียน1!A18</f>
        <v/>
      </c>
      <c r="B17" s="71" t="str">
        <f>เวลาเรียน1!D18</f>
        <v/>
      </c>
      <c r="C17" s="392" t="str">
        <f>สรุปคะแนนทั้งปี!D19</f>
        <v/>
      </c>
      <c r="D17" s="392" t="str">
        <f>สรุปคะแนนทั้งปี!H19</f>
        <v/>
      </c>
      <c r="E17" s="392" t="str">
        <f>สรุปคะแนนทั้งปี!L19</f>
        <v/>
      </c>
      <c r="F17" s="392" t="str">
        <f>สรุปคะแนนทั้งปี!P19</f>
        <v/>
      </c>
      <c r="G17" s="392" t="str">
        <f>สรุปคะแนนทั้งปี!D79</f>
        <v/>
      </c>
      <c r="H17" s="392" t="str">
        <f>สรุปคะแนนทั้งปี!H79</f>
        <v/>
      </c>
      <c r="I17" s="392" t="str">
        <f>สรุปคะแนนทั้งปี!L79</f>
        <v/>
      </c>
      <c r="J17" s="392" t="str">
        <f>สรุปคะแนนทั้งปี!P79</f>
        <v/>
      </c>
      <c r="K17" s="392" t="str">
        <f>สรุปคะแนนทั้งปี!D139</f>
        <v/>
      </c>
      <c r="L17" s="392" t="str">
        <f>IF(A17="","",IF($L$4="","-",สรุปคะแนนทั้งปี!H139))</f>
        <v/>
      </c>
      <c r="M17" s="392" t="str">
        <f>IF(A17="","",IF($M$4="","-",สรุปคะแนนทั้งปี!L139))</f>
        <v/>
      </c>
      <c r="N17" s="392" t="str">
        <f>IF(A17="","",IF($N$4="","-",สรุปคะแนนทั้งปี!P139))</f>
        <v/>
      </c>
      <c r="O17" s="392" t="str">
        <f>IF(A17="","",IF($O$4="","-",สรุปคะแนนทั้งปี!D200))</f>
        <v/>
      </c>
      <c r="P17" s="392" t="str">
        <f>IF(A17="","",IF($P$4="","-",สรุปคะแนนทั้งปี!H200))</f>
        <v/>
      </c>
      <c r="Q17" s="392" t="str">
        <f>IF(A17="","",IF($Q$4="","-",สรุปคะแนนทั้งปี!L200))</f>
        <v/>
      </c>
      <c r="R17" s="392" t="str">
        <f>IF(A17="","",IF($R$4="","-",สรุปคะแนนทั้งปี!P200))</f>
        <v/>
      </c>
      <c r="S17" s="392" t="str">
        <f>IF(A17="","",IF($S$4="","-",สรุปคะแนนทั้งปี!D258))</f>
        <v/>
      </c>
      <c r="T17" s="392" t="str">
        <f>IF(I17="","",IF($T$4="","-",สรุปคะแนนทั้งปี!H258))</f>
        <v/>
      </c>
      <c r="U17" s="392" t="str">
        <f>IF(I17="","",IF($U$4="","-",สรุปคะแนนทั้งปี!L258))</f>
        <v/>
      </c>
      <c r="V17" s="392" t="str">
        <f>IF(I17="","",IF($V$4="","-",สรุปคะแนนทั้งปี!P258))</f>
        <v/>
      </c>
      <c r="W17" s="392" t="str">
        <f>IF(I17="","",IF($W$4="","-",สรุปคะแนนทั้งปี!L315))</f>
        <v/>
      </c>
      <c r="X17" s="392" t="str">
        <f t="shared" si="22"/>
        <v/>
      </c>
      <c r="Y17" s="393" t="str">
        <f t="shared" si="23"/>
        <v/>
      </c>
      <c r="Z17" s="394" t="str">
        <f>IF(A17="","",IF(AA17="ย้าย","",SUM(AF17:AZ17)/ข้อมูลพื้นฐาน!H$37))</f>
        <v/>
      </c>
      <c r="AA17" s="553" t="str">
        <f>IF('กรอกข้อมูล นร1'!E16="ย้าย",'กรอกข้อมูล นร1'!E16,"")</f>
        <v/>
      </c>
      <c r="AB17" s="49"/>
      <c r="AC17" s="49"/>
      <c r="AD17" s="49"/>
      <c r="AE17" s="49"/>
      <c r="AF17" s="390" t="str">
        <f>IF(A17="","",สรุปคะแนนทั้งปี!E19*ข้อมูลพื้นฐาน!$H$15)</f>
        <v/>
      </c>
      <c r="AG17" s="390" t="str">
        <f>IF(A17="","",สรุปคะแนนทั้งปี!I19*ข้อมูลพื้นฐาน!H$16)</f>
        <v/>
      </c>
      <c r="AH17" s="390" t="str">
        <f>IF(A17="","",สรุปคะแนนทั้งปี!M19*ข้อมูลพื้นฐาน!H$17)</f>
        <v/>
      </c>
      <c r="AI17" s="390" t="str">
        <f>IF(A17="","",สรุปคะแนนทั้งปี!Q19*ข้อมูลพื้นฐาน!H$18)</f>
        <v/>
      </c>
      <c r="AJ17" s="390" t="str">
        <f>IF(A17="","",สรุปคะแนนทั้งปี!E79*ข้อมูลพื้นฐาน!H$19)</f>
        <v/>
      </c>
      <c r="AK17" s="390" t="str">
        <f>IF(A17="","",สรุปคะแนนทั้งปี!I79*ข้อมูลพื้นฐาน!H$20)</f>
        <v/>
      </c>
      <c r="AL17" s="390" t="str">
        <f>IF(A17="","",สรุปคะแนนทั้งปี!M79*ข้อมูลพื้นฐาน!H$21)</f>
        <v/>
      </c>
      <c r="AM17" s="390" t="str">
        <f>IF(A17="","",สรุปคะแนนทั้งปี!Q79*ข้อมูลพื้นฐาน!H$22)</f>
        <v/>
      </c>
      <c r="AN17" s="390" t="str">
        <f>IF(A17="","",สรุปคะแนนทั้งปี!E139*ข้อมูลพื้นฐาน!H$23)</f>
        <v/>
      </c>
      <c r="AO17" s="390" t="e">
        <f>IF($AO$4="","",สรุปคะแนนทั้งปี!I139*ข้อมูลพื้นฐาน!H$25)</f>
        <v>#VALUE!</v>
      </c>
      <c r="AP17" s="390" t="str">
        <f>IF($AP$4="","",สรุปคะแนนทั้งปี!M139*ข้อมูลพื้นฐาน!H$26)</f>
        <v/>
      </c>
      <c r="AQ17" s="390" t="str">
        <f>IF($AQ$4="","",สรุปคะแนนทั้งปี!Q139*ข้อมูลพื้นฐาน!H$27)</f>
        <v/>
      </c>
      <c r="AR17" s="390" t="str">
        <f>IF($AR$4="","",สรุปคะแนนทั้งปี!E200*ข้อมูลพื้นฐาน!H$28)</f>
        <v/>
      </c>
      <c r="AS17" s="390" t="str">
        <f>IF($AS$4="","",สรุปคะแนนทั้งปี!I200*ข้อมูลพื้นฐาน!I$29)</f>
        <v/>
      </c>
      <c r="AT17" s="390" t="str">
        <f>IF($AT$4="","",สรุปคะแนนทั้งปี!M200*ข้อมูลพื้นฐาน!J$30)</f>
        <v/>
      </c>
      <c r="AU17" s="390" t="str">
        <f>IF($AU$4="","",สรุปคะแนนทั้งปี!Q200*ข้อมูลพื้นฐาน!K$31)</f>
        <v/>
      </c>
      <c r="AV17" s="390" t="str">
        <f>IF($AV$4="","",สรุปคะแนนทั้งปี!E258*ข้อมูลพื้นฐาน!H$32)</f>
        <v/>
      </c>
      <c r="AW17" s="390" t="str">
        <f>IF($AW$4="","",สรุปคะแนนทั้งปี!I258*ข้อมูลพื้นฐาน!H$33)</f>
        <v/>
      </c>
      <c r="AX17" s="390" t="str">
        <f>IF($AX$4="","",สรุปคะแนนทั้งปี!M258*ข้อมูลพื้นฐาน!H$34)</f>
        <v/>
      </c>
      <c r="AY17" s="390" t="str">
        <f>IF($AY$4="","",สรุปคะแนนทั้งปี!Q258*ข้อมูลพื้นฐาน!H$35)</f>
        <v/>
      </c>
      <c r="AZ17" s="390" t="str">
        <f>IF($AZ$4="","",สรุปคะแนนทั้งปี!E315*ข้อมูลพื้นฐาน!H$36)</f>
        <v/>
      </c>
    </row>
    <row r="18" spans="1:52" s="35" customFormat="1" ht="13.5" customHeight="1">
      <c r="A18" s="54" t="str">
        <f>เวลาเรียน1!A19</f>
        <v/>
      </c>
      <c r="B18" s="71" t="str">
        <f>เวลาเรียน1!D19</f>
        <v/>
      </c>
      <c r="C18" s="392" t="str">
        <f>สรุปคะแนนทั้งปี!D20</f>
        <v/>
      </c>
      <c r="D18" s="392" t="str">
        <f>สรุปคะแนนทั้งปี!H20</f>
        <v/>
      </c>
      <c r="E18" s="392" t="str">
        <f>สรุปคะแนนทั้งปี!L20</f>
        <v/>
      </c>
      <c r="F18" s="392" t="str">
        <f>สรุปคะแนนทั้งปี!P20</f>
        <v/>
      </c>
      <c r="G18" s="392" t="str">
        <f>สรุปคะแนนทั้งปี!D80</f>
        <v/>
      </c>
      <c r="H18" s="392" t="str">
        <f>สรุปคะแนนทั้งปี!H80</f>
        <v/>
      </c>
      <c r="I18" s="392" t="str">
        <f>สรุปคะแนนทั้งปี!L80</f>
        <v/>
      </c>
      <c r="J18" s="392" t="str">
        <f>สรุปคะแนนทั้งปี!P80</f>
        <v/>
      </c>
      <c r="K18" s="392" t="str">
        <f>สรุปคะแนนทั้งปี!D140</f>
        <v/>
      </c>
      <c r="L18" s="392" t="str">
        <f>IF(A18="","",IF($L$4="","-",สรุปคะแนนทั้งปี!H140))</f>
        <v/>
      </c>
      <c r="M18" s="392" t="str">
        <f>IF(A18="","",IF($M$4="","-",สรุปคะแนนทั้งปี!L140))</f>
        <v/>
      </c>
      <c r="N18" s="392" t="str">
        <f>IF(A18="","",IF($N$4="","-",สรุปคะแนนทั้งปี!P140))</f>
        <v/>
      </c>
      <c r="O18" s="392" t="str">
        <f>IF(A18="","",IF($O$4="","-",สรุปคะแนนทั้งปี!D201))</f>
        <v/>
      </c>
      <c r="P18" s="392" t="str">
        <f>IF(A18="","",IF($P$4="","-",สรุปคะแนนทั้งปี!H201))</f>
        <v/>
      </c>
      <c r="Q18" s="392" t="str">
        <f>IF(A18="","",IF($Q$4="","-",สรุปคะแนนทั้งปี!L201))</f>
        <v/>
      </c>
      <c r="R18" s="392" t="str">
        <f>IF(A18="","",IF($R$4="","-",สรุปคะแนนทั้งปี!P201))</f>
        <v/>
      </c>
      <c r="S18" s="392" t="str">
        <f>IF(A18="","",IF($S$4="","-",สรุปคะแนนทั้งปี!D259))</f>
        <v/>
      </c>
      <c r="T18" s="392" t="str">
        <f>IF(I18="","",IF($T$4="","-",สรุปคะแนนทั้งปี!H259))</f>
        <v/>
      </c>
      <c r="U18" s="392" t="str">
        <f>IF(I18="","",IF($U$4="","-",สรุปคะแนนทั้งปี!L259))</f>
        <v/>
      </c>
      <c r="V18" s="392" t="str">
        <f>IF(I18="","",IF($V$4="","-",สรุปคะแนนทั้งปี!P259))</f>
        <v/>
      </c>
      <c r="W18" s="392" t="str">
        <f>IF(I18="","",IF($W$4="","-",สรุปคะแนนทั้งปี!L316))</f>
        <v/>
      </c>
      <c r="X18" s="392" t="str">
        <f t="shared" si="22"/>
        <v/>
      </c>
      <c r="Y18" s="393" t="str">
        <f t="shared" si="23"/>
        <v/>
      </c>
      <c r="Z18" s="394" t="str">
        <f>IF(A18="","",IF(AA18="ย้าย","",SUM(AF18:AZ18)/ข้อมูลพื้นฐาน!H$37))</f>
        <v/>
      </c>
      <c r="AA18" s="553" t="str">
        <f>IF('กรอกข้อมูล นร1'!E17="ย้าย",'กรอกข้อมูล นร1'!E17,"")</f>
        <v/>
      </c>
      <c r="AB18" s="49"/>
      <c r="AC18" s="49"/>
      <c r="AD18" s="49"/>
      <c r="AE18" s="49"/>
      <c r="AF18" s="390" t="str">
        <f>IF(A18="","",สรุปคะแนนทั้งปี!E20*ข้อมูลพื้นฐาน!$H$15)</f>
        <v/>
      </c>
      <c r="AG18" s="390" t="str">
        <f>IF(A18="","",สรุปคะแนนทั้งปี!I20*ข้อมูลพื้นฐาน!H$16)</f>
        <v/>
      </c>
      <c r="AH18" s="390" t="str">
        <f>IF(A18="","",สรุปคะแนนทั้งปี!M20*ข้อมูลพื้นฐาน!H$17)</f>
        <v/>
      </c>
      <c r="AI18" s="390" t="str">
        <f>IF(A18="","",สรุปคะแนนทั้งปี!Q20*ข้อมูลพื้นฐาน!H$18)</f>
        <v/>
      </c>
      <c r="AJ18" s="390" t="str">
        <f>IF(A18="","",สรุปคะแนนทั้งปี!E80*ข้อมูลพื้นฐาน!H$19)</f>
        <v/>
      </c>
      <c r="AK18" s="390" t="str">
        <f>IF(A18="","",สรุปคะแนนทั้งปี!I80*ข้อมูลพื้นฐาน!H$20)</f>
        <v/>
      </c>
      <c r="AL18" s="390" t="str">
        <f>IF(A18="","",สรุปคะแนนทั้งปี!M80*ข้อมูลพื้นฐาน!H$21)</f>
        <v/>
      </c>
      <c r="AM18" s="390" t="str">
        <f>IF(A18="","",สรุปคะแนนทั้งปี!Q80*ข้อมูลพื้นฐาน!H$22)</f>
        <v/>
      </c>
      <c r="AN18" s="390" t="str">
        <f>IF(A18="","",สรุปคะแนนทั้งปี!E140*ข้อมูลพื้นฐาน!H$23)</f>
        <v/>
      </c>
      <c r="AO18" s="390" t="e">
        <f>IF($AO$4="","",สรุปคะแนนทั้งปี!I140*ข้อมูลพื้นฐาน!H$25)</f>
        <v>#VALUE!</v>
      </c>
      <c r="AP18" s="390" t="str">
        <f>IF($AP$4="","",สรุปคะแนนทั้งปี!M140*ข้อมูลพื้นฐาน!H$26)</f>
        <v/>
      </c>
      <c r="AQ18" s="390" t="str">
        <f>IF($AQ$4="","",สรุปคะแนนทั้งปี!Q140*ข้อมูลพื้นฐาน!H$27)</f>
        <v/>
      </c>
      <c r="AR18" s="390" t="str">
        <f>IF($AR$4="","",สรุปคะแนนทั้งปี!E201*ข้อมูลพื้นฐาน!H$28)</f>
        <v/>
      </c>
      <c r="AS18" s="390" t="str">
        <f>IF($AS$4="","",สรุปคะแนนทั้งปี!I201*ข้อมูลพื้นฐาน!I$29)</f>
        <v/>
      </c>
      <c r="AT18" s="390" t="str">
        <f>IF($AT$4="","",สรุปคะแนนทั้งปี!M201*ข้อมูลพื้นฐาน!J$30)</f>
        <v/>
      </c>
      <c r="AU18" s="390" t="str">
        <f>IF($AU$4="","",สรุปคะแนนทั้งปี!Q201*ข้อมูลพื้นฐาน!K$31)</f>
        <v/>
      </c>
      <c r="AV18" s="390" t="str">
        <f>IF($AV$4="","",สรุปคะแนนทั้งปี!E259*ข้อมูลพื้นฐาน!H$32)</f>
        <v/>
      </c>
      <c r="AW18" s="390" t="str">
        <f>IF($AW$4="","",สรุปคะแนนทั้งปี!I259*ข้อมูลพื้นฐาน!H$33)</f>
        <v/>
      </c>
      <c r="AX18" s="390" t="str">
        <f>IF($AX$4="","",สรุปคะแนนทั้งปี!M259*ข้อมูลพื้นฐาน!H$34)</f>
        <v/>
      </c>
      <c r="AY18" s="390" t="str">
        <f>IF($AY$4="","",สรุปคะแนนทั้งปี!Q259*ข้อมูลพื้นฐาน!H$35)</f>
        <v/>
      </c>
      <c r="AZ18" s="390" t="str">
        <f>IF($AZ$4="","",สรุปคะแนนทั้งปี!E316*ข้อมูลพื้นฐาน!H$36)</f>
        <v/>
      </c>
    </row>
    <row r="19" spans="1:52" s="35" customFormat="1" ht="13.5" customHeight="1">
      <c r="A19" s="54" t="str">
        <f>เวลาเรียน1!A20</f>
        <v/>
      </c>
      <c r="B19" s="71" t="str">
        <f>เวลาเรียน1!D20</f>
        <v/>
      </c>
      <c r="C19" s="392" t="str">
        <f>สรุปคะแนนทั้งปี!D21</f>
        <v/>
      </c>
      <c r="D19" s="392" t="str">
        <f>สรุปคะแนนทั้งปี!H21</f>
        <v/>
      </c>
      <c r="E19" s="392" t="str">
        <f>สรุปคะแนนทั้งปี!L21</f>
        <v/>
      </c>
      <c r="F19" s="392" t="str">
        <f>สรุปคะแนนทั้งปี!P21</f>
        <v/>
      </c>
      <c r="G19" s="392" t="str">
        <f>สรุปคะแนนทั้งปี!D81</f>
        <v/>
      </c>
      <c r="H19" s="392" t="str">
        <f>สรุปคะแนนทั้งปี!H81</f>
        <v/>
      </c>
      <c r="I19" s="392" t="str">
        <f>สรุปคะแนนทั้งปี!L81</f>
        <v/>
      </c>
      <c r="J19" s="392" t="str">
        <f>สรุปคะแนนทั้งปี!P81</f>
        <v/>
      </c>
      <c r="K19" s="392" t="str">
        <f>สรุปคะแนนทั้งปี!D141</f>
        <v/>
      </c>
      <c r="L19" s="392" t="str">
        <f>IF(A19="","",IF($L$4="","-",สรุปคะแนนทั้งปี!H141))</f>
        <v/>
      </c>
      <c r="M19" s="392" t="str">
        <f>IF(A19="","",IF($M$4="","-",สรุปคะแนนทั้งปี!L141))</f>
        <v/>
      </c>
      <c r="N19" s="392" t="str">
        <f>IF(A19="","",IF($N$4="","-",สรุปคะแนนทั้งปี!P141))</f>
        <v/>
      </c>
      <c r="O19" s="392" t="str">
        <f>IF(A19="","",IF($O$4="","-",สรุปคะแนนทั้งปี!D202))</f>
        <v/>
      </c>
      <c r="P19" s="392" t="str">
        <f>IF(A19="","",IF($P$4="","-",สรุปคะแนนทั้งปี!H202))</f>
        <v/>
      </c>
      <c r="Q19" s="392" t="str">
        <f>IF(A19="","",IF($Q$4="","-",สรุปคะแนนทั้งปี!L202))</f>
        <v/>
      </c>
      <c r="R19" s="392" t="str">
        <f>IF(A19="","",IF($R$4="","-",สรุปคะแนนทั้งปี!P202))</f>
        <v/>
      </c>
      <c r="S19" s="392" t="str">
        <f>IF(A19="","",IF($S$4="","-",สรุปคะแนนทั้งปี!D260))</f>
        <v/>
      </c>
      <c r="T19" s="392" t="str">
        <f>IF(I19="","",IF($T$4="","-",สรุปคะแนนทั้งปี!H260))</f>
        <v/>
      </c>
      <c r="U19" s="392" t="str">
        <f>IF(I19="","",IF($U$4="","-",สรุปคะแนนทั้งปี!L260))</f>
        <v/>
      </c>
      <c r="V19" s="392" t="str">
        <f>IF(I19="","",IF($V$4="","-",สรุปคะแนนทั้งปี!P260))</f>
        <v/>
      </c>
      <c r="W19" s="392" t="str">
        <f>IF(I19="","",IF($W$4="","-",สรุปคะแนนทั้งปี!L317))</f>
        <v/>
      </c>
      <c r="X19" s="392" t="str">
        <f t="shared" si="22"/>
        <v/>
      </c>
      <c r="Y19" s="393" t="str">
        <f t="shared" si="23"/>
        <v/>
      </c>
      <c r="Z19" s="394" t="str">
        <f>IF(A19="","",IF(AA19="ย้าย","",SUM(AF19:AZ19)/ข้อมูลพื้นฐาน!H$37))</f>
        <v/>
      </c>
      <c r="AA19" s="553" t="str">
        <f>IF('กรอกข้อมูล นร1'!E18="ย้าย",'กรอกข้อมูล นร1'!E18,"")</f>
        <v/>
      </c>
      <c r="AB19" s="49"/>
      <c r="AC19" s="49"/>
      <c r="AD19" s="49"/>
      <c r="AE19" s="49"/>
      <c r="AF19" s="390" t="str">
        <f>IF(A19="","",สรุปคะแนนทั้งปี!E21*ข้อมูลพื้นฐาน!$H$15)</f>
        <v/>
      </c>
      <c r="AG19" s="390" t="str">
        <f>IF(A19="","",สรุปคะแนนทั้งปี!I21*ข้อมูลพื้นฐาน!H$16)</f>
        <v/>
      </c>
      <c r="AH19" s="390" t="str">
        <f>IF(A19="","",สรุปคะแนนทั้งปี!M21*ข้อมูลพื้นฐาน!H$17)</f>
        <v/>
      </c>
      <c r="AI19" s="390" t="str">
        <f>IF(A19="","",สรุปคะแนนทั้งปี!Q21*ข้อมูลพื้นฐาน!H$18)</f>
        <v/>
      </c>
      <c r="AJ19" s="390" t="str">
        <f>IF(A19="","",สรุปคะแนนทั้งปี!E81*ข้อมูลพื้นฐาน!H$19)</f>
        <v/>
      </c>
      <c r="AK19" s="390" t="str">
        <f>IF(A19="","",สรุปคะแนนทั้งปี!I81*ข้อมูลพื้นฐาน!H$20)</f>
        <v/>
      </c>
      <c r="AL19" s="390" t="str">
        <f>IF(A19="","",สรุปคะแนนทั้งปี!M81*ข้อมูลพื้นฐาน!H$21)</f>
        <v/>
      </c>
      <c r="AM19" s="390" t="str">
        <f>IF(A19="","",สรุปคะแนนทั้งปี!Q81*ข้อมูลพื้นฐาน!H$22)</f>
        <v/>
      </c>
      <c r="AN19" s="390" t="str">
        <f>IF(A19="","",สรุปคะแนนทั้งปี!E141*ข้อมูลพื้นฐาน!H$23)</f>
        <v/>
      </c>
      <c r="AO19" s="390" t="e">
        <f>IF($AO$4="","",สรุปคะแนนทั้งปี!I141*ข้อมูลพื้นฐาน!H$25)</f>
        <v>#VALUE!</v>
      </c>
      <c r="AP19" s="390" t="str">
        <f>IF($AP$4="","",สรุปคะแนนทั้งปี!M141*ข้อมูลพื้นฐาน!H$26)</f>
        <v/>
      </c>
      <c r="AQ19" s="390" t="str">
        <f>IF($AQ$4="","",สรุปคะแนนทั้งปี!Q141*ข้อมูลพื้นฐาน!H$27)</f>
        <v/>
      </c>
      <c r="AR19" s="390" t="str">
        <f>IF($AR$4="","",สรุปคะแนนทั้งปี!E202*ข้อมูลพื้นฐาน!H$28)</f>
        <v/>
      </c>
      <c r="AS19" s="390" t="str">
        <f>IF($AS$4="","",สรุปคะแนนทั้งปี!I202*ข้อมูลพื้นฐาน!I$29)</f>
        <v/>
      </c>
      <c r="AT19" s="390" t="str">
        <f>IF($AT$4="","",สรุปคะแนนทั้งปี!M202*ข้อมูลพื้นฐาน!J$30)</f>
        <v/>
      </c>
      <c r="AU19" s="390" t="str">
        <f>IF($AU$4="","",สรุปคะแนนทั้งปี!Q202*ข้อมูลพื้นฐาน!K$31)</f>
        <v/>
      </c>
      <c r="AV19" s="390" t="str">
        <f>IF($AV$4="","",สรุปคะแนนทั้งปี!E260*ข้อมูลพื้นฐาน!H$32)</f>
        <v/>
      </c>
      <c r="AW19" s="390" t="str">
        <f>IF($AW$4="","",สรุปคะแนนทั้งปี!I260*ข้อมูลพื้นฐาน!H$33)</f>
        <v/>
      </c>
      <c r="AX19" s="390" t="str">
        <f>IF($AX$4="","",สรุปคะแนนทั้งปี!M260*ข้อมูลพื้นฐาน!H$34)</f>
        <v/>
      </c>
      <c r="AY19" s="390" t="str">
        <f>IF($AY$4="","",สรุปคะแนนทั้งปี!Q260*ข้อมูลพื้นฐาน!H$35)</f>
        <v/>
      </c>
      <c r="AZ19" s="390" t="str">
        <f>IF($AZ$4="","",สรุปคะแนนทั้งปี!E317*ข้อมูลพื้นฐาน!H$36)</f>
        <v/>
      </c>
    </row>
    <row r="20" spans="1:52" s="35" customFormat="1" ht="13.5" customHeight="1">
      <c r="A20" s="54" t="str">
        <f>เวลาเรียน1!A21</f>
        <v/>
      </c>
      <c r="B20" s="71" t="str">
        <f>เวลาเรียน1!D21</f>
        <v/>
      </c>
      <c r="C20" s="392" t="str">
        <f>สรุปคะแนนทั้งปี!D22</f>
        <v/>
      </c>
      <c r="D20" s="392" t="str">
        <f>สรุปคะแนนทั้งปี!H22</f>
        <v/>
      </c>
      <c r="E20" s="392" t="str">
        <f>สรุปคะแนนทั้งปี!L22</f>
        <v/>
      </c>
      <c r="F20" s="392" t="str">
        <f>สรุปคะแนนทั้งปี!P22</f>
        <v/>
      </c>
      <c r="G20" s="392" t="str">
        <f>สรุปคะแนนทั้งปี!D82</f>
        <v/>
      </c>
      <c r="H20" s="392" t="str">
        <f>สรุปคะแนนทั้งปี!H82</f>
        <v/>
      </c>
      <c r="I20" s="392" t="str">
        <f>สรุปคะแนนทั้งปี!L82</f>
        <v/>
      </c>
      <c r="J20" s="392" t="str">
        <f>สรุปคะแนนทั้งปี!P82</f>
        <v/>
      </c>
      <c r="K20" s="392" t="str">
        <f>สรุปคะแนนทั้งปี!D142</f>
        <v/>
      </c>
      <c r="L20" s="392" t="str">
        <f>IF(A20="","",IF($L$4="","-",สรุปคะแนนทั้งปี!H142))</f>
        <v/>
      </c>
      <c r="M20" s="392" t="str">
        <f>IF(A20="","",IF($M$4="","-",สรุปคะแนนทั้งปี!L142))</f>
        <v/>
      </c>
      <c r="N20" s="392" t="str">
        <f>IF(A20="","",IF($N$4="","-",สรุปคะแนนทั้งปี!P142))</f>
        <v/>
      </c>
      <c r="O20" s="392" t="str">
        <f>IF(A20="","",IF($O$4="","-",สรุปคะแนนทั้งปี!D203))</f>
        <v/>
      </c>
      <c r="P20" s="392" t="str">
        <f>IF(A20="","",IF($P$4="","-",สรุปคะแนนทั้งปี!H203))</f>
        <v/>
      </c>
      <c r="Q20" s="392" t="str">
        <f>IF(A20="","",IF($Q$4="","-",สรุปคะแนนทั้งปี!L203))</f>
        <v/>
      </c>
      <c r="R20" s="392" t="str">
        <f>IF(A20="","",IF($R$4="","-",สรุปคะแนนทั้งปี!P203))</f>
        <v/>
      </c>
      <c r="S20" s="392" t="str">
        <f>IF(A20="","",IF($S$4="","-",สรุปคะแนนทั้งปี!D261))</f>
        <v/>
      </c>
      <c r="T20" s="392" t="str">
        <f>IF(I20="","",IF($T$4="","-",สรุปคะแนนทั้งปี!H261))</f>
        <v/>
      </c>
      <c r="U20" s="392" t="str">
        <f>IF(I20="","",IF($U$4="","-",สรุปคะแนนทั้งปี!L261))</f>
        <v/>
      </c>
      <c r="V20" s="392" t="str">
        <f>IF(I20="","",IF($V$4="","-",สรุปคะแนนทั้งปี!P261))</f>
        <v/>
      </c>
      <c r="W20" s="392" t="str">
        <f>IF(I20="","",IF($W$4="","-",สรุปคะแนนทั้งปี!L318))</f>
        <v/>
      </c>
      <c r="X20" s="392" t="str">
        <f t="shared" si="22"/>
        <v/>
      </c>
      <c r="Y20" s="393" t="str">
        <f t="shared" si="23"/>
        <v/>
      </c>
      <c r="Z20" s="394" t="str">
        <f>IF(A20="","",IF(AA20="ย้าย","",SUM(AF20:AZ20)/ข้อมูลพื้นฐาน!H$37))</f>
        <v/>
      </c>
      <c r="AA20" s="553" t="str">
        <f>IF('กรอกข้อมูล นร1'!E19="ย้าย",'กรอกข้อมูล นร1'!E19,"")</f>
        <v/>
      </c>
      <c r="AB20" s="49"/>
      <c r="AC20" s="49"/>
      <c r="AD20" s="49"/>
      <c r="AE20" s="49"/>
      <c r="AF20" s="390" t="str">
        <f>IF(A20="","",สรุปคะแนนทั้งปี!E22*ข้อมูลพื้นฐาน!$H$15)</f>
        <v/>
      </c>
      <c r="AG20" s="390" t="str">
        <f>IF(A20="","",สรุปคะแนนทั้งปี!I22*ข้อมูลพื้นฐาน!H$16)</f>
        <v/>
      </c>
      <c r="AH20" s="390" t="str">
        <f>IF(A20="","",สรุปคะแนนทั้งปี!M22*ข้อมูลพื้นฐาน!H$17)</f>
        <v/>
      </c>
      <c r="AI20" s="390" t="str">
        <f>IF(A20="","",สรุปคะแนนทั้งปี!Q22*ข้อมูลพื้นฐาน!H$18)</f>
        <v/>
      </c>
      <c r="AJ20" s="390" t="str">
        <f>IF(A20="","",สรุปคะแนนทั้งปี!E82*ข้อมูลพื้นฐาน!H$19)</f>
        <v/>
      </c>
      <c r="AK20" s="390" t="str">
        <f>IF(A20="","",สรุปคะแนนทั้งปี!I82*ข้อมูลพื้นฐาน!H$20)</f>
        <v/>
      </c>
      <c r="AL20" s="390" t="str">
        <f>IF(A20="","",สรุปคะแนนทั้งปี!M82*ข้อมูลพื้นฐาน!H$21)</f>
        <v/>
      </c>
      <c r="AM20" s="390" t="str">
        <f>IF(A20="","",สรุปคะแนนทั้งปี!Q82*ข้อมูลพื้นฐาน!H$22)</f>
        <v/>
      </c>
      <c r="AN20" s="390" t="str">
        <f>IF(A20="","",สรุปคะแนนทั้งปี!E142*ข้อมูลพื้นฐาน!H$23)</f>
        <v/>
      </c>
      <c r="AO20" s="390" t="e">
        <f>IF($AO$4="","",สรุปคะแนนทั้งปี!I142*ข้อมูลพื้นฐาน!H$25)</f>
        <v>#VALUE!</v>
      </c>
      <c r="AP20" s="390" t="str">
        <f>IF($AP$4="","",สรุปคะแนนทั้งปี!M142*ข้อมูลพื้นฐาน!H$26)</f>
        <v/>
      </c>
      <c r="AQ20" s="390" t="str">
        <f>IF($AQ$4="","",สรุปคะแนนทั้งปี!Q142*ข้อมูลพื้นฐาน!H$27)</f>
        <v/>
      </c>
      <c r="AR20" s="390" t="str">
        <f>IF($AR$4="","",สรุปคะแนนทั้งปี!E203*ข้อมูลพื้นฐาน!H$28)</f>
        <v/>
      </c>
      <c r="AS20" s="390" t="str">
        <f>IF($AS$4="","",สรุปคะแนนทั้งปี!I203*ข้อมูลพื้นฐาน!I$29)</f>
        <v/>
      </c>
      <c r="AT20" s="390" t="str">
        <f>IF($AT$4="","",สรุปคะแนนทั้งปี!M203*ข้อมูลพื้นฐาน!J$30)</f>
        <v/>
      </c>
      <c r="AU20" s="390" t="str">
        <f>IF($AU$4="","",สรุปคะแนนทั้งปี!Q203*ข้อมูลพื้นฐาน!K$31)</f>
        <v/>
      </c>
      <c r="AV20" s="390" t="str">
        <f>IF($AV$4="","",สรุปคะแนนทั้งปี!E261*ข้อมูลพื้นฐาน!H$32)</f>
        <v/>
      </c>
      <c r="AW20" s="390" t="str">
        <f>IF($AW$4="","",สรุปคะแนนทั้งปี!I261*ข้อมูลพื้นฐาน!H$33)</f>
        <v/>
      </c>
      <c r="AX20" s="390" t="str">
        <f>IF($AX$4="","",สรุปคะแนนทั้งปี!M261*ข้อมูลพื้นฐาน!H$34)</f>
        <v/>
      </c>
      <c r="AY20" s="390" t="str">
        <f>IF($AY$4="","",สรุปคะแนนทั้งปี!Q261*ข้อมูลพื้นฐาน!H$35)</f>
        <v/>
      </c>
      <c r="AZ20" s="390" t="str">
        <f>IF($AZ$4="","",สรุปคะแนนทั้งปี!E318*ข้อมูลพื้นฐาน!H$36)</f>
        <v/>
      </c>
    </row>
    <row r="21" spans="1:52" s="35" customFormat="1" ht="13.5" customHeight="1">
      <c r="A21" s="54" t="str">
        <f>เวลาเรียน1!A22</f>
        <v/>
      </c>
      <c r="B21" s="71" t="str">
        <f>เวลาเรียน1!D22</f>
        <v/>
      </c>
      <c r="C21" s="392" t="str">
        <f>สรุปคะแนนทั้งปี!D23</f>
        <v/>
      </c>
      <c r="D21" s="392" t="str">
        <f>สรุปคะแนนทั้งปี!H23</f>
        <v/>
      </c>
      <c r="E21" s="392" t="str">
        <f>สรุปคะแนนทั้งปี!L23</f>
        <v/>
      </c>
      <c r="F21" s="392" t="str">
        <f>สรุปคะแนนทั้งปี!P23</f>
        <v/>
      </c>
      <c r="G21" s="392" t="str">
        <f>สรุปคะแนนทั้งปี!D83</f>
        <v/>
      </c>
      <c r="H21" s="392" t="str">
        <f>สรุปคะแนนทั้งปี!H83</f>
        <v/>
      </c>
      <c r="I21" s="392" t="str">
        <f>สรุปคะแนนทั้งปี!L83</f>
        <v/>
      </c>
      <c r="J21" s="392" t="str">
        <f>สรุปคะแนนทั้งปี!P83</f>
        <v/>
      </c>
      <c r="K21" s="392" t="str">
        <f>สรุปคะแนนทั้งปี!D143</f>
        <v/>
      </c>
      <c r="L21" s="392" t="str">
        <f>IF(A21="","",IF($L$4="","-",สรุปคะแนนทั้งปี!H143))</f>
        <v/>
      </c>
      <c r="M21" s="392" t="str">
        <f>IF(A21="","",IF($M$4="","-",สรุปคะแนนทั้งปี!L143))</f>
        <v/>
      </c>
      <c r="N21" s="392" t="str">
        <f>IF(A21="","",IF($N$4="","-",สรุปคะแนนทั้งปี!P143))</f>
        <v/>
      </c>
      <c r="O21" s="392" t="str">
        <f>IF(A21="","",IF($O$4="","-",สรุปคะแนนทั้งปี!D204))</f>
        <v/>
      </c>
      <c r="P21" s="392" t="str">
        <f>IF(A21="","",IF($P$4="","-",สรุปคะแนนทั้งปี!H204))</f>
        <v/>
      </c>
      <c r="Q21" s="392" t="str">
        <f>IF(A21="","",IF($Q$4="","-",สรุปคะแนนทั้งปี!L204))</f>
        <v/>
      </c>
      <c r="R21" s="392" t="str">
        <f>IF(A21="","",IF($R$4="","-",สรุปคะแนนทั้งปี!P204))</f>
        <v/>
      </c>
      <c r="S21" s="392" t="str">
        <f>IF(A21="","",IF($S$4="","-",สรุปคะแนนทั้งปี!D262))</f>
        <v/>
      </c>
      <c r="T21" s="392" t="str">
        <f>IF(I21="","",IF($T$4="","-",สรุปคะแนนทั้งปี!H262))</f>
        <v/>
      </c>
      <c r="U21" s="392" t="str">
        <f>IF(I21="","",IF($U$4="","-",สรุปคะแนนทั้งปี!L262))</f>
        <v/>
      </c>
      <c r="V21" s="392" t="str">
        <f>IF(I21="","",IF($V$4="","-",สรุปคะแนนทั้งปี!P262))</f>
        <v/>
      </c>
      <c r="W21" s="392" t="str">
        <f>IF(I21="","",IF($W$4="","-",สรุปคะแนนทั้งปี!L319))</f>
        <v/>
      </c>
      <c r="X21" s="392" t="str">
        <f t="shared" si="22"/>
        <v/>
      </c>
      <c r="Y21" s="393" t="str">
        <f t="shared" si="23"/>
        <v/>
      </c>
      <c r="Z21" s="394" t="str">
        <f>IF(A21="","",IF(AA21="ย้าย","",SUM(AF21:AZ21)/ข้อมูลพื้นฐาน!H$37))</f>
        <v/>
      </c>
      <c r="AA21" s="553" t="str">
        <f>IF('กรอกข้อมูล นร1'!E20="ย้าย",'กรอกข้อมูล นร1'!E20,"")</f>
        <v/>
      </c>
      <c r="AB21" s="49"/>
      <c r="AC21" s="49"/>
      <c r="AD21" s="49"/>
      <c r="AE21" s="49"/>
      <c r="AF21" s="390" t="str">
        <f>IF(A21="","",สรุปคะแนนทั้งปี!E23*ข้อมูลพื้นฐาน!$H$15)</f>
        <v/>
      </c>
      <c r="AG21" s="390" t="str">
        <f>IF(A21="","",สรุปคะแนนทั้งปี!I23*ข้อมูลพื้นฐาน!H$16)</f>
        <v/>
      </c>
      <c r="AH21" s="390" t="str">
        <f>IF(A21="","",สรุปคะแนนทั้งปี!M23*ข้อมูลพื้นฐาน!H$17)</f>
        <v/>
      </c>
      <c r="AI21" s="390" t="str">
        <f>IF(A21="","",สรุปคะแนนทั้งปี!Q23*ข้อมูลพื้นฐาน!H$18)</f>
        <v/>
      </c>
      <c r="AJ21" s="390" t="str">
        <f>IF(A21="","",สรุปคะแนนทั้งปี!E83*ข้อมูลพื้นฐาน!H$19)</f>
        <v/>
      </c>
      <c r="AK21" s="390" t="str">
        <f>IF(A21="","",สรุปคะแนนทั้งปี!I83*ข้อมูลพื้นฐาน!H$20)</f>
        <v/>
      </c>
      <c r="AL21" s="390" t="str">
        <f>IF(A21="","",สรุปคะแนนทั้งปี!M83*ข้อมูลพื้นฐาน!H$21)</f>
        <v/>
      </c>
      <c r="AM21" s="390" t="str">
        <f>IF(A21="","",สรุปคะแนนทั้งปี!Q83*ข้อมูลพื้นฐาน!H$22)</f>
        <v/>
      </c>
      <c r="AN21" s="390" t="str">
        <f>IF(A21="","",สรุปคะแนนทั้งปี!E143*ข้อมูลพื้นฐาน!H$23)</f>
        <v/>
      </c>
      <c r="AO21" s="390" t="e">
        <f>IF($AO$4="","",สรุปคะแนนทั้งปี!I143*ข้อมูลพื้นฐาน!H$25)</f>
        <v>#VALUE!</v>
      </c>
      <c r="AP21" s="390" t="str">
        <f>IF($AP$4="","",สรุปคะแนนทั้งปี!M143*ข้อมูลพื้นฐาน!H$26)</f>
        <v/>
      </c>
      <c r="AQ21" s="390" t="str">
        <f>IF($AQ$4="","",สรุปคะแนนทั้งปี!Q143*ข้อมูลพื้นฐาน!H$27)</f>
        <v/>
      </c>
      <c r="AR21" s="390" t="str">
        <f>IF($AR$4="","",สรุปคะแนนทั้งปี!E204*ข้อมูลพื้นฐาน!H$28)</f>
        <v/>
      </c>
      <c r="AS21" s="390" t="str">
        <f>IF($AS$4="","",สรุปคะแนนทั้งปี!I204*ข้อมูลพื้นฐาน!I$29)</f>
        <v/>
      </c>
      <c r="AT21" s="390" t="str">
        <f>IF($AT$4="","",สรุปคะแนนทั้งปี!M204*ข้อมูลพื้นฐาน!J$30)</f>
        <v/>
      </c>
      <c r="AU21" s="390" t="str">
        <f>IF($AU$4="","",สรุปคะแนนทั้งปี!Q204*ข้อมูลพื้นฐาน!K$31)</f>
        <v/>
      </c>
      <c r="AV21" s="390" t="str">
        <f>IF($AV$4="","",สรุปคะแนนทั้งปี!E262*ข้อมูลพื้นฐาน!H$32)</f>
        <v/>
      </c>
      <c r="AW21" s="390" t="str">
        <f>IF($AW$4="","",สรุปคะแนนทั้งปี!I262*ข้อมูลพื้นฐาน!H$33)</f>
        <v/>
      </c>
      <c r="AX21" s="390" t="str">
        <f>IF($AX$4="","",สรุปคะแนนทั้งปี!M262*ข้อมูลพื้นฐาน!H$34)</f>
        <v/>
      </c>
      <c r="AY21" s="390" t="str">
        <f>IF($AY$4="","",สรุปคะแนนทั้งปี!Q262*ข้อมูลพื้นฐาน!H$35)</f>
        <v/>
      </c>
      <c r="AZ21" s="390" t="str">
        <f>IF($AZ$4="","",สรุปคะแนนทั้งปี!E319*ข้อมูลพื้นฐาน!H$36)</f>
        <v/>
      </c>
    </row>
    <row r="22" spans="1:52" s="35" customFormat="1" ht="13.5" customHeight="1">
      <c r="A22" s="54" t="str">
        <f>เวลาเรียน1!A23</f>
        <v/>
      </c>
      <c r="B22" s="71" t="str">
        <f>เวลาเรียน1!D23</f>
        <v/>
      </c>
      <c r="C22" s="392" t="str">
        <f>สรุปคะแนนทั้งปี!D24</f>
        <v/>
      </c>
      <c r="D22" s="392" t="str">
        <f>สรุปคะแนนทั้งปี!H24</f>
        <v/>
      </c>
      <c r="E22" s="392" t="str">
        <f>สรุปคะแนนทั้งปี!L24</f>
        <v/>
      </c>
      <c r="F22" s="392" t="str">
        <f>สรุปคะแนนทั้งปี!P24</f>
        <v/>
      </c>
      <c r="G22" s="392" t="str">
        <f>สรุปคะแนนทั้งปี!D84</f>
        <v/>
      </c>
      <c r="H22" s="392" t="str">
        <f>สรุปคะแนนทั้งปี!H84</f>
        <v/>
      </c>
      <c r="I22" s="392" t="str">
        <f>สรุปคะแนนทั้งปี!L84</f>
        <v/>
      </c>
      <c r="J22" s="392" t="str">
        <f>สรุปคะแนนทั้งปี!P84</f>
        <v/>
      </c>
      <c r="K22" s="392" t="str">
        <f>สรุปคะแนนทั้งปี!D144</f>
        <v/>
      </c>
      <c r="L22" s="392" t="str">
        <f>IF(A22="","",IF($L$4="","-",สรุปคะแนนทั้งปี!H144))</f>
        <v/>
      </c>
      <c r="M22" s="392" t="str">
        <f>IF(A22="","",IF($M$4="","-",สรุปคะแนนทั้งปี!L144))</f>
        <v/>
      </c>
      <c r="N22" s="392" t="str">
        <f>IF(A22="","",IF($N$4="","-",สรุปคะแนนทั้งปี!P144))</f>
        <v/>
      </c>
      <c r="O22" s="392" t="str">
        <f>IF(A22="","",IF($O$4="","-",สรุปคะแนนทั้งปี!D205))</f>
        <v/>
      </c>
      <c r="P22" s="392" t="str">
        <f>IF(A22="","",IF($P$4="","-",สรุปคะแนนทั้งปี!H205))</f>
        <v/>
      </c>
      <c r="Q22" s="392" t="str">
        <f>IF(A22="","",IF($Q$4="","-",สรุปคะแนนทั้งปี!L205))</f>
        <v/>
      </c>
      <c r="R22" s="392" t="str">
        <f>IF(A22="","",IF($R$4="","-",สรุปคะแนนทั้งปี!P205))</f>
        <v/>
      </c>
      <c r="S22" s="392" t="str">
        <f>IF(A22="","",IF($S$4="","-",สรุปคะแนนทั้งปี!D263))</f>
        <v/>
      </c>
      <c r="T22" s="392" t="str">
        <f>IF(I22="","",IF($T$4="","-",สรุปคะแนนทั้งปี!H263))</f>
        <v/>
      </c>
      <c r="U22" s="392" t="str">
        <f>IF(I22="","",IF($U$4="","-",สรุปคะแนนทั้งปี!L263))</f>
        <v/>
      </c>
      <c r="V22" s="392" t="str">
        <f>IF(I22="","",IF($V$4="","-",สรุปคะแนนทั้งปี!P263))</f>
        <v/>
      </c>
      <c r="W22" s="392" t="str">
        <f>IF(I22="","",IF($W$4="","-",สรุปคะแนนทั้งปี!L320))</f>
        <v/>
      </c>
      <c r="X22" s="392" t="str">
        <f t="shared" si="22"/>
        <v/>
      </c>
      <c r="Y22" s="393" t="str">
        <f t="shared" si="23"/>
        <v/>
      </c>
      <c r="Z22" s="394" t="str">
        <f>IF(A22="","",IF(AA22="ย้าย","",SUM(AF22:AZ22)/ข้อมูลพื้นฐาน!H$37))</f>
        <v/>
      </c>
      <c r="AA22" s="553" t="str">
        <f>IF('กรอกข้อมูล นร1'!E21="ย้าย",'กรอกข้อมูล นร1'!E21,"")</f>
        <v/>
      </c>
      <c r="AB22" s="49"/>
      <c r="AC22" s="49"/>
      <c r="AD22" s="49"/>
      <c r="AE22" s="49"/>
      <c r="AF22" s="390" t="str">
        <f>IF(A22="","",สรุปคะแนนทั้งปี!E24*ข้อมูลพื้นฐาน!$H$15)</f>
        <v/>
      </c>
      <c r="AG22" s="390" t="str">
        <f>IF(A22="","",สรุปคะแนนทั้งปี!I24*ข้อมูลพื้นฐาน!H$16)</f>
        <v/>
      </c>
      <c r="AH22" s="390" t="str">
        <f>IF(A22="","",สรุปคะแนนทั้งปี!M24*ข้อมูลพื้นฐาน!H$17)</f>
        <v/>
      </c>
      <c r="AI22" s="390" t="str">
        <f>IF(A22="","",สรุปคะแนนทั้งปี!Q24*ข้อมูลพื้นฐาน!H$18)</f>
        <v/>
      </c>
      <c r="AJ22" s="390" t="str">
        <f>IF(A22="","",สรุปคะแนนทั้งปี!E84*ข้อมูลพื้นฐาน!H$19)</f>
        <v/>
      </c>
      <c r="AK22" s="390" t="str">
        <f>IF(A22="","",สรุปคะแนนทั้งปี!I84*ข้อมูลพื้นฐาน!H$20)</f>
        <v/>
      </c>
      <c r="AL22" s="390" t="str">
        <f>IF(A22="","",สรุปคะแนนทั้งปี!M84*ข้อมูลพื้นฐาน!H$21)</f>
        <v/>
      </c>
      <c r="AM22" s="390" t="str">
        <f>IF(A22="","",สรุปคะแนนทั้งปี!Q84*ข้อมูลพื้นฐาน!H$22)</f>
        <v/>
      </c>
      <c r="AN22" s="390" t="str">
        <f>IF(A22="","",สรุปคะแนนทั้งปี!E144*ข้อมูลพื้นฐาน!H$23)</f>
        <v/>
      </c>
      <c r="AO22" s="390" t="e">
        <f>IF($AO$4="","",สรุปคะแนนทั้งปี!I144*ข้อมูลพื้นฐาน!H$25)</f>
        <v>#VALUE!</v>
      </c>
      <c r="AP22" s="390" t="str">
        <f>IF($AP$4="","",สรุปคะแนนทั้งปี!M144*ข้อมูลพื้นฐาน!H$26)</f>
        <v/>
      </c>
      <c r="AQ22" s="390" t="str">
        <f>IF($AQ$4="","",สรุปคะแนนทั้งปี!Q144*ข้อมูลพื้นฐาน!H$27)</f>
        <v/>
      </c>
      <c r="AR22" s="390" t="str">
        <f>IF($AR$4="","",สรุปคะแนนทั้งปี!E205*ข้อมูลพื้นฐาน!H$28)</f>
        <v/>
      </c>
      <c r="AS22" s="390" t="str">
        <f>IF($AS$4="","",สรุปคะแนนทั้งปี!I205*ข้อมูลพื้นฐาน!I$29)</f>
        <v/>
      </c>
      <c r="AT22" s="390" t="str">
        <f>IF($AT$4="","",สรุปคะแนนทั้งปี!M205*ข้อมูลพื้นฐาน!J$30)</f>
        <v/>
      </c>
      <c r="AU22" s="390" t="str">
        <f>IF($AU$4="","",สรุปคะแนนทั้งปี!Q205*ข้อมูลพื้นฐาน!K$31)</f>
        <v/>
      </c>
      <c r="AV22" s="390" t="str">
        <f>IF($AV$4="","",สรุปคะแนนทั้งปี!E263*ข้อมูลพื้นฐาน!H$32)</f>
        <v/>
      </c>
      <c r="AW22" s="390" t="str">
        <f>IF($AW$4="","",สรุปคะแนนทั้งปี!I263*ข้อมูลพื้นฐาน!H$33)</f>
        <v/>
      </c>
      <c r="AX22" s="390" t="str">
        <f>IF($AX$4="","",สรุปคะแนนทั้งปี!M263*ข้อมูลพื้นฐาน!H$34)</f>
        <v/>
      </c>
      <c r="AY22" s="390" t="str">
        <f>IF($AY$4="","",สรุปคะแนนทั้งปี!Q263*ข้อมูลพื้นฐาน!H$35)</f>
        <v/>
      </c>
      <c r="AZ22" s="390" t="str">
        <f>IF($AZ$4="","",สรุปคะแนนทั้งปี!E320*ข้อมูลพื้นฐาน!H$36)</f>
        <v/>
      </c>
    </row>
    <row r="23" spans="1:52" s="35" customFormat="1" ht="13.5" customHeight="1">
      <c r="A23" s="54" t="str">
        <f>เวลาเรียน1!A24</f>
        <v/>
      </c>
      <c r="B23" s="71" t="str">
        <f>เวลาเรียน1!D24</f>
        <v/>
      </c>
      <c r="C23" s="392" t="str">
        <f>สรุปคะแนนทั้งปี!D25</f>
        <v/>
      </c>
      <c r="D23" s="392" t="str">
        <f>สรุปคะแนนทั้งปี!H25</f>
        <v/>
      </c>
      <c r="E23" s="392" t="str">
        <f>สรุปคะแนนทั้งปี!L25</f>
        <v/>
      </c>
      <c r="F23" s="392" t="str">
        <f>สรุปคะแนนทั้งปี!P25</f>
        <v/>
      </c>
      <c r="G23" s="392" t="str">
        <f>สรุปคะแนนทั้งปี!D85</f>
        <v/>
      </c>
      <c r="H23" s="392" t="str">
        <f>สรุปคะแนนทั้งปี!H85</f>
        <v/>
      </c>
      <c r="I23" s="392" t="str">
        <f>สรุปคะแนนทั้งปี!L85</f>
        <v/>
      </c>
      <c r="J23" s="392" t="str">
        <f>สรุปคะแนนทั้งปี!P85</f>
        <v/>
      </c>
      <c r="K23" s="392" t="str">
        <f>สรุปคะแนนทั้งปี!D145</f>
        <v/>
      </c>
      <c r="L23" s="392" t="str">
        <f>IF(A23="","",IF($L$4="","-",สรุปคะแนนทั้งปี!H145))</f>
        <v/>
      </c>
      <c r="M23" s="392" t="str">
        <f>IF(A23="","",IF($M$4="","-",สรุปคะแนนทั้งปี!L145))</f>
        <v/>
      </c>
      <c r="N23" s="392" t="str">
        <f>IF(A23="","",IF($N$4="","-",สรุปคะแนนทั้งปี!P145))</f>
        <v/>
      </c>
      <c r="O23" s="392" t="str">
        <f>IF(A23="","",IF($O$4="","-",สรุปคะแนนทั้งปี!D206))</f>
        <v/>
      </c>
      <c r="P23" s="392" t="str">
        <f>IF(A23="","",IF($P$4="","-",สรุปคะแนนทั้งปี!H206))</f>
        <v/>
      </c>
      <c r="Q23" s="392" t="str">
        <f>IF(A23="","",IF($Q$4="","-",สรุปคะแนนทั้งปี!L206))</f>
        <v/>
      </c>
      <c r="R23" s="392" t="str">
        <f>IF(A23="","",IF($R$4="","-",สรุปคะแนนทั้งปี!P206))</f>
        <v/>
      </c>
      <c r="S23" s="392" t="str">
        <f>IF(A23="","",IF($S$4="","-",สรุปคะแนนทั้งปี!D264))</f>
        <v/>
      </c>
      <c r="T23" s="392" t="str">
        <f>IF(I23="","",IF($T$4="","-",สรุปคะแนนทั้งปี!H264))</f>
        <v/>
      </c>
      <c r="U23" s="392" t="str">
        <f>IF(I23="","",IF($U$4="","-",สรุปคะแนนทั้งปี!L264))</f>
        <v/>
      </c>
      <c r="V23" s="392" t="str">
        <f>IF(I23="","",IF($V$4="","-",สรุปคะแนนทั้งปี!P264))</f>
        <v/>
      </c>
      <c r="W23" s="392" t="str">
        <f>IF(I23="","",IF($W$4="","-",สรุปคะแนนทั้งปี!L321))</f>
        <v/>
      </c>
      <c r="X23" s="392" t="str">
        <f t="shared" si="22"/>
        <v/>
      </c>
      <c r="Y23" s="393" t="str">
        <f t="shared" si="23"/>
        <v/>
      </c>
      <c r="Z23" s="394" t="str">
        <f>IF(A23="","",IF(AA23="ย้าย","",SUM(AF23:AZ23)/ข้อมูลพื้นฐาน!H$37))</f>
        <v/>
      </c>
      <c r="AA23" s="553" t="str">
        <f>IF('กรอกข้อมูล นร1'!E22="ย้าย",'กรอกข้อมูล นร1'!E22,"")</f>
        <v/>
      </c>
      <c r="AB23" s="49"/>
      <c r="AC23" s="49"/>
      <c r="AD23" s="49"/>
      <c r="AE23" s="49"/>
      <c r="AF23" s="390" t="str">
        <f>IF(A23="","",สรุปคะแนนทั้งปี!E25*ข้อมูลพื้นฐาน!$H$15)</f>
        <v/>
      </c>
      <c r="AG23" s="390" t="str">
        <f>IF(A23="","",สรุปคะแนนทั้งปี!I25*ข้อมูลพื้นฐาน!H$16)</f>
        <v/>
      </c>
      <c r="AH23" s="390" t="str">
        <f>IF(A23="","",สรุปคะแนนทั้งปี!M25*ข้อมูลพื้นฐาน!H$17)</f>
        <v/>
      </c>
      <c r="AI23" s="390" t="str">
        <f>IF(A23="","",สรุปคะแนนทั้งปี!Q25*ข้อมูลพื้นฐาน!H$18)</f>
        <v/>
      </c>
      <c r="AJ23" s="390" t="str">
        <f>IF(A23="","",สรุปคะแนนทั้งปี!E85*ข้อมูลพื้นฐาน!H$19)</f>
        <v/>
      </c>
      <c r="AK23" s="390" t="str">
        <f>IF(A23="","",สรุปคะแนนทั้งปี!I85*ข้อมูลพื้นฐาน!H$20)</f>
        <v/>
      </c>
      <c r="AL23" s="390" t="str">
        <f>IF(A23="","",สรุปคะแนนทั้งปี!M85*ข้อมูลพื้นฐาน!H$21)</f>
        <v/>
      </c>
      <c r="AM23" s="390" t="str">
        <f>IF(A23="","",สรุปคะแนนทั้งปี!Q85*ข้อมูลพื้นฐาน!H$22)</f>
        <v/>
      </c>
      <c r="AN23" s="390" t="str">
        <f>IF(A23="","",สรุปคะแนนทั้งปี!E145*ข้อมูลพื้นฐาน!H$23)</f>
        <v/>
      </c>
      <c r="AO23" s="390" t="e">
        <f>IF($AO$4="","",สรุปคะแนนทั้งปี!I145*ข้อมูลพื้นฐาน!H$25)</f>
        <v>#VALUE!</v>
      </c>
      <c r="AP23" s="390" t="str">
        <f>IF($AP$4="","",สรุปคะแนนทั้งปี!M145*ข้อมูลพื้นฐาน!H$26)</f>
        <v/>
      </c>
      <c r="AQ23" s="390" t="str">
        <f>IF($AQ$4="","",สรุปคะแนนทั้งปี!Q145*ข้อมูลพื้นฐาน!H$27)</f>
        <v/>
      </c>
      <c r="AR23" s="390" t="str">
        <f>IF($AR$4="","",สรุปคะแนนทั้งปี!E206*ข้อมูลพื้นฐาน!H$28)</f>
        <v/>
      </c>
      <c r="AS23" s="390" t="str">
        <f>IF($AS$4="","",สรุปคะแนนทั้งปี!I206*ข้อมูลพื้นฐาน!I$29)</f>
        <v/>
      </c>
      <c r="AT23" s="390" t="str">
        <f>IF($AT$4="","",สรุปคะแนนทั้งปี!M206*ข้อมูลพื้นฐาน!J$30)</f>
        <v/>
      </c>
      <c r="AU23" s="390" t="str">
        <f>IF($AU$4="","",สรุปคะแนนทั้งปี!Q206*ข้อมูลพื้นฐาน!K$31)</f>
        <v/>
      </c>
      <c r="AV23" s="390" t="str">
        <f>IF($AV$4="","",สรุปคะแนนทั้งปี!E264*ข้อมูลพื้นฐาน!H$32)</f>
        <v/>
      </c>
      <c r="AW23" s="390" t="str">
        <f>IF($AW$4="","",สรุปคะแนนทั้งปี!I264*ข้อมูลพื้นฐาน!H$33)</f>
        <v/>
      </c>
      <c r="AX23" s="390" t="str">
        <f>IF($AX$4="","",สรุปคะแนนทั้งปี!M264*ข้อมูลพื้นฐาน!H$34)</f>
        <v/>
      </c>
      <c r="AY23" s="390" t="str">
        <f>IF($AY$4="","",สรุปคะแนนทั้งปี!Q264*ข้อมูลพื้นฐาน!H$35)</f>
        <v/>
      </c>
      <c r="AZ23" s="390" t="str">
        <f>IF($AZ$4="","",สรุปคะแนนทั้งปี!E321*ข้อมูลพื้นฐาน!H$36)</f>
        <v/>
      </c>
    </row>
    <row r="24" spans="1:52" s="35" customFormat="1" ht="13.5" customHeight="1">
      <c r="A24" s="54" t="str">
        <f>เวลาเรียน1!A25</f>
        <v/>
      </c>
      <c r="B24" s="71" t="str">
        <f>เวลาเรียน1!D25</f>
        <v/>
      </c>
      <c r="C24" s="392" t="str">
        <f>สรุปคะแนนทั้งปี!D26</f>
        <v/>
      </c>
      <c r="D24" s="392" t="str">
        <f>สรุปคะแนนทั้งปี!H26</f>
        <v/>
      </c>
      <c r="E24" s="392" t="str">
        <f>สรุปคะแนนทั้งปี!L26</f>
        <v/>
      </c>
      <c r="F24" s="392" t="str">
        <f>สรุปคะแนนทั้งปี!P26</f>
        <v/>
      </c>
      <c r="G24" s="392" t="str">
        <f>สรุปคะแนนทั้งปี!D86</f>
        <v/>
      </c>
      <c r="H24" s="392" t="str">
        <f>สรุปคะแนนทั้งปี!H86</f>
        <v/>
      </c>
      <c r="I24" s="392" t="str">
        <f>สรุปคะแนนทั้งปี!L86</f>
        <v/>
      </c>
      <c r="J24" s="392" t="str">
        <f>สรุปคะแนนทั้งปี!P86</f>
        <v/>
      </c>
      <c r="K24" s="392" t="str">
        <f>สรุปคะแนนทั้งปี!D146</f>
        <v/>
      </c>
      <c r="L24" s="392" t="str">
        <f>IF(A24="","",IF($L$4="","-",สรุปคะแนนทั้งปี!H146))</f>
        <v/>
      </c>
      <c r="M24" s="392" t="str">
        <f>IF(A24="","",IF($M$4="","-",สรุปคะแนนทั้งปี!L146))</f>
        <v/>
      </c>
      <c r="N24" s="392" t="str">
        <f>IF(A24="","",IF($N$4="","-",สรุปคะแนนทั้งปี!P146))</f>
        <v/>
      </c>
      <c r="O24" s="392" t="str">
        <f>IF(A24="","",IF($O$4="","-",สรุปคะแนนทั้งปี!D207))</f>
        <v/>
      </c>
      <c r="P24" s="392" t="str">
        <f>IF(A24="","",IF($P$4="","-",สรุปคะแนนทั้งปี!H207))</f>
        <v/>
      </c>
      <c r="Q24" s="392" t="str">
        <f>IF(A24="","",IF($Q$4="","-",สรุปคะแนนทั้งปี!L207))</f>
        <v/>
      </c>
      <c r="R24" s="392" t="str">
        <f>IF(A24="","",IF($R$4="","-",สรุปคะแนนทั้งปี!P207))</f>
        <v/>
      </c>
      <c r="S24" s="392" t="str">
        <f>IF(A24="","",IF($S$4="","-",สรุปคะแนนทั้งปี!D265))</f>
        <v/>
      </c>
      <c r="T24" s="392" t="str">
        <f>IF(I24="","",IF($T$4="","-",สรุปคะแนนทั้งปี!H265))</f>
        <v/>
      </c>
      <c r="U24" s="392" t="str">
        <f>IF(I24="","",IF($U$4="","-",สรุปคะแนนทั้งปี!L265))</f>
        <v/>
      </c>
      <c r="V24" s="392" t="str">
        <f>IF(I24="","",IF($V$4="","-",สรุปคะแนนทั้งปี!P265))</f>
        <v/>
      </c>
      <c r="W24" s="392" t="str">
        <f>IF(I24="","",IF($W$4="","-",สรุปคะแนนทั้งปี!L322))</f>
        <v/>
      </c>
      <c r="X24" s="392" t="str">
        <f t="shared" si="22"/>
        <v/>
      </c>
      <c r="Y24" s="393" t="str">
        <f t="shared" si="23"/>
        <v/>
      </c>
      <c r="Z24" s="394" t="str">
        <f>IF(A24="","",IF(AA24="ย้าย","",SUM(AF24:AZ24)/ข้อมูลพื้นฐาน!H$37))</f>
        <v/>
      </c>
      <c r="AA24" s="553" t="str">
        <f>IF('กรอกข้อมูล นร1'!E23="ย้าย",'กรอกข้อมูล นร1'!E23,"")</f>
        <v/>
      </c>
      <c r="AB24" s="49"/>
      <c r="AC24" s="49"/>
      <c r="AD24" s="49"/>
      <c r="AE24" s="49"/>
      <c r="AF24" s="390" t="str">
        <f>IF(A24="","",สรุปคะแนนทั้งปี!E26*ข้อมูลพื้นฐาน!$H$15)</f>
        <v/>
      </c>
      <c r="AG24" s="390" t="str">
        <f>IF(A24="","",สรุปคะแนนทั้งปี!I26*ข้อมูลพื้นฐาน!H$16)</f>
        <v/>
      </c>
      <c r="AH24" s="390" t="str">
        <f>IF(A24="","",สรุปคะแนนทั้งปี!M26*ข้อมูลพื้นฐาน!H$17)</f>
        <v/>
      </c>
      <c r="AI24" s="390" t="str">
        <f>IF(A24="","",สรุปคะแนนทั้งปี!Q26*ข้อมูลพื้นฐาน!H$18)</f>
        <v/>
      </c>
      <c r="AJ24" s="390" t="str">
        <f>IF(A24="","",สรุปคะแนนทั้งปี!E86*ข้อมูลพื้นฐาน!H$19)</f>
        <v/>
      </c>
      <c r="AK24" s="390" t="str">
        <f>IF(A24="","",สรุปคะแนนทั้งปี!I86*ข้อมูลพื้นฐาน!H$20)</f>
        <v/>
      </c>
      <c r="AL24" s="390" t="str">
        <f>IF(A24="","",สรุปคะแนนทั้งปี!M86*ข้อมูลพื้นฐาน!H$21)</f>
        <v/>
      </c>
      <c r="AM24" s="390" t="str">
        <f>IF(A24="","",สรุปคะแนนทั้งปี!Q86*ข้อมูลพื้นฐาน!H$22)</f>
        <v/>
      </c>
      <c r="AN24" s="390" t="str">
        <f>IF(A24="","",สรุปคะแนนทั้งปี!E146*ข้อมูลพื้นฐาน!H$23)</f>
        <v/>
      </c>
      <c r="AO24" s="390" t="e">
        <f>IF($AO$4="","",สรุปคะแนนทั้งปี!I146*ข้อมูลพื้นฐาน!H$25)</f>
        <v>#VALUE!</v>
      </c>
      <c r="AP24" s="390" t="str">
        <f>IF($AP$4="","",สรุปคะแนนทั้งปี!M146*ข้อมูลพื้นฐาน!H$26)</f>
        <v/>
      </c>
      <c r="AQ24" s="390" t="str">
        <f>IF($AQ$4="","",สรุปคะแนนทั้งปี!Q146*ข้อมูลพื้นฐาน!H$27)</f>
        <v/>
      </c>
      <c r="AR24" s="390" t="str">
        <f>IF($AR$4="","",สรุปคะแนนทั้งปี!E207*ข้อมูลพื้นฐาน!H$28)</f>
        <v/>
      </c>
      <c r="AS24" s="390" t="str">
        <f>IF($AS$4="","",สรุปคะแนนทั้งปี!I207*ข้อมูลพื้นฐาน!I$29)</f>
        <v/>
      </c>
      <c r="AT24" s="390" t="str">
        <f>IF($AT$4="","",สรุปคะแนนทั้งปี!M207*ข้อมูลพื้นฐาน!J$30)</f>
        <v/>
      </c>
      <c r="AU24" s="390" t="str">
        <f>IF($AU$4="","",สรุปคะแนนทั้งปี!Q207*ข้อมูลพื้นฐาน!K$31)</f>
        <v/>
      </c>
      <c r="AV24" s="390" t="str">
        <f>IF($AV$4="","",สรุปคะแนนทั้งปี!E265*ข้อมูลพื้นฐาน!H$32)</f>
        <v/>
      </c>
      <c r="AW24" s="390" t="str">
        <f>IF($AW$4="","",สรุปคะแนนทั้งปี!I265*ข้อมูลพื้นฐาน!H$33)</f>
        <v/>
      </c>
      <c r="AX24" s="390" t="str">
        <f>IF($AX$4="","",สรุปคะแนนทั้งปี!M265*ข้อมูลพื้นฐาน!H$34)</f>
        <v/>
      </c>
      <c r="AY24" s="390" t="str">
        <f>IF($AY$4="","",สรุปคะแนนทั้งปี!Q265*ข้อมูลพื้นฐาน!H$35)</f>
        <v/>
      </c>
      <c r="AZ24" s="390" t="str">
        <f>IF($AZ$4="","",สรุปคะแนนทั้งปี!E322*ข้อมูลพื้นฐาน!H$36)</f>
        <v/>
      </c>
    </row>
    <row r="25" spans="1:52" s="35" customFormat="1" ht="13.5" customHeight="1">
      <c r="A25" s="54" t="str">
        <f>เวลาเรียน1!A26</f>
        <v/>
      </c>
      <c r="B25" s="71" t="str">
        <f>เวลาเรียน1!D26</f>
        <v/>
      </c>
      <c r="C25" s="392" t="str">
        <f>สรุปคะแนนทั้งปี!D27</f>
        <v/>
      </c>
      <c r="D25" s="392" t="str">
        <f>สรุปคะแนนทั้งปี!H27</f>
        <v/>
      </c>
      <c r="E25" s="392" t="str">
        <f>สรุปคะแนนทั้งปี!L27</f>
        <v/>
      </c>
      <c r="F25" s="392" t="str">
        <f>สรุปคะแนนทั้งปี!P27</f>
        <v/>
      </c>
      <c r="G25" s="392" t="str">
        <f>สรุปคะแนนทั้งปี!D87</f>
        <v/>
      </c>
      <c r="H25" s="392" t="str">
        <f>สรุปคะแนนทั้งปี!H87</f>
        <v/>
      </c>
      <c r="I25" s="392" t="str">
        <f>สรุปคะแนนทั้งปี!L87</f>
        <v/>
      </c>
      <c r="J25" s="392" t="str">
        <f>สรุปคะแนนทั้งปี!P87</f>
        <v/>
      </c>
      <c r="K25" s="392" t="str">
        <f>สรุปคะแนนทั้งปี!D147</f>
        <v/>
      </c>
      <c r="L25" s="392" t="str">
        <f>IF(A25="","",IF($L$4="","-",สรุปคะแนนทั้งปี!H147))</f>
        <v/>
      </c>
      <c r="M25" s="392" t="str">
        <f>IF(A25="","",IF($M$4="","-",สรุปคะแนนทั้งปี!L147))</f>
        <v/>
      </c>
      <c r="N25" s="392" t="str">
        <f>IF(A25="","",IF($N$4="","-",สรุปคะแนนทั้งปี!P147))</f>
        <v/>
      </c>
      <c r="O25" s="392" t="str">
        <f>IF(A25="","",IF($O$4="","-",สรุปคะแนนทั้งปี!D208))</f>
        <v/>
      </c>
      <c r="P25" s="392" t="str">
        <f>IF(A25="","",IF($P$4="","-",สรุปคะแนนทั้งปี!H208))</f>
        <v/>
      </c>
      <c r="Q25" s="392" t="str">
        <f>IF(A25="","",IF($Q$4="","-",สรุปคะแนนทั้งปี!L208))</f>
        <v/>
      </c>
      <c r="R25" s="392" t="str">
        <f>IF(A25="","",IF($R$4="","-",สรุปคะแนนทั้งปี!P208))</f>
        <v/>
      </c>
      <c r="S25" s="392" t="str">
        <f>IF(A25="","",IF($S$4="","-",สรุปคะแนนทั้งปี!D266))</f>
        <v/>
      </c>
      <c r="T25" s="392" t="str">
        <f>IF(I25="","",IF($T$4="","-",สรุปคะแนนทั้งปี!H266))</f>
        <v/>
      </c>
      <c r="U25" s="392" t="str">
        <f>IF(I25="","",IF($U$4="","-",สรุปคะแนนทั้งปี!L266))</f>
        <v/>
      </c>
      <c r="V25" s="392" t="str">
        <f>IF(I25="","",IF($V$4="","-",สรุปคะแนนทั้งปี!P266))</f>
        <v/>
      </c>
      <c r="W25" s="392" t="str">
        <f>IF(I25="","",IF($W$4="","-",สรุปคะแนนทั้งปี!L323))</f>
        <v/>
      </c>
      <c r="X25" s="392" t="str">
        <f t="shared" si="22"/>
        <v/>
      </c>
      <c r="Y25" s="393" t="str">
        <f t="shared" si="23"/>
        <v/>
      </c>
      <c r="Z25" s="394" t="str">
        <f>IF(A25="","",IF(AA25="ย้าย","",SUM(AF25:AZ25)/ข้อมูลพื้นฐาน!H$37))</f>
        <v/>
      </c>
      <c r="AA25" s="553" t="str">
        <f>IF('กรอกข้อมูล นร1'!E24="ย้าย",'กรอกข้อมูล นร1'!E24,"")</f>
        <v/>
      </c>
      <c r="AB25" s="49"/>
      <c r="AC25" s="49"/>
      <c r="AD25" s="49"/>
      <c r="AE25" s="49"/>
      <c r="AF25" s="390" t="str">
        <f>IF(A25="","",สรุปคะแนนทั้งปี!E27*ข้อมูลพื้นฐาน!$H$15)</f>
        <v/>
      </c>
      <c r="AG25" s="390" t="str">
        <f>IF(A25="","",สรุปคะแนนทั้งปี!I27*ข้อมูลพื้นฐาน!H$16)</f>
        <v/>
      </c>
      <c r="AH25" s="390" t="str">
        <f>IF(A25="","",สรุปคะแนนทั้งปี!M27*ข้อมูลพื้นฐาน!H$17)</f>
        <v/>
      </c>
      <c r="AI25" s="390" t="str">
        <f>IF(A25="","",สรุปคะแนนทั้งปี!Q27*ข้อมูลพื้นฐาน!H$18)</f>
        <v/>
      </c>
      <c r="AJ25" s="390" t="str">
        <f>IF(A25="","",สรุปคะแนนทั้งปี!E87*ข้อมูลพื้นฐาน!H$19)</f>
        <v/>
      </c>
      <c r="AK25" s="390" t="str">
        <f>IF(A25="","",สรุปคะแนนทั้งปี!I87*ข้อมูลพื้นฐาน!H$20)</f>
        <v/>
      </c>
      <c r="AL25" s="390" t="str">
        <f>IF(A25="","",สรุปคะแนนทั้งปี!M87*ข้อมูลพื้นฐาน!H$21)</f>
        <v/>
      </c>
      <c r="AM25" s="390" t="str">
        <f>IF(A25="","",สรุปคะแนนทั้งปี!Q87*ข้อมูลพื้นฐาน!H$22)</f>
        <v/>
      </c>
      <c r="AN25" s="390" t="str">
        <f>IF(A25="","",สรุปคะแนนทั้งปี!E147*ข้อมูลพื้นฐาน!H$23)</f>
        <v/>
      </c>
      <c r="AO25" s="390" t="e">
        <f>IF($AO$4="","",สรุปคะแนนทั้งปี!I147*ข้อมูลพื้นฐาน!H$25)</f>
        <v>#VALUE!</v>
      </c>
      <c r="AP25" s="390" t="str">
        <f>IF($AP$4="","",สรุปคะแนนทั้งปี!M147*ข้อมูลพื้นฐาน!H$26)</f>
        <v/>
      </c>
      <c r="AQ25" s="390" t="str">
        <f>IF($AQ$4="","",สรุปคะแนนทั้งปี!Q147*ข้อมูลพื้นฐาน!H$27)</f>
        <v/>
      </c>
      <c r="AR25" s="390" t="str">
        <f>IF($AR$4="","",สรุปคะแนนทั้งปี!E208*ข้อมูลพื้นฐาน!H$28)</f>
        <v/>
      </c>
      <c r="AS25" s="390" t="str">
        <f>IF($AS$4="","",สรุปคะแนนทั้งปี!I208*ข้อมูลพื้นฐาน!I$29)</f>
        <v/>
      </c>
      <c r="AT25" s="390" t="str">
        <f>IF($AT$4="","",สรุปคะแนนทั้งปี!M208*ข้อมูลพื้นฐาน!J$30)</f>
        <v/>
      </c>
      <c r="AU25" s="390" t="str">
        <f>IF($AU$4="","",สรุปคะแนนทั้งปี!Q208*ข้อมูลพื้นฐาน!K$31)</f>
        <v/>
      </c>
      <c r="AV25" s="390" t="str">
        <f>IF($AV$4="","",สรุปคะแนนทั้งปี!E266*ข้อมูลพื้นฐาน!H$32)</f>
        <v/>
      </c>
      <c r="AW25" s="390" t="str">
        <f>IF($AW$4="","",สรุปคะแนนทั้งปี!I266*ข้อมูลพื้นฐาน!H$33)</f>
        <v/>
      </c>
      <c r="AX25" s="390" t="str">
        <f>IF($AX$4="","",สรุปคะแนนทั้งปี!M266*ข้อมูลพื้นฐาน!H$34)</f>
        <v/>
      </c>
      <c r="AY25" s="390" t="str">
        <f>IF($AY$4="","",สรุปคะแนนทั้งปี!Q266*ข้อมูลพื้นฐาน!H$35)</f>
        <v/>
      </c>
      <c r="AZ25" s="390" t="str">
        <f>IF($AZ$4="","",สรุปคะแนนทั้งปี!E323*ข้อมูลพื้นฐาน!H$36)</f>
        <v/>
      </c>
    </row>
    <row r="26" spans="1:52" s="35" customFormat="1" ht="13.5" customHeight="1">
      <c r="A26" s="54" t="str">
        <f>เวลาเรียน1!A27</f>
        <v/>
      </c>
      <c r="B26" s="71" t="str">
        <f>เวลาเรียน1!D27</f>
        <v/>
      </c>
      <c r="C26" s="392" t="str">
        <f>สรุปคะแนนทั้งปี!D28</f>
        <v/>
      </c>
      <c r="D26" s="392" t="str">
        <f>สรุปคะแนนทั้งปี!H28</f>
        <v/>
      </c>
      <c r="E26" s="392" t="str">
        <f>สรุปคะแนนทั้งปี!L28</f>
        <v/>
      </c>
      <c r="F26" s="392" t="str">
        <f>สรุปคะแนนทั้งปี!P28</f>
        <v/>
      </c>
      <c r="G26" s="392" t="str">
        <f>สรุปคะแนนทั้งปี!D88</f>
        <v/>
      </c>
      <c r="H26" s="392" t="str">
        <f>สรุปคะแนนทั้งปี!H88</f>
        <v/>
      </c>
      <c r="I26" s="392" t="str">
        <f>สรุปคะแนนทั้งปี!L88</f>
        <v/>
      </c>
      <c r="J26" s="392" t="str">
        <f>สรุปคะแนนทั้งปี!P88</f>
        <v/>
      </c>
      <c r="K26" s="392" t="str">
        <f>สรุปคะแนนทั้งปี!D148</f>
        <v/>
      </c>
      <c r="L26" s="392" t="str">
        <f>IF(A26="","",IF($L$4="","-",สรุปคะแนนทั้งปี!H148))</f>
        <v/>
      </c>
      <c r="M26" s="392" t="str">
        <f>IF(A26="","",IF($M$4="","-",สรุปคะแนนทั้งปี!L148))</f>
        <v/>
      </c>
      <c r="N26" s="392" t="str">
        <f>IF(A26="","",IF($N$4="","-",สรุปคะแนนทั้งปี!P148))</f>
        <v/>
      </c>
      <c r="O26" s="392" t="str">
        <f>IF(A26="","",IF($O$4="","-",สรุปคะแนนทั้งปี!D209))</f>
        <v/>
      </c>
      <c r="P26" s="392" t="str">
        <f>IF(A26="","",IF($P$4="","-",สรุปคะแนนทั้งปี!H209))</f>
        <v/>
      </c>
      <c r="Q26" s="392" t="str">
        <f>IF(A26="","",IF($Q$4="","-",สรุปคะแนนทั้งปี!L209))</f>
        <v/>
      </c>
      <c r="R26" s="392" t="str">
        <f>IF(A26="","",IF($R$4="","-",สรุปคะแนนทั้งปี!P209))</f>
        <v/>
      </c>
      <c r="S26" s="392" t="str">
        <f>IF(A26="","",IF($S$4="","-",สรุปคะแนนทั้งปี!D267))</f>
        <v/>
      </c>
      <c r="T26" s="392" t="str">
        <f>IF(I26="","",IF($T$4="","-",สรุปคะแนนทั้งปี!H267))</f>
        <v/>
      </c>
      <c r="U26" s="392" t="str">
        <f>IF(I26="","",IF($U$4="","-",สรุปคะแนนทั้งปี!L267))</f>
        <v/>
      </c>
      <c r="V26" s="392" t="str">
        <f>IF(I26="","",IF($V$4="","-",สรุปคะแนนทั้งปี!P267))</f>
        <v/>
      </c>
      <c r="W26" s="392" t="str">
        <f>IF(I26="","",IF($W$4="","-",สรุปคะแนนทั้งปี!L324))</f>
        <v/>
      </c>
      <c r="X26" s="392" t="str">
        <f t="shared" si="22"/>
        <v/>
      </c>
      <c r="Y26" s="393" t="str">
        <f t="shared" si="23"/>
        <v/>
      </c>
      <c r="Z26" s="394" t="str">
        <f>IF(A26="","",IF(AA26="ย้าย","",SUM(AF26:AZ26)/ข้อมูลพื้นฐาน!H$37))</f>
        <v/>
      </c>
      <c r="AA26" s="553" t="str">
        <f>IF('กรอกข้อมูล นร1'!E25="ย้าย",'กรอกข้อมูล นร1'!E25,"")</f>
        <v/>
      </c>
      <c r="AB26" s="49"/>
      <c r="AC26" s="49"/>
      <c r="AD26" s="49"/>
      <c r="AE26" s="49"/>
      <c r="AF26" s="390" t="str">
        <f>IF(A26="","",สรุปคะแนนทั้งปี!E28*ข้อมูลพื้นฐาน!$H$15)</f>
        <v/>
      </c>
      <c r="AG26" s="390" t="str">
        <f>IF(A26="","",สรุปคะแนนทั้งปี!I28*ข้อมูลพื้นฐาน!H$16)</f>
        <v/>
      </c>
      <c r="AH26" s="390" t="str">
        <f>IF(A26="","",สรุปคะแนนทั้งปี!M28*ข้อมูลพื้นฐาน!H$17)</f>
        <v/>
      </c>
      <c r="AI26" s="390" t="str">
        <f>IF(A26="","",สรุปคะแนนทั้งปี!Q28*ข้อมูลพื้นฐาน!H$18)</f>
        <v/>
      </c>
      <c r="AJ26" s="390" t="str">
        <f>IF(A26="","",สรุปคะแนนทั้งปี!E88*ข้อมูลพื้นฐาน!H$19)</f>
        <v/>
      </c>
      <c r="AK26" s="390" t="str">
        <f>IF(A26="","",สรุปคะแนนทั้งปี!I88*ข้อมูลพื้นฐาน!H$20)</f>
        <v/>
      </c>
      <c r="AL26" s="390" t="str">
        <f>IF(A26="","",สรุปคะแนนทั้งปี!M88*ข้อมูลพื้นฐาน!H$21)</f>
        <v/>
      </c>
      <c r="AM26" s="390" t="str">
        <f>IF(A26="","",สรุปคะแนนทั้งปี!Q88*ข้อมูลพื้นฐาน!H$22)</f>
        <v/>
      </c>
      <c r="AN26" s="390" t="str">
        <f>IF(A26="","",สรุปคะแนนทั้งปี!E148*ข้อมูลพื้นฐาน!H$23)</f>
        <v/>
      </c>
      <c r="AO26" s="390" t="e">
        <f>IF($AO$4="","",สรุปคะแนนทั้งปี!I148*ข้อมูลพื้นฐาน!H$25)</f>
        <v>#VALUE!</v>
      </c>
      <c r="AP26" s="390" t="str">
        <f>IF($AP$4="","",สรุปคะแนนทั้งปี!M148*ข้อมูลพื้นฐาน!H$26)</f>
        <v/>
      </c>
      <c r="AQ26" s="390" t="str">
        <f>IF($AQ$4="","",สรุปคะแนนทั้งปี!Q148*ข้อมูลพื้นฐาน!H$27)</f>
        <v/>
      </c>
      <c r="AR26" s="390" t="str">
        <f>IF($AR$4="","",สรุปคะแนนทั้งปี!E209*ข้อมูลพื้นฐาน!H$28)</f>
        <v/>
      </c>
      <c r="AS26" s="390" t="str">
        <f>IF($AS$4="","",สรุปคะแนนทั้งปี!I209*ข้อมูลพื้นฐาน!I$29)</f>
        <v/>
      </c>
      <c r="AT26" s="390" t="str">
        <f>IF($AT$4="","",สรุปคะแนนทั้งปี!M209*ข้อมูลพื้นฐาน!J$30)</f>
        <v/>
      </c>
      <c r="AU26" s="390" t="str">
        <f>IF($AU$4="","",สรุปคะแนนทั้งปี!Q209*ข้อมูลพื้นฐาน!K$31)</f>
        <v/>
      </c>
      <c r="AV26" s="390" t="str">
        <f>IF($AV$4="","",สรุปคะแนนทั้งปี!E267*ข้อมูลพื้นฐาน!H$32)</f>
        <v/>
      </c>
      <c r="AW26" s="390" t="str">
        <f>IF($AW$4="","",สรุปคะแนนทั้งปี!I267*ข้อมูลพื้นฐาน!H$33)</f>
        <v/>
      </c>
      <c r="AX26" s="390" t="str">
        <f>IF($AX$4="","",สรุปคะแนนทั้งปี!M267*ข้อมูลพื้นฐาน!H$34)</f>
        <v/>
      </c>
      <c r="AY26" s="390" t="str">
        <f>IF($AY$4="","",สรุปคะแนนทั้งปี!Q267*ข้อมูลพื้นฐาน!H$35)</f>
        <v/>
      </c>
      <c r="AZ26" s="390" t="str">
        <f>IF($AZ$4="","",สรุปคะแนนทั้งปี!E324*ข้อมูลพื้นฐาน!H$36)</f>
        <v/>
      </c>
    </row>
    <row r="27" spans="1:52" s="35" customFormat="1" ht="13.5" customHeight="1">
      <c r="A27" s="54" t="str">
        <f>เวลาเรียน1!A28</f>
        <v/>
      </c>
      <c r="B27" s="71" t="str">
        <f>เวลาเรียน1!D28</f>
        <v/>
      </c>
      <c r="C27" s="392" t="str">
        <f>สรุปคะแนนทั้งปี!D29</f>
        <v/>
      </c>
      <c r="D27" s="392" t="str">
        <f>สรุปคะแนนทั้งปี!H29</f>
        <v/>
      </c>
      <c r="E27" s="392" t="str">
        <f>สรุปคะแนนทั้งปี!L29</f>
        <v/>
      </c>
      <c r="F27" s="392" t="str">
        <f>สรุปคะแนนทั้งปี!P29</f>
        <v/>
      </c>
      <c r="G27" s="392" t="str">
        <f>สรุปคะแนนทั้งปี!D89</f>
        <v/>
      </c>
      <c r="H27" s="392" t="str">
        <f>สรุปคะแนนทั้งปี!H89</f>
        <v/>
      </c>
      <c r="I27" s="392" t="str">
        <f>สรุปคะแนนทั้งปี!L89</f>
        <v/>
      </c>
      <c r="J27" s="392" t="str">
        <f>สรุปคะแนนทั้งปี!P89</f>
        <v/>
      </c>
      <c r="K27" s="392" t="str">
        <f>สรุปคะแนนทั้งปี!D149</f>
        <v/>
      </c>
      <c r="L27" s="392" t="str">
        <f>IF(A27="","",IF($L$4="","-",สรุปคะแนนทั้งปี!H149))</f>
        <v/>
      </c>
      <c r="M27" s="392" t="str">
        <f>IF(A27="","",IF($M$4="","-",สรุปคะแนนทั้งปี!L149))</f>
        <v/>
      </c>
      <c r="N27" s="392" t="str">
        <f>IF(A27="","",IF($N$4="","-",สรุปคะแนนทั้งปี!P149))</f>
        <v/>
      </c>
      <c r="O27" s="392" t="str">
        <f>IF(A27="","",IF($O$4="","-",สรุปคะแนนทั้งปี!D210))</f>
        <v/>
      </c>
      <c r="P27" s="392" t="str">
        <f>IF(A27="","",IF($P$4="","-",สรุปคะแนนทั้งปี!H210))</f>
        <v/>
      </c>
      <c r="Q27" s="392" t="str">
        <f>IF(A27="","",IF($Q$4="","-",สรุปคะแนนทั้งปี!L210))</f>
        <v/>
      </c>
      <c r="R27" s="392" t="str">
        <f>IF(A27="","",IF($R$4="","-",สรุปคะแนนทั้งปี!P210))</f>
        <v/>
      </c>
      <c r="S27" s="392" t="str">
        <f>IF(A27="","",IF($S$4="","-",สรุปคะแนนทั้งปี!D268))</f>
        <v/>
      </c>
      <c r="T27" s="392" t="str">
        <f>IF(I27="","",IF($T$4="","-",สรุปคะแนนทั้งปี!H268))</f>
        <v/>
      </c>
      <c r="U27" s="392" t="str">
        <f>IF(I27="","",IF($U$4="","-",สรุปคะแนนทั้งปี!L268))</f>
        <v/>
      </c>
      <c r="V27" s="392" t="str">
        <f>IF(I27="","",IF($V$4="","-",สรุปคะแนนทั้งปี!P268))</f>
        <v/>
      </c>
      <c r="W27" s="392" t="str">
        <f>IF(I27="","",IF($W$4="","-",สรุปคะแนนทั้งปี!L325))</f>
        <v/>
      </c>
      <c r="X27" s="392" t="str">
        <f t="shared" si="22"/>
        <v/>
      </c>
      <c r="Y27" s="393" t="str">
        <f t="shared" si="23"/>
        <v/>
      </c>
      <c r="Z27" s="394" t="str">
        <f>IF(A27="","",IF(AA27="ย้าย","",SUM(AF27:AZ27)/ข้อมูลพื้นฐาน!H$37))</f>
        <v/>
      </c>
      <c r="AA27" s="553" t="str">
        <f>IF('กรอกข้อมูล นร1'!E26="ย้าย",'กรอกข้อมูล นร1'!E26,"")</f>
        <v/>
      </c>
      <c r="AB27" s="49"/>
      <c r="AC27" s="49"/>
      <c r="AD27" s="49"/>
      <c r="AE27" s="49"/>
      <c r="AF27" s="390" t="str">
        <f>IF(A27="","",สรุปคะแนนทั้งปี!E29*ข้อมูลพื้นฐาน!$H$15)</f>
        <v/>
      </c>
      <c r="AG27" s="390" t="str">
        <f>IF(A27="","",สรุปคะแนนทั้งปี!I29*ข้อมูลพื้นฐาน!H$16)</f>
        <v/>
      </c>
      <c r="AH27" s="390" t="str">
        <f>IF(A27="","",สรุปคะแนนทั้งปี!M29*ข้อมูลพื้นฐาน!H$17)</f>
        <v/>
      </c>
      <c r="AI27" s="390" t="str">
        <f>IF(A27="","",สรุปคะแนนทั้งปี!Q29*ข้อมูลพื้นฐาน!H$18)</f>
        <v/>
      </c>
      <c r="AJ27" s="390" t="str">
        <f>IF(A27="","",สรุปคะแนนทั้งปี!E89*ข้อมูลพื้นฐาน!H$19)</f>
        <v/>
      </c>
      <c r="AK27" s="390" t="str">
        <f>IF(A27="","",สรุปคะแนนทั้งปี!I89*ข้อมูลพื้นฐาน!H$20)</f>
        <v/>
      </c>
      <c r="AL27" s="390" t="str">
        <f>IF(A27="","",สรุปคะแนนทั้งปี!M89*ข้อมูลพื้นฐาน!H$21)</f>
        <v/>
      </c>
      <c r="AM27" s="390" t="str">
        <f>IF(A27="","",สรุปคะแนนทั้งปี!Q89*ข้อมูลพื้นฐาน!H$22)</f>
        <v/>
      </c>
      <c r="AN27" s="390" t="str">
        <f>IF(A27="","",สรุปคะแนนทั้งปี!E149*ข้อมูลพื้นฐาน!H$23)</f>
        <v/>
      </c>
      <c r="AO27" s="390" t="e">
        <f>IF($AO$4="","",สรุปคะแนนทั้งปี!I149*ข้อมูลพื้นฐาน!H$25)</f>
        <v>#VALUE!</v>
      </c>
      <c r="AP27" s="390" t="str">
        <f>IF($AP$4="","",สรุปคะแนนทั้งปี!M149*ข้อมูลพื้นฐาน!H$26)</f>
        <v/>
      </c>
      <c r="AQ27" s="390" t="str">
        <f>IF($AQ$4="","",สรุปคะแนนทั้งปี!Q149*ข้อมูลพื้นฐาน!H$27)</f>
        <v/>
      </c>
      <c r="AR27" s="390" t="str">
        <f>IF($AR$4="","",สรุปคะแนนทั้งปี!E210*ข้อมูลพื้นฐาน!H$28)</f>
        <v/>
      </c>
      <c r="AS27" s="390" t="str">
        <f>IF($AS$4="","",สรุปคะแนนทั้งปี!I210*ข้อมูลพื้นฐาน!I$29)</f>
        <v/>
      </c>
      <c r="AT27" s="390" t="str">
        <f>IF($AT$4="","",สรุปคะแนนทั้งปี!M210*ข้อมูลพื้นฐาน!J$30)</f>
        <v/>
      </c>
      <c r="AU27" s="390" t="str">
        <f>IF($AU$4="","",สรุปคะแนนทั้งปี!Q210*ข้อมูลพื้นฐาน!K$31)</f>
        <v/>
      </c>
      <c r="AV27" s="390" t="str">
        <f>IF($AV$4="","",สรุปคะแนนทั้งปี!E268*ข้อมูลพื้นฐาน!H$32)</f>
        <v/>
      </c>
      <c r="AW27" s="390" t="str">
        <f>IF($AW$4="","",สรุปคะแนนทั้งปี!I268*ข้อมูลพื้นฐาน!H$33)</f>
        <v/>
      </c>
      <c r="AX27" s="390" t="str">
        <f>IF($AX$4="","",สรุปคะแนนทั้งปี!M268*ข้อมูลพื้นฐาน!H$34)</f>
        <v/>
      </c>
      <c r="AY27" s="390" t="str">
        <f>IF($AY$4="","",สรุปคะแนนทั้งปี!Q268*ข้อมูลพื้นฐาน!H$35)</f>
        <v/>
      </c>
      <c r="AZ27" s="390" t="str">
        <f>IF($AZ$4="","",สรุปคะแนนทั้งปี!E325*ข้อมูลพื้นฐาน!H$36)</f>
        <v/>
      </c>
    </row>
    <row r="28" spans="1:52" s="35" customFormat="1" ht="13.5" customHeight="1">
      <c r="A28" s="54" t="str">
        <f>เวลาเรียน1!A29</f>
        <v/>
      </c>
      <c r="B28" s="71" t="str">
        <f>เวลาเรียน1!D29</f>
        <v/>
      </c>
      <c r="C28" s="392" t="str">
        <f>สรุปคะแนนทั้งปี!D30</f>
        <v/>
      </c>
      <c r="D28" s="392" t="str">
        <f>สรุปคะแนนทั้งปี!H30</f>
        <v/>
      </c>
      <c r="E28" s="392" t="str">
        <f>สรุปคะแนนทั้งปี!L30</f>
        <v/>
      </c>
      <c r="F28" s="392" t="str">
        <f>สรุปคะแนนทั้งปี!P30</f>
        <v/>
      </c>
      <c r="G28" s="392" t="str">
        <f>สรุปคะแนนทั้งปี!D90</f>
        <v/>
      </c>
      <c r="H28" s="392" t="str">
        <f>สรุปคะแนนทั้งปี!H90</f>
        <v/>
      </c>
      <c r="I28" s="392" t="str">
        <f>สรุปคะแนนทั้งปี!L90</f>
        <v/>
      </c>
      <c r="J28" s="392" t="str">
        <f>สรุปคะแนนทั้งปี!P90</f>
        <v/>
      </c>
      <c r="K28" s="392" t="str">
        <f>สรุปคะแนนทั้งปี!D150</f>
        <v/>
      </c>
      <c r="L28" s="392" t="str">
        <f>IF(A28="","",IF($L$4="","-",สรุปคะแนนทั้งปี!H150))</f>
        <v/>
      </c>
      <c r="M28" s="392" t="str">
        <f>IF(A28="","",IF($M$4="","-",สรุปคะแนนทั้งปี!L150))</f>
        <v/>
      </c>
      <c r="N28" s="392" t="str">
        <f>IF(A28="","",IF($N$4="","-",สรุปคะแนนทั้งปี!P150))</f>
        <v/>
      </c>
      <c r="O28" s="392" t="str">
        <f>IF(A28="","",IF($O$4="","-",สรุปคะแนนทั้งปี!D211))</f>
        <v/>
      </c>
      <c r="P28" s="392" t="str">
        <f>IF(A28="","",IF($P$4="","-",สรุปคะแนนทั้งปี!H211))</f>
        <v/>
      </c>
      <c r="Q28" s="392" t="str">
        <f>IF(A28="","",IF($Q$4="","-",สรุปคะแนนทั้งปี!L211))</f>
        <v/>
      </c>
      <c r="R28" s="392" t="str">
        <f>IF(A28="","",IF($R$4="","-",สรุปคะแนนทั้งปี!P211))</f>
        <v/>
      </c>
      <c r="S28" s="392" t="str">
        <f>IF(A28="","",IF($S$4="","-",สรุปคะแนนทั้งปี!D269))</f>
        <v/>
      </c>
      <c r="T28" s="392" t="str">
        <f>IF(I28="","",IF($T$4="","-",สรุปคะแนนทั้งปี!H269))</f>
        <v/>
      </c>
      <c r="U28" s="392" t="str">
        <f>IF(I28="","",IF($U$4="","-",สรุปคะแนนทั้งปี!L269))</f>
        <v/>
      </c>
      <c r="V28" s="392" t="str">
        <f>IF(I28="","",IF($V$4="","-",สรุปคะแนนทั้งปี!P269))</f>
        <v/>
      </c>
      <c r="W28" s="392" t="str">
        <f>IF(I28="","",IF($W$4="","-",สรุปคะแนนทั้งปี!L326))</f>
        <v/>
      </c>
      <c r="X28" s="392" t="str">
        <f t="shared" si="22"/>
        <v/>
      </c>
      <c r="Y28" s="393" t="str">
        <f t="shared" si="23"/>
        <v/>
      </c>
      <c r="Z28" s="394" t="str">
        <f>IF(A28="","",IF(AA28="ย้าย","",SUM(AF28:AZ28)/ข้อมูลพื้นฐาน!H$37))</f>
        <v/>
      </c>
      <c r="AA28" s="553" t="str">
        <f>IF('กรอกข้อมูล นร1'!E27="ย้าย",'กรอกข้อมูล นร1'!E27,"")</f>
        <v/>
      </c>
      <c r="AB28" s="49"/>
      <c r="AC28" s="49"/>
      <c r="AD28" s="49"/>
      <c r="AE28" s="49"/>
      <c r="AF28" s="390" t="str">
        <f>IF(A28="","",สรุปคะแนนทั้งปี!E30*ข้อมูลพื้นฐาน!$H$15)</f>
        <v/>
      </c>
      <c r="AG28" s="390" t="str">
        <f>IF(A28="","",สรุปคะแนนทั้งปี!I30*ข้อมูลพื้นฐาน!H$16)</f>
        <v/>
      </c>
      <c r="AH28" s="390" t="str">
        <f>IF(A28="","",สรุปคะแนนทั้งปี!M30*ข้อมูลพื้นฐาน!H$17)</f>
        <v/>
      </c>
      <c r="AI28" s="390" t="str">
        <f>IF(A28="","",สรุปคะแนนทั้งปี!Q30*ข้อมูลพื้นฐาน!H$18)</f>
        <v/>
      </c>
      <c r="AJ28" s="390" t="str">
        <f>IF(A28="","",สรุปคะแนนทั้งปี!E90*ข้อมูลพื้นฐาน!H$19)</f>
        <v/>
      </c>
      <c r="AK28" s="390" t="str">
        <f>IF(A28="","",สรุปคะแนนทั้งปี!I90*ข้อมูลพื้นฐาน!H$20)</f>
        <v/>
      </c>
      <c r="AL28" s="390" t="str">
        <f>IF(A28="","",สรุปคะแนนทั้งปี!M90*ข้อมูลพื้นฐาน!H$21)</f>
        <v/>
      </c>
      <c r="AM28" s="390" t="str">
        <f>IF(A28="","",สรุปคะแนนทั้งปี!Q90*ข้อมูลพื้นฐาน!H$22)</f>
        <v/>
      </c>
      <c r="AN28" s="390" t="str">
        <f>IF(A28="","",สรุปคะแนนทั้งปี!E150*ข้อมูลพื้นฐาน!H$23)</f>
        <v/>
      </c>
      <c r="AO28" s="390" t="e">
        <f>IF($AO$4="","",สรุปคะแนนทั้งปี!I150*ข้อมูลพื้นฐาน!H$25)</f>
        <v>#VALUE!</v>
      </c>
      <c r="AP28" s="390" t="str">
        <f>IF($AP$4="","",สรุปคะแนนทั้งปี!M150*ข้อมูลพื้นฐาน!H$26)</f>
        <v/>
      </c>
      <c r="AQ28" s="390" t="str">
        <f>IF($AQ$4="","",สรุปคะแนนทั้งปี!Q150*ข้อมูลพื้นฐาน!H$27)</f>
        <v/>
      </c>
      <c r="AR28" s="390" t="str">
        <f>IF($AR$4="","",สรุปคะแนนทั้งปี!E211*ข้อมูลพื้นฐาน!H$28)</f>
        <v/>
      </c>
      <c r="AS28" s="390" t="str">
        <f>IF($AS$4="","",สรุปคะแนนทั้งปี!I211*ข้อมูลพื้นฐาน!I$29)</f>
        <v/>
      </c>
      <c r="AT28" s="390" t="str">
        <f>IF($AT$4="","",สรุปคะแนนทั้งปี!M211*ข้อมูลพื้นฐาน!J$30)</f>
        <v/>
      </c>
      <c r="AU28" s="390" t="str">
        <f>IF($AU$4="","",สรุปคะแนนทั้งปี!Q211*ข้อมูลพื้นฐาน!K$31)</f>
        <v/>
      </c>
      <c r="AV28" s="390" t="str">
        <f>IF($AV$4="","",สรุปคะแนนทั้งปี!E269*ข้อมูลพื้นฐาน!H$32)</f>
        <v/>
      </c>
      <c r="AW28" s="390" t="str">
        <f>IF($AW$4="","",สรุปคะแนนทั้งปี!I269*ข้อมูลพื้นฐาน!H$33)</f>
        <v/>
      </c>
      <c r="AX28" s="390" t="str">
        <f>IF($AX$4="","",สรุปคะแนนทั้งปี!M269*ข้อมูลพื้นฐาน!H$34)</f>
        <v/>
      </c>
      <c r="AY28" s="390" t="str">
        <f>IF($AY$4="","",สรุปคะแนนทั้งปี!Q269*ข้อมูลพื้นฐาน!H$35)</f>
        <v/>
      </c>
      <c r="AZ28" s="390" t="str">
        <f>IF($AZ$4="","",สรุปคะแนนทั้งปี!E326*ข้อมูลพื้นฐาน!H$36)</f>
        <v/>
      </c>
    </row>
    <row r="29" spans="1:52" s="35" customFormat="1" ht="13.5" customHeight="1">
      <c r="A29" s="54" t="str">
        <f>เวลาเรียน1!A30</f>
        <v/>
      </c>
      <c r="B29" s="71" t="str">
        <f>เวลาเรียน1!D30</f>
        <v/>
      </c>
      <c r="C29" s="392" t="str">
        <f>สรุปคะแนนทั้งปี!D31</f>
        <v/>
      </c>
      <c r="D29" s="392" t="str">
        <f>สรุปคะแนนทั้งปี!H31</f>
        <v/>
      </c>
      <c r="E29" s="392" t="str">
        <f>สรุปคะแนนทั้งปี!L31</f>
        <v/>
      </c>
      <c r="F29" s="392" t="str">
        <f>สรุปคะแนนทั้งปี!P31</f>
        <v/>
      </c>
      <c r="G29" s="392" t="str">
        <f>สรุปคะแนนทั้งปี!D91</f>
        <v/>
      </c>
      <c r="H29" s="392" t="str">
        <f>สรุปคะแนนทั้งปี!H91</f>
        <v/>
      </c>
      <c r="I29" s="392" t="str">
        <f>สรุปคะแนนทั้งปี!L91</f>
        <v/>
      </c>
      <c r="J29" s="392" t="str">
        <f>สรุปคะแนนทั้งปี!P91</f>
        <v/>
      </c>
      <c r="K29" s="392" t="str">
        <f>สรุปคะแนนทั้งปี!D151</f>
        <v/>
      </c>
      <c r="L29" s="392" t="str">
        <f>IF(A29="","",IF($L$4="","-",สรุปคะแนนทั้งปี!H151))</f>
        <v/>
      </c>
      <c r="M29" s="392" t="str">
        <f>IF(A29="","",IF($M$4="","-",สรุปคะแนนทั้งปี!L151))</f>
        <v/>
      </c>
      <c r="N29" s="392" t="str">
        <f>IF(A29="","",IF($N$4="","-",สรุปคะแนนทั้งปี!P151))</f>
        <v/>
      </c>
      <c r="O29" s="392" t="str">
        <f>IF(A29="","",IF($O$4="","-",สรุปคะแนนทั้งปี!D212))</f>
        <v/>
      </c>
      <c r="P29" s="392" t="str">
        <f>IF(A29="","",IF($P$4="","-",สรุปคะแนนทั้งปี!H212))</f>
        <v/>
      </c>
      <c r="Q29" s="392" t="str">
        <f>IF(A29="","",IF($Q$4="","-",สรุปคะแนนทั้งปี!L212))</f>
        <v/>
      </c>
      <c r="R29" s="392" t="str">
        <f>IF(A29="","",IF($R$4="","-",สรุปคะแนนทั้งปี!P212))</f>
        <v/>
      </c>
      <c r="S29" s="392" t="str">
        <f>IF(A29="","",IF($S$4="","-",สรุปคะแนนทั้งปี!D270))</f>
        <v/>
      </c>
      <c r="T29" s="392" t="str">
        <f>IF(I29="","",IF($T$4="","-",สรุปคะแนนทั้งปี!H270))</f>
        <v/>
      </c>
      <c r="U29" s="392" t="str">
        <f>IF(I29="","",IF($U$4="","-",สรุปคะแนนทั้งปี!L270))</f>
        <v/>
      </c>
      <c r="V29" s="392" t="str">
        <f>IF(I29="","",IF($V$4="","-",สรุปคะแนนทั้งปี!P270))</f>
        <v/>
      </c>
      <c r="W29" s="392" t="str">
        <f>IF(I29="","",IF($W$4="","-",สรุปคะแนนทั้งปี!L327))</f>
        <v/>
      </c>
      <c r="X29" s="392" t="str">
        <f t="shared" si="22"/>
        <v/>
      </c>
      <c r="Y29" s="393" t="str">
        <f t="shared" si="23"/>
        <v/>
      </c>
      <c r="Z29" s="394" t="str">
        <f>IF(A29="","",IF(AA29="ย้าย","",SUM(AF29:AZ29)/ข้อมูลพื้นฐาน!H$37))</f>
        <v/>
      </c>
      <c r="AA29" s="553" t="str">
        <f>IF('กรอกข้อมูล นร1'!E28="ย้าย",'กรอกข้อมูล นร1'!E28,"")</f>
        <v/>
      </c>
      <c r="AB29" s="49"/>
      <c r="AC29" s="49"/>
      <c r="AD29" s="49"/>
      <c r="AE29" s="49"/>
      <c r="AF29" s="390" t="str">
        <f>IF(A29="","",สรุปคะแนนทั้งปี!E31*ข้อมูลพื้นฐาน!$H$15)</f>
        <v/>
      </c>
      <c r="AG29" s="390" t="str">
        <f>IF(A29="","",สรุปคะแนนทั้งปี!I31*ข้อมูลพื้นฐาน!H$16)</f>
        <v/>
      </c>
      <c r="AH29" s="390" t="str">
        <f>IF(A29="","",สรุปคะแนนทั้งปี!M31*ข้อมูลพื้นฐาน!H$17)</f>
        <v/>
      </c>
      <c r="AI29" s="390" t="str">
        <f>IF(A29="","",สรุปคะแนนทั้งปี!Q31*ข้อมูลพื้นฐาน!H$18)</f>
        <v/>
      </c>
      <c r="AJ29" s="390" t="str">
        <f>IF(A29="","",สรุปคะแนนทั้งปี!E91*ข้อมูลพื้นฐาน!H$19)</f>
        <v/>
      </c>
      <c r="AK29" s="390" t="str">
        <f>IF(A29="","",สรุปคะแนนทั้งปี!I91*ข้อมูลพื้นฐาน!H$20)</f>
        <v/>
      </c>
      <c r="AL29" s="390" t="str">
        <f>IF(A29="","",สรุปคะแนนทั้งปี!M91*ข้อมูลพื้นฐาน!H$21)</f>
        <v/>
      </c>
      <c r="AM29" s="390" t="str">
        <f>IF(A29="","",สรุปคะแนนทั้งปี!Q91*ข้อมูลพื้นฐาน!H$22)</f>
        <v/>
      </c>
      <c r="AN29" s="390" t="str">
        <f>IF(A29="","",สรุปคะแนนทั้งปี!E151*ข้อมูลพื้นฐาน!H$23)</f>
        <v/>
      </c>
      <c r="AO29" s="390" t="e">
        <f>IF($AO$4="","",สรุปคะแนนทั้งปี!I151*ข้อมูลพื้นฐาน!H$25)</f>
        <v>#VALUE!</v>
      </c>
      <c r="AP29" s="390" t="str">
        <f>IF($AP$4="","",สรุปคะแนนทั้งปี!M151*ข้อมูลพื้นฐาน!H$26)</f>
        <v/>
      </c>
      <c r="AQ29" s="390" t="str">
        <f>IF($AQ$4="","",สรุปคะแนนทั้งปี!Q151*ข้อมูลพื้นฐาน!H$27)</f>
        <v/>
      </c>
      <c r="AR29" s="390" t="str">
        <f>IF($AR$4="","",สรุปคะแนนทั้งปี!E212*ข้อมูลพื้นฐาน!H$28)</f>
        <v/>
      </c>
      <c r="AS29" s="390" t="str">
        <f>IF($AS$4="","",สรุปคะแนนทั้งปี!I212*ข้อมูลพื้นฐาน!I$29)</f>
        <v/>
      </c>
      <c r="AT29" s="390" t="str">
        <f>IF($AT$4="","",สรุปคะแนนทั้งปี!M212*ข้อมูลพื้นฐาน!J$30)</f>
        <v/>
      </c>
      <c r="AU29" s="390" t="str">
        <f>IF($AU$4="","",สรุปคะแนนทั้งปี!Q212*ข้อมูลพื้นฐาน!K$31)</f>
        <v/>
      </c>
      <c r="AV29" s="390" t="str">
        <f>IF($AV$4="","",สรุปคะแนนทั้งปี!E270*ข้อมูลพื้นฐาน!H$32)</f>
        <v/>
      </c>
      <c r="AW29" s="390" t="str">
        <f>IF($AW$4="","",สรุปคะแนนทั้งปี!I270*ข้อมูลพื้นฐาน!H$33)</f>
        <v/>
      </c>
      <c r="AX29" s="390" t="str">
        <f>IF($AX$4="","",สรุปคะแนนทั้งปี!M270*ข้อมูลพื้นฐาน!H$34)</f>
        <v/>
      </c>
      <c r="AY29" s="390" t="str">
        <f>IF($AY$4="","",สรุปคะแนนทั้งปี!Q270*ข้อมูลพื้นฐาน!H$35)</f>
        <v/>
      </c>
      <c r="AZ29" s="390" t="str">
        <f>IF($AZ$4="","",สรุปคะแนนทั้งปี!E327*ข้อมูลพื้นฐาน!H$36)</f>
        <v/>
      </c>
    </row>
    <row r="30" spans="1:52" s="35" customFormat="1" ht="13.5" customHeight="1">
      <c r="A30" s="54" t="str">
        <f>เวลาเรียน1!A31</f>
        <v/>
      </c>
      <c r="B30" s="71" t="str">
        <f>เวลาเรียน1!D31</f>
        <v/>
      </c>
      <c r="C30" s="392" t="str">
        <f>สรุปคะแนนทั้งปี!D32</f>
        <v/>
      </c>
      <c r="D30" s="392" t="str">
        <f>สรุปคะแนนทั้งปี!H32</f>
        <v/>
      </c>
      <c r="E30" s="392" t="str">
        <f>สรุปคะแนนทั้งปี!L32</f>
        <v/>
      </c>
      <c r="F30" s="392" t="str">
        <f>สรุปคะแนนทั้งปี!P32</f>
        <v/>
      </c>
      <c r="G30" s="392" t="str">
        <f>สรุปคะแนนทั้งปี!D92</f>
        <v/>
      </c>
      <c r="H30" s="392" t="str">
        <f>สรุปคะแนนทั้งปี!H92</f>
        <v/>
      </c>
      <c r="I30" s="392" t="str">
        <f>สรุปคะแนนทั้งปี!L92</f>
        <v/>
      </c>
      <c r="J30" s="392" t="str">
        <f>สรุปคะแนนทั้งปี!P92</f>
        <v/>
      </c>
      <c r="K30" s="392" t="str">
        <f>สรุปคะแนนทั้งปี!D152</f>
        <v/>
      </c>
      <c r="L30" s="392" t="str">
        <f>IF(A30="","",IF($L$4="","-",สรุปคะแนนทั้งปี!H152))</f>
        <v/>
      </c>
      <c r="M30" s="392" t="str">
        <f>IF(A30="","",IF($M$4="","-",สรุปคะแนนทั้งปี!L152))</f>
        <v/>
      </c>
      <c r="N30" s="392" t="str">
        <f>IF(A30="","",IF($N$4="","-",สรุปคะแนนทั้งปี!P152))</f>
        <v/>
      </c>
      <c r="O30" s="392" t="str">
        <f>IF(A30="","",IF($O$4="","-",สรุปคะแนนทั้งปี!D213))</f>
        <v/>
      </c>
      <c r="P30" s="392" t="str">
        <f>IF(A30="","",IF($P$4="","-",สรุปคะแนนทั้งปี!H213))</f>
        <v/>
      </c>
      <c r="Q30" s="392" t="str">
        <f>IF(A30="","",IF($Q$4="","-",สรุปคะแนนทั้งปี!L213))</f>
        <v/>
      </c>
      <c r="R30" s="392" t="str">
        <f>IF(A30="","",IF($R$4="","-",สรุปคะแนนทั้งปี!P213))</f>
        <v/>
      </c>
      <c r="S30" s="392" t="str">
        <f>IF(A30="","",IF($S$4="","-",สรุปคะแนนทั้งปี!D271))</f>
        <v/>
      </c>
      <c r="T30" s="392" t="str">
        <f>IF(I30="","",IF($T$4="","-",สรุปคะแนนทั้งปี!H271))</f>
        <v/>
      </c>
      <c r="U30" s="392" t="str">
        <f>IF(I30="","",IF($U$4="","-",สรุปคะแนนทั้งปี!L271))</f>
        <v/>
      </c>
      <c r="V30" s="392" t="str">
        <f>IF(I30="","",IF($V$4="","-",สรุปคะแนนทั้งปี!P271))</f>
        <v/>
      </c>
      <c r="W30" s="392" t="str">
        <f>IF(I30="","",IF($W$4="","-",สรุปคะแนนทั้งปี!L328))</f>
        <v/>
      </c>
      <c r="X30" s="392" t="str">
        <f t="shared" si="22"/>
        <v/>
      </c>
      <c r="Y30" s="393" t="str">
        <f t="shared" si="23"/>
        <v/>
      </c>
      <c r="Z30" s="394" t="str">
        <f>IF(A30="","",IF(AA30="ย้าย","",SUM(AF30:AZ30)/ข้อมูลพื้นฐาน!H$37))</f>
        <v/>
      </c>
      <c r="AA30" s="553" t="str">
        <f>IF('กรอกข้อมูล นร1'!E29="ย้าย",'กรอกข้อมูล นร1'!E29,"")</f>
        <v/>
      </c>
      <c r="AB30" s="49"/>
      <c r="AC30" s="49"/>
      <c r="AD30" s="49"/>
      <c r="AE30" s="49"/>
      <c r="AF30" s="390" t="str">
        <f>IF(A30="","",สรุปคะแนนทั้งปี!E32*ข้อมูลพื้นฐาน!$H$15)</f>
        <v/>
      </c>
      <c r="AG30" s="390" t="str">
        <f>IF(A30="","",สรุปคะแนนทั้งปี!I32*ข้อมูลพื้นฐาน!H$16)</f>
        <v/>
      </c>
      <c r="AH30" s="390" t="str">
        <f>IF(A30="","",สรุปคะแนนทั้งปี!M32*ข้อมูลพื้นฐาน!H$17)</f>
        <v/>
      </c>
      <c r="AI30" s="390" t="str">
        <f>IF(A30="","",สรุปคะแนนทั้งปี!Q32*ข้อมูลพื้นฐาน!H$18)</f>
        <v/>
      </c>
      <c r="AJ30" s="390" t="str">
        <f>IF(A30="","",สรุปคะแนนทั้งปี!E92*ข้อมูลพื้นฐาน!H$19)</f>
        <v/>
      </c>
      <c r="AK30" s="390" t="str">
        <f>IF(A30="","",สรุปคะแนนทั้งปี!I92*ข้อมูลพื้นฐาน!H$20)</f>
        <v/>
      </c>
      <c r="AL30" s="390" t="str">
        <f>IF(A30="","",สรุปคะแนนทั้งปี!M92*ข้อมูลพื้นฐาน!H$21)</f>
        <v/>
      </c>
      <c r="AM30" s="390" t="str">
        <f>IF(A30="","",สรุปคะแนนทั้งปี!Q92*ข้อมูลพื้นฐาน!H$22)</f>
        <v/>
      </c>
      <c r="AN30" s="390" t="str">
        <f>IF(A30="","",สรุปคะแนนทั้งปี!E152*ข้อมูลพื้นฐาน!H$23)</f>
        <v/>
      </c>
      <c r="AO30" s="390" t="e">
        <f>IF($AO$4="","",สรุปคะแนนทั้งปี!I152*ข้อมูลพื้นฐาน!H$25)</f>
        <v>#VALUE!</v>
      </c>
      <c r="AP30" s="390" t="str">
        <f>IF($AP$4="","",สรุปคะแนนทั้งปี!M152*ข้อมูลพื้นฐาน!H$26)</f>
        <v/>
      </c>
      <c r="AQ30" s="390" t="str">
        <f>IF($AQ$4="","",สรุปคะแนนทั้งปี!Q152*ข้อมูลพื้นฐาน!H$27)</f>
        <v/>
      </c>
      <c r="AR30" s="390" t="str">
        <f>IF($AR$4="","",สรุปคะแนนทั้งปี!E213*ข้อมูลพื้นฐาน!H$28)</f>
        <v/>
      </c>
      <c r="AS30" s="390" t="str">
        <f>IF($AS$4="","",สรุปคะแนนทั้งปี!I213*ข้อมูลพื้นฐาน!I$29)</f>
        <v/>
      </c>
      <c r="AT30" s="390" t="str">
        <f>IF($AT$4="","",สรุปคะแนนทั้งปี!M213*ข้อมูลพื้นฐาน!J$30)</f>
        <v/>
      </c>
      <c r="AU30" s="390" t="str">
        <f>IF($AU$4="","",สรุปคะแนนทั้งปี!Q213*ข้อมูลพื้นฐาน!K$31)</f>
        <v/>
      </c>
      <c r="AV30" s="390" t="str">
        <f>IF($AV$4="","",สรุปคะแนนทั้งปี!E271*ข้อมูลพื้นฐาน!H$32)</f>
        <v/>
      </c>
      <c r="AW30" s="390" t="str">
        <f>IF($AW$4="","",สรุปคะแนนทั้งปี!I271*ข้อมูลพื้นฐาน!H$33)</f>
        <v/>
      </c>
      <c r="AX30" s="390" t="str">
        <f>IF($AX$4="","",สรุปคะแนนทั้งปี!M271*ข้อมูลพื้นฐาน!H$34)</f>
        <v/>
      </c>
      <c r="AY30" s="390" t="str">
        <f>IF($AY$4="","",สรุปคะแนนทั้งปี!Q271*ข้อมูลพื้นฐาน!H$35)</f>
        <v/>
      </c>
      <c r="AZ30" s="390" t="str">
        <f>IF($AZ$4="","",สรุปคะแนนทั้งปี!E328*ข้อมูลพื้นฐาน!H$36)</f>
        <v/>
      </c>
    </row>
    <row r="31" spans="1:52" s="35" customFormat="1" ht="13.5" customHeight="1">
      <c r="A31" s="54" t="str">
        <f>เวลาเรียน1!A32</f>
        <v/>
      </c>
      <c r="B31" s="71" t="str">
        <f>เวลาเรียน1!D32</f>
        <v/>
      </c>
      <c r="C31" s="392" t="str">
        <f>สรุปคะแนนทั้งปี!D33</f>
        <v/>
      </c>
      <c r="D31" s="392" t="str">
        <f>สรุปคะแนนทั้งปี!H33</f>
        <v/>
      </c>
      <c r="E31" s="392" t="str">
        <f>สรุปคะแนนทั้งปี!L33</f>
        <v/>
      </c>
      <c r="F31" s="392" t="str">
        <f>สรุปคะแนนทั้งปี!P33</f>
        <v/>
      </c>
      <c r="G31" s="392" t="str">
        <f>สรุปคะแนนทั้งปี!D93</f>
        <v/>
      </c>
      <c r="H31" s="392" t="str">
        <f>สรุปคะแนนทั้งปี!H93</f>
        <v/>
      </c>
      <c r="I31" s="392" t="str">
        <f>สรุปคะแนนทั้งปี!L93</f>
        <v/>
      </c>
      <c r="J31" s="392" t="str">
        <f>สรุปคะแนนทั้งปี!P93</f>
        <v/>
      </c>
      <c r="K31" s="392" t="str">
        <f>สรุปคะแนนทั้งปี!D153</f>
        <v/>
      </c>
      <c r="L31" s="392" t="str">
        <f>IF(A31="","",IF($L$4="","-",สรุปคะแนนทั้งปี!H153))</f>
        <v/>
      </c>
      <c r="M31" s="392" t="str">
        <f>IF(A31="","",IF($M$4="","-",สรุปคะแนนทั้งปี!L153))</f>
        <v/>
      </c>
      <c r="N31" s="392" t="str">
        <f>IF(A31="","",IF($N$4="","-",สรุปคะแนนทั้งปี!P153))</f>
        <v/>
      </c>
      <c r="O31" s="392" t="str">
        <f>IF(A31="","",IF($O$4="","-",สรุปคะแนนทั้งปี!D214))</f>
        <v/>
      </c>
      <c r="P31" s="392" t="str">
        <f>IF(A31="","",IF($P$4="","-",สรุปคะแนนทั้งปี!H214))</f>
        <v/>
      </c>
      <c r="Q31" s="392" t="str">
        <f>IF(A31="","",IF($Q$4="","-",สรุปคะแนนทั้งปี!L214))</f>
        <v/>
      </c>
      <c r="R31" s="392" t="str">
        <f>IF(A31="","",IF($R$4="","-",สรุปคะแนนทั้งปี!P214))</f>
        <v/>
      </c>
      <c r="S31" s="392" t="str">
        <f>IF(A31="","",IF($S$4="","-",สรุปคะแนนทั้งปี!D272))</f>
        <v/>
      </c>
      <c r="T31" s="392" t="str">
        <f>IF(I31="","",IF($T$4="","-",สรุปคะแนนทั้งปี!H272))</f>
        <v/>
      </c>
      <c r="U31" s="392" t="str">
        <f>IF(I31="","",IF($U$4="","-",สรุปคะแนนทั้งปี!L272))</f>
        <v/>
      </c>
      <c r="V31" s="392" t="str">
        <f>IF(I31="","",IF($V$4="","-",สรุปคะแนนทั้งปี!P272))</f>
        <v/>
      </c>
      <c r="W31" s="392" t="str">
        <f>IF(I31="","",IF($W$4="","-",สรุปคะแนนทั้งปี!L329))</f>
        <v/>
      </c>
      <c r="X31" s="392" t="str">
        <f t="shared" si="22"/>
        <v/>
      </c>
      <c r="Y31" s="393" t="str">
        <f t="shared" si="23"/>
        <v/>
      </c>
      <c r="Z31" s="394" t="str">
        <f>IF(A31="","",IF(AA31="ย้าย","",SUM(AF31:AZ31)/ข้อมูลพื้นฐาน!H$37))</f>
        <v/>
      </c>
      <c r="AA31" s="553" t="str">
        <f>IF('กรอกข้อมูล นร1'!E30="ย้าย",'กรอกข้อมูล นร1'!E30,"")</f>
        <v/>
      </c>
      <c r="AB31" s="49"/>
      <c r="AC31" s="49"/>
      <c r="AD31" s="49"/>
      <c r="AE31" s="49"/>
      <c r="AF31" s="390" t="str">
        <f>IF(A31="","",สรุปคะแนนทั้งปี!E33*ข้อมูลพื้นฐาน!$H$15)</f>
        <v/>
      </c>
      <c r="AG31" s="390" t="str">
        <f>IF(A31="","",สรุปคะแนนทั้งปี!I33*ข้อมูลพื้นฐาน!H$16)</f>
        <v/>
      </c>
      <c r="AH31" s="390" t="str">
        <f>IF(A31="","",สรุปคะแนนทั้งปี!M33*ข้อมูลพื้นฐาน!H$17)</f>
        <v/>
      </c>
      <c r="AI31" s="390" t="str">
        <f>IF(A31="","",สรุปคะแนนทั้งปี!Q33*ข้อมูลพื้นฐาน!H$18)</f>
        <v/>
      </c>
      <c r="AJ31" s="390" t="str">
        <f>IF(A31="","",สรุปคะแนนทั้งปี!E93*ข้อมูลพื้นฐาน!H$19)</f>
        <v/>
      </c>
      <c r="AK31" s="390" t="str">
        <f>IF(A31="","",สรุปคะแนนทั้งปี!I93*ข้อมูลพื้นฐาน!H$20)</f>
        <v/>
      </c>
      <c r="AL31" s="390" t="str">
        <f>IF(A31="","",สรุปคะแนนทั้งปี!M93*ข้อมูลพื้นฐาน!H$21)</f>
        <v/>
      </c>
      <c r="AM31" s="390" t="str">
        <f>IF(A31="","",สรุปคะแนนทั้งปี!Q93*ข้อมูลพื้นฐาน!H$22)</f>
        <v/>
      </c>
      <c r="AN31" s="390" t="str">
        <f>IF(A31="","",สรุปคะแนนทั้งปี!E153*ข้อมูลพื้นฐาน!H$23)</f>
        <v/>
      </c>
      <c r="AO31" s="390" t="e">
        <f>IF($AO$4="","",สรุปคะแนนทั้งปี!I153*ข้อมูลพื้นฐาน!H$25)</f>
        <v>#VALUE!</v>
      </c>
      <c r="AP31" s="390" t="str">
        <f>IF($AP$4="","",สรุปคะแนนทั้งปี!M153*ข้อมูลพื้นฐาน!H$26)</f>
        <v/>
      </c>
      <c r="AQ31" s="390" t="str">
        <f>IF($AQ$4="","",สรุปคะแนนทั้งปี!Q153*ข้อมูลพื้นฐาน!H$27)</f>
        <v/>
      </c>
      <c r="AR31" s="390" t="str">
        <f>IF($AR$4="","",สรุปคะแนนทั้งปี!E214*ข้อมูลพื้นฐาน!H$28)</f>
        <v/>
      </c>
      <c r="AS31" s="390" t="str">
        <f>IF($AS$4="","",สรุปคะแนนทั้งปี!I214*ข้อมูลพื้นฐาน!I$29)</f>
        <v/>
      </c>
      <c r="AT31" s="390" t="str">
        <f>IF($AT$4="","",สรุปคะแนนทั้งปี!M214*ข้อมูลพื้นฐาน!J$30)</f>
        <v/>
      </c>
      <c r="AU31" s="390" t="str">
        <f>IF($AU$4="","",สรุปคะแนนทั้งปี!Q214*ข้อมูลพื้นฐาน!K$31)</f>
        <v/>
      </c>
      <c r="AV31" s="390" t="str">
        <f>IF($AV$4="","",สรุปคะแนนทั้งปี!E272*ข้อมูลพื้นฐาน!H$32)</f>
        <v/>
      </c>
      <c r="AW31" s="390" t="str">
        <f>IF($AW$4="","",สรุปคะแนนทั้งปี!I272*ข้อมูลพื้นฐาน!H$33)</f>
        <v/>
      </c>
      <c r="AX31" s="390" t="str">
        <f>IF($AX$4="","",สรุปคะแนนทั้งปี!M272*ข้อมูลพื้นฐาน!H$34)</f>
        <v/>
      </c>
      <c r="AY31" s="390" t="str">
        <f>IF($AY$4="","",สรุปคะแนนทั้งปี!Q272*ข้อมูลพื้นฐาน!H$35)</f>
        <v/>
      </c>
      <c r="AZ31" s="390" t="str">
        <f>IF($AZ$4="","",สรุปคะแนนทั้งปี!E329*ข้อมูลพื้นฐาน!H$36)</f>
        <v/>
      </c>
    </row>
    <row r="32" spans="1:52" s="35" customFormat="1" ht="13.5" customHeight="1">
      <c r="A32" s="54" t="str">
        <f>เวลาเรียน1!A33</f>
        <v/>
      </c>
      <c r="B32" s="71" t="str">
        <f>เวลาเรียน1!D33</f>
        <v/>
      </c>
      <c r="C32" s="392" t="str">
        <f>สรุปคะแนนทั้งปี!D34</f>
        <v/>
      </c>
      <c r="D32" s="392" t="str">
        <f>สรุปคะแนนทั้งปี!H34</f>
        <v/>
      </c>
      <c r="E32" s="392" t="str">
        <f>สรุปคะแนนทั้งปี!L34</f>
        <v/>
      </c>
      <c r="F32" s="392" t="str">
        <f>สรุปคะแนนทั้งปี!P34</f>
        <v/>
      </c>
      <c r="G32" s="392" t="str">
        <f>สรุปคะแนนทั้งปี!D94</f>
        <v/>
      </c>
      <c r="H32" s="392" t="str">
        <f>สรุปคะแนนทั้งปี!H94</f>
        <v/>
      </c>
      <c r="I32" s="392" t="str">
        <f>สรุปคะแนนทั้งปี!L94</f>
        <v/>
      </c>
      <c r="J32" s="392" t="str">
        <f>สรุปคะแนนทั้งปี!P94</f>
        <v/>
      </c>
      <c r="K32" s="392" t="str">
        <f>สรุปคะแนนทั้งปี!D154</f>
        <v/>
      </c>
      <c r="L32" s="392" t="str">
        <f>IF(A32="","",IF($L$4="","-",สรุปคะแนนทั้งปี!H154))</f>
        <v/>
      </c>
      <c r="M32" s="392" t="str">
        <f>IF(A32="","",IF($M$4="","-",สรุปคะแนนทั้งปี!L154))</f>
        <v/>
      </c>
      <c r="N32" s="392" t="str">
        <f>IF(A32="","",IF($N$4="","-",สรุปคะแนนทั้งปี!P154))</f>
        <v/>
      </c>
      <c r="O32" s="392" t="str">
        <f>IF(A32="","",IF($O$4="","-",สรุปคะแนนทั้งปี!D215))</f>
        <v/>
      </c>
      <c r="P32" s="392" t="str">
        <f>IF(A32="","",IF($P$4="","-",สรุปคะแนนทั้งปี!H215))</f>
        <v/>
      </c>
      <c r="Q32" s="392" t="str">
        <f>IF(A32="","",IF($Q$4="","-",สรุปคะแนนทั้งปี!L215))</f>
        <v/>
      </c>
      <c r="R32" s="392" t="str">
        <f>IF(A32="","",IF($R$4="","-",สรุปคะแนนทั้งปี!P215))</f>
        <v/>
      </c>
      <c r="S32" s="392" t="str">
        <f>IF(A32="","",IF($S$4="","-",สรุปคะแนนทั้งปี!D273))</f>
        <v/>
      </c>
      <c r="T32" s="392" t="str">
        <f>IF(I32="","",IF($T$4="","-",สรุปคะแนนทั้งปี!H273))</f>
        <v/>
      </c>
      <c r="U32" s="392" t="str">
        <f>IF(I32="","",IF($U$4="","-",สรุปคะแนนทั้งปี!L273))</f>
        <v/>
      </c>
      <c r="V32" s="392" t="str">
        <f>IF(I32="","",IF($V$4="","-",สรุปคะแนนทั้งปี!P273))</f>
        <v/>
      </c>
      <c r="W32" s="392" t="str">
        <f>IF(I32="","",IF($W$4="","-",สรุปคะแนนทั้งปี!L330))</f>
        <v/>
      </c>
      <c r="X32" s="392" t="str">
        <f t="shared" si="22"/>
        <v/>
      </c>
      <c r="Y32" s="393" t="str">
        <f t="shared" si="23"/>
        <v/>
      </c>
      <c r="Z32" s="394" t="str">
        <f>IF(A32="","",IF(AA32="ย้าย","",SUM(AF32:AZ32)/ข้อมูลพื้นฐาน!H$37))</f>
        <v/>
      </c>
      <c r="AA32" s="553" t="str">
        <f>IF('กรอกข้อมูล นร1'!E31="ย้าย",'กรอกข้อมูล นร1'!E31,"")</f>
        <v/>
      </c>
      <c r="AB32" s="49"/>
      <c r="AC32" s="49"/>
      <c r="AD32" s="49"/>
      <c r="AE32" s="49"/>
      <c r="AF32" s="390" t="str">
        <f>IF(A32="","",สรุปคะแนนทั้งปี!E34*ข้อมูลพื้นฐาน!$H$15)</f>
        <v/>
      </c>
      <c r="AG32" s="390" t="str">
        <f>IF(A32="","",สรุปคะแนนทั้งปี!I34*ข้อมูลพื้นฐาน!H$16)</f>
        <v/>
      </c>
      <c r="AH32" s="390" t="str">
        <f>IF(A32="","",สรุปคะแนนทั้งปี!M34*ข้อมูลพื้นฐาน!H$17)</f>
        <v/>
      </c>
      <c r="AI32" s="390" t="str">
        <f>IF(A32="","",สรุปคะแนนทั้งปี!Q34*ข้อมูลพื้นฐาน!H$18)</f>
        <v/>
      </c>
      <c r="AJ32" s="390" t="str">
        <f>IF(A32="","",สรุปคะแนนทั้งปี!E94*ข้อมูลพื้นฐาน!H$19)</f>
        <v/>
      </c>
      <c r="AK32" s="390" t="str">
        <f>IF(A32="","",สรุปคะแนนทั้งปี!I94*ข้อมูลพื้นฐาน!H$20)</f>
        <v/>
      </c>
      <c r="AL32" s="390" t="str">
        <f>IF(A32="","",สรุปคะแนนทั้งปี!M94*ข้อมูลพื้นฐาน!H$21)</f>
        <v/>
      </c>
      <c r="AM32" s="390" t="str">
        <f>IF(A32="","",สรุปคะแนนทั้งปี!Q94*ข้อมูลพื้นฐาน!H$22)</f>
        <v/>
      </c>
      <c r="AN32" s="390" t="str">
        <f>IF(A32="","",สรุปคะแนนทั้งปี!E154*ข้อมูลพื้นฐาน!H$23)</f>
        <v/>
      </c>
      <c r="AO32" s="390" t="e">
        <f>IF($AO$4="","",สรุปคะแนนทั้งปี!I154*ข้อมูลพื้นฐาน!H$25)</f>
        <v>#VALUE!</v>
      </c>
      <c r="AP32" s="390" t="str">
        <f>IF($AP$4="","",สรุปคะแนนทั้งปี!M154*ข้อมูลพื้นฐาน!H$26)</f>
        <v/>
      </c>
      <c r="AQ32" s="390" t="str">
        <f>IF($AQ$4="","",สรุปคะแนนทั้งปี!Q154*ข้อมูลพื้นฐาน!H$27)</f>
        <v/>
      </c>
      <c r="AR32" s="390" t="str">
        <f>IF($AR$4="","",สรุปคะแนนทั้งปี!E215*ข้อมูลพื้นฐาน!H$28)</f>
        <v/>
      </c>
      <c r="AS32" s="390" t="str">
        <f>IF($AS$4="","",สรุปคะแนนทั้งปี!I215*ข้อมูลพื้นฐาน!I$29)</f>
        <v/>
      </c>
      <c r="AT32" s="390" t="str">
        <f>IF($AT$4="","",สรุปคะแนนทั้งปี!M215*ข้อมูลพื้นฐาน!J$30)</f>
        <v/>
      </c>
      <c r="AU32" s="390" t="str">
        <f>IF($AU$4="","",สรุปคะแนนทั้งปี!Q215*ข้อมูลพื้นฐาน!K$31)</f>
        <v/>
      </c>
      <c r="AV32" s="390" t="str">
        <f>IF($AV$4="","",สรุปคะแนนทั้งปี!E273*ข้อมูลพื้นฐาน!H$32)</f>
        <v/>
      </c>
      <c r="AW32" s="390" t="str">
        <f>IF($AW$4="","",สรุปคะแนนทั้งปี!I273*ข้อมูลพื้นฐาน!H$33)</f>
        <v/>
      </c>
      <c r="AX32" s="390" t="str">
        <f>IF($AX$4="","",สรุปคะแนนทั้งปี!M273*ข้อมูลพื้นฐาน!H$34)</f>
        <v/>
      </c>
      <c r="AY32" s="390" t="str">
        <f>IF($AY$4="","",สรุปคะแนนทั้งปี!Q273*ข้อมูลพื้นฐาน!H$35)</f>
        <v/>
      </c>
      <c r="AZ32" s="390" t="str">
        <f>IF($AZ$4="","",สรุปคะแนนทั้งปี!E330*ข้อมูลพื้นฐาน!H$36)</f>
        <v/>
      </c>
    </row>
    <row r="33" spans="1:52" s="35" customFormat="1" ht="13.5" customHeight="1">
      <c r="A33" s="54" t="str">
        <f>เวลาเรียน1!A34</f>
        <v/>
      </c>
      <c r="B33" s="71" t="str">
        <f>เวลาเรียน1!D34</f>
        <v/>
      </c>
      <c r="C33" s="392" t="str">
        <f>สรุปคะแนนทั้งปี!D35</f>
        <v/>
      </c>
      <c r="D33" s="392" t="str">
        <f>สรุปคะแนนทั้งปี!H35</f>
        <v/>
      </c>
      <c r="E33" s="392" t="str">
        <f>สรุปคะแนนทั้งปี!L35</f>
        <v/>
      </c>
      <c r="F33" s="392" t="str">
        <f>สรุปคะแนนทั้งปี!P35</f>
        <v/>
      </c>
      <c r="G33" s="392" t="str">
        <f>สรุปคะแนนทั้งปี!D95</f>
        <v/>
      </c>
      <c r="H33" s="392" t="str">
        <f>สรุปคะแนนทั้งปี!H95</f>
        <v/>
      </c>
      <c r="I33" s="392" t="str">
        <f>สรุปคะแนนทั้งปี!L95</f>
        <v/>
      </c>
      <c r="J33" s="392" t="str">
        <f>สรุปคะแนนทั้งปี!P95</f>
        <v/>
      </c>
      <c r="K33" s="392" t="str">
        <f>สรุปคะแนนทั้งปี!D155</f>
        <v/>
      </c>
      <c r="L33" s="392" t="str">
        <f>IF(A33="","",IF($L$4="","-",สรุปคะแนนทั้งปี!H155))</f>
        <v/>
      </c>
      <c r="M33" s="392" t="str">
        <f>IF(A33="","",IF($M$4="","-",สรุปคะแนนทั้งปี!L155))</f>
        <v/>
      </c>
      <c r="N33" s="392" t="str">
        <f>IF(A33="","",IF($N$4="","-",สรุปคะแนนทั้งปี!P155))</f>
        <v/>
      </c>
      <c r="O33" s="392" t="str">
        <f>IF(A33="","",IF($O$4="","-",สรุปคะแนนทั้งปี!D216))</f>
        <v/>
      </c>
      <c r="P33" s="392" t="str">
        <f>IF(A33="","",IF($P$4="","-",สรุปคะแนนทั้งปี!H216))</f>
        <v/>
      </c>
      <c r="Q33" s="392" t="str">
        <f>IF(A33="","",IF($Q$4="","-",สรุปคะแนนทั้งปี!L216))</f>
        <v/>
      </c>
      <c r="R33" s="392" t="str">
        <f>IF(A33="","",IF($R$4="","-",สรุปคะแนนทั้งปี!P216))</f>
        <v/>
      </c>
      <c r="S33" s="392" t="str">
        <f>IF(A33="","",IF($S$4="","-",สรุปคะแนนทั้งปี!D274))</f>
        <v/>
      </c>
      <c r="T33" s="392" t="str">
        <f>IF(I33="","",IF($T$4="","-",สรุปคะแนนทั้งปี!H274))</f>
        <v/>
      </c>
      <c r="U33" s="392" t="str">
        <f>IF(I33="","",IF($U$4="","-",สรุปคะแนนทั้งปี!L274))</f>
        <v/>
      </c>
      <c r="V33" s="392" t="str">
        <f>IF(I33="","",IF($V$4="","-",สรุปคะแนนทั้งปี!P274))</f>
        <v/>
      </c>
      <c r="W33" s="392" t="str">
        <f>IF(I33="","",IF($W$4="","-",สรุปคะแนนทั้งปี!L331))</f>
        <v/>
      </c>
      <c r="X33" s="392" t="str">
        <f t="shared" si="22"/>
        <v/>
      </c>
      <c r="Y33" s="393" t="str">
        <f t="shared" si="23"/>
        <v/>
      </c>
      <c r="Z33" s="394" t="str">
        <f>IF(A33="","",IF(AA33="ย้าย","",SUM(AF33:AZ33)/ข้อมูลพื้นฐาน!H$37))</f>
        <v/>
      </c>
      <c r="AA33" s="553" t="str">
        <f>IF('กรอกข้อมูล นร1'!E32="ย้าย",'กรอกข้อมูล นร1'!E32,"")</f>
        <v/>
      </c>
      <c r="AB33" s="49"/>
      <c r="AC33" s="49"/>
      <c r="AD33" s="49"/>
      <c r="AE33" s="49"/>
      <c r="AF33" s="390" t="str">
        <f>IF(A33="","",สรุปคะแนนทั้งปี!E35*ข้อมูลพื้นฐาน!$H$15)</f>
        <v/>
      </c>
      <c r="AG33" s="390" t="str">
        <f>IF(A33="","",สรุปคะแนนทั้งปี!I35*ข้อมูลพื้นฐาน!H$16)</f>
        <v/>
      </c>
      <c r="AH33" s="390" t="str">
        <f>IF(A33="","",สรุปคะแนนทั้งปี!M35*ข้อมูลพื้นฐาน!H$17)</f>
        <v/>
      </c>
      <c r="AI33" s="390" t="str">
        <f>IF(A33="","",สรุปคะแนนทั้งปี!Q35*ข้อมูลพื้นฐาน!H$18)</f>
        <v/>
      </c>
      <c r="AJ33" s="390" t="str">
        <f>IF(A33="","",สรุปคะแนนทั้งปี!E95*ข้อมูลพื้นฐาน!H$19)</f>
        <v/>
      </c>
      <c r="AK33" s="390" t="str">
        <f>IF(A33="","",สรุปคะแนนทั้งปี!I95*ข้อมูลพื้นฐาน!H$20)</f>
        <v/>
      </c>
      <c r="AL33" s="390" t="str">
        <f>IF(A33="","",สรุปคะแนนทั้งปี!M95*ข้อมูลพื้นฐาน!H$21)</f>
        <v/>
      </c>
      <c r="AM33" s="390" t="str">
        <f>IF(A33="","",สรุปคะแนนทั้งปี!Q95*ข้อมูลพื้นฐาน!H$22)</f>
        <v/>
      </c>
      <c r="AN33" s="390" t="str">
        <f>IF(A33="","",สรุปคะแนนทั้งปี!E155*ข้อมูลพื้นฐาน!H$23)</f>
        <v/>
      </c>
      <c r="AO33" s="390" t="e">
        <f>IF($AO$4="","",สรุปคะแนนทั้งปี!I155*ข้อมูลพื้นฐาน!H$25)</f>
        <v>#VALUE!</v>
      </c>
      <c r="AP33" s="390" t="str">
        <f>IF($AP$4="","",สรุปคะแนนทั้งปี!M155*ข้อมูลพื้นฐาน!H$26)</f>
        <v/>
      </c>
      <c r="AQ33" s="390" t="str">
        <f>IF($AQ$4="","",สรุปคะแนนทั้งปี!Q155*ข้อมูลพื้นฐาน!H$27)</f>
        <v/>
      </c>
      <c r="AR33" s="390" t="str">
        <f>IF($AR$4="","",สรุปคะแนนทั้งปี!E216*ข้อมูลพื้นฐาน!H$28)</f>
        <v/>
      </c>
      <c r="AS33" s="390" t="str">
        <f>IF($AS$4="","",สรุปคะแนนทั้งปี!I216*ข้อมูลพื้นฐาน!I$29)</f>
        <v/>
      </c>
      <c r="AT33" s="390" t="str">
        <f>IF($AT$4="","",สรุปคะแนนทั้งปี!M216*ข้อมูลพื้นฐาน!J$30)</f>
        <v/>
      </c>
      <c r="AU33" s="390" t="str">
        <f>IF($AU$4="","",สรุปคะแนนทั้งปี!Q216*ข้อมูลพื้นฐาน!K$31)</f>
        <v/>
      </c>
      <c r="AV33" s="390" t="str">
        <f>IF($AV$4="","",สรุปคะแนนทั้งปี!E274*ข้อมูลพื้นฐาน!H$32)</f>
        <v/>
      </c>
      <c r="AW33" s="390" t="str">
        <f>IF($AW$4="","",สรุปคะแนนทั้งปี!I274*ข้อมูลพื้นฐาน!H$33)</f>
        <v/>
      </c>
      <c r="AX33" s="390" t="str">
        <f>IF($AX$4="","",สรุปคะแนนทั้งปี!M274*ข้อมูลพื้นฐาน!H$34)</f>
        <v/>
      </c>
      <c r="AY33" s="390" t="str">
        <f>IF($AY$4="","",สรุปคะแนนทั้งปี!Q274*ข้อมูลพื้นฐาน!H$35)</f>
        <v/>
      </c>
      <c r="AZ33" s="390" t="str">
        <f>IF($AZ$4="","",สรุปคะแนนทั้งปี!E331*ข้อมูลพื้นฐาน!H$36)</f>
        <v/>
      </c>
    </row>
    <row r="34" spans="1:52" s="35" customFormat="1" ht="13.5" customHeight="1">
      <c r="A34" s="54" t="str">
        <f>เวลาเรียน1!A35</f>
        <v/>
      </c>
      <c r="B34" s="71" t="str">
        <f>เวลาเรียน1!D35</f>
        <v/>
      </c>
      <c r="C34" s="392" t="str">
        <f>สรุปคะแนนทั้งปี!D36</f>
        <v/>
      </c>
      <c r="D34" s="392" t="str">
        <f>สรุปคะแนนทั้งปี!H36</f>
        <v/>
      </c>
      <c r="E34" s="392" t="str">
        <f>สรุปคะแนนทั้งปี!L36</f>
        <v/>
      </c>
      <c r="F34" s="392" t="str">
        <f>สรุปคะแนนทั้งปี!P36</f>
        <v/>
      </c>
      <c r="G34" s="392" t="str">
        <f>สรุปคะแนนทั้งปี!D96</f>
        <v/>
      </c>
      <c r="H34" s="392" t="str">
        <f>สรุปคะแนนทั้งปี!H96</f>
        <v/>
      </c>
      <c r="I34" s="392" t="str">
        <f>สรุปคะแนนทั้งปี!L96</f>
        <v/>
      </c>
      <c r="J34" s="392" t="str">
        <f>สรุปคะแนนทั้งปี!P96</f>
        <v/>
      </c>
      <c r="K34" s="392" t="str">
        <f>สรุปคะแนนทั้งปี!D156</f>
        <v/>
      </c>
      <c r="L34" s="392" t="str">
        <f>IF(A34="","",IF($L$4="","-",สรุปคะแนนทั้งปี!H156))</f>
        <v/>
      </c>
      <c r="M34" s="392" t="str">
        <f>IF(A34="","",IF($M$4="","-",สรุปคะแนนทั้งปี!L156))</f>
        <v/>
      </c>
      <c r="N34" s="392" t="str">
        <f>IF(A34="","",IF($N$4="","-",สรุปคะแนนทั้งปี!P156))</f>
        <v/>
      </c>
      <c r="O34" s="392" t="str">
        <f>IF(A34="","",IF($O$4="","-",สรุปคะแนนทั้งปี!D217))</f>
        <v/>
      </c>
      <c r="P34" s="392" t="str">
        <f>IF(A34="","",IF($P$4="","-",สรุปคะแนนทั้งปี!H217))</f>
        <v/>
      </c>
      <c r="Q34" s="392" t="str">
        <f>IF(A34="","",IF($Q$4="","-",สรุปคะแนนทั้งปี!L217))</f>
        <v/>
      </c>
      <c r="R34" s="392" t="str">
        <f>IF(A34="","",IF($R$4="","-",สรุปคะแนนทั้งปี!P217))</f>
        <v/>
      </c>
      <c r="S34" s="392" t="str">
        <f>IF(A34="","",IF($S$4="","-",สรุปคะแนนทั้งปี!D275))</f>
        <v/>
      </c>
      <c r="T34" s="392" t="str">
        <f>IF(I34="","",IF($T$4="","-",สรุปคะแนนทั้งปี!H275))</f>
        <v/>
      </c>
      <c r="U34" s="392" t="str">
        <f>IF(I34="","",IF($U$4="","-",สรุปคะแนนทั้งปี!L275))</f>
        <v/>
      </c>
      <c r="V34" s="392" t="str">
        <f>IF(I34="","",IF($V$4="","-",สรุปคะแนนทั้งปี!P275))</f>
        <v/>
      </c>
      <c r="W34" s="392" t="str">
        <f>IF(I34="","",IF($W$4="","-",สรุปคะแนนทั้งปี!L332))</f>
        <v/>
      </c>
      <c r="X34" s="392" t="str">
        <f t="shared" si="22"/>
        <v/>
      </c>
      <c r="Y34" s="393" t="str">
        <f t="shared" si="23"/>
        <v/>
      </c>
      <c r="Z34" s="394" t="str">
        <f>IF(A34="","",IF(AA34="ย้าย","",SUM(AF34:AZ34)/ข้อมูลพื้นฐาน!H$37))</f>
        <v/>
      </c>
      <c r="AA34" s="553" t="str">
        <f>IF('กรอกข้อมูล นร1'!E33="ย้าย",'กรอกข้อมูล นร1'!E33,"")</f>
        <v/>
      </c>
      <c r="AB34" s="49"/>
      <c r="AC34" s="49"/>
      <c r="AD34" s="49"/>
      <c r="AE34" s="49"/>
      <c r="AF34" s="390" t="str">
        <f>IF(A34="","",สรุปคะแนนทั้งปี!E36*ข้อมูลพื้นฐาน!$H$15)</f>
        <v/>
      </c>
      <c r="AG34" s="390" t="str">
        <f>IF(A34="","",สรุปคะแนนทั้งปี!I36*ข้อมูลพื้นฐาน!H$16)</f>
        <v/>
      </c>
      <c r="AH34" s="390" t="str">
        <f>IF(A34="","",สรุปคะแนนทั้งปี!M36*ข้อมูลพื้นฐาน!H$17)</f>
        <v/>
      </c>
      <c r="AI34" s="390" t="str">
        <f>IF(A34="","",สรุปคะแนนทั้งปี!Q36*ข้อมูลพื้นฐาน!H$18)</f>
        <v/>
      </c>
      <c r="AJ34" s="390" t="str">
        <f>IF(A34="","",สรุปคะแนนทั้งปี!E96*ข้อมูลพื้นฐาน!H$19)</f>
        <v/>
      </c>
      <c r="AK34" s="390" t="str">
        <f>IF(A34="","",สรุปคะแนนทั้งปี!I96*ข้อมูลพื้นฐาน!H$20)</f>
        <v/>
      </c>
      <c r="AL34" s="390" t="str">
        <f>IF(A34="","",สรุปคะแนนทั้งปี!M96*ข้อมูลพื้นฐาน!H$21)</f>
        <v/>
      </c>
      <c r="AM34" s="390" t="str">
        <f>IF(A34="","",สรุปคะแนนทั้งปี!Q96*ข้อมูลพื้นฐาน!H$22)</f>
        <v/>
      </c>
      <c r="AN34" s="390" t="str">
        <f>IF(A34="","",สรุปคะแนนทั้งปี!E156*ข้อมูลพื้นฐาน!H$23)</f>
        <v/>
      </c>
      <c r="AO34" s="390" t="e">
        <f>IF($AO$4="","",สรุปคะแนนทั้งปี!I156*ข้อมูลพื้นฐาน!H$25)</f>
        <v>#VALUE!</v>
      </c>
      <c r="AP34" s="390" t="str">
        <f>IF($AP$4="","",สรุปคะแนนทั้งปี!M156*ข้อมูลพื้นฐาน!H$26)</f>
        <v/>
      </c>
      <c r="AQ34" s="390" t="str">
        <f>IF($AQ$4="","",สรุปคะแนนทั้งปี!Q156*ข้อมูลพื้นฐาน!H$27)</f>
        <v/>
      </c>
      <c r="AR34" s="390" t="str">
        <f>IF($AR$4="","",สรุปคะแนนทั้งปี!E217*ข้อมูลพื้นฐาน!H$28)</f>
        <v/>
      </c>
      <c r="AS34" s="390" t="str">
        <f>IF($AS$4="","",สรุปคะแนนทั้งปี!I217*ข้อมูลพื้นฐาน!I$29)</f>
        <v/>
      </c>
      <c r="AT34" s="390" t="str">
        <f>IF($AT$4="","",สรุปคะแนนทั้งปี!M217*ข้อมูลพื้นฐาน!J$30)</f>
        <v/>
      </c>
      <c r="AU34" s="390" t="str">
        <f>IF($AU$4="","",สรุปคะแนนทั้งปี!Q217*ข้อมูลพื้นฐาน!K$31)</f>
        <v/>
      </c>
      <c r="AV34" s="390" t="str">
        <f>IF($AV$4="","",สรุปคะแนนทั้งปี!E275*ข้อมูลพื้นฐาน!H$32)</f>
        <v/>
      </c>
      <c r="AW34" s="390" t="str">
        <f>IF($AW$4="","",สรุปคะแนนทั้งปี!I275*ข้อมูลพื้นฐาน!H$33)</f>
        <v/>
      </c>
      <c r="AX34" s="390" t="str">
        <f>IF($AX$4="","",สรุปคะแนนทั้งปี!M275*ข้อมูลพื้นฐาน!H$34)</f>
        <v/>
      </c>
      <c r="AY34" s="390" t="str">
        <f>IF($AY$4="","",สรุปคะแนนทั้งปี!Q275*ข้อมูลพื้นฐาน!H$35)</f>
        <v/>
      </c>
      <c r="AZ34" s="390" t="str">
        <f>IF($AZ$4="","",สรุปคะแนนทั้งปี!E332*ข้อมูลพื้นฐาน!H$36)</f>
        <v/>
      </c>
    </row>
    <row r="35" spans="1:52" s="35" customFormat="1" ht="13.5" customHeight="1">
      <c r="A35" s="54" t="str">
        <f>เวลาเรียน1!A36</f>
        <v/>
      </c>
      <c r="B35" s="71" t="str">
        <f>เวลาเรียน1!D36</f>
        <v/>
      </c>
      <c r="C35" s="392" t="str">
        <f>สรุปคะแนนทั้งปี!D37</f>
        <v/>
      </c>
      <c r="D35" s="392" t="str">
        <f>สรุปคะแนนทั้งปี!H37</f>
        <v/>
      </c>
      <c r="E35" s="392" t="str">
        <f>สรุปคะแนนทั้งปี!L37</f>
        <v/>
      </c>
      <c r="F35" s="392" t="str">
        <f>สรุปคะแนนทั้งปี!P37</f>
        <v/>
      </c>
      <c r="G35" s="392" t="str">
        <f>สรุปคะแนนทั้งปี!D97</f>
        <v/>
      </c>
      <c r="H35" s="392" t="str">
        <f>สรุปคะแนนทั้งปี!H97</f>
        <v/>
      </c>
      <c r="I35" s="392" t="str">
        <f>สรุปคะแนนทั้งปี!L97</f>
        <v/>
      </c>
      <c r="J35" s="392" t="str">
        <f>สรุปคะแนนทั้งปี!P97</f>
        <v/>
      </c>
      <c r="K35" s="392" t="str">
        <f>สรุปคะแนนทั้งปี!D157</f>
        <v/>
      </c>
      <c r="L35" s="392" t="str">
        <f>IF(A35="","",IF($L$4="","-",สรุปคะแนนทั้งปี!H157))</f>
        <v/>
      </c>
      <c r="M35" s="392" t="str">
        <f>IF(A35="","",IF($M$4="","-",สรุปคะแนนทั้งปี!L157))</f>
        <v/>
      </c>
      <c r="N35" s="392" t="str">
        <f>IF(A35="","",IF($N$4="","-",สรุปคะแนนทั้งปี!P157))</f>
        <v/>
      </c>
      <c r="O35" s="392" t="str">
        <f>IF(A35="","",IF($O$4="","-",สรุปคะแนนทั้งปี!D218))</f>
        <v/>
      </c>
      <c r="P35" s="392" t="str">
        <f>IF(A35="","",IF($P$4="","-",สรุปคะแนนทั้งปี!H218))</f>
        <v/>
      </c>
      <c r="Q35" s="392" t="str">
        <f>IF(A35="","",IF($Q$4="","-",สรุปคะแนนทั้งปี!L218))</f>
        <v/>
      </c>
      <c r="R35" s="392" t="str">
        <f>IF(A35="","",IF($R$4="","-",สรุปคะแนนทั้งปี!P218))</f>
        <v/>
      </c>
      <c r="S35" s="392" t="str">
        <f>IF(A35="","",IF($S$4="","-",สรุปคะแนนทั้งปี!D276))</f>
        <v/>
      </c>
      <c r="T35" s="392" t="str">
        <f>IF(I35="","",IF($T$4="","-",สรุปคะแนนทั้งปี!H276))</f>
        <v/>
      </c>
      <c r="U35" s="392" t="str">
        <f>IF(I35="","",IF($U$4="","-",สรุปคะแนนทั้งปี!L276))</f>
        <v/>
      </c>
      <c r="V35" s="392" t="str">
        <f>IF(I35="","",IF($V$4="","-",สรุปคะแนนทั้งปี!P276))</f>
        <v/>
      </c>
      <c r="W35" s="392" t="str">
        <f>IF(I35="","",IF($W$4="","-",สรุปคะแนนทั้งปี!L333))</f>
        <v/>
      </c>
      <c r="X35" s="392" t="str">
        <f t="shared" si="22"/>
        <v/>
      </c>
      <c r="Y35" s="393" t="str">
        <f t="shared" si="23"/>
        <v/>
      </c>
      <c r="Z35" s="394" t="str">
        <f>IF(A35="","",IF(AA35="ย้าย","",SUM(AF35:AZ35)/ข้อมูลพื้นฐาน!H$37))</f>
        <v/>
      </c>
      <c r="AA35" s="553" t="str">
        <f>IF('กรอกข้อมูล นร1'!E34="ย้าย",'กรอกข้อมูล นร1'!E34,"")</f>
        <v/>
      </c>
      <c r="AB35" s="49"/>
      <c r="AC35" s="49"/>
      <c r="AD35" s="49"/>
      <c r="AE35" s="49"/>
      <c r="AF35" s="390" t="str">
        <f>IF(A35="","",สรุปคะแนนทั้งปี!E37*ข้อมูลพื้นฐาน!$H$15)</f>
        <v/>
      </c>
      <c r="AG35" s="390" t="str">
        <f>IF(A35="","",สรุปคะแนนทั้งปี!I37*ข้อมูลพื้นฐาน!H$16)</f>
        <v/>
      </c>
      <c r="AH35" s="390" t="str">
        <f>IF(A35="","",สรุปคะแนนทั้งปี!M37*ข้อมูลพื้นฐาน!H$17)</f>
        <v/>
      </c>
      <c r="AI35" s="390" t="str">
        <f>IF(A35="","",สรุปคะแนนทั้งปี!Q37*ข้อมูลพื้นฐาน!H$18)</f>
        <v/>
      </c>
      <c r="AJ35" s="390" t="str">
        <f>IF(A35="","",สรุปคะแนนทั้งปี!E97*ข้อมูลพื้นฐาน!H$19)</f>
        <v/>
      </c>
      <c r="AK35" s="390" t="str">
        <f>IF(A35="","",สรุปคะแนนทั้งปี!I97*ข้อมูลพื้นฐาน!H$20)</f>
        <v/>
      </c>
      <c r="AL35" s="390" t="str">
        <f>IF(A35="","",สรุปคะแนนทั้งปี!M97*ข้อมูลพื้นฐาน!H$21)</f>
        <v/>
      </c>
      <c r="AM35" s="390" t="str">
        <f>IF(A35="","",สรุปคะแนนทั้งปี!Q97*ข้อมูลพื้นฐาน!H$22)</f>
        <v/>
      </c>
      <c r="AN35" s="390" t="str">
        <f>IF(A35="","",สรุปคะแนนทั้งปี!E157*ข้อมูลพื้นฐาน!H$23)</f>
        <v/>
      </c>
      <c r="AO35" s="390" t="e">
        <f>IF($AO$4="","",สรุปคะแนนทั้งปี!I157*ข้อมูลพื้นฐาน!H$25)</f>
        <v>#VALUE!</v>
      </c>
      <c r="AP35" s="390" t="str">
        <f>IF($AP$4="","",สรุปคะแนนทั้งปี!M157*ข้อมูลพื้นฐาน!H$26)</f>
        <v/>
      </c>
      <c r="AQ35" s="390" t="str">
        <f>IF($AQ$4="","",สรุปคะแนนทั้งปี!Q157*ข้อมูลพื้นฐาน!H$27)</f>
        <v/>
      </c>
      <c r="AR35" s="390" t="str">
        <f>IF($AR$4="","",สรุปคะแนนทั้งปี!E218*ข้อมูลพื้นฐาน!H$28)</f>
        <v/>
      </c>
      <c r="AS35" s="390" t="str">
        <f>IF($AS$4="","",สรุปคะแนนทั้งปี!I218*ข้อมูลพื้นฐาน!I$29)</f>
        <v/>
      </c>
      <c r="AT35" s="390" t="str">
        <f>IF($AT$4="","",สรุปคะแนนทั้งปี!M218*ข้อมูลพื้นฐาน!J$30)</f>
        <v/>
      </c>
      <c r="AU35" s="390" t="str">
        <f>IF($AU$4="","",สรุปคะแนนทั้งปี!Q218*ข้อมูลพื้นฐาน!K$31)</f>
        <v/>
      </c>
      <c r="AV35" s="390" t="str">
        <f>IF($AV$4="","",สรุปคะแนนทั้งปี!E276*ข้อมูลพื้นฐาน!H$32)</f>
        <v/>
      </c>
      <c r="AW35" s="390" t="str">
        <f>IF($AW$4="","",สรุปคะแนนทั้งปี!I276*ข้อมูลพื้นฐาน!H$33)</f>
        <v/>
      </c>
      <c r="AX35" s="390" t="str">
        <f>IF($AX$4="","",สรุปคะแนนทั้งปี!M276*ข้อมูลพื้นฐาน!H$34)</f>
        <v/>
      </c>
      <c r="AY35" s="390" t="str">
        <f>IF($AY$4="","",สรุปคะแนนทั้งปี!Q276*ข้อมูลพื้นฐาน!H$35)</f>
        <v/>
      </c>
      <c r="AZ35" s="390" t="str">
        <f>IF($AZ$4="","",สรุปคะแนนทั้งปี!E333*ข้อมูลพื้นฐาน!H$36)</f>
        <v/>
      </c>
    </row>
    <row r="36" spans="1:52" s="35" customFormat="1" ht="13.5" customHeight="1">
      <c r="A36" s="54" t="str">
        <f>เวลาเรียน1!A37</f>
        <v/>
      </c>
      <c r="B36" s="71" t="str">
        <f>เวลาเรียน1!D37</f>
        <v/>
      </c>
      <c r="C36" s="392" t="str">
        <f>สรุปคะแนนทั้งปี!D38</f>
        <v/>
      </c>
      <c r="D36" s="392" t="str">
        <f>สรุปคะแนนทั้งปี!H38</f>
        <v/>
      </c>
      <c r="E36" s="392" t="str">
        <f>สรุปคะแนนทั้งปี!L38</f>
        <v/>
      </c>
      <c r="F36" s="392" t="str">
        <f>สรุปคะแนนทั้งปี!P38</f>
        <v/>
      </c>
      <c r="G36" s="392" t="str">
        <f>สรุปคะแนนทั้งปี!D98</f>
        <v/>
      </c>
      <c r="H36" s="392" t="str">
        <f>สรุปคะแนนทั้งปี!H98</f>
        <v/>
      </c>
      <c r="I36" s="392" t="str">
        <f>สรุปคะแนนทั้งปี!L98</f>
        <v/>
      </c>
      <c r="J36" s="392" t="str">
        <f>สรุปคะแนนทั้งปี!P98</f>
        <v/>
      </c>
      <c r="K36" s="392" t="str">
        <f>สรุปคะแนนทั้งปี!D158</f>
        <v/>
      </c>
      <c r="L36" s="392" t="str">
        <f>IF(A36="","",IF($L$4="","-",สรุปคะแนนทั้งปี!H158))</f>
        <v/>
      </c>
      <c r="M36" s="392" t="str">
        <f>IF(A36="","",IF($M$4="","-",สรุปคะแนนทั้งปี!L158))</f>
        <v/>
      </c>
      <c r="N36" s="392" t="str">
        <f>IF(A36="","",IF($N$4="","-",สรุปคะแนนทั้งปี!P158))</f>
        <v/>
      </c>
      <c r="O36" s="392" t="str">
        <f>IF(A36="","",IF($O$4="","-",สรุปคะแนนทั้งปี!D219))</f>
        <v/>
      </c>
      <c r="P36" s="392" t="str">
        <f>IF(A36="","",IF($P$4="","-",สรุปคะแนนทั้งปี!H219))</f>
        <v/>
      </c>
      <c r="Q36" s="392" t="str">
        <f>IF(A36="","",IF($Q$4="","-",สรุปคะแนนทั้งปี!L219))</f>
        <v/>
      </c>
      <c r="R36" s="392" t="str">
        <f>IF(A36="","",IF($R$4="","-",สรุปคะแนนทั้งปี!P219))</f>
        <v/>
      </c>
      <c r="S36" s="392" t="str">
        <f>IF(A36="","",IF($S$4="","-",สรุปคะแนนทั้งปี!D277))</f>
        <v/>
      </c>
      <c r="T36" s="392" t="str">
        <f>IF(I36="","",IF($T$4="","-",สรุปคะแนนทั้งปี!H277))</f>
        <v/>
      </c>
      <c r="U36" s="392" t="str">
        <f>IF(I36="","",IF($U$4="","-",สรุปคะแนนทั้งปี!L277))</f>
        <v/>
      </c>
      <c r="V36" s="392" t="str">
        <f>IF(I36="","",IF($V$4="","-",สรุปคะแนนทั้งปี!P277))</f>
        <v/>
      </c>
      <c r="W36" s="392" t="str">
        <f>IF(I36="","",IF($W$4="","-",สรุปคะแนนทั้งปี!L334))</f>
        <v/>
      </c>
      <c r="X36" s="392" t="str">
        <f t="shared" si="22"/>
        <v/>
      </c>
      <c r="Y36" s="393" t="str">
        <f t="shared" si="23"/>
        <v/>
      </c>
      <c r="Z36" s="394" t="str">
        <f>IF(A36="","",IF(AA36="ย้าย","",SUM(AF36:AZ36)/ข้อมูลพื้นฐาน!H$37))</f>
        <v/>
      </c>
      <c r="AA36" s="553" t="str">
        <f>IF('กรอกข้อมูล นร1'!E35="ย้าย",'กรอกข้อมูล นร1'!E35,"")</f>
        <v/>
      </c>
      <c r="AB36" s="49"/>
      <c r="AC36" s="49"/>
      <c r="AD36" s="49"/>
      <c r="AE36" s="49"/>
      <c r="AF36" s="390" t="str">
        <f>IF(A36="","",สรุปคะแนนทั้งปี!E38*ข้อมูลพื้นฐาน!$H$15)</f>
        <v/>
      </c>
      <c r="AG36" s="390" t="str">
        <f>IF(A36="","",สรุปคะแนนทั้งปี!I38*ข้อมูลพื้นฐาน!H$16)</f>
        <v/>
      </c>
      <c r="AH36" s="390" t="str">
        <f>IF(A36="","",สรุปคะแนนทั้งปี!M38*ข้อมูลพื้นฐาน!H$17)</f>
        <v/>
      </c>
      <c r="AI36" s="390" t="str">
        <f>IF(A36="","",สรุปคะแนนทั้งปี!Q38*ข้อมูลพื้นฐาน!H$18)</f>
        <v/>
      </c>
      <c r="AJ36" s="390" t="str">
        <f>IF(A36="","",สรุปคะแนนทั้งปี!E98*ข้อมูลพื้นฐาน!H$19)</f>
        <v/>
      </c>
      <c r="AK36" s="390" t="str">
        <f>IF(A36="","",สรุปคะแนนทั้งปี!I98*ข้อมูลพื้นฐาน!H$20)</f>
        <v/>
      </c>
      <c r="AL36" s="390" t="str">
        <f>IF(A36="","",สรุปคะแนนทั้งปี!M98*ข้อมูลพื้นฐาน!H$21)</f>
        <v/>
      </c>
      <c r="AM36" s="390" t="str">
        <f>IF(A36="","",สรุปคะแนนทั้งปี!Q98*ข้อมูลพื้นฐาน!H$22)</f>
        <v/>
      </c>
      <c r="AN36" s="390" t="str">
        <f>IF(A36="","",สรุปคะแนนทั้งปี!E158*ข้อมูลพื้นฐาน!H$23)</f>
        <v/>
      </c>
      <c r="AO36" s="390" t="e">
        <f>IF($AO$4="","",สรุปคะแนนทั้งปี!I158*ข้อมูลพื้นฐาน!H$25)</f>
        <v>#VALUE!</v>
      </c>
      <c r="AP36" s="390" t="str">
        <f>IF($AP$4="","",สรุปคะแนนทั้งปี!M158*ข้อมูลพื้นฐาน!H$26)</f>
        <v/>
      </c>
      <c r="AQ36" s="390" t="str">
        <f>IF($AQ$4="","",สรุปคะแนนทั้งปี!Q158*ข้อมูลพื้นฐาน!H$27)</f>
        <v/>
      </c>
      <c r="AR36" s="390" t="str">
        <f>IF($AR$4="","",สรุปคะแนนทั้งปี!E219*ข้อมูลพื้นฐาน!H$28)</f>
        <v/>
      </c>
      <c r="AS36" s="390" t="str">
        <f>IF($AS$4="","",สรุปคะแนนทั้งปี!I219*ข้อมูลพื้นฐาน!I$29)</f>
        <v/>
      </c>
      <c r="AT36" s="390" t="str">
        <f>IF($AT$4="","",สรุปคะแนนทั้งปี!M219*ข้อมูลพื้นฐาน!J$30)</f>
        <v/>
      </c>
      <c r="AU36" s="390" t="str">
        <f>IF($AU$4="","",สรุปคะแนนทั้งปี!Q219*ข้อมูลพื้นฐาน!K$31)</f>
        <v/>
      </c>
      <c r="AV36" s="390" t="str">
        <f>IF($AV$4="","",สรุปคะแนนทั้งปี!E277*ข้อมูลพื้นฐาน!H$32)</f>
        <v/>
      </c>
      <c r="AW36" s="390" t="str">
        <f>IF($AW$4="","",สรุปคะแนนทั้งปี!I277*ข้อมูลพื้นฐาน!H$33)</f>
        <v/>
      </c>
      <c r="AX36" s="390" t="str">
        <f>IF($AX$4="","",สรุปคะแนนทั้งปี!M277*ข้อมูลพื้นฐาน!H$34)</f>
        <v/>
      </c>
      <c r="AY36" s="390" t="str">
        <f>IF($AY$4="","",สรุปคะแนนทั้งปี!Q277*ข้อมูลพื้นฐาน!H$35)</f>
        <v/>
      </c>
      <c r="AZ36" s="390" t="str">
        <f>IF($AZ$4="","",สรุปคะแนนทั้งปี!E334*ข้อมูลพื้นฐาน!H$36)</f>
        <v/>
      </c>
    </row>
    <row r="37" spans="1:52" s="35" customFormat="1" ht="13.5" customHeight="1">
      <c r="A37" s="54" t="str">
        <f>เวลาเรียน1!A38</f>
        <v/>
      </c>
      <c r="B37" s="71" t="str">
        <f>เวลาเรียน1!D38</f>
        <v/>
      </c>
      <c r="C37" s="392" t="str">
        <f>สรุปคะแนนทั้งปี!D39</f>
        <v/>
      </c>
      <c r="D37" s="392" t="str">
        <f>สรุปคะแนนทั้งปี!H39</f>
        <v/>
      </c>
      <c r="E37" s="392" t="str">
        <f>สรุปคะแนนทั้งปี!L39</f>
        <v/>
      </c>
      <c r="F37" s="392" t="str">
        <f>สรุปคะแนนทั้งปี!P39</f>
        <v/>
      </c>
      <c r="G37" s="392" t="str">
        <f>สรุปคะแนนทั้งปี!D99</f>
        <v/>
      </c>
      <c r="H37" s="392" t="str">
        <f>สรุปคะแนนทั้งปี!H99</f>
        <v/>
      </c>
      <c r="I37" s="392" t="str">
        <f>สรุปคะแนนทั้งปี!L99</f>
        <v/>
      </c>
      <c r="J37" s="392" t="str">
        <f>สรุปคะแนนทั้งปี!P99</f>
        <v/>
      </c>
      <c r="K37" s="392" t="str">
        <f>สรุปคะแนนทั้งปี!D159</f>
        <v/>
      </c>
      <c r="L37" s="392" t="str">
        <f>IF(A37="","",IF($L$4="","-",สรุปคะแนนทั้งปี!H159))</f>
        <v/>
      </c>
      <c r="M37" s="392" t="str">
        <f>IF(A37="","",IF($M$4="","-",สรุปคะแนนทั้งปี!L159))</f>
        <v/>
      </c>
      <c r="N37" s="392" t="str">
        <f>IF(A37="","",IF($N$4="","-",สรุปคะแนนทั้งปี!P159))</f>
        <v/>
      </c>
      <c r="O37" s="392" t="str">
        <f>IF(A37="","",IF($O$4="","-",สรุปคะแนนทั้งปี!D220))</f>
        <v/>
      </c>
      <c r="P37" s="392" t="str">
        <f>IF(A37="","",IF($P$4="","-",สรุปคะแนนทั้งปี!H220))</f>
        <v/>
      </c>
      <c r="Q37" s="392" t="str">
        <f>IF(A37="","",IF($Q$4="","-",สรุปคะแนนทั้งปี!L220))</f>
        <v/>
      </c>
      <c r="R37" s="392" t="str">
        <f>IF(A37="","",IF($R$4="","-",สรุปคะแนนทั้งปี!P220))</f>
        <v/>
      </c>
      <c r="S37" s="392" t="str">
        <f>IF(A37="","",IF($S$4="","-",สรุปคะแนนทั้งปี!D278))</f>
        <v/>
      </c>
      <c r="T37" s="392" t="str">
        <f>IF(I37="","",IF($T$4="","-",สรุปคะแนนทั้งปี!H278))</f>
        <v/>
      </c>
      <c r="U37" s="392" t="str">
        <f>IF(I37="","",IF($U$4="","-",สรุปคะแนนทั้งปี!L278))</f>
        <v/>
      </c>
      <c r="V37" s="392" t="str">
        <f>IF(I37="","",IF($V$4="","-",สรุปคะแนนทั้งปี!P278))</f>
        <v/>
      </c>
      <c r="W37" s="392" t="str">
        <f>IF(I37="","",IF($W$4="","-",สรุปคะแนนทั้งปี!L335))</f>
        <v/>
      </c>
      <c r="X37" s="392" t="str">
        <f t="shared" si="22"/>
        <v/>
      </c>
      <c r="Y37" s="393" t="str">
        <f t="shared" si="23"/>
        <v/>
      </c>
      <c r="Z37" s="394" t="str">
        <f>IF(A37="","",IF(AA37="ย้าย","",SUM(AF37:AZ37)/ข้อมูลพื้นฐาน!H$37))</f>
        <v/>
      </c>
      <c r="AA37" s="553" t="str">
        <f>IF('กรอกข้อมูล นร1'!E36="ย้าย",'กรอกข้อมูล นร1'!E36,"")</f>
        <v/>
      </c>
      <c r="AB37" s="49"/>
      <c r="AC37" s="49"/>
      <c r="AD37" s="49"/>
      <c r="AE37" s="49"/>
      <c r="AF37" s="390" t="str">
        <f>IF(A37="","",สรุปคะแนนทั้งปี!E39*ข้อมูลพื้นฐาน!$H$15)</f>
        <v/>
      </c>
      <c r="AG37" s="390" t="str">
        <f>IF(A37="","",สรุปคะแนนทั้งปี!I39*ข้อมูลพื้นฐาน!H$16)</f>
        <v/>
      </c>
      <c r="AH37" s="390" t="str">
        <f>IF(A37="","",สรุปคะแนนทั้งปี!M39*ข้อมูลพื้นฐาน!H$17)</f>
        <v/>
      </c>
      <c r="AI37" s="390" t="str">
        <f>IF(A37="","",สรุปคะแนนทั้งปี!Q39*ข้อมูลพื้นฐาน!H$18)</f>
        <v/>
      </c>
      <c r="AJ37" s="390" t="str">
        <f>IF(A37="","",สรุปคะแนนทั้งปี!E99*ข้อมูลพื้นฐาน!H$19)</f>
        <v/>
      </c>
      <c r="AK37" s="390" t="str">
        <f>IF(A37="","",สรุปคะแนนทั้งปี!I99*ข้อมูลพื้นฐาน!H$20)</f>
        <v/>
      </c>
      <c r="AL37" s="390" t="str">
        <f>IF(A37="","",สรุปคะแนนทั้งปี!M99*ข้อมูลพื้นฐาน!H$21)</f>
        <v/>
      </c>
      <c r="AM37" s="390" t="str">
        <f>IF(A37="","",สรุปคะแนนทั้งปี!Q99*ข้อมูลพื้นฐาน!H$22)</f>
        <v/>
      </c>
      <c r="AN37" s="390" t="str">
        <f>IF(A37="","",สรุปคะแนนทั้งปี!E159*ข้อมูลพื้นฐาน!H$23)</f>
        <v/>
      </c>
      <c r="AO37" s="390" t="e">
        <f>IF($AO$4="","",สรุปคะแนนทั้งปี!I159*ข้อมูลพื้นฐาน!H$25)</f>
        <v>#VALUE!</v>
      </c>
      <c r="AP37" s="390" t="str">
        <f>IF($AP$4="","",สรุปคะแนนทั้งปี!M159*ข้อมูลพื้นฐาน!H$26)</f>
        <v/>
      </c>
      <c r="AQ37" s="390" t="str">
        <f>IF($AQ$4="","",สรุปคะแนนทั้งปี!Q159*ข้อมูลพื้นฐาน!H$27)</f>
        <v/>
      </c>
      <c r="AR37" s="390" t="str">
        <f>IF($AR$4="","",สรุปคะแนนทั้งปี!E220*ข้อมูลพื้นฐาน!H$28)</f>
        <v/>
      </c>
      <c r="AS37" s="390" t="str">
        <f>IF($AS$4="","",สรุปคะแนนทั้งปี!I220*ข้อมูลพื้นฐาน!I$29)</f>
        <v/>
      </c>
      <c r="AT37" s="390" t="str">
        <f>IF($AT$4="","",สรุปคะแนนทั้งปี!M220*ข้อมูลพื้นฐาน!J$30)</f>
        <v/>
      </c>
      <c r="AU37" s="390" t="str">
        <f>IF($AU$4="","",สรุปคะแนนทั้งปี!Q220*ข้อมูลพื้นฐาน!K$31)</f>
        <v/>
      </c>
      <c r="AV37" s="390" t="str">
        <f>IF($AV$4="","",สรุปคะแนนทั้งปี!E278*ข้อมูลพื้นฐาน!H$32)</f>
        <v/>
      </c>
      <c r="AW37" s="390" t="str">
        <f>IF($AW$4="","",สรุปคะแนนทั้งปี!I278*ข้อมูลพื้นฐาน!H$33)</f>
        <v/>
      </c>
      <c r="AX37" s="390" t="str">
        <f>IF($AX$4="","",สรุปคะแนนทั้งปี!M278*ข้อมูลพื้นฐาน!H$34)</f>
        <v/>
      </c>
      <c r="AY37" s="390" t="str">
        <f>IF($AY$4="","",สรุปคะแนนทั้งปี!Q278*ข้อมูลพื้นฐาน!H$35)</f>
        <v/>
      </c>
      <c r="AZ37" s="390" t="str">
        <f>IF($AZ$4="","",สรุปคะแนนทั้งปี!E335*ข้อมูลพื้นฐาน!H$36)</f>
        <v/>
      </c>
    </row>
    <row r="38" spans="1:52" s="35" customFormat="1" ht="13.5" customHeight="1">
      <c r="A38" s="54" t="str">
        <f>เวลาเรียน1!A39</f>
        <v/>
      </c>
      <c r="B38" s="71" t="str">
        <f>เวลาเรียน1!D39</f>
        <v/>
      </c>
      <c r="C38" s="392" t="str">
        <f>สรุปคะแนนทั้งปี!D40</f>
        <v/>
      </c>
      <c r="D38" s="392" t="str">
        <f>สรุปคะแนนทั้งปี!H40</f>
        <v/>
      </c>
      <c r="E38" s="392" t="str">
        <f>สรุปคะแนนทั้งปี!L40</f>
        <v/>
      </c>
      <c r="F38" s="392" t="str">
        <f>สรุปคะแนนทั้งปี!P40</f>
        <v/>
      </c>
      <c r="G38" s="392" t="str">
        <f>สรุปคะแนนทั้งปี!D100</f>
        <v/>
      </c>
      <c r="H38" s="392" t="str">
        <f>สรุปคะแนนทั้งปี!H100</f>
        <v/>
      </c>
      <c r="I38" s="392" t="str">
        <f>สรุปคะแนนทั้งปี!L100</f>
        <v/>
      </c>
      <c r="J38" s="392" t="str">
        <f>สรุปคะแนนทั้งปี!P100</f>
        <v/>
      </c>
      <c r="K38" s="392" t="str">
        <f>สรุปคะแนนทั้งปี!D160</f>
        <v/>
      </c>
      <c r="L38" s="392" t="str">
        <f>IF(A38="","",IF($L$4="","-",สรุปคะแนนทั้งปี!H160))</f>
        <v/>
      </c>
      <c r="M38" s="392" t="str">
        <f>IF(A38="","",IF($M$4="","-",สรุปคะแนนทั้งปี!L160))</f>
        <v/>
      </c>
      <c r="N38" s="392" t="str">
        <f>IF(A38="","",IF($N$4="","-",สรุปคะแนนทั้งปี!P160))</f>
        <v/>
      </c>
      <c r="O38" s="392" t="str">
        <f>IF(A38="","",IF($O$4="","-",สรุปคะแนนทั้งปี!D221))</f>
        <v/>
      </c>
      <c r="P38" s="392" t="str">
        <f>IF(A38="","",IF($P$4="","-",สรุปคะแนนทั้งปี!H221))</f>
        <v/>
      </c>
      <c r="Q38" s="392" t="str">
        <f>IF(A38="","",IF($Q$4="","-",สรุปคะแนนทั้งปี!L221))</f>
        <v/>
      </c>
      <c r="R38" s="392" t="str">
        <f>IF(A38="","",IF($R$4="","-",สรุปคะแนนทั้งปี!P221))</f>
        <v/>
      </c>
      <c r="S38" s="392" t="str">
        <f>IF(A38="","",IF($S$4="","-",สรุปคะแนนทั้งปี!D279))</f>
        <v/>
      </c>
      <c r="T38" s="392" t="str">
        <f>IF(I38="","",IF($T$4="","-",สรุปคะแนนทั้งปี!H279))</f>
        <v/>
      </c>
      <c r="U38" s="392" t="str">
        <f>IF(I38="","",IF($U$4="","-",สรุปคะแนนทั้งปี!L279))</f>
        <v/>
      </c>
      <c r="V38" s="392" t="str">
        <f>IF(I38="","",IF($V$4="","-",สรุปคะแนนทั้งปี!P279))</f>
        <v/>
      </c>
      <c r="W38" s="392" t="str">
        <f>IF(I38="","",IF($W$4="","-",สรุปคะแนนทั้งปี!L336))</f>
        <v/>
      </c>
      <c r="X38" s="392" t="str">
        <f t="shared" si="22"/>
        <v/>
      </c>
      <c r="Y38" s="393" t="str">
        <f t="shared" si="23"/>
        <v/>
      </c>
      <c r="Z38" s="394" t="str">
        <f>IF(A38="","",IF(AA38="ย้าย","",SUM(AF38:AZ38)/ข้อมูลพื้นฐาน!H$37))</f>
        <v/>
      </c>
      <c r="AA38" s="553" t="str">
        <f>IF('กรอกข้อมูล นร1'!E37="ย้าย",'กรอกข้อมูล นร1'!E37,"")</f>
        <v/>
      </c>
      <c r="AB38" s="49"/>
      <c r="AC38" s="49"/>
      <c r="AD38" s="49"/>
      <c r="AE38" s="49"/>
      <c r="AF38" s="390" t="str">
        <f>IF(A38="","",สรุปคะแนนทั้งปี!E40*ข้อมูลพื้นฐาน!$H$15)</f>
        <v/>
      </c>
      <c r="AG38" s="390" t="str">
        <f>IF(A38="","",สรุปคะแนนทั้งปี!I40*ข้อมูลพื้นฐาน!H$16)</f>
        <v/>
      </c>
      <c r="AH38" s="390" t="str">
        <f>IF(A38="","",สรุปคะแนนทั้งปี!M40*ข้อมูลพื้นฐาน!H$17)</f>
        <v/>
      </c>
      <c r="AI38" s="390" t="str">
        <f>IF(A38="","",สรุปคะแนนทั้งปี!Q40*ข้อมูลพื้นฐาน!H$18)</f>
        <v/>
      </c>
      <c r="AJ38" s="390" t="str">
        <f>IF(A38="","",สรุปคะแนนทั้งปี!E100*ข้อมูลพื้นฐาน!H$19)</f>
        <v/>
      </c>
      <c r="AK38" s="390" t="str">
        <f>IF(A38="","",สรุปคะแนนทั้งปี!I100*ข้อมูลพื้นฐาน!H$20)</f>
        <v/>
      </c>
      <c r="AL38" s="390" t="str">
        <f>IF(A38="","",สรุปคะแนนทั้งปี!M100*ข้อมูลพื้นฐาน!H$21)</f>
        <v/>
      </c>
      <c r="AM38" s="390" t="str">
        <f>IF(A38="","",สรุปคะแนนทั้งปี!Q100*ข้อมูลพื้นฐาน!H$22)</f>
        <v/>
      </c>
      <c r="AN38" s="390" t="str">
        <f>IF(A38="","",สรุปคะแนนทั้งปี!E160*ข้อมูลพื้นฐาน!H$23)</f>
        <v/>
      </c>
      <c r="AO38" s="390" t="e">
        <f>IF($AO$4="","",สรุปคะแนนทั้งปี!I160*ข้อมูลพื้นฐาน!H$25)</f>
        <v>#VALUE!</v>
      </c>
      <c r="AP38" s="390" t="str">
        <f>IF($AP$4="","",สรุปคะแนนทั้งปี!M160*ข้อมูลพื้นฐาน!H$26)</f>
        <v/>
      </c>
      <c r="AQ38" s="390" t="str">
        <f>IF($AQ$4="","",สรุปคะแนนทั้งปี!Q160*ข้อมูลพื้นฐาน!H$27)</f>
        <v/>
      </c>
      <c r="AR38" s="390" t="str">
        <f>IF($AR$4="","",สรุปคะแนนทั้งปี!E221*ข้อมูลพื้นฐาน!H$28)</f>
        <v/>
      </c>
      <c r="AS38" s="390" t="str">
        <f>IF($AS$4="","",สรุปคะแนนทั้งปี!I221*ข้อมูลพื้นฐาน!I$29)</f>
        <v/>
      </c>
      <c r="AT38" s="390" t="str">
        <f>IF($AT$4="","",สรุปคะแนนทั้งปี!M221*ข้อมูลพื้นฐาน!J$30)</f>
        <v/>
      </c>
      <c r="AU38" s="390" t="str">
        <f>IF($AU$4="","",สรุปคะแนนทั้งปี!Q221*ข้อมูลพื้นฐาน!K$31)</f>
        <v/>
      </c>
      <c r="AV38" s="390" t="str">
        <f>IF($AV$4="","",สรุปคะแนนทั้งปี!E279*ข้อมูลพื้นฐาน!H$32)</f>
        <v/>
      </c>
      <c r="AW38" s="390" t="str">
        <f>IF($AW$4="","",สรุปคะแนนทั้งปี!I279*ข้อมูลพื้นฐาน!H$33)</f>
        <v/>
      </c>
      <c r="AX38" s="390" t="str">
        <f>IF($AX$4="","",สรุปคะแนนทั้งปี!M279*ข้อมูลพื้นฐาน!H$34)</f>
        <v/>
      </c>
      <c r="AY38" s="390" t="str">
        <f>IF($AY$4="","",สรุปคะแนนทั้งปี!Q279*ข้อมูลพื้นฐาน!H$35)</f>
        <v/>
      </c>
      <c r="AZ38" s="390" t="str">
        <f>IF($AZ$4="","",สรุปคะแนนทั้งปี!E336*ข้อมูลพื้นฐาน!H$36)</f>
        <v/>
      </c>
    </row>
    <row r="39" spans="1:52" s="35" customFormat="1" ht="13.5" customHeight="1">
      <c r="A39" s="54" t="str">
        <f>เวลาเรียน1!A40</f>
        <v/>
      </c>
      <c r="B39" s="71" t="str">
        <f>เวลาเรียน1!D40</f>
        <v/>
      </c>
      <c r="C39" s="392" t="str">
        <f>สรุปคะแนนทั้งปี!D41</f>
        <v/>
      </c>
      <c r="D39" s="392" t="str">
        <f>สรุปคะแนนทั้งปี!H41</f>
        <v/>
      </c>
      <c r="E39" s="392" t="str">
        <f>สรุปคะแนนทั้งปี!L41</f>
        <v/>
      </c>
      <c r="F39" s="392" t="str">
        <f>สรุปคะแนนทั้งปี!P41</f>
        <v/>
      </c>
      <c r="G39" s="392" t="str">
        <f>สรุปคะแนนทั้งปี!D101</f>
        <v/>
      </c>
      <c r="H39" s="392" t="str">
        <f>สรุปคะแนนทั้งปี!H101</f>
        <v/>
      </c>
      <c r="I39" s="392" t="str">
        <f>สรุปคะแนนทั้งปี!L101</f>
        <v/>
      </c>
      <c r="J39" s="392" t="str">
        <f>สรุปคะแนนทั้งปี!P101</f>
        <v/>
      </c>
      <c r="K39" s="392" t="str">
        <f>สรุปคะแนนทั้งปี!D161</f>
        <v/>
      </c>
      <c r="L39" s="392" t="str">
        <f>IF(A39="","",IF($L$4="","-",สรุปคะแนนทั้งปี!H161))</f>
        <v/>
      </c>
      <c r="M39" s="392" t="str">
        <f>IF(A39="","",IF($M$4="","-",สรุปคะแนนทั้งปี!L161))</f>
        <v/>
      </c>
      <c r="N39" s="392" t="str">
        <f>IF(A39="","",IF($N$4="","-",สรุปคะแนนทั้งปี!P161))</f>
        <v/>
      </c>
      <c r="O39" s="392" t="str">
        <f>IF(A39="","",IF($O$4="","-",สรุปคะแนนทั้งปี!D222))</f>
        <v/>
      </c>
      <c r="P39" s="392" t="str">
        <f>IF(A39="","",IF($P$4="","-",สรุปคะแนนทั้งปี!H222))</f>
        <v/>
      </c>
      <c r="Q39" s="392" t="str">
        <f>IF(A39="","",IF($Q$4="","-",สรุปคะแนนทั้งปี!L222))</f>
        <v/>
      </c>
      <c r="R39" s="392" t="str">
        <f>IF(A39="","",IF($R$4="","-",สรุปคะแนนทั้งปี!P222))</f>
        <v/>
      </c>
      <c r="S39" s="392" t="str">
        <f>IF(A39="","",IF($S$4="","-",สรุปคะแนนทั้งปี!D280))</f>
        <v/>
      </c>
      <c r="T39" s="392" t="str">
        <f>IF(I39="","",IF($T$4="","-",สรุปคะแนนทั้งปี!H280))</f>
        <v/>
      </c>
      <c r="U39" s="392" t="str">
        <f>IF(I39="","",IF($U$4="","-",สรุปคะแนนทั้งปี!L280))</f>
        <v/>
      </c>
      <c r="V39" s="392" t="str">
        <f>IF(I39="","",IF($V$4="","-",สรุปคะแนนทั้งปี!P280))</f>
        <v/>
      </c>
      <c r="W39" s="392" t="str">
        <f>IF(I39="","",IF($W$4="","-",สรุปคะแนนทั้งปี!L337))</f>
        <v/>
      </c>
      <c r="X39" s="392" t="str">
        <f t="shared" si="22"/>
        <v/>
      </c>
      <c r="Y39" s="393" t="str">
        <f t="shared" si="23"/>
        <v/>
      </c>
      <c r="Z39" s="394" t="str">
        <f>IF(A39="","",IF(AA39="ย้าย","",SUM(AF39:AZ39)/ข้อมูลพื้นฐาน!H$37))</f>
        <v/>
      </c>
      <c r="AA39" s="553" t="str">
        <f>IF('กรอกข้อมูล นร1'!E38="ย้าย",'กรอกข้อมูล นร1'!E38,"")</f>
        <v/>
      </c>
      <c r="AB39" s="49"/>
      <c r="AC39" s="49"/>
      <c r="AD39" s="49"/>
      <c r="AE39" s="49"/>
      <c r="AF39" s="390" t="str">
        <f>IF(A39="","",สรุปคะแนนทั้งปี!E41*ข้อมูลพื้นฐาน!$H$15)</f>
        <v/>
      </c>
      <c r="AG39" s="390" t="str">
        <f>IF(A39="","",สรุปคะแนนทั้งปี!I41*ข้อมูลพื้นฐาน!H$16)</f>
        <v/>
      </c>
      <c r="AH39" s="390" t="str">
        <f>IF(A39="","",สรุปคะแนนทั้งปี!M41*ข้อมูลพื้นฐาน!H$17)</f>
        <v/>
      </c>
      <c r="AI39" s="390" t="str">
        <f>IF(A39="","",สรุปคะแนนทั้งปี!Q41*ข้อมูลพื้นฐาน!H$18)</f>
        <v/>
      </c>
      <c r="AJ39" s="390" t="str">
        <f>IF(A39="","",สรุปคะแนนทั้งปี!E101*ข้อมูลพื้นฐาน!H$19)</f>
        <v/>
      </c>
      <c r="AK39" s="390" t="str">
        <f>IF(A39="","",สรุปคะแนนทั้งปี!I101*ข้อมูลพื้นฐาน!H$20)</f>
        <v/>
      </c>
      <c r="AL39" s="390" t="str">
        <f>IF(A39="","",สรุปคะแนนทั้งปี!M101*ข้อมูลพื้นฐาน!H$21)</f>
        <v/>
      </c>
      <c r="AM39" s="390" t="str">
        <f>IF(A39="","",สรุปคะแนนทั้งปี!Q101*ข้อมูลพื้นฐาน!H$22)</f>
        <v/>
      </c>
      <c r="AN39" s="390" t="str">
        <f>IF(A39="","",สรุปคะแนนทั้งปี!E161*ข้อมูลพื้นฐาน!H$23)</f>
        <v/>
      </c>
      <c r="AO39" s="390" t="e">
        <f>IF($AO$4="","",สรุปคะแนนทั้งปี!I161*ข้อมูลพื้นฐาน!H$25)</f>
        <v>#VALUE!</v>
      </c>
      <c r="AP39" s="390" t="str">
        <f>IF($AP$4="","",สรุปคะแนนทั้งปี!M161*ข้อมูลพื้นฐาน!H$26)</f>
        <v/>
      </c>
      <c r="AQ39" s="390" t="str">
        <f>IF($AQ$4="","",สรุปคะแนนทั้งปี!Q161*ข้อมูลพื้นฐาน!H$27)</f>
        <v/>
      </c>
      <c r="AR39" s="390" t="str">
        <f>IF($AR$4="","",สรุปคะแนนทั้งปี!E222*ข้อมูลพื้นฐาน!H$28)</f>
        <v/>
      </c>
      <c r="AS39" s="390" t="str">
        <f>IF($AS$4="","",สรุปคะแนนทั้งปี!I222*ข้อมูลพื้นฐาน!I$29)</f>
        <v/>
      </c>
      <c r="AT39" s="390" t="str">
        <f>IF($AT$4="","",สรุปคะแนนทั้งปี!M222*ข้อมูลพื้นฐาน!J$30)</f>
        <v/>
      </c>
      <c r="AU39" s="390" t="str">
        <f>IF($AU$4="","",สรุปคะแนนทั้งปี!Q222*ข้อมูลพื้นฐาน!K$31)</f>
        <v/>
      </c>
      <c r="AV39" s="390" t="str">
        <f>IF($AV$4="","",สรุปคะแนนทั้งปี!E280*ข้อมูลพื้นฐาน!H$32)</f>
        <v/>
      </c>
      <c r="AW39" s="390" t="str">
        <f>IF($AW$4="","",สรุปคะแนนทั้งปี!I280*ข้อมูลพื้นฐาน!H$33)</f>
        <v/>
      </c>
      <c r="AX39" s="390" t="str">
        <f>IF($AX$4="","",สรุปคะแนนทั้งปี!M280*ข้อมูลพื้นฐาน!H$34)</f>
        <v/>
      </c>
      <c r="AY39" s="390" t="str">
        <f>IF($AY$4="","",สรุปคะแนนทั้งปี!Q280*ข้อมูลพื้นฐาน!H$35)</f>
        <v/>
      </c>
      <c r="AZ39" s="390" t="str">
        <f>IF($AZ$4="","",สรุปคะแนนทั้งปี!E337*ข้อมูลพื้นฐาน!H$36)</f>
        <v/>
      </c>
    </row>
    <row r="40" spans="1:52" s="35" customFormat="1" ht="13.5" customHeight="1">
      <c r="A40" s="54" t="str">
        <f>เวลาเรียน1!A41</f>
        <v/>
      </c>
      <c r="B40" s="71" t="str">
        <f>เวลาเรียน1!D41</f>
        <v/>
      </c>
      <c r="C40" s="392" t="str">
        <f>สรุปคะแนนทั้งปี!D42</f>
        <v/>
      </c>
      <c r="D40" s="392" t="str">
        <f>สรุปคะแนนทั้งปี!H42</f>
        <v/>
      </c>
      <c r="E40" s="392" t="str">
        <f>สรุปคะแนนทั้งปี!L42</f>
        <v/>
      </c>
      <c r="F40" s="392" t="str">
        <f>สรุปคะแนนทั้งปี!P42</f>
        <v/>
      </c>
      <c r="G40" s="392" t="str">
        <f>สรุปคะแนนทั้งปี!D102</f>
        <v/>
      </c>
      <c r="H40" s="392" t="str">
        <f>สรุปคะแนนทั้งปี!H102</f>
        <v/>
      </c>
      <c r="I40" s="392" t="str">
        <f>สรุปคะแนนทั้งปี!L102</f>
        <v/>
      </c>
      <c r="J40" s="392" t="str">
        <f>สรุปคะแนนทั้งปี!P102</f>
        <v/>
      </c>
      <c r="K40" s="392" t="str">
        <f>สรุปคะแนนทั้งปี!D162</f>
        <v/>
      </c>
      <c r="L40" s="392" t="str">
        <f>IF(A40="","",IF($L$4="","-",สรุปคะแนนทั้งปี!H162))</f>
        <v/>
      </c>
      <c r="M40" s="392" t="str">
        <f>IF(A40="","",IF($M$4="","-",สรุปคะแนนทั้งปี!L162))</f>
        <v/>
      </c>
      <c r="N40" s="392" t="str">
        <f>IF(A40="","",IF($N$4="","-",สรุปคะแนนทั้งปี!P162))</f>
        <v/>
      </c>
      <c r="O40" s="392" t="str">
        <f>IF(A40="","",IF($O$4="","-",สรุปคะแนนทั้งปี!D223))</f>
        <v/>
      </c>
      <c r="P40" s="392" t="str">
        <f>IF(A40="","",IF($P$4="","-",สรุปคะแนนทั้งปี!H223))</f>
        <v/>
      </c>
      <c r="Q40" s="392" t="str">
        <f>IF(A40="","",IF($Q$4="","-",สรุปคะแนนทั้งปี!L223))</f>
        <v/>
      </c>
      <c r="R40" s="392" t="str">
        <f>IF(A40="","",IF($R$4="","-",สรุปคะแนนทั้งปี!P223))</f>
        <v/>
      </c>
      <c r="S40" s="392" t="str">
        <f>IF(A40="","",IF($S$4="","-",สรุปคะแนนทั้งปี!D281))</f>
        <v/>
      </c>
      <c r="T40" s="392" t="str">
        <f>IF(I40="","",IF($T$4="","-",สรุปคะแนนทั้งปี!H281))</f>
        <v/>
      </c>
      <c r="U40" s="392" t="str">
        <f>IF(I40="","",IF($U$4="","-",สรุปคะแนนทั้งปี!L281))</f>
        <v/>
      </c>
      <c r="V40" s="392" t="str">
        <f>IF(I40="","",IF($V$4="","-",สรุปคะแนนทั้งปี!P281))</f>
        <v/>
      </c>
      <c r="W40" s="392" t="str">
        <f>IF(I40="","",IF($W$4="","-",สรุปคะแนนทั้งปี!L338))</f>
        <v/>
      </c>
      <c r="X40" s="392" t="str">
        <f t="shared" si="22"/>
        <v/>
      </c>
      <c r="Y40" s="393" t="str">
        <f t="shared" si="23"/>
        <v/>
      </c>
      <c r="Z40" s="394" t="str">
        <f>IF(A40="","",IF(AA40="ย้าย","",SUM(AF40:AZ40)/ข้อมูลพื้นฐาน!H$37))</f>
        <v/>
      </c>
      <c r="AA40" s="553" t="str">
        <f>IF('กรอกข้อมูล นร1'!E39="ย้าย",'กรอกข้อมูล นร1'!E39,"")</f>
        <v/>
      </c>
      <c r="AB40" s="49"/>
      <c r="AC40" s="49"/>
      <c r="AD40" s="49"/>
      <c r="AE40" s="49"/>
      <c r="AF40" s="390" t="str">
        <f>IF(A40="","",สรุปคะแนนทั้งปี!E42*ข้อมูลพื้นฐาน!$H$15)</f>
        <v/>
      </c>
      <c r="AG40" s="390" t="str">
        <f>IF(A40="","",สรุปคะแนนทั้งปี!I42*ข้อมูลพื้นฐาน!H$16)</f>
        <v/>
      </c>
      <c r="AH40" s="390" t="str">
        <f>IF(A40="","",สรุปคะแนนทั้งปี!M42*ข้อมูลพื้นฐาน!H$17)</f>
        <v/>
      </c>
      <c r="AI40" s="390" t="str">
        <f>IF(A40="","",สรุปคะแนนทั้งปี!Q42*ข้อมูลพื้นฐาน!H$18)</f>
        <v/>
      </c>
      <c r="AJ40" s="390" t="str">
        <f>IF(A40="","",สรุปคะแนนทั้งปี!E102*ข้อมูลพื้นฐาน!H$19)</f>
        <v/>
      </c>
      <c r="AK40" s="390" t="str">
        <f>IF(A40="","",สรุปคะแนนทั้งปี!I102*ข้อมูลพื้นฐาน!H$20)</f>
        <v/>
      </c>
      <c r="AL40" s="390" t="str">
        <f>IF(A40="","",สรุปคะแนนทั้งปี!M102*ข้อมูลพื้นฐาน!H$21)</f>
        <v/>
      </c>
      <c r="AM40" s="390" t="str">
        <f>IF(A40="","",สรุปคะแนนทั้งปี!Q102*ข้อมูลพื้นฐาน!H$22)</f>
        <v/>
      </c>
      <c r="AN40" s="390" t="str">
        <f>IF(A40="","",สรุปคะแนนทั้งปี!E162*ข้อมูลพื้นฐาน!H$23)</f>
        <v/>
      </c>
      <c r="AO40" s="390" t="e">
        <f>IF($AO$4="","",สรุปคะแนนทั้งปี!I162*ข้อมูลพื้นฐาน!H$25)</f>
        <v>#VALUE!</v>
      </c>
      <c r="AP40" s="390" t="str">
        <f>IF($AP$4="","",สรุปคะแนนทั้งปี!M162*ข้อมูลพื้นฐาน!H$26)</f>
        <v/>
      </c>
      <c r="AQ40" s="390" t="str">
        <f>IF($AQ$4="","",สรุปคะแนนทั้งปี!Q162*ข้อมูลพื้นฐาน!H$27)</f>
        <v/>
      </c>
      <c r="AR40" s="390" t="str">
        <f>IF($AR$4="","",สรุปคะแนนทั้งปี!E223*ข้อมูลพื้นฐาน!H$28)</f>
        <v/>
      </c>
      <c r="AS40" s="390" t="str">
        <f>IF($AS$4="","",สรุปคะแนนทั้งปี!I223*ข้อมูลพื้นฐาน!I$29)</f>
        <v/>
      </c>
      <c r="AT40" s="390" t="str">
        <f>IF($AT$4="","",สรุปคะแนนทั้งปี!M223*ข้อมูลพื้นฐาน!J$30)</f>
        <v/>
      </c>
      <c r="AU40" s="390" t="str">
        <f>IF($AU$4="","",สรุปคะแนนทั้งปี!Q223*ข้อมูลพื้นฐาน!K$31)</f>
        <v/>
      </c>
      <c r="AV40" s="390" t="str">
        <f>IF($AV$4="","",สรุปคะแนนทั้งปี!E281*ข้อมูลพื้นฐาน!H$32)</f>
        <v/>
      </c>
      <c r="AW40" s="390" t="str">
        <f>IF($AW$4="","",สรุปคะแนนทั้งปี!I281*ข้อมูลพื้นฐาน!H$33)</f>
        <v/>
      </c>
      <c r="AX40" s="390" t="str">
        <f>IF($AX$4="","",สรุปคะแนนทั้งปี!M281*ข้อมูลพื้นฐาน!H$34)</f>
        <v/>
      </c>
      <c r="AY40" s="390" t="str">
        <f>IF($AY$4="","",สรุปคะแนนทั้งปี!Q281*ข้อมูลพื้นฐาน!H$35)</f>
        <v/>
      </c>
      <c r="AZ40" s="390" t="str">
        <f>IF($AZ$4="","",สรุปคะแนนทั้งปี!E338*ข้อมูลพื้นฐาน!H$36)</f>
        <v/>
      </c>
    </row>
    <row r="41" spans="1:52" s="35" customFormat="1" ht="13.5" customHeight="1">
      <c r="A41" s="54" t="str">
        <f>เวลาเรียน1!A42</f>
        <v/>
      </c>
      <c r="B41" s="71" t="str">
        <f>เวลาเรียน1!D42</f>
        <v/>
      </c>
      <c r="C41" s="392" t="str">
        <f>สรุปคะแนนทั้งปี!D43</f>
        <v/>
      </c>
      <c r="D41" s="392" t="str">
        <f>สรุปคะแนนทั้งปี!H43</f>
        <v/>
      </c>
      <c r="E41" s="392" t="str">
        <f>สรุปคะแนนทั้งปี!L43</f>
        <v/>
      </c>
      <c r="F41" s="392" t="str">
        <f>สรุปคะแนนทั้งปี!P43</f>
        <v/>
      </c>
      <c r="G41" s="392" t="str">
        <f>สรุปคะแนนทั้งปี!D103</f>
        <v/>
      </c>
      <c r="H41" s="392" t="str">
        <f>สรุปคะแนนทั้งปี!H103</f>
        <v/>
      </c>
      <c r="I41" s="392" t="str">
        <f>สรุปคะแนนทั้งปี!L103</f>
        <v/>
      </c>
      <c r="J41" s="392" t="str">
        <f>สรุปคะแนนทั้งปี!P103</f>
        <v/>
      </c>
      <c r="K41" s="392" t="str">
        <f>สรุปคะแนนทั้งปี!D163</f>
        <v/>
      </c>
      <c r="L41" s="392" t="str">
        <f>IF(A41="","",IF($L$4="","-",สรุปคะแนนทั้งปี!H163))</f>
        <v/>
      </c>
      <c r="M41" s="392" t="str">
        <f>IF(A41="","",IF($M$4="","-",สรุปคะแนนทั้งปี!L163))</f>
        <v/>
      </c>
      <c r="N41" s="392" t="str">
        <f>IF(A41="","",IF($N$4="","-",สรุปคะแนนทั้งปี!P163))</f>
        <v/>
      </c>
      <c r="O41" s="392" t="str">
        <f>IF(A41="","",IF($O$4="","-",สรุปคะแนนทั้งปี!D224))</f>
        <v/>
      </c>
      <c r="P41" s="392" t="str">
        <f>IF(A41="","",IF($P$4="","-",สรุปคะแนนทั้งปี!H224))</f>
        <v/>
      </c>
      <c r="Q41" s="392" t="str">
        <f>IF(A41="","",IF($Q$4="","-",สรุปคะแนนทั้งปี!L224))</f>
        <v/>
      </c>
      <c r="R41" s="392" t="str">
        <f>IF(A41="","",IF($R$4="","-",สรุปคะแนนทั้งปี!P224))</f>
        <v/>
      </c>
      <c r="S41" s="392" t="str">
        <f>IF(A41="","",IF($S$4="","-",สรุปคะแนนทั้งปี!D282))</f>
        <v/>
      </c>
      <c r="T41" s="392" t="str">
        <f>IF(I41="","",IF($T$4="","-",สรุปคะแนนทั้งปี!H282))</f>
        <v/>
      </c>
      <c r="U41" s="392" t="str">
        <f>IF(I41="","",IF($U$4="","-",สรุปคะแนนทั้งปี!L282))</f>
        <v/>
      </c>
      <c r="V41" s="392" t="str">
        <f>IF(I41="","",IF($V$4="","-",สรุปคะแนนทั้งปี!P282))</f>
        <v/>
      </c>
      <c r="W41" s="392" t="str">
        <f>IF(I41="","",IF($W$4="","-",สรุปคะแนนทั้งปี!L339))</f>
        <v/>
      </c>
      <c r="X41" s="392" t="str">
        <f t="shared" si="22"/>
        <v/>
      </c>
      <c r="Y41" s="393" t="str">
        <f t="shared" si="23"/>
        <v/>
      </c>
      <c r="Z41" s="394" t="str">
        <f>IF(A41="","",IF(AA41="ย้าย","",SUM(AF41:AZ41)/ข้อมูลพื้นฐาน!H$37))</f>
        <v/>
      </c>
      <c r="AA41" s="553" t="str">
        <f>IF('กรอกข้อมูล นร1'!E40="ย้าย",'กรอกข้อมูล นร1'!E40,"")</f>
        <v/>
      </c>
      <c r="AB41" s="49"/>
      <c r="AC41" s="49"/>
      <c r="AD41" s="49"/>
      <c r="AE41" s="49"/>
      <c r="AF41" s="390" t="str">
        <f>IF(A41="","",สรุปคะแนนทั้งปี!E43*ข้อมูลพื้นฐาน!$H$15)</f>
        <v/>
      </c>
      <c r="AG41" s="390" t="str">
        <f>IF(A41="","",สรุปคะแนนทั้งปี!I43*ข้อมูลพื้นฐาน!H$16)</f>
        <v/>
      </c>
      <c r="AH41" s="390" t="str">
        <f>IF(A41="","",สรุปคะแนนทั้งปี!M43*ข้อมูลพื้นฐาน!H$17)</f>
        <v/>
      </c>
      <c r="AI41" s="390" t="str">
        <f>IF(A41="","",สรุปคะแนนทั้งปี!Q43*ข้อมูลพื้นฐาน!H$18)</f>
        <v/>
      </c>
      <c r="AJ41" s="390" t="str">
        <f>IF(A41="","",สรุปคะแนนทั้งปี!E103*ข้อมูลพื้นฐาน!H$19)</f>
        <v/>
      </c>
      <c r="AK41" s="390" t="str">
        <f>IF(A41="","",สรุปคะแนนทั้งปี!I103*ข้อมูลพื้นฐาน!H$20)</f>
        <v/>
      </c>
      <c r="AL41" s="390" t="str">
        <f>IF(A41="","",สรุปคะแนนทั้งปี!M103*ข้อมูลพื้นฐาน!H$21)</f>
        <v/>
      </c>
      <c r="AM41" s="390" t="str">
        <f>IF(A41="","",สรุปคะแนนทั้งปี!Q103*ข้อมูลพื้นฐาน!H$22)</f>
        <v/>
      </c>
      <c r="AN41" s="390" t="str">
        <f>IF(A41="","",สรุปคะแนนทั้งปี!E163*ข้อมูลพื้นฐาน!H$23)</f>
        <v/>
      </c>
      <c r="AO41" s="390" t="e">
        <f>IF($AO$4="","",สรุปคะแนนทั้งปี!I163*ข้อมูลพื้นฐาน!H$25)</f>
        <v>#VALUE!</v>
      </c>
      <c r="AP41" s="390" t="str">
        <f>IF($AP$4="","",สรุปคะแนนทั้งปี!M163*ข้อมูลพื้นฐาน!H$26)</f>
        <v/>
      </c>
      <c r="AQ41" s="390" t="str">
        <f>IF($AQ$4="","",สรุปคะแนนทั้งปี!Q163*ข้อมูลพื้นฐาน!H$27)</f>
        <v/>
      </c>
      <c r="AR41" s="390" t="str">
        <f>IF($AR$4="","",สรุปคะแนนทั้งปี!E224*ข้อมูลพื้นฐาน!H$28)</f>
        <v/>
      </c>
      <c r="AS41" s="390" t="str">
        <f>IF($AS$4="","",สรุปคะแนนทั้งปี!I224*ข้อมูลพื้นฐาน!I$29)</f>
        <v/>
      </c>
      <c r="AT41" s="390" t="str">
        <f>IF($AT$4="","",สรุปคะแนนทั้งปี!M224*ข้อมูลพื้นฐาน!J$30)</f>
        <v/>
      </c>
      <c r="AU41" s="390" t="str">
        <f>IF($AU$4="","",สรุปคะแนนทั้งปี!Q224*ข้อมูลพื้นฐาน!K$31)</f>
        <v/>
      </c>
      <c r="AV41" s="390" t="str">
        <f>IF($AV$4="","",สรุปคะแนนทั้งปี!E282*ข้อมูลพื้นฐาน!H$32)</f>
        <v/>
      </c>
      <c r="AW41" s="390" t="str">
        <f>IF($AW$4="","",สรุปคะแนนทั้งปี!I282*ข้อมูลพื้นฐาน!H$33)</f>
        <v/>
      </c>
      <c r="AX41" s="390" t="str">
        <f>IF($AX$4="","",สรุปคะแนนทั้งปี!M282*ข้อมูลพื้นฐาน!H$34)</f>
        <v/>
      </c>
      <c r="AY41" s="390" t="str">
        <f>IF($AY$4="","",สรุปคะแนนทั้งปี!Q282*ข้อมูลพื้นฐาน!H$35)</f>
        <v/>
      </c>
      <c r="AZ41" s="390" t="str">
        <f>IF($AZ$4="","",สรุปคะแนนทั้งปี!E339*ข้อมูลพื้นฐาน!H$36)</f>
        <v/>
      </c>
    </row>
    <row r="42" spans="1:52" s="35" customFormat="1" ht="13.5" customHeight="1">
      <c r="A42" s="54" t="str">
        <f>เวลาเรียน1!A43</f>
        <v/>
      </c>
      <c r="B42" s="71" t="str">
        <f>เวลาเรียน1!D43</f>
        <v/>
      </c>
      <c r="C42" s="392" t="str">
        <f>สรุปคะแนนทั้งปี!D44</f>
        <v/>
      </c>
      <c r="D42" s="392" t="str">
        <f>สรุปคะแนนทั้งปี!H44</f>
        <v/>
      </c>
      <c r="E42" s="392" t="str">
        <f>สรุปคะแนนทั้งปี!L44</f>
        <v/>
      </c>
      <c r="F42" s="392" t="str">
        <f>สรุปคะแนนทั้งปี!P44</f>
        <v/>
      </c>
      <c r="G42" s="392" t="str">
        <f>สรุปคะแนนทั้งปี!D104</f>
        <v/>
      </c>
      <c r="H42" s="392" t="str">
        <f>สรุปคะแนนทั้งปี!H104</f>
        <v/>
      </c>
      <c r="I42" s="392" t="str">
        <f>สรุปคะแนนทั้งปี!L104</f>
        <v/>
      </c>
      <c r="J42" s="392" t="str">
        <f>สรุปคะแนนทั้งปี!P104</f>
        <v/>
      </c>
      <c r="K42" s="392" t="str">
        <f>สรุปคะแนนทั้งปี!D164</f>
        <v/>
      </c>
      <c r="L42" s="392" t="str">
        <f>IF(A42="","",IF($L$4="","-",สรุปคะแนนทั้งปี!H164))</f>
        <v/>
      </c>
      <c r="M42" s="392" t="str">
        <f>IF(A42="","",IF($M$4="","-",สรุปคะแนนทั้งปี!L164))</f>
        <v/>
      </c>
      <c r="N42" s="392" t="str">
        <f>IF(A42="","",IF($N$4="","-",สรุปคะแนนทั้งปี!P164))</f>
        <v/>
      </c>
      <c r="O42" s="392" t="str">
        <f>IF(A42="","",IF($O$4="","-",สรุปคะแนนทั้งปี!D225))</f>
        <v/>
      </c>
      <c r="P42" s="392" t="str">
        <f>IF(A42="","",IF($P$4="","-",สรุปคะแนนทั้งปี!H225))</f>
        <v/>
      </c>
      <c r="Q42" s="392" t="str">
        <f>IF(A42="","",IF($Q$4="","-",สรุปคะแนนทั้งปี!L225))</f>
        <v/>
      </c>
      <c r="R42" s="392" t="str">
        <f>IF(A42="","",IF($R$4="","-",สรุปคะแนนทั้งปี!P225))</f>
        <v/>
      </c>
      <c r="S42" s="392" t="str">
        <f>IF(A42="","",IF($S$4="","-",สรุปคะแนนทั้งปี!D283))</f>
        <v/>
      </c>
      <c r="T42" s="392" t="str">
        <f>IF(I42="","",IF($T$4="","-",สรุปคะแนนทั้งปี!H283))</f>
        <v/>
      </c>
      <c r="U42" s="392" t="str">
        <f>IF(I42="","",IF($U$4="","-",สรุปคะแนนทั้งปี!L283))</f>
        <v/>
      </c>
      <c r="V42" s="392" t="str">
        <f>IF(I42="","",IF($V$4="","-",สรุปคะแนนทั้งปี!P283))</f>
        <v/>
      </c>
      <c r="W42" s="392" t="str">
        <f>IF(I42="","",IF($W$4="","-",สรุปคะแนนทั้งปี!L340))</f>
        <v/>
      </c>
      <c r="X42" s="392" t="str">
        <f t="shared" si="22"/>
        <v/>
      </c>
      <c r="Y42" s="393" t="str">
        <f t="shared" si="23"/>
        <v/>
      </c>
      <c r="Z42" s="394" t="str">
        <f>IF(A42="","",IF(AA42="ย้าย","",SUM(AF42:AZ42)/ข้อมูลพื้นฐาน!H$37))</f>
        <v/>
      </c>
      <c r="AA42" s="553" t="str">
        <f>IF('กรอกข้อมูล นร1'!E41="ย้าย",'กรอกข้อมูล นร1'!E41,"")</f>
        <v/>
      </c>
      <c r="AB42" s="49"/>
      <c r="AC42" s="49"/>
      <c r="AD42" s="49"/>
      <c r="AE42" s="49"/>
      <c r="AF42" s="390" t="str">
        <f>IF(A42="","",สรุปคะแนนทั้งปี!E44*ข้อมูลพื้นฐาน!$H$15)</f>
        <v/>
      </c>
      <c r="AG42" s="390" t="str">
        <f>IF(A42="","",สรุปคะแนนทั้งปี!I44*ข้อมูลพื้นฐาน!H$16)</f>
        <v/>
      </c>
      <c r="AH42" s="390" t="str">
        <f>IF(A42="","",สรุปคะแนนทั้งปี!M44*ข้อมูลพื้นฐาน!H$17)</f>
        <v/>
      </c>
      <c r="AI42" s="390" t="str">
        <f>IF(A42="","",สรุปคะแนนทั้งปี!Q44*ข้อมูลพื้นฐาน!H$18)</f>
        <v/>
      </c>
      <c r="AJ42" s="390" t="str">
        <f>IF(A42="","",สรุปคะแนนทั้งปี!E104*ข้อมูลพื้นฐาน!H$19)</f>
        <v/>
      </c>
      <c r="AK42" s="390" t="str">
        <f>IF(A42="","",สรุปคะแนนทั้งปี!I104*ข้อมูลพื้นฐาน!H$20)</f>
        <v/>
      </c>
      <c r="AL42" s="390" t="str">
        <f>IF(A42="","",สรุปคะแนนทั้งปี!M104*ข้อมูลพื้นฐาน!H$21)</f>
        <v/>
      </c>
      <c r="AM42" s="390" t="str">
        <f>IF(A42="","",สรุปคะแนนทั้งปี!Q104*ข้อมูลพื้นฐาน!H$22)</f>
        <v/>
      </c>
      <c r="AN42" s="390" t="str">
        <f>IF(A42="","",สรุปคะแนนทั้งปี!E164*ข้อมูลพื้นฐาน!H$23)</f>
        <v/>
      </c>
      <c r="AO42" s="390" t="e">
        <f>IF($AO$4="","",สรุปคะแนนทั้งปี!I164*ข้อมูลพื้นฐาน!H$25)</f>
        <v>#VALUE!</v>
      </c>
      <c r="AP42" s="390" t="str">
        <f>IF($AP$4="","",สรุปคะแนนทั้งปี!M164*ข้อมูลพื้นฐาน!H$26)</f>
        <v/>
      </c>
      <c r="AQ42" s="390" t="str">
        <f>IF($AQ$4="","",สรุปคะแนนทั้งปี!Q164*ข้อมูลพื้นฐาน!H$27)</f>
        <v/>
      </c>
      <c r="AR42" s="390" t="str">
        <f>IF($AR$4="","",สรุปคะแนนทั้งปี!E225*ข้อมูลพื้นฐาน!H$28)</f>
        <v/>
      </c>
      <c r="AS42" s="390" t="str">
        <f>IF($AS$4="","",สรุปคะแนนทั้งปี!I225*ข้อมูลพื้นฐาน!I$29)</f>
        <v/>
      </c>
      <c r="AT42" s="390" t="str">
        <f>IF($AT$4="","",สรุปคะแนนทั้งปี!M225*ข้อมูลพื้นฐาน!J$30)</f>
        <v/>
      </c>
      <c r="AU42" s="390" t="str">
        <f>IF($AU$4="","",สรุปคะแนนทั้งปี!Q225*ข้อมูลพื้นฐาน!K$31)</f>
        <v/>
      </c>
      <c r="AV42" s="390" t="str">
        <f>IF($AV$4="","",สรุปคะแนนทั้งปี!E283*ข้อมูลพื้นฐาน!H$32)</f>
        <v/>
      </c>
      <c r="AW42" s="390" t="str">
        <f>IF($AW$4="","",สรุปคะแนนทั้งปี!I283*ข้อมูลพื้นฐาน!H$33)</f>
        <v/>
      </c>
      <c r="AX42" s="390" t="str">
        <f>IF($AX$4="","",สรุปคะแนนทั้งปี!M283*ข้อมูลพื้นฐาน!H$34)</f>
        <v/>
      </c>
      <c r="AY42" s="390" t="str">
        <f>IF($AY$4="","",สรุปคะแนนทั้งปี!Q283*ข้อมูลพื้นฐาน!H$35)</f>
        <v/>
      </c>
      <c r="AZ42" s="390" t="str">
        <f>IF($AZ$4="","",สรุปคะแนนทั้งปี!E340*ข้อมูลพื้นฐาน!H$36)</f>
        <v/>
      </c>
    </row>
    <row r="43" spans="1:52" s="35" customFormat="1" ht="13.5" customHeight="1">
      <c r="A43" s="54" t="str">
        <f>เวลาเรียน1!A44</f>
        <v/>
      </c>
      <c r="B43" s="71" t="str">
        <f>เวลาเรียน1!D44</f>
        <v/>
      </c>
      <c r="C43" s="392" t="str">
        <f>สรุปคะแนนทั้งปี!D45</f>
        <v/>
      </c>
      <c r="D43" s="392" t="str">
        <f>สรุปคะแนนทั้งปี!H45</f>
        <v/>
      </c>
      <c r="E43" s="392" t="str">
        <f>สรุปคะแนนทั้งปี!L45</f>
        <v/>
      </c>
      <c r="F43" s="392" t="str">
        <f>สรุปคะแนนทั้งปี!P45</f>
        <v/>
      </c>
      <c r="G43" s="392" t="str">
        <f>สรุปคะแนนทั้งปี!D105</f>
        <v/>
      </c>
      <c r="H43" s="392" t="str">
        <f>สรุปคะแนนทั้งปี!H105</f>
        <v/>
      </c>
      <c r="I43" s="392" t="str">
        <f>สรุปคะแนนทั้งปี!L105</f>
        <v/>
      </c>
      <c r="J43" s="392" t="str">
        <f>สรุปคะแนนทั้งปี!P105</f>
        <v/>
      </c>
      <c r="K43" s="392" t="str">
        <f>สรุปคะแนนทั้งปี!D165</f>
        <v/>
      </c>
      <c r="L43" s="392" t="str">
        <f>IF(A43="","",IF($L$4="","-",สรุปคะแนนทั้งปี!H165))</f>
        <v/>
      </c>
      <c r="M43" s="392" t="str">
        <f>IF(A43="","",IF($M$4="","-",สรุปคะแนนทั้งปี!L165))</f>
        <v/>
      </c>
      <c r="N43" s="392" t="str">
        <f>IF(A43="","",IF($N$4="","-",สรุปคะแนนทั้งปี!P165))</f>
        <v/>
      </c>
      <c r="O43" s="392" t="str">
        <f>IF(A43="","",IF($O$4="","-",สรุปคะแนนทั้งปี!D226))</f>
        <v/>
      </c>
      <c r="P43" s="392" t="str">
        <f>IF(A43="","",IF($P$4="","-",สรุปคะแนนทั้งปี!H226))</f>
        <v/>
      </c>
      <c r="Q43" s="392" t="str">
        <f>IF(A43="","",IF($Q$4="","-",สรุปคะแนนทั้งปี!L226))</f>
        <v/>
      </c>
      <c r="R43" s="392" t="str">
        <f>IF(A43="","",IF($R$4="","-",สรุปคะแนนทั้งปี!P226))</f>
        <v/>
      </c>
      <c r="S43" s="392" t="str">
        <f>IF(A43="","",IF($S$4="","-",สรุปคะแนนทั้งปี!D284))</f>
        <v/>
      </c>
      <c r="T43" s="392" t="str">
        <f>IF(I43="","",IF($T$4="","-",สรุปคะแนนทั้งปี!H284))</f>
        <v/>
      </c>
      <c r="U43" s="392" t="str">
        <f>IF(I43="","",IF($U$4="","-",สรุปคะแนนทั้งปี!L284))</f>
        <v/>
      </c>
      <c r="V43" s="392" t="str">
        <f>IF(I43="","",IF($V$4="","-",สรุปคะแนนทั้งปี!P284))</f>
        <v/>
      </c>
      <c r="W43" s="392" t="str">
        <f>IF(I43="","",IF($W$4="","-",สรุปคะแนนทั้งปี!L341))</f>
        <v/>
      </c>
      <c r="X43" s="392" t="str">
        <f t="shared" si="22"/>
        <v/>
      </c>
      <c r="Y43" s="393" t="str">
        <f t="shared" si="23"/>
        <v/>
      </c>
      <c r="Z43" s="394" t="str">
        <f>IF(A43="","",IF(AA43="ย้าย","",SUM(AF43:AZ43)/ข้อมูลพื้นฐาน!H$37))</f>
        <v/>
      </c>
      <c r="AA43" s="553" t="str">
        <f>IF('กรอกข้อมูล นร1'!E42="ย้าย",'กรอกข้อมูล นร1'!E42,"")</f>
        <v/>
      </c>
      <c r="AB43" s="49"/>
      <c r="AC43" s="49"/>
      <c r="AD43" s="49"/>
      <c r="AE43" s="49"/>
      <c r="AF43" s="390" t="str">
        <f>IF(A43="","",สรุปคะแนนทั้งปี!E45*ข้อมูลพื้นฐาน!$H$15)</f>
        <v/>
      </c>
      <c r="AG43" s="390" t="str">
        <f>IF(A43="","",สรุปคะแนนทั้งปี!I45*ข้อมูลพื้นฐาน!H$16)</f>
        <v/>
      </c>
      <c r="AH43" s="390" t="str">
        <f>IF(A43="","",สรุปคะแนนทั้งปี!M45*ข้อมูลพื้นฐาน!H$17)</f>
        <v/>
      </c>
      <c r="AI43" s="390" t="str">
        <f>IF(A43="","",สรุปคะแนนทั้งปี!Q45*ข้อมูลพื้นฐาน!H$18)</f>
        <v/>
      </c>
      <c r="AJ43" s="390" t="str">
        <f>IF(A43="","",สรุปคะแนนทั้งปี!E105*ข้อมูลพื้นฐาน!H$19)</f>
        <v/>
      </c>
      <c r="AK43" s="390" t="str">
        <f>IF(A43="","",สรุปคะแนนทั้งปี!I105*ข้อมูลพื้นฐาน!H$20)</f>
        <v/>
      </c>
      <c r="AL43" s="390" t="str">
        <f>IF(A43="","",สรุปคะแนนทั้งปี!M105*ข้อมูลพื้นฐาน!H$21)</f>
        <v/>
      </c>
      <c r="AM43" s="390" t="str">
        <f>IF(A43="","",สรุปคะแนนทั้งปี!Q105*ข้อมูลพื้นฐาน!H$22)</f>
        <v/>
      </c>
      <c r="AN43" s="390" t="str">
        <f>IF(A43="","",สรุปคะแนนทั้งปี!E165*ข้อมูลพื้นฐาน!H$23)</f>
        <v/>
      </c>
      <c r="AO43" s="390" t="e">
        <f>IF($AO$4="","",สรุปคะแนนทั้งปี!I165*ข้อมูลพื้นฐาน!H$25)</f>
        <v>#VALUE!</v>
      </c>
      <c r="AP43" s="390" t="str">
        <f>IF($AP$4="","",สรุปคะแนนทั้งปี!M165*ข้อมูลพื้นฐาน!H$26)</f>
        <v/>
      </c>
      <c r="AQ43" s="390" t="str">
        <f>IF($AQ$4="","",สรุปคะแนนทั้งปี!Q165*ข้อมูลพื้นฐาน!H$27)</f>
        <v/>
      </c>
      <c r="AR43" s="390" t="str">
        <f>IF($AR$4="","",สรุปคะแนนทั้งปี!E226*ข้อมูลพื้นฐาน!H$28)</f>
        <v/>
      </c>
      <c r="AS43" s="390" t="str">
        <f>IF($AS$4="","",สรุปคะแนนทั้งปี!I226*ข้อมูลพื้นฐาน!I$29)</f>
        <v/>
      </c>
      <c r="AT43" s="390" t="str">
        <f>IF($AT$4="","",สรุปคะแนนทั้งปี!M226*ข้อมูลพื้นฐาน!J$30)</f>
        <v/>
      </c>
      <c r="AU43" s="390" t="str">
        <f>IF($AU$4="","",สรุปคะแนนทั้งปี!Q226*ข้อมูลพื้นฐาน!K$31)</f>
        <v/>
      </c>
      <c r="AV43" s="390" t="str">
        <f>IF($AV$4="","",สรุปคะแนนทั้งปี!E284*ข้อมูลพื้นฐาน!H$32)</f>
        <v/>
      </c>
      <c r="AW43" s="390" t="str">
        <f>IF($AW$4="","",สรุปคะแนนทั้งปี!I284*ข้อมูลพื้นฐาน!H$33)</f>
        <v/>
      </c>
      <c r="AX43" s="390" t="str">
        <f>IF($AX$4="","",สรุปคะแนนทั้งปี!M284*ข้อมูลพื้นฐาน!H$34)</f>
        <v/>
      </c>
      <c r="AY43" s="390" t="str">
        <f>IF($AY$4="","",สรุปคะแนนทั้งปี!Q284*ข้อมูลพื้นฐาน!H$35)</f>
        <v/>
      </c>
      <c r="AZ43" s="390" t="str">
        <f>IF($AZ$4="","",สรุปคะแนนทั้งปี!E341*ข้อมูลพื้นฐาน!H$36)</f>
        <v/>
      </c>
    </row>
    <row r="44" spans="1:52" s="35" customFormat="1" ht="13.5" customHeight="1">
      <c r="A44" s="54" t="str">
        <f>เวลาเรียน1!A45</f>
        <v/>
      </c>
      <c r="B44" s="71" t="str">
        <f>เวลาเรียน1!D45</f>
        <v/>
      </c>
      <c r="C44" s="392" t="str">
        <f>สรุปคะแนนทั้งปี!D46</f>
        <v/>
      </c>
      <c r="D44" s="392" t="str">
        <f>สรุปคะแนนทั้งปี!H46</f>
        <v/>
      </c>
      <c r="E44" s="392" t="str">
        <f>สรุปคะแนนทั้งปี!L46</f>
        <v/>
      </c>
      <c r="F44" s="392" t="str">
        <f>สรุปคะแนนทั้งปี!P46</f>
        <v/>
      </c>
      <c r="G44" s="392" t="str">
        <f>สรุปคะแนนทั้งปี!D106</f>
        <v/>
      </c>
      <c r="H44" s="392" t="str">
        <f>สรุปคะแนนทั้งปี!H106</f>
        <v/>
      </c>
      <c r="I44" s="392" t="str">
        <f>สรุปคะแนนทั้งปี!L106</f>
        <v/>
      </c>
      <c r="J44" s="392" t="str">
        <f>สรุปคะแนนทั้งปี!P106</f>
        <v/>
      </c>
      <c r="K44" s="392" t="str">
        <f>สรุปคะแนนทั้งปี!D166</f>
        <v/>
      </c>
      <c r="L44" s="392" t="str">
        <f>IF(A44="","",IF($L$4="","-",สรุปคะแนนทั้งปี!H166))</f>
        <v/>
      </c>
      <c r="M44" s="392" t="str">
        <f>IF(A44="","",IF($M$4="","-",สรุปคะแนนทั้งปี!L166))</f>
        <v/>
      </c>
      <c r="N44" s="392" t="str">
        <f>IF(A44="","",IF($N$4="","-",สรุปคะแนนทั้งปี!P166))</f>
        <v/>
      </c>
      <c r="O44" s="392" t="str">
        <f>IF(A44="","",IF($O$4="","-",สรุปคะแนนทั้งปี!D227))</f>
        <v/>
      </c>
      <c r="P44" s="392" t="str">
        <f>IF(A44="","",IF($P$4="","-",สรุปคะแนนทั้งปี!H227))</f>
        <v/>
      </c>
      <c r="Q44" s="392" t="str">
        <f>IF(A44="","",IF($Q$4="","-",สรุปคะแนนทั้งปี!L227))</f>
        <v/>
      </c>
      <c r="R44" s="392" t="str">
        <f>IF(A44="","",IF($R$4="","-",สรุปคะแนนทั้งปี!P227))</f>
        <v/>
      </c>
      <c r="S44" s="392" t="str">
        <f>IF(A44="","",IF($S$4="","-",สรุปคะแนนทั้งปี!D285))</f>
        <v/>
      </c>
      <c r="T44" s="392" t="str">
        <f>IF(I44="","",IF($T$4="","-",สรุปคะแนนทั้งปี!H285))</f>
        <v/>
      </c>
      <c r="U44" s="392" t="str">
        <f>IF(I44="","",IF($U$4="","-",สรุปคะแนนทั้งปี!L285))</f>
        <v/>
      </c>
      <c r="V44" s="392" t="str">
        <f>IF(I44="","",IF($V$4="","-",สรุปคะแนนทั้งปี!P285))</f>
        <v/>
      </c>
      <c r="W44" s="392" t="str">
        <f>IF(I44="","",IF($W$4="","-",สรุปคะแนนทั้งปี!L342))</f>
        <v/>
      </c>
      <c r="X44" s="392" t="str">
        <f t="shared" si="22"/>
        <v/>
      </c>
      <c r="Y44" s="393" t="str">
        <f t="shared" si="23"/>
        <v/>
      </c>
      <c r="Z44" s="394" t="str">
        <f>IF(A44="","",IF(AA44="ย้าย","",SUM(AF44:AZ44)/ข้อมูลพื้นฐาน!H$37))</f>
        <v/>
      </c>
      <c r="AA44" s="553" t="str">
        <f>IF('กรอกข้อมูล นร1'!E43="ย้าย",'กรอกข้อมูล นร1'!E43,"")</f>
        <v/>
      </c>
      <c r="AB44" s="49"/>
      <c r="AC44" s="49"/>
      <c r="AD44" s="49"/>
      <c r="AE44" s="49"/>
      <c r="AF44" s="390" t="str">
        <f>IF(A44="","",สรุปคะแนนทั้งปี!E46*ข้อมูลพื้นฐาน!$H$15)</f>
        <v/>
      </c>
      <c r="AG44" s="390" t="str">
        <f>IF(A44="","",สรุปคะแนนทั้งปี!I46*ข้อมูลพื้นฐาน!H$16)</f>
        <v/>
      </c>
      <c r="AH44" s="390" t="str">
        <f>IF(A44="","",สรุปคะแนนทั้งปี!M46*ข้อมูลพื้นฐาน!H$17)</f>
        <v/>
      </c>
      <c r="AI44" s="390" t="str">
        <f>IF(A44="","",สรุปคะแนนทั้งปี!Q46*ข้อมูลพื้นฐาน!H$18)</f>
        <v/>
      </c>
      <c r="AJ44" s="390" t="str">
        <f>IF(A44="","",สรุปคะแนนทั้งปี!E106*ข้อมูลพื้นฐาน!H$19)</f>
        <v/>
      </c>
      <c r="AK44" s="390" t="str">
        <f>IF(A44="","",สรุปคะแนนทั้งปี!I106*ข้อมูลพื้นฐาน!H$20)</f>
        <v/>
      </c>
      <c r="AL44" s="390" t="str">
        <f>IF(A44="","",สรุปคะแนนทั้งปี!M106*ข้อมูลพื้นฐาน!H$21)</f>
        <v/>
      </c>
      <c r="AM44" s="390" t="str">
        <f>IF(A44="","",สรุปคะแนนทั้งปี!Q106*ข้อมูลพื้นฐาน!H$22)</f>
        <v/>
      </c>
      <c r="AN44" s="390" t="str">
        <f>IF(A44="","",สรุปคะแนนทั้งปี!E166*ข้อมูลพื้นฐาน!H$23)</f>
        <v/>
      </c>
      <c r="AO44" s="390" t="e">
        <f>IF($AO$4="","",สรุปคะแนนทั้งปี!I166*ข้อมูลพื้นฐาน!H$25)</f>
        <v>#VALUE!</v>
      </c>
      <c r="AP44" s="390" t="str">
        <f>IF($AP$4="","",สรุปคะแนนทั้งปี!M166*ข้อมูลพื้นฐาน!H$26)</f>
        <v/>
      </c>
      <c r="AQ44" s="390" t="str">
        <f>IF($AQ$4="","",สรุปคะแนนทั้งปี!Q166*ข้อมูลพื้นฐาน!H$27)</f>
        <v/>
      </c>
      <c r="AR44" s="390" t="str">
        <f>IF($AR$4="","",สรุปคะแนนทั้งปี!E227*ข้อมูลพื้นฐาน!H$28)</f>
        <v/>
      </c>
      <c r="AS44" s="390" t="str">
        <f>IF($AS$4="","",สรุปคะแนนทั้งปี!I227*ข้อมูลพื้นฐาน!I$29)</f>
        <v/>
      </c>
      <c r="AT44" s="390" t="str">
        <f>IF($AT$4="","",สรุปคะแนนทั้งปี!M227*ข้อมูลพื้นฐาน!J$30)</f>
        <v/>
      </c>
      <c r="AU44" s="390" t="str">
        <f>IF($AU$4="","",สรุปคะแนนทั้งปี!Q227*ข้อมูลพื้นฐาน!K$31)</f>
        <v/>
      </c>
      <c r="AV44" s="390" t="str">
        <f>IF($AV$4="","",สรุปคะแนนทั้งปี!E285*ข้อมูลพื้นฐาน!H$32)</f>
        <v/>
      </c>
      <c r="AW44" s="390" t="str">
        <f>IF($AW$4="","",สรุปคะแนนทั้งปี!I285*ข้อมูลพื้นฐาน!H$33)</f>
        <v/>
      </c>
      <c r="AX44" s="390" t="str">
        <f>IF($AX$4="","",สรุปคะแนนทั้งปี!M285*ข้อมูลพื้นฐาน!H$34)</f>
        <v/>
      </c>
      <c r="AY44" s="390" t="str">
        <f>IF($AY$4="","",สรุปคะแนนทั้งปี!Q285*ข้อมูลพื้นฐาน!H$35)</f>
        <v/>
      </c>
      <c r="AZ44" s="390" t="str">
        <f>IF($AZ$4="","",สรุปคะแนนทั้งปี!E342*ข้อมูลพื้นฐาน!H$36)</f>
        <v/>
      </c>
    </row>
    <row r="45" spans="1:52" s="35" customFormat="1" ht="13.5" customHeight="1">
      <c r="A45" s="54" t="str">
        <f>เวลาเรียน1!A46</f>
        <v/>
      </c>
      <c r="B45" s="71" t="str">
        <f>เวลาเรียน1!D46</f>
        <v/>
      </c>
      <c r="C45" s="392" t="str">
        <f>สรุปคะแนนทั้งปี!D47</f>
        <v/>
      </c>
      <c r="D45" s="392" t="str">
        <f>สรุปคะแนนทั้งปี!H47</f>
        <v/>
      </c>
      <c r="E45" s="392" t="str">
        <f>สรุปคะแนนทั้งปี!L47</f>
        <v/>
      </c>
      <c r="F45" s="392" t="str">
        <f>สรุปคะแนนทั้งปี!P47</f>
        <v/>
      </c>
      <c r="G45" s="392" t="str">
        <f>สรุปคะแนนทั้งปี!D107</f>
        <v/>
      </c>
      <c r="H45" s="392" t="str">
        <f>สรุปคะแนนทั้งปี!H107</f>
        <v/>
      </c>
      <c r="I45" s="392" t="str">
        <f>สรุปคะแนนทั้งปี!L107</f>
        <v/>
      </c>
      <c r="J45" s="392" t="str">
        <f>สรุปคะแนนทั้งปี!P107</f>
        <v/>
      </c>
      <c r="K45" s="392" t="str">
        <f>สรุปคะแนนทั้งปี!D167</f>
        <v/>
      </c>
      <c r="L45" s="392" t="str">
        <f>IF(A45="","",IF($L$4="","-",สรุปคะแนนทั้งปี!H167))</f>
        <v/>
      </c>
      <c r="M45" s="392" t="str">
        <f>IF(A45="","",IF($M$4="","-",สรุปคะแนนทั้งปี!L167))</f>
        <v/>
      </c>
      <c r="N45" s="392" t="str">
        <f>IF(A45="","",IF($N$4="","-",สรุปคะแนนทั้งปี!P167))</f>
        <v/>
      </c>
      <c r="O45" s="392" t="str">
        <f>IF(A45="","",IF($O$4="","-",สรุปคะแนนทั้งปี!D228))</f>
        <v/>
      </c>
      <c r="P45" s="392" t="str">
        <f>IF(A45="","",IF($P$4="","-",สรุปคะแนนทั้งปี!H228))</f>
        <v/>
      </c>
      <c r="Q45" s="392" t="str">
        <f>IF(A45="","",IF($Q$4="","-",สรุปคะแนนทั้งปี!L228))</f>
        <v/>
      </c>
      <c r="R45" s="392" t="str">
        <f>IF(A45="","",IF($R$4="","-",สรุปคะแนนทั้งปี!P228))</f>
        <v/>
      </c>
      <c r="S45" s="392" t="str">
        <f>IF(A45="","",IF($S$4="","-",สรุปคะแนนทั้งปี!D286))</f>
        <v/>
      </c>
      <c r="T45" s="392" t="str">
        <f>IF(I45="","",IF($T$4="","-",สรุปคะแนนทั้งปี!H286))</f>
        <v/>
      </c>
      <c r="U45" s="392" t="str">
        <f>IF(I45="","",IF($U$4="","-",สรุปคะแนนทั้งปี!L286))</f>
        <v/>
      </c>
      <c r="V45" s="392" t="str">
        <f>IF(I45="","",IF($V$4="","-",สรุปคะแนนทั้งปี!P286))</f>
        <v/>
      </c>
      <c r="W45" s="392" t="str">
        <f>IF(I45="","",IF($W$4="","-",สรุปคะแนนทั้งปี!L343))</f>
        <v/>
      </c>
      <c r="X45" s="392" t="str">
        <f t="shared" si="22"/>
        <v/>
      </c>
      <c r="Y45" s="393" t="str">
        <f t="shared" si="23"/>
        <v/>
      </c>
      <c r="Z45" s="394" t="str">
        <f>IF(A45="","",IF(AA45="ย้าย","",SUM(AF45:AZ45)/ข้อมูลพื้นฐาน!H$37))</f>
        <v/>
      </c>
      <c r="AA45" s="553" t="str">
        <f>IF('กรอกข้อมูล นร1'!E44="ย้าย",'กรอกข้อมูล นร1'!E44,"")</f>
        <v/>
      </c>
      <c r="AB45" s="49"/>
      <c r="AC45" s="49"/>
      <c r="AD45" s="49"/>
      <c r="AE45" s="49"/>
      <c r="AF45" s="390" t="str">
        <f>IF(A45="","",สรุปคะแนนทั้งปี!E47*ข้อมูลพื้นฐาน!$H$15)</f>
        <v/>
      </c>
      <c r="AG45" s="390" t="str">
        <f>IF(A45="","",สรุปคะแนนทั้งปี!I47*ข้อมูลพื้นฐาน!H$16)</f>
        <v/>
      </c>
      <c r="AH45" s="390" t="str">
        <f>IF(A45="","",สรุปคะแนนทั้งปี!M47*ข้อมูลพื้นฐาน!H$17)</f>
        <v/>
      </c>
      <c r="AI45" s="390" t="str">
        <f>IF(A45="","",สรุปคะแนนทั้งปี!Q47*ข้อมูลพื้นฐาน!H$18)</f>
        <v/>
      </c>
      <c r="AJ45" s="390" t="str">
        <f>IF(A45="","",สรุปคะแนนทั้งปี!E107*ข้อมูลพื้นฐาน!H$19)</f>
        <v/>
      </c>
      <c r="AK45" s="390" t="str">
        <f>IF(A45="","",สรุปคะแนนทั้งปี!I107*ข้อมูลพื้นฐาน!H$20)</f>
        <v/>
      </c>
      <c r="AL45" s="390" t="str">
        <f>IF(A45="","",สรุปคะแนนทั้งปี!M107*ข้อมูลพื้นฐาน!H$21)</f>
        <v/>
      </c>
      <c r="AM45" s="390" t="str">
        <f>IF(A45="","",สรุปคะแนนทั้งปี!Q107*ข้อมูลพื้นฐาน!H$22)</f>
        <v/>
      </c>
      <c r="AN45" s="390" t="str">
        <f>IF(A45="","",สรุปคะแนนทั้งปี!E167*ข้อมูลพื้นฐาน!H$23)</f>
        <v/>
      </c>
      <c r="AO45" s="390" t="e">
        <f>IF($AO$4="","",สรุปคะแนนทั้งปี!I167*ข้อมูลพื้นฐาน!H$25)</f>
        <v>#VALUE!</v>
      </c>
      <c r="AP45" s="390" t="str">
        <f>IF($AP$4="","",สรุปคะแนนทั้งปี!M167*ข้อมูลพื้นฐาน!H$26)</f>
        <v/>
      </c>
      <c r="AQ45" s="390" t="str">
        <f>IF($AQ$4="","",สรุปคะแนนทั้งปี!Q167*ข้อมูลพื้นฐาน!H$27)</f>
        <v/>
      </c>
      <c r="AR45" s="390" t="str">
        <f>IF($AR$4="","",สรุปคะแนนทั้งปี!E228*ข้อมูลพื้นฐาน!H$28)</f>
        <v/>
      </c>
      <c r="AS45" s="390" t="str">
        <f>IF($AS$4="","",สรุปคะแนนทั้งปี!I228*ข้อมูลพื้นฐาน!I$29)</f>
        <v/>
      </c>
      <c r="AT45" s="390" t="str">
        <f>IF($AT$4="","",สรุปคะแนนทั้งปี!M228*ข้อมูลพื้นฐาน!J$30)</f>
        <v/>
      </c>
      <c r="AU45" s="390" t="str">
        <f>IF($AU$4="","",สรุปคะแนนทั้งปี!Q228*ข้อมูลพื้นฐาน!K$31)</f>
        <v/>
      </c>
      <c r="AV45" s="390" t="str">
        <f>IF($AV$4="","",สรุปคะแนนทั้งปี!E286*ข้อมูลพื้นฐาน!H$32)</f>
        <v/>
      </c>
      <c r="AW45" s="390" t="str">
        <f>IF($AW$4="","",สรุปคะแนนทั้งปี!I286*ข้อมูลพื้นฐาน!H$33)</f>
        <v/>
      </c>
      <c r="AX45" s="390" t="str">
        <f>IF($AX$4="","",สรุปคะแนนทั้งปี!M286*ข้อมูลพื้นฐาน!H$34)</f>
        <v/>
      </c>
      <c r="AY45" s="390" t="str">
        <f>IF($AY$4="","",สรุปคะแนนทั้งปี!Q286*ข้อมูลพื้นฐาน!H$35)</f>
        <v/>
      </c>
      <c r="AZ45" s="390" t="str">
        <f>IF($AZ$4="","",สรุปคะแนนทั้งปี!E343*ข้อมูลพื้นฐาน!H$36)</f>
        <v/>
      </c>
    </row>
    <row r="46" spans="1:52" s="35" customFormat="1" ht="13.5" customHeight="1">
      <c r="A46" s="54" t="str">
        <f>เวลาเรียน1!A47</f>
        <v/>
      </c>
      <c r="B46" s="71" t="str">
        <f>เวลาเรียน1!D47</f>
        <v/>
      </c>
      <c r="C46" s="392" t="str">
        <f>สรุปคะแนนทั้งปี!D48</f>
        <v/>
      </c>
      <c r="D46" s="392" t="str">
        <f>สรุปคะแนนทั้งปี!H48</f>
        <v/>
      </c>
      <c r="E46" s="392" t="str">
        <f>สรุปคะแนนทั้งปี!L48</f>
        <v/>
      </c>
      <c r="F46" s="392" t="str">
        <f>สรุปคะแนนทั้งปี!P48</f>
        <v/>
      </c>
      <c r="G46" s="392" t="str">
        <f>สรุปคะแนนทั้งปี!D108</f>
        <v/>
      </c>
      <c r="H46" s="392" t="str">
        <f>สรุปคะแนนทั้งปี!H108</f>
        <v/>
      </c>
      <c r="I46" s="392" t="str">
        <f>สรุปคะแนนทั้งปี!L108</f>
        <v/>
      </c>
      <c r="J46" s="392" t="str">
        <f>สรุปคะแนนทั้งปี!P108</f>
        <v/>
      </c>
      <c r="K46" s="392" t="str">
        <f>สรุปคะแนนทั้งปี!D168</f>
        <v/>
      </c>
      <c r="L46" s="392" t="str">
        <f>IF(A46="","",IF($L$4="","-",สรุปคะแนนทั้งปี!H168))</f>
        <v/>
      </c>
      <c r="M46" s="392" t="str">
        <f>IF(A46="","",IF($M$4="","-",สรุปคะแนนทั้งปี!L168))</f>
        <v/>
      </c>
      <c r="N46" s="392" t="str">
        <f>IF(A46="","",IF($N$4="","-",สรุปคะแนนทั้งปี!P168))</f>
        <v/>
      </c>
      <c r="O46" s="392" t="str">
        <f>IF(A46="","",IF($O$4="","-",สรุปคะแนนทั้งปี!D229))</f>
        <v/>
      </c>
      <c r="P46" s="392" t="str">
        <f>IF(A46="","",IF($P$4="","-",สรุปคะแนนทั้งปี!H229))</f>
        <v/>
      </c>
      <c r="Q46" s="392" t="str">
        <f>IF(A46="","",IF($Q$4="","-",สรุปคะแนนทั้งปี!L229))</f>
        <v/>
      </c>
      <c r="R46" s="392" t="str">
        <f>IF(A46="","",IF($R$4="","-",สรุปคะแนนทั้งปี!P229))</f>
        <v/>
      </c>
      <c r="S46" s="392" t="str">
        <f>IF(A46="","",IF($S$4="","-",สรุปคะแนนทั้งปี!D287))</f>
        <v/>
      </c>
      <c r="T46" s="392" t="str">
        <f>IF(I46="","",IF($T$4="","-",สรุปคะแนนทั้งปี!H287))</f>
        <v/>
      </c>
      <c r="U46" s="392" t="str">
        <f>IF(I46="","",IF($U$4="","-",สรุปคะแนนทั้งปี!L287))</f>
        <v/>
      </c>
      <c r="V46" s="392" t="str">
        <f>IF(I46="","",IF($V$4="","-",สรุปคะแนนทั้งปี!P287))</f>
        <v/>
      </c>
      <c r="W46" s="392" t="str">
        <f>IF(I46="","",IF($W$4="","-",สรุปคะแนนทั้งปี!L354))</f>
        <v/>
      </c>
      <c r="X46" s="392" t="str">
        <f t="shared" si="22"/>
        <v/>
      </c>
      <c r="Y46" s="393" t="str">
        <f t="shared" si="23"/>
        <v/>
      </c>
      <c r="Z46" s="394" t="str">
        <f>IF(A46="","",IF(AA46="ย้าย","",SUM(AF46:AZ46)/ข้อมูลพื้นฐาน!H$37))</f>
        <v/>
      </c>
      <c r="AA46" s="553" t="str">
        <f>IF('กรอกข้อมูล นร1'!E45="ย้าย",'กรอกข้อมูล นร1'!E45,"")</f>
        <v/>
      </c>
      <c r="AB46" s="49"/>
      <c r="AC46" s="49"/>
      <c r="AD46" s="49"/>
      <c r="AE46" s="49"/>
      <c r="AF46" s="390" t="str">
        <f>IF(A46="","",สรุปคะแนนทั้งปี!E48*ข้อมูลพื้นฐาน!$H$15)</f>
        <v/>
      </c>
      <c r="AG46" s="390" t="str">
        <f>IF(A46="","",สรุปคะแนนทั้งปี!I48*ข้อมูลพื้นฐาน!H$16)</f>
        <v/>
      </c>
      <c r="AH46" s="390" t="str">
        <f>IF(A46="","",สรุปคะแนนทั้งปี!M48*ข้อมูลพื้นฐาน!H$17)</f>
        <v/>
      </c>
      <c r="AI46" s="390" t="str">
        <f>IF(A46="","",สรุปคะแนนทั้งปี!Q48*ข้อมูลพื้นฐาน!H$18)</f>
        <v/>
      </c>
      <c r="AJ46" s="390" t="str">
        <f>IF(A46="","",สรุปคะแนนทั้งปี!E108*ข้อมูลพื้นฐาน!H$19)</f>
        <v/>
      </c>
      <c r="AK46" s="390" t="str">
        <f>IF(A46="","",สรุปคะแนนทั้งปี!I108*ข้อมูลพื้นฐาน!H$20)</f>
        <v/>
      </c>
      <c r="AL46" s="390" t="str">
        <f>IF(A46="","",สรุปคะแนนทั้งปี!M108*ข้อมูลพื้นฐาน!H$21)</f>
        <v/>
      </c>
      <c r="AM46" s="390" t="str">
        <f>IF(A46="","",สรุปคะแนนทั้งปี!Q108*ข้อมูลพื้นฐาน!H$22)</f>
        <v/>
      </c>
      <c r="AN46" s="390" t="str">
        <f>IF(A46="","",สรุปคะแนนทั้งปี!E168*ข้อมูลพื้นฐาน!H$23)</f>
        <v/>
      </c>
      <c r="AO46" s="390" t="e">
        <f>IF($AO$4="","",สรุปคะแนนทั้งปี!I168*ข้อมูลพื้นฐาน!H$25)</f>
        <v>#VALUE!</v>
      </c>
      <c r="AP46" s="390" t="str">
        <f>IF($AP$4="","",สรุปคะแนนทั้งปี!M168*ข้อมูลพื้นฐาน!H$26)</f>
        <v/>
      </c>
      <c r="AQ46" s="390" t="str">
        <f>IF($AQ$4="","",สรุปคะแนนทั้งปี!Q168*ข้อมูลพื้นฐาน!H$27)</f>
        <v/>
      </c>
      <c r="AR46" s="390" t="str">
        <f>IF($AR$4="","",สรุปคะแนนทั้งปี!E229*ข้อมูลพื้นฐาน!H$28)</f>
        <v/>
      </c>
      <c r="AS46" s="390" t="str">
        <f>IF($AS$4="","",สรุปคะแนนทั้งปี!I229*ข้อมูลพื้นฐาน!I$29)</f>
        <v/>
      </c>
      <c r="AT46" s="390" t="str">
        <f>IF($AT$4="","",สรุปคะแนนทั้งปี!M229*ข้อมูลพื้นฐาน!J$30)</f>
        <v/>
      </c>
      <c r="AU46" s="390" t="str">
        <f>IF($AU$4="","",สรุปคะแนนทั้งปี!Q229*ข้อมูลพื้นฐาน!K$31)</f>
        <v/>
      </c>
      <c r="AV46" s="390" t="str">
        <f>IF($AV$4="","",สรุปคะแนนทั้งปี!E287*ข้อมูลพื้นฐาน!H$32)</f>
        <v/>
      </c>
      <c r="AW46" s="390" t="str">
        <f>IF($AW$4="","",สรุปคะแนนทั้งปี!I287*ข้อมูลพื้นฐาน!H$33)</f>
        <v/>
      </c>
      <c r="AX46" s="390" t="str">
        <f>IF($AX$4="","",สรุปคะแนนทั้งปี!M287*ข้อมูลพื้นฐาน!H$34)</f>
        <v/>
      </c>
      <c r="AY46" s="390" t="str">
        <f>IF($AY$4="","",สรุปคะแนนทั้งปี!Q287*ข้อมูลพื้นฐาน!H$35)</f>
        <v/>
      </c>
      <c r="AZ46" s="390" t="str">
        <f>IF($AZ$4="","",สรุปคะแนนทั้งปี!E354*ข้อมูลพื้นฐาน!H$36)</f>
        <v/>
      </c>
    </row>
    <row r="47" spans="1:52" s="35" customFormat="1" ht="13.5" customHeight="1">
      <c r="A47" s="54" t="str">
        <f>เวลาเรียน1!A48</f>
        <v/>
      </c>
      <c r="B47" s="71" t="str">
        <f>เวลาเรียน1!D48</f>
        <v/>
      </c>
      <c r="C47" s="392" t="str">
        <f>สรุปคะแนนทั้งปี!D49</f>
        <v/>
      </c>
      <c r="D47" s="392" t="str">
        <f>สรุปคะแนนทั้งปี!H49</f>
        <v/>
      </c>
      <c r="E47" s="392" t="str">
        <f>สรุปคะแนนทั้งปี!L49</f>
        <v/>
      </c>
      <c r="F47" s="392" t="str">
        <f>สรุปคะแนนทั้งปี!P49</f>
        <v/>
      </c>
      <c r="G47" s="392" t="str">
        <f>สรุปคะแนนทั้งปี!D109</f>
        <v/>
      </c>
      <c r="H47" s="392" t="str">
        <f>สรุปคะแนนทั้งปี!H109</f>
        <v/>
      </c>
      <c r="I47" s="392" t="str">
        <f>สรุปคะแนนทั้งปี!L109</f>
        <v/>
      </c>
      <c r="J47" s="392" t="str">
        <f>สรุปคะแนนทั้งปี!P109</f>
        <v/>
      </c>
      <c r="K47" s="392" t="str">
        <f>สรุปคะแนนทั้งปี!D169</f>
        <v/>
      </c>
      <c r="L47" s="392" t="str">
        <f>IF(A47="","",IF($L$4="","-",สรุปคะแนนทั้งปี!H169))</f>
        <v/>
      </c>
      <c r="M47" s="392" t="str">
        <f>IF(A47="","",IF($M$4="","-",สรุปคะแนนทั้งปี!L169))</f>
        <v/>
      </c>
      <c r="N47" s="392" t="str">
        <f>IF(A47="","",IF($N$4="","-",สรุปคะแนนทั้งปี!P169))</f>
        <v/>
      </c>
      <c r="O47" s="392" t="str">
        <f>IF(A47="","",IF($O$4="","-",สรุปคะแนนทั้งปี!D230))</f>
        <v/>
      </c>
      <c r="P47" s="392" t="str">
        <f>IF(A47="","",IF($P$4="","-",สรุปคะแนนทั้งปี!H230))</f>
        <v/>
      </c>
      <c r="Q47" s="392" t="str">
        <f>IF(A47="","",IF($Q$4="","-",สรุปคะแนนทั้งปี!L230))</f>
        <v/>
      </c>
      <c r="R47" s="392" t="str">
        <f>IF(A47="","",IF($R$4="","-",สรุปคะแนนทั้งปี!P230))</f>
        <v/>
      </c>
      <c r="S47" s="392" t="str">
        <f>IF(A47="","",IF($S$4="","-",สรุปคะแนนทั้งปี!D288))</f>
        <v/>
      </c>
      <c r="T47" s="392" t="str">
        <f>IF(I47="","",IF($T$4="","-",สรุปคะแนนทั้งปี!H288))</f>
        <v/>
      </c>
      <c r="U47" s="392" t="str">
        <f>IF(I47="","",IF($U$4="","-",สรุปคะแนนทั้งปี!L288))</f>
        <v/>
      </c>
      <c r="V47" s="392" t="str">
        <f>IF(I47="","",IF($V$4="","-",สรุปคะแนนทั้งปี!P288))</f>
        <v/>
      </c>
      <c r="W47" s="392" t="str">
        <f>IF(I47="","",IF($W$4="","-",สรุปคะแนนทั้งปี!L355))</f>
        <v/>
      </c>
      <c r="X47" s="392" t="str">
        <f t="shared" si="22"/>
        <v/>
      </c>
      <c r="Y47" s="393" t="str">
        <f t="shared" si="23"/>
        <v/>
      </c>
      <c r="Z47" s="394" t="str">
        <f>IF(A47="","",IF(AA47="ย้าย","",SUM(AF47:AZ47)/ข้อมูลพื้นฐาน!H$37))</f>
        <v/>
      </c>
      <c r="AA47" s="553" t="str">
        <f>IF('กรอกข้อมูล นร1'!E46="ย้าย",'กรอกข้อมูล นร1'!E46,"")</f>
        <v/>
      </c>
      <c r="AB47" s="49"/>
      <c r="AC47" s="49"/>
      <c r="AD47" s="49"/>
      <c r="AE47" s="49"/>
      <c r="AF47" s="390" t="str">
        <f>IF(A47="","",สรุปคะแนนทั้งปี!E49*ข้อมูลพื้นฐาน!$H$15)</f>
        <v/>
      </c>
      <c r="AG47" s="390" t="str">
        <f>IF(A47="","",สรุปคะแนนทั้งปี!I49*ข้อมูลพื้นฐาน!H$16)</f>
        <v/>
      </c>
      <c r="AH47" s="390" t="str">
        <f>IF(A47="","",สรุปคะแนนทั้งปี!M49*ข้อมูลพื้นฐาน!H$17)</f>
        <v/>
      </c>
      <c r="AI47" s="390" t="str">
        <f>IF(A47="","",สรุปคะแนนทั้งปี!Q49*ข้อมูลพื้นฐาน!H$18)</f>
        <v/>
      </c>
      <c r="AJ47" s="390" t="str">
        <f>IF(A47="","",สรุปคะแนนทั้งปี!E109*ข้อมูลพื้นฐาน!H$19)</f>
        <v/>
      </c>
      <c r="AK47" s="390" t="str">
        <f>IF(A47="","",สรุปคะแนนทั้งปี!I109*ข้อมูลพื้นฐาน!H$20)</f>
        <v/>
      </c>
      <c r="AL47" s="390" t="str">
        <f>IF(A47="","",สรุปคะแนนทั้งปี!M109*ข้อมูลพื้นฐาน!H$21)</f>
        <v/>
      </c>
      <c r="AM47" s="390" t="str">
        <f>IF(A47="","",สรุปคะแนนทั้งปี!Q109*ข้อมูลพื้นฐาน!H$22)</f>
        <v/>
      </c>
      <c r="AN47" s="390" t="str">
        <f>IF(A47="","",สรุปคะแนนทั้งปี!E169*ข้อมูลพื้นฐาน!H$23)</f>
        <v/>
      </c>
      <c r="AO47" s="390" t="e">
        <f>IF($AO$4="","",สรุปคะแนนทั้งปี!I169*ข้อมูลพื้นฐาน!H$25)</f>
        <v>#VALUE!</v>
      </c>
      <c r="AP47" s="390" t="str">
        <f>IF($AP$4="","",สรุปคะแนนทั้งปี!M169*ข้อมูลพื้นฐาน!H$26)</f>
        <v/>
      </c>
      <c r="AQ47" s="390" t="str">
        <f>IF($AQ$4="","",สรุปคะแนนทั้งปี!Q169*ข้อมูลพื้นฐาน!H$27)</f>
        <v/>
      </c>
      <c r="AR47" s="390" t="str">
        <f>IF($AR$4="","",สรุปคะแนนทั้งปี!E230*ข้อมูลพื้นฐาน!H$28)</f>
        <v/>
      </c>
      <c r="AS47" s="390" t="str">
        <f>IF($AS$4="","",สรุปคะแนนทั้งปี!I230*ข้อมูลพื้นฐาน!I$29)</f>
        <v/>
      </c>
      <c r="AT47" s="390" t="str">
        <f>IF($AT$4="","",สรุปคะแนนทั้งปี!M230*ข้อมูลพื้นฐาน!J$30)</f>
        <v/>
      </c>
      <c r="AU47" s="390" t="str">
        <f>IF($AU$4="","",สรุปคะแนนทั้งปี!Q230*ข้อมูลพื้นฐาน!K$31)</f>
        <v/>
      </c>
      <c r="AV47" s="390" t="str">
        <f>IF($AV$4="","",สรุปคะแนนทั้งปี!E288*ข้อมูลพื้นฐาน!H$32)</f>
        <v/>
      </c>
      <c r="AW47" s="390" t="str">
        <f>IF($AW$4="","",สรุปคะแนนทั้งปี!I288*ข้อมูลพื้นฐาน!H$33)</f>
        <v/>
      </c>
      <c r="AX47" s="390" t="str">
        <f>IF($AX$4="","",สรุปคะแนนทั้งปี!M288*ข้อมูลพื้นฐาน!H$34)</f>
        <v/>
      </c>
      <c r="AY47" s="390" t="str">
        <f>IF($AY$4="","",สรุปคะแนนทั้งปี!Q288*ข้อมูลพื้นฐาน!H$35)</f>
        <v/>
      </c>
      <c r="AZ47" s="390" t="str">
        <f>IF($AZ$4="","",สรุปคะแนนทั้งปี!E355*ข้อมูลพื้นฐาน!H$36)</f>
        <v/>
      </c>
    </row>
    <row r="48" spans="1:52" s="35" customFormat="1" ht="13.5" customHeight="1">
      <c r="A48" s="54" t="str">
        <f>เวลาเรียน1!A49</f>
        <v/>
      </c>
      <c r="B48" s="71" t="str">
        <f>เวลาเรียน1!D49</f>
        <v/>
      </c>
      <c r="C48" s="392" t="str">
        <f>สรุปคะแนนทั้งปี!D50</f>
        <v/>
      </c>
      <c r="D48" s="392" t="str">
        <f>สรุปคะแนนทั้งปี!H50</f>
        <v/>
      </c>
      <c r="E48" s="392" t="str">
        <f>สรุปคะแนนทั้งปี!L50</f>
        <v/>
      </c>
      <c r="F48" s="392" t="str">
        <f>สรุปคะแนนทั้งปี!P50</f>
        <v/>
      </c>
      <c r="G48" s="392" t="str">
        <f>สรุปคะแนนทั้งปี!D110</f>
        <v/>
      </c>
      <c r="H48" s="392" t="str">
        <f>สรุปคะแนนทั้งปี!H110</f>
        <v/>
      </c>
      <c r="I48" s="392" t="str">
        <f>สรุปคะแนนทั้งปี!L110</f>
        <v/>
      </c>
      <c r="J48" s="392" t="str">
        <f>สรุปคะแนนทั้งปี!P110</f>
        <v/>
      </c>
      <c r="K48" s="392" t="str">
        <f>สรุปคะแนนทั้งปี!D170</f>
        <v/>
      </c>
      <c r="L48" s="392" t="str">
        <f>IF(A48="","",IF($L$4="","-",สรุปคะแนนทั้งปี!H170))</f>
        <v/>
      </c>
      <c r="M48" s="392" t="str">
        <f>IF(A48="","",IF($M$4="","-",สรุปคะแนนทั้งปี!L170))</f>
        <v/>
      </c>
      <c r="N48" s="392" t="str">
        <f>IF(A48="","",IF($N$4="","-",สรุปคะแนนทั้งปี!P170))</f>
        <v/>
      </c>
      <c r="O48" s="392" t="str">
        <f>IF(A48="","",IF($O$4="","-",สรุปคะแนนทั้งปี!D231))</f>
        <v/>
      </c>
      <c r="P48" s="392" t="str">
        <f>IF(A48="","",IF($P$4="","-",สรุปคะแนนทั้งปี!H231))</f>
        <v/>
      </c>
      <c r="Q48" s="392" t="str">
        <f>IF(A48="","",IF($Q$4="","-",สรุปคะแนนทั้งปี!L231))</f>
        <v/>
      </c>
      <c r="R48" s="392" t="str">
        <f>IF(A48="","",IF($R$4="","-",สรุปคะแนนทั้งปี!P231))</f>
        <v/>
      </c>
      <c r="S48" s="392" t="str">
        <f>IF(A48="","",IF($S$4="","-",สรุปคะแนนทั้งปี!D289))</f>
        <v/>
      </c>
      <c r="T48" s="392" t="str">
        <f>IF(I48="","",IF($T$4="","-",สรุปคะแนนทั้งปี!H289))</f>
        <v/>
      </c>
      <c r="U48" s="392" t="str">
        <f>IF(I48="","",IF($U$4="","-",สรุปคะแนนทั้งปี!L289))</f>
        <v/>
      </c>
      <c r="V48" s="392" t="str">
        <f>IF(I48="","",IF($V$4="","-",สรุปคะแนนทั้งปี!P289))</f>
        <v/>
      </c>
      <c r="W48" s="392" t="str">
        <f>IF(I48="","",IF($W$4="","-",สรุปคะแนนทั้งปี!L356))</f>
        <v/>
      </c>
      <c r="X48" s="392" t="str">
        <f t="shared" si="22"/>
        <v/>
      </c>
      <c r="Y48" s="393" t="str">
        <f t="shared" si="23"/>
        <v/>
      </c>
      <c r="Z48" s="394" t="str">
        <f>IF(A48="","",IF(AA48="ย้าย","",SUM(AF48:AZ48)/ข้อมูลพื้นฐาน!H$37))</f>
        <v/>
      </c>
      <c r="AA48" s="553" t="str">
        <f>IF('กรอกข้อมูล นร1'!E47="ย้าย",'กรอกข้อมูล นร1'!E47,"")</f>
        <v/>
      </c>
      <c r="AB48" s="49"/>
      <c r="AC48" s="49"/>
      <c r="AD48" s="49"/>
      <c r="AE48" s="49"/>
      <c r="AF48" s="390" t="str">
        <f>IF(A48="","",สรุปคะแนนทั้งปี!E50*ข้อมูลพื้นฐาน!$H$15)</f>
        <v/>
      </c>
      <c r="AG48" s="390" t="str">
        <f>IF(A48="","",สรุปคะแนนทั้งปี!I50*ข้อมูลพื้นฐาน!H$16)</f>
        <v/>
      </c>
      <c r="AH48" s="390" t="str">
        <f>IF(A48="","",สรุปคะแนนทั้งปี!M50*ข้อมูลพื้นฐาน!H$17)</f>
        <v/>
      </c>
      <c r="AI48" s="390" t="str">
        <f>IF(A48="","",สรุปคะแนนทั้งปี!Q50*ข้อมูลพื้นฐาน!H$18)</f>
        <v/>
      </c>
      <c r="AJ48" s="390" t="str">
        <f>IF(A48="","",สรุปคะแนนทั้งปี!E110*ข้อมูลพื้นฐาน!H$19)</f>
        <v/>
      </c>
      <c r="AK48" s="390" t="str">
        <f>IF(A48="","",สรุปคะแนนทั้งปี!I110*ข้อมูลพื้นฐาน!H$20)</f>
        <v/>
      </c>
      <c r="AL48" s="390" t="str">
        <f>IF(A48="","",สรุปคะแนนทั้งปี!M110*ข้อมูลพื้นฐาน!H$21)</f>
        <v/>
      </c>
      <c r="AM48" s="390" t="str">
        <f>IF(A48="","",สรุปคะแนนทั้งปี!Q110*ข้อมูลพื้นฐาน!H$22)</f>
        <v/>
      </c>
      <c r="AN48" s="390" t="str">
        <f>IF(A48="","",สรุปคะแนนทั้งปี!E170*ข้อมูลพื้นฐาน!H$23)</f>
        <v/>
      </c>
      <c r="AO48" s="390" t="e">
        <f>IF($AO$4="","",สรุปคะแนนทั้งปี!I170*ข้อมูลพื้นฐาน!H$25)</f>
        <v>#VALUE!</v>
      </c>
      <c r="AP48" s="390" t="str">
        <f>IF($AP$4="","",สรุปคะแนนทั้งปี!M170*ข้อมูลพื้นฐาน!H$26)</f>
        <v/>
      </c>
      <c r="AQ48" s="390" t="str">
        <f>IF($AQ$4="","",สรุปคะแนนทั้งปี!Q170*ข้อมูลพื้นฐาน!H$27)</f>
        <v/>
      </c>
      <c r="AR48" s="390" t="str">
        <f>IF($AR$4="","",สรุปคะแนนทั้งปี!E231*ข้อมูลพื้นฐาน!H$28)</f>
        <v/>
      </c>
      <c r="AS48" s="390" t="str">
        <f>IF($AS$4="","",สรุปคะแนนทั้งปี!I231*ข้อมูลพื้นฐาน!I$29)</f>
        <v/>
      </c>
      <c r="AT48" s="390" t="str">
        <f>IF($AT$4="","",สรุปคะแนนทั้งปี!M231*ข้อมูลพื้นฐาน!J$30)</f>
        <v/>
      </c>
      <c r="AU48" s="390" t="str">
        <f>IF($AU$4="","",สรุปคะแนนทั้งปี!Q231*ข้อมูลพื้นฐาน!K$31)</f>
        <v/>
      </c>
      <c r="AV48" s="390" t="str">
        <f>IF($AV$4="","",สรุปคะแนนทั้งปี!E289*ข้อมูลพื้นฐาน!H$32)</f>
        <v/>
      </c>
      <c r="AW48" s="390" t="str">
        <f>IF($AW$4="","",สรุปคะแนนทั้งปี!I289*ข้อมูลพื้นฐาน!H$33)</f>
        <v/>
      </c>
      <c r="AX48" s="390" t="str">
        <f>IF($AX$4="","",สรุปคะแนนทั้งปี!M289*ข้อมูลพื้นฐาน!H$34)</f>
        <v/>
      </c>
      <c r="AY48" s="390" t="str">
        <f>IF($AY$4="","",สรุปคะแนนทั้งปี!Q289*ข้อมูลพื้นฐาน!H$35)</f>
        <v/>
      </c>
      <c r="AZ48" s="390" t="str">
        <f>IF($AZ$4="","",สรุปคะแนนทั้งปี!E356*ข้อมูลพื้นฐาน!H$36)</f>
        <v/>
      </c>
    </row>
    <row r="49" spans="1:52" s="35" customFormat="1" ht="13.5" customHeight="1">
      <c r="A49" s="54" t="str">
        <f>เวลาเรียน1!A50</f>
        <v/>
      </c>
      <c r="B49" s="71" t="str">
        <f>เวลาเรียน1!D50</f>
        <v/>
      </c>
      <c r="C49" s="392" t="str">
        <f>สรุปคะแนนทั้งปี!D51</f>
        <v/>
      </c>
      <c r="D49" s="392" t="str">
        <f>สรุปคะแนนทั้งปี!H51</f>
        <v/>
      </c>
      <c r="E49" s="392" t="str">
        <f>สรุปคะแนนทั้งปี!L51</f>
        <v/>
      </c>
      <c r="F49" s="392" t="str">
        <f>สรุปคะแนนทั้งปี!P51</f>
        <v/>
      </c>
      <c r="G49" s="392" t="str">
        <f>สรุปคะแนนทั้งปี!D111</f>
        <v/>
      </c>
      <c r="H49" s="392" t="str">
        <f>สรุปคะแนนทั้งปี!H111</f>
        <v/>
      </c>
      <c r="I49" s="392" t="str">
        <f>สรุปคะแนนทั้งปี!L111</f>
        <v/>
      </c>
      <c r="J49" s="392" t="str">
        <f>สรุปคะแนนทั้งปี!P111</f>
        <v/>
      </c>
      <c r="K49" s="392" t="str">
        <f>สรุปคะแนนทั้งปี!D171</f>
        <v/>
      </c>
      <c r="L49" s="392" t="str">
        <f>IF(A49="","",IF($L$4="","-",สรุปคะแนนทั้งปี!H171))</f>
        <v/>
      </c>
      <c r="M49" s="392" t="str">
        <f>IF(A49="","",IF($M$4="","-",สรุปคะแนนทั้งปี!L171))</f>
        <v/>
      </c>
      <c r="N49" s="392" t="str">
        <f>IF(A49="","",IF($N$4="","-",สรุปคะแนนทั้งปี!P171))</f>
        <v/>
      </c>
      <c r="O49" s="392" t="str">
        <f>IF(A49="","",IF($O$4="","-",สรุปคะแนนทั้งปี!D232))</f>
        <v/>
      </c>
      <c r="P49" s="392" t="str">
        <f>IF(A49="","",IF($P$4="","-",สรุปคะแนนทั้งปี!H232))</f>
        <v/>
      </c>
      <c r="Q49" s="392" t="str">
        <f>IF(A49="","",IF($Q$4="","-",สรุปคะแนนทั้งปี!L232))</f>
        <v/>
      </c>
      <c r="R49" s="392" t="str">
        <f>IF(A49="","",IF($R$4="","-",สรุปคะแนนทั้งปี!P232))</f>
        <v/>
      </c>
      <c r="S49" s="392" t="str">
        <f>IF(A49="","",IF($S$4="","-",สรุปคะแนนทั้งปี!D290))</f>
        <v/>
      </c>
      <c r="T49" s="392" t="str">
        <f>IF(I49="","",IF($T$4="","-",สรุปคะแนนทั้งปี!H290))</f>
        <v/>
      </c>
      <c r="U49" s="392" t="str">
        <f>IF(I49="","",IF($U$4="","-",สรุปคะแนนทั้งปี!L290))</f>
        <v/>
      </c>
      <c r="V49" s="392" t="str">
        <f>IF(I49="","",IF($V$4="","-",สรุปคะแนนทั้งปี!P290))</f>
        <v/>
      </c>
      <c r="W49" s="392" t="str">
        <f>IF(I49="","",IF($W$4="","-",สรุปคะแนนทั้งปี!L357))</f>
        <v/>
      </c>
      <c r="X49" s="392" t="str">
        <f t="shared" si="22"/>
        <v/>
      </c>
      <c r="Y49" s="393" t="str">
        <f t="shared" si="23"/>
        <v/>
      </c>
      <c r="Z49" s="394" t="str">
        <f>IF(A49="","",IF(AA49="ย้าย","",SUM(AF49:AZ49)/ข้อมูลพื้นฐาน!H$37))</f>
        <v/>
      </c>
      <c r="AA49" s="553" t="str">
        <f>IF('กรอกข้อมูล นร1'!E48="ย้าย",'กรอกข้อมูล นร1'!E48,"")</f>
        <v/>
      </c>
      <c r="AB49" s="49"/>
      <c r="AC49" s="49"/>
      <c r="AD49" s="49"/>
      <c r="AE49" s="49"/>
      <c r="AF49" s="390" t="str">
        <f>IF(A49="","",สรุปคะแนนทั้งปี!E51*ข้อมูลพื้นฐาน!$H$15)</f>
        <v/>
      </c>
      <c r="AG49" s="390" t="str">
        <f>IF(A49="","",สรุปคะแนนทั้งปี!I51*ข้อมูลพื้นฐาน!H$16)</f>
        <v/>
      </c>
      <c r="AH49" s="390" t="str">
        <f>IF(A49="","",สรุปคะแนนทั้งปี!M51*ข้อมูลพื้นฐาน!H$17)</f>
        <v/>
      </c>
      <c r="AI49" s="390" t="str">
        <f>IF(A49="","",สรุปคะแนนทั้งปี!Q51*ข้อมูลพื้นฐาน!H$18)</f>
        <v/>
      </c>
      <c r="AJ49" s="390" t="str">
        <f>IF(A49="","",สรุปคะแนนทั้งปี!E111*ข้อมูลพื้นฐาน!H$19)</f>
        <v/>
      </c>
      <c r="AK49" s="390" t="str">
        <f>IF(A49="","",สรุปคะแนนทั้งปี!I111*ข้อมูลพื้นฐาน!H$20)</f>
        <v/>
      </c>
      <c r="AL49" s="390" t="str">
        <f>IF(A49="","",สรุปคะแนนทั้งปี!M111*ข้อมูลพื้นฐาน!H$21)</f>
        <v/>
      </c>
      <c r="AM49" s="390" t="str">
        <f>IF(A49="","",สรุปคะแนนทั้งปี!Q111*ข้อมูลพื้นฐาน!H$22)</f>
        <v/>
      </c>
      <c r="AN49" s="390" t="str">
        <f>IF(A49="","",สรุปคะแนนทั้งปี!E171*ข้อมูลพื้นฐาน!H$23)</f>
        <v/>
      </c>
      <c r="AO49" s="390" t="e">
        <f>IF($AO$4="","",สรุปคะแนนทั้งปี!I171*ข้อมูลพื้นฐาน!H$25)</f>
        <v>#VALUE!</v>
      </c>
      <c r="AP49" s="390" t="str">
        <f>IF($AP$4="","",สรุปคะแนนทั้งปี!M171*ข้อมูลพื้นฐาน!H$26)</f>
        <v/>
      </c>
      <c r="AQ49" s="390" t="str">
        <f>IF($AQ$4="","",สรุปคะแนนทั้งปี!Q171*ข้อมูลพื้นฐาน!H$27)</f>
        <v/>
      </c>
      <c r="AR49" s="390" t="str">
        <f>IF($AR$4="","",สรุปคะแนนทั้งปี!E232*ข้อมูลพื้นฐาน!H$28)</f>
        <v/>
      </c>
      <c r="AS49" s="390" t="str">
        <f>IF($AS$4="","",สรุปคะแนนทั้งปี!I232*ข้อมูลพื้นฐาน!I$29)</f>
        <v/>
      </c>
      <c r="AT49" s="390" t="str">
        <f>IF($AT$4="","",สรุปคะแนนทั้งปี!M232*ข้อมูลพื้นฐาน!J$30)</f>
        <v/>
      </c>
      <c r="AU49" s="390" t="str">
        <f>IF($AU$4="","",สรุปคะแนนทั้งปี!Q232*ข้อมูลพื้นฐาน!K$31)</f>
        <v/>
      </c>
      <c r="AV49" s="390" t="str">
        <f>IF($AV$4="","",สรุปคะแนนทั้งปี!E290*ข้อมูลพื้นฐาน!H$32)</f>
        <v/>
      </c>
      <c r="AW49" s="390" t="str">
        <f>IF($AW$4="","",สรุปคะแนนทั้งปี!I290*ข้อมูลพื้นฐาน!H$33)</f>
        <v/>
      </c>
      <c r="AX49" s="390" t="str">
        <f>IF($AX$4="","",สรุปคะแนนทั้งปี!M290*ข้อมูลพื้นฐาน!H$34)</f>
        <v/>
      </c>
      <c r="AY49" s="390" t="str">
        <f>IF($AY$4="","",สรุปคะแนนทั้งปี!Q290*ข้อมูลพื้นฐาน!H$35)</f>
        <v/>
      </c>
      <c r="AZ49" s="390" t="str">
        <f>IF($AZ$4="","",สรุปคะแนนทั้งปี!E357*ข้อมูลพื้นฐาน!H$36)</f>
        <v/>
      </c>
    </row>
    <row r="50" spans="1:52" s="35" customFormat="1" ht="13.5" customHeight="1">
      <c r="A50" s="54" t="str">
        <f>เวลาเรียน1!A51</f>
        <v/>
      </c>
      <c r="B50" s="71" t="str">
        <f>เวลาเรียน1!D51</f>
        <v/>
      </c>
      <c r="C50" s="392" t="str">
        <f>สรุปคะแนนทั้งปี!D52</f>
        <v/>
      </c>
      <c r="D50" s="392" t="str">
        <f>สรุปคะแนนทั้งปี!H52</f>
        <v/>
      </c>
      <c r="E50" s="392" t="str">
        <f>สรุปคะแนนทั้งปี!L52</f>
        <v/>
      </c>
      <c r="F50" s="392" t="str">
        <f>สรุปคะแนนทั้งปี!P52</f>
        <v/>
      </c>
      <c r="G50" s="392" t="str">
        <f>สรุปคะแนนทั้งปี!D112</f>
        <v/>
      </c>
      <c r="H50" s="392" t="str">
        <f>สรุปคะแนนทั้งปี!H112</f>
        <v/>
      </c>
      <c r="I50" s="392" t="str">
        <f>สรุปคะแนนทั้งปี!L112</f>
        <v/>
      </c>
      <c r="J50" s="392" t="str">
        <f>สรุปคะแนนทั้งปี!P112</f>
        <v/>
      </c>
      <c r="K50" s="392" t="str">
        <f>สรุปคะแนนทั้งปี!D172</f>
        <v/>
      </c>
      <c r="L50" s="392" t="str">
        <f>IF(A50="","",IF($L$4="","-",สรุปคะแนนทั้งปี!H172))</f>
        <v/>
      </c>
      <c r="M50" s="392" t="str">
        <f>IF(A50="","",IF($M$4="","-",สรุปคะแนนทั้งปี!L172))</f>
        <v/>
      </c>
      <c r="N50" s="392" t="str">
        <f>IF(A50="","",IF($N$4="","-",สรุปคะแนนทั้งปี!P172))</f>
        <v/>
      </c>
      <c r="O50" s="392" t="str">
        <f>IF(A50="","",IF($O$4="","-",สรุปคะแนนทั้งปี!D233))</f>
        <v/>
      </c>
      <c r="P50" s="392" t="str">
        <f>IF(A50="","",IF($P$4="","-",สรุปคะแนนทั้งปี!H233))</f>
        <v/>
      </c>
      <c r="Q50" s="392" t="str">
        <f>IF(A50="","",IF($Q$4="","-",สรุปคะแนนทั้งปี!L233))</f>
        <v/>
      </c>
      <c r="R50" s="392" t="str">
        <f>IF(A50="","",IF($R$4="","-",สรุปคะแนนทั้งปี!P233))</f>
        <v/>
      </c>
      <c r="S50" s="392" t="str">
        <f>IF(A50="","",IF($S$4="","-",สรุปคะแนนทั้งปี!D291))</f>
        <v/>
      </c>
      <c r="T50" s="392" t="str">
        <f>IF(I50="","",IF($T$4="","-",สรุปคะแนนทั้งปี!H291))</f>
        <v/>
      </c>
      <c r="U50" s="392" t="str">
        <f>IF(I50="","",IF($U$4="","-",สรุปคะแนนทั้งปี!L291))</f>
        <v/>
      </c>
      <c r="V50" s="392" t="str">
        <f>IF(I50="","",IF($V$4="","-",สรุปคะแนนทั้งปี!P291))</f>
        <v/>
      </c>
      <c r="W50" s="392" t="str">
        <f>IF(I50="","",IF($W$4="","-",สรุปคะแนนทั้งปี!L358))</f>
        <v/>
      </c>
      <c r="X50" s="392" t="str">
        <f t="shared" si="22"/>
        <v/>
      </c>
      <c r="Y50" s="393" t="str">
        <f t="shared" si="23"/>
        <v/>
      </c>
      <c r="Z50" s="394" t="str">
        <f>IF(A50="","",IF(AA50="ย้าย","",SUM(AF50:AZ50)/ข้อมูลพื้นฐาน!H$37))</f>
        <v/>
      </c>
      <c r="AA50" s="553" t="str">
        <f>IF('กรอกข้อมูล นร1'!E49="ย้าย",'กรอกข้อมูล นร1'!E49,"")</f>
        <v/>
      </c>
      <c r="AB50" s="49"/>
      <c r="AC50" s="49"/>
      <c r="AD50" s="49"/>
      <c r="AE50" s="49"/>
      <c r="AF50" s="390" t="str">
        <f>IF(A50="","",สรุปคะแนนทั้งปี!E52*ข้อมูลพื้นฐาน!$H$15)</f>
        <v/>
      </c>
      <c r="AG50" s="390" t="str">
        <f>IF(A50="","",สรุปคะแนนทั้งปี!I52*ข้อมูลพื้นฐาน!H$16)</f>
        <v/>
      </c>
      <c r="AH50" s="390" t="str">
        <f>IF(A50="","",สรุปคะแนนทั้งปี!M52*ข้อมูลพื้นฐาน!H$17)</f>
        <v/>
      </c>
      <c r="AI50" s="390" t="str">
        <f>IF(A50="","",สรุปคะแนนทั้งปี!Q52*ข้อมูลพื้นฐาน!H$18)</f>
        <v/>
      </c>
      <c r="AJ50" s="390" t="str">
        <f>IF(A50="","",สรุปคะแนนทั้งปี!E112*ข้อมูลพื้นฐาน!H$19)</f>
        <v/>
      </c>
      <c r="AK50" s="390" t="str">
        <f>IF(A50="","",สรุปคะแนนทั้งปี!I112*ข้อมูลพื้นฐาน!H$20)</f>
        <v/>
      </c>
      <c r="AL50" s="390" t="str">
        <f>IF(A50="","",สรุปคะแนนทั้งปี!M112*ข้อมูลพื้นฐาน!H$21)</f>
        <v/>
      </c>
      <c r="AM50" s="390" t="str">
        <f>IF(A50="","",สรุปคะแนนทั้งปี!Q112*ข้อมูลพื้นฐาน!H$22)</f>
        <v/>
      </c>
      <c r="AN50" s="390" t="str">
        <f>IF(A50="","",สรุปคะแนนทั้งปี!E172*ข้อมูลพื้นฐาน!H$23)</f>
        <v/>
      </c>
      <c r="AO50" s="390" t="e">
        <f>IF($AO$4="","",สรุปคะแนนทั้งปี!I172*ข้อมูลพื้นฐาน!H$25)</f>
        <v>#VALUE!</v>
      </c>
      <c r="AP50" s="390" t="str">
        <f>IF($AP$4="","",สรุปคะแนนทั้งปี!M172*ข้อมูลพื้นฐาน!H$26)</f>
        <v/>
      </c>
      <c r="AQ50" s="390" t="str">
        <f>IF($AQ$4="","",สรุปคะแนนทั้งปี!Q172*ข้อมูลพื้นฐาน!H$27)</f>
        <v/>
      </c>
      <c r="AR50" s="390" t="str">
        <f>IF($AR$4="","",สรุปคะแนนทั้งปี!E233*ข้อมูลพื้นฐาน!H$28)</f>
        <v/>
      </c>
      <c r="AS50" s="390" t="str">
        <f>IF($AS$4="","",สรุปคะแนนทั้งปี!I233*ข้อมูลพื้นฐาน!I$29)</f>
        <v/>
      </c>
      <c r="AT50" s="390" t="str">
        <f>IF($AT$4="","",สรุปคะแนนทั้งปี!M233*ข้อมูลพื้นฐาน!J$30)</f>
        <v/>
      </c>
      <c r="AU50" s="390" t="str">
        <f>IF($AU$4="","",สรุปคะแนนทั้งปี!Q233*ข้อมูลพื้นฐาน!K$31)</f>
        <v/>
      </c>
      <c r="AV50" s="390" t="str">
        <f>IF($AV$4="","",สรุปคะแนนทั้งปี!E291*ข้อมูลพื้นฐาน!H$32)</f>
        <v/>
      </c>
      <c r="AW50" s="390" t="str">
        <f>IF($AW$4="","",สรุปคะแนนทั้งปี!I291*ข้อมูลพื้นฐาน!H$33)</f>
        <v/>
      </c>
      <c r="AX50" s="390" t="str">
        <f>IF($AX$4="","",สรุปคะแนนทั้งปี!M291*ข้อมูลพื้นฐาน!H$34)</f>
        <v/>
      </c>
      <c r="AY50" s="390" t="str">
        <f>IF($AY$4="","",สรุปคะแนนทั้งปี!Q291*ข้อมูลพื้นฐาน!H$35)</f>
        <v/>
      </c>
      <c r="AZ50" s="390" t="str">
        <f>IF($AZ$4="","",สรุปคะแนนทั้งปี!E358*ข้อมูลพื้นฐาน!H$36)</f>
        <v/>
      </c>
    </row>
    <row r="51" spans="1:52" s="35" customFormat="1" ht="13.5" customHeight="1">
      <c r="A51" s="54" t="str">
        <f>เวลาเรียน1!A52</f>
        <v/>
      </c>
      <c r="B51" s="71" t="str">
        <f>เวลาเรียน1!D52</f>
        <v/>
      </c>
      <c r="C51" s="392" t="str">
        <f>สรุปคะแนนทั้งปี!D53</f>
        <v/>
      </c>
      <c r="D51" s="392" t="str">
        <f>สรุปคะแนนทั้งปี!H53</f>
        <v/>
      </c>
      <c r="E51" s="392" t="str">
        <f>สรุปคะแนนทั้งปี!L53</f>
        <v/>
      </c>
      <c r="F51" s="392" t="str">
        <f>สรุปคะแนนทั้งปี!P53</f>
        <v/>
      </c>
      <c r="G51" s="392" t="str">
        <f>สรุปคะแนนทั้งปี!D113</f>
        <v/>
      </c>
      <c r="H51" s="392" t="str">
        <f>สรุปคะแนนทั้งปี!H113</f>
        <v/>
      </c>
      <c r="I51" s="392" t="str">
        <f>สรุปคะแนนทั้งปี!L113</f>
        <v/>
      </c>
      <c r="J51" s="392" t="str">
        <f>สรุปคะแนนทั้งปี!P113</f>
        <v/>
      </c>
      <c r="K51" s="392" t="str">
        <f>สรุปคะแนนทั้งปี!D173</f>
        <v/>
      </c>
      <c r="L51" s="392" t="str">
        <f>IF(A51="","",IF($L$4="","-",สรุปคะแนนทั้งปี!H173))</f>
        <v/>
      </c>
      <c r="M51" s="392" t="str">
        <f>IF(A51="","",IF($M$4="","-",สรุปคะแนนทั้งปี!L173))</f>
        <v/>
      </c>
      <c r="N51" s="392" t="str">
        <f>IF(A51="","",IF($N$4="","-",สรุปคะแนนทั้งปี!P173))</f>
        <v/>
      </c>
      <c r="O51" s="392" t="str">
        <f>IF(A51="","",IF($O$4="","-",สรุปคะแนนทั้งปี!D234))</f>
        <v/>
      </c>
      <c r="P51" s="392" t="str">
        <f>IF(A51="","",IF($P$4="","-",สรุปคะแนนทั้งปี!H234))</f>
        <v/>
      </c>
      <c r="Q51" s="392" t="str">
        <f>IF(A51="","",IF($Q$4="","-",สรุปคะแนนทั้งปี!L234))</f>
        <v/>
      </c>
      <c r="R51" s="392" t="str">
        <f>IF(A51="","",IF($R$4="","-",สรุปคะแนนทั้งปี!P234))</f>
        <v/>
      </c>
      <c r="S51" s="392" t="str">
        <f>IF(A51="","",IF($S$4="","-",สรุปคะแนนทั้งปี!D292))</f>
        <v/>
      </c>
      <c r="T51" s="392" t="str">
        <f>IF(I51="","",IF($T$4="","-",สรุปคะแนนทั้งปี!H292))</f>
        <v/>
      </c>
      <c r="U51" s="392" t="str">
        <f>IF(I51="","",IF($U$4="","-",สรุปคะแนนทั้งปี!L292))</f>
        <v/>
      </c>
      <c r="V51" s="392" t="str">
        <f>IF(I51="","",IF($V$4="","-",สรุปคะแนนทั้งปี!P292))</f>
        <v/>
      </c>
      <c r="W51" s="392" t="str">
        <f>IF(I51="","",IF($W$4="","-",สรุปคะแนนทั้งปี!L359))</f>
        <v/>
      </c>
      <c r="X51" s="392" t="str">
        <f t="shared" si="22"/>
        <v/>
      </c>
      <c r="Y51" s="393" t="str">
        <f t="shared" si="23"/>
        <v/>
      </c>
      <c r="Z51" s="394" t="str">
        <f>IF(A51="","",IF(AA51="ย้าย","",SUM(AF51:AZ51)/ข้อมูลพื้นฐาน!H$37))</f>
        <v/>
      </c>
      <c r="AA51" s="553" t="str">
        <f>IF('กรอกข้อมูล นร1'!E50="ย้าย",'กรอกข้อมูล นร1'!E50,"")</f>
        <v/>
      </c>
      <c r="AB51" s="49"/>
      <c r="AC51" s="49"/>
      <c r="AD51" s="49"/>
      <c r="AE51" s="49"/>
      <c r="AF51" s="390" t="str">
        <f>IF(A51="","",สรุปคะแนนทั้งปี!E53*ข้อมูลพื้นฐาน!$H$15)</f>
        <v/>
      </c>
      <c r="AG51" s="390" t="str">
        <f>IF(A51="","",สรุปคะแนนทั้งปี!I53*ข้อมูลพื้นฐาน!H$16)</f>
        <v/>
      </c>
      <c r="AH51" s="390" t="str">
        <f>IF(A51="","",สรุปคะแนนทั้งปี!M53*ข้อมูลพื้นฐาน!H$17)</f>
        <v/>
      </c>
      <c r="AI51" s="390" t="str">
        <f>IF(A51="","",สรุปคะแนนทั้งปี!Q53*ข้อมูลพื้นฐาน!H$18)</f>
        <v/>
      </c>
      <c r="AJ51" s="390" t="str">
        <f>IF(A51="","",สรุปคะแนนทั้งปี!E113*ข้อมูลพื้นฐาน!H$19)</f>
        <v/>
      </c>
      <c r="AK51" s="390" t="str">
        <f>IF(A51="","",สรุปคะแนนทั้งปี!I113*ข้อมูลพื้นฐาน!H$20)</f>
        <v/>
      </c>
      <c r="AL51" s="390" t="str">
        <f>IF(A51="","",สรุปคะแนนทั้งปี!M113*ข้อมูลพื้นฐาน!H$21)</f>
        <v/>
      </c>
      <c r="AM51" s="390" t="str">
        <f>IF(A51="","",สรุปคะแนนทั้งปี!Q113*ข้อมูลพื้นฐาน!H$22)</f>
        <v/>
      </c>
      <c r="AN51" s="390" t="str">
        <f>IF(A51="","",สรุปคะแนนทั้งปี!E173*ข้อมูลพื้นฐาน!H$23)</f>
        <v/>
      </c>
      <c r="AO51" s="390" t="e">
        <f>IF($AO$4="","",สรุปคะแนนทั้งปี!I173*ข้อมูลพื้นฐาน!H$25)</f>
        <v>#VALUE!</v>
      </c>
      <c r="AP51" s="390" t="str">
        <f>IF($AP$4="","",สรุปคะแนนทั้งปี!M173*ข้อมูลพื้นฐาน!H$26)</f>
        <v/>
      </c>
      <c r="AQ51" s="390" t="str">
        <f>IF($AQ$4="","",สรุปคะแนนทั้งปี!Q173*ข้อมูลพื้นฐาน!H$27)</f>
        <v/>
      </c>
      <c r="AR51" s="390" t="str">
        <f>IF($AR$4="","",สรุปคะแนนทั้งปี!E234*ข้อมูลพื้นฐาน!H$28)</f>
        <v/>
      </c>
      <c r="AS51" s="390" t="str">
        <f>IF($AS$4="","",สรุปคะแนนทั้งปี!I234*ข้อมูลพื้นฐาน!I$29)</f>
        <v/>
      </c>
      <c r="AT51" s="390" t="str">
        <f>IF($AT$4="","",สรุปคะแนนทั้งปี!M234*ข้อมูลพื้นฐาน!J$30)</f>
        <v/>
      </c>
      <c r="AU51" s="390" t="str">
        <f>IF($AU$4="","",สรุปคะแนนทั้งปี!Q234*ข้อมูลพื้นฐาน!K$31)</f>
        <v/>
      </c>
      <c r="AV51" s="390" t="str">
        <f>IF($AV$4="","",สรุปคะแนนทั้งปี!E292*ข้อมูลพื้นฐาน!H$32)</f>
        <v/>
      </c>
      <c r="AW51" s="390" t="str">
        <f>IF($AW$4="","",สรุปคะแนนทั้งปี!I292*ข้อมูลพื้นฐาน!H$33)</f>
        <v/>
      </c>
      <c r="AX51" s="390" t="str">
        <f>IF($AX$4="","",สรุปคะแนนทั้งปี!M292*ข้อมูลพื้นฐาน!H$34)</f>
        <v/>
      </c>
      <c r="AY51" s="390" t="str">
        <f>IF($AY$4="","",สรุปคะแนนทั้งปี!Q292*ข้อมูลพื้นฐาน!H$35)</f>
        <v/>
      </c>
      <c r="AZ51" s="390" t="str">
        <f>IF($AZ$4="","",สรุปคะแนนทั้งปี!E359*ข้อมูลพื้นฐาน!H$36)</f>
        <v/>
      </c>
    </row>
    <row r="52" spans="1:52" s="35" customFormat="1" ht="13.5" customHeight="1">
      <c r="A52" s="54" t="str">
        <f>เวลาเรียน1!A53</f>
        <v/>
      </c>
      <c r="B52" s="71" t="str">
        <f>เวลาเรียน1!D53</f>
        <v/>
      </c>
      <c r="C52" s="392" t="str">
        <f>สรุปคะแนนทั้งปี!D54</f>
        <v/>
      </c>
      <c r="D52" s="392" t="str">
        <f>สรุปคะแนนทั้งปี!H54</f>
        <v/>
      </c>
      <c r="E52" s="392" t="str">
        <f>สรุปคะแนนทั้งปี!L54</f>
        <v/>
      </c>
      <c r="F52" s="392" t="str">
        <f>สรุปคะแนนทั้งปี!P54</f>
        <v/>
      </c>
      <c r="G52" s="392" t="str">
        <f>สรุปคะแนนทั้งปี!D114</f>
        <v/>
      </c>
      <c r="H52" s="392" t="str">
        <f>สรุปคะแนนทั้งปี!H114</f>
        <v/>
      </c>
      <c r="I52" s="392" t="str">
        <f>สรุปคะแนนทั้งปี!L114</f>
        <v/>
      </c>
      <c r="J52" s="392" t="str">
        <f>สรุปคะแนนทั้งปี!P114</f>
        <v/>
      </c>
      <c r="K52" s="392" t="str">
        <f>สรุปคะแนนทั้งปี!D174</f>
        <v/>
      </c>
      <c r="L52" s="392" t="str">
        <f>IF(A52="","",IF($L$4="","-",สรุปคะแนนทั้งปี!H174))</f>
        <v/>
      </c>
      <c r="M52" s="392" t="str">
        <f>IF(A52="","",IF($M$4="","-",สรุปคะแนนทั้งปี!L174))</f>
        <v/>
      </c>
      <c r="N52" s="392" t="str">
        <f>IF(A52="","",IF($N$4="","-",สรุปคะแนนทั้งปี!P174))</f>
        <v/>
      </c>
      <c r="O52" s="392" t="str">
        <f>IF(A52="","",IF($O$4="","-",สรุปคะแนนทั้งปี!D235))</f>
        <v/>
      </c>
      <c r="P52" s="392" t="str">
        <f>IF(A52="","",IF($P$4="","-",สรุปคะแนนทั้งปี!H235))</f>
        <v/>
      </c>
      <c r="Q52" s="392" t="str">
        <f>IF(A52="","",IF($Q$4="","-",สรุปคะแนนทั้งปี!L235))</f>
        <v/>
      </c>
      <c r="R52" s="392" t="str">
        <f>IF(A52="","",IF($R$4="","-",สรุปคะแนนทั้งปี!P235))</f>
        <v/>
      </c>
      <c r="S52" s="392" t="str">
        <f>IF(A52="","",IF($S$4="","-",สรุปคะแนนทั้งปี!D293))</f>
        <v/>
      </c>
      <c r="T52" s="392" t="str">
        <f>IF(I52="","",IF($T$4="","-",สรุปคะแนนทั้งปี!H293))</f>
        <v/>
      </c>
      <c r="U52" s="392" t="str">
        <f>IF(I52="","",IF($U$4="","-",สรุปคะแนนทั้งปี!L293))</f>
        <v/>
      </c>
      <c r="V52" s="392" t="str">
        <f>IF(I52="","",IF($V$4="","-",สรุปคะแนนทั้งปี!P293))</f>
        <v/>
      </c>
      <c r="W52" s="392" t="str">
        <f>IF(I52="","",IF($W$4="","-",สรุปคะแนนทั้งปี!L360))</f>
        <v/>
      </c>
      <c r="X52" s="392" t="str">
        <f t="shared" si="22"/>
        <v/>
      </c>
      <c r="Y52" s="393" t="str">
        <f t="shared" si="23"/>
        <v/>
      </c>
      <c r="Z52" s="394" t="str">
        <f>IF(A52="","",IF(AA52="ย้าย","",SUM(AF52:AZ52)/ข้อมูลพื้นฐาน!H$37))</f>
        <v/>
      </c>
      <c r="AA52" s="553" t="str">
        <f>IF('กรอกข้อมูล นร1'!E51="ย้าย",'กรอกข้อมูล นร1'!E51,"")</f>
        <v/>
      </c>
      <c r="AB52" s="49"/>
      <c r="AC52" s="49"/>
      <c r="AD52" s="49"/>
      <c r="AE52" s="49"/>
      <c r="AF52" s="390" t="str">
        <f>IF(A52="","",สรุปคะแนนทั้งปี!E54*ข้อมูลพื้นฐาน!$H$15)</f>
        <v/>
      </c>
      <c r="AG52" s="390" t="str">
        <f>IF(A52="","",สรุปคะแนนทั้งปี!I54*ข้อมูลพื้นฐาน!H$16)</f>
        <v/>
      </c>
      <c r="AH52" s="390" t="str">
        <f>IF(A52="","",สรุปคะแนนทั้งปี!M54*ข้อมูลพื้นฐาน!H$17)</f>
        <v/>
      </c>
      <c r="AI52" s="390" t="str">
        <f>IF(A52="","",สรุปคะแนนทั้งปี!Q54*ข้อมูลพื้นฐาน!H$18)</f>
        <v/>
      </c>
      <c r="AJ52" s="390" t="str">
        <f>IF(A52="","",สรุปคะแนนทั้งปี!E114*ข้อมูลพื้นฐาน!H$19)</f>
        <v/>
      </c>
      <c r="AK52" s="390" t="str">
        <f>IF(A52="","",สรุปคะแนนทั้งปี!I114*ข้อมูลพื้นฐาน!H$20)</f>
        <v/>
      </c>
      <c r="AL52" s="390" t="str">
        <f>IF(A52="","",สรุปคะแนนทั้งปี!M114*ข้อมูลพื้นฐาน!H$21)</f>
        <v/>
      </c>
      <c r="AM52" s="390" t="str">
        <f>IF(A52="","",สรุปคะแนนทั้งปี!Q114*ข้อมูลพื้นฐาน!H$22)</f>
        <v/>
      </c>
      <c r="AN52" s="390" t="str">
        <f>IF(A52="","",สรุปคะแนนทั้งปี!E174*ข้อมูลพื้นฐาน!H$23)</f>
        <v/>
      </c>
      <c r="AO52" s="390" t="e">
        <f>IF($AO$4="","",สรุปคะแนนทั้งปี!I174*ข้อมูลพื้นฐาน!H$25)</f>
        <v>#VALUE!</v>
      </c>
      <c r="AP52" s="390" t="str">
        <f>IF($AP$4="","",สรุปคะแนนทั้งปี!M174*ข้อมูลพื้นฐาน!H$26)</f>
        <v/>
      </c>
      <c r="AQ52" s="390" t="str">
        <f>IF($AQ$4="","",สรุปคะแนนทั้งปี!Q174*ข้อมูลพื้นฐาน!H$27)</f>
        <v/>
      </c>
      <c r="AR52" s="390" t="str">
        <f>IF($AR$4="","",สรุปคะแนนทั้งปี!E235*ข้อมูลพื้นฐาน!H$28)</f>
        <v/>
      </c>
      <c r="AS52" s="390" t="str">
        <f>IF($AS$4="","",สรุปคะแนนทั้งปี!I235*ข้อมูลพื้นฐาน!I$29)</f>
        <v/>
      </c>
      <c r="AT52" s="390" t="str">
        <f>IF($AT$4="","",สรุปคะแนนทั้งปี!M235*ข้อมูลพื้นฐาน!J$30)</f>
        <v/>
      </c>
      <c r="AU52" s="390" t="str">
        <f>IF($AU$4="","",สรุปคะแนนทั้งปี!Q235*ข้อมูลพื้นฐาน!K$31)</f>
        <v/>
      </c>
      <c r="AV52" s="390" t="str">
        <f>IF($AV$4="","",สรุปคะแนนทั้งปี!E293*ข้อมูลพื้นฐาน!H$32)</f>
        <v/>
      </c>
      <c r="AW52" s="390" t="str">
        <f>IF($AW$4="","",สรุปคะแนนทั้งปี!I293*ข้อมูลพื้นฐาน!H$33)</f>
        <v/>
      </c>
      <c r="AX52" s="390" t="str">
        <f>IF($AX$4="","",สรุปคะแนนทั้งปี!M293*ข้อมูลพื้นฐาน!H$34)</f>
        <v/>
      </c>
      <c r="AY52" s="390" t="str">
        <f>IF($AY$4="","",สรุปคะแนนทั้งปี!Q293*ข้อมูลพื้นฐาน!H$35)</f>
        <v/>
      </c>
      <c r="AZ52" s="390" t="str">
        <f>IF($AZ$4="","",สรุปคะแนนทั้งปี!E360*ข้อมูลพื้นฐาน!H$36)</f>
        <v/>
      </c>
    </row>
    <row r="53" spans="1:52" s="35" customFormat="1" ht="13.5" customHeight="1">
      <c r="A53" s="54" t="str">
        <f>เวลาเรียน1!A54</f>
        <v/>
      </c>
      <c r="B53" s="71" t="str">
        <f>เวลาเรียน1!D54</f>
        <v/>
      </c>
      <c r="C53" s="392" t="str">
        <f>สรุปคะแนนทั้งปี!D55</f>
        <v/>
      </c>
      <c r="D53" s="392" t="str">
        <f>สรุปคะแนนทั้งปี!H55</f>
        <v/>
      </c>
      <c r="E53" s="392" t="str">
        <f>สรุปคะแนนทั้งปี!L55</f>
        <v/>
      </c>
      <c r="F53" s="392" t="str">
        <f>สรุปคะแนนทั้งปี!P55</f>
        <v/>
      </c>
      <c r="G53" s="392" t="str">
        <f>สรุปคะแนนทั้งปี!D115</f>
        <v/>
      </c>
      <c r="H53" s="392" t="str">
        <f>สรุปคะแนนทั้งปี!H115</f>
        <v/>
      </c>
      <c r="I53" s="392" t="str">
        <f>สรุปคะแนนทั้งปี!L115</f>
        <v/>
      </c>
      <c r="J53" s="392" t="str">
        <f>สรุปคะแนนทั้งปี!P115</f>
        <v/>
      </c>
      <c r="K53" s="392" t="str">
        <f>สรุปคะแนนทั้งปี!D175</f>
        <v/>
      </c>
      <c r="L53" s="392" t="str">
        <f>IF(A53="","",IF($L$4="","-",สรุปคะแนนทั้งปี!H175))</f>
        <v/>
      </c>
      <c r="M53" s="392" t="str">
        <f>IF(A53="","",IF($M$4="","-",สรุปคะแนนทั้งปี!L175))</f>
        <v/>
      </c>
      <c r="N53" s="392" t="str">
        <f>IF(A53="","",IF($N$4="","-",สรุปคะแนนทั้งปี!P175))</f>
        <v/>
      </c>
      <c r="O53" s="392" t="str">
        <f>IF(A53="","",IF($O$4="","-",สรุปคะแนนทั้งปี!D236))</f>
        <v/>
      </c>
      <c r="P53" s="392" t="str">
        <f>IF(A53="","",IF($P$4="","-",สรุปคะแนนทั้งปี!H236))</f>
        <v/>
      </c>
      <c r="Q53" s="392" t="str">
        <f>IF(A53="","",IF($Q$4="","-",สรุปคะแนนทั้งปี!L236))</f>
        <v/>
      </c>
      <c r="R53" s="392" t="str">
        <f>IF(A53="","",IF($R$4="","-",สรุปคะแนนทั้งปี!P236))</f>
        <v/>
      </c>
      <c r="S53" s="392" t="str">
        <f>IF(A53="","",IF($S$4="","-",สรุปคะแนนทั้งปี!D294))</f>
        <v/>
      </c>
      <c r="T53" s="392" t="str">
        <f>IF(I53="","",IF($T$4="","-",สรุปคะแนนทั้งปี!H294))</f>
        <v/>
      </c>
      <c r="U53" s="392" t="str">
        <f>IF(I53="","",IF($U$4="","-",สรุปคะแนนทั้งปี!L294))</f>
        <v/>
      </c>
      <c r="V53" s="392" t="str">
        <f>IF(I53="","",IF($V$4="","-",สรุปคะแนนทั้งปี!P294))</f>
        <v/>
      </c>
      <c r="W53" s="392" t="str">
        <f>IF(I53="","",IF($W$4="","-",สรุปคะแนนทั้งปี!L361))</f>
        <v/>
      </c>
      <c r="X53" s="392" t="str">
        <f t="shared" si="22"/>
        <v/>
      </c>
      <c r="Y53" s="393" t="str">
        <f t="shared" si="23"/>
        <v/>
      </c>
      <c r="Z53" s="394" t="str">
        <f>IF(A53="","",IF(AA53="ย้าย","",SUM(AF53:AZ53)/ข้อมูลพื้นฐาน!H$37))</f>
        <v/>
      </c>
      <c r="AA53" s="553" t="str">
        <f>IF('กรอกข้อมูล นร1'!E52="ย้าย",'กรอกข้อมูล นร1'!E52,"")</f>
        <v/>
      </c>
      <c r="AB53" s="49"/>
      <c r="AC53" s="49"/>
      <c r="AD53" s="49"/>
      <c r="AE53" s="49"/>
      <c r="AF53" s="390" t="str">
        <f>IF(A53="","",สรุปคะแนนทั้งปี!E55*ข้อมูลพื้นฐาน!$H$15)</f>
        <v/>
      </c>
      <c r="AG53" s="390" t="str">
        <f>IF(A53="","",สรุปคะแนนทั้งปี!I55*ข้อมูลพื้นฐาน!H$16)</f>
        <v/>
      </c>
      <c r="AH53" s="390" t="str">
        <f>IF(A53="","",สรุปคะแนนทั้งปี!M55*ข้อมูลพื้นฐาน!H$17)</f>
        <v/>
      </c>
      <c r="AI53" s="390" t="str">
        <f>IF(A53="","",สรุปคะแนนทั้งปี!Q55*ข้อมูลพื้นฐาน!H$18)</f>
        <v/>
      </c>
      <c r="AJ53" s="390" t="str">
        <f>IF(A53="","",สรุปคะแนนทั้งปี!E115*ข้อมูลพื้นฐาน!H$19)</f>
        <v/>
      </c>
      <c r="AK53" s="390" t="str">
        <f>IF(A53="","",สรุปคะแนนทั้งปี!I115*ข้อมูลพื้นฐาน!H$20)</f>
        <v/>
      </c>
      <c r="AL53" s="390" t="str">
        <f>IF(A53="","",สรุปคะแนนทั้งปี!M115*ข้อมูลพื้นฐาน!H$21)</f>
        <v/>
      </c>
      <c r="AM53" s="390" t="str">
        <f>IF(A53="","",สรุปคะแนนทั้งปี!Q115*ข้อมูลพื้นฐาน!H$22)</f>
        <v/>
      </c>
      <c r="AN53" s="390" t="str">
        <f>IF(A53="","",สรุปคะแนนทั้งปี!E175*ข้อมูลพื้นฐาน!H$23)</f>
        <v/>
      </c>
      <c r="AO53" s="390" t="e">
        <f>IF($AO$4="","",สรุปคะแนนทั้งปี!I175*ข้อมูลพื้นฐาน!H$25)</f>
        <v>#VALUE!</v>
      </c>
      <c r="AP53" s="390" t="str">
        <f>IF($AP$4="","",สรุปคะแนนทั้งปี!M175*ข้อมูลพื้นฐาน!H$26)</f>
        <v/>
      </c>
      <c r="AQ53" s="390" t="str">
        <f>IF($AQ$4="","",สรุปคะแนนทั้งปี!Q175*ข้อมูลพื้นฐาน!H$27)</f>
        <v/>
      </c>
      <c r="AR53" s="390" t="str">
        <f>IF($AR$4="","",สรุปคะแนนทั้งปี!E236*ข้อมูลพื้นฐาน!H$28)</f>
        <v/>
      </c>
      <c r="AS53" s="390" t="str">
        <f>IF($AS$4="","",สรุปคะแนนทั้งปี!I236*ข้อมูลพื้นฐาน!I$29)</f>
        <v/>
      </c>
      <c r="AT53" s="390" t="str">
        <f>IF($AT$4="","",สรุปคะแนนทั้งปี!M236*ข้อมูลพื้นฐาน!J$30)</f>
        <v/>
      </c>
      <c r="AU53" s="390" t="str">
        <f>IF($AU$4="","",สรุปคะแนนทั้งปี!Q236*ข้อมูลพื้นฐาน!K$31)</f>
        <v/>
      </c>
      <c r="AV53" s="390" t="str">
        <f>IF($AV$4="","",สรุปคะแนนทั้งปี!E294*ข้อมูลพื้นฐาน!H$32)</f>
        <v/>
      </c>
      <c r="AW53" s="390" t="str">
        <f>IF($AW$4="","",สรุปคะแนนทั้งปี!I294*ข้อมูลพื้นฐาน!H$33)</f>
        <v/>
      </c>
      <c r="AX53" s="390" t="str">
        <f>IF($AX$4="","",สรุปคะแนนทั้งปี!M294*ข้อมูลพื้นฐาน!H$34)</f>
        <v/>
      </c>
      <c r="AY53" s="390" t="str">
        <f>IF($AY$4="","",สรุปคะแนนทั้งปี!Q294*ข้อมูลพื้นฐาน!H$35)</f>
        <v/>
      </c>
      <c r="AZ53" s="390" t="str">
        <f>IF($AZ$4="","",สรุปคะแนนทั้งปี!E361*ข้อมูลพื้นฐาน!H$36)</f>
        <v/>
      </c>
    </row>
    <row r="54" spans="1:52" s="35" customFormat="1" ht="13.5" customHeight="1">
      <c r="A54" s="54" t="str">
        <f>เวลาเรียน1!A55</f>
        <v/>
      </c>
      <c r="B54" s="71" t="str">
        <f>เวลาเรียน1!D55</f>
        <v/>
      </c>
      <c r="C54" s="392" t="str">
        <f>สรุปคะแนนทั้งปี!D56</f>
        <v/>
      </c>
      <c r="D54" s="392" t="str">
        <f>สรุปคะแนนทั้งปี!H56</f>
        <v/>
      </c>
      <c r="E54" s="392" t="str">
        <f>สรุปคะแนนทั้งปี!L56</f>
        <v/>
      </c>
      <c r="F54" s="392" t="str">
        <f>สรุปคะแนนทั้งปี!P56</f>
        <v/>
      </c>
      <c r="G54" s="392" t="str">
        <f>สรุปคะแนนทั้งปี!D116</f>
        <v/>
      </c>
      <c r="H54" s="392" t="str">
        <f>สรุปคะแนนทั้งปี!H116</f>
        <v/>
      </c>
      <c r="I54" s="392" t="str">
        <f>สรุปคะแนนทั้งปี!L116</f>
        <v/>
      </c>
      <c r="J54" s="392" t="str">
        <f>สรุปคะแนนทั้งปี!P116</f>
        <v/>
      </c>
      <c r="K54" s="392" t="str">
        <f>สรุปคะแนนทั้งปี!D176</f>
        <v/>
      </c>
      <c r="L54" s="392" t="str">
        <f>IF(A54="","",IF($L$4="","-",สรุปคะแนนทั้งปี!H176))</f>
        <v/>
      </c>
      <c r="M54" s="392" t="str">
        <f>IF(A54="","",IF($M$4="","-",สรุปคะแนนทั้งปี!L176))</f>
        <v/>
      </c>
      <c r="N54" s="392" t="str">
        <f>IF(A54="","",IF($N$4="","-",สรุปคะแนนทั้งปี!P176))</f>
        <v/>
      </c>
      <c r="O54" s="392" t="str">
        <f>IF(A54="","",IF($O$4="","-",สรุปคะแนนทั้งปี!D237))</f>
        <v/>
      </c>
      <c r="P54" s="392" t="str">
        <f>IF(A54="","",IF($P$4="","-",สรุปคะแนนทั้งปี!H237))</f>
        <v/>
      </c>
      <c r="Q54" s="392" t="str">
        <f>IF(A54="","",IF($Q$4="","-",สรุปคะแนนทั้งปี!L237))</f>
        <v/>
      </c>
      <c r="R54" s="392" t="str">
        <f>IF(A54="","",IF($R$4="","-",สรุปคะแนนทั้งปี!P237))</f>
        <v/>
      </c>
      <c r="S54" s="392" t="str">
        <f>IF(A54="","",IF($S$4="","-",สรุปคะแนนทั้งปี!D295))</f>
        <v/>
      </c>
      <c r="T54" s="392" t="str">
        <f>IF(I54="","",IF($T$4="","-",สรุปคะแนนทั้งปี!H295))</f>
        <v/>
      </c>
      <c r="U54" s="392" t="str">
        <f>IF(I54="","",IF($U$4="","-",สรุปคะแนนทั้งปี!L295))</f>
        <v/>
      </c>
      <c r="V54" s="392" t="str">
        <f>IF(I54="","",IF($V$4="","-",สรุปคะแนนทั้งปี!P295))</f>
        <v/>
      </c>
      <c r="W54" s="392" t="str">
        <f>IF(I54="","",IF($W$4="","-",สรุปคะแนนทั้งปี!L362))</f>
        <v/>
      </c>
      <c r="X54" s="392" t="str">
        <f t="shared" si="22"/>
        <v/>
      </c>
      <c r="Y54" s="393" t="str">
        <f t="shared" si="23"/>
        <v/>
      </c>
      <c r="Z54" s="394" t="str">
        <f>IF(A54="","",IF(AA54="ย้าย","",SUM(AF54:AZ54)/ข้อมูลพื้นฐาน!H$37))</f>
        <v/>
      </c>
      <c r="AA54" s="553" t="str">
        <f>IF('กรอกข้อมูล นร1'!E53="ย้าย",'กรอกข้อมูล นร1'!E53,"")</f>
        <v/>
      </c>
      <c r="AB54" s="49"/>
      <c r="AC54" s="49"/>
      <c r="AD54" s="49"/>
      <c r="AE54" s="49"/>
      <c r="AF54" s="390" t="str">
        <f>IF(A54="","",สรุปคะแนนทั้งปี!E56*ข้อมูลพื้นฐาน!$H$15)</f>
        <v/>
      </c>
      <c r="AG54" s="390" t="str">
        <f>IF(A54="","",สรุปคะแนนทั้งปี!I56*ข้อมูลพื้นฐาน!H$16)</f>
        <v/>
      </c>
      <c r="AH54" s="390" t="str">
        <f>IF(A54="","",สรุปคะแนนทั้งปี!M56*ข้อมูลพื้นฐาน!H$17)</f>
        <v/>
      </c>
      <c r="AI54" s="390" t="str">
        <f>IF(A54="","",สรุปคะแนนทั้งปี!Q56*ข้อมูลพื้นฐาน!H$18)</f>
        <v/>
      </c>
      <c r="AJ54" s="390" t="str">
        <f>IF(A54="","",สรุปคะแนนทั้งปี!E116*ข้อมูลพื้นฐาน!H$19)</f>
        <v/>
      </c>
      <c r="AK54" s="390" t="str">
        <f>IF(A54="","",สรุปคะแนนทั้งปี!I116*ข้อมูลพื้นฐาน!H$20)</f>
        <v/>
      </c>
      <c r="AL54" s="390" t="str">
        <f>IF(A54="","",สรุปคะแนนทั้งปี!M116*ข้อมูลพื้นฐาน!H$21)</f>
        <v/>
      </c>
      <c r="AM54" s="390" t="str">
        <f>IF(A54="","",สรุปคะแนนทั้งปี!Q116*ข้อมูลพื้นฐาน!H$22)</f>
        <v/>
      </c>
      <c r="AN54" s="390" t="str">
        <f>IF(A54="","",สรุปคะแนนทั้งปี!E176*ข้อมูลพื้นฐาน!H$23)</f>
        <v/>
      </c>
      <c r="AO54" s="390" t="e">
        <f>IF($AO$4="","",สรุปคะแนนทั้งปี!I176*ข้อมูลพื้นฐาน!H$25)</f>
        <v>#VALUE!</v>
      </c>
      <c r="AP54" s="390" t="str">
        <f>IF($AP$4="","",สรุปคะแนนทั้งปี!M176*ข้อมูลพื้นฐาน!H$26)</f>
        <v/>
      </c>
      <c r="AQ54" s="390" t="str">
        <f>IF($AQ$4="","",สรุปคะแนนทั้งปี!Q176*ข้อมูลพื้นฐาน!H$27)</f>
        <v/>
      </c>
      <c r="AR54" s="390" t="str">
        <f>IF($AR$4="","",สรุปคะแนนทั้งปี!E237*ข้อมูลพื้นฐาน!H$28)</f>
        <v/>
      </c>
      <c r="AS54" s="390" t="str">
        <f>IF($AS$4="","",สรุปคะแนนทั้งปี!I237*ข้อมูลพื้นฐาน!I$29)</f>
        <v/>
      </c>
      <c r="AT54" s="390" t="str">
        <f>IF($AT$4="","",สรุปคะแนนทั้งปี!M237*ข้อมูลพื้นฐาน!J$30)</f>
        <v/>
      </c>
      <c r="AU54" s="390" t="str">
        <f>IF($AU$4="","",สรุปคะแนนทั้งปี!Q237*ข้อมูลพื้นฐาน!K$31)</f>
        <v/>
      </c>
      <c r="AV54" s="390" t="str">
        <f>IF($AV$4="","",สรุปคะแนนทั้งปี!E295*ข้อมูลพื้นฐาน!H$32)</f>
        <v/>
      </c>
      <c r="AW54" s="390" t="str">
        <f>IF($AW$4="","",สรุปคะแนนทั้งปี!I295*ข้อมูลพื้นฐาน!H$33)</f>
        <v/>
      </c>
      <c r="AX54" s="390" t="str">
        <f>IF($AX$4="","",สรุปคะแนนทั้งปี!M295*ข้อมูลพื้นฐาน!H$34)</f>
        <v/>
      </c>
      <c r="AY54" s="390" t="str">
        <f>IF($AY$4="","",สรุปคะแนนทั้งปี!Q295*ข้อมูลพื้นฐาน!H$35)</f>
        <v/>
      </c>
      <c r="AZ54" s="390" t="str">
        <f>IF($AZ$4="","",สรุปคะแนนทั้งปี!E362*ข้อมูลพื้นฐาน!H$36)</f>
        <v/>
      </c>
    </row>
    <row r="55" spans="1:52" s="35" customFormat="1" ht="13.5" customHeight="1">
      <c r="A55" s="54" t="str">
        <f>เวลาเรียน1!A56</f>
        <v/>
      </c>
      <c r="B55" s="71" t="str">
        <f>เวลาเรียน1!D56</f>
        <v/>
      </c>
      <c r="C55" s="392" t="str">
        <f>สรุปคะแนนทั้งปี!D57</f>
        <v/>
      </c>
      <c r="D55" s="392" t="str">
        <f>สรุปคะแนนทั้งปี!H57</f>
        <v/>
      </c>
      <c r="E55" s="392" t="str">
        <f>สรุปคะแนนทั้งปี!L57</f>
        <v/>
      </c>
      <c r="F55" s="392" t="str">
        <f>สรุปคะแนนทั้งปี!P57</f>
        <v/>
      </c>
      <c r="G55" s="392" t="str">
        <f>สรุปคะแนนทั้งปี!D117</f>
        <v/>
      </c>
      <c r="H55" s="392" t="str">
        <f>สรุปคะแนนทั้งปี!H117</f>
        <v/>
      </c>
      <c r="I55" s="392" t="str">
        <f>สรุปคะแนนทั้งปี!L117</f>
        <v/>
      </c>
      <c r="J55" s="392" t="str">
        <f>สรุปคะแนนทั้งปี!P117</f>
        <v/>
      </c>
      <c r="K55" s="392" t="str">
        <f>สรุปคะแนนทั้งปี!D177</f>
        <v/>
      </c>
      <c r="L55" s="392" t="str">
        <f>IF(A55="","",IF($L$4="","-",สรุปคะแนนทั้งปี!H177))</f>
        <v/>
      </c>
      <c r="M55" s="392" t="str">
        <f>IF(A55="","",IF($M$4="","-",สรุปคะแนนทั้งปี!L177))</f>
        <v/>
      </c>
      <c r="N55" s="392" t="str">
        <f>IF(A55="","",IF($N$4="","-",สรุปคะแนนทั้งปี!P177))</f>
        <v/>
      </c>
      <c r="O55" s="392" t="str">
        <f>IF(A55="","",IF($O$4="","-",สรุปคะแนนทั้งปี!D238))</f>
        <v/>
      </c>
      <c r="P55" s="392" t="str">
        <f>IF(A55="","",IF($P$4="","-",สรุปคะแนนทั้งปี!H238))</f>
        <v/>
      </c>
      <c r="Q55" s="392" t="str">
        <f>IF(A55="","",IF($Q$4="","-",สรุปคะแนนทั้งปี!L238))</f>
        <v/>
      </c>
      <c r="R55" s="392" t="str">
        <f>IF(A55="","",IF($R$4="","-",สรุปคะแนนทั้งปี!P238))</f>
        <v/>
      </c>
      <c r="S55" s="392" t="str">
        <f>IF(A55="","",IF($S$4="","-",สรุปคะแนนทั้งปี!D296))</f>
        <v/>
      </c>
      <c r="T55" s="392" t="str">
        <f>IF(I55="","",IF($T$4="","-",สรุปคะแนนทั้งปี!H296))</f>
        <v/>
      </c>
      <c r="U55" s="392" t="str">
        <f>IF(I55="","",IF($U$4="","-",สรุปคะแนนทั้งปี!L296))</f>
        <v/>
      </c>
      <c r="V55" s="392" t="str">
        <f>IF(I55="","",IF($V$4="","-",สรุปคะแนนทั้งปี!P296))</f>
        <v/>
      </c>
      <c r="W55" s="392" t="str">
        <f>IF(I55="","",IF($W$4="","-",สรุปคะแนนทั้งปี!L363))</f>
        <v/>
      </c>
      <c r="X55" s="392" t="str">
        <f t="shared" si="22"/>
        <v/>
      </c>
      <c r="Y55" s="393" t="str">
        <f t="shared" si="23"/>
        <v/>
      </c>
      <c r="Z55" s="394" t="str">
        <f>IF(A55="","",IF(AA55="ย้าย","",SUM(AF55:AZ55)/ข้อมูลพื้นฐาน!H$37))</f>
        <v/>
      </c>
      <c r="AA55" s="553" t="str">
        <f>IF('กรอกข้อมูล นร1'!E54="ย้าย",'กรอกข้อมูล นร1'!E54,"")</f>
        <v/>
      </c>
      <c r="AB55" s="49"/>
      <c r="AC55" s="49"/>
      <c r="AD55" s="49"/>
      <c r="AE55" s="49"/>
      <c r="AF55" s="390" t="str">
        <f>IF(A55="","",สรุปคะแนนทั้งปี!E57*ข้อมูลพื้นฐาน!$H$15)</f>
        <v/>
      </c>
      <c r="AG55" s="390" t="str">
        <f>IF(A55="","",สรุปคะแนนทั้งปี!I57*ข้อมูลพื้นฐาน!H$16)</f>
        <v/>
      </c>
      <c r="AH55" s="390" t="str">
        <f>IF(A55="","",สรุปคะแนนทั้งปี!M57*ข้อมูลพื้นฐาน!H$17)</f>
        <v/>
      </c>
      <c r="AI55" s="390" t="str">
        <f>IF(A55="","",สรุปคะแนนทั้งปี!Q57*ข้อมูลพื้นฐาน!H$18)</f>
        <v/>
      </c>
      <c r="AJ55" s="390" t="str">
        <f>IF(A55="","",สรุปคะแนนทั้งปี!E117*ข้อมูลพื้นฐาน!H$19)</f>
        <v/>
      </c>
      <c r="AK55" s="390" t="str">
        <f>IF(A55="","",สรุปคะแนนทั้งปี!I117*ข้อมูลพื้นฐาน!H$20)</f>
        <v/>
      </c>
      <c r="AL55" s="390" t="str">
        <f>IF(A55="","",สรุปคะแนนทั้งปี!M117*ข้อมูลพื้นฐาน!H$21)</f>
        <v/>
      </c>
      <c r="AM55" s="390" t="str">
        <f>IF(A55="","",สรุปคะแนนทั้งปี!Q117*ข้อมูลพื้นฐาน!H$22)</f>
        <v/>
      </c>
      <c r="AN55" s="390" t="str">
        <f>IF(A55="","",สรุปคะแนนทั้งปี!E177*ข้อมูลพื้นฐาน!H$23)</f>
        <v/>
      </c>
      <c r="AO55" s="390" t="e">
        <f>IF($AO$4="","",สรุปคะแนนทั้งปี!I177*ข้อมูลพื้นฐาน!H$25)</f>
        <v>#VALUE!</v>
      </c>
      <c r="AP55" s="390" t="str">
        <f>IF($AP$4="","",สรุปคะแนนทั้งปี!M177*ข้อมูลพื้นฐาน!H$26)</f>
        <v/>
      </c>
      <c r="AQ55" s="390" t="str">
        <f>IF($AQ$4="","",สรุปคะแนนทั้งปี!Q177*ข้อมูลพื้นฐาน!H$27)</f>
        <v/>
      </c>
      <c r="AR55" s="390" t="str">
        <f>IF($AR$4="","",สรุปคะแนนทั้งปี!E238*ข้อมูลพื้นฐาน!H$28)</f>
        <v/>
      </c>
      <c r="AS55" s="390" t="str">
        <f>IF($AS$4="","",สรุปคะแนนทั้งปี!I238*ข้อมูลพื้นฐาน!I$29)</f>
        <v/>
      </c>
      <c r="AT55" s="390" t="str">
        <f>IF($AT$4="","",สรุปคะแนนทั้งปี!M238*ข้อมูลพื้นฐาน!J$30)</f>
        <v/>
      </c>
      <c r="AU55" s="390" t="str">
        <f>IF($AU$4="","",สรุปคะแนนทั้งปี!Q238*ข้อมูลพื้นฐาน!K$31)</f>
        <v/>
      </c>
      <c r="AV55" s="390" t="str">
        <f>IF($AV$4="","",สรุปคะแนนทั้งปี!E296*ข้อมูลพื้นฐาน!H$32)</f>
        <v/>
      </c>
      <c r="AW55" s="390" t="str">
        <f>IF($AW$4="","",สรุปคะแนนทั้งปี!I296*ข้อมูลพื้นฐาน!H$33)</f>
        <v/>
      </c>
      <c r="AX55" s="390" t="str">
        <f>IF($AX$4="","",สรุปคะแนนทั้งปี!M296*ข้อมูลพื้นฐาน!H$34)</f>
        <v/>
      </c>
      <c r="AY55" s="390" t="str">
        <f>IF($AY$4="","",สรุปคะแนนทั้งปี!Q296*ข้อมูลพื้นฐาน!H$35)</f>
        <v/>
      </c>
      <c r="AZ55" s="390" t="str">
        <f>IF($AZ$4="","",สรุปคะแนนทั้งปี!E363*ข้อมูลพื้นฐาน!H$36)</f>
        <v/>
      </c>
    </row>
    <row r="56" spans="1:52" ht="14.45" customHeight="1">
      <c r="A56" s="1031" t="s">
        <v>560</v>
      </c>
      <c r="B56" s="1032"/>
      <c r="C56" s="498">
        <f>IF(C5="","",AVERAGE(C6:C55))</f>
        <v>0</v>
      </c>
      <c r="D56" s="498">
        <f t="shared" ref="D56:O56" si="24">IF(D5="","",AVERAGE(D6:D55))</f>
        <v>0</v>
      </c>
      <c r="E56" s="498">
        <f t="shared" si="24"/>
        <v>0</v>
      </c>
      <c r="F56" s="498">
        <f t="shared" si="24"/>
        <v>0</v>
      </c>
      <c r="G56" s="498">
        <f t="shared" si="24"/>
        <v>0</v>
      </c>
      <c r="H56" s="498">
        <f t="shared" si="24"/>
        <v>0</v>
      </c>
      <c r="I56" s="498">
        <f t="shared" si="24"/>
        <v>0</v>
      </c>
      <c r="J56" s="498">
        <f t="shared" si="24"/>
        <v>0</v>
      </c>
      <c r="K56" s="498">
        <f t="shared" si="24"/>
        <v>0</v>
      </c>
      <c r="L56" s="498">
        <f t="shared" si="24"/>
        <v>0</v>
      </c>
      <c r="M56" s="498" t="str">
        <f t="shared" si="24"/>
        <v/>
      </c>
      <c r="N56" s="498" t="str">
        <f t="shared" si="24"/>
        <v/>
      </c>
      <c r="O56" s="498" t="str">
        <f t="shared" si="24"/>
        <v/>
      </c>
      <c r="P56" s="498" t="str">
        <f t="shared" ref="P56" si="25">IF(P5="","",AVERAGE(P6:P55))</f>
        <v/>
      </c>
      <c r="Q56" s="498" t="str">
        <f t="shared" ref="Q56" si="26">IF(Q5="","",AVERAGE(Q6:Q55))</f>
        <v/>
      </c>
      <c r="R56" s="498" t="str">
        <f t="shared" ref="R56" si="27">IF(R5="","",AVERAGE(R6:R55))</f>
        <v/>
      </c>
      <c r="S56" s="498" t="str">
        <f t="shared" ref="S56" si="28">IF(S5="","",AVERAGE(S6:S55))</f>
        <v/>
      </c>
      <c r="T56" s="498" t="str">
        <f t="shared" ref="T56" si="29">IF(T5="","",AVERAGE(T6:T55))</f>
        <v/>
      </c>
      <c r="U56" s="498" t="str">
        <f t="shared" ref="U56" si="30">IF(U5="","",AVERAGE(U6:U55))</f>
        <v/>
      </c>
      <c r="V56" s="498" t="str">
        <f t="shared" ref="V56" si="31">IF(V5="","",AVERAGE(V6:V55))</f>
        <v/>
      </c>
      <c r="W56" s="498" t="str">
        <f t="shared" ref="W56" si="32">IF(W5="","",AVERAGE(W6:W55))</f>
        <v/>
      </c>
      <c r="X56" s="498">
        <f>IF(X5="","",AVERAGE(X6:X55))</f>
        <v>0</v>
      </c>
      <c r="Y56" s="499"/>
      <c r="Z56" s="499"/>
      <c r="AA56" s="554"/>
      <c r="AB56" s="55"/>
      <c r="AC56" s="55"/>
      <c r="AD56" s="55"/>
      <c r="AE56" s="55"/>
      <c r="AF56" s="305"/>
      <c r="AG56" s="305"/>
      <c r="AH56" s="305"/>
      <c r="AI56" s="305"/>
      <c r="AJ56" s="305"/>
      <c r="AK56" s="305"/>
      <c r="AL56" s="305"/>
      <c r="AM56" s="305"/>
      <c r="AN56" s="305"/>
      <c r="AO56" s="305"/>
      <c r="AP56" s="390"/>
      <c r="AQ56" s="305"/>
      <c r="AR56" s="305"/>
      <c r="AS56" s="388"/>
    </row>
    <row r="57" spans="1:52" ht="18.75">
      <c r="C57" s="1036" t="s">
        <v>125</v>
      </c>
      <c r="D57" s="1036"/>
      <c r="E57" s="1036"/>
      <c r="F57" s="1036"/>
      <c r="G57" s="1036"/>
      <c r="H57" s="1036"/>
      <c r="I57" s="1036"/>
      <c r="J57" s="1036"/>
      <c r="K57" s="1036"/>
      <c r="L57" s="1036"/>
      <c r="M57" s="1036"/>
      <c r="N57" s="1036"/>
      <c r="O57" s="1036"/>
      <c r="P57" s="1036"/>
      <c r="Q57" s="1036"/>
      <c r="R57" s="1036"/>
      <c r="S57" s="1036"/>
      <c r="T57" s="1036"/>
      <c r="U57" s="1036"/>
      <c r="V57" s="1036"/>
      <c r="W57" s="1036"/>
      <c r="X57" s="1036"/>
      <c r="Y57" s="1036"/>
      <c r="AB57" s="55"/>
      <c r="AC57" s="55"/>
      <c r="AD57" s="55"/>
      <c r="AE57" s="55"/>
      <c r="AF57" s="305"/>
      <c r="AG57" s="305"/>
      <c r="AH57" s="305"/>
      <c r="AI57" s="305"/>
      <c r="AJ57" s="305"/>
      <c r="AK57" s="305"/>
      <c r="AL57" s="305"/>
      <c r="AM57" s="305"/>
      <c r="AN57" s="305"/>
      <c r="AO57" s="305"/>
      <c r="AP57" s="305"/>
      <c r="AQ57" s="305"/>
      <c r="AR57" s="305"/>
      <c r="AS57" s="388"/>
    </row>
    <row r="58" spans="1:52" ht="20.45" customHeight="1">
      <c r="C58" s="768" t="str">
        <f>IF(ข้อมูลพื้นฐาน!B10="","","("&amp;ข้อมูลพื้นฐาน!B10&amp;")")</f>
        <v/>
      </c>
      <c r="D58" s="768"/>
      <c r="E58" s="768"/>
      <c r="F58" s="768"/>
      <c r="G58" s="768"/>
      <c r="H58" s="768"/>
      <c r="I58" s="768"/>
      <c r="J58" s="768"/>
      <c r="K58" s="768"/>
      <c r="L58" s="768"/>
      <c r="M58" s="768"/>
      <c r="N58" s="768"/>
      <c r="O58" s="768"/>
      <c r="P58" s="768"/>
      <c r="Q58" s="768"/>
      <c r="R58" s="768"/>
      <c r="S58" s="768"/>
      <c r="T58" s="768"/>
      <c r="U58" s="768"/>
      <c r="V58" s="768"/>
      <c r="W58" s="768"/>
      <c r="X58" s="768"/>
      <c r="Y58" s="768"/>
      <c r="AB58" s="55"/>
      <c r="AC58" s="55"/>
      <c r="AD58" s="55"/>
      <c r="AE58" s="55"/>
    </row>
    <row r="59" spans="1:52" ht="18.75">
      <c r="A59" s="69"/>
      <c r="B59" s="70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</row>
    <row r="60" spans="1:52" ht="18.75">
      <c r="A60" s="69"/>
      <c r="B60" s="70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</row>
    <row r="61" spans="1:52" ht="18.75">
      <c r="A61" s="69"/>
      <c r="B61" s="70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</row>
    <row r="62" spans="1:52" ht="18.75">
      <c r="A62" s="69"/>
      <c r="B62" s="70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</row>
    <row r="63" spans="1:52" ht="18.75">
      <c r="A63" s="69"/>
      <c r="B63" s="70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</row>
    <row r="64" spans="1:52" ht="18.75">
      <c r="A64" s="69"/>
      <c r="B64" s="70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</row>
    <row r="65" spans="1:31" ht="18.75">
      <c r="A65" s="69"/>
      <c r="B65" s="70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</row>
    <row r="66" spans="1:31" ht="18.75">
      <c r="A66" s="69"/>
      <c r="B66" s="70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</row>
    <row r="67" spans="1:31" ht="18.75">
      <c r="A67" s="69"/>
      <c r="B67" s="70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</row>
    <row r="68" spans="1:31" ht="18.75">
      <c r="A68" s="69"/>
      <c r="B68" s="70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</row>
    <row r="69" spans="1:31" ht="18.75">
      <c r="A69" s="69"/>
      <c r="B69" s="70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</row>
    <row r="70" spans="1:31" ht="18.75">
      <c r="A70" s="69"/>
      <c r="B70" s="70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</row>
    <row r="71" spans="1:31" ht="18.75">
      <c r="A71" s="69"/>
      <c r="B71" s="70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</row>
    <row r="72" spans="1:31" ht="20.45" customHeight="1">
      <c r="A72" s="69"/>
      <c r="B72" s="70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</row>
    <row r="73" spans="1:31" ht="20.45" customHeight="1">
      <c r="A73" s="69"/>
      <c r="B73" s="70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</row>
  </sheetData>
  <sheetProtection algorithmName="SHA-512" hashValue="xO++tgeZmLtRXGfvAhFT6u6Zuj2YzCa4l0flOl/p9wlcBmwCzJSDNQqnwfemy4lk83UiCTPlXx4DQS8hFo51RQ==" saltValue="q3/MH5UvhFuKPnIIAclBoQ==" spinCount="100000" sheet="1" formatCells="0" selectLockedCells="1"/>
  <mergeCells count="11">
    <mergeCell ref="A56:B56"/>
    <mergeCell ref="C3:W3"/>
    <mergeCell ref="C58:Y58"/>
    <mergeCell ref="C57:Y57"/>
    <mergeCell ref="A1:AA1"/>
    <mergeCell ref="A2:AA2"/>
    <mergeCell ref="AA3:AA5"/>
    <mergeCell ref="Y3:Y5"/>
    <mergeCell ref="X3:X4"/>
    <mergeCell ref="A3:A5"/>
    <mergeCell ref="B3:B5"/>
  </mergeCells>
  <phoneticPr fontId="0" type="noConversion"/>
  <printOptions horizontalCentered="1" verticalCentered="1"/>
  <pageMargins left="7.874015748031496E-2" right="0" top="0.19685039370078741" bottom="0" header="0.31496062992125984" footer="0.31496062992125984"/>
  <pageSetup paperSize="9" orientation="portrait" blackAndWhite="1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</sheetPr>
  <dimension ref="A1:IX20"/>
  <sheetViews>
    <sheetView showGridLines="0" zoomScaleNormal="100" zoomScaleSheetLayoutView="112" workbookViewId="0">
      <selection activeCell="G6" sqref="G6"/>
    </sheetView>
  </sheetViews>
  <sheetFormatPr defaultColWidth="0" defaultRowHeight="38.450000000000003" customHeight="1"/>
  <cols>
    <col min="1" max="1" width="14.59765625" style="56" customWidth="1"/>
    <col min="2" max="6" width="10.09765625" style="56" customWidth="1"/>
    <col min="7" max="7" width="19.69921875" style="56" customWidth="1"/>
    <col min="8" max="8" width="9.09765625" style="56" hidden="1" customWidth="1"/>
    <col min="9" max="255" width="3.59765625" style="56" hidden="1" customWidth="1"/>
    <col min="256" max="257" width="2.8984375" style="56" customWidth="1"/>
    <col min="258" max="258" width="30.3984375" style="56" customWidth="1"/>
    <col min="259" max="16384" width="3.09765625" style="56" hidden="1"/>
  </cols>
  <sheetData>
    <row r="1" spans="1:258" ht="18.75" customHeight="1">
      <c r="A1" s="1048" t="s">
        <v>352</v>
      </c>
      <c r="B1" s="1048"/>
      <c r="C1" s="1048"/>
      <c r="D1" s="1048"/>
      <c r="E1" s="1048"/>
      <c r="F1" s="1048"/>
      <c r="G1" s="1048"/>
      <c r="H1" s="1048"/>
      <c r="I1" s="1048"/>
      <c r="J1" s="1048"/>
      <c r="K1" s="1048"/>
      <c r="L1" s="1048"/>
      <c r="M1" s="1048"/>
      <c r="N1" s="1048"/>
      <c r="O1" s="1048"/>
      <c r="P1" s="1048"/>
      <c r="Q1" s="1048"/>
      <c r="R1" s="1048"/>
      <c r="S1" s="1048"/>
      <c r="T1" s="1048"/>
      <c r="U1" s="1048"/>
      <c r="V1" s="1048"/>
      <c r="W1" s="1048"/>
      <c r="X1" s="1048"/>
      <c r="Y1" s="1048"/>
      <c r="Z1" s="1048"/>
      <c r="AA1" s="1048"/>
      <c r="AB1" s="1048"/>
      <c r="AC1" s="1048"/>
      <c r="AD1" s="1048"/>
      <c r="AE1" s="1048"/>
      <c r="AF1" s="1048"/>
      <c r="AG1" s="1048"/>
      <c r="AH1" s="1048"/>
      <c r="AI1" s="1048"/>
      <c r="AJ1" s="1048"/>
      <c r="AK1" s="1048"/>
      <c r="AL1" s="1048"/>
      <c r="AM1" s="1048"/>
      <c r="AN1" s="1048"/>
      <c r="AO1" s="1048"/>
      <c r="AP1" s="1048"/>
      <c r="AQ1" s="1048"/>
      <c r="AR1" s="1048"/>
      <c r="AS1" s="1048"/>
      <c r="AT1" s="1048"/>
      <c r="AU1" s="1048"/>
      <c r="AV1" s="1048"/>
      <c r="AW1" s="1048"/>
      <c r="AX1" s="1048"/>
      <c r="AY1" s="1048"/>
      <c r="AZ1" s="1048"/>
      <c r="BA1" s="1048"/>
      <c r="BB1" s="1048"/>
      <c r="BC1" s="1048"/>
      <c r="BD1" s="1048"/>
      <c r="BE1" s="1048"/>
      <c r="BF1" s="1048"/>
      <c r="BG1" s="1048"/>
      <c r="BH1" s="1048"/>
      <c r="BI1" s="1048"/>
      <c r="BJ1" s="1048"/>
      <c r="BK1" s="1048"/>
      <c r="BL1" s="1048"/>
      <c r="BM1" s="1048"/>
      <c r="BN1" s="1048"/>
      <c r="BO1" s="1048"/>
      <c r="BP1" s="1048"/>
      <c r="BQ1" s="1048"/>
      <c r="BR1" s="1048"/>
      <c r="BS1" s="1048"/>
      <c r="BT1" s="1048"/>
      <c r="BU1" s="1048"/>
      <c r="BV1" s="1048"/>
      <c r="BW1" s="1048"/>
      <c r="BX1" s="1048"/>
      <c r="BY1" s="1048"/>
      <c r="BZ1" s="1048"/>
      <c r="CA1" s="1048"/>
      <c r="CB1" s="1048"/>
      <c r="CC1" s="1048"/>
      <c r="CD1" s="1048"/>
      <c r="CE1" s="1048"/>
      <c r="CF1" s="1048"/>
      <c r="CG1" s="1048"/>
      <c r="CH1" s="1048"/>
      <c r="CI1" s="1048"/>
      <c r="CJ1" s="1048"/>
      <c r="CK1" s="1048"/>
      <c r="CL1" s="1048"/>
      <c r="CM1" s="1048"/>
      <c r="CN1" s="1048"/>
      <c r="CO1" s="1048"/>
      <c r="CP1" s="1048"/>
      <c r="CQ1" s="1048"/>
      <c r="CR1" s="1048"/>
      <c r="CS1" s="1048"/>
      <c r="CT1" s="1048"/>
      <c r="CU1" s="1048"/>
      <c r="CV1" s="1048"/>
      <c r="CW1" s="1048"/>
      <c r="CX1" s="1048"/>
      <c r="CY1" s="1048"/>
      <c r="CZ1" s="1048"/>
      <c r="DA1" s="1048"/>
      <c r="DB1" s="1048"/>
      <c r="DC1" s="1048"/>
      <c r="DD1" s="1048"/>
      <c r="DE1" s="1048"/>
      <c r="DF1" s="1048"/>
      <c r="DG1" s="1048"/>
      <c r="DH1" s="1048"/>
      <c r="DI1" s="1048"/>
      <c r="DJ1" s="1048"/>
      <c r="DK1" s="1048"/>
      <c r="DL1" s="1048"/>
      <c r="DM1" s="1048"/>
      <c r="DN1" s="1048"/>
      <c r="DO1" s="1048"/>
      <c r="DP1" s="1048"/>
      <c r="DQ1" s="1048"/>
      <c r="DR1" s="1048"/>
      <c r="DS1" s="1048"/>
      <c r="DT1" s="1048"/>
      <c r="DU1" s="1048"/>
      <c r="DV1" s="1048"/>
      <c r="DW1" s="1048"/>
      <c r="DX1" s="1048"/>
      <c r="DY1" s="1048"/>
      <c r="DZ1" s="1048"/>
      <c r="EA1" s="1048"/>
      <c r="EB1" s="1048"/>
      <c r="EC1" s="1048"/>
      <c r="ED1" s="1048"/>
      <c r="EE1" s="1048"/>
      <c r="EF1" s="1048"/>
      <c r="EG1" s="1048"/>
      <c r="EH1" s="1048"/>
      <c r="EI1" s="1048"/>
      <c r="EJ1" s="1048"/>
      <c r="EK1" s="1048"/>
      <c r="EL1" s="1048"/>
      <c r="EM1" s="1048"/>
      <c r="EN1" s="1048"/>
      <c r="EO1" s="1048"/>
      <c r="EP1" s="1048"/>
      <c r="EQ1" s="1048"/>
      <c r="ER1" s="1048"/>
      <c r="ES1" s="1048"/>
      <c r="ET1" s="1048"/>
      <c r="EU1" s="1048"/>
      <c r="EV1" s="1048"/>
      <c r="EW1" s="1048"/>
      <c r="EX1" s="1048"/>
      <c r="EY1" s="1048"/>
      <c r="EZ1" s="1048"/>
      <c r="FA1" s="1048"/>
      <c r="FB1" s="1048"/>
      <c r="FC1" s="1048"/>
      <c r="FD1" s="1048"/>
      <c r="FE1" s="1048"/>
      <c r="FF1" s="1048"/>
      <c r="FG1" s="1048"/>
      <c r="FH1" s="1048"/>
      <c r="FI1" s="1048"/>
      <c r="FJ1" s="1048"/>
      <c r="FK1" s="1048"/>
      <c r="FL1" s="1048"/>
      <c r="FM1" s="1048"/>
      <c r="FN1" s="1048"/>
      <c r="FO1" s="1048"/>
      <c r="FP1" s="1048"/>
      <c r="FQ1" s="1048"/>
      <c r="FR1" s="1048"/>
      <c r="FS1" s="1048"/>
      <c r="FT1" s="1048"/>
      <c r="FU1" s="1048"/>
      <c r="FV1" s="1048"/>
      <c r="FW1" s="1048"/>
      <c r="FX1" s="1048"/>
      <c r="FY1" s="1048"/>
      <c r="FZ1" s="1048"/>
      <c r="GA1" s="1048"/>
      <c r="GB1" s="1048"/>
      <c r="GC1" s="1048"/>
      <c r="GD1" s="1048"/>
      <c r="GE1" s="1048"/>
      <c r="GF1" s="1048"/>
      <c r="GG1" s="1048"/>
      <c r="GH1" s="1048"/>
      <c r="GI1" s="1048"/>
      <c r="GJ1" s="1048"/>
      <c r="GK1" s="1048"/>
      <c r="GL1" s="1048"/>
      <c r="GM1" s="1048"/>
      <c r="GN1" s="1048"/>
      <c r="GO1" s="1048"/>
      <c r="GP1" s="1048"/>
      <c r="GQ1" s="1048"/>
      <c r="GR1" s="1048"/>
      <c r="GS1" s="1048"/>
      <c r="GT1" s="1048"/>
      <c r="GU1" s="1048"/>
      <c r="GV1" s="1048"/>
      <c r="GW1" s="1048"/>
      <c r="GX1" s="1048"/>
      <c r="GY1" s="1048"/>
      <c r="GZ1" s="1048"/>
      <c r="HA1" s="1048"/>
      <c r="HB1" s="1048"/>
      <c r="HC1" s="1048"/>
      <c r="HD1" s="1048"/>
      <c r="HE1" s="1048"/>
      <c r="HF1" s="1048"/>
      <c r="HG1" s="1048"/>
      <c r="HH1" s="1048"/>
      <c r="HI1" s="1048"/>
      <c r="HJ1" s="1048"/>
      <c r="HK1" s="1048"/>
      <c r="HL1" s="1048"/>
      <c r="HM1" s="1048"/>
      <c r="HN1" s="1048"/>
      <c r="HO1" s="1048"/>
      <c r="HP1" s="1048"/>
      <c r="HQ1" s="1048"/>
      <c r="HR1" s="1048"/>
      <c r="HS1" s="1048"/>
      <c r="HT1" s="1048"/>
      <c r="HU1" s="1048"/>
      <c r="HV1" s="1048"/>
      <c r="HW1" s="1048"/>
      <c r="HX1" s="1048"/>
      <c r="HY1" s="1048"/>
      <c r="HZ1" s="1048"/>
      <c r="IA1" s="1048"/>
      <c r="IB1" s="1048"/>
      <c r="IC1" s="1048"/>
      <c r="ID1" s="1048"/>
      <c r="IE1" s="1048"/>
      <c r="IF1" s="1048"/>
      <c r="IG1" s="1048"/>
      <c r="IH1" s="1048"/>
      <c r="II1" s="1048"/>
      <c r="IJ1" s="1048"/>
      <c r="IK1" s="1048"/>
      <c r="IL1" s="1048"/>
      <c r="IM1" s="1048"/>
      <c r="IN1" s="1048"/>
      <c r="IO1" s="1048"/>
      <c r="IP1" s="1048"/>
      <c r="IQ1" s="1048"/>
      <c r="IR1" s="1048"/>
      <c r="IS1" s="1048"/>
      <c r="IT1" s="1048"/>
      <c r="IU1" s="1048"/>
      <c r="IV1" s="1048"/>
      <c r="IW1" s="325"/>
      <c r="IX1" s="325"/>
    </row>
    <row r="2" spans="1:258" ht="18.75" customHeight="1">
      <c r="A2" s="1048"/>
      <c r="B2" s="1048"/>
      <c r="C2" s="1048"/>
      <c r="D2" s="1048"/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48"/>
      <c r="W2" s="1048"/>
      <c r="X2" s="1048"/>
      <c r="Y2" s="1048"/>
      <c r="Z2" s="1048"/>
      <c r="AA2" s="1048"/>
      <c r="AB2" s="1048"/>
      <c r="AC2" s="1048"/>
      <c r="AD2" s="1048"/>
      <c r="AE2" s="1048"/>
      <c r="AF2" s="1048"/>
      <c r="AG2" s="1048"/>
      <c r="AH2" s="1048"/>
      <c r="AI2" s="1048"/>
      <c r="AJ2" s="1048"/>
      <c r="AK2" s="1048"/>
      <c r="AL2" s="1048"/>
      <c r="AM2" s="1048"/>
      <c r="AN2" s="1048"/>
      <c r="AO2" s="1048"/>
      <c r="AP2" s="1048"/>
      <c r="AQ2" s="1048"/>
      <c r="AR2" s="1048"/>
      <c r="AS2" s="1048"/>
      <c r="AT2" s="1048"/>
      <c r="AU2" s="1048"/>
      <c r="AV2" s="1048"/>
      <c r="AW2" s="1048"/>
      <c r="AX2" s="1048"/>
      <c r="AY2" s="1048"/>
      <c r="AZ2" s="1048"/>
      <c r="BA2" s="1048"/>
      <c r="BB2" s="1048"/>
      <c r="BC2" s="1048"/>
      <c r="BD2" s="1048"/>
      <c r="BE2" s="1048"/>
      <c r="BF2" s="1048"/>
      <c r="BG2" s="1048"/>
      <c r="BH2" s="1048"/>
      <c r="BI2" s="1048"/>
      <c r="BJ2" s="1048"/>
      <c r="BK2" s="1048"/>
      <c r="BL2" s="1048"/>
      <c r="BM2" s="1048"/>
      <c r="BN2" s="1048"/>
      <c r="BO2" s="1048"/>
      <c r="BP2" s="1048"/>
      <c r="BQ2" s="1048"/>
      <c r="BR2" s="1048"/>
      <c r="BS2" s="1048"/>
      <c r="BT2" s="1048"/>
      <c r="BU2" s="1048"/>
      <c r="BV2" s="1048"/>
      <c r="BW2" s="1048"/>
      <c r="BX2" s="1048"/>
      <c r="BY2" s="1048"/>
      <c r="BZ2" s="1048"/>
      <c r="CA2" s="1048"/>
      <c r="CB2" s="1048"/>
      <c r="CC2" s="1048"/>
      <c r="CD2" s="1048"/>
      <c r="CE2" s="1048"/>
      <c r="CF2" s="1048"/>
      <c r="CG2" s="1048"/>
      <c r="CH2" s="1048"/>
      <c r="CI2" s="1048"/>
      <c r="CJ2" s="1048"/>
      <c r="CK2" s="1048"/>
      <c r="CL2" s="1048"/>
      <c r="CM2" s="1048"/>
      <c r="CN2" s="1048"/>
      <c r="CO2" s="1048"/>
      <c r="CP2" s="1048"/>
      <c r="CQ2" s="1048"/>
      <c r="CR2" s="1048"/>
      <c r="CS2" s="1048"/>
      <c r="CT2" s="1048"/>
      <c r="CU2" s="1048"/>
      <c r="CV2" s="1048"/>
      <c r="CW2" s="1048"/>
      <c r="CX2" s="1048"/>
      <c r="CY2" s="1048"/>
      <c r="CZ2" s="1048"/>
      <c r="DA2" s="1048"/>
      <c r="DB2" s="1048"/>
      <c r="DC2" s="1048"/>
      <c r="DD2" s="1048"/>
      <c r="DE2" s="1048"/>
      <c r="DF2" s="1048"/>
      <c r="DG2" s="1048"/>
      <c r="DH2" s="1048"/>
      <c r="DI2" s="1048"/>
      <c r="DJ2" s="1048"/>
      <c r="DK2" s="1048"/>
      <c r="DL2" s="1048"/>
      <c r="DM2" s="1048"/>
      <c r="DN2" s="1048"/>
      <c r="DO2" s="1048"/>
      <c r="DP2" s="1048"/>
      <c r="DQ2" s="1048"/>
      <c r="DR2" s="1048"/>
      <c r="DS2" s="1048"/>
      <c r="DT2" s="1048"/>
      <c r="DU2" s="1048"/>
      <c r="DV2" s="1048"/>
      <c r="DW2" s="1048"/>
      <c r="DX2" s="1048"/>
      <c r="DY2" s="1048"/>
      <c r="DZ2" s="1048"/>
      <c r="EA2" s="1048"/>
      <c r="EB2" s="1048"/>
      <c r="EC2" s="1048"/>
      <c r="ED2" s="1048"/>
      <c r="EE2" s="1048"/>
      <c r="EF2" s="1048"/>
      <c r="EG2" s="1048"/>
      <c r="EH2" s="1048"/>
      <c r="EI2" s="1048"/>
      <c r="EJ2" s="1048"/>
      <c r="EK2" s="1048"/>
      <c r="EL2" s="1048"/>
      <c r="EM2" s="1048"/>
      <c r="EN2" s="1048"/>
      <c r="EO2" s="1048"/>
      <c r="EP2" s="1048"/>
      <c r="EQ2" s="1048"/>
      <c r="ER2" s="1048"/>
      <c r="ES2" s="1048"/>
      <c r="ET2" s="1048"/>
      <c r="EU2" s="1048"/>
      <c r="EV2" s="1048"/>
      <c r="EW2" s="1048"/>
      <c r="EX2" s="1048"/>
      <c r="EY2" s="1048"/>
      <c r="EZ2" s="1048"/>
      <c r="FA2" s="1048"/>
      <c r="FB2" s="1048"/>
      <c r="FC2" s="1048"/>
      <c r="FD2" s="1048"/>
      <c r="FE2" s="1048"/>
      <c r="FF2" s="1048"/>
      <c r="FG2" s="1048"/>
      <c r="FH2" s="1048"/>
      <c r="FI2" s="1048"/>
      <c r="FJ2" s="1048"/>
      <c r="FK2" s="1048"/>
      <c r="FL2" s="1048"/>
      <c r="FM2" s="1048"/>
      <c r="FN2" s="1048"/>
      <c r="FO2" s="1048"/>
      <c r="FP2" s="1048"/>
      <c r="FQ2" s="1048"/>
      <c r="FR2" s="1048"/>
      <c r="FS2" s="1048"/>
      <c r="FT2" s="1048"/>
      <c r="FU2" s="1048"/>
      <c r="FV2" s="1048"/>
      <c r="FW2" s="1048"/>
      <c r="FX2" s="1048"/>
      <c r="FY2" s="1048"/>
      <c r="FZ2" s="1048"/>
      <c r="GA2" s="1048"/>
      <c r="GB2" s="1048"/>
      <c r="GC2" s="1048"/>
      <c r="GD2" s="1048"/>
      <c r="GE2" s="1048"/>
      <c r="GF2" s="1048"/>
      <c r="GG2" s="1048"/>
      <c r="GH2" s="1048"/>
      <c r="GI2" s="1048"/>
      <c r="GJ2" s="1048"/>
      <c r="GK2" s="1048"/>
      <c r="GL2" s="1048"/>
      <c r="GM2" s="1048"/>
      <c r="GN2" s="1048"/>
      <c r="GO2" s="1048"/>
      <c r="GP2" s="1048"/>
      <c r="GQ2" s="1048"/>
      <c r="GR2" s="1048"/>
      <c r="GS2" s="1048"/>
      <c r="GT2" s="1048"/>
      <c r="GU2" s="1048"/>
      <c r="GV2" s="1048"/>
      <c r="GW2" s="1048"/>
      <c r="GX2" s="1048"/>
      <c r="GY2" s="1048"/>
      <c r="GZ2" s="1048"/>
      <c r="HA2" s="1048"/>
      <c r="HB2" s="1048"/>
      <c r="HC2" s="1048"/>
      <c r="HD2" s="1048"/>
      <c r="HE2" s="1048"/>
      <c r="HF2" s="1048"/>
      <c r="HG2" s="1048"/>
      <c r="HH2" s="1048"/>
      <c r="HI2" s="1048"/>
      <c r="HJ2" s="1048"/>
      <c r="HK2" s="1048"/>
      <c r="HL2" s="1048"/>
      <c r="HM2" s="1048"/>
      <c r="HN2" s="1048"/>
      <c r="HO2" s="1048"/>
      <c r="HP2" s="1048"/>
      <c r="HQ2" s="1048"/>
      <c r="HR2" s="1048"/>
      <c r="HS2" s="1048"/>
      <c r="HT2" s="1048"/>
      <c r="HU2" s="1048"/>
      <c r="HV2" s="1048"/>
      <c r="HW2" s="1048"/>
      <c r="HX2" s="1048"/>
      <c r="HY2" s="1048"/>
      <c r="HZ2" s="1048"/>
      <c r="IA2" s="1048"/>
      <c r="IB2" s="1048"/>
      <c r="IC2" s="1048"/>
      <c r="ID2" s="1048"/>
      <c r="IE2" s="1048"/>
      <c r="IF2" s="1048"/>
      <c r="IG2" s="1048"/>
      <c r="IH2" s="1048"/>
      <c r="II2" s="1048"/>
      <c r="IJ2" s="1048"/>
      <c r="IK2" s="1048"/>
      <c r="IL2" s="1048"/>
      <c r="IM2" s="1048"/>
      <c r="IN2" s="1048"/>
      <c r="IO2" s="1048"/>
      <c r="IP2" s="1048"/>
      <c r="IQ2" s="1048"/>
      <c r="IR2" s="1048"/>
      <c r="IS2" s="1048"/>
      <c r="IT2" s="1048"/>
      <c r="IU2" s="1048"/>
      <c r="IV2" s="1048"/>
      <c r="IW2" s="325"/>
      <c r="IX2" s="325"/>
    </row>
    <row r="3" spans="1:258" ht="18.75"/>
    <row r="4" spans="1:258" ht="30.75" customHeight="1">
      <c r="A4" s="1047" t="s">
        <v>146</v>
      </c>
      <c r="B4" s="1047"/>
      <c r="C4" s="1047"/>
      <c r="D4" s="1047"/>
      <c r="E4" s="1047"/>
      <c r="F4" s="1047"/>
      <c r="G4" s="1047"/>
    </row>
    <row r="5" spans="1:258" ht="30.75" customHeight="1">
      <c r="A5" s="1047" t="s">
        <v>128</v>
      </c>
      <c r="B5" s="1047"/>
      <c r="C5" s="1047"/>
      <c r="D5" s="212">
        <f>ข้อมูลพื้นฐาน!B9</f>
        <v>0</v>
      </c>
      <c r="E5" s="1047" t="s">
        <v>74</v>
      </c>
      <c r="F5" s="1047"/>
      <c r="G5" s="213">
        <f>ข้อมูลพื้นฐาน!B8</f>
        <v>2565</v>
      </c>
    </row>
    <row r="6" spans="1:258" ht="142.5" customHeight="1">
      <c r="A6" s="33" t="s">
        <v>75</v>
      </c>
      <c r="B6" s="324" t="s">
        <v>147</v>
      </c>
      <c r="C6" s="324" t="s">
        <v>148</v>
      </c>
      <c r="D6" s="324" t="s">
        <v>149</v>
      </c>
      <c r="E6" s="324" t="s">
        <v>150</v>
      </c>
      <c r="F6" s="324" t="s">
        <v>151</v>
      </c>
      <c r="G6" s="324" t="s">
        <v>152</v>
      </c>
      <c r="IX6" s="378" t="s">
        <v>556</v>
      </c>
    </row>
    <row r="7" spans="1:258" ht="40.5" customHeight="1">
      <c r="A7" s="33" t="s">
        <v>27</v>
      </c>
      <c r="B7" s="33"/>
      <c r="C7" s="33"/>
      <c r="D7" s="33"/>
      <c r="E7" s="33"/>
      <c r="F7" s="33"/>
      <c r="G7" s="33"/>
    </row>
    <row r="8" spans="1:258" ht="40.5" customHeight="1">
      <c r="A8" s="33" t="s">
        <v>107</v>
      </c>
      <c r="B8" s="33"/>
      <c r="C8" s="33"/>
      <c r="D8" s="33"/>
      <c r="E8" s="33"/>
      <c r="F8" s="33"/>
      <c r="G8" s="33"/>
    </row>
    <row r="9" spans="1:258" ht="40.5" customHeight="1">
      <c r="A9" s="33" t="s">
        <v>28</v>
      </c>
      <c r="B9" s="33"/>
      <c r="C9" s="33"/>
      <c r="D9" s="33"/>
      <c r="E9" s="33"/>
      <c r="F9" s="33"/>
      <c r="G9" s="33"/>
    </row>
    <row r="10" spans="1:258" ht="40.5" customHeight="1">
      <c r="A10" s="33" t="s">
        <v>29</v>
      </c>
      <c r="B10" s="33"/>
      <c r="C10" s="33"/>
      <c r="D10" s="33"/>
      <c r="E10" s="33"/>
      <c r="F10" s="33"/>
      <c r="G10" s="33"/>
    </row>
    <row r="11" spans="1:258" ht="40.5" customHeight="1">
      <c r="A11" s="33" t="s">
        <v>30</v>
      </c>
      <c r="B11" s="33"/>
      <c r="C11" s="33"/>
      <c r="D11" s="33"/>
      <c r="E11" s="33"/>
      <c r="F11" s="33"/>
      <c r="G11" s="33"/>
    </row>
    <row r="12" spans="1:258" ht="40.5" customHeight="1">
      <c r="A12" s="33" t="s">
        <v>31</v>
      </c>
      <c r="B12" s="33"/>
      <c r="C12" s="33"/>
      <c r="D12" s="33"/>
      <c r="E12" s="33"/>
      <c r="F12" s="33"/>
      <c r="G12" s="33"/>
    </row>
    <row r="13" spans="1:258" ht="40.5" customHeight="1">
      <c r="A13" s="33" t="s">
        <v>32</v>
      </c>
      <c r="B13" s="33"/>
      <c r="C13" s="33"/>
      <c r="D13" s="33"/>
      <c r="E13" s="33"/>
      <c r="F13" s="33"/>
      <c r="G13" s="33"/>
    </row>
    <row r="14" spans="1:258" ht="40.5" customHeight="1">
      <c r="A14" s="33" t="s">
        <v>33</v>
      </c>
      <c r="B14" s="33"/>
      <c r="C14" s="33"/>
      <c r="D14" s="33"/>
      <c r="E14" s="33"/>
      <c r="F14" s="33"/>
      <c r="G14" s="33"/>
    </row>
    <row r="15" spans="1:258" ht="40.5" customHeight="1">
      <c r="A15" s="33" t="s">
        <v>34</v>
      </c>
      <c r="B15" s="33"/>
      <c r="C15" s="33"/>
      <c r="D15" s="33"/>
      <c r="E15" s="33"/>
      <c r="F15" s="33"/>
      <c r="G15" s="33"/>
    </row>
    <row r="16" spans="1:258" ht="40.5" customHeight="1">
      <c r="A16" s="33" t="s">
        <v>35</v>
      </c>
      <c r="B16" s="33"/>
      <c r="C16" s="33"/>
      <c r="D16" s="33"/>
      <c r="E16" s="33"/>
      <c r="F16" s="33"/>
      <c r="G16" s="33"/>
    </row>
    <row r="17" spans="1:7" ht="36.75" customHeight="1">
      <c r="A17" s="33" t="s">
        <v>1684</v>
      </c>
      <c r="B17" s="33"/>
      <c r="C17" s="33"/>
      <c r="D17" s="33"/>
      <c r="E17" s="33"/>
      <c r="F17" s="33"/>
      <c r="G17" s="33"/>
    </row>
    <row r="18" spans="1:7" ht="35.450000000000003" customHeight="1">
      <c r="A18" s="33"/>
      <c r="B18" s="33"/>
      <c r="C18" s="33"/>
      <c r="D18" s="33"/>
      <c r="E18" s="33"/>
      <c r="F18" s="33"/>
      <c r="G18" s="33"/>
    </row>
    <row r="19" spans="1:7" ht="35.450000000000003" customHeight="1">
      <c r="A19" s="33"/>
      <c r="B19" s="33"/>
      <c r="C19" s="33"/>
      <c r="D19" s="33"/>
      <c r="E19" s="33"/>
      <c r="F19" s="33"/>
      <c r="G19" s="33"/>
    </row>
    <row r="20" spans="1:7" ht="35.450000000000003" customHeight="1">
      <c r="A20" s="33"/>
      <c r="B20" s="33"/>
      <c r="C20" s="33"/>
      <c r="D20" s="33"/>
      <c r="E20" s="33"/>
      <c r="F20" s="33"/>
      <c r="G20" s="33"/>
    </row>
  </sheetData>
  <sheetProtection algorithmName="SHA-512" hashValue="BKFXfS9kSUZoM0+KNcTys0CBp6/dj+ckf0/oeJ01t6TjZ9DOUkQeXu0Wxz2yqP1vtxzZdbdcRykdT+eCrelGsg==" saltValue="c/e6occiS/rELcbgHBml3A==" spinCount="100000" sheet="1" formatCells="0" selectLockedCells="1"/>
  <mergeCells count="4">
    <mergeCell ref="A5:C5"/>
    <mergeCell ref="E5:F5"/>
    <mergeCell ref="A4:G4"/>
    <mergeCell ref="A1:IV2"/>
  </mergeCells>
  <phoneticPr fontId="0" type="noConversion"/>
  <pageMargins left="1.1811023622047245" right="0.51181102362204722" top="0.74803149606299213" bottom="0.74803149606299213" header="0.31496062992125984" footer="0.31496062992125984"/>
  <pageSetup paperSize="9" orientation="portrait" horizontalDpi="4294967293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00"/>
  </sheetPr>
  <dimension ref="A1:AE357"/>
  <sheetViews>
    <sheetView showGridLines="0" topLeftCell="A67" zoomScale="120" zoomScaleNormal="120" zoomScaleSheetLayoutView="118" workbookViewId="0">
      <selection activeCell="E80" sqref="E80"/>
    </sheetView>
  </sheetViews>
  <sheetFormatPr defaultColWidth="0" defaultRowHeight="18.75" zeroHeight="1"/>
  <cols>
    <col min="1" max="1" width="3.3984375" style="1" customWidth="1"/>
    <col min="2" max="3" width="4.69921875" style="1" customWidth="1"/>
    <col min="4" max="5" width="5.59765625" style="1" customWidth="1"/>
    <col min="6" max="7" width="4.69921875" style="1" customWidth="1"/>
    <col min="8" max="9" width="5.59765625" style="1" customWidth="1"/>
    <col min="10" max="11" width="4.69921875" style="1" customWidth="1"/>
    <col min="12" max="13" width="5.59765625" style="1" customWidth="1"/>
    <col min="14" max="15" width="4.69921875" style="1" customWidth="1"/>
    <col min="16" max="16" width="5.59765625" style="1" customWidth="1"/>
    <col min="17" max="17" width="5.69921875" style="1" customWidth="1"/>
    <col min="18" max="18" width="17.296875" style="1" customWidth="1"/>
    <col min="19" max="20" width="6" style="1" hidden="1" customWidth="1"/>
    <col min="21" max="21" width="16" style="1" hidden="1" customWidth="1"/>
    <col min="22" max="22" width="16.8984375" style="1" hidden="1" customWidth="1"/>
    <col min="23" max="23" width="18.296875" style="1" hidden="1" customWidth="1"/>
    <col min="24" max="24" width="9.765625E-2" style="311" customWidth="1"/>
    <col min="25" max="27" width="9.765625E-2" style="311" hidden="1" customWidth="1"/>
    <col min="28" max="28" width="9.765625E-2" style="1" hidden="1" customWidth="1"/>
    <col min="29" max="29" width="16.8984375" style="1" customWidth="1"/>
    <col min="30" max="30" width="23.69921875" style="1" customWidth="1"/>
    <col min="31" max="31" width="0.8984375" style="1" customWidth="1"/>
    <col min="32" max="16384" width="5.69921875" style="1" hidden="1"/>
  </cols>
  <sheetData>
    <row r="1" spans="1:28" ht="21.6" customHeight="1">
      <c r="A1" s="1068" t="str">
        <f>"สรุปผลการประเมินผลกลุ่มสาระการเรียนรู้รายปี นักเรียนชั้นประถมศึกษาปีที่  "&amp;ข้อมูลพื้นฐาน!$B$9&amp;"  ปีการศึกษา  "&amp;ข้อมูลพื้นฐาน!$B$8</f>
        <v>สรุปผลการประเมินผลกลุ่มสาระการเรียนรู้รายปี นักเรียนชั้นประถมศึกษาปีที่    ปีการศึกษา  2565</v>
      </c>
      <c r="B1" s="1068"/>
      <c r="C1" s="1068"/>
      <c r="D1" s="1068"/>
      <c r="E1" s="1068"/>
      <c r="F1" s="1068"/>
      <c r="G1" s="1068"/>
      <c r="H1" s="1068"/>
      <c r="I1" s="1068"/>
      <c r="J1" s="1068"/>
      <c r="K1" s="1068"/>
      <c r="L1" s="1068"/>
      <c r="M1" s="1068"/>
      <c r="N1" s="1068"/>
      <c r="O1" s="1068"/>
      <c r="P1" s="1068"/>
      <c r="Q1" s="1068"/>
      <c r="R1" s="1068"/>
      <c r="S1" s="1070"/>
      <c r="T1" s="1070"/>
      <c r="U1" s="1070"/>
      <c r="V1" s="1070"/>
      <c r="W1" s="1070"/>
      <c r="X1" s="1070"/>
      <c r="Y1" s="1070"/>
      <c r="Z1" s="1070"/>
      <c r="AA1" s="1070"/>
    </row>
    <row r="2" spans="1:28" ht="21" customHeight="1">
      <c r="A2" s="1068" t="str">
        <f>"โรงเรียน"&amp;ข้อมูลพื้นฐาน!B3</f>
        <v>โรงเรียนบ้านคลองน้ำโจน สาขาบ้านสระหลวง</v>
      </c>
      <c r="B2" s="1068"/>
      <c r="C2" s="1068"/>
      <c r="D2" s="1068"/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55"/>
      <c r="S2" s="1070"/>
      <c r="T2" s="1070"/>
      <c r="U2" s="1070"/>
      <c r="V2" s="1070"/>
      <c r="W2" s="1070"/>
      <c r="X2" s="1070"/>
      <c r="Y2" s="1070"/>
      <c r="Z2" s="1070"/>
      <c r="AA2" s="1070"/>
    </row>
    <row r="3" spans="1:28" s="4" customFormat="1" ht="13.5" customHeight="1">
      <c r="A3" s="932" t="s">
        <v>38</v>
      </c>
      <c r="B3" s="1054" t="str">
        <f>ข้อมูลพื้นฐาน!$A$15&amp;""</f>
        <v>ภาษาไทย</v>
      </c>
      <c r="C3" s="1054"/>
      <c r="D3" s="1054"/>
      <c r="E3" s="1054"/>
      <c r="F3" s="1054" t="str">
        <f>ข้อมูลพื้นฐาน!$A$16&amp;""</f>
        <v>คณิตศาสตร์</v>
      </c>
      <c r="G3" s="1054"/>
      <c r="H3" s="1054"/>
      <c r="I3" s="1054"/>
      <c r="J3" s="1054" t="str">
        <f>ข้อมูลพื้นฐาน!$A$17&amp;""</f>
        <v>วิทยาศาสตร์และเทคโนโลยี</v>
      </c>
      <c r="K3" s="1054"/>
      <c r="L3" s="1054"/>
      <c r="M3" s="1054"/>
      <c r="N3" s="1054" t="str">
        <f>ข้อมูลพื้นฐาน!$A$18&amp;""</f>
        <v>สังคมศึกษา ศาสนา และวัฒนธรรม</v>
      </c>
      <c r="O3" s="1054"/>
      <c r="P3" s="1054"/>
      <c r="Q3" s="1054"/>
      <c r="R3" s="1074" t="s">
        <v>61</v>
      </c>
      <c r="S3" s="1071"/>
      <c r="T3" s="1072"/>
      <c r="U3" s="1072"/>
      <c r="V3" s="1072"/>
      <c r="W3" s="1072"/>
    </row>
    <row r="4" spans="1:28" s="4" customFormat="1" ht="13.5" customHeight="1">
      <c r="A4" s="933"/>
      <c r="B4" s="930" t="s">
        <v>112</v>
      </c>
      <c r="C4" s="948"/>
      <c r="D4" s="948" t="str">
        <f>ข้อมูลพื้นฐาน!C15&amp;""</f>
        <v/>
      </c>
      <c r="E4" s="931"/>
      <c r="F4" s="930" t="s">
        <v>112</v>
      </c>
      <c r="G4" s="948"/>
      <c r="H4" s="948">
        <f>ข้อมูลพื้นฐาน!C16</f>
        <v>0</v>
      </c>
      <c r="I4" s="931"/>
      <c r="J4" s="930" t="s">
        <v>112</v>
      </c>
      <c r="K4" s="948"/>
      <c r="L4" s="948" t="str">
        <f>ข้อมูลพื้นฐาน!C17&amp;""</f>
        <v/>
      </c>
      <c r="M4" s="931"/>
      <c r="N4" s="930" t="s">
        <v>112</v>
      </c>
      <c r="O4" s="948"/>
      <c r="P4" s="948" t="str">
        <f>ข้อมูลพื้นฐาน!C18&amp;""</f>
        <v/>
      </c>
      <c r="Q4" s="931"/>
      <c r="R4" s="1074"/>
      <c r="S4" s="1073"/>
      <c r="T4" s="1072"/>
      <c r="U4" s="1072"/>
      <c r="V4" s="1072"/>
      <c r="W4" s="1072"/>
    </row>
    <row r="5" spans="1:28" s="4" customFormat="1" ht="39.6" customHeight="1">
      <c r="A5" s="933"/>
      <c r="B5" s="312" t="s">
        <v>40</v>
      </c>
      <c r="C5" s="313" t="s">
        <v>43</v>
      </c>
      <c r="D5" s="314" t="s">
        <v>115</v>
      </c>
      <c r="E5" s="949" t="s">
        <v>46</v>
      </c>
      <c r="F5" s="312" t="s">
        <v>40</v>
      </c>
      <c r="G5" s="313" t="s">
        <v>43</v>
      </c>
      <c r="H5" s="314" t="s">
        <v>115</v>
      </c>
      <c r="I5" s="949" t="s">
        <v>46</v>
      </c>
      <c r="J5" s="312" t="s">
        <v>40</v>
      </c>
      <c r="K5" s="313" t="s">
        <v>43</v>
      </c>
      <c r="L5" s="314" t="s">
        <v>115</v>
      </c>
      <c r="M5" s="1056" t="s">
        <v>46</v>
      </c>
      <c r="N5" s="312" t="s">
        <v>40</v>
      </c>
      <c r="O5" s="313" t="s">
        <v>43</v>
      </c>
      <c r="P5" s="314" t="s">
        <v>115</v>
      </c>
      <c r="Q5" s="949" t="s">
        <v>46</v>
      </c>
      <c r="R5" s="1074"/>
      <c r="S5" s="1"/>
      <c r="T5" s="1"/>
      <c r="U5" s="1"/>
      <c r="V5" s="1"/>
      <c r="W5" s="1"/>
      <c r="X5" s="1"/>
      <c r="Y5" s="1"/>
      <c r="Z5" s="1"/>
      <c r="AA5" s="1"/>
    </row>
    <row r="6" spans="1:28" s="614" customFormat="1" ht="16.5">
      <c r="A6" s="933"/>
      <c r="B6" s="613">
        <v>50</v>
      </c>
      <c r="C6" s="613">
        <v>50</v>
      </c>
      <c r="D6" s="613">
        <v>100</v>
      </c>
      <c r="E6" s="951"/>
      <c r="F6" s="613">
        <v>50</v>
      </c>
      <c r="G6" s="613">
        <v>50</v>
      </c>
      <c r="H6" s="613">
        <v>100</v>
      </c>
      <c r="I6" s="951"/>
      <c r="J6" s="613">
        <v>50</v>
      </c>
      <c r="K6" s="613">
        <v>50</v>
      </c>
      <c r="L6" s="613">
        <v>100</v>
      </c>
      <c r="M6" s="1057"/>
      <c r="N6" s="613">
        <v>50</v>
      </c>
      <c r="O6" s="613">
        <v>50</v>
      </c>
      <c r="P6" s="613">
        <v>100</v>
      </c>
      <c r="Q6" s="951"/>
      <c r="R6" s="1074"/>
      <c r="Y6" s="1049" t="s">
        <v>1689</v>
      </c>
      <c r="Z6" s="1049"/>
      <c r="AA6" s="1049"/>
      <c r="AB6" s="1049"/>
    </row>
    <row r="7" spans="1:28" s="614" customFormat="1" ht="16.5">
      <c r="A7" s="934"/>
      <c r="B7" s="613" t="s">
        <v>6</v>
      </c>
      <c r="C7" s="613" t="s">
        <v>6</v>
      </c>
      <c r="D7" s="615" t="s">
        <v>6</v>
      </c>
      <c r="E7" s="951"/>
      <c r="F7" s="616" t="s">
        <v>6</v>
      </c>
      <c r="G7" s="613" t="s">
        <v>6</v>
      </c>
      <c r="H7" s="613" t="s">
        <v>6</v>
      </c>
      <c r="I7" s="950"/>
      <c r="J7" s="613" t="s">
        <v>6</v>
      </c>
      <c r="K7" s="613" t="s">
        <v>6</v>
      </c>
      <c r="L7" s="613" t="s">
        <v>6</v>
      </c>
      <c r="M7" s="1058"/>
      <c r="N7" s="613" t="s">
        <v>6</v>
      </c>
      <c r="O7" s="613" t="s">
        <v>6</v>
      </c>
      <c r="P7" s="613" t="s">
        <v>6</v>
      </c>
      <c r="Q7" s="950"/>
      <c r="R7" s="1074"/>
      <c r="Y7" s="614" t="s">
        <v>1490</v>
      </c>
      <c r="Z7" s="614" t="s">
        <v>1686</v>
      </c>
      <c r="AA7" s="614" t="s">
        <v>1687</v>
      </c>
      <c r="AB7" s="614" t="s">
        <v>1688</v>
      </c>
    </row>
    <row r="8" spans="1:28" s="6" customFormat="1" ht="13.5" customHeight="1">
      <c r="A8" s="54">
        <f>เวลาเรียน1!A7</f>
        <v>1</v>
      </c>
      <c r="B8" s="61">
        <f>IF(A8="","",SUM(คะแนนรายวิชา!D8:E8))</f>
        <v>0</v>
      </c>
      <c r="C8" s="61">
        <f>IF(A8="","",SUM(คะแนนรายวิชา!H8:I8))</f>
        <v>0</v>
      </c>
      <c r="D8" s="61">
        <f>IF(A8="","",ROUND(Y8,0))</f>
        <v>0</v>
      </c>
      <c r="E8" s="62">
        <f>IF(B3="","",คะแนนรายวิชา!L8)</f>
        <v>0</v>
      </c>
      <c r="F8" s="61">
        <f>IF(A8="","",SUM(คะแนนรายวิชา!D68:E68))</f>
        <v>0</v>
      </c>
      <c r="G8" s="61">
        <f>IF(A8="","",SUM(คะแนนรายวิชา!H68:I68))</f>
        <v>0</v>
      </c>
      <c r="H8" s="61">
        <f>IF(A8="","",ROUND(Z8,0))</f>
        <v>0</v>
      </c>
      <c r="I8" s="62">
        <f>IF(F3="","",คะแนนรายวิชา!L68)</f>
        <v>0</v>
      </c>
      <c r="J8" s="61">
        <f>IF(A8="","",SUM(คะแนนรายวิชา!D128:E128))</f>
        <v>0</v>
      </c>
      <c r="K8" s="61">
        <f>IF(A8="","",SUM(คะแนนรายวิชา!H128:I128))</f>
        <v>0</v>
      </c>
      <c r="L8" s="61">
        <f>IF(A8="","",ROUND(AA8,0))</f>
        <v>0</v>
      </c>
      <c r="M8" s="62">
        <f>IF(J3="","",คะแนนรายวิชา!L128)</f>
        <v>0</v>
      </c>
      <c r="N8" s="61">
        <f>IF(A8="","",SUM(คะแนนรายวิชา!D188:E188))</f>
        <v>0</v>
      </c>
      <c r="O8" s="61">
        <f>IF(A8="","",SUM(คะแนนรายวิชา!H188:I188))</f>
        <v>0</v>
      </c>
      <c r="P8" s="61">
        <f>IF(A8="","",ROUND(AB8,0))</f>
        <v>0</v>
      </c>
      <c r="Q8" s="62">
        <f>IF(N3="","",คะแนนรายวิชา!L188)</f>
        <v>0</v>
      </c>
      <c r="R8" s="141" t="str">
        <f>IF('กรอกข้อมูล นร1'!E5="ย้าย",'กรอกข้อมูล นร1'!E5,"")</f>
        <v/>
      </c>
      <c r="S8" s="6">
        <f>IF(COUNTIF(E8,"0"),COUNTIF(E8,"0"),"")</f>
        <v>1</v>
      </c>
      <c r="T8" s="6">
        <f t="shared" ref="T8:T81" si="0">IF(COUNTIF(I8,"0"),COUNTIF(I8,"0"),"")</f>
        <v>1</v>
      </c>
      <c r="U8" s="6">
        <f t="shared" ref="U8:U81" si="1">IF(COUNTIF(M8,"0"),COUNTIF(M8,"0"),"")</f>
        <v>1</v>
      </c>
      <c r="V8" s="6">
        <f t="shared" ref="V8:V81" si="2">IF(COUNTIF(Q8,"0"),COUNTIF(Q8,"0"),"")</f>
        <v>1</v>
      </c>
      <c r="W8" s="6">
        <f>IF(SUM(S8:V8),SUM(S8:V8),"")</f>
        <v>4</v>
      </c>
      <c r="Y8" s="6">
        <f>IF(A8="","",SUM(B8:C8))</f>
        <v>0</v>
      </c>
      <c r="Z8" s="6">
        <f>IF(A8="","",SUM(F8:G8))</f>
        <v>0</v>
      </c>
      <c r="AA8" s="6">
        <f>IF(A8="","",SUM(J8:K8))</f>
        <v>0</v>
      </c>
      <c r="AB8" s="6">
        <f>IF(A8="","",SUM(N8:O8))</f>
        <v>0</v>
      </c>
    </row>
    <row r="9" spans="1:28" s="6" customFormat="1" ht="13.5" customHeight="1">
      <c r="A9" s="54" t="str">
        <f>เวลาเรียน1!A8</f>
        <v/>
      </c>
      <c r="B9" s="61" t="str">
        <f>IF(A9="","",SUM(คะแนนรายวิชา!D9:E9))</f>
        <v/>
      </c>
      <c r="C9" s="61" t="str">
        <f>IF(A9="","",SUM(คะแนนรายวิชา!H9:I9))</f>
        <v/>
      </c>
      <c r="D9" s="61" t="str">
        <f t="shared" ref="D9:D57" si="3">IF(A9="","",ROUND(Y9,0))</f>
        <v/>
      </c>
      <c r="E9" s="62" t="str">
        <f>IF(B4="","",คะแนนรายวิชา!L9)</f>
        <v/>
      </c>
      <c r="F9" s="61" t="str">
        <f>IF(A9="","",SUM(คะแนนรายวิชา!D69:E69))</f>
        <v/>
      </c>
      <c r="G9" s="61" t="str">
        <f>IF(A9="","",SUM(คะแนนรายวิชา!H69:I69))</f>
        <v/>
      </c>
      <c r="H9" s="61" t="str">
        <f t="shared" ref="H9:H57" si="4">IF(A9="","",ROUND(Z9,0))</f>
        <v/>
      </c>
      <c r="I9" s="62" t="str">
        <f>IF(F4="","",คะแนนรายวิชา!L69)</f>
        <v/>
      </c>
      <c r="J9" s="61" t="str">
        <f>IF(A9="","",SUM(คะแนนรายวิชา!D129:E129))</f>
        <v/>
      </c>
      <c r="K9" s="61" t="str">
        <f>IF(A9="","",SUM(คะแนนรายวิชา!H129:I129))</f>
        <v/>
      </c>
      <c r="L9" s="61" t="str">
        <f t="shared" ref="L9:L57" si="5">IF(A9="","",ROUND(AA9,0))</f>
        <v/>
      </c>
      <c r="M9" s="62" t="str">
        <f>IF(J4="","",คะแนนรายวิชา!L129)</f>
        <v/>
      </c>
      <c r="N9" s="61" t="str">
        <f>IF(A9="","",SUM(คะแนนรายวิชา!D189:E189))</f>
        <v/>
      </c>
      <c r="O9" s="61" t="str">
        <f>IF(A9="","",SUM(คะแนนรายวิชา!H189:I189))</f>
        <v/>
      </c>
      <c r="P9" s="61" t="str">
        <f t="shared" ref="P9:P57" si="6">IF(A9="","",ROUND(AB9,0))</f>
        <v/>
      </c>
      <c r="Q9" s="62" t="str">
        <f>IF(N4="","",คะแนนรายวิชา!L189)</f>
        <v/>
      </c>
      <c r="R9" s="141" t="str">
        <f>IF('กรอกข้อมูล นร1'!E6="ย้าย",'กรอกข้อมูล นร1'!E6,"")</f>
        <v/>
      </c>
      <c r="S9" s="6" t="str">
        <f t="shared" ref="S9:S82" si="7">IF(COUNTIF(E9,"0"),COUNTIF(E9,"0"),"")</f>
        <v/>
      </c>
      <c r="T9" s="6" t="str">
        <f t="shared" si="0"/>
        <v/>
      </c>
      <c r="U9" s="6" t="str">
        <f t="shared" si="1"/>
        <v/>
      </c>
      <c r="V9" s="6" t="str">
        <f t="shared" si="2"/>
        <v/>
      </c>
      <c r="W9" s="6" t="str">
        <f t="shared" ref="W9:W82" si="8">IF(SUM(S9:V9),SUM(S9:V9),"")</f>
        <v/>
      </c>
      <c r="Y9" s="6" t="str">
        <f t="shared" ref="Y9:Y56" si="9">IF(A9="","",SUM(B9:C9))</f>
        <v/>
      </c>
      <c r="Z9" s="6" t="str">
        <f t="shared" ref="Z9:Z56" si="10">IF(A9="","",SUM(F9:G9))</f>
        <v/>
      </c>
      <c r="AA9" s="6" t="str">
        <f t="shared" ref="AA9:AA56" si="11">IF(A9="","",SUM(J9:K9))</f>
        <v/>
      </c>
      <c r="AB9" s="6" t="str">
        <f t="shared" ref="AB9:AB56" si="12">IF(A9="","",SUM(N9:O9))</f>
        <v/>
      </c>
    </row>
    <row r="10" spans="1:28" s="6" customFormat="1" ht="13.5" customHeight="1">
      <c r="A10" s="54" t="str">
        <f>เวลาเรียน1!A9</f>
        <v/>
      </c>
      <c r="B10" s="61" t="str">
        <f>IF(A10="","",SUM(คะแนนรายวิชา!D10:E10))</f>
        <v/>
      </c>
      <c r="C10" s="61" t="str">
        <f>IF(A10="","",SUM(คะแนนรายวิชา!H10:I10))</f>
        <v/>
      </c>
      <c r="D10" s="61" t="str">
        <f t="shared" si="3"/>
        <v/>
      </c>
      <c r="E10" s="62" t="str">
        <f>IF(B5="","",คะแนนรายวิชา!L10)</f>
        <v/>
      </c>
      <c r="F10" s="61" t="str">
        <f>IF(A10="","",SUM(คะแนนรายวิชา!D70:E70))</f>
        <v/>
      </c>
      <c r="G10" s="61" t="str">
        <f>IF(A10="","",SUM(คะแนนรายวิชา!H70:I70))</f>
        <v/>
      </c>
      <c r="H10" s="61" t="str">
        <f t="shared" si="4"/>
        <v/>
      </c>
      <c r="I10" s="62" t="str">
        <f>IF(F5="","",คะแนนรายวิชา!L70)</f>
        <v/>
      </c>
      <c r="J10" s="61" t="str">
        <f>IF(A10="","",SUM(คะแนนรายวิชา!D130:E130))</f>
        <v/>
      </c>
      <c r="K10" s="61" t="str">
        <f>IF(A10="","",SUM(คะแนนรายวิชา!H130:I130))</f>
        <v/>
      </c>
      <c r="L10" s="61" t="str">
        <f t="shared" si="5"/>
        <v/>
      </c>
      <c r="M10" s="62" t="str">
        <f>IF(J5="","",คะแนนรายวิชา!L130)</f>
        <v/>
      </c>
      <c r="N10" s="61" t="str">
        <f>IF(A10="","",SUM(คะแนนรายวิชา!D190:E190))</f>
        <v/>
      </c>
      <c r="O10" s="61" t="str">
        <f>IF(A10="","",SUM(คะแนนรายวิชา!H190:I190))</f>
        <v/>
      </c>
      <c r="P10" s="61" t="str">
        <f t="shared" si="6"/>
        <v/>
      </c>
      <c r="Q10" s="62" t="str">
        <f>IF(N5="","",คะแนนรายวิชา!L190)</f>
        <v/>
      </c>
      <c r="R10" s="141" t="str">
        <f>IF('กรอกข้อมูล นร1'!E7="ย้าย",'กรอกข้อมูล นร1'!E7,"")</f>
        <v/>
      </c>
      <c r="S10" s="6" t="str">
        <f t="shared" si="7"/>
        <v/>
      </c>
      <c r="T10" s="6" t="str">
        <f t="shared" si="0"/>
        <v/>
      </c>
      <c r="U10" s="6" t="str">
        <f t="shared" si="1"/>
        <v/>
      </c>
      <c r="V10" s="6" t="str">
        <f t="shared" si="2"/>
        <v/>
      </c>
      <c r="W10" s="6" t="str">
        <f t="shared" si="8"/>
        <v/>
      </c>
      <c r="Y10" s="6" t="str">
        <f t="shared" si="9"/>
        <v/>
      </c>
      <c r="Z10" s="6" t="str">
        <f t="shared" si="10"/>
        <v/>
      </c>
      <c r="AA10" s="6" t="str">
        <f t="shared" si="11"/>
        <v/>
      </c>
      <c r="AB10" s="6" t="str">
        <f t="shared" si="12"/>
        <v/>
      </c>
    </row>
    <row r="11" spans="1:28" s="6" customFormat="1" ht="13.5" customHeight="1">
      <c r="A11" s="54" t="str">
        <f>เวลาเรียน1!A10</f>
        <v/>
      </c>
      <c r="B11" s="61" t="str">
        <f>IF(A11="","",SUM(คะแนนรายวิชา!D11:E11))</f>
        <v/>
      </c>
      <c r="C11" s="61" t="str">
        <f>IF(A11="","",SUM(คะแนนรายวิชา!H11:I11))</f>
        <v/>
      </c>
      <c r="D11" s="61" t="str">
        <f t="shared" si="3"/>
        <v/>
      </c>
      <c r="E11" s="62" t="str">
        <f>IF(B6="","",คะแนนรายวิชา!L11)</f>
        <v/>
      </c>
      <c r="F11" s="61" t="str">
        <f>IF(A11="","",SUM(คะแนนรายวิชา!D71:E71))</f>
        <v/>
      </c>
      <c r="G11" s="61" t="str">
        <f>IF(A11="","",SUM(คะแนนรายวิชา!H71:I71))</f>
        <v/>
      </c>
      <c r="H11" s="61" t="str">
        <f t="shared" si="4"/>
        <v/>
      </c>
      <c r="I11" s="62" t="str">
        <f>IF(F6="","",คะแนนรายวิชา!L71)</f>
        <v/>
      </c>
      <c r="J11" s="61" t="str">
        <f>IF(A11="","",SUM(คะแนนรายวิชา!D131:E131))</f>
        <v/>
      </c>
      <c r="K11" s="61" t="str">
        <f>IF(A11="","",SUM(คะแนนรายวิชา!H131:I131))</f>
        <v/>
      </c>
      <c r="L11" s="61" t="str">
        <f t="shared" si="5"/>
        <v/>
      </c>
      <c r="M11" s="62" t="str">
        <f>IF(J6="","",คะแนนรายวิชา!L131)</f>
        <v/>
      </c>
      <c r="N11" s="61" t="str">
        <f>IF(A11="","",SUM(คะแนนรายวิชา!D191:E191))</f>
        <v/>
      </c>
      <c r="O11" s="61" t="str">
        <f>IF(A11="","",SUM(คะแนนรายวิชา!H191:I191))</f>
        <v/>
      </c>
      <c r="P11" s="61" t="str">
        <f t="shared" si="6"/>
        <v/>
      </c>
      <c r="Q11" s="62" t="str">
        <f>IF(N6="","",คะแนนรายวิชา!L191)</f>
        <v/>
      </c>
      <c r="R11" s="141" t="str">
        <f>IF('กรอกข้อมูล นร1'!E8="ย้าย",'กรอกข้อมูล นร1'!E8,"")</f>
        <v/>
      </c>
      <c r="S11" s="6" t="str">
        <f t="shared" si="7"/>
        <v/>
      </c>
      <c r="T11" s="6" t="str">
        <f t="shared" si="0"/>
        <v/>
      </c>
      <c r="U11" s="6" t="str">
        <f t="shared" si="1"/>
        <v/>
      </c>
      <c r="V11" s="6" t="str">
        <f t="shared" si="2"/>
        <v/>
      </c>
      <c r="W11" s="6" t="str">
        <f t="shared" si="8"/>
        <v/>
      </c>
      <c r="Y11" s="6" t="str">
        <f t="shared" si="9"/>
        <v/>
      </c>
      <c r="Z11" s="6" t="str">
        <f t="shared" si="10"/>
        <v/>
      </c>
      <c r="AA11" s="6" t="str">
        <f t="shared" si="11"/>
        <v/>
      </c>
      <c r="AB11" s="6" t="str">
        <f t="shared" si="12"/>
        <v/>
      </c>
    </row>
    <row r="12" spans="1:28" s="6" customFormat="1" ht="13.5" customHeight="1">
      <c r="A12" s="54" t="str">
        <f>เวลาเรียน1!A11</f>
        <v/>
      </c>
      <c r="B12" s="61" t="str">
        <f>IF(A12="","",SUM(คะแนนรายวิชา!D12:E12))</f>
        <v/>
      </c>
      <c r="C12" s="61" t="str">
        <f>IF(A12="","",SUM(คะแนนรายวิชา!H12:I12))</f>
        <v/>
      </c>
      <c r="D12" s="61" t="str">
        <f t="shared" si="3"/>
        <v/>
      </c>
      <c r="E12" s="62" t="str">
        <f>IF(B7="","",คะแนนรายวิชา!L12)</f>
        <v/>
      </c>
      <c r="F12" s="61" t="str">
        <f>IF(A12="","",SUM(คะแนนรายวิชา!D72:E72))</f>
        <v/>
      </c>
      <c r="G12" s="61" t="str">
        <f>IF(A12="","",SUM(คะแนนรายวิชา!H72:I72))</f>
        <v/>
      </c>
      <c r="H12" s="61" t="str">
        <f t="shared" si="4"/>
        <v/>
      </c>
      <c r="I12" s="62" t="str">
        <f>IF(F7="","",คะแนนรายวิชา!L72)</f>
        <v/>
      </c>
      <c r="J12" s="61" t="str">
        <f>IF(A12="","",SUM(คะแนนรายวิชา!D132:E132))</f>
        <v/>
      </c>
      <c r="K12" s="61" t="str">
        <f>IF(A12="","",SUM(คะแนนรายวิชา!H132:I132))</f>
        <v/>
      </c>
      <c r="L12" s="61" t="str">
        <f t="shared" si="5"/>
        <v/>
      </c>
      <c r="M12" s="62" t="str">
        <f>IF(J7="","",คะแนนรายวิชา!L132)</f>
        <v/>
      </c>
      <c r="N12" s="61" t="str">
        <f>IF(A12="","",SUM(คะแนนรายวิชา!D192:E192))</f>
        <v/>
      </c>
      <c r="O12" s="61" t="str">
        <f>IF(A12="","",SUM(คะแนนรายวิชา!H192:I192))</f>
        <v/>
      </c>
      <c r="P12" s="61" t="str">
        <f t="shared" si="6"/>
        <v/>
      </c>
      <c r="Q12" s="62" t="str">
        <f>IF(N7="","",คะแนนรายวิชา!L192)</f>
        <v/>
      </c>
      <c r="R12" s="141" t="str">
        <f>IF('กรอกข้อมูล นร1'!E9="ย้าย",'กรอกข้อมูล นร1'!E9,"")</f>
        <v/>
      </c>
      <c r="S12" s="6" t="str">
        <f t="shared" si="7"/>
        <v/>
      </c>
      <c r="T12" s="6" t="str">
        <f t="shared" si="0"/>
        <v/>
      </c>
      <c r="U12" s="6" t="str">
        <f t="shared" si="1"/>
        <v/>
      </c>
      <c r="V12" s="6" t="str">
        <f t="shared" si="2"/>
        <v/>
      </c>
      <c r="W12" s="6" t="str">
        <f t="shared" si="8"/>
        <v/>
      </c>
      <c r="Y12" s="6" t="str">
        <f t="shared" si="9"/>
        <v/>
      </c>
      <c r="Z12" s="6" t="str">
        <f t="shared" si="10"/>
        <v/>
      </c>
      <c r="AA12" s="6" t="str">
        <f t="shared" si="11"/>
        <v/>
      </c>
      <c r="AB12" s="6" t="str">
        <f t="shared" si="12"/>
        <v/>
      </c>
    </row>
    <row r="13" spans="1:28" s="6" customFormat="1" ht="13.5" customHeight="1">
      <c r="A13" s="54" t="str">
        <f>เวลาเรียน1!A12</f>
        <v/>
      </c>
      <c r="B13" s="61" t="str">
        <f>IF(A13="","",SUM(คะแนนรายวิชา!D13:E13))</f>
        <v/>
      </c>
      <c r="C13" s="61" t="str">
        <f>IF(A13="","",SUM(คะแนนรายวิชา!H13:I13))</f>
        <v/>
      </c>
      <c r="D13" s="61" t="str">
        <f t="shared" si="3"/>
        <v/>
      </c>
      <c r="E13" s="62" t="str">
        <f>IF(B8="","",คะแนนรายวิชา!L13)</f>
        <v/>
      </c>
      <c r="F13" s="61" t="str">
        <f>IF(A13="","",SUM(คะแนนรายวิชา!D73:E73))</f>
        <v/>
      </c>
      <c r="G13" s="61" t="str">
        <f>IF(A13="","",SUM(คะแนนรายวิชา!H73:I73))</f>
        <v/>
      </c>
      <c r="H13" s="61" t="str">
        <f t="shared" si="4"/>
        <v/>
      </c>
      <c r="I13" s="62" t="str">
        <f>IF(F8="","",คะแนนรายวิชา!L73)</f>
        <v/>
      </c>
      <c r="J13" s="61" t="str">
        <f>IF(A13="","",SUM(คะแนนรายวิชา!D133:E133))</f>
        <v/>
      </c>
      <c r="K13" s="61" t="str">
        <f>IF(A13="","",SUM(คะแนนรายวิชา!H133:I133))</f>
        <v/>
      </c>
      <c r="L13" s="61" t="str">
        <f t="shared" si="5"/>
        <v/>
      </c>
      <c r="M13" s="62" t="str">
        <f>IF(J8="","",คะแนนรายวิชา!L133)</f>
        <v/>
      </c>
      <c r="N13" s="61" t="str">
        <f>IF(A13="","",SUM(คะแนนรายวิชา!D193:E193))</f>
        <v/>
      </c>
      <c r="O13" s="61" t="str">
        <f>IF(A13="","",SUM(คะแนนรายวิชา!H193:I193))</f>
        <v/>
      </c>
      <c r="P13" s="61" t="str">
        <f t="shared" si="6"/>
        <v/>
      </c>
      <c r="Q13" s="62" t="str">
        <f>IF(N8="","",คะแนนรายวิชา!L193)</f>
        <v/>
      </c>
      <c r="R13" s="141" t="str">
        <f>IF('กรอกข้อมูล นร1'!E10="ย้าย",'กรอกข้อมูล นร1'!E10,"")</f>
        <v/>
      </c>
      <c r="S13" s="6" t="str">
        <f t="shared" si="7"/>
        <v/>
      </c>
      <c r="T13" s="6" t="str">
        <f t="shared" si="0"/>
        <v/>
      </c>
      <c r="U13" s="6" t="str">
        <f t="shared" si="1"/>
        <v/>
      </c>
      <c r="V13" s="6" t="str">
        <f t="shared" si="2"/>
        <v/>
      </c>
      <c r="W13" s="6" t="str">
        <f t="shared" si="8"/>
        <v/>
      </c>
      <c r="Y13" s="6" t="str">
        <f t="shared" si="9"/>
        <v/>
      </c>
      <c r="Z13" s="6" t="str">
        <f t="shared" si="10"/>
        <v/>
      </c>
      <c r="AA13" s="6" t="str">
        <f t="shared" si="11"/>
        <v/>
      </c>
      <c r="AB13" s="6" t="str">
        <f t="shared" si="12"/>
        <v/>
      </c>
    </row>
    <row r="14" spans="1:28" s="6" customFormat="1" ht="13.5" customHeight="1">
      <c r="A14" s="54" t="str">
        <f>เวลาเรียน1!A13</f>
        <v/>
      </c>
      <c r="B14" s="61" t="str">
        <f>IF(A14="","",SUM(คะแนนรายวิชา!D14:E14))</f>
        <v/>
      </c>
      <c r="C14" s="61" t="str">
        <f>IF(A14="","",SUM(คะแนนรายวิชา!H14:I14))</f>
        <v/>
      </c>
      <c r="D14" s="61" t="str">
        <f t="shared" si="3"/>
        <v/>
      </c>
      <c r="E14" s="62" t="str">
        <f>IF(B9="","",คะแนนรายวิชา!L14)</f>
        <v/>
      </c>
      <c r="F14" s="61" t="str">
        <f>IF(A14="","",SUM(คะแนนรายวิชา!D74:E74))</f>
        <v/>
      </c>
      <c r="G14" s="61" t="str">
        <f>IF(A14="","",SUM(คะแนนรายวิชา!H74:I74))</f>
        <v/>
      </c>
      <c r="H14" s="61" t="str">
        <f t="shared" si="4"/>
        <v/>
      </c>
      <c r="I14" s="62" t="str">
        <f>IF(F9="","",คะแนนรายวิชา!L74)</f>
        <v/>
      </c>
      <c r="J14" s="61" t="str">
        <f>IF(A14="","",SUM(คะแนนรายวิชา!D134:E134))</f>
        <v/>
      </c>
      <c r="K14" s="61" t="str">
        <f>IF(A14="","",SUM(คะแนนรายวิชา!H134:I134))</f>
        <v/>
      </c>
      <c r="L14" s="61" t="str">
        <f t="shared" si="5"/>
        <v/>
      </c>
      <c r="M14" s="62" t="str">
        <f>IF(J9="","",คะแนนรายวิชา!L134)</f>
        <v/>
      </c>
      <c r="N14" s="61" t="str">
        <f>IF(A14="","",SUM(คะแนนรายวิชา!D194:E194))</f>
        <v/>
      </c>
      <c r="O14" s="61" t="str">
        <f>IF(A14="","",SUM(คะแนนรายวิชา!H194:I194))</f>
        <v/>
      </c>
      <c r="P14" s="61" t="str">
        <f t="shared" si="6"/>
        <v/>
      </c>
      <c r="Q14" s="62" t="str">
        <f>IF(N9="","",คะแนนรายวิชา!L194)</f>
        <v/>
      </c>
      <c r="R14" s="141" t="str">
        <f>IF('กรอกข้อมูล นร1'!E11="ย้าย",'กรอกข้อมูล นร1'!E11,"")</f>
        <v/>
      </c>
      <c r="S14" s="6" t="str">
        <f t="shared" si="7"/>
        <v/>
      </c>
      <c r="T14" s="6" t="str">
        <f t="shared" si="0"/>
        <v/>
      </c>
      <c r="U14" s="6" t="str">
        <f t="shared" si="1"/>
        <v/>
      </c>
      <c r="V14" s="6" t="str">
        <f t="shared" si="2"/>
        <v/>
      </c>
      <c r="W14" s="6" t="str">
        <f t="shared" si="8"/>
        <v/>
      </c>
      <c r="Y14" s="6" t="str">
        <f t="shared" si="9"/>
        <v/>
      </c>
      <c r="Z14" s="6" t="str">
        <f t="shared" si="10"/>
        <v/>
      </c>
      <c r="AA14" s="6" t="str">
        <f t="shared" si="11"/>
        <v/>
      </c>
      <c r="AB14" s="6" t="str">
        <f t="shared" si="12"/>
        <v/>
      </c>
    </row>
    <row r="15" spans="1:28" s="6" customFormat="1" ht="13.5" customHeight="1">
      <c r="A15" s="54" t="str">
        <f>เวลาเรียน1!A14</f>
        <v/>
      </c>
      <c r="B15" s="61" t="str">
        <f>IF(A15="","",SUM(คะแนนรายวิชา!D15:E15))</f>
        <v/>
      </c>
      <c r="C15" s="61" t="str">
        <f>IF(A15="","",SUM(คะแนนรายวิชา!H15:I15))</f>
        <v/>
      </c>
      <c r="D15" s="61" t="str">
        <f t="shared" si="3"/>
        <v/>
      </c>
      <c r="E15" s="62" t="str">
        <f>IF(B10="","",คะแนนรายวิชา!L15)</f>
        <v/>
      </c>
      <c r="F15" s="61" t="str">
        <f>IF(A15="","",SUM(คะแนนรายวิชา!D75:E75))</f>
        <v/>
      </c>
      <c r="G15" s="61" t="str">
        <f>IF(A15="","",SUM(คะแนนรายวิชา!H75:I75))</f>
        <v/>
      </c>
      <c r="H15" s="61" t="str">
        <f t="shared" si="4"/>
        <v/>
      </c>
      <c r="I15" s="62" t="str">
        <f>IF(F10="","",คะแนนรายวิชา!L75)</f>
        <v/>
      </c>
      <c r="J15" s="61" t="str">
        <f>IF(A15="","",SUM(คะแนนรายวิชา!D135:E135))</f>
        <v/>
      </c>
      <c r="K15" s="61" t="str">
        <f>IF(A15="","",SUM(คะแนนรายวิชา!H135:I135))</f>
        <v/>
      </c>
      <c r="L15" s="61" t="str">
        <f t="shared" si="5"/>
        <v/>
      </c>
      <c r="M15" s="62" t="str">
        <f>IF(J10="","",คะแนนรายวิชา!L135)</f>
        <v/>
      </c>
      <c r="N15" s="61" t="str">
        <f>IF(A15="","",SUM(คะแนนรายวิชา!D195:E195))</f>
        <v/>
      </c>
      <c r="O15" s="61" t="str">
        <f>IF(A15="","",SUM(คะแนนรายวิชา!H195:I195))</f>
        <v/>
      </c>
      <c r="P15" s="61" t="str">
        <f t="shared" si="6"/>
        <v/>
      </c>
      <c r="Q15" s="62" t="str">
        <f>IF(N10="","",คะแนนรายวิชา!L195)</f>
        <v/>
      </c>
      <c r="R15" s="141" t="str">
        <f>IF('กรอกข้อมูล นร1'!E12="ย้าย",'กรอกข้อมูล นร1'!E12,"")</f>
        <v/>
      </c>
      <c r="S15" s="6" t="str">
        <f t="shared" si="7"/>
        <v/>
      </c>
      <c r="T15" s="6" t="str">
        <f t="shared" si="0"/>
        <v/>
      </c>
      <c r="U15" s="6" t="str">
        <f t="shared" si="1"/>
        <v/>
      </c>
      <c r="V15" s="6" t="str">
        <f t="shared" si="2"/>
        <v/>
      </c>
      <c r="W15" s="6" t="str">
        <f t="shared" si="8"/>
        <v/>
      </c>
      <c r="Y15" s="6" t="str">
        <f t="shared" si="9"/>
        <v/>
      </c>
      <c r="Z15" s="6" t="str">
        <f t="shared" si="10"/>
        <v/>
      </c>
      <c r="AA15" s="6" t="str">
        <f t="shared" si="11"/>
        <v/>
      </c>
      <c r="AB15" s="6" t="str">
        <f t="shared" si="12"/>
        <v/>
      </c>
    </row>
    <row r="16" spans="1:28" s="6" customFormat="1" ht="13.5" customHeight="1">
      <c r="A16" s="54" t="str">
        <f>เวลาเรียน1!A15</f>
        <v/>
      </c>
      <c r="B16" s="61" t="str">
        <f>IF(A16="","",SUM(คะแนนรายวิชา!D16:E16))</f>
        <v/>
      </c>
      <c r="C16" s="61" t="str">
        <f>IF(A16="","",SUM(คะแนนรายวิชา!H16:I16))</f>
        <v/>
      </c>
      <c r="D16" s="61" t="str">
        <f t="shared" si="3"/>
        <v/>
      </c>
      <c r="E16" s="62" t="str">
        <f>IF(B11="","",คะแนนรายวิชา!L16)</f>
        <v/>
      </c>
      <c r="F16" s="61" t="str">
        <f>IF(A16="","",SUM(คะแนนรายวิชา!D76:E76))</f>
        <v/>
      </c>
      <c r="G16" s="61" t="str">
        <f>IF(A16="","",SUM(คะแนนรายวิชา!H76:I76))</f>
        <v/>
      </c>
      <c r="H16" s="61" t="str">
        <f t="shared" si="4"/>
        <v/>
      </c>
      <c r="I16" s="62" t="str">
        <f>IF(F11="","",คะแนนรายวิชา!L76)</f>
        <v/>
      </c>
      <c r="J16" s="61" t="str">
        <f>IF(A16="","",SUM(คะแนนรายวิชา!D136:E136))</f>
        <v/>
      </c>
      <c r="K16" s="61" t="str">
        <f>IF(A16="","",SUM(คะแนนรายวิชา!H136:I136))</f>
        <v/>
      </c>
      <c r="L16" s="61" t="str">
        <f t="shared" si="5"/>
        <v/>
      </c>
      <c r="M16" s="62" t="str">
        <f>IF(J11="","",คะแนนรายวิชา!L136)</f>
        <v/>
      </c>
      <c r="N16" s="61" t="str">
        <f>IF(A16="","",SUM(คะแนนรายวิชา!D196:E196))</f>
        <v/>
      </c>
      <c r="O16" s="61" t="str">
        <f>IF(A16="","",SUM(คะแนนรายวิชา!H196:I196))</f>
        <v/>
      </c>
      <c r="P16" s="61" t="str">
        <f t="shared" si="6"/>
        <v/>
      </c>
      <c r="Q16" s="62" t="str">
        <f>IF(N11="","",คะแนนรายวิชา!L196)</f>
        <v/>
      </c>
      <c r="R16" s="141" t="str">
        <f>IF('กรอกข้อมูล นร1'!E13="ย้าย",'กรอกข้อมูล นร1'!E13,"")</f>
        <v/>
      </c>
      <c r="S16" s="6" t="str">
        <f t="shared" si="7"/>
        <v/>
      </c>
      <c r="T16" s="6" t="str">
        <f t="shared" si="0"/>
        <v/>
      </c>
      <c r="U16" s="6" t="str">
        <f t="shared" si="1"/>
        <v/>
      </c>
      <c r="V16" s="6" t="str">
        <f t="shared" si="2"/>
        <v/>
      </c>
      <c r="W16" s="6" t="str">
        <f t="shared" si="8"/>
        <v/>
      </c>
      <c r="X16" s="310"/>
      <c r="Y16" s="6" t="str">
        <f t="shared" si="9"/>
        <v/>
      </c>
      <c r="Z16" s="6" t="str">
        <f t="shared" si="10"/>
        <v/>
      </c>
      <c r="AA16" s="6" t="str">
        <f t="shared" si="11"/>
        <v/>
      </c>
      <c r="AB16" s="6" t="str">
        <f t="shared" si="12"/>
        <v/>
      </c>
    </row>
    <row r="17" spans="1:28" s="6" customFormat="1" ht="13.5" customHeight="1">
      <c r="A17" s="54" t="str">
        <f>เวลาเรียน1!A16</f>
        <v/>
      </c>
      <c r="B17" s="61" t="str">
        <f>IF(A17="","",SUM(คะแนนรายวิชา!D17:E17))</f>
        <v/>
      </c>
      <c r="C17" s="61" t="str">
        <f>IF(A17="","",SUM(คะแนนรายวิชา!H17:I17))</f>
        <v/>
      </c>
      <c r="D17" s="61" t="str">
        <f t="shared" si="3"/>
        <v/>
      </c>
      <c r="E17" s="62" t="str">
        <f>IF(B12="","",คะแนนรายวิชา!L17)</f>
        <v/>
      </c>
      <c r="F17" s="61" t="str">
        <f>IF(A17="","",SUM(คะแนนรายวิชา!D77:E77))</f>
        <v/>
      </c>
      <c r="G17" s="61" t="str">
        <f>IF(A17="","",SUM(คะแนนรายวิชา!H77:I77))</f>
        <v/>
      </c>
      <c r="H17" s="61" t="str">
        <f t="shared" si="4"/>
        <v/>
      </c>
      <c r="I17" s="62" t="str">
        <f>IF(F12="","",คะแนนรายวิชา!L77)</f>
        <v/>
      </c>
      <c r="J17" s="61" t="str">
        <f>IF(A17="","",SUM(คะแนนรายวิชา!D137:E137))</f>
        <v/>
      </c>
      <c r="K17" s="61" t="str">
        <f>IF(A17="","",SUM(คะแนนรายวิชา!H137:I137))</f>
        <v/>
      </c>
      <c r="L17" s="61" t="str">
        <f t="shared" si="5"/>
        <v/>
      </c>
      <c r="M17" s="62" t="str">
        <f>IF(J12="","",คะแนนรายวิชา!L137)</f>
        <v/>
      </c>
      <c r="N17" s="61" t="str">
        <f>IF(A17="","",SUM(คะแนนรายวิชา!D197:E197))</f>
        <v/>
      </c>
      <c r="O17" s="61" t="str">
        <f>IF(A17="","",SUM(คะแนนรายวิชา!H197:I197))</f>
        <v/>
      </c>
      <c r="P17" s="61" t="str">
        <f t="shared" si="6"/>
        <v/>
      </c>
      <c r="Q17" s="62" t="str">
        <f>IF(N12="","",คะแนนรายวิชา!L197)</f>
        <v/>
      </c>
      <c r="R17" s="141" t="str">
        <f>IF('กรอกข้อมูล นร1'!E14="ย้าย",'กรอกข้อมูล นร1'!E14,"")</f>
        <v/>
      </c>
      <c r="S17" s="6" t="str">
        <f t="shared" si="7"/>
        <v/>
      </c>
      <c r="T17" s="6" t="str">
        <f t="shared" si="0"/>
        <v/>
      </c>
      <c r="U17" s="6" t="str">
        <f t="shared" si="1"/>
        <v/>
      </c>
      <c r="V17" s="6" t="str">
        <f t="shared" si="2"/>
        <v/>
      </c>
      <c r="W17" s="6" t="str">
        <f t="shared" si="8"/>
        <v/>
      </c>
      <c r="X17" s="310"/>
      <c r="Y17" s="6" t="str">
        <f t="shared" si="9"/>
        <v/>
      </c>
      <c r="Z17" s="6" t="str">
        <f t="shared" si="10"/>
        <v/>
      </c>
      <c r="AA17" s="6" t="str">
        <f t="shared" si="11"/>
        <v/>
      </c>
      <c r="AB17" s="6" t="str">
        <f t="shared" si="12"/>
        <v/>
      </c>
    </row>
    <row r="18" spans="1:28" s="6" customFormat="1" ht="13.5" customHeight="1">
      <c r="A18" s="54" t="str">
        <f>เวลาเรียน1!A17</f>
        <v/>
      </c>
      <c r="B18" s="61" t="str">
        <f>IF(A18="","",SUM(คะแนนรายวิชา!D18:E18))</f>
        <v/>
      </c>
      <c r="C18" s="61" t="str">
        <f>IF(A18="","",SUM(คะแนนรายวิชา!H18:I18))</f>
        <v/>
      </c>
      <c r="D18" s="61" t="str">
        <f t="shared" si="3"/>
        <v/>
      </c>
      <c r="E18" s="62" t="str">
        <f>IF(B13="","",คะแนนรายวิชา!L18)</f>
        <v/>
      </c>
      <c r="F18" s="61" t="str">
        <f>IF(A18="","",SUM(คะแนนรายวิชา!D78:E78))</f>
        <v/>
      </c>
      <c r="G18" s="61" t="str">
        <f>IF(A18="","",SUM(คะแนนรายวิชา!H78:I78))</f>
        <v/>
      </c>
      <c r="H18" s="61" t="str">
        <f t="shared" si="4"/>
        <v/>
      </c>
      <c r="I18" s="62" t="str">
        <f>IF(F13="","",คะแนนรายวิชา!L78)</f>
        <v/>
      </c>
      <c r="J18" s="61" t="str">
        <f>IF(A18="","",SUM(คะแนนรายวิชา!D138:E138))</f>
        <v/>
      </c>
      <c r="K18" s="61" t="str">
        <f>IF(A18="","",SUM(คะแนนรายวิชา!H138:I138))</f>
        <v/>
      </c>
      <c r="L18" s="61" t="str">
        <f t="shared" si="5"/>
        <v/>
      </c>
      <c r="M18" s="62" t="str">
        <f>IF(J13="","",คะแนนรายวิชา!L138)</f>
        <v/>
      </c>
      <c r="N18" s="61" t="str">
        <f>IF(A18="","",SUM(คะแนนรายวิชา!D198:E198))</f>
        <v/>
      </c>
      <c r="O18" s="61" t="str">
        <f>IF(A18="","",SUM(คะแนนรายวิชา!H198:I198))</f>
        <v/>
      </c>
      <c r="P18" s="61" t="str">
        <f t="shared" si="6"/>
        <v/>
      </c>
      <c r="Q18" s="62" t="str">
        <f>IF(N13="","",คะแนนรายวิชา!L198)</f>
        <v/>
      </c>
      <c r="R18" s="141" t="str">
        <f>IF('กรอกข้อมูล นร1'!E15="ย้าย",'กรอกข้อมูล นร1'!E15,"")</f>
        <v/>
      </c>
      <c r="S18" s="6" t="str">
        <f t="shared" si="7"/>
        <v/>
      </c>
      <c r="T18" s="6" t="str">
        <f t="shared" si="0"/>
        <v/>
      </c>
      <c r="U18" s="6" t="str">
        <f t="shared" si="1"/>
        <v/>
      </c>
      <c r="V18" s="6" t="str">
        <f t="shared" si="2"/>
        <v/>
      </c>
      <c r="W18" s="6" t="str">
        <f t="shared" si="8"/>
        <v/>
      </c>
      <c r="X18" s="310"/>
      <c r="Y18" s="6" t="str">
        <f t="shared" si="9"/>
        <v/>
      </c>
      <c r="Z18" s="6" t="str">
        <f t="shared" si="10"/>
        <v/>
      </c>
      <c r="AA18" s="6" t="str">
        <f t="shared" si="11"/>
        <v/>
      </c>
      <c r="AB18" s="6" t="str">
        <f t="shared" si="12"/>
        <v/>
      </c>
    </row>
    <row r="19" spans="1:28" s="6" customFormat="1" ht="13.5" customHeight="1">
      <c r="A19" s="54" t="str">
        <f>เวลาเรียน1!A18</f>
        <v/>
      </c>
      <c r="B19" s="61" t="str">
        <f>IF(A19="","",SUM(คะแนนรายวิชา!D19:E19))</f>
        <v/>
      </c>
      <c r="C19" s="61" t="str">
        <f>IF(A19="","",SUM(คะแนนรายวิชา!H19:I19))</f>
        <v/>
      </c>
      <c r="D19" s="61" t="str">
        <f t="shared" si="3"/>
        <v/>
      </c>
      <c r="E19" s="62" t="str">
        <f>IF(B14="","",คะแนนรายวิชา!L19)</f>
        <v/>
      </c>
      <c r="F19" s="61" t="str">
        <f>IF(A19="","",SUM(คะแนนรายวิชา!D79:E79))</f>
        <v/>
      </c>
      <c r="G19" s="61" t="str">
        <f>IF(A19="","",SUM(คะแนนรายวิชา!H79:I79))</f>
        <v/>
      </c>
      <c r="H19" s="61" t="str">
        <f t="shared" si="4"/>
        <v/>
      </c>
      <c r="I19" s="62" t="str">
        <f>IF(F14="","",คะแนนรายวิชา!L79)</f>
        <v/>
      </c>
      <c r="J19" s="61" t="str">
        <f>IF(A19="","",SUM(คะแนนรายวิชา!D139:E139))</f>
        <v/>
      </c>
      <c r="K19" s="61" t="str">
        <f>IF(A19="","",SUM(คะแนนรายวิชา!H139:I139))</f>
        <v/>
      </c>
      <c r="L19" s="61" t="str">
        <f t="shared" si="5"/>
        <v/>
      </c>
      <c r="M19" s="62" t="str">
        <f>IF(J14="","",คะแนนรายวิชา!L139)</f>
        <v/>
      </c>
      <c r="N19" s="61" t="str">
        <f>IF(A19="","",SUM(คะแนนรายวิชา!D199:E199))</f>
        <v/>
      </c>
      <c r="O19" s="61" t="str">
        <f>IF(A19="","",SUM(คะแนนรายวิชา!H199:I199))</f>
        <v/>
      </c>
      <c r="P19" s="61" t="str">
        <f t="shared" si="6"/>
        <v/>
      </c>
      <c r="Q19" s="62" t="str">
        <f>IF(N14="","",คะแนนรายวิชา!L199)</f>
        <v/>
      </c>
      <c r="R19" s="141" t="str">
        <f>IF('กรอกข้อมูล นร1'!E16="ย้าย",'กรอกข้อมูล นร1'!E16,"")</f>
        <v/>
      </c>
      <c r="S19" s="6" t="str">
        <f t="shared" si="7"/>
        <v/>
      </c>
      <c r="T19" s="6" t="str">
        <f t="shared" si="0"/>
        <v/>
      </c>
      <c r="U19" s="6" t="str">
        <f t="shared" si="1"/>
        <v/>
      </c>
      <c r="V19" s="6" t="str">
        <f t="shared" si="2"/>
        <v/>
      </c>
      <c r="W19" s="6" t="str">
        <f t="shared" si="8"/>
        <v/>
      </c>
      <c r="X19" s="310"/>
      <c r="Y19" s="6" t="str">
        <f t="shared" si="9"/>
        <v/>
      </c>
      <c r="Z19" s="6" t="str">
        <f t="shared" si="10"/>
        <v/>
      </c>
      <c r="AA19" s="6" t="str">
        <f t="shared" si="11"/>
        <v/>
      </c>
      <c r="AB19" s="6" t="str">
        <f t="shared" si="12"/>
        <v/>
      </c>
    </row>
    <row r="20" spans="1:28" s="6" customFormat="1" ht="13.5" customHeight="1">
      <c r="A20" s="54" t="str">
        <f>เวลาเรียน1!A19</f>
        <v/>
      </c>
      <c r="B20" s="61" t="str">
        <f>IF(A20="","",SUM(คะแนนรายวิชา!D20:E20))</f>
        <v/>
      </c>
      <c r="C20" s="61" t="str">
        <f>IF(A20="","",SUM(คะแนนรายวิชา!H20:I20))</f>
        <v/>
      </c>
      <c r="D20" s="61" t="str">
        <f t="shared" si="3"/>
        <v/>
      </c>
      <c r="E20" s="62" t="str">
        <f>IF(B15="","",คะแนนรายวิชา!L20)</f>
        <v/>
      </c>
      <c r="F20" s="61" t="str">
        <f>IF(A20="","",SUM(คะแนนรายวิชา!D80:E80))</f>
        <v/>
      </c>
      <c r="G20" s="61" t="str">
        <f>IF(A20="","",SUM(คะแนนรายวิชา!H80:I80))</f>
        <v/>
      </c>
      <c r="H20" s="61" t="str">
        <f t="shared" si="4"/>
        <v/>
      </c>
      <c r="I20" s="62" t="str">
        <f>IF(F15="","",คะแนนรายวิชา!L80)</f>
        <v/>
      </c>
      <c r="J20" s="61" t="str">
        <f>IF(A20="","",SUM(คะแนนรายวิชา!D140:E140))</f>
        <v/>
      </c>
      <c r="K20" s="61" t="str">
        <f>IF(A20="","",SUM(คะแนนรายวิชา!H140:I140))</f>
        <v/>
      </c>
      <c r="L20" s="61" t="str">
        <f t="shared" si="5"/>
        <v/>
      </c>
      <c r="M20" s="62" t="str">
        <f>IF(J15="","",คะแนนรายวิชา!L140)</f>
        <v/>
      </c>
      <c r="N20" s="61" t="str">
        <f>IF(A20="","",SUM(คะแนนรายวิชา!D200:E200))</f>
        <v/>
      </c>
      <c r="O20" s="61" t="str">
        <f>IF(A20="","",SUM(คะแนนรายวิชา!H200:I200))</f>
        <v/>
      </c>
      <c r="P20" s="61" t="str">
        <f t="shared" si="6"/>
        <v/>
      </c>
      <c r="Q20" s="62" t="str">
        <f>IF(N15="","",คะแนนรายวิชา!L200)</f>
        <v/>
      </c>
      <c r="R20" s="141" t="str">
        <f>IF('กรอกข้อมูล นร1'!E17="ย้าย",'กรอกข้อมูล นร1'!E17,"")</f>
        <v/>
      </c>
      <c r="S20" s="6" t="str">
        <f t="shared" si="7"/>
        <v/>
      </c>
      <c r="T20" s="6" t="str">
        <f t="shared" si="0"/>
        <v/>
      </c>
      <c r="U20" s="6" t="str">
        <f t="shared" si="1"/>
        <v/>
      </c>
      <c r="V20" s="6" t="str">
        <f t="shared" si="2"/>
        <v/>
      </c>
      <c r="W20" s="6" t="str">
        <f t="shared" si="8"/>
        <v/>
      </c>
      <c r="X20" s="310"/>
      <c r="Y20" s="6" t="str">
        <f t="shared" si="9"/>
        <v/>
      </c>
      <c r="Z20" s="6" t="str">
        <f t="shared" si="10"/>
        <v/>
      </c>
      <c r="AA20" s="6" t="str">
        <f t="shared" si="11"/>
        <v/>
      </c>
      <c r="AB20" s="6" t="str">
        <f t="shared" si="12"/>
        <v/>
      </c>
    </row>
    <row r="21" spans="1:28" s="6" customFormat="1" ht="13.5" customHeight="1">
      <c r="A21" s="54" t="str">
        <f>เวลาเรียน1!A20</f>
        <v/>
      </c>
      <c r="B21" s="61" t="str">
        <f>IF(A21="","",SUM(คะแนนรายวิชา!D21:E21))</f>
        <v/>
      </c>
      <c r="C21" s="61" t="str">
        <f>IF(A21="","",SUM(คะแนนรายวิชา!H21:I21))</f>
        <v/>
      </c>
      <c r="D21" s="61" t="str">
        <f t="shared" si="3"/>
        <v/>
      </c>
      <c r="E21" s="62" t="str">
        <f>IF(B16="","",คะแนนรายวิชา!L21)</f>
        <v/>
      </c>
      <c r="F21" s="61" t="str">
        <f>IF(A21="","",SUM(คะแนนรายวิชา!D81:E81))</f>
        <v/>
      </c>
      <c r="G21" s="61" t="str">
        <f>IF(A21="","",SUM(คะแนนรายวิชา!H81:I81))</f>
        <v/>
      </c>
      <c r="H21" s="61" t="str">
        <f t="shared" si="4"/>
        <v/>
      </c>
      <c r="I21" s="62" t="str">
        <f>IF(F16="","",คะแนนรายวิชา!L81)</f>
        <v/>
      </c>
      <c r="J21" s="61" t="str">
        <f>IF(A21="","",SUM(คะแนนรายวิชา!D141:E141))</f>
        <v/>
      </c>
      <c r="K21" s="61" t="str">
        <f>IF(A21="","",SUM(คะแนนรายวิชา!H141:I141))</f>
        <v/>
      </c>
      <c r="L21" s="61" t="str">
        <f t="shared" si="5"/>
        <v/>
      </c>
      <c r="M21" s="62" t="str">
        <f>IF(J16="","",คะแนนรายวิชา!L141)</f>
        <v/>
      </c>
      <c r="N21" s="61" t="str">
        <f>IF(A21="","",SUM(คะแนนรายวิชา!D201:E201))</f>
        <v/>
      </c>
      <c r="O21" s="61" t="str">
        <f>IF(A21="","",SUM(คะแนนรายวิชา!H201:I201))</f>
        <v/>
      </c>
      <c r="P21" s="61" t="str">
        <f t="shared" si="6"/>
        <v/>
      </c>
      <c r="Q21" s="62" t="str">
        <f>IF(N16="","",คะแนนรายวิชา!L201)</f>
        <v/>
      </c>
      <c r="R21" s="141" t="str">
        <f>IF('กรอกข้อมูล นร1'!E18="ย้าย",'กรอกข้อมูล นร1'!E18,"")</f>
        <v/>
      </c>
      <c r="S21" s="6" t="str">
        <f t="shared" si="7"/>
        <v/>
      </c>
      <c r="T21" s="6" t="str">
        <f t="shared" si="0"/>
        <v/>
      </c>
      <c r="U21" s="6" t="str">
        <f t="shared" si="1"/>
        <v/>
      </c>
      <c r="V21" s="6" t="str">
        <f t="shared" si="2"/>
        <v/>
      </c>
      <c r="W21" s="6" t="str">
        <f t="shared" si="8"/>
        <v/>
      </c>
      <c r="X21" s="310"/>
      <c r="Y21" s="6" t="str">
        <f t="shared" si="9"/>
        <v/>
      </c>
      <c r="Z21" s="6" t="str">
        <f t="shared" si="10"/>
        <v/>
      </c>
      <c r="AA21" s="6" t="str">
        <f t="shared" si="11"/>
        <v/>
      </c>
      <c r="AB21" s="6" t="str">
        <f t="shared" si="12"/>
        <v/>
      </c>
    </row>
    <row r="22" spans="1:28" s="6" customFormat="1" ht="13.5" customHeight="1">
      <c r="A22" s="54" t="str">
        <f>เวลาเรียน1!A21</f>
        <v/>
      </c>
      <c r="B22" s="61" t="str">
        <f>IF(A22="","",SUM(คะแนนรายวิชา!D22:E22))</f>
        <v/>
      </c>
      <c r="C22" s="61" t="str">
        <f>IF(A22="","",SUM(คะแนนรายวิชา!H22:I22))</f>
        <v/>
      </c>
      <c r="D22" s="61" t="str">
        <f t="shared" si="3"/>
        <v/>
      </c>
      <c r="E22" s="62" t="str">
        <f>IF(B17="","",คะแนนรายวิชา!L22)</f>
        <v/>
      </c>
      <c r="F22" s="61" t="str">
        <f>IF(A22="","",SUM(คะแนนรายวิชา!D82:E82))</f>
        <v/>
      </c>
      <c r="G22" s="61" t="str">
        <f>IF(A22="","",SUM(คะแนนรายวิชา!H82:I82))</f>
        <v/>
      </c>
      <c r="H22" s="61" t="str">
        <f t="shared" si="4"/>
        <v/>
      </c>
      <c r="I22" s="62" t="str">
        <f>IF(F17="","",คะแนนรายวิชา!L82)</f>
        <v/>
      </c>
      <c r="J22" s="61" t="str">
        <f>IF(A22="","",SUM(คะแนนรายวิชา!D142:E142))</f>
        <v/>
      </c>
      <c r="K22" s="61" t="str">
        <f>IF(A22="","",SUM(คะแนนรายวิชา!H142:I142))</f>
        <v/>
      </c>
      <c r="L22" s="61" t="str">
        <f t="shared" si="5"/>
        <v/>
      </c>
      <c r="M22" s="62" t="str">
        <f>IF(J17="","",คะแนนรายวิชา!L142)</f>
        <v/>
      </c>
      <c r="N22" s="61" t="str">
        <f>IF(A22="","",SUM(คะแนนรายวิชา!D202:E202))</f>
        <v/>
      </c>
      <c r="O22" s="61" t="str">
        <f>IF(A22="","",SUM(คะแนนรายวิชา!H202:I202))</f>
        <v/>
      </c>
      <c r="P22" s="61" t="str">
        <f t="shared" si="6"/>
        <v/>
      </c>
      <c r="Q22" s="62" t="str">
        <f>IF(N17="","",คะแนนรายวิชา!L202)</f>
        <v/>
      </c>
      <c r="R22" s="141" t="str">
        <f>IF('กรอกข้อมูล นร1'!E19="ย้าย",'กรอกข้อมูล นร1'!E19,"")</f>
        <v/>
      </c>
      <c r="S22" s="6" t="str">
        <f t="shared" si="7"/>
        <v/>
      </c>
      <c r="T22" s="6" t="str">
        <f t="shared" si="0"/>
        <v/>
      </c>
      <c r="U22" s="6" t="str">
        <f t="shared" si="1"/>
        <v/>
      </c>
      <c r="V22" s="6" t="str">
        <f t="shared" si="2"/>
        <v/>
      </c>
      <c r="W22" s="6" t="str">
        <f t="shared" si="8"/>
        <v/>
      </c>
      <c r="X22" s="310"/>
      <c r="Y22" s="6" t="str">
        <f t="shared" si="9"/>
        <v/>
      </c>
      <c r="Z22" s="6" t="str">
        <f t="shared" si="10"/>
        <v/>
      </c>
      <c r="AA22" s="6" t="str">
        <f t="shared" si="11"/>
        <v/>
      </c>
      <c r="AB22" s="6" t="str">
        <f t="shared" si="12"/>
        <v/>
      </c>
    </row>
    <row r="23" spans="1:28" s="6" customFormat="1" ht="13.5" customHeight="1">
      <c r="A23" s="54" t="str">
        <f>เวลาเรียน1!A22</f>
        <v/>
      </c>
      <c r="B23" s="61" t="str">
        <f>IF(A23="","",SUM(คะแนนรายวิชา!D23:E23))</f>
        <v/>
      </c>
      <c r="C23" s="61" t="str">
        <f>IF(A23="","",SUM(คะแนนรายวิชา!H23:I23))</f>
        <v/>
      </c>
      <c r="D23" s="61" t="str">
        <f t="shared" si="3"/>
        <v/>
      </c>
      <c r="E23" s="62" t="str">
        <f>IF(B18="","",คะแนนรายวิชา!L23)</f>
        <v/>
      </c>
      <c r="F23" s="61" t="str">
        <f>IF(A23="","",SUM(คะแนนรายวิชา!D83:E83))</f>
        <v/>
      </c>
      <c r="G23" s="61" t="str">
        <f>IF(A23="","",SUM(คะแนนรายวิชา!H83:I83))</f>
        <v/>
      </c>
      <c r="H23" s="61" t="str">
        <f t="shared" si="4"/>
        <v/>
      </c>
      <c r="I23" s="62" t="str">
        <f>IF(F18="","",คะแนนรายวิชา!L83)</f>
        <v/>
      </c>
      <c r="J23" s="61" t="str">
        <f>IF(A23="","",SUM(คะแนนรายวิชา!D143:E143))</f>
        <v/>
      </c>
      <c r="K23" s="61" t="str">
        <f>IF(A23="","",SUM(คะแนนรายวิชา!H143:I143))</f>
        <v/>
      </c>
      <c r="L23" s="61" t="str">
        <f t="shared" si="5"/>
        <v/>
      </c>
      <c r="M23" s="62" t="str">
        <f>IF(J18="","",คะแนนรายวิชา!L143)</f>
        <v/>
      </c>
      <c r="N23" s="61" t="str">
        <f>IF(A23="","",SUM(คะแนนรายวิชา!D203:E203))</f>
        <v/>
      </c>
      <c r="O23" s="61" t="str">
        <f>IF(A23="","",SUM(คะแนนรายวิชา!H203:I203))</f>
        <v/>
      </c>
      <c r="P23" s="61" t="str">
        <f t="shared" si="6"/>
        <v/>
      </c>
      <c r="Q23" s="62" t="str">
        <f>IF(N18="","",คะแนนรายวิชา!L203)</f>
        <v/>
      </c>
      <c r="R23" s="141" t="str">
        <f>IF('กรอกข้อมูล นร1'!E20="ย้าย",'กรอกข้อมูล นร1'!E20,"")</f>
        <v/>
      </c>
      <c r="S23" s="6" t="str">
        <f t="shared" si="7"/>
        <v/>
      </c>
      <c r="T23" s="6" t="str">
        <f t="shared" si="0"/>
        <v/>
      </c>
      <c r="U23" s="6" t="str">
        <f t="shared" si="1"/>
        <v/>
      </c>
      <c r="V23" s="6" t="str">
        <f t="shared" si="2"/>
        <v/>
      </c>
      <c r="W23" s="6" t="str">
        <f t="shared" si="8"/>
        <v/>
      </c>
      <c r="X23" s="310"/>
      <c r="Y23" s="6" t="str">
        <f t="shared" si="9"/>
        <v/>
      </c>
      <c r="Z23" s="6" t="str">
        <f t="shared" si="10"/>
        <v/>
      </c>
      <c r="AA23" s="6" t="str">
        <f t="shared" si="11"/>
        <v/>
      </c>
      <c r="AB23" s="6" t="str">
        <f t="shared" si="12"/>
        <v/>
      </c>
    </row>
    <row r="24" spans="1:28" s="6" customFormat="1" ht="13.5" customHeight="1">
      <c r="A24" s="54" t="str">
        <f>เวลาเรียน1!A23</f>
        <v/>
      </c>
      <c r="B24" s="61" t="str">
        <f>IF(A24="","",SUM(คะแนนรายวิชา!D24:E24))</f>
        <v/>
      </c>
      <c r="C24" s="61" t="str">
        <f>IF(A24="","",SUM(คะแนนรายวิชา!H24:I24))</f>
        <v/>
      </c>
      <c r="D24" s="61" t="str">
        <f t="shared" si="3"/>
        <v/>
      </c>
      <c r="E24" s="62" t="str">
        <f>IF(B19="","",คะแนนรายวิชา!L24)</f>
        <v/>
      </c>
      <c r="F24" s="61" t="str">
        <f>IF(A24="","",SUM(คะแนนรายวิชา!D84:E84))</f>
        <v/>
      </c>
      <c r="G24" s="61" t="str">
        <f>IF(A24="","",SUM(คะแนนรายวิชา!H84:I84))</f>
        <v/>
      </c>
      <c r="H24" s="61" t="str">
        <f t="shared" si="4"/>
        <v/>
      </c>
      <c r="I24" s="62" t="str">
        <f>IF(F19="","",คะแนนรายวิชา!L84)</f>
        <v/>
      </c>
      <c r="J24" s="61" t="str">
        <f>IF(A24="","",SUM(คะแนนรายวิชา!D144:E144))</f>
        <v/>
      </c>
      <c r="K24" s="61" t="str">
        <f>IF(A24="","",SUM(คะแนนรายวิชา!H144:I144))</f>
        <v/>
      </c>
      <c r="L24" s="61" t="str">
        <f t="shared" si="5"/>
        <v/>
      </c>
      <c r="M24" s="62" t="str">
        <f>IF(J19="","",คะแนนรายวิชา!L144)</f>
        <v/>
      </c>
      <c r="N24" s="61" t="str">
        <f>IF(A24="","",SUM(คะแนนรายวิชา!D204:E204))</f>
        <v/>
      </c>
      <c r="O24" s="61" t="str">
        <f>IF(A24="","",SUM(คะแนนรายวิชา!H204:I204))</f>
        <v/>
      </c>
      <c r="P24" s="61" t="str">
        <f t="shared" si="6"/>
        <v/>
      </c>
      <c r="Q24" s="62" t="str">
        <f>IF(N19="","",คะแนนรายวิชา!L204)</f>
        <v/>
      </c>
      <c r="R24" s="141" t="str">
        <f>IF('กรอกข้อมูล นร1'!E21="ย้าย",'กรอกข้อมูล นร1'!E21,"")</f>
        <v/>
      </c>
      <c r="S24" s="6" t="str">
        <f t="shared" si="7"/>
        <v/>
      </c>
      <c r="T24" s="6" t="str">
        <f t="shared" si="0"/>
        <v/>
      </c>
      <c r="U24" s="6" t="str">
        <f t="shared" si="1"/>
        <v/>
      </c>
      <c r="V24" s="6" t="str">
        <f t="shared" si="2"/>
        <v/>
      </c>
      <c r="W24" s="6" t="str">
        <f t="shared" si="8"/>
        <v/>
      </c>
      <c r="X24" s="310"/>
      <c r="Y24" s="6" t="str">
        <f t="shared" si="9"/>
        <v/>
      </c>
      <c r="Z24" s="6" t="str">
        <f t="shared" si="10"/>
        <v/>
      </c>
      <c r="AA24" s="6" t="str">
        <f t="shared" si="11"/>
        <v/>
      </c>
      <c r="AB24" s="6" t="str">
        <f t="shared" si="12"/>
        <v/>
      </c>
    </row>
    <row r="25" spans="1:28" s="6" customFormat="1" ht="13.5" customHeight="1">
      <c r="A25" s="54" t="str">
        <f>เวลาเรียน1!A24</f>
        <v/>
      </c>
      <c r="B25" s="61" t="str">
        <f>IF(A25="","",SUM(คะแนนรายวิชา!D25:E25))</f>
        <v/>
      </c>
      <c r="C25" s="61" t="str">
        <f>IF(A25="","",SUM(คะแนนรายวิชา!H25:I25))</f>
        <v/>
      </c>
      <c r="D25" s="61" t="str">
        <f t="shared" si="3"/>
        <v/>
      </c>
      <c r="E25" s="62" t="str">
        <f>IF(B20="","",คะแนนรายวิชา!L25)</f>
        <v/>
      </c>
      <c r="F25" s="61" t="str">
        <f>IF(A25="","",SUM(คะแนนรายวิชา!D85:E85))</f>
        <v/>
      </c>
      <c r="G25" s="61" t="str">
        <f>IF(A25="","",SUM(คะแนนรายวิชา!H85:I85))</f>
        <v/>
      </c>
      <c r="H25" s="61" t="str">
        <f t="shared" si="4"/>
        <v/>
      </c>
      <c r="I25" s="62" t="str">
        <f>IF(F20="","",คะแนนรายวิชา!L85)</f>
        <v/>
      </c>
      <c r="J25" s="61" t="str">
        <f>IF(A25="","",SUM(คะแนนรายวิชา!D145:E145))</f>
        <v/>
      </c>
      <c r="K25" s="61" t="str">
        <f>IF(A25="","",SUM(คะแนนรายวิชา!H145:I145))</f>
        <v/>
      </c>
      <c r="L25" s="61" t="str">
        <f t="shared" si="5"/>
        <v/>
      </c>
      <c r="M25" s="62" t="str">
        <f>IF(J20="","",คะแนนรายวิชา!L145)</f>
        <v/>
      </c>
      <c r="N25" s="61" t="str">
        <f>IF(A25="","",SUM(คะแนนรายวิชา!D205:E205))</f>
        <v/>
      </c>
      <c r="O25" s="61" t="str">
        <f>IF(A25="","",SUM(คะแนนรายวิชา!H205:I205))</f>
        <v/>
      </c>
      <c r="P25" s="61" t="str">
        <f t="shared" si="6"/>
        <v/>
      </c>
      <c r="Q25" s="62" t="str">
        <f>IF(N20="","",คะแนนรายวิชา!L205)</f>
        <v/>
      </c>
      <c r="R25" s="141" t="str">
        <f>IF('กรอกข้อมูล นร1'!E22="ย้าย",'กรอกข้อมูล นร1'!E22,"")</f>
        <v/>
      </c>
      <c r="S25" s="6" t="str">
        <f t="shared" si="7"/>
        <v/>
      </c>
      <c r="T25" s="6" t="str">
        <f t="shared" si="0"/>
        <v/>
      </c>
      <c r="U25" s="6" t="str">
        <f t="shared" si="1"/>
        <v/>
      </c>
      <c r="V25" s="6" t="str">
        <f t="shared" si="2"/>
        <v/>
      </c>
      <c r="W25" s="6" t="str">
        <f t="shared" si="8"/>
        <v/>
      </c>
      <c r="X25" s="310"/>
      <c r="Y25" s="6" t="str">
        <f t="shared" si="9"/>
        <v/>
      </c>
      <c r="Z25" s="6" t="str">
        <f t="shared" si="10"/>
        <v/>
      </c>
      <c r="AA25" s="6" t="str">
        <f t="shared" si="11"/>
        <v/>
      </c>
      <c r="AB25" s="6" t="str">
        <f t="shared" si="12"/>
        <v/>
      </c>
    </row>
    <row r="26" spans="1:28" s="6" customFormat="1" ht="13.5" customHeight="1">
      <c r="A26" s="54" t="str">
        <f>เวลาเรียน1!A25</f>
        <v/>
      </c>
      <c r="B26" s="61" t="str">
        <f>IF(A26="","",SUM(คะแนนรายวิชา!D26:E26))</f>
        <v/>
      </c>
      <c r="C26" s="61" t="str">
        <f>IF(A26="","",SUM(คะแนนรายวิชา!H26:I26))</f>
        <v/>
      </c>
      <c r="D26" s="61" t="str">
        <f t="shared" si="3"/>
        <v/>
      </c>
      <c r="E26" s="62" t="str">
        <f>IF(B21="","",คะแนนรายวิชา!L26)</f>
        <v/>
      </c>
      <c r="F26" s="61" t="str">
        <f>IF(A26="","",SUM(คะแนนรายวิชา!D86:E86))</f>
        <v/>
      </c>
      <c r="G26" s="61" t="str">
        <f>IF(A26="","",SUM(คะแนนรายวิชา!H86:I86))</f>
        <v/>
      </c>
      <c r="H26" s="61" t="str">
        <f t="shared" si="4"/>
        <v/>
      </c>
      <c r="I26" s="62" t="str">
        <f>IF(F21="","",คะแนนรายวิชา!L86)</f>
        <v/>
      </c>
      <c r="J26" s="61" t="str">
        <f>IF(A26="","",SUM(คะแนนรายวิชา!D146:E146))</f>
        <v/>
      </c>
      <c r="K26" s="61" t="str">
        <f>IF(A26="","",SUM(คะแนนรายวิชา!H146:I146))</f>
        <v/>
      </c>
      <c r="L26" s="61" t="str">
        <f t="shared" si="5"/>
        <v/>
      </c>
      <c r="M26" s="62" t="str">
        <f>IF(J21="","",คะแนนรายวิชา!L146)</f>
        <v/>
      </c>
      <c r="N26" s="61" t="str">
        <f>IF(A26="","",SUM(คะแนนรายวิชา!D206:E206))</f>
        <v/>
      </c>
      <c r="O26" s="61" t="str">
        <f>IF(A26="","",SUM(คะแนนรายวิชา!H206:I206))</f>
        <v/>
      </c>
      <c r="P26" s="61" t="str">
        <f t="shared" si="6"/>
        <v/>
      </c>
      <c r="Q26" s="62" t="str">
        <f>IF(N21="","",คะแนนรายวิชา!L206)</f>
        <v/>
      </c>
      <c r="R26" s="141" t="str">
        <f>IF('กรอกข้อมูล นร1'!E23="ย้าย",'กรอกข้อมูล นร1'!E23,"")</f>
        <v/>
      </c>
      <c r="S26" s="6" t="str">
        <f t="shared" si="7"/>
        <v/>
      </c>
      <c r="T26" s="6" t="str">
        <f t="shared" si="0"/>
        <v/>
      </c>
      <c r="U26" s="6" t="str">
        <f t="shared" si="1"/>
        <v/>
      </c>
      <c r="V26" s="6" t="str">
        <f t="shared" si="2"/>
        <v/>
      </c>
      <c r="W26" s="6" t="str">
        <f t="shared" si="8"/>
        <v/>
      </c>
      <c r="X26" s="310"/>
      <c r="Y26" s="6" t="str">
        <f t="shared" si="9"/>
        <v/>
      </c>
      <c r="Z26" s="6" t="str">
        <f t="shared" si="10"/>
        <v/>
      </c>
      <c r="AA26" s="6" t="str">
        <f t="shared" si="11"/>
        <v/>
      </c>
      <c r="AB26" s="6" t="str">
        <f t="shared" si="12"/>
        <v/>
      </c>
    </row>
    <row r="27" spans="1:28" s="6" customFormat="1" ht="13.5" customHeight="1">
      <c r="A27" s="54" t="str">
        <f>เวลาเรียน1!A26</f>
        <v/>
      </c>
      <c r="B27" s="61" t="str">
        <f>IF(A27="","",SUM(คะแนนรายวิชา!D27:E27))</f>
        <v/>
      </c>
      <c r="C27" s="61" t="str">
        <f>IF(A27="","",SUM(คะแนนรายวิชา!H27:I27))</f>
        <v/>
      </c>
      <c r="D27" s="61" t="str">
        <f t="shared" si="3"/>
        <v/>
      </c>
      <c r="E27" s="62" t="str">
        <f>IF(B22="","",คะแนนรายวิชา!L27)</f>
        <v/>
      </c>
      <c r="F27" s="61" t="str">
        <f>IF(A27="","",SUM(คะแนนรายวิชา!D87:E87))</f>
        <v/>
      </c>
      <c r="G27" s="61" t="str">
        <f>IF(A27="","",SUM(คะแนนรายวิชา!H87:I87))</f>
        <v/>
      </c>
      <c r="H27" s="61" t="str">
        <f t="shared" si="4"/>
        <v/>
      </c>
      <c r="I27" s="62" t="str">
        <f>IF(F22="","",คะแนนรายวิชา!L87)</f>
        <v/>
      </c>
      <c r="J27" s="61" t="str">
        <f>IF(A27="","",SUM(คะแนนรายวิชา!D147:E147))</f>
        <v/>
      </c>
      <c r="K27" s="61" t="str">
        <f>IF(A27="","",SUM(คะแนนรายวิชา!H147:I147))</f>
        <v/>
      </c>
      <c r="L27" s="61" t="str">
        <f t="shared" si="5"/>
        <v/>
      </c>
      <c r="M27" s="62" t="str">
        <f>IF(J22="","",คะแนนรายวิชา!L147)</f>
        <v/>
      </c>
      <c r="N27" s="61" t="str">
        <f>IF(A27="","",SUM(คะแนนรายวิชา!D207:E207))</f>
        <v/>
      </c>
      <c r="O27" s="61" t="str">
        <f>IF(A27="","",SUM(คะแนนรายวิชา!H207:I207))</f>
        <v/>
      </c>
      <c r="P27" s="61" t="str">
        <f t="shared" si="6"/>
        <v/>
      </c>
      <c r="Q27" s="62" t="str">
        <f>IF(N22="","",คะแนนรายวิชา!L207)</f>
        <v/>
      </c>
      <c r="R27" s="141" t="str">
        <f>IF('กรอกข้อมูล นร1'!E24="ย้าย",'กรอกข้อมูล นร1'!E24,"")</f>
        <v/>
      </c>
      <c r="S27" s="6" t="str">
        <f t="shared" si="7"/>
        <v/>
      </c>
      <c r="T27" s="6" t="str">
        <f t="shared" si="0"/>
        <v/>
      </c>
      <c r="U27" s="6" t="str">
        <f t="shared" si="1"/>
        <v/>
      </c>
      <c r="V27" s="6" t="str">
        <f t="shared" si="2"/>
        <v/>
      </c>
      <c r="W27" s="6" t="str">
        <f t="shared" si="8"/>
        <v/>
      </c>
      <c r="X27" s="310"/>
      <c r="Y27" s="6" t="str">
        <f t="shared" si="9"/>
        <v/>
      </c>
      <c r="Z27" s="6" t="str">
        <f t="shared" si="10"/>
        <v/>
      </c>
      <c r="AA27" s="6" t="str">
        <f t="shared" si="11"/>
        <v/>
      </c>
      <c r="AB27" s="6" t="str">
        <f t="shared" si="12"/>
        <v/>
      </c>
    </row>
    <row r="28" spans="1:28" s="6" customFormat="1" ht="13.5" customHeight="1">
      <c r="A28" s="54" t="str">
        <f>เวลาเรียน1!A27</f>
        <v/>
      </c>
      <c r="B28" s="61" t="str">
        <f>IF(A28="","",SUM(คะแนนรายวิชา!D28:E28))</f>
        <v/>
      </c>
      <c r="C28" s="61" t="str">
        <f>IF(A28="","",SUM(คะแนนรายวิชา!H28:I28))</f>
        <v/>
      </c>
      <c r="D28" s="61" t="str">
        <f t="shared" si="3"/>
        <v/>
      </c>
      <c r="E28" s="62" t="str">
        <f>IF(B23="","",คะแนนรายวิชา!L28)</f>
        <v/>
      </c>
      <c r="F28" s="61" t="str">
        <f>IF(A28="","",SUM(คะแนนรายวิชา!D88:E88))</f>
        <v/>
      </c>
      <c r="G28" s="61" t="str">
        <f>IF(A28="","",SUM(คะแนนรายวิชา!H88:I88))</f>
        <v/>
      </c>
      <c r="H28" s="61" t="str">
        <f t="shared" si="4"/>
        <v/>
      </c>
      <c r="I28" s="62" t="str">
        <f>IF(F23="","",คะแนนรายวิชา!L88)</f>
        <v/>
      </c>
      <c r="J28" s="61" t="str">
        <f>IF(A28="","",SUM(คะแนนรายวิชา!D148:E148))</f>
        <v/>
      </c>
      <c r="K28" s="61" t="str">
        <f>IF(A28="","",SUM(คะแนนรายวิชา!H148:I148))</f>
        <v/>
      </c>
      <c r="L28" s="61" t="str">
        <f t="shared" si="5"/>
        <v/>
      </c>
      <c r="M28" s="62" t="str">
        <f>IF(J23="","",คะแนนรายวิชา!L148)</f>
        <v/>
      </c>
      <c r="N28" s="61" t="str">
        <f>IF(A28="","",SUM(คะแนนรายวิชา!D208:E208))</f>
        <v/>
      </c>
      <c r="O28" s="61" t="str">
        <f>IF(A28="","",SUM(คะแนนรายวิชา!H208:I208))</f>
        <v/>
      </c>
      <c r="P28" s="61" t="str">
        <f t="shared" si="6"/>
        <v/>
      </c>
      <c r="Q28" s="62" t="str">
        <f>IF(N23="","",คะแนนรายวิชา!L208)</f>
        <v/>
      </c>
      <c r="R28" s="141" t="str">
        <f>IF('กรอกข้อมูล นร1'!E25="ย้าย",'กรอกข้อมูล นร1'!E25,"")</f>
        <v/>
      </c>
      <c r="S28" s="6" t="str">
        <f t="shared" si="7"/>
        <v/>
      </c>
      <c r="T28" s="6" t="str">
        <f t="shared" si="0"/>
        <v/>
      </c>
      <c r="U28" s="6" t="str">
        <f t="shared" si="1"/>
        <v/>
      </c>
      <c r="V28" s="6" t="str">
        <f t="shared" si="2"/>
        <v/>
      </c>
      <c r="W28" s="6" t="str">
        <f t="shared" si="8"/>
        <v/>
      </c>
      <c r="X28" s="310"/>
      <c r="Y28" s="6" t="str">
        <f t="shared" si="9"/>
        <v/>
      </c>
      <c r="Z28" s="6" t="str">
        <f t="shared" si="10"/>
        <v/>
      </c>
      <c r="AA28" s="6" t="str">
        <f t="shared" si="11"/>
        <v/>
      </c>
      <c r="AB28" s="6" t="str">
        <f t="shared" si="12"/>
        <v/>
      </c>
    </row>
    <row r="29" spans="1:28" s="6" customFormat="1" ht="13.5" customHeight="1">
      <c r="A29" s="54" t="str">
        <f>เวลาเรียน1!A28</f>
        <v/>
      </c>
      <c r="B29" s="61" t="str">
        <f>IF(A29="","",SUM(คะแนนรายวิชา!D29:E29))</f>
        <v/>
      </c>
      <c r="C29" s="61" t="str">
        <f>IF(A29="","",SUM(คะแนนรายวิชา!H29:I29))</f>
        <v/>
      </c>
      <c r="D29" s="61" t="str">
        <f t="shared" si="3"/>
        <v/>
      </c>
      <c r="E29" s="62" t="str">
        <f>IF(B24="","",คะแนนรายวิชา!L29)</f>
        <v/>
      </c>
      <c r="F29" s="61" t="str">
        <f>IF(A29="","",SUM(คะแนนรายวิชา!D89:E89))</f>
        <v/>
      </c>
      <c r="G29" s="61" t="str">
        <f>IF(A29="","",SUM(คะแนนรายวิชา!H89:I89))</f>
        <v/>
      </c>
      <c r="H29" s="61" t="str">
        <f t="shared" si="4"/>
        <v/>
      </c>
      <c r="I29" s="62" t="str">
        <f>IF(F24="","",คะแนนรายวิชา!L89)</f>
        <v/>
      </c>
      <c r="J29" s="61" t="str">
        <f>IF(A29="","",SUM(คะแนนรายวิชา!D149:E149))</f>
        <v/>
      </c>
      <c r="K29" s="61" t="str">
        <f>IF(A29="","",SUM(คะแนนรายวิชา!H149:I149))</f>
        <v/>
      </c>
      <c r="L29" s="61" t="str">
        <f t="shared" si="5"/>
        <v/>
      </c>
      <c r="M29" s="62" t="str">
        <f>IF(J24="","",คะแนนรายวิชา!L149)</f>
        <v/>
      </c>
      <c r="N29" s="61" t="str">
        <f>IF(A29="","",SUM(คะแนนรายวิชา!D209:E209))</f>
        <v/>
      </c>
      <c r="O29" s="61" t="str">
        <f>IF(A29="","",SUM(คะแนนรายวิชา!H209:I209))</f>
        <v/>
      </c>
      <c r="P29" s="61" t="str">
        <f t="shared" si="6"/>
        <v/>
      </c>
      <c r="Q29" s="62" t="str">
        <f>IF(N24="","",คะแนนรายวิชา!L209)</f>
        <v/>
      </c>
      <c r="R29" s="141" t="str">
        <f>IF('กรอกข้อมูล นร1'!E26="ย้าย",'กรอกข้อมูล นร1'!E26,"")</f>
        <v/>
      </c>
      <c r="S29" s="6" t="str">
        <f t="shared" si="7"/>
        <v/>
      </c>
      <c r="T29" s="6" t="str">
        <f t="shared" si="0"/>
        <v/>
      </c>
      <c r="U29" s="6" t="str">
        <f t="shared" si="1"/>
        <v/>
      </c>
      <c r="V29" s="6" t="str">
        <f t="shared" si="2"/>
        <v/>
      </c>
      <c r="W29" s="6" t="str">
        <f t="shared" si="8"/>
        <v/>
      </c>
      <c r="X29" s="310"/>
      <c r="Y29" s="6" t="str">
        <f t="shared" si="9"/>
        <v/>
      </c>
      <c r="Z29" s="6" t="str">
        <f t="shared" si="10"/>
        <v/>
      </c>
      <c r="AA29" s="6" t="str">
        <f t="shared" si="11"/>
        <v/>
      </c>
      <c r="AB29" s="6" t="str">
        <f t="shared" si="12"/>
        <v/>
      </c>
    </row>
    <row r="30" spans="1:28" s="6" customFormat="1" ht="13.5" customHeight="1">
      <c r="A30" s="54" t="str">
        <f>เวลาเรียน1!A29</f>
        <v/>
      </c>
      <c r="B30" s="61" t="str">
        <f>IF(A30="","",SUM(คะแนนรายวิชา!D30:E30))</f>
        <v/>
      </c>
      <c r="C30" s="61" t="str">
        <f>IF(A30="","",SUM(คะแนนรายวิชา!H30:I30))</f>
        <v/>
      </c>
      <c r="D30" s="61" t="str">
        <f t="shared" si="3"/>
        <v/>
      </c>
      <c r="E30" s="62" t="str">
        <f>IF(B25="","",คะแนนรายวิชา!L30)</f>
        <v/>
      </c>
      <c r="F30" s="61" t="str">
        <f>IF(A30="","",SUM(คะแนนรายวิชา!D90:E90))</f>
        <v/>
      </c>
      <c r="G30" s="61" t="str">
        <f>IF(A30="","",SUM(คะแนนรายวิชา!H90:I90))</f>
        <v/>
      </c>
      <c r="H30" s="61" t="str">
        <f t="shared" si="4"/>
        <v/>
      </c>
      <c r="I30" s="62" t="str">
        <f>IF(F25="","",คะแนนรายวิชา!L90)</f>
        <v/>
      </c>
      <c r="J30" s="61" t="str">
        <f>IF(A30="","",SUM(คะแนนรายวิชา!D150:E150))</f>
        <v/>
      </c>
      <c r="K30" s="61" t="str">
        <f>IF(A30="","",SUM(คะแนนรายวิชา!H150:I150))</f>
        <v/>
      </c>
      <c r="L30" s="61" t="str">
        <f t="shared" si="5"/>
        <v/>
      </c>
      <c r="M30" s="62" t="str">
        <f>IF(J25="","",คะแนนรายวิชา!L150)</f>
        <v/>
      </c>
      <c r="N30" s="61" t="str">
        <f>IF(A30="","",SUM(คะแนนรายวิชา!D210:E210))</f>
        <v/>
      </c>
      <c r="O30" s="61" t="str">
        <f>IF(A30="","",SUM(คะแนนรายวิชา!H210:I210))</f>
        <v/>
      </c>
      <c r="P30" s="61" t="str">
        <f t="shared" si="6"/>
        <v/>
      </c>
      <c r="Q30" s="62" t="str">
        <f>IF(N25="","",คะแนนรายวิชา!L210)</f>
        <v/>
      </c>
      <c r="R30" s="141" t="str">
        <f>IF('กรอกข้อมูล นร1'!E27="ย้าย",'กรอกข้อมูล นร1'!E27,"")</f>
        <v/>
      </c>
      <c r="S30" s="6" t="str">
        <f t="shared" si="7"/>
        <v/>
      </c>
      <c r="T30" s="6" t="str">
        <f t="shared" si="0"/>
        <v/>
      </c>
      <c r="U30" s="6" t="str">
        <f t="shared" si="1"/>
        <v/>
      </c>
      <c r="V30" s="6" t="str">
        <f t="shared" si="2"/>
        <v/>
      </c>
      <c r="W30" s="6" t="str">
        <f t="shared" si="8"/>
        <v/>
      </c>
      <c r="X30" s="310"/>
      <c r="Y30" s="6" t="str">
        <f t="shared" si="9"/>
        <v/>
      </c>
      <c r="Z30" s="6" t="str">
        <f t="shared" si="10"/>
        <v/>
      </c>
      <c r="AA30" s="6" t="str">
        <f t="shared" si="11"/>
        <v/>
      </c>
      <c r="AB30" s="6" t="str">
        <f t="shared" si="12"/>
        <v/>
      </c>
    </row>
    <row r="31" spans="1:28" s="6" customFormat="1" ht="13.5" customHeight="1">
      <c r="A31" s="54" t="str">
        <f>เวลาเรียน1!A30</f>
        <v/>
      </c>
      <c r="B31" s="61" t="str">
        <f>IF(A31="","",SUM(คะแนนรายวิชา!D31:E31))</f>
        <v/>
      </c>
      <c r="C31" s="61" t="str">
        <f>IF(A31="","",SUM(คะแนนรายวิชา!H31:I31))</f>
        <v/>
      </c>
      <c r="D31" s="61" t="str">
        <f t="shared" si="3"/>
        <v/>
      </c>
      <c r="E31" s="62" t="str">
        <f>IF(B26="","",คะแนนรายวิชา!L31)</f>
        <v/>
      </c>
      <c r="F31" s="61" t="str">
        <f>IF(A31="","",SUM(คะแนนรายวิชา!D91:E91))</f>
        <v/>
      </c>
      <c r="G31" s="61" t="str">
        <f>IF(A31="","",SUM(คะแนนรายวิชา!H91:I91))</f>
        <v/>
      </c>
      <c r="H31" s="61" t="str">
        <f t="shared" si="4"/>
        <v/>
      </c>
      <c r="I31" s="62" t="str">
        <f>IF(F26="","",คะแนนรายวิชา!L91)</f>
        <v/>
      </c>
      <c r="J31" s="61" t="str">
        <f>IF(A31="","",SUM(คะแนนรายวิชา!D151:E151))</f>
        <v/>
      </c>
      <c r="K31" s="61" t="str">
        <f>IF(A31="","",SUM(คะแนนรายวิชา!H151:I151))</f>
        <v/>
      </c>
      <c r="L31" s="61" t="str">
        <f t="shared" si="5"/>
        <v/>
      </c>
      <c r="M31" s="62" t="str">
        <f>IF(J26="","",คะแนนรายวิชา!L151)</f>
        <v/>
      </c>
      <c r="N31" s="61" t="str">
        <f>IF(A31="","",SUM(คะแนนรายวิชา!D211:E211))</f>
        <v/>
      </c>
      <c r="O31" s="61" t="str">
        <f>IF(A31="","",SUM(คะแนนรายวิชา!H211:I211))</f>
        <v/>
      </c>
      <c r="P31" s="61" t="str">
        <f t="shared" si="6"/>
        <v/>
      </c>
      <c r="Q31" s="62" t="str">
        <f>IF(N26="","",คะแนนรายวิชา!L211)</f>
        <v/>
      </c>
      <c r="R31" s="141" t="str">
        <f>IF('กรอกข้อมูล นร1'!E28="ย้าย",'กรอกข้อมูล นร1'!E28,"")</f>
        <v/>
      </c>
      <c r="S31" s="6" t="str">
        <f t="shared" si="7"/>
        <v/>
      </c>
      <c r="T31" s="6" t="str">
        <f t="shared" si="0"/>
        <v/>
      </c>
      <c r="U31" s="6" t="str">
        <f t="shared" si="1"/>
        <v/>
      </c>
      <c r="V31" s="6" t="str">
        <f t="shared" si="2"/>
        <v/>
      </c>
      <c r="W31" s="6" t="str">
        <f t="shared" si="8"/>
        <v/>
      </c>
      <c r="X31" s="310"/>
      <c r="Y31" s="6" t="str">
        <f t="shared" si="9"/>
        <v/>
      </c>
      <c r="Z31" s="6" t="str">
        <f t="shared" si="10"/>
        <v/>
      </c>
      <c r="AA31" s="6" t="str">
        <f t="shared" si="11"/>
        <v/>
      </c>
      <c r="AB31" s="6" t="str">
        <f t="shared" si="12"/>
        <v/>
      </c>
    </row>
    <row r="32" spans="1:28" s="6" customFormat="1" ht="13.5" customHeight="1">
      <c r="A32" s="54" t="str">
        <f>เวลาเรียน1!A31</f>
        <v/>
      </c>
      <c r="B32" s="61" t="str">
        <f>IF(A32="","",SUM(คะแนนรายวิชา!D32:E32))</f>
        <v/>
      </c>
      <c r="C32" s="61" t="str">
        <f>IF(A32="","",SUM(คะแนนรายวิชา!H32:I32))</f>
        <v/>
      </c>
      <c r="D32" s="61" t="str">
        <f t="shared" si="3"/>
        <v/>
      </c>
      <c r="E32" s="62" t="str">
        <f>IF(B27="","",คะแนนรายวิชา!L32)</f>
        <v/>
      </c>
      <c r="F32" s="61" t="str">
        <f>IF(A32="","",SUM(คะแนนรายวิชา!D92:E92))</f>
        <v/>
      </c>
      <c r="G32" s="61" t="str">
        <f>IF(A32="","",SUM(คะแนนรายวิชา!H92:I92))</f>
        <v/>
      </c>
      <c r="H32" s="61" t="str">
        <f t="shared" si="4"/>
        <v/>
      </c>
      <c r="I32" s="62" t="str">
        <f>IF(F27="","",คะแนนรายวิชา!L92)</f>
        <v/>
      </c>
      <c r="J32" s="61" t="str">
        <f>IF(A32="","",SUM(คะแนนรายวิชา!D152:E152))</f>
        <v/>
      </c>
      <c r="K32" s="61" t="str">
        <f>IF(A32="","",SUM(คะแนนรายวิชา!H152:I152))</f>
        <v/>
      </c>
      <c r="L32" s="61" t="str">
        <f t="shared" si="5"/>
        <v/>
      </c>
      <c r="M32" s="62" t="str">
        <f>IF(J27="","",คะแนนรายวิชา!L152)</f>
        <v/>
      </c>
      <c r="N32" s="61" t="str">
        <f>IF(A32="","",SUM(คะแนนรายวิชา!D212:E212))</f>
        <v/>
      </c>
      <c r="O32" s="61" t="str">
        <f>IF(A32="","",SUM(คะแนนรายวิชา!H212:I212))</f>
        <v/>
      </c>
      <c r="P32" s="61" t="str">
        <f t="shared" si="6"/>
        <v/>
      </c>
      <c r="Q32" s="62" t="str">
        <f>IF(N27="","",คะแนนรายวิชา!L212)</f>
        <v/>
      </c>
      <c r="R32" s="141" t="str">
        <f>IF('กรอกข้อมูล นร1'!E29="ย้าย",'กรอกข้อมูล นร1'!E29,"")</f>
        <v/>
      </c>
      <c r="S32" s="6" t="str">
        <f t="shared" si="7"/>
        <v/>
      </c>
      <c r="T32" s="6" t="str">
        <f t="shared" si="0"/>
        <v/>
      </c>
      <c r="U32" s="6" t="str">
        <f t="shared" si="1"/>
        <v/>
      </c>
      <c r="V32" s="6" t="str">
        <f t="shared" si="2"/>
        <v/>
      </c>
      <c r="W32" s="6" t="str">
        <f t="shared" si="8"/>
        <v/>
      </c>
      <c r="X32" s="310"/>
      <c r="Y32" s="6" t="str">
        <f t="shared" si="9"/>
        <v/>
      </c>
      <c r="Z32" s="6" t="str">
        <f t="shared" si="10"/>
        <v/>
      </c>
      <c r="AA32" s="6" t="str">
        <f t="shared" si="11"/>
        <v/>
      </c>
      <c r="AB32" s="6" t="str">
        <f t="shared" si="12"/>
        <v/>
      </c>
    </row>
    <row r="33" spans="1:28" s="6" customFormat="1" ht="13.5" customHeight="1">
      <c r="A33" s="54" t="str">
        <f>เวลาเรียน1!A32</f>
        <v/>
      </c>
      <c r="B33" s="61" t="str">
        <f>IF(A33="","",SUM(คะแนนรายวิชา!D33:E33))</f>
        <v/>
      </c>
      <c r="C33" s="61" t="str">
        <f>IF(A33="","",SUM(คะแนนรายวิชา!H33:I33))</f>
        <v/>
      </c>
      <c r="D33" s="61" t="str">
        <f t="shared" si="3"/>
        <v/>
      </c>
      <c r="E33" s="62" t="str">
        <f>IF(B28="","",คะแนนรายวิชา!L33)</f>
        <v/>
      </c>
      <c r="F33" s="61" t="str">
        <f>IF(A33="","",SUM(คะแนนรายวิชา!D93:E93))</f>
        <v/>
      </c>
      <c r="G33" s="61" t="str">
        <f>IF(A33="","",SUM(คะแนนรายวิชา!H93:I93))</f>
        <v/>
      </c>
      <c r="H33" s="61" t="str">
        <f t="shared" si="4"/>
        <v/>
      </c>
      <c r="I33" s="62" t="str">
        <f>IF(F28="","",คะแนนรายวิชา!L93)</f>
        <v/>
      </c>
      <c r="J33" s="61" t="str">
        <f>IF(A33="","",SUM(คะแนนรายวิชา!D153:E153))</f>
        <v/>
      </c>
      <c r="K33" s="61" t="str">
        <f>IF(A33="","",SUM(คะแนนรายวิชา!H153:I153))</f>
        <v/>
      </c>
      <c r="L33" s="61" t="str">
        <f t="shared" si="5"/>
        <v/>
      </c>
      <c r="M33" s="62" t="str">
        <f>IF(J28="","",คะแนนรายวิชา!L153)</f>
        <v/>
      </c>
      <c r="N33" s="61" t="str">
        <f>IF(A33="","",SUM(คะแนนรายวิชา!D213:E213))</f>
        <v/>
      </c>
      <c r="O33" s="61" t="str">
        <f>IF(A33="","",SUM(คะแนนรายวิชา!H213:I213))</f>
        <v/>
      </c>
      <c r="P33" s="61" t="str">
        <f t="shared" si="6"/>
        <v/>
      </c>
      <c r="Q33" s="62" t="str">
        <f>IF(N28="","",คะแนนรายวิชา!L213)</f>
        <v/>
      </c>
      <c r="R33" s="141" t="str">
        <f>IF('กรอกข้อมูล นร1'!E30="ย้าย",'กรอกข้อมูล นร1'!E30,"")</f>
        <v/>
      </c>
      <c r="S33" s="6" t="str">
        <f t="shared" si="7"/>
        <v/>
      </c>
      <c r="T33" s="6" t="str">
        <f t="shared" si="0"/>
        <v/>
      </c>
      <c r="U33" s="6" t="str">
        <f t="shared" si="1"/>
        <v/>
      </c>
      <c r="V33" s="6" t="str">
        <f t="shared" si="2"/>
        <v/>
      </c>
      <c r="W33" s="6" t="str">
        <f t="shared" si="8"/>
        <v/>
      </c>
      <c r="X33" s="310"/>
      <c r="Y33" s="6" t="str">
        <f t="shared" si="9"/>
        <v/>
      </c>
      <c r="Z33" s="6" t="str">
        <f t="shared" si="10"/>
        <v/>
      </c>
      <c r="AA33" s="6" t="str">
        <f t="shared" si="11"/>
        <v/>
      </c>
      <c r="AB33" s="6" t="str">
        <f t="shared" si="12"/>
        <v/>
      </c>
    </row>
    <row r="34" spans="1:28" s="6" customFormat="1" ht="13.5" customHeight="1">
      <c r="A34" s="54" t="str">
        <f>เวลาเรียน1!A33</f>
        <v/>
      </c>
      <c r="B34" s="61" t="str">
        <f>IF(A34="","",SUM(คะแนนรายวิชา!D34:E34))</f>
        <v/>
      </c>
      <c r="C34" s="61" t="str">
        <f>IF(A34="","",SUM(คะแนนรายวิชา!H34:I34))</f>
        <v/>
      </c>
      <c r="D34" s="61" t="str">
        <f t="shared" si="3"/>
        <v/>
      </c>
      <c r="E34" s="62" t="str">
        <f>IF(B29="","",คะแนนรายวิชา!L34)</f>
        <v/>
      </c>
      <c r="F34" s="61" t="str">
        <f>IF(A34="","",SUM(คะแนนรายวิชา!D94:E94))</f>
        <v/>
      </c>
      <c r="G34" s="61" t="str">
        <f>IF(A34="","",SUM(คะแนนรายวิชา!H94:I94))</f>
        <v/>
      </c>
      <c r="H34" s="61" t="str">
        <f t="shared" si="4"/>
        <v/>
      </c>
      <c r="I34" s="62" t="str">
        <f>IF(F29="","",คะแนนรายวิชา!L94)</f>
        <v/>
      </c>
      <c r="J34" s="61" t="str">
        <f>IF(A34="","",SUM(คะแนนรายวิชา!D154:E154))</f>
        <v/>
      </c>
      <c r="K34" s="61" t="str">
        <f>IF(A34="","",SUM(คะแนนรายวิชา!H154:I154))</f>
        <v/>
      </c>
      <c r="L34" s="61" t="str">
        <f t="shared" si="5"/>
        <v/>
      </c>
      <c r="M34" s="62" t="str">
        <f>IF(J29="","",คะแนนรายวิชา!L154)</f>
        <v/>
      </c>
      <c r="N34" s="61" t="str">
        <f>IF(A34="","",SUM(คะแนนรายวิชา!D214:E214))</f>
        <v/>
      </c>
      <c r="O34" s="61" t="str">
        <f>IF(A34="","",SUM(คะแนนรายวิชา!H214:I214))</f>
        <v/>
      </c>
      <c r="P34" s="61" t="str">
        <f t="shared" si="6"/>
        <v/>
      </c>
      <c r="Q34" s="62" t="str">
        <f>IF(N29="","",คะแนนรายวิชา!L214)</f>
        <v/>
      </c>
      <c r="R34" s="141" t="str">
        <f>IF('กรอกข้อมูล นร1'!E31="ย้าย",'กรอกข้อมูล นร1'!E31,"")</f>
        <v/>
      </c>
      <c r="S34" s="6" t="str">
        <f t="shared" si="7"/>
        <v/>
      </c>
      <c r="T34" s="6" t="str">
        <f t="shared" si="0"/>
        <v/>
      </c>
      <c r="U34" s="6" t="str">
        <f t="shared" si="1"/>
        <v/>
      </c>
      <c r="V34" s="6" t="str">
        <f t="shared" si="2"/>
        <v/>
      </c>
      <c r="W34" s="6" t="str">
        <f t="shared" si="8"/>
        <v/>
      </c>
      <c r="X34" s="310"/>
      <c r="Y34" s="6" t="str">
        <f t="shared" si="9"/>
        <v/>
      </c>
      <c r="Z34" s="6" t="str">
        <f t="shared" si="10"/>
        <v/>
      </c>
      <c r="AA34" s="6" t="str">
        <f t="shared" si="11"/>
        <v/>
      </c>
      <c r="AB34" s="6" t="str">
        <f t="shared" si="12"/>
        <v/>
      </c>
    </row>
    <row r="35" spans="1:28" s="6" customFormat="1" ht="13.5" customHeight="1">
      <c r="A35" s="54" t="str">
        <f>เวลาเรียน1!A34</f>
        <v/>
      </c>
      <c r="B35" s="61" t="str">
        <f>IF(A35="","",SUM(คะแนนรายวิชา!D35:E35))</f>
        <v/>
      </c>
      <c r="C35" s="61" t="str">
        <f>IF(A35="","",SUM(คะแนนรายวิชา!H35:I35))</f>
        <v/>
      </c>
      <c r="D35" s="61" t="str">
        <f t="shared" si="3"/>
        <v/>
      </c>
      <c r="E35" s="62" t="str">
        <f>IF(B30="","",คะแนนรายวิชา!L35)</f>
        <v/>
      </c>
      <c r="F35" s="61" t="str">
        <f>IF(A35="","",SUM(คะแนนรายวิชา!D95:E95))</f>
        <v/>
      </c>
      <c r="G35" s="61" t="str">
        <f>IF(A35="","",SUM(คะแนนรายวิชา!H95:I95))</f>
        <v/>
      </c>
      <c r="H35" s="61" t="str">
        <f t="shared" si="4"/>
        <v/>
      </c>
      <c r="I35" s="62" t="str">
        <f>IF(F30="","",คะแนนรายวิชา!L95)</f>
        <v/>
      </c>
      <c r="J35" s="61" t="str">
        <f>IF(A35="","",SUM(คะแนนรายวิชา!D155:E155))</f>
        <v/>
      </c>
      <c r="K35" s="61" t="str">
        <f>IF(A35="","",SUM(คะแนนรายวิชา!H155:I155))</f>
        <v/>
      </c>
      <c r="L35" s="61" t="str">
        <f t="shared" si="5"/>
        <v/>
      </c>
      <c r="M35" s="62" t="str">
        <f>IF(J30="","",คะแนนรายวิชา!L155)</f>
        <v/>
      </c>
      <c r="N35" s="61" t="str">
        <f>IF(A35="","",SUM(คะแนนรายวิชา!D215:E215))</f>
        <v/>
      </c>
      <c r="O35" s="61" t="str">
        <f>IF(A35="","",SUM(คะแนนรายวิชา!H215:I215))</f>
        <v/>
      </c>
      <c r="P35" s="61" t="str">
        <f t="shared" si="6"/>
        <v/>
      </c>
      <c r="Q35" s="62" t="str">
        <f>IF(N30="","",คะแนนรายวิชา!L215)</f>
        <v/>
      </c>
      <c r="R35" s="141" t="str">
        <f>IF('กรอกข้อมูล นร1'!E32="ย้าย",'กรอกข้อมูล นร1'!E32,"")</f>
        <v/>
      </c>
      <c r="S35" s="6" t="str">
        <f t="shared" si="7"/>
        <v/>
      </c>
      <c r="T35" s="6" t="str">
        <f t="shared" si="0"/>
        <v/>
      </c>
      <c r="U35" s="6" t="str">
        <f t="shared" si="1"/>
        <v/>
      </c>
      <c r="V35" s="6" t="str">
        <f t="shared" si="2"/>
        <v/>
      </c>
      <c r="W35" s="6" t="str">
        <f t="shared" si="8"/>
        <v/>
      </c>
      <c r="X35" s="310"/>
      <c r="Y35" s="6" t="str">
        <f t="shared" si="9"/>
        <v/>
      </c>
      <c r="Z35" s="6" t="str">
        <f t="shared" si="10"/>
        <v/>
      </c>
      <c r="AA35" s="6" t="str">
        <f t="shared" si="11"/>
        <v/>
      </c>
      <c r="AB35" s="6" t="str">
        <f t="shared" si="12"/>
        <v/>
      </c>
    </row>
    <row r="36" spans="1:28" s="6" customFormat="1" ht="13.5" customHeight="1">
      <c r="A36" s="54" t="str">
        <f>เวลาเรียน1!A35</f>
        <v/>
      </c>
      <c r="B36" s="61" t="str">
        <f>IF(A36="","",SUM(คะแนนรายวิชา!D36:E36))</f>
        <v/>
      </c>
      <c r="C36" s="61" t="str">
        <f>IF(A36="","",SUM(คะแนนรายวิชา!H36:I36))</f>
        <v/>
      </c>
      <c r="D36" s="61" t="str">
        <f t="shared" si="3"/>
        <v/>
      </c>
      <c r="E36" s="62" t="str">
        <f>IF(B31="","",คะแนนรายวิชา!L36)</f>
        <v/>
      </c>
      <c r="F36" s="61" t="str">
        <f>IF(A36="","",SUM(คะแนนรายวิชา!D96:E96))</f>
        <v/>
      </c>
      <c r="G36" s="61" t="str">
        <f>IF(A36="","",SUM(คะแนนรายวิชา!H96:I96))</f>
        <v/>
      </c>
      <c r="H36" s="61" t="str">
        <f t="shared" si="4"/>
        <v/>
      </c>
      <c r="I36" s="62" t="str">
        <f>IF(F31="","",คะแนนรายวิชา!L96)</f>
        <v/>
      </c>
      <c r="J36" s="61" t="str">
        <f>IF(A36="","",SUM(คะแนนรายวิชา!D156:E156))</f>
        <v/>
      </c>
      <c r="K36" s="61" t="str">
        <f>IF(A36="","",SUM(คะแนนรายวิชา!H156:I156))</f>
        <v/>
      </c>
      <c r="L36" s="61" t="str">
        <f t="shared" si="5"/>
        <v/>
      </c>
      <c r="M36" s="62" t="str">
        <f>IF(J31="","",คะแนนรายวิชา!L156)</f>
        <v/>
      </c>
      <c r="N36" s="61" t="str">
        <f>IF(A36="","",SUM(คะแนนรายวิชา!D216:E216))</f>
        <v/>
      </c>
      <c r="O36" s="61" t="str">
        <f>IF(A36="","",SUM(คะแนนรายวิชา!H216:I216))</f>
        <v/>
      </c>
      <c r="P36" s="61" t="str">
        <f t="shared" si="6"/>
        <v/>
      </c>
      <c r="Q36" s="62" t="str">
        <f>IF(N31="","",คะแนนรายวิชา!L216)</f>
        <v/>
      </c>
      <c r="R36" s="141" t="str">
        <f>IF('กรอกข้อมูล นร1'!E33="ย้าย",'กรอกข้อมูล นร1'!E33,"")</f>
        <v/>
      </c>
      <c r="S36" s="6" t="str">
        <f t="shared" si="7"/>
        <v/>
      </c>
      <c r="T36" s="6" t="str">
        <f t="shared" si="0"/>
        <v/>
      </c>
      <c r="U36" s="6" t="str">
        <f t="shared" si="1"/>
        <v/>
      </c>
      <c r="V36" s="6" t="str">
        <f t="shared" si="2"/>
        <v/>
      </c>
      <c r="W36" s="6" t="str">
        <f t="shared" si="8"/>
        <v/>
      </c>
      <c r="X36" s="310"/>
      <c r="Y36" s="6" t="str">
        <f t="shared" si="9"/>
        <v/>
      </c>
      <c r="Z36" s="6" t="str">
        <f t="shared" si="10"/>
        <v/>
      </c>
      <c r="AA36" s="6" t="str">
        <f t="shared" si="11"/>
        <v/>
      </c>
      <c r="AB36" s="6" t="str">
        <f t="shared" si="12"/>
        <v/>
      </c>
    </row>
    <row r="37" spans="1:28" s="6" customFormat="1" ht="13.5" customHeight="1">
      <c r="A37" s="54" t="str">
        <f>เวลาเรียน1!A36</f>
        <v/>
      </c>
      <c r="B37" s="61" t="str">
        <f>IF(A37="","",SUM(คะแนนรายวิชา!D37:E37))</f>
        <v/>
      </c>
      <c r="C37" s="61" t="str">
        <f>IF(A37="","",SUM(คะแนนรายวิชา!H37:I37))</f>
        <v/>
      </c>
      <c r="D37" s="61" t="str">
        <f t="shared" si="3"/>
        <v/>
      </c>
      <c r="E37" s="62" t="str">
        <f>IF(B32="","",คะแนนรายวิชา!L37)</f>
        <v/>
      </c>
      <c r="F37" s="61" t="str">
        <f>IF(A37="","",SUM(คะแนนรายวิชา!D97:E97))</f>
        <v/>
      </c>
      <c r="G37" s="61" t="str">
        <f>IF(A37="","",SUM(คะแนนรายวิชา!H97:I97))</f>
        <v/>
      </c>
      <c r="H37" s="61" t="str">
        <f t="shared" si="4"/>
        <v/>
      </c>
      <c r="I37" s="62" t="str">
        <f>IF(F32="","",คะแนนรายวิชา!L97)</f>
        <v/>
      </c>
      <c r="J37" s="61" t="str">
        <f>IF(A37="","",SUM(คะแนนรายวิชา!D157:E157))</f>
        <v/>
      </c>
      <c r="K37" s="61" t="str">
        <f>IF(A37="","",SUM(คะแนนรายวิชา!H157:I157))</f>
        <v/>
      </c>
      <c r="L37" s="61" t="str">
        <f t="shared" si="5"/>
        <v/>
      </c>
      <c r="M37" s="62" t="str">
        <f>IF(J32="","",คะแนนรายวิชา!L157)</f>
        <v/>
      </c>
      <c r="N37" s="61" t="str">
        <f>IF(A37="","",SUM(คะแนนรายวิชา!D217:E217))</f>
        <v/>
      </c>
      <c r="O37" s="61" t="str">
        <f>IF(A37="","",SUM(คะแนนรายวิชา!H217:I217))</f>
        <v/>
      </c>
      <c r="P37" s="61" t="str">
        <f t="shared" si="6"/>
        <v/>
      </c>
      <c r="Q37" s="62" t="str">
        <f>IF(N32="","",คะแนนรายวิชา!L217)</f>
        <v/>
      </c>
      <c r="R37" s="141" t="str">
        <f>IF('กรอกข้อมูล นร1'!E34="ย้าย",'กรอกข้อมูล นร1'!E34,"")</f>
        <v/>
      </c>
      <c r="S37" s="6" t="str">
        <f t="shared" si="7"/>
        <v/>
      </c>
      <c r="T37" s="6" t="str">
        <f t="shared" si="0"/>
        <v/>
      </c>
      <c r="U37" s="6" t="str">
        <f t="shared" si="1"/>
        <v/>
      </c>
      <c r="V37" s="6" t="str">
        <f t="shared" si="2"/>
        <v/>
      </c>
      <c r="W37" s="6" t="str">
        <f t="shared" si="8"/>
        <v/>
      </c>
      <c r="X37" s="310"/>
      <c r="Y37" s="6" t="str">
        <f t="shared" si="9"/>
        <v/>
      </c>
      <c r="Z37" s="6" t="str">
        <f t="shared" si="10"/>
        <v/>
      </c>
      <c r="AA37" s="6" t="str">
        <f t="shared" si="11"/>
        <v/>
      </c>
      <c r="AB37" s="6" t="str">
        <f t="shared" si="12"/>
        <v/>
      </c>
    </row>
    <row r="38" spans="1:28" s="6" customFormat="1" ht="13.5" customHeight="1">
      <c r="A38" s="54" t="str">
        <f>เวลาเรียน1!A37</f>
        <v/>
      </c>
      <c r="B38" s="61" t="str">
        <f>IF(A38="","",SUM(คะแนนรายวิชา!D38:E38))</f>
        <v/>
      </c>
      <c r="C38" s="61" t="str">
        <f>IF(A38="","",SUM(คะแนนรายวิชา!H38:I38))</f>
        <v/>
      </c>
      <c r="D38" s="61" t="str">
        <f t="shared" si="3"/>
        <v/>
      </c>
      <c r="E38" s="62" t="str">
        <f>IF(B33="","",คะแนนรายวิชา!L38)</f>
        <v/>
      </c>
      <c r="F38" s="61" t="str">
        <f>IF(A38="","",SUM(คะแนนรายวิชา!D98:E98))</f>
        <v/>
      </c>
      <c r="G38" s="61" t="str">
        <f>IF(A38="","",SUM(คะแนนรายวิชา!H98:I98))</f>
        <v/>
      </c>
      <c r="H38" s="61" t="str">
        <f t="shared" si="4"/>
        <v/>
      </c>
      <c r="I38" s="62" t="str">
        <f>IF(F33="","",คะแนนรายวิชา!L98)</f>
        <v/>
      </c>
      <c r="J38" s="61" t="str">
        <f>IF(A38="","",SUM(คะแนนรายวิชา!D158:E158))</f>
        <v/>
      </c>
      <c r="K38" s="61" t="str">
        <f>IF(A38="","",SUM(คะแนนรายวิชา!H158:I158))</f>
        <v/>
      </c>
      <c r="L38" s="61" t="str">
        <f t="shared" si="5"/>
        <v/>
      </c>
      <c r="M38" s="62" t="str">
        <f>IF(J33="","",คะแนนรายวิชา!L158)</f>
        <v/>
      </c>
      <c r="N38" s="61" t="str">
        <f>IF(A38="","",SUM(คะแนนรายวิชา!D218:E218))</f>
        <v/>
      </c>
      <c r="O38" s="61" t="str">
        <f>IF(A38="","",SUM(คะแนนรายวิชา!H218:I218))</f>
        <v/>
      </c>
      <c r="P38" s="61" t="str">
        <f t="shared" si="6"/>
        <v/>
      </c>
      <c r="Q38" s="62" t="str">
        <f>IF(N33="","",คะแนนรายวิชา!L218)</f>
        <v/>
      </c>
      <c r="R38" s="141" t="str">
        <f>IF('กรอกข้อมูล นร1'!E35="ย้าย",'กรอกข้อมูล นร1'!E35,"")</f>
        <v/>
      </c>
      <c r="S38" s="6" t="str">
        <f t="shared" si="7"/>
        <v/>
      </c>
      <c r="T38" s="6" t="str">
        <f t="shared" si="0"/>
        <v/>
      </c>
      <c r="U38" s="6" t="str">
        <f t="shared" si="1"/>
        <v/>
      </c>
      <c r="V38" s="6" t="str">
        <f t="shared" si="2"/>
        <v/>
      </c>
      <c r="W38" s="6" t="str">
        <f t="shared" si="8"/>
        <v/>
      </c>
      <c r="X38" s="310"/>
      <c r="Y38" s="6" t="str">
        <f t="shared" si="9"/>
        <v/>
      </c>
      <c r="Z38" s="6" t="str">
        <f t="shared" si="10"/>
        <v/>
      </c>
      <c r="AA38" s="6" t="str">
        <f t="shared" si="11"/>
        <v/>
      </c>
      <c r="AB38" s="6" t="str">
        <f t="shared" si="12"/>
        <v/>
      </c>
    </row>
    <row r="39" spans="1:28" s="6" customFormat="1" ht="13.5" customHeight="1">
      <c r="A39" s="54" t="str">
        <f>เวลาเรียน1!A38</f>
        <v/>
      </c>
      <c r="B39" s="61" t="str">
        <f>IF(A39="","",SUM(คะแนนรายวิชา!D39:E39))</f>
        <v/>
      </c>
      <c r="C39" s="61" t="str">
        <f>IF(A39="","",SUM(คะแนนรายวิชา!H39:I39))</f>
        <v/>
      </c>
      <c r="D39" s="61" t="str">
        <f t="shared" si="3"/>
        <v/>
      </c>
      <c r="E39" s="62" t="str">
        <f>IF(B34="","",คะแนนรายวิชา!L39)</f>
        <v/>
      </c>
      <c r="F39" s="61" t="str">
        <f>IF(A39="","",SUM(คะแนนรายวิชา!D99:E99))</f>
        <v/>
      </c>
      <c r="G39" s="61" t="str">
        <f>IF(A39="","",SUM(คะแนนรายวิชา!H99:I99))</f>
        <v/>
      </c>
      <c r="H39" s="61" t="str">
        <f t="shared" si="4"/>
        <v/>
      </c>
      <c r="I39" s="62" t="str">
        <f>IF(F34="","",คะแนนรายวิชา!L99)</f>
        <v/>
      </c>
      <c r="J39" s="61" t="str">
        <f>IF(A39="","",SUM(คะแนนรายวิชา!D159:E159))</f>
        <v/>
      </c>
      <c r="K39" s="61" t="str">
        <f>IF(A39="","",SUM(คะแนนรายวิชา!H159:I159))</f>
        <v/>
      </c>
      <c r="L39" s="61" t="str">
        <f t="shared" si="5"/>
        <v/>
      </c>
      <c r="M39" s="62" t="str">
        <f>IF(J34="","",คะแนนรายวิชา!L159)</f>
        <v/>
      </c>
      <c r="N39" s="61" t="str">
        <f>IF(A39="","",SUM(คะแนนรายวิชา!D219:E219))</f>
        <v/>
      </c>
      <c r="O39" s="61" t="str">
        <f>IF(A39="","",SUM(คะแนนรายวิชา!H219:I219))</f>
        <v/>
      </c>
      <c r="P39" s="61" t="str">
        <f t="shared" si="6"/>
        <v/>
      </c>
      <c r="Q39" s="62" t="str">
        <f>IF(N34="","",คะแนนรายวิชา!L219)</f>
        <v/>
      </c>
      <c r="R39" s="141" t="str">
        <f>IF('กรอกข้อมูล นร1'!E36="ย้าย",'กรอกข้อมูล นร1'!E36,"")</f>
        <v/>
      </c>
      <c r="S39" s="6" t="str">
        <f t="shared" si="7"/>
        <v/>
      </c>
      <c r="T39" s="6" t="str">
        <f t="shared" si="0"/>
        <v/>
      </c>
      <c r="U39" s="6" t="str">
        <f t="shared" si="1"/>
        <v/>
      </c>
      <c r="V39" s="6" t="str">
        <f t="shared" si="2"/>
        <v/>
      </c>
      <c r="W39" s="6" t="str">
        <f t="shared" si="8"/>
        <v/>
      </c>
      <c r="X39" s="310"/>
      <c r="Y39" s="6" t="str">
        <f t="shared" si="9"/>
        <v/>
      </c>
      <c r="Z39" s="6" t="str">
        <f t="shared" si="10"/>
        <v/>
      </c>
      <c r="AA39" s="6" t="str">
        <f t="shared" si="11"/>
        <v/>
      </c>
      <c r="AB39" s="6" t="str">
        <f t="shared" si="12"/>
        <v/>
      </c>
    </row>
    <row r="40" spans="1:28" s="6" customFormat="1" ht="13.5" customHeight="1">
      <c r="A40" s="54" t="str">
        <f>เวลาเรียน1!A39</f>
        <v/>
      </c>
      <c r="B40" s="61" t="str">
        <f>IF(A40="","",SUM(คะแนนรายวิชา!D40:E40))</f>
        <v/>
      </c>
      <c r="C40" s="61" t="str">
        <f>IF(A40="","",SUM(คะแนนรายวิชา!H40:I40))</f>
        <v/>
      </c>
      <c r="D40" s="61" t="str">
        <f t="shared" si="3"/>
        <v/>
      </c>
      <c r="E40" s="62" t="str">
        <f>IF(B35="","",คะแนนรายวิชา!L40)</f>
        <v/>
      </c>
      <c r="F40" s="61" t="str">
        <f>IF(A40="","",SUM(คะแนนรายวิชา!D100:E100))</f>
        <v/>
      </c>
      <c r="G40" s="61" t="str">
        <f>IF(A40="","",SUM(คะแนนรายวิชา!H100:I100))</f>
        <v/>
      </c>
      <c r="H40" s="61" t="str">
        <f t="shared" si="4"/>
        <v/>
      </c>
      <c r="I40" s="62" t="str">
        <f>IF(F35="","",คะแนนรายวิชา!L100)</f>
        <v/>
      </c>
      <c r="J40" s="61" t="str">
        <f>IF(A40="","",SUM(คะแนนรายวิชา!D160:E160))</f>
        <v/>
      </c>
      <c r="K40" s="61" t="str">
        <f>IF(A40="","",SUM(คะแนนรายวิชา!H160:I160))</f>
        <v/>
      </c>
      <c r="L40" s="61" t="str">
        <f t="shared" si="5"/>
        <v/>
      </c>
      <c r="M40" s="62" t="str">
        <f>IF(J35="","",คะแนนรายวิชา!L160)</f>
        <v/>
      </c>
      <c r="N40" s="61" t="str">
        <f>IF(A40="","",SUM(คะแนนรายวิชา!D220:E220))</f>
        <v/>
      </c>
      <c r="O40" s="61" t="str">
        <f>IF(A40="","",SUM(คะแนนรายวิชา!H220:I220))</f>
        <v/>
      </c>
      <c r="P40" s="61" t="str">
        <f t="shared" si="6"/>
        <v/>
      </c>
      <c r="Q40" s="62" t="str">
        <f>IF(N35="","",คะแนนรายวิชา!L220)</f>
        <v/>
      </c>
      <c r="R40" s="141" t="str">
        <f>IF('กรอกข้อมูล นร1'!E37="ย้าย",'กรอกข้อมูล นร1'!E37,"")</f>
        <v/>
      </c>
      <c r="S40" s="6" t="str">
        <f t="shared" si="7"/>
        <v/>
      </c>
      <c r="T40" s="6" t="str">
        <f t="shared" si="0"/>
        <v/>
      </c>
      <c r="U40" s="6" t="str">
        <f t="shared" si="1"/>
        <v/>
      </c>
      <c r="V40" s="6" t="str">
        <f t="shared" si="2"/>
        <v/>
      </c>
      <c r="W40" s="6" t="str">
        <f t="shared" si="8"/>
        <v/>
      </c>
      <c r="X40" s="310"/>
      <c r="Y40" s="6" t="str">
        <f t="shared" si="9"/>
        <v/>
      </c>
      <c r="Z40" s="6" t="str">
        <f t="shared" si="10"/>
        <v/>
      </c>
      <c r="AA40" s="6" t="str">
        <f t="shared" si="11"/>
        <v/>
      </c>
      <c r="AB40" s="6" t="str">
        <f t="shared" si="12"/>
        <v/>
      </c>
    </row>
    <row r="41" spans="1:28" s="6" customFormat="1" ht="13.5" customHeight="1">
      <c r="A41" s="54" t="str">
        <f>เวลาเรียน1!A40</f>
        <v/>
      </c>
      <c r="B41" s="61" t="str">
        <f>IF(A41="","",SUM(คะแนนรายวิชา!D41:E41))</f>
        <v/>
      </c>
      <c r="C41" s="61" t="str">
        <f>IF(A41="","",SUM(คะแนนรายวิชา!H41:I41))</f>
        <v/>
      </c>
      <c r="D41" s="61" t="str">
        <f t="shared" si="3"/>
        <v/>
      </c>
      <c r="E41" s="62" t="str">
        <f>IF(B36="","",คะแนนรายวิชา!L41)</f>
        <v/>
      </c>
      <c r="F41" s="61" t="str">
        <f>IF(A41="","",SUM(คะแนนรายวิชา!D101:E101))</f>
        <v/>
      </c>
      <c r="G41" s="61" t="str">
        <f>IF(A41="","",SUM(คะแนนรายวิชา!H101:I101))</f>
        <v/>
      </c>
      <c r="H41" s="61" t="str">
        <f t="shared" si="4"/>
        <v/>
      </c>
      <c r="I41" s="62" t="str">
        <f>IF(F36="","",คะแนนรายวิชา!L101)</f>
        <v/>
      </c>
      <c r="J41" s="61" t="str">
        <f>IF(A41="","",SUM(คะแนนรายวิชา!D161:E161))</f>
        <v/>
      </c>
      <c r="K41" s="61" t="str">
        <f>IF(A41="","",SUM(คะแนนรายวิชา!H161:I161))</f>
        <v/>
      </c>
      <c r="L41" s="61" t="str">
        <f t="shared" si="5"/>
        <v/>
      </c>
      <c r="M41" s="62" t="str">
        <f>IF(J36="","",คะแนนรายวิชา!L161)</f>
        <v/>
      </c>
      <c r="N41" s="61" t="str">
        <f>IF(A41="","",SUM(คะแนนรายวิชา!D221:E221))</f>
        <v/>
      </c>
      <c r="O41" s="61" t="str">
        <f>IF(A41="","",SUM(คะแนนรายวิชา!H221:I221))</f>
        <v/>
      </c>
      <c r="P41" s="61" t="str">
        <f t="shared" si="6"/>
        <v/>
      </c>
      <c r="Q41" s="62" t="str">
        <f>IF(N36="","",คะแนนรายวิชา!L221)</f>
        <v/>
      </c>
      <c r="R41" s="141" t="str">
        <f>IF('กรอกข้อมูล นร1'!E38="ย้าย",'กรอกข้อมูล นร1'!E38,"")</f>
        <v/>
      </c>
      <c r="S41" s="6" t="str">
        <f t="shared" si="7"/>
        <v/>
      </c>
      <c r="T41" s="6" t="str">
        <f t="shared" si="0"/>
        <v/>
      </c>
      <c r="U41" s="6" t="str">
        <f t="shared" si="1"/>
        <v/>
      </c>
      <c r="V41" s="6" t="str">
        <f t="shared" si="2"/>
        <v/>
      </c>
      <c r="W41" s="6" t="str">
        <f t="shared" si="8"/>
        <v/>
      </c>
      <c r="X41" s="310"/>
      <c r="Y41" s="6" t="str">
        <f t="shared" si="9"/>
        <v/>
      </c>
      <c r="Z41" s="6" t="str">
        <f t="shared" si="10"/>
        <v/>
      </c>
      <c r="AA41" s="6" t="str">
        <f t="shared" si="11"/>
        <v/>
      </c>
      <c r="AB41" s="6" t="str">
        <f t="shared" si="12"/>
        <v/>
      </c>
    </row>
    <row r="42" spans="1:28" s="6" customFormat="1" ht="13.5" customHeight="1">
      <c r="A42" s="54" t="str">
        <f>เวลาเรียน1!A41</f>
        <v/>
      </c>
      <c r="B42" s="61" t="str">
        <f>IF(A42="","",SUM(คะแนนรายวิชา!D42:E42))</f>
        <v/>
      </c>
      <c r="C42" s="61" t="str">
        <f>IF(A42="","",SUM(คะแนนรายวิชา!H42:I42))</f>
        <v/>
      </c>
      <c r="D42" s="61" t="str">
        <f t="shared" si="3"/>
        <v/>
      </c>
      <c r="E42" s="62" t="str">
        <f>IF(B37="","",คะแนนรายวิชา!L42)</f>
        <v/>
      </c>
      <c r="F42" s="61" t="str">
        <f>IF(A42="","",SUM(คะแนนรายวิชา!D102:E102))</f>
        <v/>
      </c>
      <c r="G42" s="61" t="str">
        <f>IF(A42="","",SUM(คะแนนรายวิชา!H102:I102))</f>
        <v/>
      </c>
      <c r="H42" s="61" t="str">
        <f t="shared" si="4"/>
        <v/>
      </c>
      <c r="I42" s="62" t="str">
        <f>IF(F37="","",คะแนนรายวิชา!L102)</f>
        <v/>
      </c>
      <c r="J42" s="61" t="str">
        <f>IF(A42="","",SUM(คะแนนรายวิชา!D162:E162))</f>
        <v/>
      </c>
      <c r="K42" s="61" t="str">
        <f>IF(A42="","",SUM(คะแนนรายวิชา!H162:I162))</f>
        <v/>
      </c>
      <c r="L42" s="61" t="str">
        <f t="shared" si="5"/>
        <v/>
      </c>
      <c r="M42" s="62" t="str">
        <f>IF(J37="","",คะแนนรายวิชา!L162)</f>
        <v/>
      </c>
      <c r="N42" s="61" t="str">
        <f>IF(A42="","",SUM(คะแนนรายวิชา!D222:E222))</f>
        <v/>
      </c>
      <c r="O42" s="61" t="str">
        <f>IF(A42="","",SUM(คะแนนรายวิชา!H222:I222))</f>
        <v/>
      </c>
      <c r="P42" s="61" t="str">
        <f t="shared" si="6"/>
        <v/>
      </c>
      <c r="Q42" s="62" t="str">
        <f>IF(N37="","",คะแนนรายวิชา!L222)</f>
        <v/>
      </c>
      <c r="R42" s="141" t="str">
        <f>IF('กรอกข้อมูล นร1'!E39="ย้าย",'กรอกข้อมูล นร1'!E39,"")</f>
        <v/>
      </c>
      <c r="S42" s="6" t="str">
        <f t="shared" si="7"/>
        <v/>
      </c>
      <c r="T42" s="6" t="str">
        <f t="shared" si="0"/>
        <v/>
      </c>
      <c r="U42" s="6" t="str">
        <f t="shared" si="1"/>
        <v/>
      </c>
      <c r="V42" s="6" t="str">
        <f t="shared" si="2"/>
        <v/>
      </c>
      <c r="W42" s="6" t="str">
        <f t="shared" si="8"/>
        <v/>
      </c>
      <c r="X42" s="310"/>
      <c r="Y42" s="6" t="str">
        <f t="shared" si="9"/>
        <v/>
      </c>
      <c r="Z42" s="6" t="str">
        <f t="shared" si="10"/>
        <v/>
      </c>
      <c r="AA42" s="6" t="str">
        <f t="shared" si="11"/>
        <v/>
      </c>
      <c r="AB42" s="6" t="str">
        <f t="shared" si="12"/>
        <v/>
      </c>
    </row>
    <row r="43" spans="1:28" s="6" customFormat="1" ht="13.5" customHeight="1">
      <c r="A43" s="54" t="str">
        <f>เวลาเรียน1!A42</f>
        <v/>
      </c>
      <c r="B43" s="61" t="str">
        <f>IF(A43="","",SUM(คะแนนรายวิชา!D43:E43))</f>
        <v/>
      </c>
      <c r="C43" s="61" t="str">
        <f>IF(A43="","",SUM(คะแนนรายวิชา!H43:I43))</f>
        <v/>
      </c>
      <c r="D43" s="61" t="str">
        <f t="shared" si="3"/>
        <v/>
      </c>
      <c r="E43" s="62" t="str">
        <f>IF(B38="","",คะแนนรายวิชา!L43)</f>
        <v/>
      </c>
      <c r="F43" s="61" t="str">
        <f>IF(A43="","",SUM(คะแนนรายวิชา!D103:E103))</f>
        <v/>
      </c>
      <c r="G43" s="61" t="str">
        <f>IF(A43="","",SUM(คะแนนรายวิชา!H103:I103))</f>
        <v/>
      </c>
      <c r="H43" s="61" t="str">
        <f t="shared" si="4"/>
        <v/>
      </c>
      <c r="I43" s="62" t="str">
        <f>IF(F38="","",คะแนนรายวิชา!L103)</f>
        <v/>
      </c>
      <c r="J43" s="61" t="str">
        <f>IF(A43="","",SUM(คะแนนรายวิชา!D163:E163))</f>
        <v/>
      </c>
      <c r="K43" s="61" t="str">
        <f>IF(A43="","",SUM(คะแนนรายวิชา!H163:I163))</f>
        <v/>
      </c>
      <c r="L43" s="61" t="str">
        <f t="shared" si="5"/>
        <v/>
      </c>
      <c r="M43" s="62" t="str">
        <f>IF(J38="","",คะแนนรายวิชา!L163)</f>
        <v/>
      </c>
      <c r="N43" s="61" t="str">
        <f>IF(A43="","",SUM(คะแนนรายวิชา!D223:E223))</f>
        <v/>
      </c>
      <c r="O43" s="61" t="str">
        <f>IF(A43="","",SUM(คะแนนรายวิชา!H223:I223))</f>
        <v/>
      </c>
      <c r="P43" s="61" t="str">
        <f t="shared" si="6"/>
        <v/>
      </c>
      <c r="Q43" s="62" t="str">
        <f>IF(N38="","",คะแนนรายวิชา!L223)</f>
        <v/>
      </c>
      <c r="R43" s="141" t="str">
        <f>IF('กรอกข้อมูล นร1'!E40="ย้าย",'กรอกข้อมูล นร1'!E40,"")</f>
        <v/>
      </c>
      <c r="S43" s="6" t="str">
        <f t="shared" si="7"/>
        <v/>
      </c>
      <c r="T43" s="6" t="str">
        <f t="shared" si="0"/>
        <v/>
      </c>
      <c r="U43" s="6" t="str">
        <f t="shared" si="1"/>
        <v/>
      </c>
      <c r="V43" s="6" t="str">
        <f t="shared" si="2"/>
        <v/>
      </c>
      <c r="W43" s="6" t="str">
        <f t="shared" si="8"/>
        <v/>
      </c>
      <c r="X43" s="310"/>
      <c r="Y43" s="6" t="str">
        <f t="shared" si="9"/>
        <v/>
      </c>
      <c r="Z43" s="6" t="str">
        <f t="shared" si="10"/>
        <v/>
      </c>
      <c r="AA43" s="6" t="str">
        <f t="shared" si="11"/>
        <v/>
      </c>
      <c r="AB43" s="6" t="str">
        <f t="shared" si="12"/>
        <v/>
      </c>
    </row>
    <row r="44" spans="1:28" s="6" customFormat="1" ht="13.5" customHeight="1">
      <c r="A44" s="54" t="str">
        <f>เวลาเรียน1!A43</f>
        <v/>
      </c>
      <c r="B44" s="61" t="str">
        <f>IF(A44="","",SUM(คะแนนรายวิชา!D44:E44))</f>
        <v/>
      </c>
      <c r="C44" s="61" t="str">
        <f>IF(A44="","",SUM(คะแนนรายวิชา!H44:I44))</f>
        <v/>
      </c>
      <c r="D44" s="61" t="str">
        <f t="shared" si="3"/>
        <v/>
      </c>
      <c r="E44" s="62" t="str">
        <f>IF(B39="","",คะแนนรายวิชา!L44)</f>
        <v/>
      </c>
      <c r="F44" s="61" t="str">
        <f>IF(A44="","",SUM(คะแนนรายวิชา!D104:E104))</f>
        <v/>
      </c>
      <c r="G44" s="61" t="str">
        <f>IF(A44="","",SUM(คะแนนรายวิชา!H104:I104))</f>
        <v/>
      </c>
      <c r="H44" s="61" t="str">
        <f t="shared" si="4"/>
        <v/>
      </c>
      <c r="I44" s="62" t="str">
        <f>IF(F39="","",คะแนนรายวิชา!L104)</f>
        <v/>
      </c>
      <c r="J44" s="61" t="str">
        <f>IF(A44="","",SUM(คะแนนรายวิชา!D164:E164))</f>
        <v/>
      </c>
      <c r="K44" s="61" t="str">
        <f>IF(A44="","",SUM(คะแนนรายวิชา!H164:I164))</f>
        <v/>
      </c>
      <c r="L44" s="61" t="str">
        <f t="shared" si="5"/>
        <v/>
      </c>
      <c r="M44" s="62" t="str">
        <f>IF(J39="","",คะแนนรายวิชา!L164)</f>
        <v/>
      </c>
      <c r="N44" s="61" t="str">
        <f>IF(A44="","",SUM(คะแนนรายวิชา!D224:E224))</f>
        <v/>
      </c>
      <c r="O44" s="61" t="str">
        <f>IF(A44="","",SUM(คะแนนรายวิชา!H224:I224))</f>
        <v/>
      </c>
      <c r="P44" s="61" t="str">
        <f t="shared" si="6"/>
        <v/>
      </c>
      <c r="Q44" s="62" t="str">
        <f>IF(N39="","",คะแนนรายวิชา!L224)</f>
        <v/>
      </c>
      <c r="R44" s="141" t="str">
        <f>IF('กรอกข้อมูล นร1'!E41="ย้าย",'กรอกข้อมูล นร1'!E41,"")</f>
        <v/>
      </c>
      <c r="S44" s="6" t="str">
        <f t="shared" si="7"/>
        <v/>
      </c>
      <c r="T44" s="6" t="str">
        <f t="shared" si="0"/>
        <v/>
      </c>
      <c r="U44" s="6" t="str">
        <f t="shared" si="1"/>
        <v/>
      </c>
      <c r="V44" s="6" t="str">
        <f t="shared" si="2"/>
        <v/>
      </c>
      <c r="W44" s="6" t="str">
        <f t="shared" si="8"/>
        <v/>
      </c>
      <c r="X44" s="310"/>
      <c r="Y44" s="6" t="str">
        <f t="shared" si="9"/>
        <v/>
      </c>
      <c r="Z44" s="6" t="str">
        <f t="shared" si="10"/>
        <v/>
      </c>
      <c r="AA44" s="6" t="str">
        <f t="shared" si="11"/>
        <v/>
      </c>
      <c r="AB44" s="6" t="str">
        <f t="shared" si="12"/>
        <v/>
      </c>
    </row>
    <row r="45" spans="1:28" s="6" customFormat="1" ht="12.75" customHeight="1">
      <c r="A45" s="54" t="str">
        <f>เวลาเรียน1!A44</f>
        <v/>
      </c>
      <c r="B45" s="61" t="str">
        <f>IF(A45="","",SUM(คะแนนรายวิชา!D45:E45))</f>
        <v/>
      </c>
      <c r="C45" s="61" t="str">
        <f>IF(A45="","",SUM(คะแนนรายวิชา!H45:I45))</f>
        <v/>
      </c>
      <c r="D45" s="61" t="str">
        <f t="shared" si="3"/>
        <v/>
      </c>
      <c r="E45" s="62" t="str">
        <f>IF(B40="","",คะแนนรายวิชา!L45)</f>
        <v/>
      </c>
      <c r="F45" s="61" t="str">
        <f>IF(A45="","",SUM(คะแนนรายวิชา!D105:E105))</f>
        <v/>
      </c>
      <c r="G45" s="61" t="str">
        <f>IF(A45="","",SUM(คะแนนรายวิชา!H105:I105))</f>
        <v/>
      </c>
      <c r="H45" s="61" t="str">
        <f t="shared" si="4"/>
        <v/>
      </c>
      <c r="I45" s="62" t="str">
        <f>IF(F40="","",คะแนนรายวิชา!L105)</f>
        <v/>
      </c>
      <c r="J45" s="61" t="str">
        <f>IF(A45="","",SUM(คะแนนรายวิชา!D165:E165))</f>
        <v/>
      </c>
      <c r="K45" s="61" t="str">
        <f>IF(A45="","",SUM(คะแนนรายวิชา!H165:I165))</f>
        <v/>
      </c>
      <c r="L45" s="61" t="str">
        <f t="shared" si="5"/>
        <v/>
      </c>
      <c r="M45" s="62" t="str">
        <f>IF(J40="","",คะแนนรายวิชา!L165)</f>
        <v/>
      </c>
      <c r="N45" s="61" t="str">
        <f>IF(A45="","",SUM(คะแนนรายวิชา!D225:E225))</f>
        <v/>
      </c>
      <c r="O45" s="61" t="str">
        <f>IF(A45="","",SUM(คะแนนรายวิชา!H225:I225))</f>
        <v/>
      </c>
      <c r="P45" s="61" t="str">
        <f t="shared" si="6"/>
        <v/>
      </c>
      <c r="Q45" s="62" t="str">
        <f>IF(N40="","",คะแนนรายวิชา!L225)</f>
        <v/>
      </c>
      <c r="R45" s="141" t="str">
        <f>IF('กรอกข้อมูล นร1'!E42="ย้าย",'กรอกข้อมูล นร1'!E42,"")</f>
        <v/>
      </c>
      <c r="S45" s="6" t="str">
        <f t="shared" si="7"/>
        <v/>
      </c>
      <c r="T45" s="6" t="str">
        <f t="shared" si="0"/>
        <v/>
      </c>
      <c r="U45" s="6" t="str">
        <f t="shared" si="1"/>
        <v/>
      </c>
      <c r="V45" s="6" t="str">
        <f t="shared" si="2"/>
        <v/>
      </c>
      <c r="W45" s="6" t="str">
        <f t="shared" si="8"/>
        <v/>
      </c>
      <c r="X45" s="310"/>
      <c r="Y45" s="6" t="str">
        <f t="shared" si="9"/>
        <v/>
      </c>
      <c r="Z45" s="6" t="str">
        <f t="shared" si="10"/>
        <v/>
      </c>
      <c r="AA45" s="6" t="str">
        <f t="shared" si="11"/>
        <v/>
      </c>
      <c r="AB45" s="6" t="str">
        <f t="shared" si="12"/>
        <v/>
      </c>
    </row>
    <row r="46" spans="1:28" s="6" customFormat="1" ht="12.75" customHeight="1">
      <c r="A46" s="54" t="str">
        <f>เวลาเรียน1!A45</f>
        <v/>
      </c>
      <c r="B46" s="61" t="str">
        <f>IF(A46="","",SUM(คะแนนรายวิชา!D46:E46))</f>
        <v/>
      </c>
      <c r="C46" s="61" t="str">
        <f>IF(A46="","",SUM(คะแนนรายวิชา!H46:I46))</f>
        <v/>
      </c>
      <c r="D46" s="61" t="str">
        <f t="shared" si="3"/>
        <v/>
      </c>
      <c r="E46" s="62" t="str">
        <f>IF(B41="","",คะแนนรายวิชา!L46)</f>
        <v/>
      </c>
      <c r="F46" s="61" t="str">
        <f>IF(A46="","",SUM(คะแนนรายวิชา!D106:E106))</f>
        <v/>
      </c>
      <c r="G46" s="61" t="str">
        <f>IF(A46="","",SUM(คะแนนรายวิชา!H106:I106))</f>
        <v/>
      </c>
      <c r="H46" s="61" t="str">
        <f t="shared" si="4"/>
        <v/>
      </c>
      <c r="I46" s="62" t="str">
        <f>IF(F41="","",คะแนนรายวิชา!L106)</f>
        <v/>
      </c>
      <c r="J46" s="61" t="str">
        <f>IF(A46="","",SUM(คะแนนรายวิชา!D166:E166))</f>
        <v/>
      </c>
      <c r="K46" s="61" t="str">
        <f>IF(A46="","",SUM(คะแนนรายวิชา!H166:I166))</f>
        <v/>
      </c>
      <c r="L46" s="61" t="str">
        <f t="shared" si="5"/>
        <v/>
      </c>
      <c r="M46" s="62" t="str">
        <f>IF(J41="","",คะแนนรายวิชา!L166)</f>
        <v/>
      </c>
      <c r="N46" s="61" t="str">
        <f>IF(A46="","",SUM(คะแนนรายวิชา!D226:E226))</f>
        <v/>
      </c>
      <c r="O46" s="61" t="str">
        <f>IF(A46="","",SUM(คะแนนรายวิชา!H226:I226))</f>
        <v/>
      </c>
      <c r="P46" s="61" t="str">
        <f t="shared" si="6"/>
        <v/>
      </c>
      <c r="Q46" s="62" t="str">
        <f>IF(N41="","",คะแนนรายวิชา!L226)</f>
        <v/>
      </c>
      <c r="R46" s="141" t="str">
        <f>IF('กรอกข้อมูล นร1'!E43="ย้าย",'กรอกข้อมูล นร1'!E43,"")</f>
        <v/>
      </c>
      <c r="S46" s="6" t="str">
        <f t="shared" si="7"/>
        <v/>
      </c>
      <c r="T46" s="6" t="str">
        <f t="shared" si="0"/>
        <v/>
      </c>
      <c r="U46" s="6" t="str">
        <f t="shared" si="1"/>
        <v/>
      </c>
      <c r="V46" s="6" t="str">
        <f t="shared" si="2"/>
        <v/>
      </c>
      <c r="W46" s="6" t="str">
        <f t="shared" si="8"/>
        <v/>
      </c>
      <c r="X46" s="310"/>
      <c r="Y46" s="6" t="str">
        <f t="shared" si="9"/>
        <v/>
      </c>
      <c r="Z46" s="6" t="str">
        <f t="shared" si="10"/>
        <v/>
      </c>
      <c r="AA46" s="6" t="str">
        <f t="shared" si="11"/>
        <v/>
      </c>
      <c r="AB46" s="6" t="str">
        <f t="shared" si="12"/>
        <v/>
      </c>
    </row>
    <row r="47" spans="1:28" s="6" customFormat="1" ht="12.75" customHeight="1">
      <c r="A47" s="54" t="str">
        <f>เวลาเรียน1!A46</f>
        <v/>
      </c>
      <c r="B47" s="61" t="str">
        <f>IF(A47="","",SUM(คะแนนรายวิชา!D47:E47))</f>
        <v/>
      </c>
      <c r="C47" s="61" t="str">
        <f>IF(A47="","",SUM(คะแนนรายวิชา!H47:I47))</f>
        <v/>
      </c>
      <c r="D47" s="61" t="str">
        <f t="shared" si="3"/>
        <v/>
      </c>
      <c r="E47" s="62" t="str">
        <f>IF(B42="","",คะแนนรายวิชา!L47)</f>
        <v/>
      </c>
      <c r="F47" s="61" t="str">
        <f>IF(A47="","",SUM(คะแนนรายวิชา!D107:E107))</f>
        <v/>
      </c>
      <c r="G47" s="61" t="str">
        <f>IF(A47="","",SUM(คะแนนรายวิชา!H107:I107))</f>
        <v/>
      </c>
      <c r="H47" s="61" t="str">
        <f t="shared" si="4"/>
        <v/>
      </c>
      <c r="I47" s="62" t="str">
        <f>IF(F42="","",คะแนนรายวิชา!L107)</f>
        <v/>
      </c>
      <c r="J47" s="61" t="str">
        <f>IF(A47="","",SUM(คะแนนรายวิชา!D167:E167))</f>
        <v/>
      </c>
      <c r="K47" s="61" t="str">
        <f>IF(A47="","",SUM(คะแนนรายวิชา!H167:I167))</f>
        <v/>
      </c>
      <c r="L47" s="61" t="str">
        <f t="shared" si="5"/>
        <v/>
      </c>
      <c r="M47" s="62" t="str">
        <f>IF(J42="","",คะแนนรายวิชา!L167)</f>
        <v/>
      </c>
      <c r="N47" s="61" t="str">
        <f>IF(A47="","",SUM(คะแนนรายวิชา!D227:E227))</f>
        <v/>
      </c>
      <c r="O47" s="61" t="str">
        <f>IF(A47="","",SUM(คะแนนรายวิชา!H227:I227))</f>
        <v/>
      </c>
      <c r="P47" s="61" t="str">
        <f t="shared" si="6"/>
        <v/>
      </c>
      <c r="Q47" s="62" t="str">
        <f>IF(N42="","",คะแนนรายวิชา!L227)</f>
        <v/>
      </c>
      <c r="R47" s="141" t="str">
        <f>IF('กรอกข้อมูล นร1'!E44="ย้าย",'กรอกข้อมูล นร1'!E44,"")</f>
        <v/>
      </c>
      <c r="S47" s="6" t="str">
        <f t="shared" si="7"/>
        <v/>
      </c>
      <c r="T47" s="6" t="str">
        <f t="shared" si="0"/>
        <v/>
      </c>
      <c r="U47" s="6" t="str">
        <f t="shared" si="1"/>
        <v/>
      </c>
      <c r="V47" s="6" t="str">
        <f t="shared" si="2"/>
        <v/>
      </c>
      <c r="W47" s="6" t="str">
        <f t="shared" si="8"/>
        <v/>
      </c>
      <c r="X47" s="310"/>
      <c r="Y47" s="6" t="str">
        <f t="shared" si="9"/>
        <v/>
      </c>
      <c r="Z47" s="6" t="str">
        <f t="shared" si="10"/>
        <v/>
      </c>
      <c r="AA47" s="6" t="str">
        <f t="shared" si="11"/>
        <v/>
      </c>
      <c r="AB47" s="6" t="str">
        <f t="shared" si="12"/>
        <v/>
      </c>
    </row>
    <row r="48" spans="1:28" s="6" customFormat="1" ht="13.5" customHeight="1">
      <c r="A48" s="54" t="str">
        <f>เวลาเรียน1!A47</f>
        <v/>
      </c>
      <c r="B48" s="61" t="str">
        <f>IF(A48="","",SUM(คะแนนรายวิชา!D48:E48))</f>
        <v/>
      </c>
      <c r="C48" s="61" t="str">
        <f>IF(A48="","",SUM(คะแนนรายวิชา!H48:I48))</f>
        <v/>
      </c>
      <c r="D48" s="61" t="str">
        <f t="shared" si="3"/>
        <v/>
      </c>
      <c r="E48" s="62" t="str">
        <f>IF(B43="","",คะแนนรายวิชา!L48)</f>
        <v/>
      </c>
      <c r="F48" s="61" t="str">
        <f>IF(A48="","",SUM(คะแนนรายวิชา!D108:E108))</f>
        <v/>
      </c>
      <c r="G48" s="61" t="str">
        <f>IF(A48="","",SUM(คะแนนรายวิชา!H108:I108))</f>
        <v/>
      </c>
      <c r="H48" s="61" t="str">
        <f t="shared" si="4"/>
        <v/>
      </c>
      <c r="I48" s="62" t="str">
        <f>IF(F43="","",คะแนนรายวิชา!L108)</f>
        <v/>
      </c>
      <c r="J48" s="61" t="str">
        <f>IF(A48="","",SUM(คะแนนรายวิชา!D168:E168))</f>
        <v/>
      </c>
      <c r="K48" s="61" t="str">
        <f>IF(A48="","",SUM(คะแนนรายวิชา!H168:I168))</f>
        <v/>
      </c>
      <c r="L48" s="61" t="str">
        <f t="shared" si="5"/>
        <v/>
      </c>
      <c r="M48" s="62" t="str">
        <f>IF(J43="","",คะแนนรายวิชา!L168)</f>
        <v/>
      </c>
      <c r="N48" s="61" t="str">
        <f>IF(A48="","",SUM(คะแนนรายวิชา!D228:E228))</f>
        <v/>
      </c>
      <c r="O48" s="61" t="str">
        <f>IF(A48="","",SUM(คะแนนรายวิชา!H228:I228))</f>
        <v/>
      </c>
      <c r="P48" s="61" t="str">
        <f t="shared" si="6"/>
        <v/>
      </c>
      <c r="Q48" s="62" t="str">
        <f>IF(N43="","",คะแนนรายวิชา!L228)</f>
        <v/>
      </c>
      <c r="R48" s="141" t="str">
        <f>IF('กรอกข้อมูล นร1'!E45="ย้าย",'กรอกข้อมูล นร1'!E45,"")</f>
        <v/>
      </c>
      <c r="S48" s="6" t="str">
        <f t="shared" ref="S48:S57" si="13">IF(COUNTIF(E48,"0"),COUNTIF(E48,"0"),"")</f>
        <v/>
      </c>
      <c r="T48" s="6" t="str">
        <f t="shared" ref="T48:T57" si="14">IF(COUNTIF(I48,"0"),COUNTIF(I48,"0"),"")</f>
        <v/>
      </c>
      <c r="U48" s="6" t="str">
        <f t="shared" ref="U48:U57" si="15">IF(COUNTIF(M48,"0"),COUNTIF(M48,"0"),"")</f>
        <v/>
      </c>
      <c r="V48" s="6" t="str">
        <f t="shared" ref="V48:V57" si="16">IF(COUNTIF(Q48,"0"),COUNTIF(Q48,"0"),"")</f>
        <v/>
      </c>
      <c r="W48" s="6" t="str">
        <f t="shared" ref="W48:W57" si="17">IF(SUM(S48:V48),SUM(S48:V48),"")</f>
        <v/>
      </c>
      <c r="X48" s="310"/>
      <c r="Y48" s="6" t="str">
        <f t="shared" si="9"/>
        <v/>
      </c>
      <c r="Z48" s="6" t="str">
        <f t="shared" si="10"/>
        <v/>
      </c>
      <c r="AA48" s="6" t="str">
        <f t="shared" si="11"/>
        <v/>
      </c>
      <c r="AB48" s="6" t="str">
        <f t="shared" si="12"/>
        <v/>
      </c>
    </row>
    <row r="49" spans="1:28" s="6" customFormat="1" ht="13.5" customHeight="1">
      <c r="A49" s="54" t="str">
        <f>เวลาเรียน1!A48</f>
        <v/>
      </c>
      <c r="B49" s="61" t="str">
        <f>IF(A49="","",SUM(คะแนนรายวิชา!D49:E49))</f>
        <v/>
      </c>
      <c r="C49" s="61" t="str">
        <f>IF(A49="","",SUM(คะแนนรายวิชา!H49:I49))</f>
        <v/>
      </c>
      <c r="D49" s="61" t="str">
        <f t="shared" si="3"/>
        <v/>
      </c>
      <c r="E49" s="62" t="str">
        <f>IF(B44="","",คะแนนรายวิชา!L49)</f>
        <v/>
      </c>
      <c r="F49" s="61" t="str">
        <f>IF(A49="","",SUM(คะแนนรายวิชา!D109:E109))</f>
        <v/>
      </c>
      <c r="G49" s="61" t="str">
        <f>IF(A49="","",SUM(คะแนนรายวิชา!H109:I109))</f>
        <v/>
      </c>
      <c r="H49" s="61" t="str">
        <f t="shared" si="4"/>
        <v/>
      </c>
      <c r="I49" s="62" t="str">
        <f>IF(F44="","",คะแนนรายวิชา!L109)</f>
        <v/>
      </c>
      <c r="J49" s="61" t="str">
        <f>IF(A49="","",SUM(คะแนนรายวิชา!D169:E169))</f>
        <v/>
      </c>
      <c r="K49" s="61" t="str">
        <f>IF(A49="","",SUM(คะแนนรายวิชา!H169:I169))</f>
        <v/>
      </c>
      <c r="L49" s="61" t="str">
        <f t="shared" si="5"/>
        <v/>
      </c>
      <c r="M49" s="62" t="str">
        <f>IF(J44="","",คะแนนรายวิชา!L169)</f>
        <v/>
      </c>
      <c r="N49" s="61" t="str">
        <f>IF(A49="","",SUM(คะแนนรายวิชา!D229:E229))</f>
        <v/>
      </c>
      <c r="O49" s="61" t="str">
        <f>IF(A49="","",SUM(คะแนนรายวิชา!H229:I229))</f>
        <v/>
      </c>
      <c r="P49" s="61" t="str">
        <f t="shared" si="6"/>
        <v/>
      </c>
      <c r="Q49" s="62" t="str">
        <f>IF(N44="","",คะแนนรายวิชา!L229)</f>
        <v/>
      </c>
      <c r="R49" s="141" t="str">
        <f>IF('กรอกข้อมูล นร1'!E46="ย้าย",'กรอกข้อมูล นร1'!E46,"")</f>
        <v/>
      </c>
      <c r="S49" s="6" t="str">
        <f t="shared" si="13"/>
        <v/>
      </c>
      <c r="T49" s="6" t="str">
        <f t="shared" si="14"/>
        <v/>
      </c>
      <c r="U49" s="6" t="str">
        <f t="shared" si="15"/>
        <v/>
      </c>
      <c r="V49" s="6" t="str">
        <f t="shared" si="16"/>
        <v/>
      </c>
      <c r="W49" s="6" t="str">
        <f t="shared" si="17"/>
        <v/>
      </c>
      <c r="X49" s="310"/>
      <c r="Y49" s="6" t="str">
        <f t="shared" si="9"/>
        <v/>
      </c>
      <c r="Z49" s="6" t="str">
        <f t="shared" si="10"/>
        <v/>
      </c>
      <c r="AA49" s="6" t="str">
        <f t="shared" si="11"/>
        <v/>
      </c>
      <c r="AB49" s="6" t="str">
        <f t="shared" si="12"/>
        <v/>
      </c>
    </row>
    <row r="50" spans="1:28" s="6" customFormat="1" ht="13.5" customHeight="1">
      <c r="A50" s="54" t="str">
        <f>เวลาเรียน1!A49</f>
        <v/>
      </c>
      <c r="B50" s="61" t="str">
        <f>IF(A50="","",SUM(คะแนนรายวิชา!D50:E50))</f>
        <v/>
      </c>
      <c r="C50" s="61" t="str">
        <f>IF(A50="","",SUM(คะแนนรายวิชา!H50:I50))</f>
        <v/>
      </c>
      <c r="D50" s="61" t="str">
        <f t="shared" si="3"/>
        <v/>
      </c>
      <c r="E50" s="62" t="str">
        <f>IF(B45="","",คะแนนรายวิชา!L50)</f>
        <v/>
      </c>
      <c r="F50" s="61" t="str">
        <f>IF(A50="","",SUM(คะแนนรายวิชา!D110:E110))</f>
        <v/>
      </c>
      <c r="G50" s="61" t="str">
        <f>IF(A50="","",SUM(คะแนนรายวิชา!H110:I110))</f>
        <v/>
      </c>
      <c r="H50" s="61" t="str">
        <f t="shared" si="4"/>
        <v/>
      </c>
      <c r="I50" s="62" t="str">
        <f>IF(F45="","",คะแนนรายวิชา!L110)</f>
        <v/>
      </c>
      <c r="J50" s="61" t="str">
        <f>IF(A50="","",SUM(คะแนนรายวิชา!D170:E170))</f>
        <v/>
      </c>
      <c r="K50" s="61" t="str">
        <f>IF(A50="","",SUM(คะแนนรายวิชา!H170:I170))</f>
        <v/>
      </c>
      <c r="L50" s="61" t="str">
        <f t="shared" si="5"/>
        <v/>
      </c>
      <c r="M50" s="62" t="str">
        <f>IF(J45="","",คะแนนรายวิชา!L170)</f>
        <v/>
      </c>
      <c r="N50" s="61" t="str">
        <f>IF(A50="","",SUM(คะแนนรายวิชา!D230:E230))</f>
        <v/>
      </c>
      <c r="O50" s="61" t="str">
        <f>IF(A50="","",SUM(คะแนนรายวิชา!H230:I230))</f>
        <v/>
      </c>
      <c r="P50" s="61" t="str">
        <f t="shared" si="6"/>
        <v/>
      </c>
      <c r="Q50" s="62" t="str">
        <f>IF(N45="","",คะแนนรายวิชา!L230)</f>
        <v/>
      </c>
      <c r="R50" s="141" t="str">
        <f>IF('กรอกข้อมูล นร1'!E47="ย้าย",'กรอกข้อมูล นร1'!E47,"")</f>
        <v/>
      </c>
      <c r="S50" s="6" t="str">
        <f t="shared" si="13"/>
        <v/>
      </c>
      <c r="T50" s="6" t="str">
        <f t="shared" si="14"/>
        <v/>
      </c>
      <c r="U50" s="6" t="str">
        <f t="shared" si="15"/>
        <v/>
      </c>
      <c r="V50" s="6" t="str">
        <f t="shared" si="16"/>
        <v/>
      </c>
      <c r="W50" s="6" t="str">
        <f t="shared" si="17"/>
        <v/>
      </c>
      <c r="X50" s="310"/>
      <c r="Y50" s="6" t="str">
        <f t="shared" si="9"/>
        <v/>
      </c>
      <c r="Z50" s="6" t="str">
        <f t="shared" si="10"/>
        <v/>
      </c>
      <c r="AA50" s="6" t="str">
        <f t="shared" si="11"/>
        <v/>
      </c>
      <c r="AB50" s="6" t="str">
        <f t="shared" si="12"/>
        <v/>
      </c>
    </row>
    <row r="51" spans="1:28" s="6" customFormat="1" ht="13.5" customHeight="1">
      <c r="A51" s="54" t="str">
        <f>เวลาเรียน1!A50</f>
        <v/>
      </c>
      <c r="B51" s="61" t="str">
        <f>IF(A51="","",SUM(คะแนนรายวิชา!D51:E51))</f>
        <v/>
      </c>
      <c r="C51" s="61" t="str">
        <f>IF(A51="","",SUM(คะแนนรายวิชา!H51:I51))</f>
        <v/>
      </c>
      <c r="D51" s="61" t="str">
        <f t="shared" si="3"/>
        <v/>
      </c>
      <c r="E51" s="62" t="str">
        <f>IF(B46="","",คะแนนรายวิชา!L51)</f>
        <v/>
      </c>
      <c r="F51" s="61" t="str">
        <f>IF(A51="","",SUM(คะแนนรายวิชา!D111:E111))</f>
        <v/>
      </c>
      <c r="G51" s="61" t="str">
        <f>IF(A51="","",SUM(คะแนนรายวิชา!H111:I111))</f>
        <v/>
      </c>
      <c r="H51" s="61" t="str">
        <f t="shared" si="4"/>
        <v/>
      </c>
      <c r="I51" s="62" t="str">
        <f>IF(F46="","",คะแนนรายวิชา!L111)</f>
        <v/>
      </c>
      <c r="J51" s="61" t="str">
        <f>IF(A51="","",SUM(คะแนนรายวิชา!D171:E171))</f>
        <v/>
      </c>
      <c r="K51" s="61" t="str">
        <f>IF(A51="","",SUM(คะแนนรายวิชา!H171:I171))</f>
        <v/>
      </c>
      <c r="L51" s="61" t="str">
        <f t="shared" si="5"/>
        <v/>
      </c>
      <c r="M51" s="62" t="str">
        <f>IF(J46="","",คะแนนรายวิชา!L171)</f>
        <v/>
      </c>
      <c r="N51" s="61" t="str">
        <f>IF(A51="","",SUM(คะแนนรายวิชา!D231:E231))</f>
        <v/>
      </c>
      <c r="O51" s="61" t="str">
        <f>IF(A51="","",SUM(คะแนนรายวิชา!H231:I231))</f>
        <v/>
      </c>
      <c r="P51" s="61" t="str">
        <f t="shared" si="6"/>
        <v/>
      </c>
      <c r="Q51" s="62" t="str">
        <f>IF(N46="","",คะแนนรายวิชา!L231)</f>
        <v/>
      </c>
      <c r="R51" s="141" t="str">
        <f>IF('กรอกข้อมูล นร1'!E48="ย้าย",'กรอกข้อมูล นร1'!E48,"")</f>
        <v/>
      </c>
      <c r="S51" s="6" t="str">
        <f t="shared" si="13"/>
        <v/>
      </c>
      <c r="T51" s="6" t="str">
        <f t="shared" si="14"/>
        <v/>
      </c>
      <c r="U51" s="6" t="str">
        <f t="shared" si="15"/>
        <v/>
      </c>
      <c r="V51" s="6" t="str">
        <f t="shared" si="16"/>
        <v/>
      </c>
      <c r="W51" s="6" t="str">
        <f t="shared" si="17"/>
        <v/>
      </c>
      <c r="X51" s="310"/>
      <c r="Y51" s="6" t="str">
        <f t="shared" si="9"/>
        <v/>
      </c>
      <c r="Z51" s="6" t="str">
        <f t="shared" si="10"/>
        <v/>
      </c>
      <c r="AA51" s="6" t="str">
        <f t="shared" si="11"/>
        <v/>
      </c>
      <c r="AB51" s="6" t="str">
        <f t="shared" si="12"/>
        <v/>
      </c>
    </row>
    <row r="52" spans="1:28" s="6" customFormat="1" ht="13.5" customHeight="1">
      <c r="A52" s="54" t="str">
        <f>เวลาเรียน1!A51</f>
        <v/>
      </c>
      <c r="B52" s="61" t="str">
        <f>IF(A52="","",SUM(คะแนนรายวิชา!D52:E52))</f>
        <v/>
      </c>
      <c r="C52" s="61" t="str">
        <f>IF(A52="","",SUM(คะแนนรายวิชา!H52:I52))</f>
        <v/>
      </c>
      <c r="D52" s="61" t="str">
        <f t="shared" si="3"/>
        <v/>
      </c>
      <c r="E52" s="62" t="str">
        <f>IF(B47="","",คะแนนรายวิชา!L52)</f>
        <v/>
      </c>
      <c r="F52" s="61" t="str">
        <f>IF(A52="","",SUM(คะแนนรายวิชา!D112:E112))</f>
        <v/>
      </c>
      <c r="G52" s="61" t="str">
        <f>IF(A52="","",SUM(คะแนนรายวิชา!H112:I112))</f>
        <v/>
      </c>
      <c r="H52" s="61" t="str">
        <f t="shared" si="4"/>
        <v/>
      </c>
      <c r="I52" s="62" t="str">
        <f>IF(F47="","",คะแนนรายวิชา!L112)</f>
        <v/>
      </c>
      <c r="J52" s="61" t="str">
        <f>IF(A52="","",SUM(คะแนนรายวิชา!D172:E172))</f>
        <v/>
      </c>
      <c r="K52" s="61" t="str">
        <f>IF(A52="","",SUM(คะแนนรายวิชา!H172:I172))</f>
        <v/>
      </c>
      <c r="L52" s="61" t="str">
        <f t="shared" si="5"/>
        <v/>
      </c>
      <c r="M52" s="62" t="str">
        <f>IF(J47="","",คะแนนรายวิชา!L172)</f>
        <v/>
      </c>
      <c r="N52" s="61" t="str">
        <f>IF(A52="","",SUM(คะแนนรายวิชา!D232:E232))</f>
        <v/>
      </c>
      <c r="O52" s="61" t="str">
        <f>IF(A52="","",SUM(คะแนนรายวิชา!H232:I232))</f>
        <v/>
      </c>
      <c r="P52" s="61" t="str">
        <f t="shared" si="6"/>
        <v/>
      </c>
      <c r="Q52" s="62" t="str">
        <f>IF(N47="","",คะแนนรายวิชา!L232)</f>
        <v/>
      </c>
      <c r="R52" s="141" t="str">
        <f>IF('กรอกข้อมูล นร1'!E49="ย้าย",'กรอกข้อมูล นร1'!E49,"")</f>
        <v/>
      </c>
      <c r="S52" s="6" t="str">
        <f t="shared" si="13"/>
        <v/>
      </c>
      <c r="T52" s="6" t="str">
        <f t="shared" si="14"/>
        <v/>
      </c>
      <c r="U52" s="6" t="str">
        <f t="shared" si="15"/>
        <v/>
      </c>
      <c r="V52" s="6" t="str">
        <f t="shared" si="16"/>
        <v/>
      </c>
      <c r="W52" s="6" t="str">
        <f t="shared" si="17"/>
        <v/>
      </c>
      <c r="X52" s="310"/>
      <c r="Y52" s="6" t="str">
        <f t="shared" si="9"/>
        <v/>
      </c>
      <c r="Z52" s="6" t="str">
        <f t="shared" si="10"/>
        <v/>
      </c>
      <c r="AA52" s="6" t="str">
        <f t="shared" si="11"/>
        <v/>
      </c>
      <c r="AB52" s="6" t="str">
        <f t="shared" si="12"/>
        <v/>
      </c>
    </row>
    <row r="53" spans="1:28" s="6" customFormat="1" ht="13.5" customHeight="1">
      <c r="A53" s="54" t="str">
        <f>เวลาเรียน1!A52</f>
        <v/>
      </c>
      <c r="B53" s="61" t="str">
        <f>IF(A53="","",SUM(คะแนนรายวิชา!D53:E53))</f>
        <v/>
      </c>
      <c r="C53" s="61" t="str">
        <f>IF(A53="","",SUM(คะแนนรายวิชา!H53:I53))</f>
        <v/>
      </c>
      <c r="D53" s="61" t="str">
        <f t="shared" si="3"/>
        <v/>
      </c>
      <c r="E53" s="62" t="str">
        <f>IF(B48="","",คะแนนรายวิชา!L53)</f>
        <v/>
      </c>
      <c r="F53" s="61" t="str">
        <f>IF(A53="","",SUM(คะแนนรายวิชา!D113:E113))</f>
        <v/>
      </c>
      <c r="G53" s="61" t="str">
        <f>IF(A53="","",SUM(คะแนนรายวิชา!H113:I113))</f>
        <v/>
      </c>
      <c r="H53" s="61" t="str">
        <f t="shared" si="4"/>
        <v/>
      </c>
      <c r="I53" s="62" t="str">
        <f>IF(F48="","",คะแนนรายวิชา!L113)</f>
        <v/>
      </c>
      <c r="J53" s="61" t="str">
        <f>IF(A53="","",SUM(คะแนนรายวิชา!D173:E173))</f>
        <v/>
      </c>
      <c r="K53" s="61" t="str">
        <f>IF(A53="","",SUM(คะแนนรายวิชา!H173:I173))</f>
        <v/>
      </c>
      <c r="L53" s="61" t="str">
        <f t="shared" si="5"/>
        <v/>
      </c>
      <c r="M53" s="62" t="str">
        <f>IF(J48="","",คะแนนรายวิชา!L173)</f>
        <v/>
      </c>
      <c r="N53" s="61" t="str">
        <f>IF(A53="","",SUM(คะแนนรายวิชา!D233:E233))</f>
        <v/>
      </c>
      <c r="O53" s="61" t="str">
        <f>IF(A53="","",SUM(คะแนนรายวิชา!H233:I233))</f>
        <v/>
      </c>
      <c r="P53" s="61" t="str">
        <f t="shared" si="6"/>
        <v/>
      </c>
      <c r="Q53" s="62" t="str">
        <f>IF(N48="","",คะแนนรายวิชา!L233)</f>
        <v/>
      </c>
      <c r="R53" s="141" t="str">
        <f>IF('กรอกข้อมูล นร1'!E50="ย้าย",'กรอกข้อมูล นร1'!E50,"")</f>
        <v/>
      </c>
      <c r="S53" s="6" t="str">
        <f t="shared" si="13"/>
        <v/>
      </c>
      <c r="T53" s="6" t="str">
        <f t="shared" si="14"/>
        <v/>
      </c>
      <c r="U53" s="6" t="str">
        <f t="shared" si="15"/>
        <v/>
      </c>
      <c r="V53" s="6" t="str">
        <f t="shared" si="16"/>
        <v/>
      </c>
      <c r="W53" s="6" t="str">
        <f t="shared" si="17"/>
        <v/>
      </c>
      <c r="X53" s="310"/>
      <c r="Y53" s="6" t="str">
        <f t="shared" si="9"/>
        <v/>
      </c>
      <c r="Z53" s="6" t="str">
        <f t="shared" si="10"/>
        <v/>
      </c>
      <c r="AA53" s="6" t="str">
        <f t="shared" si="11"/>
        <v/>
      </c>
      <c r="AB53" s="6" t="str">
        <f t="shared" si="12"/>
        <v/>
      </c>
    </row>
    <row r="54" spans="1:28" s="6" customFormat="1" ht="13.5" customHeight="1">
      <c r="A54" s="54" t="str">
        <f>เวลาเรียน1!A53</f>
        <v/>
      </c>
      <c r="B54" s="61" t="str">
        <f>IF(A54="","",SUM(คะแนนรายวิชา!D54:E54))</f>
        <v/>
      </c>
      <c r="C54" s="61" t="str">
        <f>IF(A54="","",SUM(คะแนนรายวิชา!H54:I54))</f>
        <v/>
      </c>
      <c r="D54" s="61" t="str">
        <f t="shared" si="3"/>
        <v/>
      </c>
      <c r="E54" s="62" t="str">
        <f>IF(B49="","",คะแนนรายวิชา!L54)</f>
        <v/>
      </c>
      <c r="F54" s="61" t="str">
        <f>IF(A54="","",SUM(คะแนนรายวิชา!D114:E114))</f>
        <v/>
      </c>
      <c r="G54" s="61" t="str">
        <f>IF(A54="","",SUM(คะแนนรายวิชา!H114:I114))</f>
        <v/>
      </c>
      <c r="H54" s="61" t="str">
        <f t="shared" si="4"/>
        <v/>
      </c>
      <c r="I54" s="62" t="str">
        <f>IF(F49="","",คะแนนรายวิชา!L114)</f>
        <v/>
      </c>
      <c r="J54" s="61" t="str">
        <f>IF(A54="","",SUM(คะแนนรายวิชา!D174:E174))</f>
        <v/>
      </c>
      <c r="K54" s="61" t="str">
        <f>IF(A54="","",SUM(คะแนนรายวิชา!H174:I174))</f>
        <v/>
      </c>
      <c r="L54" s="61" t="str">
        <f t="shared" si="5"/>
        <v/>
      </c>
      <c r="M54" s="62" t="str">
        <f>IF(J49="","",คะแนนรายวิชา!L174)</f>
        <v/>
      </c>
      <c r="N54" s="61" t="str">
        <f>IF(A54="","",SUM(คะแนนรายวิชา!D234:E234))</f>
        <v/>
      </c>
      <c r="O54" s="61" t="str">
        <f>IF(A54="","",SUM(คะแนนรายวิชา!H234:I234))</f>
        <v/>
      </c>
      <c r="P54" s="61" t="str">
        <f t="shared" si="6"/>
        <v/>
      </c>
      <c r="Q54" s="62" t="str">
        <f>IF(N49="","",คะแนนรายวิชา!L234)</f>
        <v/>
      </c>
      <c r="R54" s="141" t="str">
        <f>IF('กรอกข้อมูล นร1'!E51="ย้าย",'กรอกข้อมูล นร1'!E51,"")</f>
        <v/>
      </c>
      <c r="S54" s="6" t="str">
        <f t="shared" si="13"/>
        <v/>
      </c>
      <c r="T54" s="6" t="str">
        <f t="shared" si="14"/>
        <v/>
      </c>
      <c r="U54" s="6" t="str">
        <f t="shared" si="15"/>
        <v/>
      </c>
      <c r="V54" s="6" t="str">
        <f t="shared" si="16"/>
        <v/>
      </c>
      <c r="W54" s="6" t="str">
        <f t="shared" si="17"/>
        <v/>
      </c>
      <c r="X54" s="310"/>
      <c r="Y54" s="6" t="str">
        <f t="shared" si="9"/>
        <v/>
      </c>
      <c r="Z54" s="6" t="str">
        <f t="shared" si="10"/>
        <v/>
      </c>
      <c r="AA54" s="6" t="str">
        <f t="shared" si="11"/>
        <v/>
      </c>
      <c r="AB54" s="6" t="str">
        <f t="shared" si="12"/>
        <v/>
      </c>
    </row>
    <row r="55" spans="1:28" s="6" customFormat="1" ht="12.75" customHeight="1">
      <c r="A55" s="54" t="str">
        <f>เวลาเรียน1!A54</f>
        <v/>
      </c>
      <c r="B55" s="61" t="str">
        <f>IF(A55="","",SUM(คะแนนรายวิชา!D55:E55))</f>
        <v/>
      </c>
      <c r="C55" s="61" t="str">
        <f>IF(A55="","",SUM(คะแนนรายวิชา!H55:I55))</f>
        <v/>
      </c>
      <c r="D55" s="61" t="str">
        <f t="shared" si="3"/>
        <v/>
      </c>
      <c r="E55" s="62" t="str">
        <f>IF(B50="","",คะแนนรายวิชา!L55)</f>
        <v/>
      </c>
      <c r="F55" s="61" t="str">
        <f>IF(A55="","",SUM(คะแนนรายวิชา!D115:E115))</f>
        <v/>
      </c>
      <c r="G55" s="61" t="str">
        <f>IF(A55="","",SUM(คะแนนรายวิชา!H115:I115))</f>
        <v/>
      </c>
      <c r="H55" s="61" t="str">
        <f t="shared" si="4"/>
        <v/>
      </c>
      <c r="I55" s="62" t="str">
        <f>IF(F50="","",คะแนนรายวิชา!L115)</f>
        <v/>
      </c>
      <c r="J55" s="61" t="str">
        <f>IF(A55="","",SUM(คะแนนรายวิชา!D175:E175))</f>
        <v/>
      </c>
      <c r="K55" s="61" t="str">
        <f>IF(A55="","",SUM(คะแนนรายวิชา!H175:I175))</f>
        <v/>
      </c>
      <c r="L55" s="61" t="str">
        <f t="shared" si="5"/>
        <v/>
      </c>
      <c r="M55" s="62" t="str">
        <f>IF(J50="","",คะแนนรายวิชา!L175)</f>
        <v/>
      </c>
      <c r="N55" s="61" t="str">
        <f>IF(A55="","",SUM(คะแนนรายวิชา!D235:E235))</f>
        <v/>
      </c>
      <c r="O55" s="61" t="str">
        <f>IF(A55="","",SUM(คะแนนรายวิชา!H235:I235))</f>
        <v/>
      </c>
      <c r="P55" s="61" t="str">
        <f t="shared" si="6"/>
        <v/>
      </c>
      <c r="Q55" s="62" t="str">
        <f>IF(N50="","",คะแนนรายวิชา!L235)</f>
        <v/>
      </c>
      <c r="R55" s="141" t="str">
        <f>IF('กรอกข้อมูล นร1'!E52="ย้าย",'กรอกข้อมูล นร1'!E52,"")</f>
        <v/>
      </c>
      <c r="S55" s="6" t="str">
        <f t="shared" si="13"/>
        <v/>
      </c>
      <c r="T55" s="6" t="str">
        <f t="shared" si="14"/>
        <v/>
      </c>
      <c r="U55" s="6" t="str">
        <f t="shared" si="15"/>
        <v/>
      </c>
      <c r="V55" s="6" t="str">
        <f t="shared" si="16"/>
        <v/>
      </c>
      <c r="W55" s="6" t="str">
        <f t="shared" si="17"/>
        <v/>
      </c>
      <c r="X55" s="310"/>
      <c r="Y55" s="6" t="str">
        <f t="shared" si="9"/>
        <v/>
      </c>
      <c r="Z55" s="6" t="str">
        <f t="shared" si="10"/>
        <v/>
      </c>
      <c r="AA55" s="6" t="str">
        <f t="shared" si="11"/>
        <v/>
      </c>
      <c r="AB55" s="6" t="str">
        <f t="shared" si="12"/>
        <v/>
      </c>
    </row>
    <row r="56" spans="1:28" s="6" customFormat="1" ht="12.75" customHeight="1">
      <c r="A56" s="54" t="str">
        <f>เวลาเรียน1!A55</f>
        <v/>
      </c>
      <c r="B56" s="61" t="str">
        <f>IF(A56="","",SUM(คะแนนรายวิชา!D56:E56))</f>
        <v/>
      </c>
      <c r="C56" s="61" t="str">
        <f>IF(A56="","",SUM(คะแนนรายวิชา!H56:I56))</f>
        <v/>
      </c>
      <c r="D56" s="61" t="str">
        <f t="shared" si="3"/>
        <v/>
      </c>
      <c r="E56" s="62" t="str">
        <f>IF(B51="","",คะแนนรายวิชา!L56)</f>
        <v/>
      </c>
      <c r="F56" s="61" t="str">
        <f>IF(A56="","",SUM(คะแนนรายวิชา!D116:E116))</f>
        <v/>
      </c>
      <c r="G56" s="61" t="str">
        <f>IF(A56="","",SUM(คะแนนรายวิชา!H116:I116))</f>
        <v/>
      </c>
      <c r="H56" s="61" t="str">
        <f t="shared" si="4"/>
        <v/>
      </c>
      <c r="I56" s="62" t="str">
        <f>IF(F51="","",คะแนนรายวิชา!L116)</f>
        <v/>
      </c>
      <c r="J56" s="61" t="str">
        <f>IF(A56="","",SUM(คะแนนรายวิชา!D176:E176))</f>
        <v/>
      </c>
      <c r="K56" s="61" t="str">
        <f>IF(A56="","",SUM(คะแนนรายวิชา!H176:I176))</f>
        <v/>
      </c>
      <c r="L56" s="61" t="str">
        <f t="shared" si="5"/>
        <v/>
      </c>
      <c r="M56" s="62" t="str">
        <f>IF(J51="","",คะแนนรายวิชา!L176)</f>
        <v/>
      </c>
      <c r="N56" s="61" t="str">
        <f>IF(A56="","",SUM(คะแนนรายวิชา!D236:E236))</f>
        <v/>
      </c>
      <c r="O56" s="61" t="str">
        <f>IF(A56="","",SUM(คะแนนรายวิชา!H236:I236))</f>
        <v/>
      </c>
      <c r="P56" s="61" t="str">
        <f t="shared" si="6"/>
        <v/>
      </c>
      <c r="Q56" s="62" t="str">
        <f>IF(N51="","",คะแนนรายวิชา!L236)</f>
        <v/>
      </c>
      <c r="R56" s="141" t="str">
        <f>IF('กรอกข้อมูล นร1'!E53="ย้าย",'กรอกข้อมูล นร1'!E53,"")</f>
        <v/>
      </c>
      <c r="S56" s="6" t="str">
        <f t="shared" si="13"/>
        <v/>
      </c>
      <c r="T56" s="6" t="str">
        <f t="shared" si="14"/>
        <v/>
      </c>
      <c r="U56" s="6" t="str">
        <f t="shared" si="15"/>
        <v/>
      </c>
      <c r="V56" s="6" t="str">
        <f t="shared" si="16"/>
        <v/>
      </c>
      <c r="W56" s="6" t="str">
        <f t="shared" si="17"/>
        <v/>
      </c>
      <c r="X56" s="310"/>
      <c r="Y56" s="6" t="str">
        <f t="shared" si="9"/>
        <v/>
      </c>
      <c r="Z56" s="6" t="str">
        <f t="shared" si="10"/>
        <v/>
      </c>
      <c r="AA56" s="6" t="str">
        <f t="shared" si="11"/>
        <v/>
      </c>
      <c r="AB56" s="6" t="str">
        <f t="shared" si="12"/>
        <v/>
      </c>
    </row>
    <row r="57" spans="1:28" s="6" customFormat="1" ht="12.75" customHeight="1">
      <c r="A57" s="54" t="str">
        <f>เวลาเรียน1!A56</f>
        <v/>
      </c>
      <c r="B57" s="61" t="str">
        <f>IF(A57="","",SUM(คะแนนรายวิชา!D57:E57))</f>
        <v/>
      </c>
      <c r="C57" s="61" t="str">
        <f>IF(A57="","",SUM(คะแนนรายวิชา!H57:I57))</f>
        <v/>
      </c>
      <c r="D57" s="61" t="str">
        <f t="shared" si="3"/>
        <v/>
      </c>
      <c r="E57" s="62" t="str">
        <f>IF(B52="","",คะแนนรายวิชา!L57)</f>
        <v/>
      </c>
      <c r="F57" s="61" t="str">
        <f>IF(A57="","",SUM(คะแนนรายวิชา!D117:E117))</f>
        <v/>
      </c>
      <c r="G57" s="61" t="str">
        <f>IF(A57="","",SUM(คะแนนรายวิชา!H117:I117))</f>
        <v/>
      </c>
      <c r="H57" s="61" t="str">
        <f t="shared" si="4"/>
        <v/>
      </c>
      <c r="I57" s="62" t="str">
        <f>IF(F52="","",คะแนนรายวิชา!L117)</f>
        <v/>
      </c>
      <c r="J57" s="61" t="str">
        <f>IF(A57="","",SUM(คะแนนรายวิชา!D177:E177))</f>
        <v/>
      </c>
      <c r="K57" s="61" t="str">
        <f>IF(A57="","",SUM(คะแนนรายวิชา!H177:I177))</f>
        <v/>
      </c>
      <c r="L57" s="61" t="str">
        <f t="shared" si="5"/>
        <v/>
      </c>
      <c r="M57" s="62" t="str">
        <f>IF(J52="","",คะแนนรายวิชา!L177)</f>
        <v/>
      </c>
      <c r="N57" s="61" t="str">
        <f>IF(A57="","",SUM(คะแนนรายวิชา!D237:E237))</f>
        <v/>
      </c>
      <c r="O57" s="61" t="str">
        <f>IF(A57="","",SUM(คะแนนรายวิชา!H237:I237))</f>
        <v/>
      </c>
      <c r="P57" s="61" t="str">
        <f t="shared" si="6"/>
        <v/>
      </c>
      <c r="Q57" s="62" t="str">
        <f>IF(N52="","",คะแนนรายวิชา!L237)</f>
        <v/>
      </c>
      <c r="R57" s="141" t="str">
        <f>IF('กรอกข้อมูล นร1'!E54="ย้าย",'กรอกข้อมูล นร1'!E54,"")</f>
        <v/>
      </c>
      <c r="S57" s="6" t="str">
        <f t="shared" si="13"/>
        <v/>
      </c>
      <c r="T57" s="6" t="str">
        <f t="shared" si="14"/>
        <v/>
      </c>
      <c r="U57" s="6" t="str">
        <f t="shared" si="15"/>
        <v/>
      </c>
      <c r="V57" s="6" t="str">
        <f t="shared" si="16"/>
        <v/>
      </c>
      <c r="W57" s="6" t="str">
        <f t="shared" si="17"/>
        <v/>
      </c>
      <c r="X57" s="310"/>
      <c r="Y57" s="6" t="str">
        <f t="shared" ref="Y57" si="18">IF(A57="","",SUM(B57:C57))</f>
        <v/>
      </c>
      <c r="Z57" s="6" t="str">
        <f t="shared" ref="Z57:Z66" si="19">IF(A57="","",SUM(F57:G57)/2)</f>
        <v/>
      </c>
      <c r="AA57" s="6" t="str">
        <f t="shared" ref="AA57:AA66" si="20">IF(A57="","",SUM(J57:K57)/2)</f>
        <v/>
      </c>
      <c r="AB57" s="6" t="str">
        <f t="shared" ref="AB57:AB66" si="21">IF(A57="","",SUM(N57:O57)/2)</f>
        <v/>
      </c>
    </row>
    <row r="58" spans="1:28" s="6" customFormat="1" ht="8.4499999999999993" customHeight="1">
      <c r="A58" s="65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5"/>
      <c r="X58" s="310"/>
      <c r="Y58" s="6" t="str">
        <f t="shared" ref="Y58:Y66" si="22">IF(A58="","",SUM(B58:C58)/2)</f>
        <v/>
      </c>
      <c r="Z58" s="6" t="str">
        <f t="shared" si="19"/>
        <v/>
      </c>
      <c r="AA58" s="6" t="str">
        <f t="shared" si="20"/>
        <v/>
      </c>
      <c r="AB58" s="6" t="str">
        <f t="shared" si="21"/>
        <v/>
      </c>
    </row>
    <row r="59" spans="1:28" s="6" customFormat="1" ht="9.6" hidden="1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5"/>
      <c r="X59" s="310"/>
      <c r="Y59" s="6" t="str">
        <f t="shared" si="22"/>
        <v/>
      </c>
      <c r="Z59" s="6" t="str">
        <f t="shared" si="19"/>
        <v/>
      </c>
      <c r="AA59" s="6" t="str">
        <f t="shared" si="20"/>
        <v/>
      </c>
      <c r="AB59" s="6" t="str">
        <f t="shared" si="21"/>
        <v/>
      </c>
    </row>
    <row r="60" spans="1:28" s="6" customFormat="1" ht="2.4500000000000002" customHeight="1">
      <c r="A60" s="65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5"/>
      <c r="X60" s="310"/>
      <c r="Y60" s="6" t="str">
        <f t="shared" si="22"/>
        <v/>
      </c>
      <c r="Z60" s="6" t="str">
        <f t="shared" si="19"/>
        <v/>
      </c>
      <c r="AA60" s="6" t="str">
        <f t="shared" si="20"/>
        <v/>
      </c>
      <c r="AB60" s="6" t="str">
        <f t="shared" si="21"/>
        <v/>
      </c>
    </row>
    <row r="61" spans="1:28" s="6" customFormat="1" ht="21" customHeight="1">
      <c r="A61" s="945" t="str">
        <f>"สรุปผลการประเมินผลกลุ่มสาระการเรียนรู้รายปี นักเรียนชั้นประถมศึกษาปีที่  "&amp;ข้อมูลพื้นฐาน!$B$9&amp;"  ปีการศึกษา  "&amp;ข้อมูลพื้นฐาน!$B$8</f>
        <v>สรุปผลการประเมินผลกลุ่มสาระการเรียนรู้รายปี นักเรียนชั้นประถมศึกษาปีที่    ปีการศึกษา  2565</v>
      </c>
      <c r="B61" s="945"/>
      <c r="C61" s="945"/>
      <c r="D61" s="945"/>
      <c r="E61" s="945"/>
      <c r="F61" s="945"/>
      <c r="G61" s="945"/>
      <c r="H61" s="945"/>
      <c r="I61" s="945"/>
      <c r="J61" s="945"/>
      <c r="K61" s="945"/>
      <c r="L61" s="945"/>
      <c r="M61" s="945"/>
      <c r="N61" s="945"/>
      <c r="O61" s="945"/>
      <c r="P61" s="945"/>
      <c r="Q61" s="945"/>
      <c r="R61" s="945"/>
      <c r="X61" s="310"/>
      <c r="Y61" s="6">
        <f t="shared" si="22"/>
        <v>0</v>
      </c>
      <c r="Z61" s="6">
        <f t="shared" si="19"/>
        <v>0</v>
      </c>
      <c r="AA61" s="6">
        <f t="shared" si="20"/>
        <v>0</v>
      </c>
      <c r="AB61" s="6">
        <f t="shared" si="21"/>
        <v>0</v>
      </c>
    </row>
    <row r="62" spans="1:28" s="6" customFormat="1" ht="15.95" customHeight="1">
      <c r="A62" s="946" t="str">
        <f>"โรงเรียน"&amp;ข้อมูลพื้นฐาน!B3</f>
        <v>โรงเรียนบ้านคลองน้ำโจน สาขาบ้านสระหลวง</v>
      </c>
      <c r="B62" s="946"/>
      <c r="C62" s="946"/>
      <c r="D62" s="946"/>
      <c r="E62" s="946"/>
      <c r="F62" s="946"/>
      <c r="G62" s="946"/>
      <c r="H62" s="946"/>
      <c r="I62" s="946"/>
      <c r="J62" s="946"/>
      <c r="K62" s="946"/>
      <c r="L62" s="946"/>
      <c r="M62" s="946"/>
      <c r="N62" s="946"/>
      <c r="O62" s="946"/>
      <c r="P62" s="946"/>
      <c r="Q62" s="946"/>
      <c r="R62" s="946"/>
      <c r="X62" s="310"/>
      <c r="Y62" s="6">
        <f t="shared" si="22"/>
        <v>0</v>
      </c>
      <c r="Z62" s="6">
        <f t="shared" si="19"/>
        <v>0</v>
      </c>
      <c r="AA62" s="6">
        <f t="shared" si="20"/>
        <v>0</v>
      </c>
      <c r="AB62" s="6">
        <f t="shared" si="21"/>
        <v>0</v>
      </c>
    </row>
    <row r="63" spans="1:28" s="6" customFormat="1">
      <c r="A63" s="1066" t="s">
        <v>38</v>
      </c>
      <c r="B63" s="1054" t="str">
        <f>ข้อมูลพื้นฐาน!$A$19&amp;""</f>
        <v>ประวัติศาสตร์</v>
      </c>
      <c r="C63" s="1054"/>
      <c r="D63" s="1054"/>
      <c r="E63" s="1054"/>
      <c r="F63" s="1054" t="str">
        <f>ข้อมูลพื้นฐาน!$A$20&amp;""</f>
        <v>สุขศึกษาและพลศึกษา</v>
      </c>
      <c r="G63" s="1054"/>
      <c r="H63" s="1054"/>
      <c r="I63" s="1054"/>
      <c r="J63" s="1054" t="str">
        <f>ข้อมูลพื้นฐาน!$A$21&amp;""</f>
        <v>ศิลปะ</v>
      </c>
      <c r="K63" s="1054"/>
      <c r="L63" s="1054"/>
      <c r="M63" s="1054"/>
      <c r="N63" s="1054" t="str">
        <f>ข้อมูลพื้นฐาน!$A$22&amp;""</f>
        <v>การงานอาชีพ</v>
      </c>
      <c r="O63" s="1054"/>
      <c r="P63" s="1054"/>
      <c r="Q63" s="1054"/>
      <c r="R63" s="1074" t="s">
        <v>61</v>
      </c>
      <c r="X63" s="310"/>
      <c r="Y63" s="6">
        <f t="shared" si="22"/>
        <v>0</v>
      </c>
      <c r="Z63" s="6">
        <f t="shared" si="19"/>
        <v>0</v>
      </c>
      <c r="AA63" s="6">
        <f t="shared" si="20"/>
        <v>0</v>
      </c>
      <c r="AB63" s="6">
        <f t="shared" si="21"/>
        <v>0</v>
      </c>
    </row>
    <row r="64" spans="1:28" s="6" customFormat="1">
      <c r="A64" s="1066"/>
      <c r="B64" s="930" t="s">
        <v>112</v>
      </c>
      <c r="C64" s="948"/>
      <c r="D64" s="948">
        <f>ข้อมูลพื้นฐาน!C19</f>
        <v>0</v>
      </c>
      <c r="E64" s="931"/>
      <c r="F64" s="930" t="s">
        <v>112</v>
      </c>
      <c r="G64" s="948"/>
      <c r="H64" s="948">
        <f>ข้อมูลพื้นฐาน!C20</f>
        <v>0</v>
      </c>
      <c r="I64" s="931"/>
      <c r="J64" s="930" t="s">
        <v>112</v>
      </c>
      <c r="K64" s="948"/>
      <c r="L64" s="948">
        <f>ข้อมูลพื้นฐาน!C21</f>
        <v>0</v>
      </c>
      <c r="M64" s="931"/>
      <c r="N64" s="930" t="s">
        <v>112</v>
      </c>
      <c r="O64" s="948"/>
      <c r="P64" s="948">
        <f>ข้อมูลพื้นฐาน!C22</f>
        <v>0</v>
      </c>
      <c r="Q64" s="931"/>
      <c r="R64" s="1074"/>
      <c r="X64" s="310"/>
      <c r="Y64" s="6" t="str">
        <f t="shared" si="22"/>
        <v/>
      </c>
      <c r="Z64" s="6" t="str">
        <f t="shared" si="19"/>
        <v/>
      </c>
      <c r="AA64" s="6" t="str">
        <f t="shared" si="20"/>
        <v/>
      </c>
      <c r="AB64" s="6" t="str">
        <f t="shared" si="21"/>
        <v/>
      </c>
    </row>
    <row r="65" spans="1:28" s="6" customFormat="1" ht="39.75" customHeight="1">
      <c r="A65" s="1066"/>
      <c r="B65" s="312" t="s">
        <v>40</v>
      </c>
      <c r="C65" s="313" t="s">
        <v>43</v>
      </c>
      <c r="D65" s="314" t="s">
        <v>115</v>
      </c>
      <c r="E65" s="1056" t="s">
        <v>46</v>
      </c>
      <c r="F65" s="312" t="s">
        <v>40</v>
      </c>
      <c r="G65" s="313" t="s">
        <v>43</v>
      </c>
      <c r="H65" s="314" t="s">
        <v>115</v>
      </c>
      <c r="I65" s="1056" t="s">
        <v>46</v>
      </c>
      <c r="J65" s="312" t="s">
        <v>40</v>
      </c>
      <c r="K65" s="313" t="s">
        <v>43</v>
      </c>
      <c r="L65" s="314" t="s">
        <v>115</v>
      </c>
      <c r="M65" s="1056" t="s">
        <v>46</v>
      </c>
      <c r="N65" s="312" t="s">
        <v>40</v>
      </c>
      <c r="O65" s="313" t="s">
        <v>43</v>
      </c>
      <c r="P65" s="314" t="s">
        <v>115</v>
      </c>
      <c r="Q65" s="1056" t="s">
        <v>46</v>
      </c>
      <c r="R65" s="1074"/>
      <c r="X65" s="310"/>
      <c r="Y65" s="6" t="str">
        <f t="shared" si="22"/>
        <v/>
      </c>
      <c r="Z65" s="6" t="str">
        <f t="shared" si="19"/>
        <v/>
      </c>
      <c r="AA65" s="6" t="str">
        <f t="shared" si="20"/>
        <v/>
      </c>
      <c r="AB65" s="6" t="str">
        <f t="shared" si="21"/>
        <v/>
      </c>
    </row>
    <row r="66" spans="1:28" s="6" customFormat="1" ht="16.5" customHeight="1">
      <c r="A66" s="1066"/>
      <c r="B66" s="209">
        <v>50</v>
      </c>
      <c r="C66" s="209">
        <v>50</v>
      </c>
      <c r="D66" s="209">
        <v>100</v>
      </c>
      <c r="E66" s="1057"/>
      <c r="F66" s="209">
        <v>50</v>
      </c>
      <c r="G66" s="209">
        <v>50</v>
      </c>
      <c r="H66" s="209">
        <v>100</v>
      </c>
      <c r="I66" s="1057"/>
      <c r="J66" s="209">
        <v>50</v>
      </c>
      <c r="K66" s="209">
        <v>50</v>
      </c>
      <c r="L66" s="209">
        <v>100</v>
      </c>
      <c r="M66" s="1057"/>
      <c r="N66" s="209">
        <v>50</v>
      </c>
      <c r="O66" s="209">
        <v>50</v>
      </c>
      <c r="P66" s="209">
        <v>100</v>
      </c>
      <c r="Q66" s="1057"/>
      <c r="R66" s="1074"/>
      <c r="X66" s="310"/>
      <c r="Y66" s="6" t="str">
        <f t="shared" si="22"/>
        <v/>
      </c>
      <c r="Z66" s="6" t="str">
        <f t="shared" si="19"/>
        <v/>
      </c>
      <c r="AA66" s="6" t="str">
        <f t="shared" si="20"/>
        <v/>
      </c>
      <c r="AB66" s="6" t="str">
        <f t="shared" si="21"/>
        <v/>
      </c>
    </row>
    <row r="67" spans="1:28" s="6" customFormat="1" ht="16.5" customHeight="1">
      <c r="A67" s="1066"/>
      <c r="B67" s="315" t="s">
        <v>6</v>
      </c>
      <c r="C67" s="315" t="s">
        <v>6</v>
      </c>
      <c r="D67" s="314" t="s">
        <v>6</v>
      </c>
      <c r="E67" s="1058"/>
      <c r="F67" s="316" t="s">
        <v>6</v>
      </c>
      <c r="G67" s="315" t="s">
        <v>6</v>
      </c>
      <c r="H67" s="315" t="s">
        <v>6</v>
      </c>
      <c r="I67" s="1058"/>
      <c r="J67" s="315" t="s">
        <v>6</v>
      </c>
      <c r="K67" s="315" t="s">
        <v>6</v>
      </c>
      <c r="L67" s="315" t="s">
        <v>6</v>
      </c>
      <c r="M67" s="1058"/>
      <c r="N67" s="315" t="s">
        <v>6</v>
      </c>
      <c r="O67" s="315" t="s">
        <v>6</v>
      </c>
      <c r="P67" s="315" t="s">
        <v>6</v>
      </c>
      <c r="Q67" s="1058"/>
      <c r="R67" s="1074"/>
      <c r="X67" s="310"/>
      <c r="Y67" s="6" t="s">
        <v>82</v>
      </c>
      <c r="Z67" s="6" t="s">
        <v>1690</v>
      </c>
      <c r="AA67" s="6" t="s">
        <v>1691</v>
      </c>
      <c r="AB67" s="6" t="s">
        <v>1692</v>
      </c>
    </row>
    <row r="68" spans="1:28" s="6" customFormat="1" ht="13.5" customHeight="1">
      <c r="A68" s="54">
        <f>เวลาเรียน1!A7</f>
        <v>1</v>
      </c>
      <c r="B68" s="61">
        <f>IF(A68="","",SUM(คะแนนรายวิชา!D248:E248))</f>
        <v>0</v>
      </c>
      <c r="C68" s="61">
        <f>IF(A68="","",SUM(คะแนนรายวิชา!H248:I248))</f>
        <v>0</v>
      </c>
      <c r="D68" s="61">
        <f>IF(A68="","",ROUND(Y68,0))</f>
        <v>0</v>
      </c>
      <c r="E68" s="62">
        <f>IF(B63="","",คะแนนรายวิชา!L248)</f>
        <v>0</v>
      </c>
      <c r="F68" s="61">
        <f>IF(A68="","",SUM(คะแนนรายวิชา!D308:E308))</f>
        <v>0</v>
      </c>
      <c r="G68" s="61">
        <f>IF(E68="","",SUM(คะแนนรายวิชา!H308:I308))</f>
        <v>0</v>
      </c>
      <c r="H68" s="61">
        <f>IF(A68="","",ROUND(Z68,0))</f>
        <v>0</v>
      </c>
      <c r="I68" s="62">
        <f>คะแนนรายวิชา!L308</f>
        <v>0</v>
      </c>
      <c r="J68" s="61">
        <f>IF(A68="","",SUM(คะแนนรายวิชา!D368:E368))</f>
        <v>0</v>
      </c>
      <c r="K68" s="61">
        <f>IF(A68="","",SUM(คะแนนรายวิชา!H368:I368))</f>
        <v>0</v>
      </c>
      <c r="L68" s="61">
        <f>IF(A68="","",ROUND(AA68,0))</f>
        <v>0</v>
      </c>
      <c r="M68" s="62">
        <f>คะแนนรายวิชา!L368</f>
        <v>0</v>
      </c>
      <c r="N68" s="61">
        <f>IF(A68="","",SUM(คะแนนรายวิชา!D428:E428))</f>
        <v>0</v>
      </c>
      <c r="O68" s="61">
        <f>IF(A68="","",SUM(คะแนนรายวิชา!H428:I428))</f>
        <v>0</v>
      </c>
      <c r="P68" s="61">
        <f>IF(A68="","",ROUND(AB68,0))</f>
        <v>0</v>
      </c>
      <c r="Q68" s="62">
        <f>คะแนนรายวิชา!L428</f>
        <v>0</v>
      </c>
      <c r="R68" s="141" t="str">
        <f>IF('กรอกข้อมูล นร1'!E5="ย้าย",'กรอกข้อมูล นร1'!E5,"")</f>
        <v/>
      </c>
      <c r="S68" s="6">
        <f t="shared" si="7"/>
        <v>1</v>
      </c>
      <c r="T68" s="6">
        <f t="shared" si="0"/>
        <v>1</v>
      </c>
      <c r="U68" s="6">
        <f t="shared" si="1"/>
        <v>1</v>
      </c>
      <c r="V68" s="6">
        <f t="shared" si="2"/>
        <v>1</v>
      </c>
      <c r="W68" s="6">
        <f t="shared" si="8"/>
        <v>4</v>
      </c>
      <c r="X68" s="310"/>
      <c r="Y68" s="6">
        <f>IF(A68="","",SUM(B68:C68))</f>
        <v>0</v>
      </c>
      <c r="Z68" s="6">
        <f>IF(A68="","",SUM(F68:G68))</f>
        <v>0</v>
      </c>
      <c r="AA68" s="6">
        <f>IF(A68="","",SUM(J68:K68))</f>
        <v>0</v>
      </c>
      <c r="AB68" s="6">
        <f>IF(A68="","",SUM(N68:O68))</f>
        <v>0</v>
      </c>
    </row>
    <row r="69" spans="1:28" s="6" customFormat="1" ht="13.5" customHeight="1">
      <c r="A69" s="54" t="str">
        <f>เวลาเรียน1!A8</f>
        <v/>
      </c>
      <c r="B69" s="61" t="str">
        <f>IF(A69="","",SUM(คะแนนรายวิชา!D249:E249))</f>
        <v/>
      </c>
      <c r="C69" s="61" t="str">
        <f>IF(A69="","",SUM(คะแนนรายวิชา!H249:I249))</f>
        <v/>
      </c>
      <c r="D69" s="61" t="str">
        <f t="shared" ref="D69:D117" si="23">IF(A69="","",ROUND(Y69,0))</f>
        <v/>
      </c>
      <c r="E69" s="62" t="str">
        <f>IF(B64="","",คะแนนรายวิชา!L249)</f>
        <v/>
      </c>
      <c r="F69" s="61" t="str">
        <f>IF(A69="","",SUM(คะแนนรายวิชา!D309:E309))</f>
        <v/>
      </c>
      <c r="G69" s="61" t="str">
        <f>IF(E69="","",SUM(คะแนนรายวิชา!H309:I309))</f>
        <v/>
      </c>
      <c r="H69" s="61" t="str">
        <f t="shared" ref="H69:H117" si="24">IF(A69="","",ROUND(Z69,0))</f>
        <v/>
      </c>
      <c r="I69" s="62" t="str">
        <f>คะแนนรายวิชา!L309</f>
        <v/>
      </c>
      <c r="J69" s="61" t="str">
        <f>IF(A69="","",SUM(คะแนนรายวิชา!D369:E369))</f>
        <v/>
      </c>
      <c r="K69" s="61" t="str">
        <f>IF(A69="","",SUM(คะแนนรายวิชา!H369:I369))</f>
        <v/>
      </c>
      <c r="L69" s="61" t="str">
        <f t="shared" ref="L69:L117" si="25">IF(A69="","",ROUND(AA69,0))</f>
        <v/>
      </c>
      <c r="M69" s="62" t="str">
        <f>คะแนนรายวิชา!L369</f>
        <v/>
      </c>
      <c r="N69" s="61" t="str">
        <f>IF(A69="","",SUM(คะแนนรายวิชา!D429:E429))</f>
        <v/>
      </c>
      <c r="O69" s="61" t="str">
        <f>IF(A69="","",SUM(คะแนนรายวิชา!H429:I429))</f>
        <v/>
      </c>
      <c r="P69" s="61" t="str">
        <f t="shared" ref="P69:P117" si="26">IF(A69="","",ROUND(AB69,0))</f>
        <v/>
      </c>
      <c r="Q69" s="62" t="str">
        <f>คะแนนรายวิชา!L429</f>
        <v/>
      </c>
      <c r="R69" s="141" t="str">
        <f>IF('กรอกข้อมูล นร1'!E6="ย้าย",'กรอกข้อมูล นร1'!E6,"")</f>
        <v/>
      </c>
      <c r="S69" s="6" t="str">
        <f t="shared" si="7"/>
        <v/>
      </c>
      <c r="T69" s="6" t="str">
        <f t="shared" si="0"/>
        <v/>
      </c>
      <c r="U69" s="6" t="str">
        <f t="shared" si="1"/>
        <v/>
      </c>
      <c r="V69" s="6" t="str">
        <f t="shared" si="2"/>
        <v/>
      </c>
      <c r="W69" s="6" t="str">
        <f t="shared" si="8"/>
        <v/>
      </c>
      <c r="X69" s="310"/>
      <c r="Y69" s="6" t="str">
        <f t="shared" ref="Y69:Y116" si="27">IF(A69="","",SUM(B69:C69))</f>
        <v/>
      </c>
      <c r="Z69" s="6" t="str">
        <f t="shared" ref="Z69:Z116" si="28">IF(A69="","",SUM(F69:G69))</f>
        <v/>
      </c>
      <c r="AA69" s="6" t="str">
        <f t="shared" ref="AA69:AA116" si="29">IF(A69="","",SUM(J69:K69))</f>
        <v/>
      </c>
      <c r="AB69" s="6" t="str">
        <f t="shared" ref="AB69:AB116" si="30">IF(A69="","",SUM(N69:O69))</f>
        <v/>
      </c>
    </row>
    <row r="70" spans="1:28" s="6" customFormat="1" ht="13.5" customHeight="1">
      <c r="A70" s="54" t="str">
        <f>เวลาเรียน1!A9</f>
        <v/>
      </c>
      <c r="B70" s="61" t="str">
        <f>IF(A70="","",SUM(คะแนนรายวิชา!D250:E250))</f>
        <v/>
      </c>
      <c r="C70" s="61" t="str">
        <f>IF(A70="","",SUM(คะแนนรายวิชา!H250:I250))</f>
        <v/>
      </c>
      <c r="D70" s="61" t="str">
        <f t="shared" si="23"/>
        <v/>
      </c>
      <c r="E70" s="62" t="str">
        <f>IF(B65="","",คะแนนรายวิชา!L250)</f>
        <v/>
      </c>
      <c r="F70" s="61" t="str">
        <f>IF(A70="","",SUM(คะแนนรายวิชา!D310:E310))</f>
        <v/>
      </c>
      <c r="G70" s="61" t="str">
        <f>IF(E70="","",SUM(คะแนนรายวิชา!H310:I310))</f>
        <v/>
      </c>
      <c r="H70" s="61" t="str">
        <f t="shared" si="24"/>
        <v/>
      </c>
      <c r="I70" s="62" t="str">
        <f>คะแนนรายวิชา!L310</f>
        <v/>
      </c>
      <c r="J70" s="61" t="str">
        <f>IF(A70="","",SUM(คะแนนรายวิชา!D370:E370))</f>
        <v/>
      </c>
      <c r="K70" s="61" t="str">
        <f>IF(A70="","",SUM(คะแนนรายวิชา!H370:I370))</f>
        <v/>
      </c>
      <c r="L70" s="61" t="str">
        <f t="shared" si="25"/>
        <v/>
      </c>
      <c r="M70" s="62" t="str">
        <f>คะแนนรายวิชา!L370</f>
        <v/>
      </c>
      <c r="N70" s="61" t="str">
        <f>IF(A70="","",SUM(คะแนนรายวิชา!D430:E430))</f>
        <v/>
      </c>
      <c r="O70" s="61" t="str">
        <f>IF(A70="","",SUM(คะแนนรายวิชา!H430:I430))</f>
        <v/>
      </c>
      <c r="P70" s="61" t="str">
        <f t="shared" si="26"/>
        <v/>
      </c>
      <c r="Q70" s="62" t="str">
        <f>คะแนนรายวิชา!L430</f>
        <v/>
      </c>
      <c r="R70" s="141" t="str">
        <f>IF('กรอกข้อมูล นร1'!E7="ย้าย",'กรอกข้อมูล นร1'!E7,"")</f>
        <v/>
      </c>
      <c r="S70" s="6" t="str">
        <f t="shared" si="7"/>
        <v/>
      </c>
      <c r="T70" s="6" t="str">
        <f t="shared" si="0"/>
        <v/>
      </c>
      <c r="U70" s="6" t="str">
        <f t="shared" si="1"/>
        <v/>
      </c>
      <c r="V70" s="6" t="str">
        <f t="shared" si="2"/>
        <v/>
      </c>
      <c r="W70" s="6" t="str">
        <f t="shared" si="8"/>
        <v/>
      </c>
      <c r="X70" s="310"/>
      <c r="Y70" s="6" t="str">
        <f t="shared" si="27"/>
        <v/>
      </c>
      <c r="Z70" s="6" t="str">
        <f t="shared" si="28"/>
        <v/>
      </c>
      <c r="AA70" s="6" t="str">
        <f t="shared" si="29"/>
        <v/>
      </c>
      <c r="AB70" s="6" t="str">
        <f t="shared" si="30"/>
        <v/>
      </c>
    </row>
    <row r="71" spans="1:28" s="6" customFormat="1" ht="13.5" customHeight="1">
      <c r="A71" s="54" t="str">
        <f>เวลาเรียน1!A10</f>
        <v/>
      </c>
      <c r="B71" s="61" t="str">
        <f>IF(A71="","",SUM(คะแนนรายวิชา!D251:E251))</f>
        <v/>
      </c>
      <c r="C71" s="61" t="str">
        <f>IF(A71="","",SUM(คะแนนรายวิชา!H251:I251))</f>
        <v/>
      </c>
      <c r="D71" s="61" t="str">
        <f t="shared" si="23"/>
        <v/>
      </c>
      <c r="E71" s="62" t="str">
        <f>IF(B66="","",คะแนนรายวิชา!L251)</f>
        <v/>
      </c>
      <c r="F71" s="61" t="str">
        <f>IF(A71="","",SUM(คะแนนรายวิชา!D311:E311))</f>
        <v/>
      </c>
      <c r="G71" s="61" t="str">
        <f>IF(E71="","",SUM(คะแนนรายวิชา!H311:I311))</f>
        <v/>
      </c>
      <c r="H71" s="61" t="str">
        <f t="shared" si="24"/>
        <v/>
      </c>
      <c r="I71" s="62" t="str">
        <f>คะแนนรายวิชา!L311</f>
        <v/>
      </c>
      <c r="J71" s="61" t="str">
        <f>IF(A71="","",SUM(คะแนนรายวิชา!D371:E371))</f>
        <v/>
      </c>
      <c r="K71" s="61" t="str">
        <f>IF(A71="","",SUM(คะแนนรายวิชา!H371:I371))</f>
        <v/>
      </c>
      <c r="L71" s="61" t="str">
        <f t="shared" si="25"/>
        <v/>
      </c>
      <c r="M71" s="62" t="str">
        <f>คะแนนรายวิชา!L371</f>
        <v/>
      </c>
      <c r="N71" s="61" t="str">
        <f>IF(A71="","",SUM(คะแนนรายวิชา!D431:E431))</f>
        <v/>
      </c>
      <c r="O71" s="61" t="str">
        <f>IF(A71="","",SUM(คะแนนรายวิชา!H431:I431))</f>
        <v/>
      </c>
      <c r="P71" s="61" t="str">
        <f t="shared" si="26"/>
        <v/>
      </c>
      <c r="Q71" s="62" t="str">
        <f>คะแนนรายวิชา!L431</f>
        <v/>
      </c>
      <c r="R71" s="141" t="str">
        <f>IF('กรอกข้อมูล นร1'!E8="ย้าย",'กรอกข้อมูล นร1'!E8,"")</f>
        <v/>
      </c>
      <c r="S71" s="6" t="str">
        <f t="shared" si="7"/>
        <v/>
      </c>
      <c r="T71" s="6" t="str">
        <f t="shared" si="0"/>
        <v/>
      </c>
      <c r="U71" s="6" t="str">
        <f t="shared" si="1"/>
        <v/>
      </c>
      <c r="V71" s="6" t="str">
        <f t="shared" si="2"/>
        <v/>
      </c>
      <c r="W71" s="6" t="str">
        <f t="shared" si="8"/>
        <v/>
      </c>
      <c r="X71" s="310"/>
      <c r="Y71" s="6" t="str">
        <f t="shared" si="27"/>
        <v/>
      </c>
      <c r="Z71" s="6" t="str">
        <f t="shared" si="28"/>
        <v/>
      </c>
      <c r="AA71" s="6" t="str">
        <f t="shared" si="29"/>
        <v/>
      </c>
      <c r="AB71" s="6" t="str">
        <f t="shared" si="30"/>
        <v/>
      </c>
    </row>
    <row r="72" spans="1:28" s="6" customFormat="1" ht="13.5" customHeight="1">
      <c r="A72" s="54" t="str">
        <f>เวลาเรียน1!A11</f>
        <v/>
      </c>
      <c r="B72" s="61" t="str">
        <f>IF(A72="","",SUM(คะแนนรายวิชา!D252:E252))</f>
        <v/>
      </c>
      <c r="C72" s="61" t="str">
        <f>IF(A72="","",SUM(คะแนนรายวิชา!H252:I252))</f>
        <v/>
      </c>
      <c r="D72" s="61" t="str">
        <f t="shared" si="23"/>
        <v/>
      </c>
      <c r="E72" s="62" t="str">
        <f>IF(B67="","",คะแนนรายวิชา!L252)</f>
        <v/>
      </c>
      <c r="F72" s="61" t="str">
        <f>IF(A72="","",SUM(คะแนนรายวิชา!D312:E312))</f>
        <v/>
      </c>
      <c r="G72" s="61" t="str">
        <f>IF(E72="","",SUM(คะแนนรายวิชา!H312:I312))</f>
        <v/>
      </c>
      <c r="H72" s="61" t="str">
        <f t="shared" si="24"/>
        <v/>
      </c>
      <c r="I72" s="62" t="str">
        <f>คะแนนรายวิชา!L312</f>
        <v/>
      </c>
      <c r="J72" s="61" t="str">
        <f>IF(A72="","",SUM(คะแนนรายวิชา!D372:E372))</f>
        <v/>
      </c>
      <c r="K72" s="61" t="str">
        <f>IF(A72="","",SUM(คะแนนรายวิชา!H372:I372))</f>
        <v/>
      </c>
      <c r="L72" s="61" t="str">
        <f t="shared" si="25"/>
        <v/>
      </c>
      <c r="M72" s="62" t="str">
        <f>คะแนนรายวิชา!L372</f>
        <v/>
      </c>
      <c r="N72" s="61" t="str">
        <f>IF(A72="","",SUM(คะแนนรายวิชา!D432:E432))</f>
        <v/>
      </c>
      <c r="O72" s="61" t="str">
        <f>IF(A72="","",SUM(คะแนนรายวิชา!H432:I432))</f>
        <v/>
      </c>
      <c r="P72" s="61" t="str">
        <f t="shared" si="26"/>
        <v/>
      </c>
      <c r="Q72" s="62" t="str">
        <f>คะแนนรายวิชา!L432</f>
        <v/>
      </c>
      <c r="R72" s="141" t="str">
        <f>IF('กรอกข้อมูล นร1'!E9="ย้าย",'กรอกข้อมูล นร1'!E9,"")</f>
        <v/>
      </c>
      <c r="S72" s="6" t="str">
        <f t="shared" si="7"/>
        <v/>
      </c>
      <c r="T72" s="6" t="str">
        <f t="shared" si="0"/>
        <v/>
      </c>
      <c r="U72" s="6" t="str">
        <f t="shared" si="1"/>
        <v/>
      </c>
      <c r="V72" s="6" t="str">
        <f t="shared" si="2"/>
        <v/>
      </c>
      <c r="W72" s="6" t="str">
        <f t="shared" si="8"/>
        <v/>
      </c>
      <c r="X72" s="310"/>
      <c r="Y72" s="6" t="str">
        <f t="shared" si="27"/>
        <v/>
      </c>
      <c r="Z72" s="6" t="str">
        <f t="shared" si="28"/>
        <v/>
      </c>
      <c r="AA72" s="6" t="str">
        <f t="shared" si="29"/>
        <v/>
      </c>
      <c r="AB72" s="6" t="str">
        <f t="shared" si="30"/>
        <v/>
      </c>
    </row>
    <row r="73" spans="1:28" s="6" customFormat="1" ht="13.5" customHeight="1">
      <c r="A73" s="54" t="str">
        <f>เวลาเรียน1!A12</f>
        <v/>
      </c>
      <c r="B73" s="61" t="str">
        <f>IF(A73="","",SUM(คะแนนรายวิชา!D253:E253))</f>
        <v/>
      </c>
      <c r="C73" s="61" t="str">
        <f>IF(A73="","",SUM(คะแนนรายวิชา!H253:I253))</f>
        <v/>
      </c>
      <c r="D73" s="61" t="str">
        <f t="shared" si="23"/>
        <v/>
      </c>
      <c r="E73" s="62" t="str">
        <f>IF(B68="","",คะแนนรายวิชา!L253)</f>
        <v/>
      </c>
      <c r="F73" s="61" t="str">
        <f>IF(A73="","",SUM(คะแนนรายวิชา!D313:E313))</f>
        <v/>
      </c>
      <c r="G73" s="61" t="str">
        <f>IF(E73="","",SUM(คะแนนรายวิชา!H313:I313))</f>
        <v/>
      </c>
      <c r="H73" s="61" t="str">
        <f t="shared" si="24"/>
        <v/>
      </c>
      <c r="I73" s="62" t="str">
        <f>คะแนนรายวิชา!L313</f>
        <v/>
      </c>
      <c r="J73" s="61" t="str">
        <f>IF(A73="","",SUM(คะแนนรายวิชา!D373:E373))</f>
        <v/>
      </c>
      <c r="K73" s="61" t="str">
        <f>IF(A73="","",SUM(คะแนนรายวิชา!H373:I373))</f>
        <v/>
      </c>
      <c r="L73" s="61" t="str">
        <f t="shared" si="25"/>
        <v/>
      </c>
      <c r="M73" s="62" t="str">
        <f>คะแนนรายวิชา!L373</f>
        <v/>
      </c>
      <c r="N73" s="61" t="str">
        <f>IF(A73="","",SUM(คะแนนรายวิชา!D433:E433))</f>
        <v/>
      </c>
      <c r="O73" s="61" t="str">
        <f>IF(A73="","",SUM(คะแนนรายวิชา!H433:I433))</f>
        <v/>
      </c>
      <c r="P73" s="61" t="str">
        <f t="shared" si="26"/>
        <v/>
      </c>
      <c r="Q73" s="62" t="str">
        <f>คะแนนรายวิชา!L433</f>
        <v/>
      </c>
      <c r="R73" s="141" t="str">
        <f>IF('กรอกข้อมูล นร1'!E10="ย้าย",'กรอกข้อมูล นร1'!E10,"")</f>
        <v/>
      </c>
      <c r="S73" s="6" t="str">
        <f t="shared" si="7"/>
        <v/>
      </c>
      <c r="T73" s="6" t="str">
        <f t="shared" si="0"/>
        <v/>
      </c>
      <c r="U73" s="6" t="str">
        <f t="shared" si="1"/>
        <v/>
      </c>
      <c r="V73" s="6" t="str">
        <f t="shared" si="2"/>
        <v/>
      </c>
      <c r="W73" s="6" t="str">
        <f t="shared" si="8"/>
        <v/>
      </c>
      <c r="X73" s="310"/>
      <c r="Y73" s="6" t="str">
        <f t="shared" si="27"/>
        <v/>
      </c>
      <c r="Z73" s="6" t="str">
        <f t="shared" si="28"/>
        <v/>
      </c>
      <c r="AA73" s="6" t="str">
        <f t="shared" si="29"/>
        <v/>
      </c>
      <c r="AB73" s="6" t="str">
        <f t="shared" si="30"/>
        <v/>
      </c>
    </row>
    <row r="74" spans="1:28" s="6" customFormat="1" ht="13.5" customHeight="1">
      <c r="A74" s="54" t="str">
        <f>เวลาเรียน1!A13</f>
        <v/>
      </c>
      <c r="B74" s="61" t="str">
        <f>IF(A74="","",SUM(คะแนนรายวิชา!D254:E254))</f>
        <v/>
      </c>
      <c r="C74" s="61" t="str">
        <f>IF(A74="","",SUM(คะแนนรายวิชา!H254:I254))</f>
        <v/>
      </c>
      <c r="D74" s="61" t="str">
        <f t="shared" si="23"/>
        <v/>
      </c>
      <c r="E74" s="62" t="str">
        <f>IF(B69="","",คะแนนรายวิชา!L254)</f>
        <v/>
      </c>
      <c r="F74" s="61" t="str">
        <f>IF(A74="","",SUM(คะแนนรายวิชา!D314:E314))</f>
        <v/>
      </c>
      <c r="G74" s="61" t="str">
        <f>IF(E74="","",SUM(คะแนนรายวิชา!H314:I314))</f>
        <v/>
      </c>
      <c r="H74" s="61" t="str">
        <f t="shared" si="24"/>
        <v/>
      </c>
      <c r="I74" s="62" t="str">
        <f>คะแนนรายวิชา!L314</f>
        <v/>
      </c>
      <c r="J74" s="61" t="str">
        <f>IF(A74="","",SUM(คะแนนรายวิชา!D374:E374))</f>
        <v/>
      </c>
      <c r="K74" s="61" t="str">
        <f>IF(A74="","",SUM(คะแนนรายวิชา!H374:I374))</f>
        <v/>
      </c>
      <c r="L74" s="61" t="str">
        <f t="shared" si="25"/>
        <v/>
      </c>
      <c r="M74" s="62" t="str">
        <f>คะแนนรายวิชา!L374</f>
        <v/>
      </c>
      <c r="N74" s="61" t="str">
        <f>IF(A74="","",SUM(คะแนนรายวิชา!D434:E434))</f>
        <v/>
      </c>
      <c r="O74" s="61" t="str">
        <f>IF(A74="","",SUM(คะแนนรายวิชา!H434:I434))</f>
        <v/>
      </c>
      <c r="P74" s="61" t="str">
        <f t="shared" si="26"/>
        <v/>
      </c>
      <c r="Q74" s="62" t="str">
        <f>คะแนนรายวิชา!L434</f>
        <v/>
      </c>
      <c r="R74" s="141" t="str">
        <f>IF('กรอกข้อมูล นร1'!E11="ย้าย",'กรอกข้อมูล นร1'!E11,"")</f>
        <v/>
      </c>
      <c r="S74" s="6" t="str">
        <f t="shared" si="7"/>
        <v/>
      </c>
      <c r="T74" s="6" t="str">
        <f t="shared" si="0"/>
        <v/>
      </c>
      <c r="U74" s="6" t="str">
        <f t="shared" si="1"/>
        <v/>
      </c>
      <c r="V74" s="6" t="str">
        <f t="shared" si="2"/>
        <v/>
      </c>
      <c r="W74" s="6" t="str">
        <f t="shared" si="8"/>
        <v/>
      </c>
      <c r="X74" s="310"/>
      <c r="Y74" s="6" t="str">
        <f t="shared" si="27"/>
        <v/>
      </c>
      <c r="Z74" s="6" t="str">
        <f t="shared" si="28"/>
        <v/>
      </c>
      <c r="AA74" s="6" t="str">
        <f t="shared" si="29"/>
        <v/>
      </c>
      <c r="AB74" s="6" t="str">
        <f t="shared" si="30"/>
        <v/>
      </c>
    </row>
    <row r="75" spans="1:28" s="6" customFormat="1" ht="13.5" customHeight="1">
      <c r="A75" s="54" t="str">
        <f>เวลาเรียน1!A14</f>
        <v/>
      </c>
      <c r="B75" s="61" t="str">
        <f>IF(A75="","",SUM(คะแนนรายวิชา!D255:E255))</f>
        <v/>
      </c>
      <c r="C75" s="61" t="str">
        <f>IF(A75="","",SUM(คะแนนรายวิชา!H255:I255))</f>
        <v/>
      </c>
      <c r="D75" s="61" t="str">
        <f t="shared" si="23"/>
        <v/>
      </c>
      <c r="E75" s="62" t="str">
        <f>IF(B70="","",คะแนนรายวิชา!L255)</f>
        <v/>
      </c>
      <c r="F75" s="61" t="str">
        <f>IF(A75="","",SUM(คะแนนรายวิชา!D315:E315))</f>
        <v/>
      </c>
      <c r="G75" s="61" t="str">
        <f>IF(E75="","",SUM(คะแนนรายวิชา!H315:I315))</f>
        <v/>
      </c>
      <c r="H75" s="61" t="str">
        <f t="shared" si="24"/>
        <v/>
      </c>
      <c r="I75" s="62" t="str">
        <f>คะแนนรายวิชา!L315</f>
        <v/>
      </c>
      <c r="J75" s="61" t="str">
        <f>IF(A75="","",SUM(คะแนนรายวิชา!D375:E375))</f>
        <v/>
      </c>
      <c r="K75" s="61" t="str">
        <f>IF(A75="","",SUM(คะแนนรายวิชา!H375:I375))</f>
        <v/>
      </c>
      <c r="L75" s="61" t="str">
        <f t="shared" si="25"/>
        <v/>
      </c>
      <c r="M75" s="62" t="str">
        <f>คะแนนรายวิชา!L375</f>
        <v/>
      </c>
      <c r="N75" s="61" t="str">
        <f>IF(A75="","",SUM(คะแนนรายวิชา!D435:E435))</f>
        <v/>
      </c>
      <c r="O75" s="61" t="str">
        <f>IF(A75="","",SUM(คะแนนรายวิชา!H435:I435))</f>
        <v/>
      </c>
      <c r="P75" s="61" t="str">
        <f t="shared" si="26"/>
        <v/>
      </c>
      <c r="Q75" s="62" t="str">
        <f>คะแนนรายวิชา!L435</f>
        <v/>
      </c>
      <c r="R75" s="141" t="str">
        <f>IF('กรอกข้อมูล นร1'!E12="ย้าย",'กรอกข้อมูล นร1'!E12,"")</f>
        <v/>
      </c>
      <c r="S75" s="6" t="str">
        <f t="shared" si="7"/>
        <v/>
      </c>
      <c r="T75" s="6" t="str">
        <f t="shared" si="0"/>
        <v/>
      </c>
      <c r="U75" s="6" t="str">
        <f t="shared" si="1"/>
        <v/>
      </c>
      <c r="V75" s="6" t="str">
        <f t="shared" si="2"/>
        <v/>
      </c>
      <c r="W75" s="6" t="str">
        <f t="shared" si="8"/>
        <v/>
      </c>
      <c r="X75" s="310"/>
      <c r="Y75" s="6" t="str">
        <f t="shared" si="27"/>
        <v/>
      </c>
      <c r="Z75" s="6" t="str">
        <f t="shared" si="28"/>
        <v/>
      </c>
      <c r="AA75" s="6" t="str">
        <f t="shared" si="29"/>
        <v/>
      </c>
      <c r="AB75" s="6" t="str">
        <f t="shared" si="30"/>
        <v/>
      </c>
    </row>
    <row r="76" spans="1:28" s="6" customFormat="1" ht="13.5" customHeight="1">
      <c r="A76" s="54" t="str">
        <f>เวลาเรียน1!A15</f>
        <v/>
      </c>
      <c r="B76" s="61" t="str">
        <f>IF(A76="","",SUM(คะแนนรายวิชา!D256:E256))</f>
        <v/>
      </c>
      <c r="C76" s="61" t="str">
        <f>IF(A76="","",SUM(คะแนนรายวิชา!H256:I256))</f>
        <v/>
      </c>
      <c r="D76" s="61" t="str">
        <f t="shared" si="23"/>
        <v/>
      </c>
      <c r="E76" s="62" t="str">
        <f>IF(B71="","",คะแนนรายวิชา!L256)</f>
        <v/>
      </c>
      <c r="F76" s="61" t="str">
        <f>IF(A76="","",SUM(คะแนนรายวิชา!D316:E316))</f>
        <v/>
      </c>
      <c r="G76" s="61" t="str">
        <f>IF(E76="","",SUM(คะแนนรายวิชา!H316:I316))</f>
        <v/>
      </c>
      <c r="H76" s="61" t="str">
        <f t="shared" si="24"/>
        <v/>
      </c>
      <c r="I76" s="62" t="str">
        <f>คะแนนรายวิชา!L316</f>
        <v/>
      </c>
      <c r="J76" s="61" t="str">
        <f>IF(A76="","",SUM(คะแนนรายวิชา!D376:E376))</f>
        <v/>
      </c>
      <c r="K76" s="61" t="str">
        <f>IF(A76="","",SUM(คะแนนรายวิชา!H376:I376))</f>
        <v/>
      </c>
      <c r="L76" s="61" t="str">
        <f t="shared" si="25"/>
        <v/>
      </c>
      <c r="M76" s="62" t="str">
        <f>คะแนนรายวิชา!L376</f>
        <v/>
      </c>
      <c r="N76" s="61" t="str">
        <f>IF(A76="","",SUM(คะแนนรายวิชา!D436:E436))</f>
        <v/>
      </c>
      <c r="O76" s="61" t="str">
        <f>IF(A76="","",SUM(คะแนนรายวิชา!H436:I436))</f>
        <v/>
      </c>
      <c r="P76" s="61" t="str">
        <f t="shared" si="26"/>
        <v/>
      </c>
      <c r="Q76" s="62" t="str">
        <f>คะแนนรายวิชา!L436</f>
        <v/>
      </c>
      <c r="R76" s="141" t="str">
        <f>IF('กรอกข้อมูล นร1'!E13="ย้าย",'กรอกข้อมูล นร1'!E13,"")</f>
        <v/>
      </c>
      <c r="S76" s="6" t="str">
        <f t="shared" si="7"/>
        <v/>
      </c>
      <c r="T76" s="6" t="str">
        <f t="shared" si="0"/>
        <v/>
      </c>
      <c r="U76" s="6" t="str">
        <f t="shared" si="1"/>
        <v/>
      </c>
      <c r="V76" s="6" t="str">
        <f t="shared" si="2"/>
        <v/>
      </c>
      <c r="W76" s="6" t="str">
        <f t="shared" si="8"/>
        <v/>
      </c>
      <c r="X76" s="310"/>
      <c r="Y76" s="6" t="str">
        <f t="shared" si="27"/>
        <v/>
      </c>
      <c r="Z76" s="6" t="str">
        <f t="shared" si="28"/>
        <v/>
      </c>
      <c r="AA76" s="6" t="str">
        <f t="shared" si="29"/>
        <v/>
      </c>
      <c r="AB76" s="6" t="str">
        <f t="shared" si="30"/>
        <v/>
      </c>
    </row>
    <row r="77" spans="1:28" s="6" customFormat="1" ht="13.5" customHeight="1">
      <c r="A77" s="54" t="str">
        <f>เวลาเรียน1!A16</f>
        <v/>
      </c>
      <c r="B77" s="61" t="str">
        <f>IF(A77="","",SUM(คะแนนรายวิชา!D257:E257))</f>
        <v/>
      </c>
      <c r="C77" s="61" t="str">
        <f>IF(A77="","",SUM(คะแนนรายวิชา!H257:I257))</f>
        <v/>
      </c>
      <c r="D77" s="61" t="str">
        <f t="shared" si="23"/>
        <v/>
      </c>
      <c r="E77" s="62" t="str">
        <f>IF(B72="","",คะแนนรายวิชา!L257)</f>
        <v/>
      </c>
      <c r="F77" s="61" t="str">
        <f>IF(A77="","",SUM(คะแนนรายวิชา!D317:E317))</f>
        <v/>
      </c>
      <c r="G77" s="61" t="str">
        <f>IF(E77="","",SUM(คะแนนรายวิชา!H317:I317))</f>
        <v/>
      </c>
      <c r="H77" s="61" t="str">
        <f t="shared" si="24"/>
        <v/>
      </c>
      <c r="I77" s="62" t="str">
        <f>คะแนนรายวิชา!L317</f>
        <v/>
      </c>
      <c r="J77" s="61" t="str">
        <f>IF(A77="","",SUM(คะแนนรายวิชา!D377:E377))</f>
        <v/>
      </c>
      <c r="K77" s="61" t="str">
        <f>IF(A77="","",SUM(คะแนนรายวิชา!H377:I377))</f>
        <v/>
      </c>
      <c r="L77" s="61" t="str">
        <f t="shared" si="25"/>
        <v/>
      </c>
      <c r="M77" s="62" t="str">
        <f>คะแนนรายวิชา!L377</f>
        <v/>
      </c>
      <c r="N77" s="61" t="str">
        <f>IF(A77="","",SUM(คะแนนรายวิชา!D437:E437))</f>
        <v/>
      </c>
      <c r="O77" s="61" t="str">
        <f>IF(A77="","",SUM(คะแนนรายวิชา!H437:I437))</f>
        <v/>
      </c>
      <c r="P77" s="61" t="str">
        <f t="shared" si="26"/>
        <v/>
      </c>
      <c r="Q77" s="62" t="str">
        <f>คะแนนรายวิชา!L437</f>
        <v/>
      </c>
      <c r="R77" s="141" t="str">
        <f>IF('กรอกข้อมูล นร1'!E14="ย้าย",'กรอกข้อมูล นร1'!E14,"")</f>
        <v/>
      </c>
      <c r="S77" s="6" t="str">
        <f t="shared" si="7"/>
        <v/>
      </c>
      <c r="T77" s="6" t="str">
        <f t="shared" si="0"/>
        <v/>
      </c>
      <c r="U77" s="6" t="str">
        <f t="shared" si="1"/>
        <v/>
      </c>
      <c r="V77" s="6" t="str">
        <f t="shared" si="2"/>
        <v/>
      </c>
      <c r="W77" s="6" t="str">
        <f t="shared" si="8"/>
        <v/>
      </c>
      <c r="X77" s="310"/>
      <c r="Y77" s="6" t="str">
        <f t="shared" si="27"/>
        <v/>
      </c>
      <c r="Z77" s="6" t="str">
        <f t="shared" si="28"/>
        <v/>
      </c>
      <c r="AA77" s="6" t="str">
        <f t="shared" si="29"/>
        <v/>
      </c>
      <c r="AB77" s="6" t="str">
        <f t="shared" si="30"/>
        <v/>
      </c>
    </row>
    <row r="78" spans="1:28" s="6" customFormat="1" ht="13.5" customHeight="1">
      <c r="A78" s="54" t="str">
        <f>เวลาเรียน1!A17</f>
        <v/>
      </c>
      <c r="B78" s="61" t="str">
        <f>IF(A78="","",SUM(คะแนนรายวิชา!D258:E258))</f>
        <v/>
      </c>
      <c r="C78" s="61" t="str">
        <f>IF(A78="","",SUM(คะแนนรายวิชา!H258:I258))</f>
        <v/>
      </c>
      <c r="D78" s="61" t="str">
        <f t="shared" si="23"/>
        <v/>
      </c>
      <c r="E78" s="62" t="str">
        <f>IF(B73="","",คะแนนรายวิชา!L258)</f>
        <v/>
      </c>
      <c r="F78" s="61" t="str">
        <f>IF(A78="","",SUM(คะแนนรายวิชา!D318:E318))</f>
        <v/>
      </c>
      <c r="G78" s="61" t="str">
        <f>IF(E78="","",SUM(คะแนนรายวิชา!H318:I318))</f>
        <v/>
      </c>
      <c r="H78" s="61" t="str">
        <f t="shared" si="24"/>
        <v/>
      </c>
      <c r="I78" s="62" t="str">
        <f>คะแนนรายวิชา!L318</f>
        <v/>
      </c>
      <c r="J78" s="61" t="str">
        <f>IF(A78="","",SUM(คะแนนรายวิชา!D378:E378))</f>
        <v/>
      </c>
      <c r="K78" s="61" t="str">
        <f>IF(A78="","",SUM(คะแนนรายวิชา!H378:I378))</f>
        <v/>
      </c>
      <c r="L78" s="61" t="str">
        <f t="shared" si="25"/>
        <v/>
      </c>
      <c r="M78" s="62" t="str">
        <f>คะแนนรายวิชา!L378</f>
        <v/>
      </c>
      <c r="N78" s="61" t="str">
        <f>IF(A78="","",SUM(คะแนนรายวิชา!D438:E438))</f>
        <v/>
      </c>
      <c r="O78" s="61" t="str">
        <f>IF(A78="","",SUM(คะแนนรายวิชา!H438:I438))</f>
        <v/>
      </c>
      <c r="P78" s="61" t="str">
        <f t="shared" si="26"/>
        <v/>
      </c>
      <c r="Q78" s="62" t="str">
        <f>คะแนนรายวิชา!L438</f>
        <v/>
      </c>
      <c r="R78" s="141" t="str">
        <f>IF('กรอกข้อมูล นร1'!E15="ย้าย",'กรอกข้อมูล นร1'!E15,"")</f>
        <v/>
      </c>
      <c r="S78" s="6" t="str">
        <f t="shared" si="7"/>
        <v/>
      </c>
      <c r="T78" s="6" t="str">
        <f t="shared" si="0"/>
        <v/>
      </c>
      <c r="U78" s="6" t="str">
        <f t="shared" si="1"/>
        <v/>
      </c>
      <c r="V78" s="6" t="str">
        <f t="shared" si="2"/>
        <v/>
      </c>
      <c r="W78" s="6" t="str">
        <f t="shared" si="8"/>
        <v/>
      </c>
      <c r="X78" s="310"/>
      <c r="Y78" s="6" t="str">
        <f t="shared" si="27"/>
        <v/>
      </c>
      <c r="Z78" s="6" t="str">
        <f t="shared" si="28"/>
        <v/>
      </c>
      <c r="AA78" s="6" t="str">
        <f t="shared" si="29"/>
        <v/>
      </c>
      <c r="AB78" s="6" t="str">
        <f t="shared" si="30"/>
        <v/>
      </c>
    </row>
    <row r="79" spans="1:28" s="6" customFormat="1" ht="13.5" customHeight="1">
      <c r="A79" s="54" t="str">
        <f>เวลาเรียน1!A18</f>
        <v/>
      </c>
      <c r="B79" s="61" t="str">
        <f>IF(A79="","",SUM(คะแนนรายวิชา!D259:E259))</f>
        <v/>
      </c>
      <c r="C79" s="61" t="str">
        <f>IF(A79="","",SUM(คะแนนรายวิชา!H259:I259))</f>
        <v/>
      </c>
      <c r="D79" s="61" t="str">
        <f t="shared" si="23"/>
        <v/>
      </c>
      <c r="E79" s="62" t="str">
        <f>IF(B74="","",คะแนนรายวิชา!L259)</f>
        <v/>
      </c>
      <c r="F79" s="61" t="str">
        <f>IF(A79="","",SUM(คะแนนรายวิชา!D319:E319))</f>
        <v/>
      </c>
      <c r="G79" s="61" t="str">
        <f>IF(E79="","",SUM(คะแนนรายวิชา!H319:I319))</f>
        <v/>
      </c>
      <c r="H79" s="61" t="str">
        <f t="shared" si="24"/>
        <v/>
      </c>
      <c r="I79" s="62" t="str">
        <f>คะแนนรายวิชา!L319</f>
        <v/>
      </c>
      <c r="J79" s="61" t="str">
        <f>IF(A79="","",SUM(คะแนนรายวิชา!D379:E379))</f>
        <v/>
      </c>
      <c r="K79" s="61" t="str">
        <f>IF(A79="","",SUM(คะแนนรายวิชา!H379:I379))</f>
        <v/>
      </c>
      <c r="L79" s="61" t="str">
        <f t="shared" si="25"/>
        <v/>
      </c>
      <c r="M79" s="62" t="str">
        <f>คะแนนรายวิชา!L379</f>
        <v/>
      </c>
      <c r="N79" s="61" t="str">
        <f>IF(A79="","",SUM(คะแนนรายวิชา!D439:E439))</f>
        <v/>
      </c>
      <c r="O79" s="61" t="str">
        <f>IF(A79="","",SUM(คะแนนรายวิชา!H439:I439))</f>
        <v/>
      </c>
      <c r="P79" s="61" t="str">
        <f t="shared" si="26"/>
        <v/>
      </c>
      <c r="Q79" s="62" t="str">
        <f>คะแนนรายวิชา!L439</f>
        <v/>
      </c>
      <c r="R79" s="141" t="str">
        <f>IF('กรอกข้อมูล นร1'!E16="ย้าย",'กรอกข้อมูล นร1'!E16,"")</f>
        <v/>
      </c>
      <c r="S79" s="6" t="str">
        <f t="shared" si="7"/>
        <v/>
      </c>
      <c r="T79" s="6" t="str">
        <f t="shared" si="0"/>
        <v/>
      </c>
      <c r="U79" s="6" t="str">
        <f t="shared" si="1"/>
        <v/>
      </c>
      <c r="V79" s="6" t="str">
        <f t="shared" si="2"/>
        <v/>
      </c>
      <c r="W79" s="6" t="str">
        <f t="shared" si="8"/>
        <v/>
      </c>
      <c r="X79" s="310"/>
      <c r="Y79" s="6" t="str">
        <f t="shared" si="27"/>
        <v/>
      </c>
      <c r="Z79" s="6" t="str">
        <f t="shared" si="28"/>
        <v/>
      </c>
      <c r="AA79" s="6" t="str">
        <f t="shared" si="29"/>
        <v/>
      </c>
      <c r="AB79" s="6" t="str">
        <f t="shared" si="30"/>
        <v/>
      </c>
    </row>
    <row r="80" spans="1:28" s="6" customFormat="1" ht="13.5" customHeight="1">
      <c r="A80" s="54" t="str">
        <f>เวลาเรียน1!A19</f>
        <v/>
      </c>
      <c r="B80" s="61" t="str">
        <f>IF(A80="","",SUM(คะแนนรายวิชา!D260:E260))</f>
        <v/>
      </c>
      <c r="C80" s="61" t="str">
        <f>IF(A80="","",SUM(คะแนนรายวิชา!H260:I260))</f>
        <v/>
      </c>
      <c r="D80" s="61" t="str">
        <f t="shared" si="23"/>
        <v/>
      </c>
      <c r="E80" s="62" t="str">
        <f>IF(B75="","",คะแนนรายวิชา!L260)</f>
        <v/>
      </c>
      <c r="F80" s="61" t="str">
        <f>IF(A80="","",SUM(คะแนนรายวิชา!D320:E320))</f>
        <v/>
      </c>
      <c r="G80" s="61" t="str">
        <f>IF(E80="","",SUM(คะแนนรายวิชา!H320:I320))</f>
        <v/>
      </c>
      <c r="H80" s="61" t="str">
        <f t="shared" si="24"/>
        <v/>
      </c>
      <c r="I80" s="62" t="str">
        <f>คะแนนรายวิชา!L320</f>
        <v/>
      </c>
      <c r="J80" s="61" t="str">
        <f>IF(A80="","",SUM(คะแนนรายวิชา!D380:E380))</f>
        <v/>
      </c>
      <c r="K80" s="61" t="str">
        <f>IF(A80="","",SUM(คะแนนรายวิชา!H380:I380))</f>
        <v/>
      </c>
      <c r="L80" s="61" t="str">
        <f t="shared" si="25"/>
        <v/>
      </c>
      <c r="M80" s="62" t="str">
        <f>คะแนนรายวิชา!L380</f>
        <v/>
      </c>
      <c r="N80" s="61" t="str">
        <f>IF(A80="","",SUM(คะแนนรายวิชา!D440:E440))</f>
        <v/>
      </c>
      <c r="O80" s="61" t="str">
        <f>IF(A80="","",SUM(คะแนนรายวิชา!H440:I440))</f>
        <v/>
      </c>
      <c r="P80" s="61" t="str">
        <f t="shared" si="26"/>
        <v/>
      </c>
      <c r="Q80" s="62" t="str">
        <f>คะแนนรายวิชา!L440</f>
        <v/>
      </c>
      <c r="R80" s="141" t="str">
        <f>IF('กรอกข้อมูล นร1'!E17="ย้าย",'กรอกข้อมูล นร1'!E17,"")</f>
        <v/>
      </c>
      <c r="S80" s="6" t="str">
        <f t="shared" si="7"/>
        <v/>
      </c>
      <c r="T80" s="6" t="str">
        <f t="shared" si="0"/>
        <v/>
      </c>
      <c r="U80" s="6" t="str">
        <f t="shared" si="1"/>
        <v/>
      </c>
      <c r="V80" s="6" t="str">
        <f t="shared" si="2"/>
        <v/>
      </c>
      <c r="W80" s="6" t="str">
        <f t="shared" si="8"/>
        <v/>
      </c>
      <c r="X80" s="310"/>
      <c r="Y80" s="6" t="str">
        <f t="shared" si="27"/>
        <v/>
      </c>
      <c r="Z80" s="6" t="str">
        <f t="shared" si="28"/>
        <v/>
      </c>
      <c r="AA80" s="6" t="str">
        <f t="shared" si="29"/>
        <v/>
      </c>
      <c r="AB80" s="6" t="str">
        <f t="shared" si="30"/>
        <v/>
      </c>
    </row>
    <row r="81" spans="1:28" s="6" customFormat="1" ht="13.5" customHeight="1">
      <c r="A81" s="54" t="str">
        <f>เวลาเรียน1!A20</f>
        <v/>
      </c>
      <c r="B81" s="61" t="str">
        <f>IF(A81="","",SUM(คะแนนรายวิชา!D261:E261))</f>
        <v/>
      </c>
      <c r="C81" s="61" t="str">
        <f>IF(A81="","",SUM(คะแนนรายวิชา!H261:I261))</f>
        <v/>
      </c>
      <c r="D81" s="61" t="str">
        <f t="shared" si="23"/>
        <v/>
      </c>
      <c r="E81" s="62" t="str">
        <f>IF(B76="","",คะแนนรายวิชา!L261)</f>
        <v/>
      </c>
      <c r="F81" s="61" t="str">
        <f>IF(A81="","",SUM(คะแนนรายวิชา!D321:E321))</f>
        <v/>
      </c>
      <c r="G81" s="61" t="str">
        <f>IF(E81="","",SUM(คะแนนรายวิชา!H321:I321))</f>
        <v/>
      </c>
      <c r="H81" s="61" t="str">
        <f t="shared" si="24"/>
        <v/>
      </c>
      <c r="I81" s="62" t="str">
        <f>คะแนนรายวิชา!L321</f>
        <v/>
      </c>
      <c r="J81" s="61" t="str">
        <f>IF(A81="","",SUM(คะแนนรายวิชา!D381:E381))</f>
        <v/>
      </c>
      <c r="K81" s="61" t="str">
        <f>IF(A81="","",SUM(คะแนนรายวิชา!H381:I381))</f>
        <v/>
      </c>
      <c r="L81" s="61" t="str">
        <f t="shared" si="25"/>
        <v/>
      </c>
      <c r="M81" s="62" t="str">
        <f>คะแนนรายวิชา!L381</f>
        <v/>
      </c>
      <c r="N81" s="61" t="str">
        <f>IF(A81="","",SUM(คะแนนรายวิชา!D441:E441))</f>
        <v/>
      </c>
      <c r="O81" s="61" t="str">
        <f>IF(A81="","",SUM(คะแนนรายวิชา!H441:I441))</f>
        <v/>
      </c>
      <c r="P81" s="61" t="str">
        <f t="shared" si="26"/>
        <v/>
      </c>
      <c r="Q81" s="62" t="str">
        <f>คะแนนรายวิชา!L441</f>
        <v/>
      </c>
      <c r="R81" s="141" t="str">
        <f>IF('กรอกข้อมูล นร1'!E18="ย้าย",'กรอกข้อมูล นร1'!E18,"")</f>
        <v/>
      </c>
      <c r="S81" s="6" t="str">
        <f t="shared" si="7"/>
        <v/>
      </c>
      <c r="T81" s="6" t="str">
        <f t="shared" si="0"/>
        <v/>
      </c>
      <c r="U81" s="6" t="str">
        <f t="shared" si="1"/>
        <v/>
      </c>
      <c r="V81" s="6" t="str">
        <f t="shared" si="2"/>
        <v/>
      </c>
      <c r="W81" s="6" t="str">
        <f t="shared" si="8"/>
        <v/>
      </c>
      <c r="X81" s="310"/>
      <c r="Y81" s="6" t="str">
        <f t="shared" si="27"/>
        <v/>
      </c>
      <c r="Z81" s="6" t="str">
        <f t="shared" si="28"/>
        <v/>
      </c>
      <c r="AA81" s="6" t="str">
        <f t="shared" si="29"/>
        <v/>
      </c>
      <c r="AB81" s="6" t="str">
        <f t="shared" si="30"/>
        <v/>
      </c>
    </row>
    <row r="82" spans="1:28" s="6" customFormat="1" ht="13.5" customHeight="1">
      <c r="A82" s="54" t="str">
        <f>เวลาเรียน1!A21</f>
        <v/>
      </c>
      <c r="B82" s="61" t="str">
        <f>IF(A82="","",SUM(คะแนนรายวิชา!D262:E262))</f>
        <v/>
      </c>
      <c r="C82" s="61" t="str">
        <f>IF(A82="","",SUM(คะแนนรายวิชา!H262:I262))</f>
        <v/>
      </c>
      <c r="D82" s="61" t="str">
        <f t="shared" si="23"/>
        <v/>
      </c>
      <c r="E82" s="62" t="str">
        <f>IF(B77="","",คะแนนรายวิชา!L262)</f>
        <v/>
      </c>
      <c r="F82" s="61" t="str">
        <f>IF(A82="","",SUM(คะแนนรายวิชา!D322:E322))</f>
        <v/>
      </c>
      <c r="G82" s="61" t="str">
        <f>IF(E82="","",SUM(คะแนนรายวิชา!H322:I322))</f>
        <v/>
      </c>
      <c r="H82" s="61" t="str">
        <f t="shared" si="24"/>
        <v/>
      </c>
      <c r="I82" s="62" t="str">
        <f>คะแนนรายวิชา!L322</f>
        <v/>
      </c>
      <c r="J82" s="61" t="str">
        <f>IF(A82="","",SUM(คะแนนรายวิชา!D382:E382))</f>
        <v/>
      </c>
      <c r="K82" s="61" t="str">
        <f>IF(A82="","",SUM(คะแนนรายวิชา!H382:I382))</f>
        <v/>
      </c>
      <c r="L82" s="61" t="str">
        <f t="shared" si="25"/>
        <v/>
      </c>
      <c r="M82" s="62" t="str">
        <f>คะแนนรายวิชา!L382</f>
        <v/>
      </c>
      <c r="N82" s="61" t="str">
        <f>IF(A82="","",SUM(คะแนนรายวิชา!D442:E442))</f>
        <v/>
      </c>
      <c r="O82" s="61" t="str">
        <f>IF(A82="","",SUM(คะแนนรายวิชา!H442:I442))</f>
        <v/>
      </c>
      <c r="P82" s="61" t="str">
        <f t="shared" si="26"/>
        <v/>
      </c>
      <c r="Q82" s="62" t="str">
        <f>คะแนนรายวิชา!L442</f>
        <v/>
      </c>
      <c r="R82" s="141" t="str">
        <f>IF('กรอกข้อมูล นร1'!E19="ย้าย",'กรอกข้อมูล นร1'!E19,"")</f>
        <v/>
      </c>
      <c r="S82" s="6" t="str">
        <f t="shared" si="7"/>
        <v/>
      </c>
      <c r="T82" s="6" t="str">
        <f t="shared" ref="T82:T107" si="31">IF(COUNTIF(I82,"0"),COUNTIF(I82,"0"),"")</f>
        <v/>
      </c>
      <c r="U82" s="6" t="str">
        <f t="shared" ref="U82:U107" si="32">IF(COUNTIF(M82,"0"),COUNTIF(M82,"0"),"")</f>
        <v/>
      </c>
      <c r="V82" s="6" t="str">
        <f t="shared" ref="V82:V107" si="33">IF(COUNTIF(Q82,"0"),COUNTIF(Q82,"0"),"")</f>
        <v/>
      </c>
      <c r="W82" s="6" t="str">
        <f t="shared" si="8"/>
        <v/>
      </c>
      <c r="X82" s="310"/>
      <c r="Y82" s="6" t="str">
        <f t="shared" si="27"/>
        <v/>
      </c>
      <c r="Z82" s="6" t="str">
        <f t="shared" si="28"/>
        <v/>
      </c>
      <c r="AA82" s="6" t="str">
        <f t="shared" si="29"/>
        <v/>
      </c>
      <c r="AB82" s="6" t="str">
        <f t="shared" si="30"/>
        <v/>
      </c>
    </row>
    <row r="83" spans="1:28" s="6" customFormat="1" ht="13.5" customHeight="1">
      <c r="A83" s="54" t="str">
        <f>เวลาเรียน1!A22</f>
        <v/>
      </c>
      <c r="B83" s="61" t="str">
        <f>IF(A83="","",SUM(คะแนนรายวิชา!D263:E263))</f>
        <v/>
      </c>
      <c r="C83" s="61" t="str">
        <f>IF(A83="","",SUM(คะแนนรายวิชา!H263:I263))</f>
        <v/>
      </c>
      <c r="D83" s="61" t="str">
        <f t="shared" si="23"/>
        <v/>
      </c>
      <c r="E83" s="62" t="str">
        <f>IF(B78="","",คะแนนรายวิชา!L263)</f>
        <v/>
      </c>
      <c r="F83" s="61" t="str">
        <f>IF(A83="","",SUM(คะแนนรายวิชา!D323:E323))</f>
        <v/>
      </c>
      <c r="G83" s="61" t="str">
        <f>IF(E83="","",SUM(คะแนนรายวิชา!H323:I323))</f>
        <v/>
      </c>
      <c r="H83" s="61" t="str">
        <f t="shared" si="24"/>
        <v/>
      </c>
      <c r="I83" s="62" t="str">
        <f>คะแนนรายวิชา!L323</f>
        <v/>
      </c>
      <c r="J83" s="61" t="str">
        <f>IF(A83="","",SUM(คะแนนรายวิชา!D383:E383))</f>
        <v/>
      </c>
      <c r="K83" s="61" t="str">
        <f>IF(A83="","",SUM(คะแนนรายวิชา!H383:I383))</f>
        <v/>
      </c>
      <c r="L83" s="61" t="str">
        <f t="shared" si="25"/>
        <v/>
      </c>
      <c r="M83" s="62" t="str">
        <f>คะแนนรายวิชา!L383</f>
        <v/>
      </c>
      <c r="N83" s="61" t="str">
        <f>IF(A83="","",SUM(คะแนนรายวิชา!D443:E443))</f>
        <v/>
      </c>
      <c r="O83" s="61" t="str">
        <f>IF(A83="","",SUM(คะแนนรายวิชา!H443:I443))</f>
        <v/>
      </c>
      <c r="P83" s="61" t="str">
        <f t="shared" si="26"/>
        <v/>
      </c>
      <c r="Q83" s="62" t="str">
        <f>คะแนนรายวิชา!L443</f>
        <v/>
      </c>
      <c r="R83" s="141" t="str">
        <f>IF('กรอกข้อมูล นร1'!E20="ย้าย",'กรอกข้อมูล นร1'!E20,"")</f>
        <v/>
      </c>
      <c r="S83" s="6" t="str">
        <f t="shared" ref="S83:S156" si="34">IF(COUNTIF(E83,"0"),COUNTIF(E83,"0"),"")</f>
        <v/>
      </c>
      <c r="T83" s="6" t="str">
        <f t="shared" si="31"/>
        <v/>
      </c>
      <c r="U83" s="6" t="str">
        <f t="shared" si="32"/>
        <v/>
      </c>
      <c r="V83" s="6" t="str">
        <f t="shared" si="33"/>
        <v/>
      </c>
      <c r="W83" s="6" t="str">
        <f t="shared" ref="W83:W156" si="35">IF(SUM(S83:V83),SUM(S83:V83),"")</f>
        <v/>
      </c>
      <c r="X83" s="310"/>
      <c r="Y83" s="6" t="str">
        <f t="shared" si="27"/>
        <v/>
      </c>
      <c r="Z83" s="6" t="str">
        <f t="shared" si="28"/>
        <v/>
      </c>
      <c r="AA83" s="6" t="str">
        <f t="shared" si="29"/>
        <v/>
      </c>
      <c r="AB83" s="6" t="str">
        <f t="shared" si="30"/>
        <v/>
      </c>
    </row>
    <row r="84" spans="1:28" s="6" customFormat="1" ht="13.5" customHeight="1">
      <c r="A84" s="54" t="str">
        <f>เวลาเรียน1!A23</f>
        <v/>
      </c>
      <c r="B84" s="61" t="str">
        <f>IF(A84="","",SUM(คะแนนรายวิชา!D264:E264))</f>
        <v/>
      </c>
      <c r="C84" s="61" t="str">
        <f>IF(A84="","",SUM(คะแนนรายวิชา!H264:I264))</f>
        <v/>
      </c>
      <c r="D84" s="61" t="str">
        <f t="shared" si="23"/>
        <v/>
      </c>
      <c r="E84" s="62" t="str">
        <f>IF(B79="","",คะแนนรายวิชา!L264)</f>
        <v/>
      </c>
      <c r="F84" s="61" t="str">
        <f>IF(A84="","",SUM(คะแนนรายวิชา!D324:E324))</f>
        <v/>
      </c>
      <c r="G84" s="61" t="str">
        <f>IF(E84="","",SUM(คะแนนรายวิชา!H324:I324))</f>
        <v/>
      </c>
      <c r="H84" s="61" t="str">
        <f t="shared" si="24"/>
        <v/>
      </c>
      <c r="I84" s="62" t="str">
        <f>คะแนนรายวิชา!L324</f>
        <v/>
      </c>
      <c r="J84" s="61" t="str">
        <f>IF(A84="","",SUM(คะแนนรายวิชา!D384:E384))</f>
        <v/>
      </c>
      <c r="K84" s="61" t="str">
        <f>IF(A84="","",SUM(คะแนนรายวิชา!H384:I384))</f>
        <v/>
      </c>
      <c r="L84" s="61" t="str">
        <f t="shared" si="25"/>
        <v/>
      </c>
      <c r="M84" s="62" t="str">
        <f>คะแนนรายวิชา!L384</f>
        <v/>
      </c>
      <c r="N84" s="61" t="str">
        <f>IF(A84="","",SUM(คะแนนรายวิชา!D444:E444))</f>
        <v/>
      </c>
      <c r="O84" s="61" t="str">
        <f>IF(A84="","",SUM(คะแนนรายวิชา!H444:I444))</f>
        <v/>
      </c>
      <c r="P84" s="61" t="str">
        <f t="shared" si="26"/>
        <v/>
      </c>
      <c r="Q84" s="62" t="str">
        <f>คะแนนรายวิชา!L444</f>
        <v/>
      </c>
      <c r="R84" s="141" t="str">
        <f>IF('กรอกข้อมูล นร1'!E21="ย้าย",'กรอกข้อมูล นร1'!E21,"")</f>
        <v/>
      </c>
      <c r="S84" s="6" t="str">
        <f t="shared" si="34"/>
        <v/>
      </c>
      <c r="T84" s="6" t="str">
        <f t="shared" si="31"/>
        <v/>
      </c>
      <c r="U84" s="6" t="str">
        <f t="shared" si="32"/>
        <v/>
      </c>
      <c r="V84" s="6" t="str">
        <f t="shared" si="33"/>
        <v/>
      </c>
      <c r="W84" s="6" t="str">
        <f t="shared" si="35"/>
        <v/>
      </c>
      <c r="X84" s="310"/>
      <c r="Y84" s="6" t="str">
        <f t="shared" si="27"/>
        <v/>
      </c>
      <c r="Z84" s="6" t="str">
        <f t="shared" si="28"/>
        <v/>
      </c>
      <c r="AA84" s="6" t="str">
        <f t="shared" si="29"/>
        <v/>
      </c>
      <c r="AB84" s="6" t="str">
        <f t="shared" si="30"/>
        <v/>
      </c>
    </row>
    <row r="85" spans="1:28" s="6" customFormat="1" ht="13.5" customHeight="1">
      <c r="A85" s="54" t="str">
        <f>เวลาเรียน1!A24</f>
        <v/>
      </c>
      <c r="B85" s="61" t="str">
        <f>IF(A85="","",SUM(คะแนนรายวิชา!D265:E265))</f>
        <v/>
      </c>
      <c r="C85" s="61" t="str">
        <f>IF(A85="","",SUM(คะแนนรายวิชา!H265:I265))</f>
        <v/>
      </c>
      <c r="D85" s="61" t="str">
        <f t="shared" si="23"/>
        <v/>
      </c>
      <c r="E85" s="62" t="str">
        <f>IF(B80="","",คะแนนรายวิชา!L265)</f>
        <v/>
      </c>
      <c r="F85" s="61" t="str">
        <f>IF(A85="","",SUM(คะแนนรายวิชา!D325:E325))</f>
        <v/>
      </c>
      <c r="G85" s="61" t="str">
        <f>IF(E85="","",SUM(คะแนนรายวิชา!H325:I325))</f>
        <v/>
      </c>
      <c r="H85" s="61" t="str">
        <f t="shared" si="24"/>
        <v/>
      </c>
      <c r="I85" s="62" t="str">
        <f>คะแนนรายวิชา!L325</f>
        <v/>
      </c>
      <c r="J85" s="61" t="str">
        <f>IF(A85="","",SUM(คะแนนรายวิชา!D385:E385))</f>
        <v/>
      </c>
      <c r="K85" s="61" t="str">
        <f>IF(A85="","",SUM(คะแนนรายวิชา!H385:I385))</f>
        <v/>
      </c>
      <c r="L85" s="61" t="str">
        <f t="shared" si="25"/>
        <v/>
      </c>
      <c r="M85" s="62" t="str">
        <f>คะแนนรายวิชา!L385</f>
        <v/>
      </c>
      <c r="N85" s="61" t="str">
        <f>IF(A85="","",SUM(คะแนนรายวิชา!D445:E445))</f>
        <v/>
      </c>
      <c r="O85" s="61" t="str">
        <f>IF(A85="","",SUM(คะแนนรายวิชา!H445:I445))</f>
        <v/>
      </c>
      <c r="P85" s="61" t="str">
        <f t="shared" si="26"/>
        <v/>
      </c>
      <c r="Q85" s="62" t="str">
        <f>คะแนนรายวิชา!L445</f>
        <v/>
      </c>
      <c r="R85" s="141" t="str">
        <f>IF('กรอกข้อมูล นร1'!E22="ย้าย",'กรอกข้อมูล นร1'!E22,"")</f>
        <v/>
      </c>
      <c r="S85" s="6" t="str">
        <f t="shared" si="34"/>
        <v/>
      </c>
      <c r="T85" s="6" t="str">
        <f t="shared" si="31"/>
        <v/>
      </c>
      <c r="U85" s="6" t="str">
        <f t="shared" si="32"/>
        <v/>
      </c>
      <c r="V85" s="6" t="str">
        <f t="shared" si="33"/>
        <v/>
      </c>
      <c r="W85" s="6" t="str">
        <f t="shared" si="35"/>
        <v/>
      </c>
      <c r="X85" s="310"/>
      <c r="Y85" s="6" t="str">
        <f t="shared" si="27"/>
        <v/>
      </c>
      <c r="Z85" s="6" t="str">
        <f t="shared" si="28"/>
        <v/>
      </c>
      <c r="AA85" s="6" t="str">
        <f t="shared" si="29"/>
        <v/>
      </c>
      <c r="AB85" s="6" t="str">
        <f t="shared" si="30"/>
        <v/>
      </c>
    </row>
    <row r="86" spans="1:28" s="6" customFormat="1" ht="13.5" customHeight="1">
      <c r="A86" s="54" t="str">
        <f>เวลาเรียน1!A25</f>
        <v/>
      </c>
      <c r="B86" s="61" t="str">
        <f>IF(A86="","",SUM(คะแนนรายวิชา!D266:E266))</f>
        <v/>
      </c>
      <c r="C86" s="61" t="str">
        <f>IF(A86="","",SUM(คะแนนรายวิชา!H266:I266))</f>
        <v/>
      </c>
      <c r="D86" s="61" t="str">
        <f t="shared" si="23"/>
        <v/>
      </c>
      <c r="E86" s="62" t="str">
        <f>IF(B81="","",คะแนนรายวิชา!L266)</f>
        <v/>
      </c>
      <c r="F86" s="61" t="str">
        <f>IF(A86="","",SUM(คะแนนรายวิชา!D326:E326))</f>
        <v/>
      </c>
      <c r="G86" s="61" t="str">
        <f>IF(E86="","",SUM(คะแนนรายวิชา!H326:I326))</f>
        <v/>
      </c>
      <c r="H86" s="61" t="str">
        <f t="shared" si="24"/>
        <v/>
      </c>
      <c r="I86" s="62" t="str">
        <f>คะแนนรายวิชา!L326</f>
        <v/>
      </c>
      <c r="J86" s="61" t="str">
        <f>IF(A86="","",SUM(คะแนนรายวิชา!D386:E386))</f>
        <v/>
      </c>
      <c r="K86" s="61" t="str">
        <f>IF(A86="","",SUM(คะแนนรายวิชา!H386:I386))</f>
        <v/>
      </c>
      <c r="L86" s="61" t="str">
        <f t="shared" si="25"/>
        <v/>
      </c>
      <c r="M86" s="62" t="str">
        <f>คะแนนรายวิชา!L386</f>
        <v/>
      </c>
      <c r="N86" s="61" t="str">
        <f>IF(A86="","",SUM(คะแนนรายวิชา!D446:E446))</f>
        <v/>
      </c>
      <c r="O86" s="61" t="str">
        <f>IF(A86="","",SUM(คะแนนรายวิชา!H446:I446))</f>
        <v/>
      </c>
      <c r="P86" s="61" t="str">
        <f t="shared" si="26"/>
        <v/>
      </c>
      <c r="Q86" s="62" t="str">
        <f>คะแนนรายวิชา!L446</f>
        <v/>
      </c>
      <c r="R86" s="141" t="str">
        <f>IF('กรอกข้อมูล นร1'!E23="ย้าย",'กรอกข้อมูล นร1'!E23,"")</f>
        <v/>
      </c>
      <c r="S86" s="6" t="str">
        <f t="shared" si="34"/>
        <v/>
      </c>
      <c r="T86" s="6" t="str">
        <f t="shared" si="31"/>
        <v/>
      </c>
      <c r="U86" s="6" t="str">
        <f t="shared" si="32"/>
        <v/>
      </c>
      <c r="V86" s="6" t="str">
        <f t="shared" si="33"/>
        <v/>
      </c>
      <c r="W86" s="6" t="str">
        <f t="shared" si="35"/>
        <v/>
      </c>
      <c r="X86" s="310"/>
      <c r="Y86" s="6" t="str">
        <f t="shared" si="27"/>
        <v/>
      </c>
      <c r="Z86" s="6" t="str">
        <f t="shared" si="28"/>
        <v/>
      </c>
      <c r="AA86" s="6" t="str">
        <f t="shared" si="29"/>
        <v/>
      </c>
      <c r="AB86" s="6" t="str">
        <f t="shared" si="30"/>
        <v/>
      </c>
    </row>
    <row r="87" spans="1:28" s="6" customFormat="1" ht="13.5" customHeight="1">
      <c r="A87" s="54" t="str">
        <f>เวลาเรียน1!A26</f>
        <v/>
      </c>
      <c r="B87" s="61" t="str">
        <f>IF(A87="","",SUM(คะแนนรายวิชา!D267:E267))</f>
        <v/>
      </c>
      <c r="C87" s="61" t="str">
        <f>IF(A87="","",SUM(คะแนนรายวิชา!H267:I267))</f>
        <v/>
      </c>
      <c r="D87" s="61" t="str">
        <f t="shared" si="23"/>
        <v/>
      </c>
      <c r="E87" s="62" t="str">
        <f>IF(B82="","",คะแนนรายวิชา!L267)</f>
        <v/>
      </c>
      <c r="F87" s="61" t="str">
        <f>IF(A87="","",SUM(คะแนนรายวิชา!D327:E327))</f>
        <v/>
      </c>
      <c r="G87" s="61" t="str">
        <f>IF(E87="","",SUM(คะแนนรายวิชา!H327:I327))</f>
        <v/>
      </c>
      <c r="H87" s="61" t="str">
        <f t="shared" si="24"/>
        <v/>
      </c>
      <c r="I87" s="62" t="str">
        <f>คะแนนรายวิชา!L327</f>
        <v/>
      </c>
      <c r="J87" s="61" t="str">
        <f>IF(A87="","",SUM(คะแนนรายวิชา!D387:E387))</f>
        <v/>
      </c>
      <c r="K87" s="61" t="str">
        <f>IF(A87="","",SUM(คะแนนรายวิชา!H387:I387))</f>
        <v/>
      </c>
      <c r="L87" s="61" t="str">
        <f t="shared" si="25"/>
        <v/>
      </c>
      <c r="M87" s="62" t="str">
        <f>คะแนนรายวิชา!L387</f>
        <v/>
      </c>
      <c r="N87" s="61" t="str">
        <f>IF(A87="","",SUM(คะแนนรายวิชา!D447:E447))</f>
        <v/>
      </c>
      <c r="O87" s="61" t="str">
        <f>IF(A87="","",SUM(คะแนนรายวิชา!H447:I447))</f>
        <v/>
      </c>
      <c r="P87" s="61" t="str">
        <f t="shared" si="26"/>
        <v/>
      </c>
      <c r="Q87" s="62" t="str">
        <f>คะแนนรายวิชา!L447</f>
        <v/>
      </c>
      <c r="R87" s="141" t="str">
        <f>IF('กรอกข้อมูล นร1'!E24="ย้าย",'กรอกข้อมูล นร1'!E24,"")</f>
        <v/>
      </c>
      <c r="S87" s="6" t="str">
        <f t="shared" si="34"/>
        <v/>
      </c>
      <c r="T87" s="6" t="str">
        <f t="shared" si="31"/>
        <v/>
      </c>
      <c r="U87" s="6" t="str">
        <f t="shared" si="32"/>
        <v/>
      </c>
      <c r="V87" s="6" t="str">
        <f t="shared" si="33"/>
        <v/>
      </c>
      <c r="W87" s="6" t="str">
        <f t="shared" si="35"/>
        <v/>
      </c>
      <c r="X87" s="310"/>
      <c r="Y87" s="6" t="str">
        <f t="shared" si="27"/>
        <v/>
      </c>
      <c r="Z87" s="6" t="str">
        <f t="shared" si="28"/>
        <v/>
      </c>
      <c r="AA87" s="6" t="str">
        <f t="shared" si="29"/>
        <v/>
      </c>
      <c r="AB87" s="6" t="str">
        <f t="shared" si="30"/>
        <v/>
      </c>
    </row>
    <row r="88" spans="1:28" s="6" customFormat="1" ht="13.5" customHeight="1">
      <c r="A88" s="54" t="str">
        <f>เวลาเรียน1!A27</f>
        <v/>
      </c>
      <c r="B88" s="61" t="str">
        <f>IF(A88="","",SUM(คะแนนรายวิชา!D268:E268))</f>
        <v/>
      </c>
      <c r="C88" s="61" t="str">
        <f>IF(A88="","",SUM(คะแนนรายวิชา!H268:I268))</f>
        <v/>
      </c>
      <c r="D88" s="61" t="str">
        <f t="shared" si="23"/>
        <v/>
      </c>
      <c r="E88" s="62" t="str">
        <f>IF(B83="","",คะแนนรายวิชา!L268)</f>
        <v/>
      </c>
      <c r="F88" s="61" t="str">
        <f>IF(A88="","",SUM(คะแนนรายวิชา!D328:E328))</f>
        <v/>
      </c>
      <c r="G88" s="61" t="str">
        <f>IF(E88="","",SUM(คะแนนรายวิชา!H328:I328))</f>
        <v/>
      </c>
      <c r="H88" s="61" t="str">
        <f t="shared" si="24"/>
        <v/>
      </c>
      <c r="I88" s="62" t="str">
        <f>คะแนนรายวิชา!L328</f>
        <v/>
      </c>
      <c r="J88" s="61" t="str">
        <f>IF(A88="","",SUM(คะแนนรายวิชา!D388:E388))</f>
        <v/>
      </c>
      <c r="K88" s="61" t="str">
        <f>IF(A88="","",SUM(คะแนนรายวิชา!H388:I388))</f>
        <v/>
      </c>
      <c r="L88" s="61" t="str">
        <f t="shared" si="25"/>
        <v/>
      </c>
      <c r="M88" s="62" t="str">
        <f>คะแนนรายวิชา!L388</f>
        <v/>
      </c>
      <c r="N88" s="61" t="str">
        <f>IF(A88="","",SUM(คะแนนรายวิชา!D448:E448))</f>
        <v/>
      </c>
      <c r="O88" s="61" t="str">
        <f>IF(A88="","",SUM(คะแนนรายวิชา!H448:I448))</f>
        <v/>
      </c>
      <c r="P88" s="61" t="str">
        <f t="shared" si="26"/>
        <v/>
      </c>
      <c r="Q88" s="62" t="str">
        <f>คะแนนรายวิชา!L448</f>
        <v/>
      </c>
      <c r="R88" s="141" t="str">
        <f>IF('กรอกข้อมูล นร1'!E25="ย้าย",'กรอกข้อมูล นร1'!E25,"")</f>
        <v/>
      </c>
      <c r="S88" s="6" t="str">
        <f t="shared" si="34"/>
        <v/>
      </c>
      <c r="T88" s="6" t="str">
        <f t="shared" si="31"/>
        <v/>
      </c>
      <c r="U88" s="6" t="str">
        <f t="shared" si="32"/>
        <v/>
      </c>
      <c r="V88" s="6" t="str">
        <f t="shared" si="33"/>
        <v/>
      </c>
      <c r="W88" s="6" t="str">
        <f t="shared" si="35"/>
        <v/>
      </c>
      <c r="X88" s="310"/>
      <c r="Y88" s="6" t="str">
        <f t="shared" si="27"/>
        <v/>
      </c>
      <c r="Z88" s="6" t="str">
        <f t="shared" si="28"/>
        <v/>
      </c>
      <c r="AA88" s="6" t="str">
        <f t="shared" si="29"/>
        <v/>
      </c>
      <c r="AB88" s="6" t="str">
        <f t="shared" si="30"/>
        <v/>
      </c>
    </row>
    <row r="89" spans="1:28" s="6" customFormat="1" ht="13.5" customHeight="1">
      <c r="A89" s="54" t="str">
        <f>เวลาเรียน1!A28</f>
        <v/>
      </c>
      <c r="B89" s="61" t="str">
        <f>IF(A89="","",SUM(คะแนนรายวิชา!D269:E269))</f>
        <v/>
      </c>
      <c r="C89" s="61" t="str">
        <f>IF(A89="","",SUM(คะแนนรายวิชา!H269:I269))</f>
        <v/>
      </c>
      <c r="D89" s="61" t="str">
        <f t="shared" si="23"/>
        <v/>
      </c>
      <c r="E89" s="62" t="str">
        <f>IF(B84="","",คะแนนรายวิชา!L269)</f>
        <v/>
      </c>
      <c r="F89" s="61" t="str">
        <f>IF(A89="","",SUM(คะแนนรายวิชา!D329:E329))</f>
        <v/>
      </c>
      <c r="G89" s="61" t="str">
        <f>IF(E89="","",SUM(คะแนนรายวิชา!H329:I329))</f>
        <v/>
      </c>
      <c r="H89" s="61" t="str">
        <f t="shared" si="24"/>
        <v/>
      </c>
      <c r="I89" s="62" t="str">
        <f>คะแนนรายวิชา!L329</f>
        <v/>
      </c>
      <c r="J89" s="61" t="str">
        <f>IF(A89="","",SUM(คะแนนรายวิชา!D389:E389))</f>
        <v/>
      </c>
      <c r="K89" s="61" t="str">
        <f>IF(A89="","",SUM(คะแนนรายวิชา!H389:I389))</f>
        <v/>
      </c>
      <c r="L89" s="61" t="str">
        <f t="shared" si="25"/>
        <v/>
      </c>
      <c r="M89" s="62" t="str">
        <f>คะแนนรายวิชา!L389</f>
        <v/>
      </c>
      <c r="N89" s="61" t="str">
        <f>IF(A89="","",SUM(คะแนนรายวิชา!D449:E449))</f>
        <v/>
      </c>
      <c r="O89" s="61" t="str">
        <f>IF(A89="","",SUM(คะแนนรายวิชา!H449:I449))</f>
        <v/>
      </c>
      <c r="P89" s="61" t="str">
        <f t="shared" si="26"/>
        <v/>
      </c>
      <c r="Q89" s="62" t="str">
        <f>คะแนนรายวิชา!L449</f>
        <v/>
      </c>
      <c r="R89" s="141" t="str">
        <f>IF('กรอกข้อมูล นร1'!E26="ย้าย",'กรอกข้อมูล นร1'!E26,"")</f>
        <v/>
      </c>
      <c r="S89" s="6" t="str">
        <f t="shared" si="34"/>
        <v/>
      </c>
      <c r="T89" s="6" t="str">
        <f t="shared" si="31"/>
        <v/>
      </c>
      <c r="U89" s="6" t="str">
        <f t="shared" si="32"/>
        <v/>
      </c>
      <c r="V89" s="6" t="str">
        <f t="shared" si="33"/>
        <v/>
      </c>
      <c r="W89" s="6" t="str">
        <f t="shared" si="35"/>
        <v/>
      </c>
      <c r="X89" s="310"/>
      <c r="Y89" s="6" t="str">
        <f t="shared" si="27"/>
        <v/>
      </c>
      <c r="Z89" s="6" t="str">
        <f t="shared" si="28"/>
        <v/>
      </c>
      <c r="AA89" s="6" t="str">
        <f t="shared" si="29"/>
        <v/>
      </c>
      <c r="AB89" s="6" t="str">
        <f t="shared" si="30"/>
        <v/>
      </c>
    </row>
    <row r="90" spans="1:28" s="6" customFormat="1" ht="13.5" customHeight="1">
      <c r="A90" s="54" t="str">
        <f>เวลาเรียน1!A29</f>
        <v/>
      </c>
      <c r="B90" s="61" t="str">
        <f>IF(A90="","",SUM(คะแนนรายวิชา!D270:E270))</f>
        <v/>
      </c>
      <c r="C90" s="61" t="str">
        <f>IF(A90="","",SUM(คะแนนรายวิชา!H270:I270))</f>
        <v/>
      </c>
      <c r="D90" s="61" t="str">
        <f t="shared" si="23"/>
        <v/>
      </c>
      <c r="E90" s="62" t="str">
        <f>IF(B85="","",คะแนนรายวิชา!L270)</f>
        <v/>
      </c>
      <c r="F90" s="61" t="str">
        <f>IF(A90="","",SUM(คะแนนรายวิชา!D330:E330))</f>
        <v/>
      </c>
      <c r="G90" s="61" t="str">
        <f>IF(E90="","",SUM(คะแนนรายวิชา!H330:I330))</f>
        <v/>
      </c>
      <c r="H90" s="61" t="str">
        <f t="shared" si="24"/>
        <v/>
      </c>
      <c r="I90" s="62" t="str">
        <f>คะแนนรายวิชา!L330</f>
        <v/>
      </c>
      <c r="J90" s="61" t="str">
        <f>IF(A90="","",SUM(คะแนนรายวิชา!D390:E390))</f>
        <v/>
      </c>
      <c r="K90" s="61" t="str">
        <f>IF(A90="","",SUM(คะแนนรายวิชา!H390:I390))</f>
        <v/>
      </c>
      <c r="L90" s="61" t="str">
        <f t="shared" si="25"/>
        <v/>
      </c>
      <c r="M90" s="62" t="str">
        <f>คะแนนรายวิชา!L390</f>
        <v/>
      </c>
      <c r="N90" s="61" t="str">
        <f>IF(A90="","",SUM(คะแนนรายวิชา!D450:E450))</f>
        <v/>
      </c>
      <c r="O90" s="61" t="str">
        <f>IF(A90="","",SUM(คะแนนรายวิชา!H450:I450))</f>
        <v/>
      </c>
      <c r="P90" s="61" t="str">
        <f t="shared" si="26"/>
        <v/>
      </c>
      <c r="Q90" s="62" t="str">
        <f>คะแนนรายวิชา!L450</f>
        <v/>
      </c>
      <c r="R90" s="141" t="str">
        <f>IF('กรอกข้อมูล นร1'!E27="ย้าย",'กรอกข้อมูล นร1'!E27,"")</f>
        <v/>
      </c>
      <c r="S90" s="6" t="str">
        <f t="shared" si="34"/>
        <v/>
      </c>
      <c r="T90" s="6" t="str">
        <f t="shared" si="31"/>
        <v/>
      </c>
      <c r="U90" s="6" t="str">
        <f t="shared" si="32"/>
        <v/>
      </c>
      <c r="V90" s="6" t="str">
        <f t="shared" si="33"/>
        <v/>
      </c>
      <c r="W90" s="6" t="str">
        <f t="shared" si="35"/>
        <v/>
      </c>
      <c r="X90" s="310"/>
      <c r="Y90" s="6" t="str">
        <f t="shared" si="27"/>
        <v/>
      </c>
      <c r="Z90" s="6" t="str">
        <f t="shared" si="28"/>
        <v/>
      </c>
      <c r="AA90" s="6" t="str">
        <f t="shared" si="29"/>
        <v/>
      </c>
      <c r="AB90" s="6" t="str">
        <f t="shared" si="30"/>
        <v/>
      </c>
    </row>
    <row r="91" spans="1:28" s="6" customFormat="1" ht="13.5" customHeight="1">
      <c r="A91" s="54" t="str">
        <f>เวลาเรียน1!A30</f>
        <v/>
      </c>
      <c r="B91" s="61" t="str">
        <f>IF(A91="","",SUM(คะแนนรายวิชา!D271:E271))</f>
        <v/>
      </c>
      <c r="C91" s="61" t="str">
        <f>IF(A91="","",SUM(คะแนนรายวิชา!H271:I271))</f>
        <v/>
      </c>
      <c r="D91" s="61" t="str">
        <f t="shared" si="23"/>
        <v/>
      </c>
      <c r="E91" s="62" t="str">
        <f>IF(B86="","",คะแนนรายวิชา!L271)</f>
        <v/>
      </c>
      <c r="F91" s="61" t="str">
        <f>IF(A91="","",SUM(คะแนนรายวิชา!D331:E331))</f>
        <v/>
      </c>
      <c r="G91" s="61" t="str">
        <f>IF(E91="","",SUM(คะแนนรายวิชา!H331:I331))</f>
        <v/>
      </c>
      <c r="H91" s="61" t="str">
        <f t="shared" si="24"/>
        <v/>
      </c>
      <c r="I91" s="62" t="str">
        <f>คะแนนรายวิชา!L331</f>
        <v/>
      </c>
      <c r="J91" s="61" t="str">
        <f>IF(A91="","",SUM(คะแนนรายวิชา!D391:E391))</f>
        <v/>
      </c>
      <c r="K91" s="61" t="str">
        <f>IF(A91="","",SUM(คะแนนรายวิชา!H391:I391))</f>
        <v/>
      </c>
      <c r="L91" s="61" t="str">
        <f t="shared" si="25"/>
        <v/>
      </c>
      <c r="M91" s="62" t="str">
        <f>คะแนนรายวิชา!L391</f>
        <v/>
      </c>
      <c r="N91" s="61" t="str">
        <f>IF(A91="","",SUM(คะแนนรายวิชา!D451:E451))</f>
        <v/>
      </c>
      <c r="O91" s="61" t="str">
        <f>IF(A91="","",SUM(คะแนนรายวิชา!H451:I451))</f>
        <v/>
      </c>
      <c r="P91" s="61" t="str">
        <f t="shared" si="26"/>
        <v/>
      </c>
      <c r="Q91" s="62" t="str">
        <f>คะแนนรายวิชา!L451</f>
        <v/>
      </c>
      <c r="R91" s="141" t="str">
        <f>IF('กรอกข้อมูล นร1'!E28="ย้าย",'กรอกข้อมูล นร1'!E28,"")</f>
        <v/>
      </c>
      <c r="S91" s="6" t="str">
        <f t="shared" si="34"/>
        <v/>
      </c>
      <c r="T91" s="6" t="str">
        <f t="shared" si="31"/>
        <v/>
      </c>
      <c r="U91" s="6" t="str">
        <f t="shared" si="32"/>
        <v/>
      </c>
      <c r="V91" s="6" t="str">
        <f t="shared" si="33"/>
        <v/>
      </c>
      <c r="W91" s="6" t="str">
        <f t="shared" si="35"/>
        <v/>
      </c>
      <c r="X91" s="310"/>
      <c r="Y91" s="6" t="str">
        <f t="shared" si="27"/>
        <v/>
      </c>
      <c r="Z91" s="6" t="str">
        <f t="shared" si="28"/>
        <v/>
      </c>
      <c r="AA91" s="6" t="str">
        <f t="shared" si="29"/>
        <v/>
      </c>
      <c r="AB91" s="6" t="str">
        <f t="shared" si="30"/>
        <v/>
      </c>
    </row>
    <row r="92" spans="1:28" s="6" customFormat="1" ht="13.5" customHeight="1">
      <c r="A92" s="54" t="str">
        <f>เวลาเรียน1!A31</f>
        <v/>
      </c>
      <c r="B92" s="61" t="str">
        <f>IF(A92="","",SUM(คะแนนรายวิชา!D272:E272))</f>
        <v/>
      </c>
      <c r="C92" s="61" t="str">
        <f>IF(A92="","",SUM(คะแนนรายวิชา!H272:I272))</f>
        <v/>
      </c>
      <c r="D92" s="61" t="str">
        <f t="shared" si="23"/>
        <v/>
      </c>
      <c r="E92" s="62" t="str">
        <f>IF(B87="","",คะแนนรายวิชา!L272)</f>
        <v/>
      </c>
      <c r="F92" s="61" t="str">
        <f>IF(A92="","",SUM(คะแนนรายวิชา!D332:E332))</f>
        <v/>
      </c>
      <c r="G92" s="61" t="str">
        <f>IF(E92="","",SUM(คะแนนรายวิชา!H332:I332))</f>
        <v/>
      </c>
      <c r="H92" s="61" t="str">
        <f t="shared" si="24"/>
        <v/>
      </c>
      <c r="I92" s="62" t="str">
        <f>คะแนนรายวิชา!L332</f>
        <v/>
      </c>
      <c r="J92" s="61" t="str">
        <f>IF(A92="","",SUM(คะแนนรายวิชา!D392:E392))</f>
        <v/>
      </c>
      <c r="K92" s="61" t="str">
        <f>IF(A92="","",SUM(คะแนนรายวิชา!H392:I392))</f>
        <v/>
      </c>
      <c r="L92" s="61" t="str">
        <f t="shared" si="25"/>
        <v/>
      </c>
      <c r="M92" s="62" t="str">
        <f>คะแนนรายวิชา!L392</f>
        <v/>
      </c>
      <c r="N92" s="61" t="str">
        <f>IF(A92="","",SUM(คะแนนรายวิชา!D452:E452))</f>
        <v/>
      </c>
      <c r="O92" s="61" t="str">
        <f>IF(A92="","",SUM(คะแนนรายวิชา!H452:I452))</f>
        <v/>
      </c>
      <c r="P92" s="61" t="str">
        <f t="shared" si="26"/>
        <v/>
      </c>
      <c r="Q92" s="62" t="str">
        <f>คะแนนรายวิชา!L452</f>
        <v/>
      </c>
      <c r="R92" s="141" t="str">
        <f>IF('กรอกข้อมูล นร1'!E29="ย้าย",'กรอกข้อมูล นร1'!E29,"")</f>
        <v/>
      </c>
      <c r="S92" s="6" t="str">
        <f t="shared" si="34"/>
        <v/>
      </c>
      <c r="T92" s="6" t="str">
        <f t="shared" si="31"/>
        <v/>
      </c>
      <c r="U92" s="6" t="str">
        <f t="shared" si="32"/>
        <v/>
      </c>
      <c r="V92" s="6" t="str">
        <f t="shared" si="33"/>
        <v/>
      </c>
      <c r="W92" s="6" t="str">
        <f t="shared" si="35"/>
        <v/>
      </c>
      <c r="X92" s="310"/>
      <c r="Y92" s="6" t="str">
        <f t="shared" si="27"/>
        <v/>
      </c>
      <c r="Z92" s="6" t="str">
        <f t="shared" si="28"/>
        <v/>
      </c>
      <c r="AA92" s="6" t="str">
        <f t="shared" si="29"/>
        <v/>
      </c>
      <c r="AB92" s="6" t="str">
        <f t="shared" si="30"/>
        <v/>
      </c>
    </row>
    <row r="93" spans="1:28" s="6" customFormat="1" ht="13.5" customHeight="1">
      <c r="A93" s="54" t="str">
        <f>เวลาเรียน1!A32</f>
        <v/>
      </c>
      <c r="B93" s="61" t="str">
        <f>IF(A93="","",SUM(คะแนนรายวิชา!D273:E273))</f>
        <v/>
      </c>
      <c r="C93" s="61" t="str">
        <f>IF(A93="","",SUM(คะแนนรายวิชา!H273:I273))</f>
        <v/>
      </c>
      <c r="D93" s="61" t="str">
        <f t="shared" si="23"/>
        <v/>
      </c>
      <c r="E93" s="62" t="str">
        <f>IF(B88="","",คะแนนรายวิชา!L273)</f>
        <v/>
      </c>
      <c r="F93" s="61" t="str">
        <f>IF(A93="","",SUM(คะแนนรายวิชา!D333:E333))</f>
        <v/>
      </c>
      <c r="G93" s="61" t="str">
        <f>IF(E93="","",SUM(คะแนนรายวิชา!H333:I333))</f>
        <v/>
      </c>
      <c r="H93" s="61" t="str">
        <f t="shared" si="24"/>
        <v/>
      </c>
      <c r="I93" s="62" t="str">
        <f>คะแนนรายวิชา!L333</f>
        <v/>
      </c>
      <c r="J93" s="61" t="str">
        <f>IF(A93="","",SUM(คะแนนรายวิชา!D393:E393))</f>
        <v/>
      </c>
      <c r="K93" s="61" t="str">
        <f>IF(A93="","",SUM(คะแนนรายวิชา!H393:I393))</f>
        <v/>
      </c>
      <c r="L93" s="61" t="str">
        <f t="shared" si="25"/>
        <v/>
      </c>
      <c r="M93" s="62" t="str">
        <f>คะแนนรายวิชา!L393</f>
        <v/>
      </c>
      <c r="N93" s="61" t="str">
        <f>IF(A93="","",SUM(คะแนนรายวิชา!D453:E453))</f>
        <v/>
      </c>
      <c r="O93" s="61" t="str">
        <f>IF(A93="","",SUM(คะแนนรายวิชา!H453:I453))</f>
        <v/>
      </c>
      <c r="P93" s="61" t="str">
        <f t="shared" si="26"/>
        <v/>
      </c>
      <c r="Q93" s="62" t="str">
        <f>คะแนนรายวิชา!L453</f>
        <v/>
      </c>
      <c r="R93" s="141" t="str">
        <f>IF('กรอกข้อมูล นร1'!E30="ย้าย",'กรอกข้อมูล นร1'!E30,"")</f>
        <v/>
      </c>
      <c r="S93" s="6" t="str">
        <f t="shared" si="34"/>
        <v/>
      </c>
      <c r="T93" s="6" t="str">
        <f t="shared" si="31"/>
        <v/>
      </c>
      <c r="U93" s="6" t="str">
        <f t="shared" si="32"/>
        <v/>
      </c>
      <c r="V93" s="6" t="str">
        <f t="shared" si="33"/>
        <v/>
      </c>
      <c r="W93" s="6" t="str">
        <f t="shared" si="35"/>
        <v/>
      </c>
      <c r="X93" s="310"/>
      <c r="Y93" s="6" t="str">
        <f t="shared" si="27"/>
        <v/>
      </c>
      <c r="Z93" s="6" t="str">
        <f t="shared" si="28"/>
        <v/>
      </c>
      <c r="AA93" s="6" t="str">
        <f t="shared" si="29"/>
        <v/>
      </c>
      <c r="AB93" s="6" t="str">
        <f t="shared" si="30"/>
        <v/>
      </c>
    </row>
    <row r="94" spans="1:28" s="6" customFormat="1" ht="13.5" customHeight="1">
      <c r="A94" s="54" t="str">
        <f>เวลาเรียน1!A33</f>
        <v/>
      </c>
      <c r="B94" s="61" t="str">
        <f>IF(A94="","",SUM(คะแนนรายวิชา!D274:E274))</f>
        <v/>
      </c>
      <c r="C94" s="61" t="str">
        <f>IF(A94="","",SUM(คะแนนรายวิชา!H274:I274))</f>
        <v/>
      </c>
      <c r="D94" s="61" t="str">
        <f t="shared" si="23"/>
        <v/>
      </c>
      <c r="E94" s="62" t="str">
        <f>IF(B89="","",คะแนนรายวิชา!L274)</f>
        <v/>
      </c>
      <c r="F94" s="61" t="str">
        <f>IF(A94="","",SUM(คะแนนรายวิชา!D334:E334))</f>
        <v/>
      </c>
      <c r="G94" s="61" t="str">
        <f>IF(E94="","",SUM(คะแนนรายวิชา!H334:I334))</f>
        <v/>
      </c>
      <c r="H94" s="61" t="str">
        <f t="shared" si="24"/>
        <v/>
      </c>
      <c r="I94" s="62" t="str">
        <f>คะแนนรายวิชา!L334</f>
        <v/>
      </c>
      <c r="J94" s="61" t="str">
        <f>IF(A94="","",SUM(คะแนนรายวิชา!D394:E394))</f>
        <v/>
      </c>
      <c r="K94" s="61" t="str">
        <f>IF(A94="","",SUM(คะแนนรายวิชา!H394:I394))</f>
        <v/>
      </c>
      <c r="L94" s="61" t="str">
        <f t="shared" si="25"/>
        <v/>
      </c>
      <c r="M94" s="62" t="str">
        <f>คะแนนรายวิชา!L394</f>
        <v/>
      </c>
      <c r="N94" s="61" t="str">
        <f>IF(A94="","",SUM(คะแนนรายวิชา!D454:E454))</f>
        <v/>
      </c>
      <c r="O94" s="61" t="str">
        <f>IF(A94="","",SUM(คะแนนรายวิชา!H454:I454))</f>
        <v/>
      </c>
      <c r="P94" s="61" t="str">
        <f t="shared" si="26"/>
        <v/>
      </c>
      <c r="Q94" s="62" t="str">
        <f>คะแนนรายวิชา!L454</f>
        <v/>
      </c>
      <c r="R94" s="141" t="str">
        <f>IF('กรอกข้อมูล นร1'!E31="ย้าย",'กรอกข้อมูล นร1'!E31,"")</f>
        <v/>
      </c>
      <c r="S94" s="6" t="str">
        <f t="shared" si="34"/>
        <v/>
      </c>
      <c r="T94" s="6" t="str">
        <f t="shared" si="31"/>
        <v/>
      </c>
      <c r="U94" s="6" t="str">
        <f t="shared" si="32"/>
        <v/>
      </c>
      <c r="V94" s="6" t="str">
        <f t="shared" si="33"/>
        <v/>
      </c>
      <c r="W94" s="6" t="str">
        <f t="shared" si="35"/>
        <v/>
      </c>
      <c r="X94" s="310"/>
      <c r="Y94" s="6" t="str">
        <f t="shared" si="27"/>
        <v/>
      </c>
      <c r="Z94" s="6" t="str">
        <f t="shared" si="28"/>
        <v/>
      </c>
      <c r="AA94" s="6" t="str">
        <f t="shared" si="29"/>
        <v/>
      </c>
      <c r="AB94" s="6" t="str">
        <f t="shared" si="30"/>
        <v/>
      </c>
    </row>
    <row r="95" spans="1:28" s="6" customFormat="1" ht="13.5" customHeight="1">
      <c r="A95" s="54" t="str">
        <f>เวลาเรียน1!A34</f>
        <v/>
      </c>
      <c r="B95" s="61" t="str">
        <f>IF(A95="","",SUM(คะแนนรายวิชา!D275:E275))</f>
        <v/>
      </c>
      <c r="C95" s="61" t="str">
        <f>IF(A95="","",SUM(คะแนนรายวิชา!H275:I275))</f>
        <v/>
      </c>
      <c r="D95" s="61" t="str">
        <f t="shared" si="23"/>
        <v/>
      </c>
      <c r="E95" s="62" t="str">
        <f>IF(B90="","",คะแนนรายวิชา!L275)</f>
        <v/>
      </c>
      <c r="F95" s="61" t="str">
        <f>IF(A95="","",SUM(คะแนนรายวิชา!D335:E335))</f>
        <v/>
      </c>
      <c r="G95" s="61" t="str">
        <f>IF(E95="","",SUM(คะแนนรายวิชา!H335:I335))</f>
        <v/>
      </c>
      <c r="H95" s="61" t="str">
        <f t="shared" si="24"/>
        <v/>
      </c>
      <c r="I95" s="62" t="str">
        <f>คะแนนรายวิชา!L335</f>
        <v/>
      </c>
      <c r="J95" s="61" t="str">
        <f>IF(A95="","",SUM(คะแนนรายวิชา!D395:E395))</f>
        <v/>
      </c>
      <c r="K95" s="61" t="str">
        <f>IF(A95="","",SUM(คะแนนรายวิชา!H395:I395))</f>
        <v/>
      </c>
      <c r="L95" s="61" t="str">
        <f t="shared" si="25"/>
        <v/>
      </c>
      <c r="M95" s="62" t="str">
        <f>คะแนนรายวิชา!L395</f>
        <v/>
      </c>
      <c r="N95" s="61" t="str">
        <f>IF(A95="","",SUM(คะแนนรายวิชา!D455:E455))</f>
        <v/>
      </c>
      <c r="O95" s="61" t="str">
        <f>IF(A95="","",SUM(คะแนนรายวิชา!H455:I455))</f>
        <v/>
      </c>
      <c r="P95" s="61" t="str">
        <f t="shared" si="26"/>
        <v/>
      </c>
      <c r="Q95" s="62" t="str">
        <f>คะแนนรายวิชา!L455</f>
        <v/>
      </c>
      <c r="R95" s="141" t="str">
        <f>IF('กรอกข้อมูล นร1'!E32="ย้าย",'กรอกข้อมูล นร1'!E32,"")</f>
        <v/>
      </c>
      <c r="S95" s="6" t="str">
        <f t="shared" si="34"/>
        <v/>
      </c>
      <c r="T95" s="6" t="str">
        <f t="shared" si="31"/>
        <v/>
      </c>
      <c r="U95" s="6" t="str">
        <f t="shared" si="32"/>
        <v/>
      </c>
      <c r="V95" s="6" t="str">
        <f t="shared" si="33"/>
        <v/>
      </c>
      <c r="W95" s="6" t="str">
        <f t="shared" si="35"/>
        <v/>
      </c>
      <c r="X95" s="310"/>
      <c r="Y95" s="6" t="str">
        <f t="shared" si="27"/>
        <v/>
      </c>
      <c r="Z95" s="6" t="str">
        <f t="shared" si="28"/>
        <v/>
      </c>
      <c r="AA95" s="6" t="str">
        <f t="shared" si="29"/>
        <v/>
      </c>
      <c r="AB95" s="6" t="str">
        <f t="shared" si="30"/>
        <v/>
      </c>
    </row>
    <row r="96" spans="1:28" s="6" customFormat="1" ht="13.5" customHeight="1">
      <c r="A96" s="54" t="str">
        <f>เวลาเรียน1!A35</f>
        <v/>
      </c>
      <c r="B96" s="61" t="str">
        <f>IF(A96="","",SUM(คะแนนรายวิชา!D276:E276))</f>
        <v/>
      </c>
      <c r="C96" s="61" t="str">
        <f>IF(A96="","",SUM(คะแนนรายวิชา!H276:I276))</f>
        <v/>
      </c>
      <c r="D96" s="61" t="str">
        <f t="shared" si="23"/>
        <v/>
      </c>
      <c r="E96" s="62" t="str">
        <f>IF(B91="","",คะแนนรายวิชา!L276)</f>
        <v/>
      </c>
      <c r="F96" s="61" t="str">
        <f>IF(A96="","",SUM(คะแนนรายวิชา!D336:E336))</f>
        <v/>
      </c>
      <c r="G96" s="61" t="str">
        <f>IF(E96="","",SUM(คะแนนรายวิชา!H336:I336))</f>
        <v/>
      </c>
      <c r="H96" s="61" t="str">
        <f t="shared" si="24"/>
        <v/>
      </c>
      <c r="I96" s="62" t="str">
        <f>คะแนนรายวิชา!L336</f>
        <v/>
      </c>
      <c r="J96" s="61" t="str">
        <f>IF(A96="","",SUM(คะแนนรายวิชา!D396:E396))</f>
        <v/>
      </c>
      <c r="K96" s="61" t="str">
        <f>IF(A96="","",SUM(คะแนนรายวิชา!H396:I396))</f>
        <v/>
      </c>
      <c r="L96" s="61" t="str">
        <f t="shared" si="25"/>
        <v/>
      </c>
      <c r="M96" s="62" t="str">
        <f>คะแนนรายวิชา!L396</f>
        <v/>
      </c>
      <c r="N96" s="61" t="str">
        <f>IF(A96="","",SUM(คะแนนรายวิชา!D456:E456))</f>
        <v/>
      </c>
      <c r="O96" s="61" t="str">
        <f>IF(A96="","",SUM(คะแนนรายวิชา!H456:I456))</f>
        <v/>
      </c>
      <c r="P96" s="61" t="str">
        <f t="shared" si="26"/>
        <v/>
      </c>
      <c r="Q96" s="62" t="str">
        <f>คะแนนรายวิชา!L456</f>
        <v/>
      </c>
      <c r="R96" s="141" t="str">
        <f>IF('กรอกข้อมูล นร1'!E33="ย้าย",'กรอกข้อมูล นร1'!E33,"")</f>
        <v/>
      </c>
      <c r="S96" s="6" t="str">
        <f t="shared" si="34"/>
        <v/>
      </c>
      <c r="T96" s="6" t="str">
        <f t="shared" si="31"/>
        <v/>
      </c>
      <c r="U96" s="6" t="str">
        <f t="shared" si="32"/>
        <v/>
      </c>
      <c r="V96" s="6" t="str">
        <f t="shared" si="33"/>
        <v/>
      </c>
      <c r="W96" s="6" t="str">
        <f t="shared" si="35"/>
        <v/>
      </c>
      <c r="X96" s="310"/>
      <c r="Y96" s="6" t="str">
        <f t="shared" si="27"/>
        <v/>
      </c>
      <c r="Z96" s="6" t="str">
        <f t="shared" si="28"/>
        <v/>
      </c>
      <c r="AA96" s="6" t="str">
        <f t="shared" si="29"/>
        <v/>
      </c>
      <c r="AB96" s="6" t="str">
        <f t="shared" si="30"/>
        <v/>
      </c>
    </row>
    <row r="97" spans="1:28" s="6" customFormat="1" ht="13.5" customHeight="1">
      <c r="A97" s="54" t="str">
        <f>เวลาเรียน1!A36</f>
        <v/>
      </c>
      <c r="B97" s="61" t="str">
        <f>IF(A97="","",SUM(คะแนนรายวิชา!D277:E277))</f>
        <v/>
      </c>
      <c r="C97" s="61" t="str">
        <f>IF(A97="","",SUM(คะแนนรายวิชา!H277:I277))</f>
        <v/>
      </c>
      <c r="D97" s="61" t="str">
        <f t="shared" si="23"/>
        <v/>
      </c>
      <c r="E97" s="62" t="str">
        <f>IF(B92="","",คะแนนรายวิชา!L277)</f>
        <v/>
      </c>
      <c r="F97" s="61" t="str">
        <f>IF(A97="","",SUM(คะแนนรายวิชา!D337:E337))</f>
        <v/>
      </c>
      <c r="G97" s="61" t="str">
        <f>IF(E97="","",SUM(คะแนนรายวิชา!H337:I337))</f>
        <v/>
      </c>
      <c r="H97" s="61" t="str">
        <f t="shared" si="24"/>
        <v/>
      </c>
      <c r="I97" s="62" t="str">
        <f>คะแนนรายวิชา!L337</f>
        <v/>
      </c>
      <c r="J97" s="61" t="str">
        <f>IF(A97="","",SUM(คะแนนรายวิชา!D397:E397))</f>
        <v/>
      </c>
      <c r="K97" s="61" t="str">
        <f>IF(A97="","",SUM(คะแนนรายวิชา!H397:I397))</f>
        <v/>
      </c>
      <c r="L97" s="61" t="str">
        <f t="shared" si="25"/>
        <v/>
      </c>
      <c r="M97" s="62" t="str">
        <f>คะแนนรายวิชา!L397</f>
        <v/>
      </c>
      <c r="N97" s="61" t="str">
        <f>IF(A97="","",SUM(คะแนนรายวิชา!D457:E457))</f>
        <v/>
      </c>
      <c r="O97" s="61" t="str">
        <f>IF(A97="","",SUM(คะแนนรายวิชา!H457:I457))</f>
        <v/>
      </c>
      <c r="P97" s="61" t="str">
        <f t="shared" si="26"/>
        <v/>
      </c>
      <c r="Q97" s="62" t="str">
        <f>คะแนนรายวิชา!L457</f>
        <v/>
      </c>
      <c r="R97" s="141" t="str">
        <f>IF('กรอกข้อมูล นร1'!E34="ย้าย",'กรอกข้อมูล นร1'!E34,"")</f>
        <v/>
      </c>
      <c r="S97" s="6" t="str">
        <f t="shared" si="34"/>
        <v/>
      </c>
      <c r="T97" s="6" t="str">
        <f t="shared" si="31"/>
        <v/>
      </c>
      <c r="U97" s="6" t="str">
        <f t="shared" si="32"/>
        <v/>
      </c>
      <c r="V97" s="6" t="str">
        <f t="shared" si="33"/>
        <v/>
      </c>
      <c r="W97" s="6" t="str">
        <f t="shared" si="35"/>
        <v/>
      </c>
      <c r="X97" s="310"/>
      <c r="Y97" s="6" t="str">
        <f t="shared" si="27"/>
        <v/>
      </c>
      <c r="Z97" s="6" t="str">
        <f t="shared" si="28"/>
        <v/>
      </c>
      <c r="AA97" s="6" t="str">
        <f t="shared" si="29"/>
        <v/>
      </c>
      <c r="AB97" s="6" t="str">
        <f t="shared" si="30"/>
        <v/>
      </c>
    </row>
    <row r="98" spans="1:28" s="6" customFormat="1" ht="13.5" customHeight="1">
      <c r="A98" s="54" t="str">
        <f>เวลาเรียน1!A37</f>
        <v/>
      </c>
      <c r="B98" s="61" t="str">
        <f>IF(A98="","",SUM(คะแนนรายวิชา!D278:E278))</f>
        <v/>
      </c>
      <c r="C98" s="61" t="str">
        <f>IF(A98="","",SUM(คะแนนรายวิชา!H278:I278))</f>
        <v/>
      </c>
      <c r="D98" s="61" t="str">
        <f t="shared" si="23"/>
        <v/>
      </c>
      <c r="E98" s="62" t="str">
        <f>IF(B93="","",คะแนนรายวิชา!L278)</f>
        <v/>
      </c>
      <c r="F98" s="61" t="str">
        <f>IF(A98="","",SUM(คะแนนรายวิชา!D338:E338))</f>
        <v/>
      </c>
      <c r="G98" s="61" t="str">
        <f>IF(E98="","",SUM(คะแนนรายวิชา!H338:I338))</f>
        <v/>
      </c>
      <c r="H98" s="61" t="str">
        <f t="shared" si="24"/>
        <v/>
      </c>
      <c r="I98" s="62" t="str">
        <f>คะแนนรายวิชา!L338</f>
        <v/>
      </c>
      <c r="J98" s="61" t="str">
        <f>IF(A98="","",SUM(คะแนนรายวิชา!D398:E398))</f>
        <v/>
      </c>
      <c r="K98" s="61" t="str">
        <f>IF(A98="","",SUM(คะแนนรายวิชา!H398:I398))</f>
        <v/>
      </c>
      <c r="L98" s="61" t="str">
        <f t="shared" si="25"/>
        <v/>
      </c>
      <c r="M98" s="62" t="str">
        <f>คะแนนรายวิชา!L398</f>
        <v/>
      </c>
      <c r="N98" s="61" t="str">
        <f>IF(A98="","",SUM(คะแนนรายวิชา!D458:E458))</f>
        <v/>
      </c>
      <c r="O98" s="61" t="str">
        <f>IF(A98="","",SUM(คะแนนรายวิชา!H458:I458))</f>
        <v/>
      </c>
      <c r="P98" s="61" t="str">
        <f t="shared" si="26"/>
        <v/>
      </c>
      <c r="Q98" s="62" t="str">
        <f>คะแนนรายวิชา!L458</f>
        <v/>
      </c>
      <c r="R98" s="141" t="str">
        <f>IF('กรอกข้อมูล นร1'!E35="ย้าย",'กรอกข้อมูล นร1'!E35,"")</f>
        <v/>
      </c>
      <c r="S98" s="6" t="str">
        <f t="shared" si="34"/>
        <v/>
      </c>
      <c r="T98" s="6" t="str">
        <f t="shared" si="31"/>
        <v/>
      </c>
      <c r="U98" s="6" t="str">
        <f t="shared" si="32"/>
        <v/>
      </c>
      <c r="V98" s="6" t="str">
        <f t="shared" si="33"/>
        <v/>
      </c>
      <c r="W98" s="6" t="str">
        <f t="shared" si="35"/>
        <v/>
      </c>
      <c r="X98" s="310"/>
      <c r="Y98" s="6" t="str">
        <f t="shared" si="27"/>
        <v/>
      </c>
      <c r="Z98" s="6" t="str">
        <f t="shared" si="28"/>
        <v/>
      </c>
      <c r="AA98" s="6" t="str">
        <f t="shared" si="29"/>
        <v/>
      </c>
      <c r="AB98" s="6" t="str">
        <f t="shared" si="30"/>
        <v/>
      </c>
    </row>
    <row r="99" spans="1:28" s="6" customFormat="1" ht="13.5" customHeight="1">
      <c r="A99" s="54" t="str">
        <f>เวลาเรียน1!A38</f>
        <v/>
      </c>
      <c r="B99" s="61" t="str">
        <f>IF(A99="","",SUM(คะแนนรายวิชา!D279:E279))</f>
        <v/>
      </c>
      <c r="C99" s="61" t="str">
        <f>IF(A99="","",SUM(คะแนนรายวิชา!H279:I279))</f>
        <v/>
      </c>
      <c r="D99" s="61" t="str">
        <f t="shared" si="23"/>
        <v/>
      </c>
      <c r="E99" s="62" t="str">
        <f>IF(B94="","",คะแนนรายวิชา!L279)</f>
        <v/>
      </c>
      <c r="F99" s="61" t="str">
        <f>IF(A99="","",SUM(คะแนนรายวิชา!D339:E339))</f>
        <v/>
      </c>
      <c r="G99" s="61" t="str">
        <f>IF(E99="","",SUM(คะแนนรายวิชา!H339:I339))</f>
        <v/>
      </c>
      <c r="H99" s="61" t="str">
        <f t="shared" si="24"/>
        <v/>
      </c>
      <c r="I99" s="62" t="str">
        <f>คะแนนรายวิชา!L339</f>
        <v/>
      </c>
      <c r="J99" s="61" t="str">
        <f>IF(A99="","",SUM(คะแนนรายวิชา!D399:E399))</f>
        <v/>
      </c>
      <c r="K99" s="61" t="str">
        <f>IF(A99="","",SUM(คะแนนรายวิชา!H399:I399))</f>
        <v/>
      </c>
      <c r="L99" s="61" t="str">
        <f t="shared" si="25"/>
        <v/>
      </c>
      <c r="M99" s="62" t="str">
        <f>คะแนนรายวิชา!L399</f>
        <v/>
      </c>
      <c r="N99" s="61" t="str">
        <f>IF(A99="","",SUM(คะแนนรายวิชา!D459:E459))</f>
        <v/>
      </c>
      <c r="O99" s="61" t="str">
        <f>IF(A99="","",SUM(คะแนนรายวิชา!H459:I459))</f>
        <v/>
      </c>
      <c r="P99" s="61" t="str">
        <f t="shared" si="26"/>
        <v/>
      </c>
      <c r="Q99" s="62" t="str">
        <f>คะแนนรายวิชา!L459</f>
        <v/>
      </c>
      <c r="R99" s="141" t="str">
        <f>IF('กรอกข้อมูล นร1'!E36="ย้าย",'กรอกข้อมูล นร1'!E36,"")</f>
        <v/>
      </c>
      <c r="S99" s="6" t="str">
        <f t="shared" si="34"/>
        <v/>
      </c>
      <c r="T99" s="6" t="str">
        <f t="shared" si="31"/>
        <v/>
      </c>
      <c r="U99" s="6" t="str">
        <f t="shared" si="32"/>
        <v/>
      </c>
      <c r="V99" s="6" t="str">
        <f t="shared" si="33"/>
        <v/>
      </c>
      <c r="W99" s="6" t="str">
        <f t="shared" si="35"/>
        <v/>
      </c>
      <c r="X99" s="310"/>
      <c r="Y99" s="6" t="str">
        <f t="shared" si="27"/>
        <v/>
      </c>
      <c r="Z99" s="6" t="str">
        <f t="shared" si="28"/>
        <v/>
      </c>
      <c r="AA99" s="6" t="str">
        <f t="shared" si="29"/>
        <v/>
      </c>
      <c r="AB99" s="6" t="str">
        <f t="shared" si="30"/>
        <v/>
      </c>
    </row>
    <row r="100" spans="1:28" s="6" customFormat="1" ht="13.5" customHeight="1">
      <c r="A100" s="54" t="str">
        <f>เวลาเรียน1!A39</f>
        <v/>
      </c>
      <c r="B100" s="61" t="str">
        <f>IF(A100="","",SUM(คะแนนรายวิชา!D280:E280))</f>
        <v/>
      </c>
      <c r="C100" s="61" t="str">
        <f>IF(A100="","",SUM(คะแนนรายวิชา!H280:I280))</f>
        <v/>
      </c>
      <c r="D100" s="61" t="str">
        <f t="shared" si="23"/>
        <v/>
      </c>
      <c r="E100" s="62" t="str">
        <f>IF(B95="","",คะแนนรายวิชา!L280)</f>
        <v/>
      </c>
      <c r="F100" s="61" t="str">
        <f>IF(A100="","",SUM(คะแนนรายวิชา!D340:E340))</f>
        <v/>
      </c>
      <c r="G100" s="61" t="str">
        <f>IF(E100="","",SUM(คะแนนรายวิชา!H340:I340))</f>
        <v/>
      </c>
      <c r="H100" s="61" t="str">
        <f t="shared" si="24"/>
        <v/>
      </c>
      <c r="I100" s="62" t="str">
        <f>คะแนนรายวิชา!L340</f>
        <v/>
      </c>
      <c r="J100" s="61" t="str">
        <f>IF(A100="","",SUM(คะแนนรายวิชา!D400:E400))</f>
        <v/>
      </c>
      <c r="K100" s="61" t="str">
        <f>IF(A100="","",SUM(คะแนนรายวิชา!H400:I400))</f>
        <v/>
      </c>
      <c r="L100" s="61" t="str">
        <f t="shared" si="25"/>
        <v/>
      </c>
      <c r="M100" s="62" t="str">
        <f>คะแนนรายวิชา!L400</f>
        <v/>
      </c>
      <c r="N100" s="61" t="str">
        <f>IF(A100="","",SUM(คะแนนรายวิชา!D460:E460))</f>
        <v/>
      </c>
      <c r="O100" s="61" t="str">
        <f>IF(A100="","",SUM(คะแนนรายวิชา!H460:I460))</f>
        <v/>
      </c>
      <c r="P100" s="61" t="str">
        <f t="shared" si="26"/>
        <v/>
      </c>
      <c r="Q100" s="62" t="str">
        <f>คะแนนรายวิชา!L460</f>
        <v/>
      </c>
      <c r="R100" s="141" t="str">
        <f>IF('กรอกข้อมูล นร1'!E37="ย้าย",'กรอกข้อมูล นร1'!E37,"")</f>
        <v/>
      </c>
      <c r="S100" s="6" t="str">
        <f t="shared" si="34"/>
        <v/>
      </c>
      <c r="T100" s="6" t="str">
        <f t="shared" si="31"/>
        <v/>
      </c>
      <c r="U100" s="6" t="str">
        <f t="shared" si="32"/>
        <v/>
      </c>
      <c r="V100" s="6" t="str">
        <f t="shared" si="33"/>
        <v/>
      </c>
      <c r="W100" s="6" t="str">
        <f t="shared" si="35"/>
        <v/>
      </c>
      <c r="X100" s="310"/>
      <c r="Y100" s="6" t="str">
        <f t="shared" si="27"/>
        <v/>
      </c>
      <c r="Z100" s="6" t="str">
        <f t="shared" si="28"/>
        <v/>
      </c>
      <c r="AA100" s="6" t="str">
        <f t="shared" si="29"/>
        <v/>
      </c>
      <c r="AB100" s="6" t="str">
        <f t="shared" si="30"/>
        <v/>
      </c>
    </row>
    <row r="101" spans="1:28" s="6" customFormat="1" ht="13.5" customHeight="1">
      <c r="A101" s="54" t="str">
        <f>เวลาเรียน1!A40</f>
        <v/>
      </c>
      <c r="B101" s="61" t="str">
        <f>IF(A101="","",SUM(คะแนนรายวิชา!D281:E281))</f>
        <v/>
      </c>
      <c r="C101" s="61" t="str">
        <f>IF(A101="","",SUM(คะแนนรายวิชา!H281:I281))</f>
        <v/>
      </c>
      <c r="D101" s="61" t="str">
        <f t="shared" si="23"/>
        <v/>
      </c>
      <c r="E101" s="62" t="str">
        <f>IF(B96="","",คะแนนรายวิชา!L281)</f>
        <v/>
      </c>
      <c r="F101" s="61" t="str">
        <f>IF(A101="","",SUM(คะแนนรายวิชา!D341:E341))</f>
        <v/>
      </c>
      <c r="G101" s="61" t="str">
        <f>IF(E101="","",SUM(คะแนนรายวิชา!H341:I341))</f>
        <v/>
      </c>
      <c r="H101" s="61" t="str">
        <f t="shared" si="24"/>
        <v/>
      </c>
      <c r="I101" s="62" t="str">
        <f>คะแนนรายวิชา!L341</f>
        <v/>
      </c>
      <c r="J101" s="61" t="str">
        <f>IF(A101="","",SUM(คะแนนรายวิชา!D401:E401))</f>
        <v/>
      </c>
      <c r="K101" s="61" t="str">
        <f>IF(A101="","",SUM(คะแนนรายวิชา!H401:I401))</f>
        <v/>
      </c>
      <c r="L101" s="61" t="str">
        <f t="shared" si="25"/>
        <v/>
      </c>
      <c r="M101" s="62" t="str">
        <f>คะแนนรายวิชา!L401</f>
        <v/>
      </c>
      <c r="N101" s="61" t="str">
        <f>IF(A101="","",SUM(คะแนนรายวิชา!D461:E461))</f>
        <v/>
      </c>
      <c r="O101" s="61" t="str">
        <f>IF(A101="","",SUM(คะแนนรายวิชา!H461:I461))</f>
        <v/>
      </c>
      <c r="P101" s="61" t="str">
        <f t="shared" si="26"/>
        <v/>
      </c>
      <c r="Q101" s="62" t="str">
        <f>คะแนนรายวิชา!L461</f>
        <v/>
      </c>
      <c r="R101" s="141" t="str">
        <f>IF('กรอกข้อมูล นร1'!E38="ย้าย",'กรอกข้อมูล นร1'!E38,"")</f>
        <v/>
      </c>
      <c r="S101" s="6" t="str">
        <f t="shared" si="34"/>
        <v/>
      </c>
      <c r="T101" s="6" t="str">
        <f t="shared" si="31"/>
        <v/>
      </c>
      <c r="U101" s="6" t="str">
        <f t="shared" si="32"/>
        <v/>
      </c>
      <c r="V101" s="6" t="str">
        <f t="shared" si="33"/>
        <v/>
      </c>
      <c r="W101" s="6" t="str">
        <f t="shared" si="35"/>
        <v/>
      </c>
      <c r="X101" s="310"/>
      <c r="Y101" s="6" t="str">
        <f t="shared" si="27"/>
        <v/>
      </c>
      <c r="Z101" s="6" t="str">
        <f t="shared" si="28"/>
        <v/>
      </c>
      <c r="AA101" s="6" t="str">
        <f t="shared" si="29"/>
        <v/>
      </c>
      <c r="AB101" s="6" t="str">
        <f t="shared" si="30"/>
        <v/>
      </c>
    </row>
    <row r="102" spans="1:28" s="6" customFormat="1" ht="13.5" customHeight="1">
      <c r="A102" s="54" t="str">
        <f>เวลาเรียน1!A41</f>
        <v/>
      </c>
      <c r="B102" s="61" t="str">
        <f>IF(A102="","",SUM(คะแนนรายวิชา!D282:E282))</f>
        <v/>
      </c>
      <c r="C102" s="61" t="str">
        <f>IF(A102="","",SUM(คะแนนรายวิชา!H282:I282))</f>
        <v/>
      </c>
      <c r="D102" s="61" t="str">
        <f t="shared" si="23"/>
        <v/>
      </c>
      <c r="E102" s="62" t="str">
        <f>IF(B97="","",คะแนนรายวิชา!L282)</f>
        <v/>
      </c>
      <c r="F102" s="61" t="str">
        <f>IF(A102="","",SUM(คะแนนรายวิชา!D342:E342))</f>
        <v/>
      </c>
      <c r="G102" s="61" t="str">
        <f>IF(E102="","",SUM(คะแนนรายวิชา!H342:I342))</f>
        <v/>
      </c>
      <c r="H102" s="61" t="str">
        <f t="shared" si="24"/>
        <v/>
      </c>
      <c r="I102" s="62" t="str">
        <f>คะแนนรายวิชา!L342</f>
        <v/>
      </c>
      <c r="J102" s="61" t="str">
        <f>IF(A102="","",SUM(คะแนนรายวิชา!D402:E402))</f>
        <v/>
      </c>
      <c r="K102" s="61" t="str">
        <f>IF(A102="","",SUM(คะแนนรายวิชา!H402:I402))</f>
        <v/>
      </c>
      <c r="L102" s="61" t="str">
        <f t="shared" si="25"/>
        <v/>
      </c>
      <c r="M102" s="62" t="str">
        <f>คะแนนรายวิชา!L402</f>
        <v/>
      </c>
      <c r="N102" s="61" t="str">
        <f>IF(A102="","",SUM(คะแนนรายวิชา!D462:E462))</f>
        <v/>
      </c>
      <c r="O102" s="61" t="str">
        <f>IF(A102="","",SUM(คะแนนรายวิชา!H462:I462))</f>
        <v/>
      </c>
      <c r="P102" s="61" t="str">
        <f t="shared" si="26"/>
        <v/>
      </c>
      <c r="Q102" s="62" t="str">
        <f>คะแนนรายวิชา!L462</f>
        <v/>
      </c>
      <c r="R102" s="141" t="str">
        <f>IF('กรอกข้อมูล นร1'!E39="ย้าย",'กรอกข้อมูล นร1'!E39,"")</f>
        <v/>
      </c>
      <c r="S102" s="6" t="str">
        <f t="shared" si="34"/>
        <v/>
      </c>
      <c r="T102" s="6" t="str">
        <f t="shared" si="31"/>
        <v/>
      </c>
      <c r="U102" s="6" t="str">
        <f t="shared" si="32"/>
        <v/>
      </c>
      <c r="V102" s="6" t="str">
        <f t="shared" si="33"/>
        <v/>
      </c>
      <c r="W102" s="6" t="str">
        <f t="shared" si="35"/>
        <v/>
      </c>
      <c r="X102" s="310"/>
      <c r="Y102" s="6" t="str">
        <f t="shared" si="27"/>
        <v/>
      </c>
      <c r="Z102" s="6" t="str">
        <f t="shared" si="28"/>
        <v/>
      </c>
      <c r="AA102" s="6" t="str">
        <f t="shared" si="29"/>
        <v/>
      </c>
      <c r="AB102" s="6" t="str">
        <f t="shared" si="30"/>
        <v/>
      </c>
    </row>
    <row r="103" spans="1:28" s="6" customFormat="1" ht="13.5" customHeight="1">
      <c r="A103" s="54" t="str">
        <f>เวลาเรียน1!A42</f>
        <v/>
      </c>
      <c r="B103" s="61" t="str">
        <f>IF(A103="","",SUM(คะแนนรายวิชา!D283:E283))</f>
        <v/>
      </c>
      <c r="C103" s="61" t="str">
        <f>IF(A103="","",SUM(คะแนนรายวิชา!H283:I283))</f>
        <v/>
      </c>
      <c r="D103" s="61" t="str">
        <f t="shared" si="23"/>
        <v/>
      </c>
      <c r="E103" s="62" t="str">
        <f>IF(B98="","",คะแนนรายวิชา!L283)</f>
        <v/>
      </c>
      <c r="F103" s="61" t="str">
        <f>IF(A103="","",SUM(คะแนนรายวิชา!D343:E343))</f>
        <v/>
      </c>
      <c r="G103" s="61" t="str">
        <f>IF(E103="","",SUM(คะแนนรายวิชา!H343:I343))</f>
        <v/>
      </c>
      <c r="H103" s="61" t="str">
        <f t="shared" si="24"/>
        <v/>
      </c>
      <c r="I103" s="62" t="str">
        <f>คะแนนรายวิชา!L343</f>
        <v/>
      </c>
      <c r="J103" s="61" t="str">
        <f>IF(A103="","",SUM(คะแนนรายวิชา!D403:E403))</f>
        <v/>
      </c>
      <c r="K103" s="61" t="str">
        <f>IF(A103="","",SUM(คะแนนรายวิชา!H403:I403))</f>
        <v/>
      </c>
      <c r="L103" s="61" t="str">
        <f t="shared" si="25"/>
        <v/>
      </c>
      <c r="M103" s="62" t="str">
        <f>คะแนนรายวิชา!L403</f>
        <v/>
      </c>
      <c r="N103" s="61" t="str">
        <f>IF(A103="","",SUM(คะแนนรายวิชา!D463:E463))</f>
        <v/>
      </c>
      <c r="O103" s="61" t="str">
        <f>IF(A103="","",SUM(คะแนนรายวิชา!H463:I463))</f>
        <v/>
      </c>
      <c r="P103" s="61" t="str">
        <f t="shared" si="26"/>
        <v/>
      </c>
      <c r="Q103" s="62" t="str">
        <f>คะแนนรายวิชา!L463</f>
        <v/>
      </c>
      <c r="R103" s="141" t="str">
        <f>IF('กรอกข้อมูล นร1'!E40="ย้าย",'กรอกข้อมูล นร1'!E40,"")</f>
        <v/>
      </c>
      <c r="S103" s="6" t="str">
        <f t="shared" si="34"/>
        <v/>
      </c>
      <c r="T103" s="6" t="str">
        <f t="shared" si="31"/>
        <v/>
      </c>
      <c r="U103" s="6" t="str">
        <f t="shared" si="32"/>
        <v/>
      </c>
      <c r="V103" s="6" t="str">
        <f t="shared" si="33"/>
        <v/>
      </c>
      <c r="W103" s="6" t="str">
        <f t="shared" si="35"/>
        <v/>
      </c>
      <c r="X103" s="310"/>
      <c r="Y103" s="6" t="str">
        <f t="shared" si="27"/>
        <v/>
      </c>
      <c r="Z103" s="6" t="str">
        <f t="shared" si="28"/>
        <v/>
      </c>
      <c r="AA103" s="6" t="str">
        <f t="shared" si="29"/>
        <v/>
      </c>
      <c r="AB103" s="6" t="str">
        <f t="shared" si="30"/>
        <v/>
      </c>
    </row>
    <row r="104" spans="1:28" s="6" customFormat="1" ht="13.5" customHeight="1">
      <c r="A104" s="54" t="str">
        <f>เวลาเรียน1!A43</f>
        <v/>
      </c>
      <c r="B104" s="61" t="str">
        <f>IF(A104="","",SUM(คะแนนรายวิชา!D284:E284))</f>
        <v/>
      </c>
      <c r="C104" s="61" t="str">
        <f>IF(A104="","",SUM(คะแนนรายวิชา!H284:I284))</f>
        <v/>
      </c>
      <c r="D104" s="61" t="str">
        <f t="shared" si="23"/>
        <v/>
      </c>
      <c r="E104" s="62" t="str">
        <f>IF(B99="","",คะแนนรายวิชา!L284)</f>
        <v/>
      </c>
      <c r="F104" s="61" t="str">
        <f>IF(A104="","",SUM(คะแนนรายวิชา!D344:E344))</f>
        <v/>
      </c>
      <c r="G104" s="61" t="str">
        <f>IF(E104="","",SUM(คะแนนรายวิชา!H344:I344))</f>
        <v/>
      </c>
      <c r="H104" s="61" t="str">
        <f t="shared" si="24"/>
        <v/>
      </c>
      <c r="I104" s="62" t="str">
        <f>คะแนนรายวิชา!L344</f>
        <v/>
      </c>
      <c r="J104" s="61" t="str">
        <f>IF(A104="","",SUM(คะแนนรายวิชา!D404:E404))</f>
        <v/>
      </c>
      <c r="K104" s="61" t="str">
        <f>IF(A104="","",SUM(คะแนนรายวิชา!H404:I404))</f>
        <v/>
      </c>
      <c r="L104" s="61" t="str">
        <f t="shared" si="25"/>
        <v/>
      </c>
      <c r="M104" s="62" t="str">
        <f>คะแนนรายวิชา!L404</f>
        <v/>
      </c>
      <c r="N104" s="61" t="str">
        <f>IF(A104="","",SUM(คะแนนรายวิชา!D464:E464))</f>
        <v/>
      </c>
      <c r="O104" s="61" t="str">
        <f>IF(A104="","",SUM(คะแนนรายวิชา!H464:I464))</f>
        <v/>
      </c>
      <c r="P104" s="61" t="str">
        <f t="shared" si="26"/>
        <v/>
      </c>
      <c r="Q104" s="62" t="str">
        <f>คะแนนรายวิชา!L464</f>
        <v/>
      </c>
      <c r="R104" s="141" t="str">
        <f>IF('กรอกข้อมูล นร1'!E41="ย้าย",'กรอกข้อมูล นร1'!E41,"")</f>
        <v/>
      </c>
      <c r="S104" s="6" t="str">
        <f t="shared" si="34"/>
        <v/>
      </c>
      <c r="T104" s="6" t="str">
        <f t="shared" si="31"/>
        <v/>
      </c>
      <c r="U104" s="6" t="str">
        <f t="shared" si="32"/>
        <v/>
      </c>
      <c r="V104" s="6" t="str">
        <f t="shared" si="33"/>
        <v/>
      </c>
      <c r="W104" s="6" t="str">
        <f t="shared" si="35"/>
        <v/>
      </c>
      <c r="X104" s="310"/>
      <c r="Y104" s="6" t="str">
        <f t="shared" si="27"/>
        <v/>
      </c>
      <c r="Z104" s="6" t="str">
        <f t="shared" si="28"/>
        <v/>
      </c>
      <c r="AA104" s="6" t="str">
        <f t="shared" si="29"/>
        <v/>
      </c>
      <c r="AB104" s="6" t="str">
        <f t="shared" si="30"/>
        <v/>
      </c>
    </row>
    <row r="105" spans="1:28" s="6" customFormat="1" ht="13.5" customHeight="1">
      <c r="A105" s="54" t="str">
        <f>เวลาเรียน1!A44</f>
        <v/>
      </c>
      <c r="B105" s="61" t="str">
        <f>IF(A105="","",SUM(คะแนนรายวิชา!D285:E285))</f>
        <v/>
      </c>
      <c r="C105" s="61" t="str">
        <f>IF(A105="","",SUM(คะแนนรายวิชา!H285:I285))</f>
        <v/>
      </c>
      <c r="D105" s="61" t="str">
        <f t="shared" si="23"/>
        <v/>
      </c>
      <c r="E105" s="62" t="str">
        <f>IF(B100="","",คะแนนรายวิชา!L285)</f>
        <v/>
      </c>
      <c r="F105" s="61" t="str">
        <f>IF(A105="","",SUM(คะแนนรายวิชา!D345:E345))</f>
        <v/>
      </c>
      <c r="G105" s="61" t="str">
        <f>IF(E105="","",SUM(คะแนนรายวิชา!H345:I345))</f>
        <v/>
      </c>
      <c r="H105" s="61" t="str">
        <f t="shared" si="24"/>
        <v/>
      </c>
      <c r="I105" s="62" t="str">
        <f>คะแนนรายวิชา!L345</f>
        <v/>
      </c>
      <c r="J105" s="61" t="str">
        <f>IF(A105="","",SUM(คะแนนรายวิชา!D405:E405))</f>
        <v/>
      </c>
      <c r="K105" s="61" t="str">
        <f>IF(A105="","",SUM(คะแนนรายวิชา!H405:I405))</f>
        <v/>
      </c>
      <c r="L105" s="61" t="str">
        <f t="shared" si="25"/>
        <v/>
      </c>
      <c r="M105" s="62" t="str">
        <f>คะแนนรายวิชา!L405</f>
        <v/>
      </c>
      <c r="N105" s="61" t="str">
        <f>IF(A105="","",SUM(คะแนนรายวิชา!D465:E465))</f>
        <v/>
      </c>
      <c r="O105" s="61" t="str">
        <f>IF(A105="","",SUM(คะแนนรายวิชา!H465:I465))</f>
        <v/>
      </c>
      <c r="P105" s="61" t="str">
        <f t="shared" si="26"/>
        <v/>
      </c>
      <c r="Q105" s="62" t="str">
        <f>คะแนนรายวิชา!L465</f>
        <v/>
      </c>
      <c r="R105" s="141" t="str">
        <f>IF('กรอกข้อมูล นร1'!E42="ย้าย",'กรอกข้อมูล นร1'!E42,"")</f>
        <v/>
      </c>
      <c r="S105" s="6" t="str">
        <f t="shared" si="34"/>
        <v/>
      </c>
      <c r="T105" s="6" t="str">
        <f t="shared" si="31"/>
        <v/>
      </c>
      <c r="U105" s="6" t="str">
        <f t="shared" si="32"/>
        <v/>
      </c>
      <c r="V105" s="6" t="str">
        <f t="shared" si="33"/>
        <v/>
      </c>
      <c r="W105" s="6" t="str">
        <f t="shared" si="35"/>
        <v/>
      </c>
      <c r="X105" s="310"/>
      <c r="Y105" s="6" t="str">
        <f t="shared" si="27"/>
        <v/>
      </c>
      <c r="Z105" s="6" t="str">
        <f t="shared" si="28"/>
        <v/>
      </c>
      <c r="AA105" s="6" t="str">
        <f t="shared" si="29"/>
        <v/>
      </c>
      <c r="AB105" s="6" t="str">
        <f t="shared" si="30"/>
        <v/>
      </c>
    </row>
    <row r="106" spans="1:28" ht="12.75" customHeight="1">
      <c r="A106" s="54" t="str">
        <f>เวลาเรียน1!A45</f>
        <v/>
      </c>
      <c r="B106" s="61" t="str">
        <f>IF(A106="","",SUM(คะแนนรายวิชา!D286:E286))</f>
        <v/>
      </c>
      <c r="C106" s="61" t="str">
        <f>IF(A106="","",SUM(คะแนนรายวิชา!H286:I286))</f>
        <v/>
      </c>
      <c r="D106" s="61" t="str">
        <f t="shared" si="23"/>
        <v/>
      </c>
      <c r="E106" s="62" t="str">
        <f>IF(B101="","",คะแนนรายวิชา!L286)</f>
        <v/>
      </c>
      <c r="F106" s="61" t="str">
        <f>IF(A106="","",SUM(คะแนนรายวิชา!D346:E346))</f>
        <v/>
      </c>
      <c r="G106" s="61" t="str">
        <f>IF(E106="","",SUM(คะแนนรายวิชา!H346:I346))</f>
        <v/>
      </c>
      <c r="H106" s="61" t="str">
        <f t="shared" si="24"/>
        <v/>
      </c>
      <c r="I106" s="62" t="str">
        <f>คะแนนรายวิชา!L346</f>
        <v/>
      </c>
      <c r="J106" s="61" t="str">
        <f>IF(A106="","",SUM(คะแนนรายวิชา!D406:E406))</f>
        <v/>
      </c>
      <c r="K106" s="61" t="str">
        <f>IF(A106="","",SUM(คะแนนรายวิชา!H406:I406))</f>
        <v/>
      </c>
      <c r="L106" s="61" t="str">
        <f t="shared" si="25"/>
        <v/>
      </c>
      <c r="M106" s="62" t="str">
        <f>คะแนนรายวิชา!L406</f>
        <v/>
      </c>
      <c r="N106" s="61" t="str">
        <f>IF(A106="","",SUM(คะแนนรายวิชา!D466:E466))</f>
        <v/>
      </c>
      <c r="O106" s="61" t="str">
        <f>IF(A106="","",SUM(คะแนนรายวิชา!H466:I466))</f>
        <v/>
      </c>
      <c r="P106" s="61" t="str">
        <f t="shared" si="26"/>
        <v/>
      </c>
      <c r="Q106" s="62" t="str">
        <f>คะแนนรายวิชา!L466</f>
        <v/>
      </c>
      <c r="R106" s="141" t="str">
        <f>IF('กรอกข้อมูล นร1'!E43="ย้าย",'กรอกข้อมูล นร1'!E43,"")</f>
        <v/>
      </c>
      <c r="S106" s="6" t="str">
        <f t="shared" si="34"/>
        <v/>
      </c>
      <c r="T106" s="6" t="str">
        <f t="shared" si="31"/>
        <v/>
      </c>
      <c r="U106" s="6" t="str">
        <f t="shared" si="32"/>
        <v/>
      </c>
      <c r="V106" s="6" t="str">
        <f t="shared" si="33"/>
        <v/>
      </c>
      <c r="W106" s="6" t="str">
        <f t="shared" si="35"/>
        <v/>
      </c>
      <c r="Y106" s="6" t="str">
        <f t="shared" si="27"/>
        <v/>
      </c>
      <c r="Z106" s="6" t="str">
        <f t="shared" si="28"/>
        <v/>
      </c>
      <c r="AA106" s="6" t="str">
        <f t="shared" si="29"/>
        <v/>
      </c>
      <c r="AB106" s="6" t="str">
        <f t="shared" si="30"/>
        <v/>
      </c>
    </row>
    <row r="107" spans="1:28" ht="12.75" customHeight="1">
      <c r="A107" s="54" t="str">
        <f>เวลาเรียน1!A46</f>
        <v/>
      </c>
      <c r="B107" s="61" t="str">
        <f>IF(A107="","",SUM(คะแนนรายวิชา!D287:E287))</f>
        <v/>
      </c>
      <c r="C107" s="61" t="str">
        <f>IF(A107="","",SUM(คะแนนรายวิชา!H287:I287))</f>
        <v/>
      </c>
      <c r="D107" s="61" t="str">
        <f t="shared" si="23"/>
        <v/>
      </c>
      <c r="E107" s="62" t="str">
        <f>IF(B102="","",คะแนนรายวิชา!L287)</f>
        <v/>
      </c>
      <c r="F107" s="61" t="str">
        <f>IF(A107="","",SUM(คะแนนรายวิชา!D347:E347))</f>
        <v/>
      </c>
      <c r="G107" s="61" t="str">
        <f>IF(E107="","",SUM(คะแนนรายวิชา!H347:I347))</f>
        <v/>
      </c>
      <c r="H107" s="61" t="str">
        <f t="shared" si="24"/>
        <v/>
      </c>
      <c r="I107" s="62" t="str">
        <f>คะแนนรายวิชา!L347</f>
        <v/>
      </c>
      <c r="J107" s="61" t="str">
        <f>IF(A107="","",SUM(คะแนนรายวิชา!D407:E407))</f>
        <v/>
      </c>
      <c r="K107" s="61" t="str">
        <f>IF(A107="","",SUM(คะแนนรายวิชา!H407:I407))</f>
        <v/>
      </c>
      <c r="L107" s="61" t="str">
        <f t="shared" si="25"/>
        <v/>
      </c>
      <c r="M107" s="62" t="str">
        <f>คะแนนรายวิชา!L407</f>
        <v/>
      </c>
      <c r="N107" s="61" t="str">
        <f>IF(A107="","",SUM(คะแนนรายวิชา!D467:E467))</f>
        <v/>
      </c>
      <c r="O107" s="61" t="str">
        <f>IF(A107="","",SUM(คะแนนรายวิชา!H467:I467))</f>
        <v/>
      </c>
      <c r="P107" s="61" t="str">
        <f t="shared" si="26"/>
        <v/>
      </c>
      <c r="Q107" s="62" t="str">
        <f>คะแนนรายวิชา!L467</f>
        <v/>
      </c>
      <c r="R107" s="141" t="str">
        <f>IF('กรอกข้อมูล นร1'!E44="ย้าย",'กรอกข้อมูล นร1'!E44,"")</f>
        <v/>
      </c>
      <c r="S107" s="6" t="str">
        <f t="shared" si="34"/>
        <v/>
      </c>
      <c r="T107" s="6" t="str">
        <f t="shared" si="31"/>
        <v/>
      </c>
      <c r="U107" s="6" t="str">
        <f t="shared" si="32"/>
        <v/>
      </c>
      <c r="V107" s="6" t="str">
        <f t="shared" si="33"/>
        <v/>
      </c>
      <c r="W107" s="6" t="str">
        <f t="shared" si="35"/>
        <v/>
      </c>
      <c r="Y107" s="6" t="str">
        <f t="shared" si="27"/>
        <v/>
      </c>
      <c r="Z107" s="6" t="str">
        <f t="shared" si="28"/>
        <v/>
      </c>
      <c r="AA107" s="6" t="str">
        <f t="shared" si="29"/>
        <v/>
      </c>
      <c r="AB107" s="6" t="str">
        <f t="shared" si="30"/>
        <v/>
      </c>
    </row>
    <row r="108" spans="1:28" s="6" customFormat="1" ht="13.5" customHeight="1">
      <c r="A108" s="54" t="str">
        <f>เวลาเรียน1!A47</f>
        <v/>
      </c>
      <c r="B108" s="61" t="str">
        <f>IF(A108="","",SUM(คะแนนรายวิชา!D288:E288))</f>
        <v/>
      </c>
      <c r="C108" s="61" t="str">
        <f>IF(A108="","",SUM(คะแนนรายวิชา!H288:I288))</f>
        <v/>
      </c>
      <c r="D108" s="61" t="str">
        <f t="shared" si="23"/>
        <v/>
      </c>
      <c r="E108" s="62" t="str">
        <f>IF(B103="","",คะแนนรายวิชา!L288)</f>
        <v/>
      </c>
      <c r="F108" s="61" t="str">
        <f>IF(A108="","",SUM(คะแนนรายวิชา!D348:E348))</f>
        <v/>
      </c>
      <c r="G108" s="61" t="str">
        <f>IF(E108="","",SUM(คะแนนรายวิชา!H348:I348))</f>
        <v/>
      </c>
      <c r="H108" s="61" t="str">
        <f t="shared" si="24"/>
        <v/>
      </c>
      <c r="I108" s="62" t="str">
        <f>คะแนนรายวิชา!L348</f>
        <v/>
      </c>
      <c r="J108" s="61" t="str">
        <f>IF(A108="","",SUM(คะแนนรายวิชา!D408:E408))</f>
        <v/>
      </c>
      <c r="K108" s="61" t="str">
        <f>IF(A108="","",SUM(คะแนนรายวิชา!H408:I408))</f>
        <v/>
      </c>
      <c r="L108" s="61" t="str">
        <f t="shared" si="25"/>
        <v/>
      </c>
      <c r="M108" s="62" t="str">
        <f>คะแนนรายวิชา!L408</f>
        <v/>
      </c>
      <c r="N108" s="61" t="str">
        <f>IF(A108="","",SUM(คะแนนรายวิชา!D468:E468))</f>
        <v/>
      </c>
      <c r="O108" s="61" t="str">
        <f>IF(A108="","",SUM(คะแนนรายวิชา!H468:I468))</f>
        <v/>
      </c>
      <c r="P108" s="61" t="str">
        <f t="shared" si="26"/>
        <v/>
      </c>
      <c r="Q108" s="62" t="str">
        <f>คะแนนรายวิชา!L468</f>
        <v/>
      </c>
      <c r="R108" s="141" t="str">
        <f>IF('กรอกข้อมูล นร1'!E45="ย้าย",'กรอกข้อมูล นร1'!E45,"")</f>
        <v/>
      </c>
      <c r="S108" s="6" t="str">
        <f t="shared" ref="S108:S117" si="36">IF(COUNTIF(E108,"0"),COUNTIF(E108,"0"),"")</f>
        <v/>
      </c>
      <c r="T108" s="6" t="str">
        <f t="shared" ref="T108:T117" si="37">IF(COUNTIF(I108,"0"),COUNTIF(I108,"0"),"")</f>
        <v/>
      </c>
      <c r="U108" s="6" t="str">
        <f t="shared" ref="U108:U117" si="38">IF(COUNTIF(M108,"0"),COUNTIF(M108,"0"),"")</f>
        <v/>
      </c>
      <c r="V108" s="6" t="str">
        <f t="shared" ref="V108:V117" si="39">IF(COUNTIF(Q108,"0"),COUNTIF(Q108,"0"),"")</f>
        <v/>
      </c>
      <c r="W108" s="6" t="str">
        <f t="shared" ref="W108:W117" si="40">IF(SUM(S108:V108),SUM(S108:V108),"")</f>
        <v/>
      </c>
      <c r="X108" s="310"/>
      <c r="Y108" s="6" t="str">
        <f t="shared" si="27"/>
        <v/>
      </c>
      <c r="Z108" s="6" t="str">
        <f t="shared" si="28"/>
        <v/>
      </c>
      <c r="AA108" s="6" t="str">
        <f t="shared" si="29"/>
        <v/>
      </c>
      <c r="AB108" s="6" t="str">
        <f t="shared" si="30"/>
        <v/>
      </c>
    </row>
    <row r="109" spans="1:28" s="6" customFormat="1" ht="13.5" customHeight="1">
      <c r="A109" s="54" t="str">
        <f>เวลาเรียน1!A48</f>
        <v/>
      </c>
      <c r="B109" s="61" t="str">
        <f>IF(A109="","",SUM(คะแนนรายวิชา!D289:E289))</f>
        <v/>
      </c>
      <c r="C109" s="61" t="str">
        <f>IF(A109="","",SUM(คะแนนรายวิชา!H289:I289))</f>
        <v/>
      </c>
      <c r="D109" s="61" t="str">
        <f t="shared" si="23"/>
        <v/>
      </c>
      <c r="E109" s="62" t="str">
        <f>IF(B104="","",คะแนนรายวิชา!L289)</f>
        <v/>
      </c>
      <c r="F109" s="61" t="str">
        <f>IF(A109="","",SUM(คะแนนรายวิชา!D349:E349))</f>
        <v/>
      </c>
      <c r="G109" s="61" t="str">
        <f>IF(E109="","",SUM(คะแนนรายวิชา!H349:I349))</f>
        <v/>
      </c>
      <c r="H109" s="61" t="str">
        <f t="shared" si="24"/>
        <v/>
      </c>
      <c r="I109" s="62" t="str">
        <f>คะแนนรายวิชา!L349</f>
        <v/>
      </c>
      <c r="J109" s="61" t="str">
        <f>IF(A109="","",SUM(คะแนนรายวิชา!D409:E409))</f>
        <v/>
      </c>
      <c r="K109" s="61" t="str">
        <f>IF(A109="","",SUM(คะแนนรายวิชา!H409:I409))</f>
        <v/>
      </c>
      <c r="L109" s="61" t="str">
        <f t="shared" si="25"/>
        <v/>
      </c>
      <c r="M109" s="62" t="str">
        <f>คะแนนรายวิชา!L409</f>
        <v/>
      </c>
      <c r="N109" s="61" t="str">
        <f>IF(A109="","",SUM(คะแนนรายวิชา!D469:E469))</f>
        <v/>
      </c>
      <c r="O109" s="61" t="str">
        <f>IF(A109="","",SUM(คะแนนรายวิชา!H469:I469))</f>
        <v/>
      </c>
      <c r="P109" s="61" t="str">
        <f t="shared" si="26"/>
        <v/>
      </c>
      <c r="Q109" s="62" t="str">
        <f>คะแนนรายวิชา!L469</f>
        <v/>
      </c>
      <c r="R109" s="141" t="str">
        <f>IF('กรอกข้อมูล นร1'!E46="ย้าย",'กรอกข้อมูล นร1'!E46,"")</f>
        <v/>
      </c>
      <c r="S109" s="6" t="str">
        <f t="shared" si="36"/>
        <v/>
      </c>
      <c r="T109" s="6" t="str">
        <f t="shared" si="37"/>
        <v/>
      </c>
      <c r="U109" s="6" t="str">
        <f t="shared" si="38"/>
        <v/>
      </c>
      <c r="V109" s="6" t="str">
        <f t="shared" si="39"/>
        <v/>
      </c>
      <c r="W109" s="6" t="str">
        <f t="shared" si="40"/>
        <v/>
      </c>
      <c r="X109" s="310"/>
      <c r="Y109" s="6" t="str">
        <f t="shared" si="27"/>
        <v/>
      </c>
      <c r="Z109" s="6" t="str">
        <f t="shared" si="28"/>
        <v/>
      </c>
      <c r="AA109" s="6" t="str">
        <f t="shared" si="29"/>
        <v/>
      </c>
      <c r="AB109" s="6" t="str">
        <f t="shared" si="30"/>
        <v/>
      </c>
    </row>
    <row r="110" spans="1:28" s="6" customFormat="1" ht="13.5" customHeight="1">
      <c r="A110" s="54" t="str">
        <f>เวลาเรียน1!A49</f>
        <v/>
      </c>
      <c r="B110" s="61" t="str">
        <f>IF(A110="","",SUM(คะแนนรายวิชา!D290:E290))</f>
        <v/>
      </c>
      <c r="C110" s="61" t="str">
        <f>IF(A110="","",SUM(คะแนนรายวิชา!H290:I290))</f>
        <v/>
      </c>
      <c r="D110" s="61" t="str">
        <f t="shared" si="23"/>
        <v/>
      </c>
      <c r="E110" s="62" t="str">
        <f>IF(B105="","",คะแนนรายวิชา!L290)</f>
        <v/>
      </c>
      <c r="F110" s="61" t="str">
        <f>IF(A110="","",SUM(คะแนนรายวิชา!D350:E350))</f>
        <v/>
      </c>
      <c r="G110" s="61" t="str">
        <f>IF(E110="","",SUM(คะแนนรายวิชา!H350:I350))</f>
        <v/>
      </c>
      <c r="H110" s="61" t="str">
        <f t="shared" si="24"/>
        <v/>
      </c>
      <c r="I110" s="62" t="str">
        <f>คะแนนรายวิชา!L350</f>
        <v/>
      </c>
      <c r="J110" s="61" t="str">
        <f>IF(A110="","",SUM(คะแนนรายวิชา!D410:E410))</f>
        <v/>
      </c>
      <c r="K110" s="61" t="str">
        <f>IF(A110="","",SUM(คะแนนรายวิชา!H410:I410))</f>
        <v/>
      </c>
      <c r="L110" s="61" t="str">
        <f t="shared" si="25"/>
        <v/>
      </c>
      <c r="M110" s="62" t="str">
        <f>คะแนนรายวิชา!L410</f>
        <v/>
      </c>
      <c r="N110" s="61" t="str">
        <f>IF(A110="","",SUM(คะแนนรายวิชา!D470:E470))</f>
        <v/>
      </c>
      <c r="O110" s="61" t="str">
        <f>IF(A110="","",SUM(คะแนนรายวิชา!H470:I470))</f>
        <v/>
      </c>
      <c r="P110" s="61" t="str">
        <f t="shared" si="26"/>
        <v/>
      </c>
      <c r="Q110" s="62" t="str">
        <f>คะแนนรายวิชา!L470</f>
        <v/>
      </c>
      <c r="R110" s="141" t="str">
        <f>IF('กรอกข้อมูล นร1'!E47="ย้าย",'กรอกข้อมูล นร1'!E47,"")</f>
        <v/>
      </c>
      <c r="S110" s="6" t="str">
        <f t="shared" si="36"/>
        <v/>
      </c>
      <c r="T110" s="6" t="str">
        <f t="shared" si="37"/>
        <v/>
      </c>
      <c r="U110" s="6" t="str">
        <f t="shared" si="38"/>
        <v/>
      </c>
      <c r="V110" s="6" t="str">
        <f t="shared" si="39"/>
        <v/>
      </c>
      <c r="W110" s="6" t="str">
        <f t="shared" si="40"/>
        <v/>
      </c>
      <c r="X110" s="310"/>
      <c r="Y110" s="6" t="str">
        <f t="shared" si="27"/>
        <v/>
      </c>
      <c r="Z110" s="6" t="str">
        <f t="shared" si="28"/>
        <v/>
      </c>
      <c r="AA110" s="6" t="str">
        <f t="shared" si="29"/>
        <v/>
      </c>
      <c r="AB110" s="6" t="str">
        <f t="shared" si="30"/>
        <v/>
      </c>
    </row>
    <row r="111" spans="1:28" s="6" customFormat="1" ht="13.5" customHeight="1">
      <c r="A111" s="54" t="str">
        <f>เวลาเรียน1!A50</f>
        <v/>
      </c>
      <c r="B111" s="61" t="str">
        <f>IF(A111="","",SUM(คะแนนรายวิชา!D291:E291))</f>
        <v/>
      </c>
      <c r="C111" s="61" t="str">
        <f>IF(A111="","",SUM(คะแนนรายวิชา!H291:I291))</f>
        <v/>
      </c>
      <c r="D111" s="61" t="str">
        <f t="shared" si="23"/>
        <v/>
      </c>
      <c r="E111" s="62" t="str">
        <f>IF(B106="","",คะแนนรายวิชา!L291)</f>
        <v/>
      </c>
      <c r="F111" s="61" t="str">
        <f>IF(A111="","",SUM(คะแนนรายวิชา!D351:E351))</f>
        <v/>
      </c>
      <c r="G111" s="61" t="str">
        <f>IF(E111="","",SUM(คะแนนรายวิชา!H351:I351))</f>
        <v/>
      </c>
      <c r="H111" s="61" t="str">
        <f t="shared" si="24"/>
        <v/>
      </c>
      <c r="I111" s="62" t="str">
        <f>คะแนนรายวิชา!L351</f>
        <v/>
      </c>
      <c r="J111" s="61" t="str">
        <f>IF(A111="","",SUM(คะแนนรายวิชา!D411:E411))</f>
        <v/>
      </c>
      <c r="K111" s="61" t="str">
        <f>IF(A111="","",SUM(คะแนนรายวิชา!H411:I411))</f>
        <v/>
      </c>
      <c r="L111" s="61" t="str">
        <f t="shared" si="25"/>
        <v/>
      </c>
      <c r="M111" s="62" t="str">
        <f>คะแนนรายวิชา!L411</f>
        <v/>
      </c>
      <c r="N111" s="61" t="str">
        <f>IF(A111="","",SUM(คะแนนรายวิชา!D471:E471))</f>
        <v/>
      </c>
      <c r="O111" s="61" t="str">
        <f>IF(A111="","",SUM(คะแนนรายวิชา!H471:I471))</f>
        <v/>
      </c>
      <c r="P111" s="61" t="str">
        <f t="shared" si="26"/>
        <v/>
      </c>
      <c r="Q111" s="62" t="str">
        <f>คะแนนรายวิชา!L471</f>
        <v/>
      </c>
      <c r="R111" s="141" t="str">
        <f>IF('กรอกข้อมูล นร1'!E48="ย้าย",'กรอกข้อมูล นร1'!E48,"")</f>
        <v/>
      </c>
      <c r="S111" s="6" t="str">
        <f t="shared" si="36"/>
        <v/>
      </c>
      <c r="T111" s="6" t="str">
        <f t="shared" si="37"/>
        <v/>
      </c>
      <c r="U111" s="6" t="str">
        <f t="shared" si="38"/>
        <v/>
      </c>
      <c r="V111" s="6" t="str">
        <f t="shared" si="39"/>
        <v/>
      </c>
      <c r="W111" s="6" t="str">
        <f t="shared" si="40"/>
        <v/>
      </c>
      <c r="X111" s="310"/>
      <c r="Y111" s="6" t="str">
        <f t="shared" si="27"/>
        <v/>
      </c>
      <c r="Z111" s="6" t="str">
        <f t="shared" si="28"/>
        <v/>
      </c>
      <c r="AA111" s="6" t="str">
        <f t="shared" si="29"/>
        <v/>
      </c>
      <c r="AB111" s="6" t="str">
        <f t="shared" si="30"/>
        <v/>
      </c>
    </row>
    <row r="112" spans="1:28" s="6" customFormat="1" ht="13.5" customHeight="1">
      <c r="A112" s="54" t="str">
        <f>เวลาเรียน1!A51</f>
        <v/>
      </c>
      <c r="B112" s="61" t="str">
        <f>IF(A112="","",SUM(คะแนนรายวิชา!D292:E292))</f>
        <v/>
      </c>
      <c r="C112" s="61" t="str">
        <f>IF(A112="","",SUM(คะแนนรายวิชา!H292:I292))</f>
        <v/>
      </c>
      <c r="D112" s="61" t="str">
        <f t="shared" si="23"/>
        <v/>
      </c>
      <c r="E112" s="62" t="str">
        <f>IF(B107="","",คะแนนรายวิชา!L292)</f>
        <v/>
      </c>
      <c r="F112" s="61" t="str">
        <f>IF(A112="","",SUM(คะแนนรายวิชา!D352:E352))</f>
        <v/>
      </c>
      <c r="G112" s="61" t="str">
        <f>IF(E112="","",SUM(คะแนนรายวิชา!H352:I352))</f>
        <v/>
      </c>
      <c r="H112" s="61" t="str">
        <f t="shared" si="24"/>
        <v/>
      </c>
      <c r="I112" s="62" t="str">
        <f>คะแนนรายวิชา!L352</f>
        <v/>
      </c>
      <c r="J112" s="61" t="str">
        <f>IF(A112="","",SUM(คะแนนรายวิชา!D412:E412))</f>
        <v/>
      </c>
      <c r="K112" s="61" t="str">
        <f>IF(A112="","",SUM(คะแนนรายวิชา!H412:I412))</f>
        <v/>
      </c>
      <c r="L112" s="61" t="str">
        <f t="shared" si="25"/>
        <v/>
      </c>
      <c r="M112" s="62" t="str">
        <f>คะแนนรายวิชา!L412</f>
        <v/>
      </c>
      <c r="N112" s="61" t="str">
        <f>IF(A112="","",SUM(คะแนนรายวิชา!D472:E472))</f>
        <v/>
      </c>
      <c r="O112" s="61" t="str">
        <f>IF(A112="","",SUM(คะแนนรายวิชา!H472:I472))</f>
        <v/>
      </c>
      <c r="P112" s="61" t="str">
        <f t="shared" si="26"/>
        <v/>
      </c>
      <c r="Q112" s="62" t="str">
        <f>คะแนนรายวิชา!L472</f>
        <v/>
      </c>
      <c r="R112" s="141" t="str">
        <f>IF('กรอกข้อมูล นร1'!E49="ย้าย",'กรอกข้อมูล นร1'!E49,"")</f>
        <v/>
      </c>
      <c r="S112" s="6" t="str">
        <f t="shared" si="36"/>
        <v/>
      </c>
      <c r="T112" s="6" t="str">
        <f t="shared" si="37"/>
        <v/>
      </c>
      <c r="U112" s="6" t="str">
        <f t="shared" si="38"/>
        <v/>
      </c>
      <c r="V112" s="6" t="str">
        <f t="shared" si="39"/>
        <v/>
      </c>
      <c r="W112" s="6" t="str">
        <f t="shared" si="40"/>
        <v/>
      </c>
      <c r="X112" s="310"/>
      <c r="Y112" s="6" t="str">
        <f t="shared" si="27"/>
        <v/>
      </c>
      <c r="Z112" s="6" t="str">
        <f t="shared" si="28"/>
        <v/>
      </c>
      <c r="AA112" s="6" t="str">
        <f t="shared" si="29"/>
        <v/>
      </c>
      <c r="AB112" s="6" t="str">
        <f t="shared" si="30"/>
        <v/>
      </c>
    </row>
    <row r="113" spans="1:28" s="6" customFormat="1" ht="13.5" customHeight="1">
      <c r="A113" s="54" t="str">
        <f>เวลาเรียน1!A52</f>
        <v/>
      </c>
      <c r="B113" s="61" t="str">
        <f>IF(A113="","",SUM(คะแนนรายวิชา!D293:E293))</f>
        <v/>
      </c>
      <c r="C113" s="61" t="str">
        <f>IF(A113="","",SUM(คะแนนรายวิชา!H293:I293))</f>
        <v/>
      </c>
      <c r="D113" s="61" t="str">
        <f t="shared" si="23"/>
        <v/>
      </c>
      <c r="E113" s="62" t="str">
        <f>IF(B108="","",คะแนนรายวิชา!L293)</f>
        <v/>
      </c>
      <c r="F113" s="61" t="str">
        <f>IF(A113="","",SUM(คะแนนรายวิชา!D353:E353))</f>
        <v/>
      </c>
      <c r="G113" s="61" t="str">
        <f>IF(E113="","",SUM(คะแนนรายวิชา!H353:I353))</f>
        <v/>
      </c>
      <c r="H113" s="61" t="str">
        <f t="shared" si="24"/>
        <v/>
      </c>
      <c r="I113" s="62" t="str">
        <f>คะแนนรายวิชา!L353</f>
        <v/>
      </c>
      <c r="J113" s="61" t="str">
        <f>IF(A113="","",SUM(คะแนนรายวิชา!D413:E413))</f>
        <v/>
      </c>
      <c r="K113" s="61" t="str">
        <f>IF(A113="","",SUM(คะแนนรายวิชา!H413:I413))</f>
        <v/>
      </c>
      <c r="L113" s="61" t="str">
        <f t="shared" si="25"/>
        <v/>
      </c>
      <c r="M113" s="62" t="str">
        <f>คะแนนรายวิชา!L413</f>
        <v/>
      </c>
      <c r="N113" s="61" t="str">
        <f>IF(A113="","",SUM(คะแนนรายวิชา!D473:E473))</f>
        <v/>
      </c>
      <c r="O113" s="61" t="str">
        <f>IF(A113="","",SUM(คะแนนรายวิชา!H473:I473))</f>
        <v/>
      </c>
      <c r="P113" s="61" t="str">
        <f t="shared" si="26"/>
        <v/>
      </c>
      <c r="Q113" s="62" t="str">
        <f>คะแนนรายวิชา!L473</f>
        <v/>
      </c>
      <c r="R113" s="141" t="str">
        <f>IF('กรอกข้อมูล นร1'!E50="ย้าย",'กรอกข้อมูล นร1'!E50,"")</f>
        <v/>
      </c>
      <c r="S113" s="6" t="str">
        <f t="shared" si="36"/>
        <v/>
      </c>
      <c r="T113" s="6" t="str">
        <f t="shared" si="37"/>
        <v/>
      </c>
      <c r="U113" s="6" t="str">
        <f t="shared" si="38"/>
        <v/>
      </c>
      <c r="V113" s="6" t="str">
        <f t="shared" si="39"/>
        <v/>
      </c>
      <c r="W113" s="6" t="str">
        <f t="shared" si="40"/>
        <v/>
      </c>
      <c r="X113" s="310"/>
      <c r="Y113" s="6" t="str">
        <f t="shared" si="27"/>
        <v/>
      </c>
      <c r="Z113" s="6" t="str">
        <f t="shared" si="28"/>
        <v/>
      </c>
      <c r="AA113" s="6" t="str">
        <f t="shared" si="29"/>
        <v/>
      </c>
      <c r="AB113" s="6" t="str">
        <f t="shared" si="30"/>
        <v/>
      </c>
    </row>
    <row r="114" spans="1:28" s="6" customFormat="1" ht="13.5" customHeight="1">
      <c r="A114" s="54" t="str">
        <f>เวลาเรียน1!A53</f>
        <v/>
      </c>
      <c r="B114" s="61" t="str">
        <f>IF(A114="","",SUM(คะแนนรายวิชา!D294:E294))</f>
        <v/>
      </c>
      <c r="C114" s="61" t="str">
        <f>IF(A114="","",SUM(คะแนนรายวิชา!H294:I294))</f>
        <v/>
      </c>
      <c r="D114" s="61" t="str">
        <f t="shared" si="23"/>
        <v/>
      </c>
      <c r="E114" s="62" t="str">
        <f>IF(B109="","",คะแนนรายวิชา!L294)</f>
        <v/>
      </c>
      <c r="F114" s="61" t="str">
        <f>IF(A114="","",SUM(คะแนนรายวิชา!D354:E354))</f>
        <v/>
      </c>
      <c r="G114" s="61" t="str">
        <f>IF(E114="","",SUM(คะแนนรายวิชา!H354:I354))</f>
        <v/>
      </c>
      <c r="H114" s="61" t="str">
        <f t="shared" si="24"/>
        <v/>
      </c>
      <c r="I114" s="62" t="str">
        <f>คะแนนรายวิชา!L354</f>
        <v/>
      </c>
      <c r="J114" s="61" t="str">
        <f>IF(A114="","",SUM(คะแนนรายวิชา!D414:E414))</f>
        <v/>
      </c>
      <c r="K114" s="61" t="str">
        <f>IF(A114="","",SUM(คะแนนรายวิชา!H414:I414))</f>
        <v/>
      </c>
      <c r="L114" s="61" t="str">
        <f t="shared" si="25"/>
        <v/>
      </c>
      <c r="M114" s="62" t="str">
        <f>คะแนนรายวิชา!L414</f>
        <v/>
      </c>
      <c r="N114" s="61" t="str">
        <f>IF(A114="","",SUM(คะแนนรายวิชา!D474:E474))</f>
        <v/>
      </c>
      <c r="O114" s="61" t="str">
        <f>IF(A114="","",SUM(คะแนนรายวิชา!H474:I474))</f>
        <v/>
      </c>
      <c r="P114" s="61" t="str">
        <f t="shared" si="26"/>
        <v/>
      </c>
      <c r="Q114" s="62" t="str">
        <f>คะแนนรายวิชา!L474</f>
        <v/>
      </c>
      <c r="R114" s="141" t="str">
        <f>IF('กรอกข้อมูล นร1'!E51="ย้าย",'กรอกข้อมูล นร1'!E51,"")</f>
        <v/>
      </c>
      <c r="S114" s="6" t="str">
        <f t="shared" si="36"/>
        <v/>
      </c>
      <c r="T114" s="6" t="str">
        <f t="shared" si="37"/>
        <v/>
      </c>
      <c r="U114" s="6" t="str">
        <f t="shared" si="38"/>
        <v/>
      </c>
      <c r="V114" s="6" t="str">
        <f t="shared" si="39"/>
        <v/>
      </c>
      <c r="W114" s="6" t="str">
        <f t="shared" si="40"/>
        <v/>
      </c>
      <c r="X114" s="310"/>
      <c r="Y114" s="6" t="str">
        <f t="shared" si="27"/>
        <v/>
      </c>
      <c r="Z114" s="6" t="str">
        <f t="shared" si="28"/>
        <v/>
      </c>
      <c r="AA114" s="6" t="str">
        <f t="shared" si="29"/>
        <v/>
      </c>
      <c r="AB114" s="6" t="str">
        <f t="shared" si="30"/>
        <v/>
      </c>
    </row>
    <row r="115" spans="1:28" s="6" customFormat="1" ht="13.5" customHeight="1">
      <c r="A115" s="54" t="str">
        <f>เวลาเรียน1!A54</f>
        <v/>
      </c>
      <c r="B115" s="61" t="str">
        <f>IF(A115="","",SUM(คะแนนรายวิชา!D295:E295))</f>
        <v/>
      </c>
      <c r="C115" s="61" t="str">
        <f>IF(A115="","",SUM(คะแนนรายวิชา!H295:I295))</f>
        <v/>
      </c>
      <c r="D115" s="61" t="str">
        <f t="shared" si="23"/>
        <v/>
      </c>
      <c r="E115" s="62" t="str">
        <f>IF(B110="","",คะแนนรายวิชา!L295)</f>
        <v/>
      </c>
      <c r="F115" s="61" t="str">
        <f>IF(A115="","",SUM(คะแนนรายวิชา!D355:E355))</f>
        <v/>
      </c>
      <c r="G115" s="61" t="str">
        <f>IF(E115="","",SUM(คะแนนรายวิชา!H355:I355))</f>
        <v/>
      </c>
      <c r="H115" s="61" t="str">
        <f t="shared" si="24"/>
        <v/>
      </c>
      <c r="I115" s="62" t="str">
        <f>คะแนนรายวิชา!L355</f>
        <v/>
      </c>
      <c r="J115" s="61" t="str">
        <f>IF(A115="","",SUM(คะแนนรายวิชา!D415:E415))</f>
        <v/>
      </c>
      <c r="K115" s="61" t="str">
        <f>IF(A115="","",SUM(คะแนนรายวิชา!H415:I415))</f>
        <v/>
      </c>
      <c r="L115" s="61" t="str">
        <f t="shared" si="25"/>
        <v/>
      </c>
      <c r="M115" s="62" t="str">
        <f>คะแนนรายวิชา!L415</f>
        <v/>
      </c>
      <c r="N115" s="61" t="str">
        <f>IF(A115="","",SUM(คะแนนรายวิชา!D475:E475))</f>
        <v/>
      </c>
      <c r="O115" s="61" t="str">
        <f>IF(A115="","",SUM(คะแนนรายวิชา!H475:I475))</f>
        <v/>
      </c>
      <c r="P115" s="61" t="str">
        <f t="shared" si="26"/>
        <v/>
      </c>
      <c r="Q115" s="62" t="str">
        <f>คะแนนรายวิชา!L475</f>
        <v/>
      </c>
      <c r="R115" s="141" t="str">
        <f>IF('กรอกข้อมูล นร1'!E52="ย้าย",'กรอกข้อมูล นร1'!E52,"")</f>
        <v/>
      </c>
      <c r="S115" s="6" t="str">
        <f t="shared" si="36"/>
        <v/>
      </c>
      <c r="T115" s="6" t="str">
        <f t="shared" si="37"/>
        <v/>
      </c>
      <c r="U115" s="6" t="str">
        <f t="shared" si="38"/>
        <v/>
      </c>
      <c r="V115" s="6" t="str">
        <f t="shared" si="39"/>
        <v/>
      </c>
      <c r="W115" s="6" t="str">
        <f t="shared" si="40"/>
        <v/>
      </c>
      <c r="X115" s="310"/>
      <c r="Y115" s="6" t="str">
        <f t="shared" si="27"/>
        <v/>
      </c>
      <c r="Z115" s="6" t="str">
        <f t="shared" si="28"/>
        <v/>
      </c>
      <c r="AA115" s="6" t="str">
        <f t="shared" si="29"/>
        <v/>
      </c>
      <c r="AB115" s="6" t="str">
        <f t="shared" si="30"/>
        <v/>
      </c>
    </row>
    <row r="116" spans="1:28" ht="12.75" customHeight="1">
      <c r="A116" s="54" t="str">
        <f>เวลาเรียน1!A55</f>
        <v/>
      </c>
      <c r="B116" s="61" t="str">
        <f>IF(A116="","",SUM(คะแนนรายวิชา!D296:E296))</f>
        <v/>
      </c>
      <c r="C116" s="61" t="str">
        <f>IF(A116="","",SUM(คะแนนรายวิชา!H296:I296))</f>
        <v/>
      </c>
      <c r="D116" s="61" t="str">
        <f t="shared" si="23"/>
        <v/>
      </c>
      <c r="E116" s="62" t="str">
        <f>IF(B111="","",คะแนนรายวิชา!L296)</f>
        <v/>
      </c>
      <c r="F116" s="61" t="str">
        <f>IF(A116="","",SUM(คะแนนรายวิชา!D356:E356))</f>
        <v/>
      </c>
      <c r="G116" s="61" t="str">
        <f>IF(E116="","",SUM(คะแนนรายวิชา!H356:I356))</f>
        <v/>
      </c>
      <c r="H116" s="61" t="str">
        <f t="shared" si="24"/>
        <v/>
      </c>
      <c r="I116" s="62" t="str">
        <f>คะแนนรายวิชา!L356</f>
        <v/>
      </c>
      <c r="J116" s="61" t="str">
        <f>IF(A116="","",SUM(คะแนนรายวิชา!D416:E416))</f>
        <v/>
      </c>
      <c r="K116" s="61" t="str">
        <f>IF(A116="","",SUM(คะแนนรายวิชา!H416:I416))</f>
        <v/>
      </c>
      <c r="L116" s="61" t="str">
        <f t="shared" si="25"/>
        <v/>
      </c>
      <c r="M116" s="62" t="str">
        <f>คะแนนรายวิชา!L416</f>
        <v/>
      </c>
      <c r="N116" s="61" t="str">
        <f>IF(A116="","",SUM(คะแนนรายวิชา!D476:E476))</f>
        <v/>
      </c>
      <c r="O116" s="61" t="str">
        <f>IF(A116="","",SUM(คะแนนรายวิชา!H476:I476))</f>
        <v/>
      </c>
      <c r="P116" s="61" t="str">
        <f t="shared" si="26"/>
        <v/>
      </c>
      <c r="Q116" s="62" t="str">
        <f>คะแนนรายวิชา!L476</f>
        <v/>
      </c>
      <c r="R116" s="141" t="str">
        <f>IF('กรอกข้อมูล นร1'!E53="ย้าย",'กรอกข้อมูล นร1'!E53,"")</f>
        <v/>
      </c>
      <c r="S116" s="6" t="str">
        <f t="shared" si="36"/>
        <v/>
      </c>
      <c r="T116" s="6" t="str">
        <f t="shared" si="37"/>
        <v/>
      </c>
      <c r="U116" s="6" t="str">
        <f t="shared" si="38"/>
        <v/>
      </c>
      <c r="V116" s="6" t="str">
        <f t="shared" si="39"/>
        <v/>
      </c>
      <c r="W116" s="6" t="str">
        <f t="shared" si="40"/>
        <v/>
      </c>
      <c r="Y116" s="6" t="str">
        <f t="shared" si="27"/>
        <v/>
      </c>
      <c r="Z116" s="6" t="str">
        <f t="shared" si="28"/>
        <v/>
      </c>
      <c r="AA116" s="6" t="str">
        <f t="shared" si="29"/>
        <v/>
      </c>
      <c r="AB116" s="6" t="str">
        <f t="shared" si="30"/>
        <v/>
      </c>
    </row>
    <row r="117" spans="1:28" ht="11.45" customHeight="1">
      <c r="A117" s="54" t="str">
        <f>เวลาเรียน1!A56</f>
        <v/>
      </c>
      <c r="B117" s="61" t="str">
        <f>IF(A117="","",SUM(คะแนนรายวิชา!D297:E297))</f>
        <v/>
      </c>
      <c r="C117" s="61" t="str">
        <f>IF(A117="","",SUM(คะแนนรายวิชา!H297:I297))</f>
        <v/>
      </c>
      <c r="D117" s="61" t="str">
        <f t="shared" si="23"/>
        <v/>
      </c>
      <c r="E117" s="62" t="str">
        <f>IF(B112="","",คะแนนรายวิชา!L297)</f>
        <v/>
      </c>
      <c r="F117" s="61" t="str">
        <f>IF(A117="","",SUM(คะแนนรายวิชา!D357:E357))</f>
        <v/>
      </c>
      <c r="G117" s="61" t="str">
        <f>IF(E117="","",SUM(คะแนนรายวิชา!H357:I357))</f>
        <v/>
      </c>
      <c r="H117" s="61" t="str">
        <f t="shared" si="24"/>
        <v/>
      </c>
      <c r="I117" s="62" t="str">
        <f>คะแนนรายวิชา!L357</f>
        <v/>
      </c>
      <c r="J117" s="61" t="str">
        <f>IF(A117="","",SUM(คะแนนรายวิชา!D417:E417))</f>
        <v/>
      </c>
      <c r="K117" s="61" t="str">
        <f>IF(A117="","",SUM(คะแนนรายวิชา!H417:I417))</f>
        <v/>
      </c>
      <c r="L117" s="61" t="str">
        <f t="shared" si="25"/>
        <v/>
      </c>
      <c r="M117" s="62" t="str">
        <f>คะแนนรายวิชา!L417</f>
        <v/>
      </c>
      <c r="N117" s="61" t="str">
        <f>IF(A117="","",SUM(คะแนนรายวิชา!D477:E477))</f>
        <v/>
      </c>
      <c r="O117" s="61" t="str">
        <f>IF(A117="","",SUM(คะแนนรายวิชา!H477:I477))</f>
        <v/>
      </c>
      <c r="P117" s="61" t="str">
        <f t="shared" si="26"/>
        <v/>
      </c>
      <c r="Q117" s="62" t="str">
        <f>คะแนนรายวิชา!L477</f>
        <v/>
      </c>
      <c r="R117" s="141" t="str">
        <f>IF('กรอกข้อมูล นร1'!E54="ย้าย",'กรอกข้อมูล นร1'!E54,"")</f>
        <v/>
      </c>
      <c r="S117" s="6" t="str">
        <f t="shared" si="36"/>
        <v/>
      </c>
      <c r="T117" s="6" t="str">
        <f t="shared" si="37"/>
        <v/>
      </c>
      <c r="U117" s="6" t="str">
        <f t="shared" si="38"/>
        <v/>
      </c>
      <c r="V117" s="6" t="str">
        <f t="shared" si="39"/>
        <v/>
      </c>
      <c r="W117" s="6" t="str">
        <f t="shared" si="40"/>
        <v/>
      </c>
      <c r="Y117" s="6" t="str">
        <f t="shared" ref="Y117" si="41">IF(A117="","",SUM(B117:C117))</f>
        <v/>
      </c>
      <c r="Z117" s="6" t="str">
        <f t="shared" ref="Z117:Z126" si="42">IF(A117="","",SUM(F117:G117)/2)</f>
        <v/>
      </c>
      <c r="AA117" s="6" t="str">
        <f t="shared" ref="AA117:AA126" si="43">IF(A117="","",SUM(J117:K117)/2)</f>
        <v/>
      </c>
      <c r="AB117" s="6" t="str">
        <f t="shared" ref="AB117:AB126" si="44">IF(A117="","",SUM(N117:O117)/2)</f>
        <v/>
      </c>
    </row>
    <row r="118" spans="1:28" ht="0.95" hidden="1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4"/>
      <c r="S118" s="6"/>
      <c r="T118" s="6"/>
      <c r="U118" s="6"/>
      <c r="V118" s="6"/>
      <c r="W118" s="6"/>
      <c r="Y118" s="6" t="str">
        <f t="shared" ref="Y118:Y126" si="45">IF(A118="","",SUM(B118:C118)/2)</f>
        <v/>
      </c>
      <c r="Z118" s="6" t="str">
        <f t="shared" si="42"/>
        <v/>
      </c>
      <c r="AA118" s="6" t="str">
        <f t="shared" si="43"/>
        <v/>
      </c>
      <c r="AB118" s="6" t="str">
        <f t="shared" si="44"/>
        <v/>
      </c>
    </row>
    <row r="119" spans="1:28" ht="0.95" hidden="1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4"/>
      <c r="S119" s="6"/>
      <c r="T119" s="6"/>
      <c r="U119" s="6"/>
      <c r="V119" s="6"/>
      <c r="W119" s="6"/>
      <c r="Y119" s="6" t="str">
        <f t="shared" si="45"/>
        <v/>
      </c>
      <c r="Z119" s="6" t="str">
        <f t="shared" si="42"/>
        <v/>
      </c>
      <c r="AA119" s="6" t="str">
        <f t="shared" si="43"/>
        <v/>
      </c>
      <c r="AB119" s="6" t="str">
        <f t="shared" si="44"/>
        <v/>
      </c>
    </row>
    <row r="120" spans="1:28" ht="0.95" hidden="1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4"/>
      <c r="S120" s="6"/>
      <c r="T120" s="6"/>
      <c r="U120" s="6"/>
      <c r="V120" s="6"/>
      <c r="W120" s="6"/>
      <c r="Y120" s="6" t="str">
        <f t="shared" si="45"/>
        <v/>
      </c>
      <c r="Z120" s="6" t="str">
        <f t="shared" si="42"/>
        <v/>
      </c>
      <c r="AA120" s="6" t="str">
        <f t="shared" si="43"/>
        <v/>
      </c>
      <c r="AB120" s="6" t="str">
        <f t="shared" si="44"/>
        <v/>
      </c>
    </row>
    <row r="121" spans="1:28" ht="21" customHeight="1">
      <c r="A121" s="945" t="str">
        <f>"สรุปผลการประเมินผลกลุ่มสาระการเรียนรู้รายปี นักเรียนชั้นประถมศึกษาปีที่  "&amp;ข้อมูลพื้นฐาน!$B$9&amp;"  ปีการศึกษา  "&amp;ข้อมูลพื้นฐาน!$B$8</f>
        <v>สรุปผลการประเมินผลกลุ่มสาระการเรียนรู้รายปี นักเรียนชั้นประถมศึกษาปีที่    ปีการศึกษา  2565</v>
      </c>
      <c r="B121" s="945"/>
      <c r="C121" s="945"/>
      <c r="D121" s="945"/>
      <c r="E121" s="945"/>
      <c r="F121" s="945"/>
      <c r="G121" s="945"/>
      <c r="H121" s="945"/>
      <c r="I121" s="945"/>
      <c r="J121" s="945"/>
      <c r="K121" s="945"/>
      <c r="L121" s="945"/>
      <c r="M121" s="945"/>
      <c r="N121" s="945"/>
      <c r="O121" s="945"/>
      <c r="P121" s="945"/>
      <c r="Q121" s="945"/>
      <c r="R121" s="945"/>
      <c r="S121" s="6"/>
      <c r="T121" s="6"/>
      <c r="U121" s="6"/>
      <c r="V121" s="6"/>
      <c r="W121" s="6"/>
      <c r="Y121" s="6">
        <f t="shared" si="45"/>
        <v>0</v>
      </c>
      <c r="Z121" s="6">
        <f t="shared" si="42"/>
        <v>0</v>
      </c>
      <c r="AA121" s="6">
        <f t="shared" si="43"/>
        <v>0</v>
      </c>
      <c r="AB121" s="6">
        <f t="shared" si="44"/>
        <v>0</v>
      </c>
    </row>
    <row r="122" spans="1:28" ht="18" customHeight="1">
      <c r="A122" s="946" t="str">
        <f>"โรงเรียน"&amp;ข้อมูลพื้นฐาน!B3</f>
        <v>โรงเรียนบ้านคลองน้ำโจน สาขาบ้านสระหลวง</v>
      </c>
      <c r="B122" s="946"/>
      <c r="C122" s="946"/>
      <c r="D122" s="946"/>
      <c r="E122" s="946"/>
      <c r="F122" s="946"/>
      <c r="G122" s="946"/>
      <c r="H122" s="946"/>
      <c r="I122" s="946"/>
      <c r="J122" s="946"/>
      <c r="K122" s="946"/>
      <c r="L122" s="946"/>
      <c r="M122" s="946"/>
      <c r="N122" s="946"/>
      <c r="O122" s="946"/>
      <c r="P122" s="946"/>
      <c r="Q122" s="946"/>
      <c r="R122" s="946"/>
      <c r="S122" s="6"/>
      <c r="T122" s="6"/>
      <c r="U122" s="6"/>
      <c r="V122" s="6"/>
      <c r="W122" s="6"/>
      <c r="Y122" s="6">
        <f t="shared" si="45"/>
        <v>0</v>
      </c>
      <c r="Z122" s="6">
        <f t="shared" si="42"/>
        <v>0</v>
      </c>
      <c r="AA122" s="6">
        <f t="shared" si="43"/>
        <v>0</v>
      </c>
      <c r="AB122" s="6">
        <f t="shared" si="44"/>
        <v>0</v>
      </c>
    </row>
    <row r="123" spans="1:28" ht="20.45" customHeight="1">
      <c r="A123" s="1053" t="s">
        <v>38</v>
      </c>
      <c r="B123" s="1054" t="str">
        <f>ข้อมูลพื้นฐาน!$A$23&amp;""</f>
        <v>ภาษาอังกฤษ</v>
      </c>
      <c r="C123" s="1054"/>
      <c r="D123" s="1054"/>
      <c r="E123" s="1054"/>
      <c r="F123" s="1054" t="str">
        <f>ข้อมูลพื้นฐาน!$A$25&amp;""</f>
        <v>ภาษาอังกฤษเพื่อการสื่อสาร</v>
      </c>
      <c r="G123" s="1054"/>
      <c r="H123" s="1054"/>
      <c r="I123" s="1054"/>
      <c r="J123" s="1054" t="str">
        <f>ข้อมูลพื้นฐาน!$A$26&amp;""</f>
        <v/>
      </c>
      <c r="K123" s="1054"/>
      <c r="L123" s="1054"/>
      <c r="M123" s="1054"/>
      <c r="N123" s="1054" t="str">
        <f>ข้อมูลพื้นฐาน!$A$27&amp;""</f>
        <v/>
      </c>
      <c r="O123" s="1054"/>
      <c r="P123" s="1054"/>
      <c r="Q123" s="1054"/>
      <c r="R123" s="1055" t="s">
        <v>61</v>
      </c>
      <c r="S123" s="6"/>
      <c r="T123" s="6"/>
      <c r="U123" s="6"/>
      <c r="V123" s="6"/>
      <c r="W123" s="6"/>
      <c r="Y123" s="6">
        <f t="shared" si="45"/>
        <v>0</v>
      </c>
      <c r="Z123" s="6">
        <f t="shared" si="42"/>
        <v>0</v>
      </c>
      <c r="AA123" s="6">
        <f t="shared" si="43"/>
        <v>0</v>
      </c>
      <c r="AB123" s="6">
        <f t="shared" si="44"/>
        <v>0</v>
      </c>
    </row>
    <row r="124" spans="1:28" ht="18.600000000000001" customHeight="1">
      <c r="A124" s="1053"/>
      <c r="B124" s="930" t="s">
        <v>112</v>
      </c>
      <c r="C124" s="948"/>
      <c r="D124" s="948" t="str">
        <f>ข้อมูลพื้นฐาน!C23&amp;""</f>
        <v/>
      </c>
      <c r="E124" s="931"/>
      <c r="F124" s="930" t="s">
        <v>112</v>
      </c>
      <c r="G124" s="948"/>
      <c r="H124" s="948" t="str">
        <f>ข้อมูลพื้นฐาน!C25&amp;""</f>
        <v/>
      </c>
      <c r="I124" s="931"/>
      <c r="J124" s="930" t="s">
        <v>112</v>
      </c>
      <c r="K124" s="948"/>
      <c r="L124" s="948" t="str">
        <f>ข้อมูลพื้นฐาน!C26&amp;""</f>
        <v/>
      </c>
      <c r="M124" s="931"/>
      <c r="N124" s="930" t="s">
        <v>112</v>
      </c>
      <c r="O124" s="948"/>
      <c r="P124" s="948" t="str">
        <f>ข้อมูลพื้นฐาน!C27&amp;""</f>
        <v/>
      </c>
      <c r="Q124" s="931"/>
      <c r="R124" s="1055"/>
      <c r="S124" s="6"/>
      <c r="T124" s="6"/>
      <c r="U124" s="6"/>
      <c r="V124" s="6"/>
      <c r="W124" s="6"/>
      <c r="Y124" s="6" t="str">
        <f t="shared" si="45"/>
        <v/>
      </c>
      <c r="Z124" s="6" t="str">
        <f t="shared" si="42"/>
        <v/>
      </c>
      <c r="AA124" s="6" t="str">
        <f t="shared" si="43"/>
        <v/>
      </c>
      <c r="AB124" s="6" t="str">
        <f t="shared" si="44"/>
        <v/>
      </c>
    </row>
    <row r="125" spans="1:28" ht="47.45" customHeight="1">
      <c r="A125" s="1053"/>
      <c r="B125" s="312" t="s">
        <v>40</v>
      </c>
      <c r="C125" s="313" t="s">
        <v>43</v>
      </c>
      <c r="D125" s="314" t="s">
        <v>115</v>
      </c>
      <c r="E125" s="1056" t="s">
        <v>46</v>
      </c>
      <c r="F125" s="312" t="s">
        <v>40</v>
      </c>
      <c r="G125" s="313" t="s">
        <v>43</v>
      </c>
      <c r="H125" s="314" t="s">
        <v>115</v>
      </c>
      <c r="I125" s="1056" t="s">
        <v>46</v>
      </c>
      <c r="J125" s="312" t="s">
        <v>40</v>
      </c>
      <c r="K125" s="313" t="s">
        <v>43</v>
      </c>
      <c r="L125" s="314" t="s">
        <v>115</v>
      </c>
      <c r="M125" s="1056" t="s">
        <v>46</v>
      </c>
      <c r="N125" s="312" t="s">
        <v>40</v>
      </c>
      <c r="O125" s="313" t="s">
        <v>43</v>
      </c>
      <c r="P125" s="314" t="s">
        <v>115</v>
      </c>
      <c r="Q125" s="1056" t="s">
        <v>46</v>
      </c>
      <c r="R125" s="1055"/>
      <c r="S125" s="6"/>
      <c r="T125" s="6"/>
      <c r="U125" s="6"/>
      <c r="V125" s="6"/>
      <c r="W125" s="6"/>
      <c r="Y125" s="6" t="str">
        <f t="shared" si="45"/>
        <v/>
      </c>
      <c r="Z125" s="6" t="str">
        <f t="shared" si="42"/>
        <v/>
      </c>
      <c r="AA125" s="6" t="str">
        <f t="shared" si="43"/>
        <v/>
      </c>
      <c r="AB125" s="6" t="str">
        <f t="shared" si="44"/>
        <v/>
      </c>
    </row>
    <row r="126" spans="1:28" ht="12.95" customHeight="1">
      <c r="A126" s="1053"/>
      <c r="B126" s="452">
        <v>50</v>
      </c>
      <c r="C126" s="452">
        <v>50</v>
      </c>
      <c r="D126" s="452">
        <v>100</v>
      </c>
      <c r="E126" s="1057"/>
      <c r="F126" s="452">
        <v>50</v>
      </c>
      <c r="G126" s="452">
        <v>50</v>
      </c>
      <c r="H126" s="452">
        <v>100</v>
      </c>
      <c r="I126" s="1057"/>
      <c r="J126" s="452">
        <v>50</v>
      </c>
      <c r="K126" s="452">
        <v>50</v>
      </c>
      <c r="L126" s="452">
        <v>100</v>
      </c>
      <c r="M126" s="1057"/>
      <c r="N126" s="452">
        <v>50</v>
      </c>
      <c r="O126" s="452">
        <v>50</v>
      </c>
      <c r="P126" s="452">
        <v>100</v>
      </c>
      <c r="Q126" s="1057"/>
      <c r="R126" s="1055"/>
      <c r="S126" s="6"/>
      <c r="T126" s="6"/>
      <c r="U126" s="6"/>
      <c r="V126" s="6"/>
      <c r="W126" s="6"/>
      <c r="Y126" s="6" t="str">
        <f t="shared" si="45"/>
        <v/>
      </c>
      <c r="Z126" s="6" t="str">
        <f t="shared" si="42"/>
        <v/>
      </c>
      <c r="AA126" s="6" t="str">
        <f t="shared" si="43"/>
        <v/>
      </c>
      <c r="AB126" s="6" t="str">
        <f t="shared" si="44"/>
        <v/>
      </c>
    </row>
    <row r="127" spans="1:28" ht="12.95" customHeight="1">
      <c r="A127" s="1053"/>
      <c r="B127" s="452" t="s">
        <v>6</v>
      </c>
      <c r="C127" s="452" t="s">
        <v>6</v>
      </c>
      <c r="D127" s="617" t="s">
        <v>6</v>
      </c>
      <c r="E127" s="1058"/>
      <c r="F127" s="618" t="s">
        <v>6</v>
      </c>
      <c r="G127" s="452" t="s">
        <v>6</v>
      </c>
      <c r="H127" s="452" t="s">
        <v>6</v>
      </c>
      <c r="I127" s="1058"/>
      <c r="J127" s="452" t="s">
        <v>6</v>
      </c>
      <c r="K127" s="452" t="s">
        <v>6</v>
      </c>
      <c r="L127" s="452" t="s">
        <v>6</v>
      </c>
      <c r="M127" s="1058"/>
      <c r="N127" s="452" t="s">
        <v>6</v>
      </c>
      <c r="O127" s="452" t="s">
        <v>6</v>
      </c>
      <c r="P127" s="452" t="s">
        <v>6</v>
      </c>
      <c r="Q127" s="1058"/>
      <c r="R127" s="1055"/>
      <c r="S127" s="6"/>
      <c r="T127" s="6"/>
      <c r="U127" s="6"/>
      <c r="V127" s="6"/>
      <c r="W127" s="6"/>
      <c r="Y127" s="6" t="s">
        <v>1693</v>
      </c>
      <c r="Z127" s="6" t="s">
        <v>1694</v>
      </c>
      <c r="AA127" s="6" t="s">
        <v>1695</v>
      </c>
      <c r="AB127" s="6" t="s">
        <v>1696</v>
      </c>
    </row>
    <row r="128" spans="1:28" ht="13.5" customHeight="1">
      <c r="A128" s="54">
        <f>เวลาเรียน1!A7</f>
        <v>1</v>
      </c>
      <c r="B128" s="61">
        <f>IF(A128="","",SUM(คะแนนรายวิชา!D488:E488))</f>
        <v>0</v>
      </c>
      <c r="C128" s="61">
        <f>IF(A128="","",SUM(คะแนนรายวิชา!H488:I488))</f>
        <v>0</v>
      </c>
      <c r="D128" s="61">
        <f>IF(A128="","",ROUND(Y128,0))</f>
        <v>0</v>
      </c>
      <c r="E128" s="62">
        <f>คะแนนรายวิชา!L488</f>
        <v>0</v>
      </c>
      <c r="F128" s="61">
        <f>IF($F$123="","",IF(A128="","",SUM(คะแนนรายวิชา!D548:E548)))</f>
        <v>0</v>
      </c>
      <c r="G128" s="61">
        <f>IF($F$123="","",IF(A128="","",SUM(คะแนนรายวิชา!H548:I548)))</f>
        <v>0</v>
      </c>
      <c r="H128" s="61">
        <f>IF($F$123="","",IF(A128="","",ROUND(Z128,0)))</f>
        <v>0</v>
      </c>
      <c r="I128" s="62">
        <f>IF($F$123="","",IF(A128="","",คะแนนรายวิชา!L548))</f>
        <v>0</v>
      </c>
      <c r="J128" s="61" t="str">
        <f>IF($J$123="","",IF(A128="","",SUM(คะแนนรายวิชา!D610:E610)))</f>
        <v/>
      </c>
      <c r="K128" s="61" t="str">
        <f>IF($J$123="","",IF(A128="","",SUM(คะแนนรายวิชา!H610:I610)))</f>
        <v/>
      </c>
      <c r="L128" s="61" t="str">
        <f>IF($J$123="","",IF(A128="","",ROUND(AA128,0)))</f>
        <v/>
      </c>
      <c r="M128" s="62" t="str">
        <f>IF($J$123="","",IF(A128="","",คะแนนรายวิชา!L610))</f>
        <v/>
      </c>
      <c r="N128" s="61" t="str">
        <f>IF($N$123="","",IF(A128="","",SUM(คะแนนรายวิชา!D669:E669)))</f>
        <v/>
      </c>
      <c r="O128" s="61" t="str">
        <f>IF($N$123="","",IF(A128="","",SUM(คะแนนรายวิชา!H669:I669)))</f>
        <v/>
      </c>
      <c r="P128" s="61" t="str">
        <f>IF($N$123="","",IF(A128="","",ROUND(AB128,0)))</f>
        <v/>
      </c>
      <c r="Q128" s="62" t="str">
        <f>IF($N$123="","",IF(A128="","",คะแนนรายวิชา!L669))</f>
        <v/>
      </c>
      <c r="R128" s="141" t="str">
        <f>IF('กรอกข้อมูล นร1'!E5="ย้าย",'กรอกข้อมูล นร1'!E5,"")</f>
        <v/>
      </c>
      <c r="S128" s="6">
        <f t="shared" si="34"/>
        <v>1</v>
      </c>
      <c r="T128" s="6">
        <f>IF(COUNTIF(I128,"0"),COUNTIF(I128,"0"),"")</f>
        <v>1</v>
      </c>
      <c r="U128" s="6" t="str">
        <f>IF(COUNTIF(M128,"0"),COUNTIF(M128,"0"),"")</f>
        <v/>
      </c>
      <c r="V128" s="6" t="str">
        <f>IF(COUNTIF(Q128,"0"),COUNTIF(Q128,"0"),"")</f>
        <v/>
      </c>
      <c r="W128" s="6">
        <f t="shared" si="35"/>
        <v>2</v>
      </c>
      <c r="Y128" s="6">
        <f>IF(A128="","",SUM(B128:C128))</f>
        <v>0</v>
      </c>
      <c r="Z128" s="6">
        <f>IF(A128="","",SUM(F128:G128))</f>
        <v>0</v>
      </c>
      <c r="AA128" s="6">
        <f>IF(A128="","",SUM(J128:K128))</f>
        <v>0</v>
      </c>
      <c r="AB128" s="6">
        <f>IF(A128="","",SUM(N128:O128))</f>
        <v>0</v>
      </c>
    </row>
    <row r="129" spans="1:28" ht="13.5" customHeight="1">
      <c r="A129" s="54" t="str">
        <f>เวลาเรียน1!A8</f>
        <v/>
      </c>
      <c r="B129" s="61" t="str">
        <f>IF(A129="","",SUM(คะแนนรายวิชา!D489:E489))</f>
        <v/>
      </c>
      <c r="C129" s="61" t="str">
        <f>IF(A129="","",SUM(คะแนนรายวิชา!H489:I489))</f>
        <v/>
      </c>
      <c r="D129" s="61" t="str">
        <f t="shared" ref="D129:D176" si="46">IF(A129="","",ROUND(Y129,0))</f>
        <v/>
      </c>
      <c r="E129" s="62" t="str">
        <f>คะแนนรายวิชา!L489</f>
        <v/>
      </c>
      <c r="F129" s="61" t="str">
        <f>IF($F$123="","",IF(A129="","",SUM(คะแนนรายวิชา!D549:E549)))</f>
        <v/>
      </c>
      <c r="G129" s="61" t="str">
        <f>IF($F$123="","",IF(A129="","",SUM(คะแนนรายวิชา!H549:I549)))</f>
        <v/>
      </c>
      <c r="H129" s="61" t="str">
        <f t="shared" ref="H129:H176" si="47">IF($F$123="","",IF(A129="","",ROUND(Z129,0)))</f>
        <v/>
      </c>
      <c r="I129" s="62" t="str">
        <f>IF($F$123="","",IF(A129="","",คะแนนรายวิชา!L549))</f>
        <v/>
      </c>
      <c r="J129" s="61" t="str">
        <f>IF($J$123="","",IF(A129="","",SUM(คะแนนรายวิชา!D611:E611)))</f>
        <v/>
      </c>
      <c r="K129" s="61" t="str">
        <f>IF($J$123="","",IF(A129="","",SUM(คะแนนรายวิชา!H611:I611)))</f>
        <v/>
      </c>
      <c r="L129" s="61" t="str">
        <f t="shared" ref="L129:L177" si="48">IF($J$123="","",IF(A129="","",ROUND(AA129,0)))</f>
        <v/>
      </c>
      <c r="M129" s="62" t="str">
        <f>IF($J$123="","",IF(A129="","",คะแนนรายวิชา!L611))</f>
        <v/>
      </c>
      <c r="N129" s="61" t="str">
        <f>IF($N$123="","",IF(A129="","",SUM(คะแนนรายวิชา!D670:E670)))</f>
        <v/>
      </c>
      <c r="O129" s="61" t="str">
        <f>IF($N$123="","",IF(A129="","",SUM(คะแนนรายวิชา!H670:I670)))</f>
        <v/>
      </c>
      <c r="P129" s="61" t="str">
        <f t="shared" ref="P129:P177" si="49">IF($N$123="","",IF(A129="","",ROUND(AB129,0)))</f>
        <v/>
      </c>
      <c r="Q129" s="62" t="str">
        <f>IF($N$123="","",IF(A129="","",คะแนนรายวิชา!L670))</f>
        <v/>
      </c>
      <c r="R129" s="141" t="str">
        <f>IF('กรอกข้อมูล นร1'!E6="ย้าย",'กรอกข้อมูล นร1'!E6,"")</f>
        <v/>
      </c>
      <c r="S129" s="6" t="str">
        <f t="shared" si="34"/>
        <v/>
      </c>
      <c r="T129" s="6" t="str">
        <f t="shared" ref="T129:T317" si="50">IF(COUNTIF(I129,"0"),COUNTIF(I129,"0"),"")</f>
        <v/>
      </c>
      <c r="U129" s="6" t="str">
        <f t="shared" ref="U129:U317" si="51">IF(COUNTIF(M129,"0"),COUNTIF(M129,"0"),"")</f>
        <v/>
      </c>
      <c r="V129" s="6" t="str">
        <f t="shared" ref="V129:V317" si="52">IF(COUNTIF(Q129,"0"),COUNTIF(Q129,"0"),"")</f>
        <v/>
      </c>
      <c r="W129" s="6" t="str">
        <f t="shared" si="35"/>
        <v/>
      </c>
      <c r="Y129" s="6" t="str">
        <f t="shared" ref="Y129:Y176" si="53">IF(A129="","",SUM(B129:C129))</f>
        <v/>
      </c>
      <c r="Z129" s="6" t="str">
        <f t="shared" ref="Z129:Z176" si="54">IF(A129="","",SUM(F129:G129))</f>
        <v/>
      </c>
      <c r="AA129" s="6" t="str">
        <f t="shared" ref="AA129:AA176" si="55">IF(A129="","",SUM(J129:K129))</f>
        <v/>
      </c>
      <c r="AB129" s="6" t="str">
        <f t="shared" ref="AB129:AB176" si="56">IF(A129="","",SUM(N129:O129))</f>
        <v/>
      </c>
    </row>
    <row r="130" spans="1:28" ht="13.5" customHeight="1">
      <c r="A130" s="54" t="str">
        <f>เวลาเรียน1!A9</f>
        <v/>
      </c>
      <c r="B130" s="61" t="str">
        <f>IF(A130="","",SUM(คะแนนรายวิชา!D490:E490))</f>
        <v/>
      </c>
      <c r="C130" s="61" t="str">
        <f>IF(A130="","",SUM(คะแนนรายวิชา!H490:I490))</f>
        <v/>
      </c>
      <c r="D130" s="61" t="str">
        <f t="shared" si="46"/>
        <v/>
      </c>
      <c r="E130" s="62" t="str">
        <f>คะแนนรายวิชา!L490</f>
        <v/>
      </c>
      <c r="F130" s="61" t="str">
        <f>IF($F$123="","",IF(A130="","",SUM(คะแนนรายวิชา!D550:E550)))</f>
        <v/>
      </c>
      <c r="G130" s="61" t="str">
        <f>IF($F$123="","",IF(A130="","",SUM(คะแนนรายวิชา!H550:I550)))</f>
        <v/>
      </c>
      <c r="H130" s="61" t="str">
        <f t="shared" si="47"/>
        <v/>
      </c>
      <c r="I130" s="62" t="str">
        <f>IF($F$123="","",IF(A130="","",คะแนนรายวิชา!L550))</f>
        <v/>
      </c>
      <c r="J130" s="61" t="str">
        <f>IF($J$123="","",IF(A130="","",SUM(คะแนนรายวิชา!D612:E612)))</f>
        <v/>
      </c>
      <c r="K130" s="61" t="str">
        <f>IF($J$123="","",IF(A130="","",SUM(คะแนนรายวิชา!H612:I612)))</f>
        <v/>
      </c>
      <c r="L130" s="61" t="str">
        <f t="shared" si="48"/>
        <v/>
      </c>
      <c r="M130" s="62" t="str">
        <f>IF($J$123="","",IF(A130="","",คะแนนรายวิชา!L612))</f>
        <v/>
      </c>
      <c r="N130" s="61" t="str">
        <f>IF($N$123="","",IF(A130="","",SUM(คะแนนรายวิชา!D671:E671)))</f>
        <v/>
      </c>
      <c r="O130" s="61" t="str">
        <f>IF($N$123="","",IF(A130="","",SUM(คะแนนรายวิชา!H671:I671)))</f>
        <v/>
      </c>
      <c r="P130" s="61" t="str">
        <f t="shared" si="49"/>
        <v/>
      </c>
      <c r="Q130" s="62" t="str">
        <f>IF($N$123="","",IF(A130="","",คะแนนรายวิชา!L671))</f>
        <v/>
      </c>
      <c r="R130" s="141" t="str">
        <f>IF('กรอกข้อมูล นร1'!E7="ย้าย",'กรอกข้อมูล นร1'!E7,"")</f>
        <v/>
      </c>
      <c r="S130" s="6" t="str">
        <f t="shared" si="34"/>
        <v/>
      </c>
      <c r="T130" s="6" t="str">
        <f t="shared" si="50"/>
        <v/>
      </c>
      <c r="U130" s="6" t="str">
        <f t="shared" si="51"/>
        <v/>
      </c>
      <c r="V130" s="6" t="str">
        <f t="shared" si="52"/>
        <v/>
      </c>
      <c r="W130" s="6" t="str">
        <f t="shared" si="35"/>
        <v/>
      </c>
      <c r="Y130" s="6" t="str">
        <f t="shared" si="53"/>
        <v/>
      </c>
      <c r="Z130" s="6" t="str">
        <f t="shared" si="54"/>
        <v/>
      </c>
      <c r="AA130" s="6" t="str">
        <f t="shared" si="55"/>
        <v/>
      </c>
      <c r="AB130" s="6" t="str">
        <f t="shared" si="56"/>
        <v/>
      </c>
    </row>
    <row r="131" spans="1:28" s="6" customFormat="1" ht="13.5" customHeight="1">
      <c r="A131" s="54" t="str">
        <f>เวลาเรียน1!A10</f>
        <v/>
      </c>
      <c r="B131" s="61" t="str">
        <f>IF(A131="","",SUM(คะแนนรายวิชา!D491:E491))</f>
        <v/>
      </c>
      <c r="C131" s="61" t="str">
        <f>IF(A131="","",SUM(คะแนนรายวิชา!H491:I491))</f>
        <v/>
      </c>
      <c r="D131" s="61" t="str">
        <f t="shared" si="46"/>
        <v/>
      </c>
      <c r="E131" s="62" t="str">
        <f>คะแนนรายวิชา!L491</f>
        <v/>
      </c>
      <c r="F131" s="61" t="str">
        <f>IF($F$123="","",IF(A131="","",SUM(คะแนนรายวิชา!D551:E551)))</f>
        <v/>
      </c>
      <c r="G131" s="61" t="str">
        <f>IF($F$123="","",IF(A131="","",SUM(คะแนนรายวิชา!H551:I551)))</f>
        <v/>
      </c>
      <c r="H131" s="61" t="str">
        <f t="shared" si="47"/>
        <v/>
      </c>
      <c r="I131" s="62" t="str">
        <f>IF($F$123="","",IF(A131="","",คะแนนรายวิชา!L551))</f>
        <v/>
      </c>
      <c r="J131" s="61" t="str">
        <f>IF($J$123="","",IF(A131="","",SUM(คะแนนรายวิชา!D613:E613)))</f>
        <v/>
      </c>
      <c r="K131" s="61" t="str">
        <f>IF($J$123="","",IF(A131="","",SUM(คะแนนรายวิชา!H613:I613)))</f>
        <v/>
      </c>
      <c r="L131" s="61" t="str">
        <f t="shared" si="48"/>
        <v/>
      </c>
      <c r="M131" s="62" t="str">
        <f>IF($J$123="","",IF(A131="","",คะแนนรายวิชา!L613))</f>
        <v/>
      </c>
      <c r="N131" s="61" t="str">
        <f>IF($N$123="","",IF(A131="","",SUM(คะแนนรายวิชา!D672:E672)))</f>
        <v/>
      </c>
      <c r="O131" s="61" t="str">
        <f>IF($N$123="","",IF(A131="","",SUM(คะแนนรายวิชา!H672:I672)))</f>
        <v/>
      </c>
      <c r="P131" s="61" t="str">
        <f t="shared" si="49"/>
        <v/>
      </c>
      <c r="Q131" s="62" t="str">
        <f>IF($N$123="","",IF(A131="","",คะแนนรายวิชา!L672))</f>
        <v/>
      </c>
      <c r="R131" s="141" t="str">
        <f>IF('กรอกข้อมูล นร1'!E8="ย้าย",'กรอกข้อมูล นร1'!E8,"")</f>
        <v/>
      </c>
      <c r="S131" s="6" t="str">
        <f t="shared" si="34"/>
        <v/>
      </c>
      <c r="T131" s="6" t="str">
        <f t="shared" si="50"/>
        <v/>
      </c>
      <c r="U131" s="6" t="str">
        <f t="shared" si="51"/>
        <v/>
      </c>
      <c r="V131" s="6" t="str">
        <f t="shared" si="52"/>
        <v/>
      </c>
      <c r="W131" s="6" t="str">
        <f t="shared" si="35"/>
        <v/>
      </c>
      <c r="X131" s="310"/>
      <c r="Y131" s="6" t="str">
        <f t="shared" si="53"/>
        <v/>
      </c>
      <c r="Z131" s="6" t="str">
        <f t="shared" si="54"/>
        <v/>
      </c>
      <c r="AA131" s="6" t="str">
        <f t="shared" si="55"/>
        <v/>
      </c>
      <c r="AB131" s="6" t="str">
        <f t="shared" si="56"/>
        <v/>
      </c>
    </row>
    <row r="132" spans="1:28" s="6" customFormat="1" ht="13.5" customHeight="1">
      <c r="A132" s="54" t="str">
        <f>เวลาเรียน1!A11</f>
        <v/>
      </c>
      <c r="B132" s="61" t="str">
        <f>IF(A132="","",SUM(คะแนนรายวิชา!D492:E492))</f>
        <v/>
      </c>
      <c r="C132" s="61" t="str">
        <f>IF(A132="","",SUM(คะแนนรายวิชา!H492:I492))</f>
        <v/>
      </c>
      <c r="D132" s="61" t="str">
        <f t="shared" si="46"/>
        <v/>
      </c>
      <c r="E132" s="62" t="str">
        <f>คะแนนรายวิชา!L492</f>
        <v/>
      </c>
      <c r="F132" s="61" t="str">
        <f>IF($F$123="","",IF(A132="","",SUM(คะแนนรายวิชา!D552:E552)))</f>
        <v/>
      </c>
      <c r="G132" s="61" t="str">
        <f>IF($F$123="","",IF(A132="","",SUM(คะแนนรายวิชา!H552:I552)))</f>
        <v/>
      </c>
      <c r="H132" s="61" t="str">
        <f t="shared" si="47"/>
        <v/>
      </c>
      <c r="I132" s="62" t="str">
        <f>IF($F$123="","",IF(A132="","",คะแนนรายวิชา!L552))</f>
        <v/>
      </c>
      <c r="J132" s="61" t="str">
        <f>IF($J$123="","",IF(A132="","",SUM(คะแนนรายวิชา!D614:E614)))</f>
        <v/>
      </c>
      <c r="K132" s="61" t="str">
        <f>IF($J$123="","",IF(A132="","",SUM(คะแนนรายวิชา!H614:I614)))</f>
        <v/>
      </c>
      <c r="L132" s="61" t="str">
        <f t="shared" si="48"/>
        <v/>
      </c>
      <c r="M132" s="62" t="str">
        <f>IF($J$123="","",IF(A132="","",คะแนนรายวิชา!L614))</f>
        <v/>
      </c>
      <c r="N132" s="61" t="str">
        <f>IF($N$123="","",IF(A132="","",SUM(คะแนนรายวิชา!D673:E673)))</f>
        <v/>
      </c>
      <c r="O132" s="61" t="str">
        <f>IF($N$123="","",IF(A132="","",SUM(คะแนนรายวิชา!H673:I673)))</f>
        <v/>
      </c>
      <c r="P132" s="61" t="str">
        <f t="shared" si="49"/>
        <v/>
      </c>
      <c r="Q132" s="62" t="str">
        <f>IF($N$123="","",IF(A132="","",คะแนนรายวิชา!L673))</f>
        <v/>
      </c>
      <c r="R132" s="141" t="str">
        <f>IF('กรอกข้อมูล นร1'!E9="ย้าย",'กรอกข้อมูล นร1'!E9,"")</f>
        <v/>
      </c>
      <c r="S132" s="6" t="str">
        <f t="shared" si="34"/>
        <v/>
      </c>
      <c r="T132" s="6" t="str">
        <f t="shared" si="50"/>
        <v/>
      </c>
      <c r="U132" s="6" t="str">
        <f t="shared" si="51"/>
        <v/>
      </c>
      <c r="V132" s="6" t="str">
        <f t="shared" si="52"/>
        <v/>
      </c>
      <c r="W132" s="6" t="str">
        <f t="shared" si="35"/>
        <v/>
      </c>
      <c r="X132" s="310"/>
      <c r="Y132" s="6" t="str">
        <f t="shared" si="53"/>
        <v/>
      </c>
      <c r="Z132" s="6" t="str">
        <f t="shared" si="54"/>
        <v/>
      </c>
      <c r="AA132" s="6" t="str">
        <f t="shared" si="55"/>
        <v/>
      </c>
      <c r="AB132" s="6" t="str">
        <f t="shared" si="56"/>
        <v/>
      </c>
    </row>
    <row r="133" spans="1:28" s="6" customFormat="1" ht="13.5" customHeight="1">
      <c r="A133" s="54" t="str">
        <f>เวลาเรียน1!A12</f>
        <v/>
      </c>
      <c r="B133" s="61" t="str">
        <f>IF(A133="","",SUM(คะแนนรายวิชา!D493:E493))</f>
        <v/>
      </c>
      <c r="C133" s="61" t="str">
        <f>IF(A133="","",SUM(คะแนนรายวิชา!H493:I493))</f>
        <v/>
      </c>
      <c r="D133" s="61" t="str">
        <f t="shared" si="46"/>
        <v/>
      </c>
      <c r="E133" s="62" t="str">
        <f>คะแนนรายวิชา!L493</f>
        <v/>
      </c>
      <c r="F133" s="61" t="str">
        <f>IF($F$123="","",IF(A133="","",SUM(คะแนนรายวิชา!D553:E553)))</f>
        <v/>
      </c>
      <c r="G133" s="61" t="str">
        <f>IF($F$123="","",IF(A133="","",SUM(คะแนนรายวิชา!H553:I553)))</f>
        <v/>
      </c>
      <c r="H133" s="61" t="str">
        <f t="shared" si="47"/>
        <v/>
      </c>
      <c r="I133" s="62" t="str">
        <f>IF($F$123="","",IF(A133="","",คะแนนรายวิชา!L553))</f>
        <v/>
      </c>
      <c r="J133" s="61" t="str">
        <f>IF($J$123="","",IF(A133="","",SUM(คะแนนรายวิชา!D615:E615)))</f>
        <v/>
      </c>
      <c r="K133" s="61" t="str">
        <f>IF($J$123="","",IF(A133="","",SUM(คะแนนรายวิชา!H615:I615)))</f>
        <v/>
      </c>
      <c r="L133" s="61" t="str">
        <f t="shared" si="48"/>
        <v/>
      </c>
      <c r="M133" s="62" t="str">
        <f>IF($J$123="","",IF(A133="","",คะแนนรายวิชา!L615))</f>
        <v/>
      </c>
      <c r="N133" s="61" t="str">
        <f>IF($N$123="","",IF(A133="","",SUM(คะแนนรายวิชา!D674:E674)))</f>
        <v/>
      </c>
      <c r="O133" s="61" t="str">
        <f>IF($N$123="","",IF(A133="","",SUM(คะแนนรายวิชา!H674:I674)))</f>
        <v/>
      </c>
      <c r="P133" s="61" t="str">
        <f t="shared" si="49"/>
        <v/>
      </c>
      <c r="Q133" s="62" t="str">
        <f>IF($N$123="","",IF(A133="","",คะแนนรายวิชา!L674))</f>
        <v/>
      </c>
      <c r="R133" s="141" t="str">
        <f>IF('กรอกข้อมูล นร1'!E10="ย้าย",'กรอกข้อมูล นร1'!E10,"")</f>
        <v/>
      </c>
      <c r="S133" s="6" t="str">
        <f t="shared" si="34"/>
        <v/>
      </c>
      <c r="T133" s="6" t="str">
        <f t="shared" si="50"/>
        <v/>
      </c>
      <c r="U133" s="6" t="str">
        <f t="shared" si="51"/>
        <v/>
      </c>
      <c r="V133" s="6" t="str">
        <f t="shared" si="52"/>
        <v/>
      </c>
      <c r="W133" s="6" t="str">
        <f t="shared" si="35"/>
        <v/>
      </c>
      <c r="X133" s="310"/>
      <c r="Y133" s="6" t="str">
        <f t="shared" si="53"/>
        <v/>
      </c>
      <c r="Z133" s="6" t="str">
        <f t="shared" si="54"/>
        <v/>
      </c>
      <c r="AA133" s="6" t="str">
        <f t="shared" si="55"/>
        <v/>
      </c>
      <c r="AB133" s="6" t="str">
        <f t="shared" si="56"/>
        <v/>
      </c>
    </row>
    <row r="134" spans="1:28" s="6" customFormat="1" ht="13.5" customHeight="1">
      <c r="A134" s="54" t="str">
        <f>เวลาเรียน1!A13</f>
        <v/>
      </c>
      <c r="B134" s="61" t="str">
        <f>IF(A134="","",SUM(คะแนนรายวิชา!D494:E494))</f>
        <v/>
      </c>
      <c r="C134" s="61" t="str">
        <f>IF(A134="","",SUM(คะแนนรายวิชา!H494:I494))</f>
        <v/>
      </c>
      <c r="D134" s="61" t="str">
        <f t="shared" si="46"/>
        <v/>
      </c>
      <c r="E134" s="62" t="str">
        <f>คะแนนรายวิชา!L494</f>
        <v/>
      </c>
      <c r="F134" s="61" t="str">
        <f>IF($F$123="","",IF(A134="","",SUM(คะแนนรายวิชา!D554:E554)))</f>
        <v/>
      </c>
      <c r="G134" s="61" t="str">
        <f>IF($F$123="","",IF(A134="","",SUM(คะแนนรายวิชา!H554:I554)))</f>
        <v/>
      </c>
      <c r="H134" s="61" t="str">
        <f t="shared" si="47"/>
        <v/>
      </c>
      <c r="I134" s="62" t="str">
        <f>IF($F$123="","",IF(A134="","",คะแนนรายวิชา!L554))</f>
        <v/>
      </c>
      <c r="J134" s="61" t="str">
        <f>IF($J$123="","",IF(A134="","",SUM(คะแนนรายวิชา!D616:E616)))</f>
        <v/>
      </c>
      <c r="K134" s="61" t="str">
        <f>IF($J$123="","",IF(A134="","",SUM(คะแนนรายวิชา!H616:I616)))</f>
        <v/>
      </c>
      <c r="L134" s="61" t="str">
        <f t="shared" si="48"/>
        <v/>
      </c>
      <c r="M134" s="62" t="str">
        <f>IF($J$123="","",IF(A134="","",คะแนนรายวิชา!L616))</f>
        <v/>
      </c>
      <c r="N134" s="61" t="str">
        <f>IF($N$123="","",IF(A134="","",SUM(คะแนนรายวิชา!D675:E675)))</f>
        <v/>
      </c>
      <c r="O134" s="61" t="str">
        <f>IF($N$123="","",IF(A134="","",SUM(คะแนนรายวิชา!H675:I675)))</f>
        <v/>
      </c>
      <c r="P134" s="61" t="str">
        <f t="shared" si="49"/>
        <v/>
      </c>
      <c r="Q134" s="62" t="str">
        <f>IF($N$123="","",IF(A134="","",คะแนนรายวิชา!L675))</f>
        <v/>
      </c>
      <c r="R134" s="141" t="str">
        <f>IF('กรอกข้อมูล นร1'!E11="ย้าย",'กรอกข้อมูล นร1'!E11,"")</f>
        <v/>
      </c>
      <c r="S134" s="6" t="str">
        <f t="shared" si="34"/>
        <v/>
      </c>
      <c r="T134" s="6" t="str">
        <f t="shared" si="50"/>
        <v/>
      </c>
      <c r="U134" s="6" t="str">
        <f t="shared" si="51"/>
        <v/>
      </c>
      <c r="V134" s="6" t="str">
        <f t="shared" si="52"/>
        <v/>
      </c>
      <c r="W134" s="6" t="str">
        <f t="shared" si="35"/>
        <v/>
      </c>
      <c r="X134" s="310"/>
      <c r="Y134" s="6" t="str">
        <f t="shared" si="53"/>
        <v/>
      </c>
      <c r="Z134" s="6" t="str">
        <f t="shared" si="54"/>
        <v/>
      </c>
      <c r="AA134" s="6" t="str">
        <f t="shared" si="55"/>
        <v/>
      </c>
      <c r="AB134" s="6" t="str">
        <f t="shared" si="56"/>
        <v/>
      </c>
    </row>
    <row r="135" spans="1:28" s="6" customFormat="1" ht="13.5" customHeight="1">
      <c r="A135" s="54" t="str">
        <f>เวลาเรียน1!A14</f>
        <v/>
      </c>
      <c r="B135" s="61" t="str">
        <f>IF(A135="","",SUM(คะแนนรายวิชา!D495:E495))</f>
        <v/>
      </c>
      <c r="C135" s="61" t="str">
        <f>IF(A135="","",SUM(คะแนนรายวิชา!H495:I495))</f>
        <v/>
      </c>
      <c r="D135" s="61" t="str">
        <f t="shared" si="46"/>
        <v/>
      </c>
      <c r="E135" s="62" t="str">
        <f>คะแนนรายวิชา!L495</f>
        <v/>
      </c>
      <c r="F135" s="61" t="str">
        <f>IF($F$123="","",IF(A135="","",SUM(คะแนนรายวิชา!D555:E555)))</f>
        <v/>
      </c>
      <c r="G135" s="61" t="str">
        <f>IF($F$123="","",IF(A135="","",SUM(คะแนนรายวิชา!H555:I555)))</f>
        <v/>
      </c>
      <c r="H135" s="61" t="str">
        <f t="shared" si="47"/>
        <v/>
      </c>
      <c r="I135" s="62" t="str">
        <f>IF($F$123="","",IF(A135="","",คะแนนรายวิชา!L555))</f>
        <v/>
      </c>
      <c r="J135" s="61" t="str">
        <f>IF($J$123="","",IF(A135="","",SUM(คะแนนรายวิชา!D617:E617)))</f>
        <v/>
      </c>
      <c r="K135" s="61" t="str">
        <f>IF($J$123="","",IF(A135="","",SUM(คะแนนรายวิชา!H617:I617)))</f>
        <v/>
      </c>
      <c r="L135" s="61" t="str">
        <f t="shared" si="48"/>
        <v/>
      </c>
      <c r="M135" s="62" t="str">
        <f>IF($J$123="","",IF(A135="","",คะแนนรายวิชา!L617))</f>
        <v/>
      </c>
      <c r="N135" s="61" t="str">
        <f>IF($N$123="","",IF(A135="","",SUM(คะแนนรายวิชา!D676:E676)))</f>
        <v/>
      </c>
      <c r="O135" s="61" t="str">
        <f>IF($N$123="","",IF(A135="","",SUM(คะแนนรายวิชา!H676:I676)))</f>
        <v/>
      </c>
      <c r="P135" s="61" t="str">
        <f t="shared" si="49"/>
        <v/>
      </c>
      <c r="Q135" s="62" t="str">
        <f>IF($N$123="","",IF(A135="","",คะแนนรายวิชา!L676))</f>
        <v/>
      </c>
      <c r="R135" s="141" t="str">
        <f>IF('กรอกข้อมูล นร1'!E12="ย้าย",'กรอกข้อมูล นร1'!E12,"")</f>
        <v/>
      </c>
      <c r="S135" s="6" t="str">
        <f t="shared" si="34"/>
        <v/>
      </c>
      <c r="T135" s="6" t="str">
        <f t="shared" si="50"/>
        <v/>
      </c>
      <c r="U135" s="6" t="str">
        <f t="shared" si="51"/>
        <v/>
      </c>
      <c r="V135" s="6" t="str">
        <f t="shared" si="52"/>
        <v/>
      </c>
      <c r="W135" s="6" t="str">
        <f t="shared" si="35"/>
        <v/>
      </c>
      <c r="X135" s="310"/>
      <c r="Y135" s="6" t="str">
        <f t="shared" si="53"/>
        <v/>
      </c>
      <c r="Z135" s="6" t="str">
        <f t="shared" si="54"/>
        <v/>
      </c>
      <c r="AA135" s="6" t="str">
        <f t="shared" si="55"/>
        <v/>
      </c>
      <c r="AB135" s="6" t="str">
        <f t="shared" si="56"/>
        <v/>
      </c>
    </row>
    <row r="136" spans="1:28" s="6" customFormat="1" ht="13.5" customHeight="1">
      <c r="A136" s="54" t="str">
        <f>เวลาเรียน1!A15</f>
        <v/>
      </c>
      <c r="B136" s="61" t="str">
        <f>IF(A136="","",SUM(คะแนนรายวิชา!D496:E496))</f>
        <v/>
      </c>
      <c r="C136" s="61" t="str">
        <f>IF(A136="","",SUM(คะแนนรายวิชา!H496:I496))</f>
        <v/>
      </c>
      <c r="D136" s="61" t="str">
        <f t="shared" si="46"/>
        <v/>
      </c>
      <c r="E136" s="62" t="str">
        <f>คะแนนรายวิชา!L496</f>
        <v/>
      </c>
      <c r="F136" s="61" t="str">
        <f>IF($F$123="","",IF(A136="","",SUM(คะแนนรายวิชา!D556:E556)))</f>
        <v/>
      </c>
      <c r="G136" s="61" t="str">
        <f>IF($F$123="","",IF(A136="","",SUM(คะแนนรายวิชา!H556:I556)))</f>
        <v/>
      </c>
      <c r="H136" s="61" t="str">
        <f t="shared" si="47"/>
        <v/>
      </c>
      <c r="I136" s="62" t="str">
        <f>IF($F$123="","",IF(A136="","",คะแนนรายวิชา!L556))</f>
        <v/>
      </c>
      <c r="J136" s="61" t="str">
        <f>IF($J$123="","",IF(A136="","",SUM(คะแนนรายวิชา!D618:E618)))</f>
        <v/>
      </c>
      <c r="K136" s="61" t="str">
        <f>IF($J$123="","",IF(A136="","",SUM(คะแนนรายวิชา!H618:I618)))</f>
        <v/>
      </c>
      <c r="L136" s="61" t="str">
        <f t="shared" si="48"/>
        <v/>
      </c>
      <c r="M136" s="62" t="str">
        <f>IF($J$123="","",IF(A136="","",คะแนนรายวิชา!L618))</f>
        <v/>
      </c>
      <c r="N136" s="61" t="str">
        <f>IF($N$123="","",IF(A136="","",SUM(คะแนนรายวิชา!D677:E677)))</f>
        <v/>
      </c>
      <c r="O136" s="61" t="str">
        <f>IF($N$123="","",IF(A136="","",SUM(คะแนนรายวิชา!H677:I677)))</f>
        <v/>
      </c>
      <c r="P136" s="61" t="str">
        <f t="shared" si="49"/>
        <v/>
      </c>
      <c r="Q136" s="62" t="str">
        <f>IF($N$123="","",IF(A136="","",คะแนนรายวิชา!L677))</f>
        <v/>
      </c>
      <c r="R136" s="141" t="str">
        <f>IF('กรอกข้อมูล นร1'!E13="ย้าย",'กรอกข้อมูล นร1'!E13,"")</f>
        <v/>
      </c>
      <c r="S136" s="6" t="str">
        <f t="shared" si="34"/>
        <v/>
      </c>
      <c r="T136" s="6" t="str">
        <f t="shared" si="50"/>
        <v/>
      </c>
      <c r="U136" s="6" t="str">
        <f t="shared" si="51"/>
        <v/>
      </c>
      <c r="V136" s="6" t="str">
        <f t="shared" si="52"/>
        <v/>
      </c>
      <c r="W136" s="6" t="str">
        <f t="shared" si="35"/>
        <v/>
      </c>
      <c r="X136" s="310"/>
      <c r="Y136" s="6" t="str">
        <f t="shared" si="53"/>
        <v/>
      </c>
      <c r="Z136" s="6" t="str">
        <f t="shared" si="54"/>
        <v/>
      </c>
      <c r="AA136" s="6" t="str">
        <f t="shared" si="55"/>
        <v/>
      </c>
      <c r="AB136" s="6" t="str">
        <f t="shared" si="56"/>
        <v/>
      </c>
    </row>
    <row r="137" spans="1:28" s="6" customFormat="1" ht="13.5" customHeight="1">
      <c r="A137" s="54" t="str">
        <f>เวลาเรียน1!A16</f>
        <v/>
      </c>
      <c r="B137" s="61" t="str">
        <f>IF(A137="","",SUM(คะแนนรายวิชา!D497:E497))</f>
        <v/>
      </c>
      <c r="C137" s="61" t="str">
        <f>IF(A137="","",SUM(คะแนนรายวิชา!H497:I497))</f>
        <v/>
      </c>
      <c r="D137" s="61" t="str">
        <f t="shared" si="46"/>
        <v/>
      </c>
      <c r="E137" s="62" t="str">
        <f>คะแนนรายวิชา!L497</f>
        <v/>
      </c>
      <c r="F137" s="61" t="str">
        <f>IF($F$123="","",IF(A137="","",SUM(คะแนนรายวิชา!D557:E557)))</f>
        <v/>
      </c>
      <c r="G137" s="61" t="str">
        <f>IF($F$123="","",IF(A137="","",SUM(คะแนนรายวิชา!H557:I557)))</f>
        <v/>
      </c>
      <c r="H137" s="61" t="str">
        <f t="shared" si="47"/>
        <v/>
      </c>
      <c r="I137" s="62" t="str">
        <f>IF($F$123="","",IF(A137="","",คะแนนรายวิชา!L557))</f>
        <v/>
      </c>
      <c r="J137" s="61" t="str">
        <f>IF($J$123="","",IF(A137="","",SUM(คะแนนรายวิชา!D619:E619)))</f>
        <v/>
      </c>
      <c r="K137" s="61" t="str">
        <f>IF($J$123="","",IF(A137="","",SUM(คะแนนรายวิชา!H619:I619)))</f>
        <v/>
      </c>
      <c r="L137" s="61" t="str">
        <f t="shared" si="48"/>
        <v/>
      </c>
      <c r="M137" s="62" t="str">
        <f>IF($J$123="","",IF(A137="","",คะแนนรายวิชา!L619))</f>
        <v/>
      </c>
      <c r="N137" s="61" t="str">
        <f>IF($N$123="","",IF(A137="","",SUM(คะแนนรายวิชา!D678:E678)))</f>
        <v/>
      </c>
      <c r="O137" s="61" t="str">
        <f>IF($N$123="","",IF(A137="","",SUM(คะแนนรายวิชา!H678:I678)))</f>
        <v/>
      </c>
      <c r="P137" s="61" t="str">
        <f t="shared" si="49"/>
        <v/>
      </c>
      <c r="Q137" s="62" t="str">
        <f>IF($N$123="","",IF(A137="","",คะแนนรายวิชา!L678))</f>
        <v/>
      </c>
      <c r="R137" s="141" t="str">
        <f>IF('กรอกข้อมูล นร1'!E14="ย้าย",'กรอกข้อมูล นร1'!E14,"")</f>
        <v/>
      </c>
      <c r="S137" s="6" t="str">
        <f t="shared" si="34"/>
        <v/>
      </c>
      <c r="T137" s="6" t="str">
        <f t="shared" si="50"/>
        <v/>
      </c>
      <c r="U137" s="6" t="str">
        <f t="shared" si="51"/>
        <v/>
      </c>
      <c r="V137" s="6" t="str">
        <f t="shared" si="52"/>
        <v/>
      </c>
      <c r="W137" s="6" t="str">
        <f t="shared" si="35"/>
        <v/>
      </c>
      <c r="X137" s="310"/>
      <c r="Y137" s="6" t="str">
        <f t="shared" si="53"/>
        <v/>
      </c>
      <c r="Z137" s="6" t="str">
        <f t="shared" si="54"/>
        <v/>
      </c>
      <c r="AA137" s="6" t="str">
        <f t="shared" si="55"/>
        <v/>
      </c>
      <c r="AB137" s="6" t="str">
        <f t="shared" si="56"/>
        <v/>
      </c>
    </row>
    <row r="138" spans="1:28" s="6" customFormat="1" ht="13.5" customHeight="1">
      <c r="A138" s="54" t="str">
        <f>เวลาเรียน1!A17</f>
        <v/>
      </c>
      <c r="B138" s="61" t="str">
        <f>IF(A138="","",SUM(คะแนนรายวิชา!D498:E498))</f>
        <v/>
      </c>
      <c r="C138" s="61" t="str">
        <f>IF(A138="","",SUM(คะแนนรายวิชา!H498:I498))</f>
        <v/>
      </c>
      <c r="D138" s="61" t="str">
        <f t="shared" si="46"/>
        <v/>
      </c>
      <c r="E138" s="62" t="str">
        <f>คะแนนรายวิชา!L498</f>
        <v/>
      </c>
      <c r="F138" s="61" t="str">
        <f>IF($F$123="","",IF(A138="","",SUM(คะแนนรายวิชา!D558:E558)))</f>
        <v/>
      </c>
      <c r="G138" s="61" t="str">
        <f>IF($F$123="","",IF(A138="","",SUM(คะแนนรายวิชา!H558:I558)))</f>
        <v/>
      </c>
      <c r="H138" s="61" t="str">
        <f t="shared" si="47"/>
        <v/>
      </c>
      <c r="I138" s="62" t="str">
        <f>IF($F$123="","",IF(A138="","",คะแนนรายวิชา!L558))</f>
        <v/>
      </c>
      <c r="J138" s="61" t="str">
        <f>IF($J$123="","",IF(A138="","",SUM(คะแนนรายวิชา!D620:E620)))</f>
        <v/>
      </c>
      <c r="K138" s="61" t="str">
        <f>IF($J$123="","",IF(A138="","",SUM(คะแนนรายวิชา!H620:I620)))</f>
        <v/>
      </c>
      <c r="L138" s="61" t="str">
        <f t="shared" si="48"/>
        <v/>
      </c>
      <c r="M138" s="62" t="str">
        <f>IF($J$123="","",IF(A138="","",คะแนนรายวิชา!L620))</f>
        <v/>
      </c>
      <c r="N138" s="61" t="str">
        <f>IF($N$123="","",IF(A138="","",SUM(คะแนนรายวิชา!D679:E679)))</f>
        <v/>
      </c>
      <c r="O138" s="61" t="str">
        <f>IF($N$123="","",IF(A138="","",SUM(คะแนนรายวิชา!H679:I679)))</f>
        <v/>
      </c>
      <c r="P138" s="61" t="str">
        <f t="shared" si="49"/>
        <v/>
      </c>
      <c r="Q138" s="62" t="str">
        <f>IF($N$123="","",IF(A138="","",คะแนนรายวิชา!L679))</f>
        <v/>
      </c>
      <c r="R138" s="141" t="str">
        <f>IF('กรอกข้อมูล นร1'!E15="ย้าย",'กรอกข้อมูล นร1'!E15,"")</f>
        <v/>
      </c>
      <c r="S138" s="6" t="str">
        <f t="shared" si="34"/>
        <v/>
      </c>
      <c r="T138" s="6" t="str">
        <f t="shared" si="50"/>
        <v/>
      </c>
      <c r="U138" s="6" t="str">
        <f t="shared" si="51"/>
        <v/>
      </c>
      <c r="V138" s="6" t="str">
        <f t="shared" si="52"/>
        <v/>
      </c>
      <c r="W138" s="6" t="str">
        <f t="shared" si="35"/>
        <v/>
      </c>
      <c r="X138" s="310"/>
      <c r="Y138" s="6" t="str">
        <f t="shared" si="53"/>
        <v/>
      </c>
      <c r="Z138" s="6" t="str">
        <f t="shared" si="54"/>
        <v/>
      </c>
      <c r="AA138" s="6" t="str">
        <f t="shared" si="55"/>
        <v/>
      </c>
      <c r="AB138" s="6" t="str">
        <f t="shared" si="56"/>
        <v/>
      </c>
    </row>
    <row r="139" spans="1:28" s="6" customFormat="1" ht="13.5" customHeight="1">
      <c r="A139" s="54" t="str">
        <f>เวลาเรียน1!A18</f>
        <v/>
      </c>
      <c r="B139" s="61" t="str">
        <f>IF(A139="","",SUM(คะแนนรายวิชา!D499:E499))</f>
        <v/>
      </c>
      <c r="C139" s="61" t="str">
        <f>IF(A139="","",SUM(คะแนนรายวิชา!H499:I499))</f>
        <v/>
      </c>
      <c r="D139" s="61" t="str">
        <f t="shared" si="46"/>
        <v/>
      </c>
      <c r="E139" s="62" t="str">
        <f>คะแนนรายวิชา!L499</f>
        <v/>
      </c>
      <c r="F139" s="61" t="str">
        <f>IF($F$123="","",IF(A139="","",SUM(คะแนนรายวิชา!D559:E559)))</f>
        <v/>
      </c>
      <c r="G139" s="61" t="str">
        <f>IF($F$123="","",IF(A139="","",SUM(คะแนนรายวิชา!H559:I559)))</f>
        <v/>
      </c>
      <c r="H139" s="61" t="str">
        <f t="shared" si="47"/>
        <v/>
      </c>
      <c r="I139" s="62" t="str">
        <f>IF($F$123="","",IF(A139="","",คะแนนรายวิชา!L559))</f>
        <v/>
      </c>
      <c r="J139" s="61" t="str">
        <f>IF($J$123="","",IF(A139="","",SUM(คะแนนรายวิชา!D621:E621)))</f>
        <v/>
      </c>
      <c r="K139" s="61" t="str">
        <f>IF($J$123="","",IF(A139="","",SUM(คะแนนรายวิชา!H621:I621)))</f>
        <v/>
      </c>
      <c r="L139" s="61" t="str">
        <f t="shared" si="48"/>
        <v/>
      </c>
      <c r="M139" s="62" t="str">
        <f>IF($J$123="","",IF(A139="","",คะแนนรายวิชา!L621))</f>
        <v/>
      </c>
      <c r="N139" s="61" t="str">
        <f>IF($N$123="","",IF(A139="","",SUM(คะแนนรายวิชา!D680:E680)))</f>
        <v/>
      </c>
      <c r="O139" s="61" t="str">
        <f>IF($N$123="","",IF(A139="","",SUM(คะแนนรายวิชา!H680:I680)))</f>
        <v/>
      </c>
      <c r="P139" s="61" t="str">
        <f t="shared" si="49"/>
        <v/>
      </c>
      <c r="Q139" s="62" t="str">
        <f>IF($N$123="","",IF(A139="","",คะแนนรายวิชา!L680))</f>
        <v/>
      </c>
      <c r="R139" s="141" t="str">
        <f>IF('กรอกข้อมูล นร1'!E16="ย้าย",'กรอกข้อมูล นร1'!E16,"")</f>
        <v/>
      </c>
      <c r="S139" s="6" t="str">
        <f t="shared" si="34"/>
        <v/>
      </c>
      <c r="T139" s="6" t="str">
        <f t="shared" si="50"/>
        <v/>
      </c>
      <c r="U139" s="6" t="str">
        <f t="shared" si="51"/>
        <v/>
      </c>
      <c r="V139" s="6" t="str">
        <f t="shared" si="52"/>
        <v/>
      </c>
      <c r="W139" s="6" t="str">
        <f t="shared" si="35"/>
        <v/>
      </c>
      <c r="X139" s="310"/>
      <c r="Y139" s="6" t="str">
        <f t="shared" si="53"/>
        <v/>
      </c>
      <c r="Z139" s="6" t="str">
        <f t="shared" si="54"/>
        <v/>
      </c>
      <c r="AA139" s="6" t="str">
        <f t="shared" si="55"/>
        <v/>
      </c>
      <c r="AB139" s="6" t="str">
        <f t="shared" si="56"/>
        <v/>
      </c>
    </row>
    <row r="140" spans="1:28" s="6" customFormat="1" ht="13.5" customHeight="1">
      <c r="A140" s="54" t="str">
        <f>เวลาเรียน1!A19</f>
        <v/>
      </c>
      <c r="B140" s="61" t="str">
        <f>IF(A140="","",SUM(คะแนนรายวิชา!D500:E500))</f>
        <v/>
      </c>
      <c r="C140" s="61" t="str">
        <f>IF(A140="","",SUM(คะแนนรายวิชา!H500:I500))</f>
        <v/>
      </c>
      <c r="D140" s="61" t="str">
        <f t="shared" si="46"/>
        <v/>
      </c>
      <c r="E140" s="62" t="str">
        <f>คะแนนรายวิชา!L500</f>
        <v/>
      </c>
      <c r="F140" s="61" t="str">
        <f>IF($F$123="","",IF(A140="","",SUM(คะแนนรายวิชา!D560:E560)))</f>
        <v/>
      </c>
      <c r="G140" s="61" t="str">
        <f>IF($F$123="","",IF(A140="","",SUM(คะแนนรายวิชา!H560:I560)))</f>
        <v/>
      </c>
      <c r="H140" s="61" t="str">
        <f t="shared" si="47"/>
        <v/>
      </c>
      <c r="I140" s="62" t="str">
        <f>IF($F$123="","",IF(A140="","",คะแนนรายวิชา!L560))</f>
        <v/>
      </c>
      <c r="J140" s="61" t="str">
        <f>IF($J$123="","",IF(A140="","",SUM(คะแนนรายวิชา!D622:E622)))</f>
        <v/>
      </c>
      <c r="K140" s="61" t="str">
        <f>IF($J$123="","",IF(A140="","",SUM(คะแนนรายวิชา!H622:I622)))</f>
        <v/>
      </c>
      <c r="L140" s="61" t="str">
        <f t="shared" si="48"/>
        <v/>
      </c>
      <c r="M140" s="62" t="str">
        <f>IF($J$123="","",IF(A140="","",คะแนนรายวิชา!L622))</f>
        <v/>
      </c>
      <c r="N140" s="61" t="str">
        <f>IF($N$123="","",IF(A140="","",SUM(คะแนนรายวิชา!D681:E681)))</f>
        <v/>
      </c>
      <c r="O140" s="61" t="str">
        <f>IF($N$123="","",IF(A140="","",SUM(คะแนนรายวิชา!H681:I681)))</f>
        <v/>
      </c>
      <c r="P140" s="61" t="str">
        <f t="shared" si="49"/>
        <v/>
      </c>
      <c r="Q140" s="62" t="str">
        <f>IF($N$123="","",IF(A140="","",คะแนนรายวิชา!L681))</f>
        <v/>
      </c>
      <c r="R140" s="141" t="str">
        <f>IF('กรอกข้อมูล นร1'!E17="ย้าย",'กรอกข้อมูล นร1'!E17,"")</f>
        <v/>
      </c>
      <c r="S140" s="6" t="str">
        <f t="shared" si="34"/>
        <v/>
      </c>
      <c r="T140" s="6" t="str">
        <f t="shared" si="50"/>
        <v/>
      </c>
      <c r="U140" s="6" t="str">
        <f t="shared" si="51"/>
        <v/>
      </c>
      <c r="V140" s="6" t="str">
        <f t="shared" si="52"/>
        <v/>
      </c>
      <c r="W140" s="6" t="str">
        <f t="shared" si="35"/>
        <v/>
      </c>
      <c r="X140" s="310"/>
      <c r="Y140" s="6" t="str">
        <f t="shared" si="53"/>
        <v/>
      </c>
      <c r="Z140" s="6" t="str">
        <f t="shared" si="54"/>
        <v/>
      </c>
      <c r="AA140" s="6" t="str">
        <f t="shared" si="55"/>
        <v/>
      </c>
      <c r="AB140" s="6" t="str">
        <f t="shared" si="56"/>
        <v/>
      </c>
    </row>
    <row r="141" spans="1:28" s="6" customFormat="1" ht="13.5" customHeight="1">
      <c r="A141" s="54" t="str">
        <f>เวลาเรียน1!A20</f>
        <v/>
      </c>
      <c r="B141" s="61" t="str">
        <f>IF(A141="","",SUM(คะแนนรายวิชา!D501:E501))</f>
        <v/>
      </c>
      <c r="C141" s="61" t="str">
        <f>IF(A141="","",SUM(คะแนนรายวิชา!H501:I501))</f>
        <v/>
      </c>
      <c r="D141" s="61" t="str">
        <f t="shared" si="46"/>
        <v/>
      </c>
      <c r="E141" s="62" t="str">
        <f>คะแนนรายวิชา!L501</f>
        <v/>
      </c>
      <c r="F141" s="61" t="str">
        <f>IF($F$123="","",IF(A141="","",SUM(คะแนนรายวิชา!D561:E561)))</f>
        <v/>
      </c>
      <c r="G141" s="61" t="str">
        <f>IF($F$123="","",IF(A141="","",SUM(คะแนนรายวิชา!H561:I561)))</f>
        <v/>
      </c>
      <c r="H141" s="61" t="str">
        <f t="shared" si="47"/>
        <v/>
      </c>
      <c r="I141" s="62" t="str">
        <f>IF($F$123="","",IF(A141="","",คะแนนรายวิชา!L561))</f>
        <v/>
      </c>
      <c r="J141" s="61" t="str">
        <f>IF($J$123="","",IF(A141="","",SUM(คะแนนรายวิชา!D623:E623)))</f>
        <v/>
      </c>
      <c r="K141" s="61" t="str">
        <f>IF($J$123="","",IF(A141="","",SUM(คะแนนรายวิชา!H623:I623)))</f>
        <v/>
      </c>
      <c r="L141" s="61" t="str">
        <f t="shared" si="48"/>
        <v/>
      </c>
      <c r="M141" s="62" t="str">
        <f>IF($J$123="","",IF(A141="","",คะแนนรายวิชา!L623))</f>
        <v/>
      </c>
      <c r="N141" s="61" t="str">
        <f>IF($N$123="","",IF(A141="","",SUM(คะแนนรายวิชา!D682:E682)))</f>
        <v/>
      </c>
      <c r="O141" s="61" t="str">
        <f>IF($N$123="","",IF(A141="","",SUM(คะแนนรายวิชา!H682:I682)))</f>
        <v/>
      </c>
      <c r="P141" s="61" t="str">
        <f t="shared" si="49"/>
        <v/>
      </c>
      <c r="Q141" s="62" t="str">
        <f>IF($N$123="","",IF(A141="","",คะแนนรายวิชา!L682))</f>
        <v/>
      </c>
      <c r="R141" s="141" t="str">
        <f>IF('กรอกข้อมูล นร1'!E18="ย้าย",'กรอกข้อมูล นร1'!E18,"")</f>
        <v/>
      </c>
      <c r="S141" s="6" t="str">
        <f t="shared" si="34"/>
        <v/>
      </c>
      <c r="T141" s="6" t="str">
        <f t="shared" si="50"/>
        <v/>
      </c>
      <c r="U141" s="6" t="str">
        <f t="shared" si="51"/>
        <v/>
      </c>
      <c r="V141" s="6" t="str">
        <f t="shared" si="52"/>
        <v/>
      </c>
      <c r="W141" s="6" t="str">
        <f t="shared" si="35"/>
        <v/>
      </c>
      <c r="X141" s="310"/>
      <c r="Y141" s="6" t="str">
        <f t="shared" si="53"/>
        <v/>
      </c>
      <c r="Z141" s="6" t="str">
        <f t="shared" si="54"/>
        <v/>
      </c>
      <c r="AA141" s="6" t="str">
        <f t="shared" si="55"/>
        <v/>
      </c>
      <c r="AB141" s="6" t="str">
        <f t="shared" si="56"/>
        <v/>
      </c>
    </row>
    <row r="142" spans="1:28" s="6" customFormat="1" ht="13.5" customHeight="1">
      <c r="A142" s="54" t="str">
        <f>เวลาเรียน1!A21</f>
        <v/>
      </c>
      <c r="B142" s="61" t="str">
        <f>IF(A142="","",SUM(คะแนนรายวิชา!D502:E502))</f>
        <v/>
      </c>
      <c r="C142" s="61" t="str">
        <f>IF(A142="","",SUM(คะแนนรายวิชา!H502:I502))</f>
        <v/>
      </c>
      <c r="D142" s="61" t="str">
        <f t="shared" si="46"/>
        <v/>
      </c>
      <c r="E142" s="62" t="str">
        <f>คะแนนรายวิชา!L502</f>
        <v/>
      </c>
      <c r="F142" s="61" t="str">
        <f>IF($F$123="","",IF(A142="","",SUM(คะแนนรายวิชา!D562:E562)))</f>
        <v/>
      </c>
      <c r="G142" s="61" t="str">
        <f>IF($F$123="","",IF(A142="","",SUM(คะแนนรายวิชา!H562:I562)))</f>
        <v/>
      </c>
      <c r="H142" s="61" t="str">
        <f t="shared" si="47"/>
        <v/>
      </c>
      <c r="I142" s="62" t="str">
        <f>IF($F$123="","",IF(A142="","",คะแนนรายวิชา!L562))</f>
        <v/>
      </c>
      <c r="J142" s="61" t="str">
        <f>IF($J$123="","",IF(A142="","",SUM(คะแนนรายวิชา!D624:E624)))</f>
        <v/>
      </c>
      <c r="K142" s="61" t="str">
        <f>IF($J$123="","",IF(A142="","",SUM(คะแนนรายวิชา!H624:I624)))</f>
        <v/>
      </c>
      <c r="L142" s="61" t="str">
        <f t="shared" si="48"/>
        <v/>
      </c>
      <c r="M142" s="62" t="str">
        <f>IF($J$123="","",IF(A142="","",คะแนนรายวิชา!L624))</f>
        <v/>
      </c>
      <c r="N142" s="61" t="str">
        <f>IF($N$123="","",IF(A142="","",SUM(คะแนนรายวิชา!D683:E683)))</f>
        <v/>
      </c>
      <c r="O142" s="61" t="str">
        <f>IF($N$123="","",IF(A142="","",SUM(คะแนนรายวิชา!H683:I683)))</f>
        <v/>
      </c>
      <c r="P142" s="61" t="str">
        <f t="shared" si="49"/>
        <v/>
      </c>
      <c r="Q142" s="62" t="str">
        <f>IF($N$123="","",IF(A142="","",คะแนนรายวิชา!L683))</f>
        <v/>
      </c>
      <c r="R142" s="141" t="str">
        <f>IF('กรอกข้อมูล นร1'!E19="ย้าย",'กรอกข้อมูล นร1'!E19,"")</f>
        <v/>
      </c>
      <c r="S142" s="6" t="str">
        <f t="shared" si="34"/>
        <v/>
      </c>
      <c r="T142" s="6" t="str">
        <f t="shared" si="50"/>
        <v/>
      </c>
      <c r="U142" s="6" t="str">
        <f t="shared" si="51"/>
        <v/>
      </c>
      <c r="V142" s="6" t="str">
        <f t="shared" si="52"/>
        <v/>
      </c>
      <c r="W142" s="6" t="str">
        <f t="shared" si="35"/>
        <v/>
      </c>
      <c r="X142" s="310"/>
      <c r="Y142" s="6" t="str">
        <f t="shared" si="53"/>
        <v/>
      </c>
      <c r="Z142" s="6" t="str">
        <f t="shared" si="54"/>
        <v/>
      </c>
      <c r="AA142" s="6" t="str">
        <f t="shared" si="55"/>
        <v/>
      </c>
      <c r="AB142" s="6" t="str">
        <f t="shared" si="56"/>
        <v/>
      </c>
    </row>
    <row r="143" spans="1:28" s="6" customFormat="1" ht="13.5" customHeight="1">
      <c r="A143" s="54" t="str">
        <f>เวลาเรียน1!A22</f>
        <v/>
      </c>
      <c r="B143" s="61" t="str">
        <f>IF(A143="","",SUM(คะแนนรายวิชา!D503:E503))</f>
        <v/>
      </c>
      <c r="C143" s="61" t="str">
        <f>IF(A143="","",SUM(คะแนนรายวิชา!H503:I503))</f>
        <v/>
      </c>
      <c r="D143" s="61" t="str">
        <f t="shared" si="46"/>
        <v/>
      </c>
      <c r="E143" s="62" t="str">
        <f>คะแนนรายวิชา!L503</f>
        <v/>
      </c>
      <c r="F143" s="61" t="str">
        <f>IF($F$123="","",IF(A143="","",SUM(คะแนนรายวิชา!D563:E563)))</f>
        <v/>
      </c>
      <c r="G143" s="61" t="str">
        <f>IF($F$123="","",IF(A143="","",SUM(คะแนนรายวิชา!H563:I563)))</f>
        <v/>
      </c>
      <c r="H143" s="61" t="str">
        <f t="shared" si="47"/>
        <v/>
      </c>
      <c r="I143" s="62" t="str">
        <f>IF($F$123="","",IF(A143="","",คะแนนรายวิชา!L563))</f>
        <v/>
      </c>
      <c r="J143" s="61" t="str">
        <f>IF($J$123="","",IF(A143="","",SUM(คะแนนรายวิชา!D625:E625)))</f>
        <v/>
      </c>
      <c r="K143" s="61" t="str">
        <f>IF($J$123="","",IF(A143="","",SUM(คะแนนรายวิชา!H625:I625)))</f>
        <v/>
      </c>
      <c r="L143" s="61" t="str">
        <f t="shared" si="48"/>
        <v/>
      </c>
      <c r="M143" s="62" t="str">
        <f>IF($J$123="","",IF(A143="","",คะแนนรายวิชา!L625))</f>
        <v/>
      </c>
      <c r="N143" s="61" t="str">
        <f>IF($N$123="","",IF(A143="","",SUM(คะแนนรายวิชา!D684:E684)))</f>
        <v/>
      </c>
      <c r="O143" s="61" t="str">
        <f>IF($N$123="","",IF(A143="","",SUM(คะแนนรายวิชา!H684:I684)))</f>
        <v/>
      </c>
      <c r="P143" s="61" t="str">
        <f t="shared" si="49"/>
        <v/>
      </c>
      <c r="Q143" s="62" t="str">
        <f>IF($N$123="","",IF(A143="","",คะแนนรายวิชา!L684))</f>
        <v/>
      </c>
      <c r="R143" s="141" t="str">
        <f>IF('กรอกข้อมูล นร1'!E20="ย้าย",'กรอกข้อมูล นร1'!E20,"")</f>
        <v/>
      </c>
      <c r="S143" s="6" t="str">
        <f t="shared" si="34"/>
        <v/>
      </c>
      <c r="T143" s="6" t="str">
        <f t="shared" si="50"/>
        <v/>
      </c>
      <c r="U143" s="6" t="str">
        <f t="shared" si="51"/>
        <v/>
      </c>
      <c r="V143" s="6" t="str">
        <f t="shared" si="52"/>
        <v/>
      </c>
      <c r="W143" s="6" t="str">
        <f t="shared" si="35"/>
        <v/>
      </c>
      <c r="X143" s="310"/>
      <c r="Y143" s="6" t="str">
        <f t="shared" si="53"/>
        <v/>
      </c>
      <c r="Z143" s="6" t="str">
        <f t="shared" si="54"/>
        <v/>
      </c>
      <c r="AA143" s="6" t="str">
        <f t="shared" si="55"/>
        <v/>
      </c>
      <c r="AB143" s="6" t="str">
        <f t="shared" si="56"/>
        <v/>
      </c>
    </row>
    <row r="144" spans="1:28" s="6" customFormat="1" ht="13.5" customHeight="1">
      <c r="A144" s="54" t="str">
        <f>เวลาเรียน1!A23</f>
        <v/>
      </c>
      <c r="B144" s="61" t="str">
        <f>IF(A144="","",SUM(คะแนนรายวิชา!D504:E504))</f>
        <v/>
      </c>
      <c r="C144" s="61" t="str">
        <f>IF(A144="","",SUM(คะแนนรายวิชา!H504:I504))</f>
        <v/>
      </c>
      <c r="D144" s="61" t="str">
        <f t="shared" si="46"/>
        <v/>
      </c>
      <c r="E144" s="62" t="str">
        <f>คะแนนรายวิชา!L504</f>
        <v/>
      </c>
      <c r="F144" s="61" t="str">
        <f>IF($F$123="","",IF(A144="","",SUM(คะแนนรายวิชา!D564:E564)))</f>
        <v/>
      </c>
      <c r="G144" s="61" t="str">
        <f>IF($F$123="","",IF(A144="","",SUM(คะแนนรายวิชา!H564:I564)))</f>
        <v/>
      </c>
      <c r="H144" s="61" t="str">
        <f t="shared" si="47"/>
        <v/>
      </c>
      <c r="I144" s="62" t="str">
        <f>IF($F$123="","",IF(A144="","",คะแนนรายวิชา!L564))</f>
        <v/>
      </c>
      <c r="J144" s="61" t="str">
        <f>IF($J$123="","",IF(A144="","",SUM(คะแนนรายวิชา!D626:E626)))</f>
        <v/>
      </c>
      <c r="K144" s="61" t="str">
        <f>IF($J$123="","",IF(A144="","",SUM(คะแนนรายวิชา!H626:I626)))</f>
        <v/>
      </c>
      <c r="L144" s="61" t="str">
        <f t="shared" si="48"/>
        <v/>
      </c>
      <c r="M144" s="62" t="str">
        <f>IF($J$123="","",IF(A144="","",คะแนนรายวิชา!L626))</f>
        <v/>
      </c>
      <c r="N144" s="61" t="str">
        <f>IF($N$123="","",IF(A144="","",SUM(คะแนนรายวิชา!D685:E685)))</f>
        <v/>
      </c>
      <c r="O144" s="61" t="str">
        <f>IF($N$123="","",IF(A144="","",SUM(คะแนนรายวิชา!H685:I685)))</f>
        <v/>
      </c>
      <c r="P144" s="61" t="str">
        <f t="shared" si="49"/>
        <v/>
      </c>
      <c r="Q144" s="62" t="str">
        <f>IF($N$123="","",IF(A144="","",คะแนนรายวิชา!L685))</f>
        <v/>
      </c>
      <c r="R144" s="141" t="str">
        <f>IF('กรอกข้อมูล นร1'!E21="ย้าย",'กรอกข้อมูล นร1'!E21,"")</f>
        <v/>
      </c>
      <c r="S144" s="6" t="str">
        <f t="shared" si="34"/>
        <v/>
      </c>
      <c r="T144" s="6" t="str">
        <f t="shared" si="50"/>
        <v/>
      </c>
      <c r="U144" s="6" t="str">
        <f t="shared" si="51"/>
        <v/>
      </c>
      <c r="V144" s="6" t="str">
        <f t="shared" si="52"/>
        <v/>
      </c>
      <c r="W144" s="6" t="str">
        <f t="shared" si="35"/>
        <v/>
      </c>
      <c r="X144" s="310"/>
      <c r="Y144" s="6" t="str">
        <f t="shared" si="53"/>
        <v/>
      </c>
      <c r="Z144" s="6" t="str">
        <f t="shared" si="54"/>
        <v/>
      </c>
      <c r="AA144" s="6" t="str">
        <f t="shared" si="55"/>
        <v/>
      </c>
      <c r="AB144" s="6" t="str">
        <f t="shared" si="56"/>
        <v/>
      </c>
    </row>
    <row r="145" spans="1:28" s="6" customFormat="1" ht="13.5" customHeight="1">
      <c r="A145" s="54" t="str">
        <f>เวลาเรียน1!A24</f>
        <v/>
      </c>
      <c r="B145" s="61" t="str">
        <f>IF(A145="","",SUM(คะแนนรายวิชา!D505:E505))</f>
        <v/>
      </c>
      <c r="C145" s="61" t="str">
        <f>IF(A145="","",SUM(คะแนนรายวิชา!H505:I505))</f>
        <v/>
      </c>
      <c r="D145" s="61" t="str">
        <f t="shared" si="46"/>
        <v/>
      </c>
      <c r="E145" s="62" t="str">
        <f>คะแนนรายวิชา!L505</f>
        <v/>
      </c>
      <c r="F145" s="61" t="str">
        <f>IF($F$123="","",IF(A145="","",SUM(คะแนนรายวิชา!D565:E565)))</f>
        <v/>
      </c>
      <c r="G145" s="61" t="str">
        <f>IF($F$123="","",IF(A145="","",SUM(คะแนนรายวิชา!H565:I565)))</f>
        <v/>
      </c>
      <c r="H145" s="61" t="str">
        <f t="shared" si="47"/>
        <v/>
      </c>
      <c r="I145" s="62" t="str">
        <f>IF($F$123="","",IF(A145="","",คะแนนรายวิชา!L565))</f>
        <v/>
      </c>
      <c r="J145" s="61" t="str">
        <f>IF($J$123="","",IF(A145="","",SUM(คะแนนรายวิชา!D627:E627)))</f>
        <v/>
      </c>
      <c r="K145" s="61" t="str">
        <f>IF($J$123="","",IF(A145="","",SUM(คะแนนรายวิชา!H627:I627)))</f>
        <v/>
      </c>
      <c r="L145" s="61" t="str">
        <f t="shared" si="48"/>
        <v/>
      </c>
      <c r="M145" s="62" t="str">
        <f>IF($J$123="","",IF(A145="","",คะแนนรายวิชา!L627))</f>
        <v/>
      </c>
      <c r="N145" s="61" t="str">
        <f>IF($N$123="","",IF(A145="","",SUM(คะแนนรายวิชา!D686:E686)))</f>
        <v/>
      </c>
      <c r="O145" s="61" t="str">
        <f>IF($N$123="","",IF(A145="","",SUM(คะแนนรายวิชา!H686:I686)))</f>
        <v/>
      </c>
      <c r="P145" s="61" t="str">
        <f t="shared" si="49"/>
        <v/>
      </c>
      <c r="Q145" s="62" t="str">
        <f>IF($N$123="","",IF(A145="","",คะแนนรายวิชา!L686))</f>
        <v/>
      </c>
      <c r="R145" s="141" t="str">
        <f>IF('กรอกข้อมูล นร1'!E22="ย้าย",'กรอกข้อมูล นร1'!E22,"")</f>
        <v/>
      </c>
      <c r="S145" s="6" t="str">
        <f t="shared" si="34"/>
        <v/>
      </c>
      <c r="T145" s="6" t="str">
        <f t="shared" si="50"/>
        <v/>
      </c>
      <c r="U145" s="6" t="str">
        <f t="shared" si="51"/>
        <v/>
      </c>
      <c r="V145" s="6" t="str">
        <f t="shared" si="52"/>
        <v/>
      </c>
      <c r="W145" s="6" t="str">
        <f t="shared" si="35"/>
        <v/>
      </c>
      <c r="X145" s="310"/>
      <c r="Y145" s="6" t="str">
        <f t="shared" si="53"/>
        <v/>
      </c>
      <c r="Z145" s="6" t="str">
        <f t="shared" si="54"/>
        <v/>
      </c>
      <c r="AA145" s="6" t="str">
        <f t="shared" si="55"/>
        <v/>
      </c>
      <c r="AB145" s="6" t="str">
        <f t="shared" si="56"/>
        <v/>
      </c>
    </row>
    <row r="146" spans="1:28" s="6" customFormat="1" ht="13.5" customHeight="1">
      <c r="A146" s="54" t="str">
        <f>เวลาเรียน1!A25</f>
        <v/>
      </c>
      <c r="B146" s="61" t="str">
        <f>IF(A146="","",SUM(คะแนนรายวิชา!D506:E506))</f>
        <v/>
      </c>
      <c r="C146" s="61" t="str">
        <f>IF(A146="","",SUM(คะแนนรายวิชา!H506:I506))</f>
        <v/>
      </c>
      <c r="D146" s="61" t="str">
        <f t="shared" si="46"/>
        <v/>
      </c>
      <c r="E146" s="62" t="str">
        <f>คะแนนรายวิชา!L506</f>
        <v/>
      </c>
      <c r="F146" s="61" t="str">
        <f>IF($F$123="","",IF(A146="","",SUM(คะแนนรายวิชา!D566:E566)))</f>
        <v/>
      </c>
      <c r="G146" s="61" t="str">
        <f>IF($F$123="","",IF(A146="","",SUM(คะแนนรายวิชา!H566:I566)))</f>
        <v/>
      </c>
      <c r="H146" s="61" t="str">
        <f t="shared" si="47"/>
        <v/>
      </c>
      <c r="I146" s="62" t="str">
        <f>IF($F$123="","",IF(A146="","",คะแนนรายวิชา!L566))</f>
        <v/>
      </c>
      <c r="J146" s="61" t="str">
        <f>IF($J$123="","",IF(A146="","",SUM(คะแนนรายวิชา!D628:E628)))</f>
        <v/>
      </c>
      <c r="K146" s="61" t="str">
        <f>IF($J$123="","",IF(A146="","",SUM(คะแนนรายวิชา!H628:I628)))</f>
        <v/>
      </c>
      <c r="L146" s="61" t="str">
        <f t="shared" si="48"/>
        <v/>
      </c>
      <c r="M146" s="62" t="str">
        <f>IF($J$123="","",IF(A146="","",คะแนนรายวิชา!L628))</f>
        <v/>
      </c>
      <c r="N146" s="61" t="str">
        <f>IF($N$123="","",IF(A146="","",SUM(คะแนนรายวิชา!D687:E687)))</f>
        <v/>
      </c>
      <c r="O146" s="61" t="str">
        <f>IF($N$123="","",IF(A146="","",SUM(คะแนนรายวิชา!H687:I687)))</f>
        <v/>
      </c>
      <c r="P146" s="61" t="str">
        <f t="shared" si="49"/>
        <v/>
      </c>
      <c r="Q146" s="62" t="str">
        <f>IF($N$123="","",IF(A146="","",คะแนนรายวิชา!L687))</f>
        <v/>
      </c>
      <c r="R146" s="141" t="str">
        <f>IF('กรอกข้อมูล นร1'!E23="ย้าย",'กรอกข้อมูล นร1'!E23,"")</f>
        <v/>
      </c>
      <c r="S146" s="6" t="str">
        <f t="shared" si="34"/>
        <v/>
      </c>
      <c r="T146" s="6" t="str">
        <f t="shared" si="50"/>
        <v/>
      </c>
      <c r="U146" s="6" t="str">
        <f t="shared" si="51"/>
        <v/>
      </c>
      <c r="V146" s="6" t="str">
        <f t="shared" si="52"/>
        <v/>
      </c>
      <c r="W146" s="6" t="str">
        <f t="shared" si="35"/>
        <v/>
      </c>
      <c r="X146" s="310"/>
      <c r="Y146" s="6" t="str">
        <f t="shared" si="53"/>
        <v/>
      </c>
      <c r="Z146" s="6" t="str">
        <f t="shared" si="54"/>
        <v/>
      </c>
      <c r="AA146" s="6" t="str">
        <f t="shared" si="55"/>
        <v/>
      </c>
      <c r="AB146" s="6" t="str">
        <f t="shared" si="56"/>
        <v/>
      </c>
    </row>
    <row r="147" spans="1:28" s="6" customFormat="1" ht="13.5" customHeight="1">
      <c r="A147" s="54" t="str">
        <f>เวลาเรียน1!A26</f>
        <v/>
      </c>
      <c r="B147" s="61" t="str">
        <f>IF(A147="","",SUM(คะแนนรายวิชา!D507:E507))</f>
        <v/>
      </c>
      <c r="C147" s="61" t="str">
        <f>IF(A147="","",SUM(คะแนนรายวิชา!H507:I507))</f>
        <v/>
      </c>
      <c r="D147" s="61" t="str">
        <f t="shared" si="46"/>
        <v/>
      </c>
      <c r="E147" s="62" t="str">
        <f>คะแนนรายวิชา!L507</f>
        <v/>
      </c>
      <c r="F147" s="61" t="str">
        <f>IF($F$123="","",IF(A147="","",SUM(คะแนนรายวิชา!D567:E567)))</f>
        <v/>
      </c>
      <c r="G147" s="61" t="str">
        <f>IF($F$123="","",IF(A147="","",SUM(คะแนนรายวิชา!H567:I567)))</f>
        <v/>
      </c>
      <c r="H147" s="61" t="str">
        <f t="shared" si="47"/>
        <v/>
      </c>
      <c r="I147" s="62" t="str">
        <f>IF($F$123="","",IF(A147="","",คะแนนรายวิชา!L567))</f>
        <v/>
      </c>
      <c r="J147" s="61" t="str">
        <f>IF($J$123="","",IF(A147="","",SUM(คะแนนรายวิชา!D629:E629)))</f>
        <v/>
      </c>
      <c r="K147" s="61" t="str">
        <f>IF($J$123="","",IF(A147="","",SUM(คะแนนรายวิชา!H629:I629)))</f>
        <v/>
      </c>
      <c r="L147" s="61" t="str">
        <f t="shared" si="48"/>
        <v/>
      </c>
      <c r="M147" s="62" t="str">
        <f>IF($J$123="","",IF(A147="","",คะแนนรายวิชา!L629))</f>
        <v/>
      </c>
      <c r="N147" s="61" t="str">
        <f>IF($N$123="","",IF(A147="","",SUM(คะแนนรายวิชา!D688:E688)))</f>
        <v/>
      </c>
      <c r="O147" s="61" t="str">
        <f>IF($N$123="","",IF(A147="","",SUM(คะแนนรายวิชา!H688:I688)))</f>
        <v/>
      </c>
      <c r="P147" s="61" t="str">
        <f t="shared" si="49"/>
        <v/>
      </c>
      <c r="Q147" s="62" t="str">
        <f>IF($N$123="","",IF(A147="","",คะแนนรายวิชา!L688))</f>
        <v/>
      </c>
      <c r="R147" s="141" t="str">
        <f>IF('กรอกข้อมูล นร1'!E24="ย้าย",'กรอกข้อมูล นร1'!E24,"")</f>
        <v/>
      </c>
      <c r="S147" s="6" t="str">
        <f t="shared" si="34"/>
        <v/>
      </c>
      <c r="T147" s="6" t="str">
        <f t="shared" si="50"/>
        <v/>
      </c>
      <c r="U147" s="6" t="str">
        <f t="shared" si="51"/>
        <v/>
      </c>
      <c r="V147" s="6" t="str">
        <f t="shared" si="52"/>
        <v/>
      </c>
      <c r="W147" s="6" t="str">
        <f t="shared" si="35"/>
        <v/>
      </c>
      <c r="X147" s="310"/>
      <c r="Y147" s="6" t="str">
        <f t="shared" si="53"/>
        <v/>
      </c>
      <c r="Z147" s="6" t="str">
        <f t="shared" si="54"/>
        <v/>
      </c>
      <c r="AA147" s="6" t="str">
        <f t="shared" si="55"/>
        <v/>
      </c>
      <c r="AB147" s="6" t="str">
        <f t="shared" si="56"/>
        <v/>
      </c>
    </row>
    <row r="148" spans="1:28" s="6" customFormat="1" ht="13.5" customHeight="1">
      <c r="A148" s="54" t="str">
        <f>เวลาเรียน1!A27</f>
        <v/>
      </c>
      <c r="B148" s="61" t="str">
        <f>IF(A148="","",SUM(คะแนนรายวิชา!D508:E508))</f>
        <v/>
      </c>
      <c r="C148" s="61" t="str">
        <f>IF(A148="","",SUM(คะแนนรายวิชา!H508:I508))</f>
        <v/>
      </c>
      <c r="D148" s="61" t="str">
        <f t="shared" si="46"/>
        <v/>
      </c>
      <c r="E148" s="62" t="str">
        <f>คะแนนรายวิชา!L508</f>
        <v/>
      </c>
      <c r="F148" s="61" t="str">
        <f>IF($F$123="","",IF(A148="","",SUM(คะแนนรายวิชา!D568:E568)))</f>
        <v/>
      </c>
      <c r="G148" s="61" t="str">
        <f>IF($F$123="","",IF(A148="","",SUM(คะแนนรายวิชา!H568:I568)))</f>
        <v/>
      </c>
      <c r="H148" s="61" t="str">
        <f t="shared" si="47"/>
        <v/>
      </c>
      <c r="I148" s="62" t="str">
        <f>IF($F$123="","",IF(A148="","",คะแนนรายวิชา!L568))</f>
        <v/>
      </c>
      <c r="J148" s="61" t="str">
        <f>IF($J$123="","",IF(A148="","",SUM(คะแนนรายวิชา!D630:E630)))</f>
        <v/>
      </c>
      <c r="K148" s="61" t="str">
        <f>IF($J$123="","",IF(A148="","",SUM(คะแนนรายวิชา!H630:I630)))</f>
        <v/>
      </c>
      <c r="L148" s="61" t="str">
        <f t="shared" si="48"/>
        <v/>
      </c>
      <c r="M148" s="62" t="str">
        <f>IF($J$123="","",IF(A148="","",คะแนนรายวิชา!L630))</f>
        <v/>
      </c>
      <c r="N148" s="61" t="str">
        <f>IF($N$123="","",IF(A148="","",SUM(คะแนนรายวิชา!D689:E689)))</f>
        <v/>
      </c>
      <c r="O148" s="61" t="str">
        <f>IF($N$123="","",IF(A148="","",SUM(คะแนนรายวิชา!H689:I689)))</f>
        <v/>
      </c>
      <c r="P148" s="61" t="str">
        <f t="shared" si="49"/>
        <v/>
      </c>
      <c r="Q148" s="62" t="str">
        <f>IF($N$123="","",IF(A148="","",คะแนนรายวิชา!L689))</f>
        <v/>
      </c>
      <c r="R148" s="141" t="str">
        <f>IF('กรอกข้อมูล นร1'!E25="ย้าย",'กรอกข้อมูล นร1'!E25,"")</f>
        <v/>
      </c>
      <c r="S148" s="6" t="str">
        <f t="shared" si="34"/>
        <v/>
      </c>
      <c r="T148" s="6" t="str">
        <f t="shared" si="50"/>
        <v/>
      </c>
      <c r="U148" s="6" t="str">
        <f t="shared" si="51"/>
        <v/>
      </c>
      <c r="V148" s="6" t="str">
        <f t="shared" si="52"/>
        <v/>
      </c>
      <c r="W148" s="6" t="str">
        <f t="shared" si="35"/>
        <v/>
      </c>
      <c r="X148" s="310"/>
      <c r="Y148" s="6" t="str">
        <f t="shared" si="53"/>
        <v/>
      </c>
      <c r="Z148" s="6" t="str">
        <f t="shared" si="54"/>
        <v/>
      </c>
      <c r="AA148" s="6" t="str">
        <f t="shared" si="55"/>
        <v/>
      </c>
      <c r="AB148" s="6" t="str">
        <f t="shared" si="56"/>
        <v/>
      </c>
    </row>
    <row r="149" spans="1:28" s="6" customFormat="1" ht="13.5" customHeight="1">
      <c r="A149" s="54" t="str">
        <f>เวลาเรียน1!A28</f>
        <v/>
      </c>
      <c r="B149" s="61" t="str">
        <f>IF(A149="","",SUM(คะแนนรายวิชา!D509:E509))</f>
        <v/>
      </c>
      <c r="C149" s="61" t="str">
        <f>IF(A149="","",SUM(คะแนนรายวิชา!H509:I509))</f>
        <v/>
      </c>
      <c r="D149" s="61" t="str">
        <f t="shared" si="46"/>
        <v/>
      </c>
      <c r="E149" s="62" t="str">
        <f>คะแนนรายวิชา!L509</f>
        <v/>
      </c>
      <c r="F149" s="61" t="str">
        <f>IF($F$123="","",IF(A149="","",SUM(คะแนนรายวิชา!D569:E569)))</f>
        <v/>
      </c>
      <c r="G149" s="61" t="str">
        <f>IF($F$123="","",IF(A149="","",SUM(คะแนนรายวิชา!H569:I569)))</f>
        <v/>
      </c>
      <c r="H149" s="61" t="str">
        <f t="shared" si="47"/>
        <v/>
      </c>
      <c r="I149" s="62" t="str">
        <f>IF($F$123="","",IF(A149="","",คะแนนรายวิชา!L569))</f>
        <v/>
      </c>
      <c r="J149" s="61" t="str">
        <f>IF($J$123="","",IF(A149="","",SUM(คะแนนรายวิชา!D631:E631)))</f>
        <v/>
      </c>
      <c r="K149" s="61" t="str">
        <f>IF($J$123="","",IF(A149="","",SUM(คะแนนรายวิชา!H631:I631)))</f>
        <v/>
      </c>
      <c r="L149" s="61" t="str">
        <f t="shared" si="48"/>
        <v/>
      </c>
      <c r="M149" s="62" t="str">
        <f>IF($J$123="","",IF(A149="","",คะแนนรายวิชา!L631))</f>
        <v/>
      </c>
      <c r="N149" s="61" t="str">
        <f>IF($N$123="","",IF(A149="","",SUM(คะแนนรายวิชา!D690:E690)))</f>
        <v/>
      </c>
      <c r="O149" s="61" t="str">
        <f>IF($N$123="","",IF(A149="","",SUM(คะแนนรายวิชา!H690:I690)))</f>
        <v/>
      </c>
      <c r="P149" s="61" t="str">
        <f t="shared" si="49"/>
        <v/>
      </c>
      <c r="Q149" s="62" t="str">
        <f>IF($N$123="","",IF(A149="","",คะแนนรายวิชา!L690))</f>
        <v/>
      </c>
      <c r="R149" s="141" t="str">
        <f>IF('กรอกข้อมูล นร1'!E26="ย้าย",'กรอกข้อมูล นร1'!E26,"")</f>
        <v/>
      </c>
      <c r="S149" s="6" t="str">
        <f t="shared" si="34"/>
        <v/>
      </c>
      <c r="T149" s="6" t="str">
        <f t="shared" si="50"/>
        <v/>
      </c>
      <c r="U149" s="6" t="str">
        <f t="shared" si="51"/>
        <v/>
      </c>
      <c r="V149" s="6" t="str">
        <f t="shared" si="52"/>
        <v/>
      </c>
      <c r="W149" s="6" t="str">
        <f t="shared" si="35"/>
        <v/>
      </c>
      <c r="X149" s="310"/>
      <c r="Y149" s="6" t="str">
        <f t="shared" si="53"/>
        <v/>
      </c>
      <c r="Z149" s="6" t="str">
        <f t="shared" si="54"/>
        <v/>
      </c>
      <c r="AA149" s="6" t="str">
        <f t="shared" si="55"/>
        <v/>
      </c>
      <c r="AB149" s="6" t="str">
        <f t="shared" si="56"/>
        <v/>
      </c>
    </row>
    <row r="150" spans="1:28" s="6" customFormat="1" ht="13.5" customHeight="1">
      <c r="A150" s="54" t="str">
        <f>เวลาเรียน1!A29</f>
        <v/>
      </c>
      <c r="B150" s="61" t="str">
        <f>IF(A150="","",SUM(คะแนนรายวิชา!D510:E510))</f>
        <v/>
      </c>
      <c r="C150" s="61" t="str">
        <f>IF(A150="","",SUM(คะแนนรายวิชา!H510:I510))</f>
        <v/>
      </c>
      <c r="D150" s="61" t="str">
        <f t="shared" si="46"/>
        <v/>
      </c>
      <c r="E150" s="62" t="str">
        <f>คะแนนรายวิชา!L510</f>
        <v/>
      </c>
      <c r="F150" s="61" t="str">
        <f>IF($F$123="","",IF(A150="","",SUM(คะแนนรายวิชา!D570:E570)))</f>
        <v/>
      </c>
      <c r="G150" s="61" t="str">
        <f>IF($F$123="","",IF(A150="","",SUM(คะแนนรายวิชา!H570:I570)))</f>
        <v/>
      </c>
      <c r="H150" s="61" t="str">
        <f t="shared" si="47"/>
        <v/>
      </c>
      <c r="I150" s="62" t="str">
        <f>IF($F$123="","",IF(A150="","",คะแนนรายวิชา!L570))</f>
        <v/>
      </c>
      <c r="J150" s="61" t="str">
        <f>IF($J$123="","",IF(A150="","",SUM(คะแนนรายวิชา!D632:E632)))</f>
        <v/>
      </c>
      <c r="K150" s="61" t="str">
        <f>IF($J$123="","",IF(A150="","",SUM(คะแนนรายวิชา!H632:I632)))</f>
        <v/>
      </c>
      <c r="L150" s="61" t="str">
        <f t="shared" si="48"/>
        <v/>
      </c>
      <c r="M150" s="62" t="str">
        <f>IF($J$123="","",IF(A150="","",คะแนนรายวิชา!L632))</f>
        <v/>
      </c>
      <c r="N150" s="61" t="str">
        <f>IF($N$123="","",IF(A150="","",SUM(คะแนนรายวิชา!D691:E691)))</f>
        <v/>
      </c>
      <c r="O150" s="61" t="str">
        <f>IF($N$123="","",IF(A150="","",SUM(คะแนนรายวิชา!H691:I691)))</f>
        <v/>
      </c>
      <c r="P150" s="61" t="str">
        <f t="shared" si="49"/>
        <v/>
      </c>
      <c r="Q150" s="62" t="str">
        <f>IF($N$123="","",IF(A150="","",คะแนนรายวิชา!L691))</f>
        <v/>
      </c>
      <c r="R150" s="141" t="str">
        <f>IF('กรอกข้อมูล นร1'!E27="ย้าย",'กรอกข้อมูล นร1'!E27,"")</f>
        <v/>
      </c>
      <c r="S150" s="6" t="str">
        <f t="shared" si="34"/>
        <v/>
      </c>
      <c r="T150" s="6" t="str">
        <f t="shared" si="50"/>
        <v/>
      </c>
      <c r="U150" s="6" t="str">
        <f t="shared" si="51"/>
        <v/>
      </c>
      <c r="V150" s="6" t="str">
        <f t="shared" si="52"/>
        <v/>
      </c>
      <c r="W150" s="6" t="str">
        <f t="shared" si="35"/>
        <v/>
      </c>
      <c r="X150" s="310"/>
      <c r="Y150" s="6" t="str">
        <f t="shared" si="53"/>
        <v/>
      </c>
      <c r="Z150" s="6" t="str">
        <f t="shared" si="54"/>
        <v/>
      </c>
      <c r="AA150" s="6" t="str">
        <f t="shared" si="55"/>
        <v/>
      </c>
      <c r="AB150" s="6" t="str">
        <f t="shared" si="56"/>
        <v/>
      </c>
    </row>
    <row r="151" spans="1:28" s="6" customFormat="1" ht="13.5" customHeight="1">
      <c r="A151" s="54" t="str">
        <f>เวลาเรียน1!A30</f>
        <v/>
      </c>
      <c r="B151" s="61" t="str">
        <f>IF(A151="","",SUM(คะแนนรายวิชา!D511:E511))</f>
        <v/>
      </c>
      <c r="C151" s="61" t="str">
        <f>IF(A151="","",SUM(คะแนนรายวิชา!H511:I511))</f>
        <v/>
      </c>
      <c r="D151" s="61" t="str">
        <f t="shared" si="46"/>
        <v/>
      </c>
      <c r="E151" s="62" t="str">
        <f>คะแนนรายวิชา!L511</f>
        <v/>
      </c>
      <c r="F151" s="61" t="str">
        <f>IF($F$123="","",IF(A151="","",SUM(คะแนนรายวิชา!D571:E571)))</f>
        <v/>
      </c>
      <c r="G151" s="61" t="str">
        <f>IF($F$123="","",IF(A151="","",SUM(คะแนนรายวิชา!H571:I571)))</f>
        <v/>
      </c>
      <c r="H151" s="61" t="str">
        <f t="shared" si="47"/>
        <v/>
      </c>
      <c r="I151" s="62" t="str">
        <f>IF($F$123="","",IF(A151="","",คะแนนรายวิชา!L571))</f>
        <v/>
      </c>
      <c r="J151" s="61" t="str">
        <f>IF($J$123="","",IF(A151="","",SUM(คะแนนรายวิชา!D633:E633)))</f>
        <v/>
      </c>
      <c r="K151" s="61" t="str">
        <f>IF($J$123="","",IF(A151="","",SUM(คะแนนรายวิชา!H633:I633)))</f>
        <v/>
      </c>
      <c r="L151" s="61" t="str">
        <f t="shared" si="48"/>
        <v/>
      </c>
      <c r="M151" s="62" t="str">
        <f>IF($J$123="","",IF(A151="","",คะแนนรายวิชา!L633))</f>
        <v/>
      </c>
      <c r="N151" s="61" t="str">
        <f>IF($N$123="","",IF(A151="","",SUM(คะแนนรายวิชา!D692:E692)))</f>
        <v/>
      </c>
      <c r="O151" s="61" t="str">
        <f>IF($N$123="","",IF(A151="","",SUM(คะแนนรายวิชา!H692:I692)))</f>
        <v/>
      </c>
      <c r="P151" s="61" t="str">
        <f t="shared" si="49"/>
        <v/>
      </c>
      <c r="Q151" s="62" t="str">
        <f>IF($N$123="","",IF(A151="","",คะแนนรายวิชา!L692))</f>
        <v/>
      </c>
      <c r="R151" s="141" t="str">
        <f>IF('กรอกข้อมูล นร1'!E28="ย้าย",'กรอกข้อมูล นร1'!E28,"")</f>
        <v/>
      </c>
      <c r="S151" s="6" t="str">
        <f t="shared" si="34"/>
        <v/>
      </c>
      <c r="T151" s="6" t="str">
        <f t="shared" si="50"/>
        <v/>
      </c>
      <c r="U151" s="6" t="str">
        <f t="shared" si="51"/>
        <v/>
      </c>
      <c r="V151" s="6" t="str">
        <f t="shared" si="52"/>
        <v/>
      </c>
      <c r="W151" s="6" t="str">
        <f t="shared" si="35"/>
        <v/>
      </c>
      <c r="X151" s="310"/>
      <c r="Y151" s="6" t="str">
        <f t="shared" si="53"/>
        <v/>
      </c>
      <c r="Z151" s="6" t="str">
        <f t="shared" si="54"/>
        <v/>
      </c>
      <c r="AA151" s="6" t="str">
        <f t="shared" si="55"/>
        <v/>
      </c>
      <c r="AB151" s="6" t="str">
        <f t="shared" si="56"/>
        <v/>
      </c>
    </row>
    <row r="152" spans="1:28" s="6" customFormat="1" ht="13.5" customHeight="1">
      <c r="A152" s="54" t="str">
        <f>เวลาเรียน1!A31</f>
        <v/>
      </c>
      <c r="B152" s="61" t="str">
        <f>IF(A152="","",SUM(คะแนนรายวิชา!D512:E512))</f>
        <v/>
      </c>
      <c r="C152" s="61" t="str">
        <f>IF(A152="","",SUM(คะแนนรายวิชา!H512:I512))</f>
        <v/>
      </c>
      <c r="D152" s="61" t="str">
        <f t="shared" si="46"/>
        <v/>
      </c>
      <c r="E152" s="62" t="str">
        <f>คะแนนรายวิชา!L512</f>
        <v/>
      </c>
      <c r="F152" s="61" t="str">
        <f>IF($F$123="","",IF(A152="","",SUM(คะแนนรายวิชา!D572:E572)))</f>
        <v/>
      </c>
      <c r="G152" s="61" t="str">
        <f>IF($F$123="","",IF(A152="","",SUM(คะแนนรายวิชา!H572:I572)))</f>
        <v/>
      </c>
      <c r="H152" s="61" t="str">
        <f t="shared" si="47"/>
        <v/>
      </c>
      <c r="I152" s="62" t="str">
        <f>IF($F$123="","",IF(A152="","",คะแนนรายวิชา!L572))</f>
        <v/>
      </c>
      <c r="J152" s="61" t="str">
        <f>IF($J$123="","",IF(A152="","",SUM(คะแนนรายวิชา!D634:E634)))</f>
        <v/>
      </c>
      <c r="K152" s="61" t="str">
        <f>IF($J$123="","",IF(A152="","",SUM(คะแนนรายวิชา!H634:I634)))</f>
        <v/>
      </c>
      <c r="L152" s="61" t="str">
        <f t="shared" si="48"/>
        <v/>
      </c>
      <c r="M152" s="62" t="str">
        <f>IF($J$123="","",IF(A152="","",คะแนนรายวิชา!L634))</f>
        <v/>
      </c>
      <c r="N152" s="61" t="str">
        <f>IF($N$123="","",IF(A152="","",SUM(คะแนนรายวิชา!D693:E693)))</f>
        <v/>
      </c>
      <c r="O152" s="61" t="str">
        <f>IF($N$123="","",IF(A152="","",SUM(คะแนนรายวิชา!H693:I693)))</f>
        <v/>
      </c>
      <c r="P152" s="61" t="str">
        <f t="shared" si="49"/>
        <v/>
      </c>
      <c r="Q152" s="62" t="str">
        <f>IF($N$123="","",IF(A152="","",คะแนนรายวิชา!L693))</f>
        <v/>
      </c>
      <c r="R152" s="141" t="str">
        <f>IF('กรอกข้อมูล นร1'!E29="ย้าย",'กรอกข้อมูล นร1'!E29,"")</f>
        <v/>
      </c>
      <c r="S152" s="6" t="str">
        <f t="shared" si="34"/>
        <v/>
      </c>
      <c r="T152" s="6" t="str">
        <f t="shared" si="50"/>
        <v/>
      </c>
      <c r="U152" s="6" t="str">
        <f t="shared" si="51"/>
        <v/>
      </c>
      <c r="V152" s="6" t="str">
        <f t="shared" si="52"/>
        <v/>
      </c>
      <c r="W152" s="6" t="str">
        <f t="shared" si="35"/>
        <v/>
      </c>
      <c r="X152" s="310"/>
      <c r="Y152" s="6" t="str">
        <f t="shared" si="53"/>
        <v/>
      </c>
      <c r="Z152" s="6" t="str">
        <f t="shared" si="54"/>
        <v/>
      </c>
      <c r="AA152" s="6" t="str">
        <f t="shared" si="55"/>
        <v/>
      </c>
      <c r="AB152" s="6" t="str">
        <f t="shared" si="56"/>
        <v/>
      </c>
    </row>
    <row r="153" spans="1:28" s="6" customFormat="1" ht="13.5" customHeight="1">
      <c r="A153" s="54" t="str">
        <f>เวลาเรียน1!A32</f>
        <v/>
      </c>
      <c r="B153" s="61" t="str">
        <f>IF(A153="","",SUM(คะแนนรายวิชา!D513:E513))</f>
        <v/>
      </c>
      <c r="C153" s="61" t="str">
        <f>IF(A153="","",SUM(คะแนนรายวิชา!H513:I513))</f>
        <v/>
      </c>
      <c r="D153" s="61" t="str">
        <f t="shared" si="46"/>
        <v/>
      </c>
      <c r="E153" s="62" t="str">
        <f>คะแนนรายวิชา!L513</f>
        <v/>
      </c>
      <c r="F153" s="61" t="str">
        <f>IF($F$123="","",IF(A153="","",SUM(คะแนนรายวิชา!D573:E573)))</f>
        <v/>
      </c>
      <c r="G153" s="61" t="str">
        <f>IF($F$123="","",IF(A153="","",SUM(คะแนนรายวิชา!H573:I573)))</f>
        <v/>
      </c>
      <c r="H153" s="61" t="str">
        <f t="shared" si="47"/>
        <v/>
      </c>
      <c r="I153" s="62" t="str">
        <f>IF($F$123="","",IF(A153="","",คะแนนรายวิชา!L573))</f>
        <v/>
      </c>
      <c r="J153" s="61" t="str">
        <f>IF($J$123="","",IF(A153="","",SUM(คะแนนรายวิชา!D635:E635)))</f>
        <v/>
      </c>
      <c r="K153" s="61" t="str">
        <f>IF($J$123="","",IF(A153="","",SUM(คะแนนรายวิชา!H635:I635)))</f>
        <v/>
      </c>
      <c r="L153" s="61" t="str">
        <f t="shared" si="48"/>
        <v/>
      </c>
      <c r="M153" s="62" t="str">
        <f>IF($J$123="","",IF(A153="","",คะแนนรายวิชา!L635))</f>
        <v/>
      </c>
      <c r="N153" s="61" t="str">
        <f>IF($N$123="","",IF(A153="","",SUM(คะแนนรายวิชา!D694:E694)))</f>
        <v/>
      </c>
      <c r="O153" s="61" t="str">
        <f>IF($N$123="","",IF(A153="","",SUM(คะแนนรายวิชา!H694:I694)))</f>
        <v/>
      </c>
      <c r="P153" s="61" t="str">
        <f t="shared" si="49"/>
        <v/>
      </c>
      <c r="Q153" s="62" t="str">
        <f>IF($N$123="","",IF(A153="","",คะแนนรายวิชา!L694))</f>
        <v/>
      </c>
      <c r="R153" s="141" t="str">
        <f>IF('กรอกข้อมูล นร1'!E30="ย้าย",'กรอกข้อมูล นร1'!E30,"")</f>
        <v/>
      </c>
      <c r="S153" s="6" t="str">
        <f t="shared" si="34"/>
        <v/>
      </c>
      <c r="T153" s="6" t="str">
        <f t="shared" si="50"/>
        <v/>
      </c>
      <c r="U153" s="6" t="str">
        <f t="shared" si="51"/>
        <v/>
      </c>
      <c r="V153" s="6" t="str">
        <f t="shared" si="52"/>
        <v/>
      </c>
      <c r="W153" s="6" t="str">
        <f t="shared" si="35"/>
        <v/>
      </c>
      <c r="X153" s="310"/>
      <c r="Y153" s="6" t="str">
        <f t="shared" si="53"/>
        <v/>
      </c>
      <c r="Z153" s="6" t="str">
        <f t="shared" si="54"/>
        <v/>
      </c>
      <c r="AA153" s="6" t="str">
        <f t="shared" si="55"/>
        <v/>
      </c>
      <c r="AB153" s="6" t="str">
        <f t="shared" si="56"/>
        <v/>
      </c>
    </row>
    <row r="154" spans="1:28" s="6" customFormat="1" ht="13.5" customHeight="1">
      <c r="A154" s="54" t="str">
        <f>เวลาเรียน1!A33</f>
        <v/>
      </c>
      <c r="B154" s="61" t="str">
        <f>IF(A154="","",SUM(คะแนนรายวิชา!D514:E514))</f>
        <v/>
      </c>
      <c r="C154" s="61" t="str">
        <f>IF(A154="","",SUM(คะแนนรายวิชา!H514:I514))</f>
        <v/>
      </c>
      <c r="D154" s="61" t="str">
        <f t="shared" si="46"/>
        <v/>
      </c>
      <c r="E154" s="62" t="str">
        <f>คะแนนรายวิชา!L514</f>
        <v/>
      </c>
      <c r="F154" s="61" t="str">
        <f>IF($F$123="","",IF(A154="","",SUM(คะแนนรายวิชา!D574:E574)))</f>
        <v/>
      </c>
      <c r="G154" s="61" t="str">
        <f>IF($F$123="","",IF(A154="","",SUM(คะแนนรายวิชา!H574:I574)))</f>
        <v/>
      </c>
      <c r="H154" s="61" t="str">
        <f t="shared" si="47"/>
        <v/>
      </c>
      <c r="I154" s="62" t="str">
        <f>IF($F$123="","",IF(A154="","",คะแนนรายวิชา!L574))</f>
        <v/>
      </c>
      <c r="J154" s="61" t="str">
        <f>IF($J$123="","",IF(A154="","",SUM(คะแนนรายวิชา!D636:E636)))</f>
        <v/>
      </c>
      <c r="K154" s="61" t="str">
        <f>IF($J$123="","",IF(A154="","",SUM(คะแนนรายวิชา!H636:I636)))</f>
        <v/>
      </c>
      <c r="L154" s="61" t="str">
        <f t="shared" si="48"/>
        <v/>
      </c>
      <c r="M154" s="62" t="str">
        <f>IF($J$123="","",IF(A154="","",คะแนนรายวิชา!L636))</f>
        <v/>
      </c>
      <c r="N154" s="61" t="str">
        <f>IF($N$123="","",IF(A154="","",SUM(คะแนนรายวิชา!D695:E695)))</f>
        <v/>
      </c>
      <c r="O154" s="61" t="str">
        <f>IF($N$123="","",IF(A154="","",SUM(คะแนนรายวิชา!H695:I695)))</f>
        <v/>
      </c>
      <c r="P154" s="61" t="str">
        <f t="shared" si="49"/>
        <v/>
      </c>
      <c r="Q154" s="62" t="str">
        <f>IF($N$123="","",IF(A154="","",คะแนนรายวิชา!L695))</f>
        <v/>
      </c>
      <c r="R154" s="141" t="str">
        <f>IF('กรอกข้อมูล นร1'!E31="ย้าย",'กรอกข้อมูล นร1'!E31,"")</f>
        <v/>
      </c>
      <c r="S154" s="6" t="str">
        <f t="shared" si="34"/>
        <v/>
      </c>
      <c r="T154" s="6" t="str">
        <f t="shared" si="50"/>
        <v/>
      </c>
      <c r="U154" s="6" t="str">
        <f t="shared" si="51"/>
        <v/>
      </c>
      <c r="V154" s="6" t="str">
        <f t="shared" si="52"/>
        <v/>
      </c>
      <c r="W154" s="6" t="str">
        <f t="shared" si="35"/>
        <v/>
      </c>
      <c r="X154" s="310"/>
      <c r="Y154" s="6" t="str">
        <f t="shared" si="53"/>
        <v/>
      </c>
      <c r="Z154" s="6" t="str">
        <f t="shared" si="54"/>
        <v/>
      </c>
      <c r="AA154" s="6" t="str">
        <f t="shared" si="55"/>
        <v/>
      </c>
      <c r="AB154" s="6" t="str">
        <f t="shared" si="56"/>
        <v/>
      </c>
    </row>
    <row r="155" spans="1:28" s="6" customFormat="1" ht="13.5" customHeight="1">
      <c r="A155" s="54" t="str">
        <f>เวลาเรียน1!A34</f>
        <v/>
      </c>
      <c r="B155" s="61" t="str">
        <f>IF(A155="","",SUM(คะแนนรายวิชา!D515:E515))</f>
        <v/>
      </c>
      <c r="C155" s="61" t="str">
        <f>IF(A155="","",SUM(คะแนนรายวิชา!H515:I515))</f>
        <v/>
      </c>
      <c r="D155" s="61" t="str">
        <f t="shared" si="46"/>
        <v/>
      </c>
      <c r="E155" s="62" t="str">
        <f>คะแนนรายวิชา!L515</f>
        <v/>
      </c>
      <c r="F155" s="61" t="str">
        <f>IF($F$123="","",IF(A155="","",SUM(คะแนนรายวิชา!D575:E575)))</f>
        <v/>
      </c>
      <c r="G155" s="61" t="str">
        <f>IF($F$123="","",IF(A155="","",SUM(คะแนนรายวิชา!H575:I575)))</f>
        <v/>
      </c>
      <c r="H155" s="61" t="str">
        <f t="shared" si="47"/>
        <v/>
      </c>
      <c r="I155" s="62" t="str">
        <f>IF($F$123="","",IF(A155="","",คะแนนรายวิชา!L575))</f>
        <v/>
      </c>
      <c r="J155" s="61" t="str">
        <f>IF($J$123="","",IF(A155="","",SUM(คะแนนรายวิชา!D637:E637)))</f>
        <v/>
      </c>
      <c r="K155" s="61" t="str">
        <f>IF($J$123="","",IF(A155="","",SUM(คะแนนรายวิชา!H637:I637)))</f>
        <v/>
      </c>
      <c r="L155" s="61" t="str">
        <f t="shared" si="48"/>
        <v/>
      </c>
      <c r="M155" s="62" t="str">
        <f>IF($J$123="","",IF(A155="","",คะแนนรายวิชา!L637))</f>
        <v/>
      </c>
      <c r="N155" s="61" t="str">
        <f>IF($N$123="","",IF(A155="","",SUM(คะแนนรายวิชา!D696:E696)))</f>
        <v/>
      </c>
      <c r="O155" s="61" t="str">
        <f>IF($N$123="","",IF(A155="","",SUM(คะแนนรายวิชา!H696:I696)))</f>
        <v/>
      </c>
      <c r="P155" s="61" t="str">
        <f t="shared" si="49"/>
        <v/>
      </c>
      <c r="Q155" s="62" t="str">
        <f>IF($N$123="","",IF(A155="","",คะแนนรายวิชา!L696))</f>
        <v/>
      </c>
      <c r="R155" s="141" t="str">
        <f>IF('กรอกข้อมูล นร1'!E32="ย้าย",'กรอกข้อมูล นร1'!E32,"")</f>
        <v/>
      </c>
      <c r="S155" s="6" t="str">
        <f t="shared" si="34"/>
        <v/>
      </c>
      <c r="T155" s="6" t="str">
        <f t="shared" si="50"/>
        <v/>
      </c>
      <c r="U155" s="6" t="str">
        <f t="shared" si="51"/>
        <v/>
      </c>
      <c r="V155" s="6" t="str">
        <f t="shared" si="52"/>
        <v/>
      </c>
      <c r="W155" s="6" t="str">
        <f t="shared" si="35"/>
        <v/>
      </c>
      <c r="X155" s="310"/>
      <c r="Y155" s="6" t="str">
        <f t="shared" si="53"/>
        <v/>
      </c>
      <c r="Z155" s="6" t="str">
        <f t="shared" si="54"/>
        <v/>
      </c>
      <c r="AA155" s="6" t="str">
        <f t="shared" si="55"/>
        <v/>
      </c>
      <c r="AB155" s="6" t="str">
        <f t="shared" si="56"/>
        <v/>
      </c>
    </row>
    <row r="156" spans="1:28" s="6" customFormat="1" ht="13.5" customHeight="1">
      <c r="A156" s="54" t="str">
        <f>เวลาเรียน1!A35</f>
        <v/>
      </c>
      <c r="B156" s="61" t="str">
        <f>IF(A156="","",SUM(คะแนนรายวิชา!D516:E516))</f>
        <v/>
      </c>
      <c r="C156" s="61" t="str">
        <f>IF(A156="","",SUM(คะแนนรายวิชา!H516:I516))</f>
        <v/>
      </c>
      <c r="D156" s="61" t="str">
        <f t="shared" si="46"/>
        <v/>
      </c>
      <c r="E156" s="62" t="str">
        <f>คะแนนรายวิชา!L516</f>
        <v/>
      </c>
      <c r="F156" s="61" t="str">
        <f>IF($F$123="","",IF(A156="","",SUM(คะแนนรายวิชา!D576:E576)))</f>
        <v/>
      </c>
      <c r="G156" s="61" t="str">
        <f>IF($F$123="","",IF(A156="","",SUM(คะแนนรายวิชา!H576:I576)))</f>
        <v/>
      </c>
      <c r="H156" s="61" t="str">
        <f t="shared" si="47"/>
        <v/>
      </c>
      <c r="I156" s="62" t="str">
        <f>IF($F$123="","",IF(A156="","",คะแนนรายวิชา!L576))</f>
        <v/>
      </c>
      <c r="J156" s="61" t="str">
        <f>IF($J$123="","",IF(A156="","",SUM(คะแนนรายวิชา!D638:E638)))</f>
        <v/>
      </c>
      <c r="K156" s="61" t="str">
        <f>IF($J$123="","",IF(A156="","",SUM(คะแนนรายวิชา!H638:I638)))</f>
        <v/>
      </c>
      <c r="L156" s="61" t="str">
        <f t="shared" si="48"/>
        <v/>
      </c>
      <c r="M156" s="62" t="str">
        <f>IF($J$123="","",IF(A156="","",คะแนนรายวิชา!L638))</f>
        <v/>
      </c>
      <c r="N156" s="61" t="str">
        <f>IF($N$123="","",IF(A156="","",SUM(คะแนนรายวิชา!D697:E697)))</f>
        <v/>
      </c>
      <c r="O156" s="61" t="str">
        <f>IF($N$123="","",IF(A156="","",SUM(คะแนนรายวิชา!H697:I697)))</f>
        <v/>
      </c>
      <c r="P156" s="61" t="str">
        <f t="shared" si="49"/>
        <v/>
      </c>
      <c r="Q156" s="62" t="str">
        <f>IF($N$123="","",IF(A156="","",คะแนนรายวิชา!L697))</f>
        <v/>
      </c>
      <c r="R156" s="141" t="str">
        <f>IF('กรอกข้อมูล นร1'!E33="ย้าย",'กรอกข้อมูล นร1'!E33,"")</f>
        <v/>
      </c>
      <c r="S156" s="6" t="str">
        <f t="shared" si="34"/>
        <v/>
      </c>
      <c r="T156" s="6" t="str">
        <f t="shared" si="50"/>
        <v/>
      </c>
      <c r="U156" s="6" t="str">
        <f t="shared" si="51"/>
        <v/>
      </c>
      <c r="V156" s="6" t="str">
        <f t="shared" si="52"/>
        <v/>
      </c>
      <c r="W156" s="6" t="str">
        <f t="shared" si="35"/>
        <v/>
      </c>
      <c r="X156" s="310"/>
      <c r="Y156" s="6" t="str">
        <f t="shared" si="53"/>
        <v/>
      </c>
      <c r="Z156" s="6" t="str">
        <f t="shared" si="54"/>
        <v/>
      </c>
      <c r="AA156" s="6" t="str">
        <f t="shared" si="55"/>
        <v/>
      </c>
      <c r="AB156" s="6" t="str">
        <f t="shared" si="56"/>
        <v/>
      </c>
    </row>
    <row r="157" spans="1:28" s="6" customFormat="1" ht="13.5" customHeight="1">
      <c r="A157" s="54" t="str">
        <f>เวลาเรียน1!A36</f>
        <v/>
      </c>
      <c r="B157" s="61" t="str">
        <f>IF(A157="","",SUM(คะแนนรายวิชา!D517:E517))</f>
        <v/>
      </c>
      <c r="C157" s="61" t="str">
        <f>IF(A157="","",SUM(คะแนนรายวิชา!H517:I517))</f>
        <v/>
      </c>
      <c r="D157" s="61" t="str">
        <f t="shared" si="46"/>
        <v/>
      </c>
      <c r="E157" s="62" t="str">
        <f>คะแนนรายวิชา!L517</f>
        <v/>
      </c>
      <c r="F157" s="61" t="str">
        <f>IF($F$123="","",IF(A157="","",SUM(คะแนนรายวิชา!D577:E577)))</f>
        <v/>
      </c>
      <c r="G157" s="61" t="str">
        <f>IF($F$123="","",IF(A157="","",SUM(คะแนนรายวิชา!H577:I577)))</f>
        <v/>
      </c>
      <c r="H157" s="61" t="str">
        <f t="shared" si="47"/>
        <v/>
      </c>
      <c r="I157" s="62" t="str">
        <f>IF($F$123="","",IF(A157="","",คะแนนรายวิชา!L577))</f>
        <v/>
      </c>
      <c r="J157" s="61" t="str">
        <f>IF($J$123="","",IF(A157="","",SUM(คะแนนรายวิชา!D639:E639)))</f>
        <v/>
      </c>
      <c r="K157" s="61" t="str">
        <f>IF($J$123="","",IF(A157="","",SUM(คะแนนรายวิชา!H639:I639)))</f>
        <v/>
      </c>
      <c r="L157" s="61" t="str">
        <f t="shared" si="48"/>
        <v/>
      </c>
      <c r="M157" s="62" t="str">
        <f>IF($J$123="","",IF(A157="","",คะแนนรายวิชา!L639))</f>
        <v/>
      </c>
      <c r="N157" s="61" t="str">
        <f>IF($N$123="","",IF(A157="","",SUM(คะแนนรายวิชา!D698:E698)))</f>
        <v/>
      </c>
      <c r="O157" s="61" t="str">
        <f>IF($N$123="","",IF(A157="","",SUM(คะแนนรายวิชา!H698:I698)))</f>
        <v/>
      </c>
      <c r="P157" s="61" t="str">
        <f t="shared" si="49"/>
        <v/>
      </c>
      <c r="Q157" s="62" t="str">
        <f>IF($N$123="","",IF(A157="","",คะแนนรายวิชา!L698))</f>
        <v/>
      </c>
      <c r="R157" s="141" t="str">
        <f>IF('กรอกข้อมูล นร1'!E34="ย้าย",'กรอกข้อมูล นร1'!E34,"")</f>
        <v/>
      </c>
      <c r="S157" s="6" t="str">
        <f t="shared" ref="S157:S343" si="57">IF(COUNTIF(E157,"0"),COUNTIF(E157,"0"),"")</f>
        <v/>
      </c>
      <c r="T157" s="6" t="str">
        <f t="shared" si="50"/>
        <v/>
      </c>
      <c r="U157" s="6" t="str">
        <f t="shared" si="51"/>
        <v/>
      </c>
      <c r="V157" s="6" t="str">
        <f t="shared" si="52"/>
        <v/>
      </c>
      <c r="W157" s="6" t="str">
        <f t="shared" ref="W157:W342" si="58">IF(SUM(S157:V157),SUM(S157:V157),"")</f>
        <v/>
      </c>
      <c r="X157" s="310"/>
      <c r="Y157" s="6" t="str">
        <f t="shared" si="53"/>
        <v/>
      </c>
      <c r="Z157" s="6" t="str">
        <f t="shared" si="54"/>
        <v/>
      </c>
      <c r="AA157" s="6" t="str">
        <f t="shared" si="55"/>
        <v/>
      </c>
      <c r="AB157" s="6" t="str">
        <f t="shared" si="56"/>
        <v/>
      </c>
    </row>
    <row r="158" spans="1:28" s="6" customFormat="1" ht="13.5" customHeight="1">
      <c r="A158" s="54" t="str">
        <f>เวลาเรียน1!A37</f>
        <v/>
      </c>
      <c r="B158" s="61" t="str">
        <f>IF(A158="","",SUM(คะแนนรายวิชา!D518:E518))</f>
        <v/>
      </c>
      <c r="C158" s="61" t="str">
        <f>IF(A158="","",SUM(คะแนนรายวิชา!H518:I518))</f>
        <v/>
      </c>
      <c r="D158" s="61" t="str">
        <f t="shared" si="46"/>
        <v/>
      </c>
      <c r="E158" s="62" t="str">
        <f>คะแนนรายวิชา!L518</f>
        <v/>
      </c>
      <c r="F158" s="61" t="str">
        <f>IF($F$123="","",IF(A158="","",SUM(คะแนนรายวิชา!D578:E578)))</f>
        <v/>
      </c>
      <c r="G158" s="61" t="str">
        <f>IF($F$123="","",IF(A158="","",SUM(คะแนนรายวิชา!H578:I578)))</f>
        <v/>
      </c>
      <c r="H158" s="61" t="str">
        <f t="shared" si="47"/>
        <v/>
      </c>
      <c r="I158" s="62" t="str">
        <f>IF($F$123="","",IF(A158="","",คะแนนรายวิชา!L578))</f>
        <v/>
      </c>
      <c r="J158" s="61" t="str">
        <f>IF($J$123="","",IF(A158="","",SUM(คะแนนรายวิชา!D640:E640)))</f>
        <v/>
      </c>
      <c r="K158" s="61" t="str">
        <f>IF($J$123="","",IF(A158="","",SUM(คะแนนรายวิชา!H640:I640)))</f>
        <v/>
      </c>
      <c r="L158" s="61" t="str">
        <f t="shared" si="48"/>
        <v/>
      </c>
      <c r="M158" s="62" t="str">
        <f>IF($J$123="","",IF(A158="","",คะแนนรายวิชา!L640))</f>
        <v/>
      </c>
      <c r="N158" s="61" t="str">
        <f>IF($N$123="","",IF(A158="","",SUM(คะแนนรายวิชา!D699:E699)))</f>
        <v/>
      </c>
      <c r="O158" s="61" t="str">
        <f>IF($N$123="","",IF(A158="","",SUM(คะแนนรายวิชา!H699:I699)))</f>
        <v/>
      </c>
      <c r="P158" s="61" t="str">
        <f t="shared" si="49"/>
        <v/>
      </c>
      <c r="Q158" s="62" t="str">
        <f>IF($N$123="","",IF(A158="","",คะแนนรายวิชา!L699))</f>
        <v/>
      </c>
      <c r="R158" s="141" t="str">
        <f>IF('กรอกข้อมูล นร1'!E35="ย้าย",'กรอกข้อมูล นร1'!E35,"")</f>
        <v/>
      </c>
      <c r="S158" s="6" t="str">
        <f t="shared" si="57"/>
        <v/>
      </c>
      <c r="T158" s="6" t="str">
        <f t="shared" si="50"/>
        <v/>
      </c>
      <c r="U158" s="6" t="str">
        <f t="shared" si="51"/>
        <v/>
      </c>
      <c r="V158" s="6" t="str">
        <f t="shared" si="52"/>
        <v/>
      </c>
      <c r="W158" s="6" t="str">
        <f t="shared" si="58"/>
        <v/>
      </c>
      <c r="X158" s="310"/>
      <c r="Y158" s="6" t="str">
        <f t="shared" si="53"/>
        <v/>
      </c>
      <c r="Z158" s="6" t="str">
        <f t="shared" si="54"/>
        <v/>
      </c>
      <c r="AA158" s="6" t="str">
        <f t="shared" si="55"/>
        <v/>
      </c>
      <c r="AB158" s="6" t="str">
        <f t="shared" si="56"/>
        <v/>
      </c>
    </row>
    <row r="159" spans="1:28" s="6" customFormat="1" ht="13.5" customHeight="1">
      <c r="A159" s="54" t="str">
        <f>เวลาเรียน1!A38</f>
        <v/>
      </c>
      <c r="B159" s="61" t="str">
        <f>IF(A159="","",SUM(คะแนนรายวิชา!D519:E519))</f>
        <v/>
      </c>
      <c r="C159" s="61" t="str">
        <f>IF(A159="","",SUM(คะแนนรายวิชา!H519:I519))</f>
        <v/>
      </c>
      <c r="D159" s="61" t="str">
        <f t="shared" si="46"/>
        <v/>
      </c>
      <c r="E159" s="62" t="str">
        <f>คะแนนรายวิชา!L519</f>
        <v/>
      </c>
      <c r="F159" s="61" t="str">
        <f>IF($F$123="","",IF(A159="","",SUM(คะแนนรายวิชา!D579:E579)))</f>
        <v/>
      </c>
      <c r="G159" s="61" t="str">
        <f>IF($F$123="","",IF(A159="","",SUM(คะแนนรายวิชา!H579:I579)))</f>
        <v/>
      </c>
      <c r="H159" s="61" t="str">
        <f t="shared" si="47"/>
        <v/>
      </c>
      <c r="I159" s="62" t="str">
        <f>IF($F$123="","",IF(A159="","",คะแนนรายวิชา!L579))</f>
        <v/>
      </c>
      <c r="J159" s="61" t="str">
        <f>IF($J$123="","",IF(A159="","",SUM(คะแนนรายวิชา!D641:E641)))</f>
        <v/>
      </c>
      <c r="K159" s="61" t="str">
        <f>IF($J$123="","",IF(A159="","",SUM(คะแนนรายวิชา!H641:I641)))</f>
        <v/>
      </c>
      <c r="L159" s="61" t="str">
        <f t="shared" si="48"/>
        <v/>
      </c>
      <c r="M159" s="62" t="str">
        <f>IF($J$123="","",IF(A159="","",คะแนนรายวิชา!L641))</f>
        <v/>
      </c>
      <c r="N159" s="61" t="str">
        <f>IF($N$123="","",IF(A159="","",SUM(คะแนนรายวิชา!D700:E700)))</f>
        <v/>
      </c>
      <c r="O159" s="61" t="str">
        <f>IF($N$123="","",IF(A159="","",SUM(คะแนนรายวิชา!H700:I700)))</f>
        <v/>
      </c>
      <c r="P159" s="61" t="str">
        <f t="shared" si="49"/>
        <v/>
      </c>
      <c r="Q159" s="62" t="str">
        <f>IF($N$123="","",IF(A159="","",คะแนนรายวิชา!L700))</f>
        <v/>
      </c>
      <c r="R159" s="141" t="str">
        <f>IF('กรอกข้อมูล นร1'!E36="ย้าย",'กรอกข้อมูล นร1'!E36,"")</f>
        <v/>
      </c>
      <c r="S159" s="6" t="str">
        <f t="shared" si="57"/>
        <v/>
      </c>
      <c r="T159" s="6" t="str">
        <f t="shared" si="50"/>
        <v/>
      </c>
      <c r="U159" s="6" t="str">
        <f t="shared" si="51"/>
        <v/>
      </c>
      <c r="V159" s="6" t="str">
        <f t="shared" si="52"/>
        <v/>
      </c>
      <c r="W159" s="6" t="str">
        <f t="shared" si="58"/>
        <v/>
      </c>
      <c r="X159" s="310"/>
      <c r="Y159" s="6" t="str">
        <f t="shared" si="53"/>
        <v/>
      </c>
      <c r="Z159" s="6" t="str">
        <f t="shared" si="54"/>
        <v/>
      </c>
      <c r="AA159" s="6" t="str">
        <f t="shared" si="55"/>
        <v/>
      </c>
      <c r="AB159" s="6" t="str">
        <f t="shared" si="56"/>
        <v/>
      </c>
    </row>
    <row r="160" spans="1:28" s="6" customFormat="1" ht="13.5" customHeight="1">
      <c r="A160" s="54" t="str">
        <f>เวลาเรียน1!A39</f>
        <v/>
      </c>
      <c r="B160" s="61" t="str">
        <f>IF(A160="","",SUM(คะแนนรายวิชา!D520:E520))</f>
        <v/>
      </c>
      <c r="C160" s="61" t="str">
        <f>IF(A160="","",SUM(คะแนนรายวิชา!H520:I520))</f>
        <v/>
      </c>
      <c r="D160" s="61" t="str">
        <f t="shared" si="46"/>
        <v/>
      </c>
      <c r="E160" s="62" t="str">
        <f>คะแนนรายวิชา!L520</f>
        <v/>
      </c>
      <c r="F160" s="61" t="str">
        <f>IF($F$123="","",IF(A160="","",SUM(คะแนนรายวิชา!D580:E580)))</f>
        <v/>
      </c>
      <c r="G160" s="61" t="str">
        <f>IF($F$123="","",IF(A160="","",SUM(คะแนนรายวิชา!H580:I580)))</f>
        <v/>
      </c>
      <c r="H160" s="61" t="str">
        <f t="shared" si="47"/>
        <v/>
      </c>
      <c r="I160" s="62" t="str">
        <f>IF($F$123="","",IF(A160="","",คะแนนรายวิชา!L580))</f>
        <v/>
      </c>
      <c r="J160" s="61" t="str">
        <f>IF($J$123="","",IF(A160="","",SUM(คะแนนรายวิชา!D642:E642)))</f>
        <v/>
      </c>
      <c r="K160" s="61" t="str">
        <f>IF($J$123="","",IF(A160="","",SUM(คะแนนรายวิชา!H642:I642)))</f>
        <v/>
      </c>
      <c r="L160" s="61" t="str">
        <f t="shared" si="48"/>
        <v/>
      </c>
      <c r="M160" s="62" t="str">
        <f>IF($J$123="","",IF(A160="","",คะแนนรายวิชา!L642))</f>
        <v/>
      </c>
      <c r="N160" s="61" t="str">
        <f>IF($N$123="","",IF(A160="","",SUM(คะแนนรายวิชา!D701:E701)))</f>
        <v/>
      </c>
      <c r="O160" s="61" t="str">
        <f>IF($N$123="","",IF(A160="","",SUM(คะแนนรายวิชา!H701:I701)))</f>
        <v/>
      </c>
      <c r="P160" s="61" t="str">
        <f t="shared" si="49"/>
        <v/>
      </c>
      <c r="Q160" s="62" t="str">
        <f>IF($N$123="","",IF(A160="","",คะแนนรายวิชา!L701))</f>
        <v/>
      </c>
      <c r="R160" s="141" t="str">
        <f>IF('กรอกข้อมูล นร1'!E37="ย้าย",'กรอกข้อมูล นร1'!E37,"")</f>
        <v/>
      </c>
      <c r="S160" s="6" t="str">
        <f t="shared" si="57"/>
        <v/>
      </c>
      <c r="T160" s="6" t="str">
        <f t="shared" si="50"/>
        <v/>
      </c>
      <c r="U160" s="6" t="str">
        <f t="shared" si="51"/>
        <v/>
      </c>
      <c r="V160" s="6" t="str">
        <f t="shared" si="52"/>
        <v/>
      </c>
      <c r="W160" s="6" t="str">
        <f t="shared" si="58"/>
        <v/>
      </c>
      <c r="X160" s="310"/>
      <c r="Y160" s="6" t="str">
        <f t="shared" si="53"/>
        <v/>
      </c>
      <c r="Z160" s="6" t="str">
        <f t="shared" si="54"/>
        <v/>
      </c>
      <c r="AA160" s="6" t="str">
        <f t="shared" si="55"/>
        <v/>
      </c>
      <c r="AB160" s="6" t="str">
        <f t="shared" si="56"/>
        <v/>
      </c>
    </row>
    <row r="161" spans="1:28" s="6" customFormat="1" ht="13.5" customHeight="1">
      <c r="A161" s="54" t="str">
        <f>เวลาเรียน1!A40</f>
        <v/>
      </c>
      <c r="B161" s="61" t="str">
        <f>IF(A161="","",SUM(คะแนนรายวิชา!D521:E521))</f>
        <v/>
      </c>
      <c r="C161" s="61" t="str">
        <f>IF(A161="","",SUM(คะแนนรายวิชา!H521:I521))</f>
        <v/>
      </c>
      <c r="D161" s="61" t="str">
        <f t="shared" si="46"/>
        <v/>
      </c>
      <c r="E161" s="62" t="str">
        <f>คะแนนรายวิชา!L521</f>
        <v/>
      </c>
      <c r="F161" s="61" t="str">
        <f>IF($F$123="","",IF(A161="","",SUM(คะแนนรายวิชา!D581:E581)))</f>
        <v/>
      </c>
      <c r="G161" s="61" t="str">
        <f>IF($F$123="","",IF(A161="","",SUM(คะแนนรายวิชา!H581:I581)))</f>
        <v/>
      </c>
      <c r="H161" s="61" t="str">
        <f t="shared" si="47"/>
        <v/>
      </c>
      <c r="I161" s="62" t="str">
        <f>IF($F$123="","",IF(A161="","",คะแนนรายวิชา!L581))</f>
        <v/>
      </c>
      <c r="J161" s="61" t="str">
        <f>IF($J$123="","",IF(A161="","",SUM(คะแนนรายวิชา!D643:E643)))</f>
        <v/>
      </c>
      <c r="K161" s="61" t="str">
        <f>IF($J$123="","",IF(A161="","",SUM(คะแนนรายวิชา!H643:I643)))</f>
        <v/>
      </c>
      <c r="L161" s="61" t="str">
        <f t="shared" si="48"/>
        <v/>
      </c>
      <c r="M161" s="62" t="str">
        <f>IF($J$123="","",IF(A161="","",คะแนนรายวิชา!L643))</f>
        <v/>
      </c>
      <c r="N161" s="61" t="str">
        <f>IF($N$123="","",IF(A161="","",SUM(คะแนนรายวิชา!D702:E702)))</f>
        <v/>
      </c>
      <c r="O161" s="61" t="str">
        <f>IF($N$123="","",IF(A161="","",SUM(คะแนนรายวิชา!H702:I702)))</f>
        <v/>
      </c>
      <c r="P161" s="61" t="str">
        <f t="shared" si="49"/>
        <v/>
      </c>
      <c r="Q161" s="62" t="str">
        <f>IF($N$123="","",IF(A161="","",คะแนนรายวิชา!L702))</f>
        <v/>
      </c>
      <c r="R161" s="141" t="str">
        <f>IF('กรอกข้อมูล นร1'!E38="ย้าย",'กรอกข้อมูล นร1'!E38,"")</f>
        <v/>
      </c>
      <c r="S161" s="6" t="str">
        <f t="shared" si="57"/>
        <v/>
      </c>
      <c r="T161" s="6" t="str">
        <f t="shared" si="50"/>
        <v/>
      </c>
      <c r="U161" s="6" t="str">
        <f t="shared" si="51"/>
        <v/>
      </c>
      <c r="V161" s="6" t="str">
        <f t="shared" si="52"/>
        <v/>
      </c>
      <c r="W161" s="6" t="str">
        <f t="shared" si="58"/>
        <v/>
      </c>
      <c r="X161" s="310"/>
      <c r="Y161" s="6" t="str">
        <f t="shared" si="53"/>
        <v/>
      </c>
      <c r="Z161" s="6" t="str">
        <f t="shared" si="54"/>
        <v/>
      </c>
      <c r="AA161" s="6" t="str">
        <f t="shared" si="55"/>
        <v/>
      </c>
      <c r="AB161" s="6" t="str">
        <f t="shared" si="56"/>
        <v/>
      </c>
    </row>
    <row r="162" spans="1:28" s="6" customFormat="1" ht="13.5" customHeight="1">
      <c r="A162" s="54" t="str">
        <f>เวลาเรียน1!A41</f>
        <v/>
      </c>
      <c r="B162" s="61" t="str">
        <f>IF(A162="","",SUM(คะแนนรายวิชา!D522:E522))</f>
        <v/>
      </c>
      <c r="C162" s="61" t="str">
        <f>IF(A162="","",SUM(คะแนนรายวิชา!H522:I522))</f>
        <v/>
      </c>
      <c r="D162" s="61" t="str">
        <f t="shared" si="46"/>
        <v/>
      </c>
      <c r="E162" s="62" t="str">
        <f>คะแนนรายวิชา!L522</f>
        <v/>
      </c>
      <c r="F162" s="61" t="str">
        <f>IF($F$123="","",IF(A162="","",SUM(คะแนนรายวิชา!D582:E582)))</f>
        <v/>
      </c>
      <c r="G162" s="61" t="str">
        <f>IF($F$123="","",IF(A162="","",SUM(คะแนนรายวิชา!H582:I582)))</f>
        <v/>
      </c>
      <c r="H162" s="61" t="str">
        <f t="shared" si="47"/>
        <v/>
      </c>
      <c r="I162" s="62" t="str">
        <f>IF($F$123="","",IF(A162="","",คะแนนรายวิชา!L582))</f>
        <v/>
      </c>
      <c r="J162" s="61" t="str">
        <f>IF($J$123="","",IF(A162="","",SUM(คะแนนรายวิชา!D644:E644)))</f>
        <v/>
      </c>
      <c r="K162" s="61" t="str">
        <f>IF($J$123="","",IF(A162="","",SUM(คะแนนรายวิชา!H644:I644)))</f>
        <v/>
      </c>
      <c r="L162" s="61" t="str">
        <f t="shared" si="48"/>
        <v/>
      </c>
      <c r="M162" s="62" t="str">
        <f>IF($J$123="","",IF(A162="","",คะแนนรายวิชา!L644))</f>
        <v/>
      </c>
      <c r="N162" s="61" t="str">
        <f>IF($N$123="","",IF(A162="","",SUM(คะแนนรายวิชา!D703:E703)))</f>
        <v/>
      </c>
      <c r="O162" s="61" t="str">
        <f>IF($N$123="","",IF(A162="","",SUM(คะแนนรายวิชา!H703:I703)))</f>
        <v/>
      </c>
      <c r="P162" s="61" t="str">
        <f t="shared" si="49"/>
        <v/>
      </c>
      <c r="Q162" s="62" t="str">
        <f>IF($N$123="","",IF(A162="","",คะแนนรายวิชา!L703))</f>
        <v/>
      </c>
      <c r="R162" s="141" t="str">
        <f>IF('กรอกข้อมูล นร1'!E39="ย้าย",'กรอกข้อมูล นร1'!E39,"")</f>
        <v/>
      </c>
      <c r="S162" s="6" t="str">
        <f t="shared" si="57"/>
        <v/>
      </c>
      <c r="T162" s="6" t="str">
        <f t="shared" si="50"/>
        <v/>
      </c>
      <c r="U162" s="6" t="str">
        <f t="shared" si="51"/>
        <v/>
      </c>
      <c r="V162" s="6" t="str">
        <f t="shared" si="52"/>
        <v/>
      </c>
      <c r="W162" s="6" t="str">
        <f t="shared" si="58"/>
        <v/>
      </c>
      <c r="X162" s="310"/>
      <c r="Y162" s="6" t="str">
        <f t="shared" si="53"/>
        <v/>
      </c>
      <c r="Z162" s="6" t="str">
        <f t="shared" si="54"/>
        <v/>
      </c>
      <c r="AA162" s="6" t="str">
        <f t="shared" si="55"/>
        <v/>
      </c>
      <c r="AB162" s="6" t="str">
        <f t="shared" si="56"/>
        <v/>
      </c>
    </row>
    <row r="163" spans="1:28" s="6" customFormat="1" ht="13.5" customHeight="1">
      <c r="A163" s="54" t="str">
        <f>เวลาเรียน1!A42</f>
        <v/>
      </c>
      <c r="B163" s="61" t="str">
        <f>IF(A163="","",SUM(คะแนนรายวิชา!D523:E523))</f>
        <v/>
      </c>
      <c r="C163" s="61" t="str">
        <f>IF(A163="","",SUM(คะแนนรายวิชา!H523:I523))</f>
        <v/>
      </c>
      <c r="D163" s="61" t="str">
        <f t="shared" si="46"/>
        <v/>
      </c>
      <c r="E163" s="62" t="str">
        <f>คะแนนรายวิชา!L523</f>
        <v/>
      </c>
      <c r="F163" s="61" t="str">
        <f>IF($F$123="","",IF(A163="","",SUM(คะแนนรายวิชา!D583:E583)))</f>
        <v/>
      </c>
      <c r="G163" s="61" t="str">
        <f>IF($F$123="","",IF(A163="","",SUM(คะแนนรายวิชา!H583:I583)))</f>
        <v/>
      </c>
      <c r="H163" s="61" t="str">
        <f t="shared" si="47"/>
        <v/>
      </c>
      <c r="I163" s="62" t="str">
        <f>IF($F$123="","",IF(A163="","",คะแนนรายวิชา!L583))</f>
        <v/>
      </c>
      <c r="J163" s="61" t="str">
        <f>IF($J$123="","",IF(A163="","",SUM(คะแนนรายวิชา!D645:E645)))</f>
        <v/>
      </c>
      <c r="K163" s="61" t="str">
        <f>IF($J$123="","",IF(A163="","",SUM(คะแนนรายวิชา!H645:I645)))</f>
        <v/>
      </c>
      <c r="L163" s="61" t="str">
        <f t="shared" si="48"/>
        <v/>
      </c>
      <c r="M163" s="62" t="str">
        <f>IF($J$123="","",IF(A163="","",คะแนนรายวิชา!L645))</f>
        <v/>
      </c>
      <c r="N163" s="61" t="str">
        <f>IF($N$123="","",IF(A163="","",SUM(คะแนนรายวิชา!D704:E704)))</f>
        <v/>
      </c>
      <c r="O163" s="61" t="str">
        <f>IF($N$123="","",IF(A163="","",SUM(คะแนนรายวิชา!H704:I704)))</f>
        <v/>
      </c>
      <c r="P163" s="61" t="str">
        <f t="shared" si="49"/>
        <v/>
      </c>
      <c r="Q163" s="62" t="str">
        <f>IF($N$123="","",IF(A163="","",คะแนนรายวิชา!L704))</f>
        <v/>
      </c>
      <c r="R163" s="141" t="str">
        <f>IF('กรอกข้อมูล นร1'!E40="ย้าย",'กรอกข้อมูล นร1'!E40,"")</f>
        <v/>
      </c>
      <c r="S163" s="6" t="str">
        <f t="shared" si="57"/>
        <v/>
      </c>
      <c r="T163" s="6" t="str">
        <f t="shared" si="50"/>
        <v/>
      </c>
      <c r="U163" s="6" t="str">
        <f t="shared" si="51"/>
        <v/>
      </c>
      <c r="V163" s="6" t="str">
        <f t="shared" si="52"/>
        <v/>
      </c>
      <c r="W163" s="6" t="str">
        <f t="shared" si="58"/>
        <v/>
      </c>
      <c r="X163" s="310"/>
      <c r="Y163" s="6" t="str">
        <f t="shared" si="53"/>
        <v/>
      </c>
      <c r="Z163" s="6" t="str">
        <f t="shared" si="54"/>
        <v/>
      </c>
      <c r="AA163" s="6" t="str">
        <f t="shared" si="55"/>
        <v/>
      </c>
      <c r="AB163" s="6" t="str">
        <f t="shared" si="56"/>
        <v/>
      </c>
    </row>
    <row r="164" spans="1:28" s="6" customFormat="1" ht="13.5" customHeight="1">
      <c r="A164" s="54" t="str">
        <f>เวลาเรียน1!A43</f>
        <v/>
      </c>
      <c r="B164" s="61" t="str">
        <f>IF(A164="","",SUM(คะแนนรายวิชา!D524:E524))</f>
        <v/>
      </c>
      <c r="C164" s="61" t="str">
        <f>IF(A164="","",SUM(คะแนนรายวิชา!H524:I524))</f>
        <v/>
      </c>
      <c r="D164" s="61" t="str">
        <f t="shared" si="46"/>
        <v/>
      </c>
      <c r="E164" s="62" t="str">
        <f>คะแนนรายวิชา!L524</f>
        <v/>
      </c>
      <c r="F164" s="61" t="str">
        <f>IF($F$123="","",IF(A164="","",SUM(คะแนนรายวิชา!D584:E584)))</f>
        <v/>
      </c>
      <c r="G164" s="61" t="str">
        <f>IF($F$123="","",IF(A164="","",SUM(คะแนนรายวิชา!H584:I584)))</f>
        <v/>
      </c>
      <c r="H164" s="61" t="str">
        <f t="shared" si="47"/>
        <v/>
      </c>
      <c r="I164" s="62" t="str">
        <f>IF($F$123="","",IF(A164="","",คะแนนรายวิชา!L584))</f>
        <v/>
      </c>
      <c r="J164" s="61" t="str">
        <f>IF($J$123="","",IF(A164="","",SUM(คะแนนรายวิชา!D646:E646)))</f>
        <v/>
      </c>
      <c r="K164" s="61" t="str">
        <f>IF($J$123="","",IF(A164="","",SUM(คะแนนรายวิชา!H646:I646)))</f>
        <v/>
      </c>
      <c r="L164" s="61" t="str">
        <f t="shared" si="48"/>
        <v/>
      </c>
      <c r="M164" s="62" t="str">
        <f>IF($J$123="","",IF(A164="","",คะแนนรายวิชา!L646))</f>
        <v/>
      </c>
      <c r="N164" s="61" t="str">
        <f>IF($N$123="","",IF(A164="","",SUM(คะแนนรายวิชา!D705:E705)))</f>
        <v/>
      </c>
      <c r="O164" s="61" t="str">
        <f>IF($N$123="","",IF(A164="","",SUM(คะแนนรายวิชา!H705:I705)))</f>
        <v/>
      </c>
      <c r="P164" s="61" t="str">
        <f t="shared" si="49"/>
        <v/>
      </c>
      <c r="Q164" s="62" t="str">
        <f>IF($N$123="","",IF(A164="","",คะแนนรายวิชา!L705))</f>
        <v/>
      </c>
      <c r="R164" s="141" t="str">
        <f>IF('กรอกข้อมูล นร1'!E41="ย้าย",'กรอกข้อมูล นร1'!E41,"")</f>
        <v/>
      </c>
      <c r="S164" s="6" t="str">
        <f t="shared" si="57"/>
        <v/>
      </c>
      <c r="T164" s="6" t="str">
        <f t="shared" si="50"/>
        <v/>
      </c>
      <c r="U164" s="6" t="str">
        <f t="shared" si="51"/>
        <v/>
      </c>
      <c r="V164" s="6" t="str">
        <f t="shared" si="52"/>
        <v/>
      </c>
      <c r="W164" s="6" t="str">
        <f t="shared" si="58"/>
        <v/>
      </c>
      <c r="X164" s="310"/>
      <c r="Y164" s="6" t="str">
        <f t="shared" si="53"/>
        <v/>
      </c>
      <c r="Z164" s="6" t="str">
        <f t="shared" si="54"/>
        <v/>
      </c>
      <c r="AA164" s="6" t="str">
        <f t="shared" si="55"/>
        <v/>
      </c>
      <c r="AB164" s="6" t="str">
        <f t="shared" si="56"/>
        <v/>
      </c>
    </row>
    <row r="165" spans="1:28" s="6" customFormat="1" ht="13.5" customHeight="1">
      <c r="A165" s="54" t="str">
        <f>เวลาเรียน1!A44</f>
        <v/>
      </c>
      <c r="B165" s="61" t="str">
        <f>IF(A165="","",SUM(คะแนนรายวิชา!D525:E525))</f>
        <v/>
      </c>
      <c r="C165" s="61" t="str">
        <f>IF(A165="","",SUM(คะแนนรายวิชา!H525:I525))</f>
        <v/>
      </c>
      <c r="D165" s="61" t="str">
        <f t="shared" si="46"/>
        <v/>
      </c>
      <c r="E165" s="62" t="str">
        <f>คะแนนรายวิชา!L525</f>
        <v/>
      </c>
      <c r="F165" s="61" t="str">
        <f>IF($F$123="","",IF(A165="","",SUM(คะแนนรายวิชา!D585:E585)))</f>
        <v/>
      </c>
      <c r="G165" s="61" t="str">
        <f>IF($F$123="","",IF(A165="","",SUM(คะแนนรายวิชา!H585:I585)))</f>
        <v/>
      </c>
      <c r="H165" s="61" t="str">
        <f t="shared" si="47"/>
        <v/>
      </c>
      <c r="I165" s="62" t="str">
        <f>IF($F$123="","",IF(A165="","",คะแนนรายวิชา!L585))</f>
        <v/>
      </c>
      <c r="J165" s="61" t="str">
        <f>IF($J$123="","",IF(A165="","",SUM(คะแนนรายวิชา!D647:E647)))</f>
        <v/>
      </c>
      <c r="K165" s="61" t="str">
        <f>IF($J$123="","",IF(A165="","",SUM(คะแนนรายวิชา!H647:I647)))</f>
        <v/>
      </c>
      <c r="L165" s="61" t="str">
        <f t="shared" si="48"/>
        <v/>
      </c>
      <c r="M165" s="62" t="str">
        <f>IF($J$123="","",IF(A165="","",คะแนนรายวิชา!L647))</f>
        <v/>
      </c>
      <c r="N165" s="61" t="str">
        <f>IF($N$123="","",IF(A165="","",SUM(คะแนนรายวิชา!D706:E706)))</f>
        <v/>
      </c>
      <c r="O165" s="61" t="str">
        <f>IF($N$123="","",IF(A165="","",SUM(คะแนนรายวิชา!H706:I706)))</f>
        <v/>
      </c>
      <c r="P165" s="61" t="str">
        <f t="shared" si="49"/>
        <v/>
      </c>
      <c r="Q165" s="62" t="str">
        <f>IF($N$123="","",IF(A165="","",คะแนนรายวิชา!L706))</f>
        <v/>
      </c>
      <c r="R165" s="141" t="str">
        <f>IF('กรอกข้อมูล นร1'!E42="ย้าย",'กรอกข้อมูล นร1'!E42,"")</f>
        <v/>
      </c>
      <c r="S165" s="6" t="str">
        <f t="shared" si="57"/>
        <v/>
      </c>
      <c r="T165" s="6" t="str">
        <f t="shared" si="50"/>
        <v/>
      </c>
      <c r="U165" s="6" t="str">
        <f t="shared" si="51"/>
        <v/>
      </c>
      <c r="V165" s="6" t="str">
        <f t="shared" si="52"/>
        <v/>
      </c>
      <c r="W165" s="6" t="str">
        <f t="shared" si="58"/>
        <v/>
      </c>
      <c r="X165" s="310"/>
      <c r="Y165" s="6" t="str">
        <f t="shared" si="53"/>
        <v/>
      </c>
      <c r="Z165" s="6" t="str">
        <f t="shared" si="54"/>
        <v/>
      </c>
      <c r="AA165" s="6" t="str">
        <f t="shared" si="55"/>
        <v/>
      </c>
      <c r="AB165" s="6" t="str">
        <f t="shared" si="56"/>
        <v/>
      </c>
    </row>
    <row r="166" spans="1:28" s="6" customFormat="1" ht="13.5" customHeight="1">
      <c r="A166" s="54" t="str">
        <f>เวลาเรียน1!A45</f>
        <v/>
      </c>
      <c r="B166" s="61" t="str">
        <f>IF(A166="","",SUM(คะแนนรายวิชา!D526:E526))</f>
        <v/>
      </c>
      <c r="C166" s="61" t="str">
        <f>IF(A166="","",SUM(คะแนนรายวิชา!H526:I526))</f>
        <v/>
      </c>
      <c r="D166" s="61" t="str">
        <f t="shared" si="46"/>
        <v/>
      </c>
      <c r="E166" s="62" t="str">
        <f>คะแนนรายวิชา!L526</f>
        <v/>
      </c>
      <c r="F166" s="61" t="str">
        <f>IF($F$123="","",IF(A166="","",SUM(คะแนนรายวิชา!D586:E586)))</f>
        <v/>
      </c>
      <c r="G166" s="61" t="str">
        <f>IF($F$123="","",IF(A166="","",SUM(คะแนนรายวิชา!H586:I586)))</f>
        <v/>
      </c>
      <c r="H166" s="61" t="str">
        <f t="shared" si="47"/>
        <v/>
      </c>
      <c r="I166" s="62" t="str">
        <f>IF($F$123="","",IF(A166="","",คะแนนรายวิชา!L586))</f>
        <v/>
      </c>
      <c r="J166" s="61" t="str">
        <f>IF($J$123="","",IF(A166="","",SUM(คะแนนรายวิชา!D648:E648)))</f>
        <v/>
      </c>
      <c r="K166" s="61" t="str">
        <f>IF($J$123="","",IF(A166="","",SUM(คะแนนรายวิชา!H648:I648)))</f>
        <v/>
      </c>
      <c r="L166" s="61" t="str">
        <f t="shared" si="48"/>
        <v/>
      </c>
      <c r="M166" s="62" t="str">
        <f>IF($J$123="","",IF(A166="","",คะแนนรายวิชา!L648))</f>
        <v/>
      </c>
      <c r="N166" s="61" t="str">
        <f>IF($N$123="","",IF(A166="","",SUM(คะแนนรายวิชา!D707:E707)))</f>
        <v/>
      </c>
      <c r="O166" s="61" t="str">
        <f>IF($N$123="","",IF(A166="","",SUM(คะแนนรายวิชา!H707:I707)))</f>
        <v/>
      </c>
      <c r="P166" s="61" t="str">
        <f t="shared" si="49"/>
        <v/>
      </c>
      <c r="Q166" s="62" t="str">
        <f>IF($N$123="","",IF(A166="","",คะแนนรายวิชา!L707))</f>
        <v/>
      </c>
      <c r="R166" s="141" t="str">
        <f>IF('กรอกข้อมูล นร1'!E43="ย้าย",'กรอกข้อมูล นร1'!E43,"")</f>
        <v/>
      </c>
      <c r="S166" s="6" t="str">
        <f t="shared" si="57"/>
        <v/>
      </c>
      <c r="T166" s="6" t="str">
        <f t="shared" si="50"/>
        <v/>
      </c>
      <c r="U166" s="6" t="str">
        <f t="shared" si="51"/>
        <v/>
      </c>
      <c r="V166" s="6" t="str">
        <f t="shared" si="52"/>
        <v/>
      </c>
      <c r="W166" s="6" t="str">
        <f t="shared" si="58"/>
        <v/>
      </c>
      <c r="X166" s="310"/>
      <c r="Y166" s="6" t="str">
        <f t="shared" si="53"/>
        <v/>
      </c>
      <c r="Z166" s="6" t="str">
        <f t="shared" si="54"/>
        <v/>
      </c>
      <c r="AA166" s="6" t="str">
        <f t="shared" si="55"/>
        <v/>
      </c>
      <c r="AB166" s="6" t="str">
        <f t="shared" si="56"/>
        <v/>
      </c>
    </row>
    <row r="167" spans="1:28" s="6" customFormat="1" ht="13.5" customHeight="1">
      <c r="A167" s="54" t="str">
        <f>เวลาเรียน1!A46</f>
        <v/>
      </c>
      <c r="B167" s="61" t="str">
        <f>IF(A167="","",SUM(คะแนนรายวิชา!D527:E527))</f>
        <v/>
      </c>
      <c r="C167" s="61" t="str">
        <f>IF(A167="","",SUM(คะแนนรายวิชา!H527:I527))</f>
        <v/>
      </c>
      <c r="D167" s="61" t="str">
        <f t="shared" si="46"/>
        <v/>
      </c>
      <c r="E167" s="62" t="str">
        <f>คะแนนรายวิชา!L527</f>
        <v/>
      </c>
      <c r="F167" s="61" t="str">
        <f>IF($F$123="","",IF(A167="","",SUM(คะแนนรายวิชา!D587:E587)))</f>
        <v/>
      </c>
      <c r="G167" s="61" t="str">
        <f>IF($F$123="","",IF(A167="","",SUM(คะแนนรายวิชา!H587:I587)))</f>
        <v/>
      </c>
      <c r="H167" s="61" t="str">
        <f t="shared" si="47"/>
        <v/>
      </c>
      <c r="I167" s="62" t="str">
        <f>IF($F$123="","",IF(A167="","",คะแนนรายวิชา!L587))</f>
        <v/>
      </c>
      <c r="J167" s="61" t="str">
        <f>IF($J$123="","",IF(A167="","",SUM(คะแนนรายวิชา!D649:E649)))</f>
        <v/>
      </c>
      <c r="K167" s="61" t="str">
        <f>IF($J$123="","",IF(A167="","",SUM(คะแนนรายวิชา!H649:I649)))</f>
        <v/>
      </c>
      <c r="L167" s="61" t="str">
        <f t="shared" si="48"/>
        <v/>
      </c>
      <c r="M167" s="62" t="str">
        <f>IF($J$123="","",IF(A167="","",คะแนนรายวิชา!L649))</f>
        <v/>
      </c>
      <c r="N167" s="61" t="str">
        <f>IF($N$123="","",IF(A167="","",SUM(คะแนนรายวิชา!D708:E708)))</f>
        <v/>
      </c>
      <c r="O167" s="61" t="str">
        <f>IF($N$123="","",IF(A167="","",SUM(คะแนนรายวิชา!H708:I708)))</f>
        <v/>
      </c>
      <c r="P167" s="61" t="str">
        <f t="shared" si="49"/>
        <v/>
      </c>
      <c r="Q167" s="62" t="str">
        <f>IF($N$123="","",IF(A167="","",คะแนนรายวิชา!L708))</f>
        <v/>
      </c>
      <c r="R167" s="141" t="str">
        <f>IF('กรอกข้อมูล นร1'!E44="ย้าย",'กรอกข้อมูล นร1'!E44,"")</f>
        <v/>
      </c>
      <c r="S167" s="6" t="str">
        <f t="shared" si="57"/>
        <v/>
      </c>
      <c r="T167" s="6" t="str">
        <f t="shared" si="50"/>
        <v/>
      </c>
      <c r="U167" s="6" t="str">
        <f t="shared" si="51"/>
        <v/>
      </c>
      <c r="V167" s="6" t="str">
        <f t="shared" si="52"/>
        <v/>
      </c>
      <c r="W167" s="6" t="str">
        <f t="shared" si="58"/>
        <v/>
      </c>
      <c r="X167" s="310"/>
      <c r="Y167" s="6" t="str">
        <f t="shared" si="53"/>
        <v/>
      </c>
      <c r="Z167" s="6" t="str">
        <f t="shared" si="54"/>
        <v/>
      </c>
      <c r="AA167" s="6" t="str">
        <f t="shared" si="55"/>
        <v/>
      </c>
      <c r="AB167" s="6" t="str">
        <f t="shared" si="56"/>
        <v/>
      </c>
    </row>
    <row r="168" spans="1:28" s="6" customFormat="1" ht="13.5" customHeight="1">
      <c r="A168" s="54" t="str">
        <f>เวลาเรียน1!A47</f>
        <v/>
      </c>
      <c r="B168" s="61" t="str">
        <f>IF(A168="","",SUM(คะแนนรายวิชา!D528:E528))</f>
        <v/>
      </c>
      <c r="C168" s="61" t="str">
        <f>IF(A168="","",SUM(คะแนนรายวิชา!H528:I528))</f>
        <v/>
      </c>
      <c r="D168" s="61" t="str">
        <f t="shared" si="46"/>
        <v/>
      </c>
      <c r="E168" s="62" t="str">
        <f>คะแนนรายวิชา!L528</f>
        <v/>
      </c>
      <c r="F168" s="61" t="str">
        <f>IF($F$123="","",IF(A168="","",SUM(คะแนนรายวิชา!D588:E588)))</f>
        <v/>
      </c>
      <c r="G168" s="61" t="str">
        <f>IF($F$123="","",IF(A168="","",SUM(คะแนนรายวิชา!H588:I588)))</f>
        <v/>
      </c>
      <c r="H168" s="61" t="str">
        <f t="shared" si="47"/>
        <v/>
      </c>
      <c r="I168" s="62" t="str">
        <f>IF($F$123="","",IF(A168="","",คะแนนรายวิชา!L588))</f>
        <v/>
      </c>
      <c r="J168" s="61" t="str">
        <f>IF($J$123="","",IF(A168="","",SUM(คะแนนรายวิชา!D650:E650)))</f>
        <v/>
      </c>
      <c r="K168" s="61" t="str">
        <f>IF($J$123="","",IF(A168="","",SUM(คะแนนรายวิชา!H650:I650)))</f>
        <v/>
      </c>
      <c r="L168" s="61" t="str">
        <f t="shared" si="48"/>
        <v/>
      </c>
      <c r="M168" s="62" t="str">
        <f>IF($J$123="","",IF(A168="","",คะแนนรายวิชา!L650))</f>
        <v/>
      </c>
      <c r="N168" s="61" t="str">
        <f>IF($N$123="","",IF(A168="","",SUM(คะแนนรายวิชา!D709:E709)))</f>
        <v/>
      </c>
      <c r="O168" s="61" t="str">
        <f>IF($N$123="","",IF(A168="","",SUM(คะแนนรายวิชา!H709:I709)))</f>
        <v/>
      </c>
      <c r="P168" s="61" t="str">
        <f t="shared" si="49"/>
        <v/>
      </c>
      <c r="Q168" s="62" t="str">
        <f>IF($N$123="","",IF(A168="","",คะแนนรายวิชา!L709))</f>
        <v/>
      </c>
      <c r="R168" s="141" t="str">
        <f>IF('กรอกข้อมูล นร1'!E45="ย้าย",'กรอกข้อมูล นร1'!E45,"")</f>
        <v/>
      </c>
      <c r="S168" s="6" t="str">
        <f t="shared" ref="S168:S177" si="59">IF(COUNTIF(E168,"0"),COUNTIF(E168,"0"),"")</f>
        <v/>
      </c>
      <c r="T168" s="6" t="str">
        <f t="shared" ref="T168:T177" si="60">IF(COUNTIF(I168,"0"),COUNTIF(I168,"0"),"")</f>
        <v/>
      </c>
      <c r="U168" s="6" t="str">
        <f t="shared" ref="U168:U177" si="61">IF(COUNTIF(M168,"0"),COUNTIF(M168,"0"),"")</f>
        <v/>
      </c>
      <c r="V168" s="6" t="str">
        <f t="shared" ref="V168:V177" si="62">IF(COUNTIF(Q168,"0"),COUNTIF(Q168,"0"),"")</f>
        <v/>
      </c>
      <c r="W168" s="6" t="str">
        <f t="shared" ref="W168:W177" si="63">IF(SUM(S168:V168),SUM(S168:V168),"")</f>
        <v/>
      </c>
      <c r="X168" s="310"/>
      <c r="Y168" s="6" t="str">
        <f t="shared" si="53"/>
        <v/>
      </c>
      <c r="Z168" s="6" t="str">
        <f t="shared" si="54"/>
        <v/>
      </c>
      <c r="AA168" s="6" t="str">
        <f t="shared" si="55"/>
        <v/>
      </c>
      <c r="AB168" s="6" t="str">
        <f t="shared" si="56"/>
        <v/>
      </c>
    </row>
    <row r="169" spans="1:28" s="6" customFormat="1" ht="13.5" customHeight="1">
      <c r="A169" s="54" t="str">
        <f>เวลาเรียน1!A48</f>
        <v/>
      </c>
      <c r="B169" s="61" t="str">
        <f>IF(A169="","",SUM(คะแนนรายวิชา!D529:E529))</f>
        <v/>
      </c>
      <c r="C169" s="61" t="str">
        <f>IF(A169="","",SUM(คะแนนรายวิชา!H529:I529))</f>
        <v/>
      </c>
      <c r="D169" s="61" t="str">
        <f t="shared" si="46"/>
        <v/>
      </c>
      <c r="E169" s="62" t="str">
        <f>คะแนนรายวิชา!L529</f>
        <v/>
      </c>
      <c r="F169" s="61" t="str">
        <f>IF($F$123="","",IF(A169="","",SUM(คะแนนรายวิชา!D589:E589)))</f>
        <v/>
      </c>
      <c r="G169" s="61" t="str">
        <f>IF($F$123="","",IF(A169="","",SUM(คะแนนรายวิชา!H589:I589)))</f>
        <v/>
      </c>
      <c r="H169" s="61" t="str">
        <f t="shared" si="47"/>
        <v/>
      </c>
      <c r="I169" s="62" t="str">
        <f>IF($F$123="","",IF(A169="","",คะแนนรายวิชา!L589))</f>
        <v/>
      </c>
      <c r="J169" s="61" t="str">
        <f>IF($J$123="","",IF(A169="","",SUM(คะแนนรายวิชา!D651:E651)))</f>
        <v/>
      </c>
      <c r="K169" s="61" t="str">
        <f>IF($J$123="","",IF(A169="","",SUM(คะแนนรายวิชา!H651:I651)))</f>
        <v/>
      </c>
      <c r="L169" s="61" t="str">
        <f t="shared" si="48"/>
        <v/>
      </c>
      <c r="M169" s="62" t="str">
        <f>IF($J$123="","",IF(A169="","",คะแนนรายวิชา!L651))</f>
        <v/>
      </c>
      <c r="N169" s="61" t="str">
        <f>IF($N$123="","",IF(A169="","",SUM(คะแนนรายวิชา!D710:E710)))</f>
        <v/>
      </c>
      <c r="O169" s="61" t="str">
        <f>IF($N$123="","",IF(A169="","",SUM(คะแนนรายวิชา!H710:I710)))</f>
        <v/>
      </c>
      <c r="P169" s="61" t="str">
        <f t="shared" si="49"/>
        <v/>
      </c>
      <c r="Q169" s="62" t="str">
        <f>IF($N$123="","",IF(A169="","",คะแนนรายวิชา!L710))</f>
        <v/>
      </c>
      <c r="R169" s="141" t="str">
        <f>IF('กรอกข้อมูล นร1'!E46="ย้าย",'กรอกข้อมูล นร1'!E46,"")</f>
        <v/>
      </c>
      <c r="S169" s="6" t="str">
        <f t="shared" si="59"/>
        <v/>
      </c>
      <c r="T169" s="6" t="str">
        <f t="shared" si="60"/>
        <v/>
      </c>
      <c r="U169" s="6" t="str">
        <f t="shared" si="61"/>
        <v/>
      </c>
      <c r="V169" s="6" t="str">
        <f t="shared" si="62"/>
        <v/>
      </c>
      <c r="W169" s="6" t="str">
        <f t="shared" si="63"/>
        <v/>
      </c>
      <c r="X169" s="310"/>
      <c r="Y169" s="6" t="str">
        <f t="shared" si="53"/>
        <v/>
      </c>
      <c r="Z169" s="6" t="str">
        <f t="shared" si="54"/>
        <v/>
      </c>
      <c r="AA169" s="6" t="str">
        <f t="shared" si="55"/>
        <v/>
      </c>
      <c r="AB169" s="6" t="str">
        <f t="shared" si="56"/>
        <v/>
      </c>
    </row>
    <row r="170" spans="1:28" s="6" customFormat="1" ht="13.5" customHeight="1">
      <c r="A170" s="54" t="str">
        <f>เวลาเรียน1!A49</f>
        <v/>
      </c>
      <c r="B170" s="61" t="str">
        <f>IF(A170="","",SUM(คะแนนรายวิชา!D530:E530))</f>
        <v/>
      </c>
      <c r="C170" s="61" t="str">
        <f>IF(A170="","",SUM(คะแนนรายวิชา!H530:I530))</f>
        <v/>
      </c>
      <c r="D170" s="61" t="str">
        <f t="shared" si="46"/>
        <v/>
      </c>
      <c r="E170" s="62" t="str">
        <f>คะแนนรายวิชา!L530</f>
        <v/>
      </c>
      <c r="F170" s="61" t="str">
        <f>IF($F$123="","",IF(A170="","",SUM(คะแนนรายวิชา!D590:E590)))</f>
        <v/>
      </c>
      <c r="G170" s="61" t="str">
        <f>IF($F$123="","",IF(A170="","",SUM(คะแนนรายวิชา!H590:I590)))</f>
        <v/>
      </c>
      <c r="H170" s="61" t="str">
        <f t="shared" si="47"/>
        <v/>
      </c>
      <c r="I170" s="62" t="str">
        <f>IF($F$123="","",IF(A170="","",คะแนนรายวิชา!L590))</f>
        <v/>
      </c>
      <c r="J170" s="61" t="str">
        <f>IF($J$123="","",IF(A170="","",SUM(คะแนนรายวิชา!D652:E652)))</f>
        <v/>
      </c>
      <c r="K170" s="61" t="str">
        <f>IF($J$123="","",IF(A170="","",SUM(คะแนนรายวิชา!H652:I652)))</f>
        <v/>
      </c>
      <c r="L170" s="61" t="str">
        <f t="shared" si="48"/>
        <v/>
      </c>
      <c r="M170" s="62" t="str">
        <f>IF($J$123="","",IF(A170="","",คะแนนรายวิชา!L652))</f>
        <v/>
      </c>
      <c r="N170" s="61" t="str">
        <f>IF($N$123="","",IF(A170="","",SUM(คะแนนรายวิชา!D711:E711)))</f>
        <v/>
      </c>
      <c r="O170" s="61" t="str">
        <f>IF($N$123="","",IF(A170="","",SUM(คะแนนรายวิชา!H711:I711)))</f>
        <v/>
      </c>
      <c r="P170" s="61" t="str">
        <f t="shared" si="49"/>
        <v/>
      </c>
      <c r="Q170" s="62" t="str">
        <f>IF($N$123="","",IF(A170="","",คะแนนรายวิชา!L711))</f>
        <v/>
      </c>
      <c r="R170" s="141" t="str">
        <f>IF('กรอกข้อมูล นร1'!E47="ย้าย",'กรอกข้อมูล นร1'!E47,"")</f>
        <v/>
      </c>
      <c r="S170" s="6" t="str">
        <f t="shared" si="59"/>
        <v/>
      </c>
      <c r="T170" s="6" t="str">
        <f t="shared" si="60"/>
        <v/>
      </c>
      <c r="U170" s="6" t="str">
        <f t="shared" si="61"/>
        <v/>
      </c>
      <c r="V170" s="6" t="str">
        <f t="shared" si="62"/>
        <v/>
      </c>
      <c r="W170" s="6" t="str">
        <f t="shared" si="63"/>
        <v/>
      </c>
      <c r="X170" s="310"/>
      <c r="Y170" s="6" t="str">
        <f t="shared" si="53"/>
        <v/>
      </c>
      <c r="Z170" s="6" t="str">
        <f t="shared" si="54"/>
        <v/>
      </c>
      <c r="AA170" s="6" t="str">
        <f t="shared" si="55"/>
        <v/>
      </c>
      <c r="AB170" s="6" t="str">
        <f t="shared" si="56"/>
        <v/>
      </c>
    </row>
    <row r="171" spans="1:28" s="6" customFormat="1" ht="13.5" customHeight="1">
      <c r="A171" s="54" t="str">
        <f>เวลาเรียน1!A50</f>
        <v/>
      </c>
      <c r="B171" s="61" t="str">
        <f>IF(A171="","",SUM(คะแนนรายวิชา!D531:E531))</f>
        <v/>
      </c>
      <c r="C171" s="61" t="str">
        <f>IF(A171="","",SUM(คะแนนรายวิชา!H531:I531))</f>
        <v/>
      </c>
      <c r="D171" s="61" t="str">
        <f t="shared" si="46"/>
        <v/>
      </c>
      <c r="E171" s="62" t="str">
        <f>คะแนนรายวิชา!L531</f>
        <v/>
      </c>
      <c r="F171" s="61" t="str">
        <f>IF($F$123="","",IF(A171="","",SUM(คะแนนรายวิชา!D591:E591)))</f>
        <v/>
      </c>
      <c r="G171" s="61" t="str">
        <f>IF($F$123="","",IF(A171="","",SUM(คะแนนรายวิชา!H591:I591)))</f>
        <v/>
      </c>
      <c r="H171" s="61" t="str">
        <f t="shared" si="47"/>
        <v/>
      </c>
      <c r="I171" s="62" t="str">
        <f>IF($F$123="","",IF(A171="","",คะแนนรายวิชา!L591))</f>
        <v/>
      </c>
      <c r="J171" s="61" t="str">
        <f>IF($J$123="","",IF(A171="","",SUM(คะแนนรายวิชา!D653:E653)))</f>
        <v/>
      </c>
      <c r="K171" s="61" t="str">
        <f>IF($J$123="","",IF(A171="","",SUM(คะแนนรายวิชา!H653:I653)))</f>
        <v/>
      </c>
      <c r="L171" s="61" t="str">
        <f t="shared" si="48"/>
        <v/>
      </c>
      <c r="M171" s="62" t="str">
        <f>IF($J$123="","",IF(A171="","",คะแนนรายวิชา!L653))</f>
        <v/>
      </c>
      <c r="N171" s="61" t="str">
        <f>IF($N$123="","",IF(A171="","",SUM(คะแนนรายวิชา!D712:E712)))</f>
        <v/>
      </c>
      <c r="O171" s="61" t="str">
        <f>IF($N$123="","",IF(A171="","",SUM(คะแนนรายวิชา!H712:I712)))</f>
        <v/>
      </c>
      <c r="P171" s="61" t="str">
        <f t="shared" si="49"/>
        <v/>
      </c>
      <c r="Q171" s="62" t="str">
        <f>IF($N$123="","",IF(A171="","",คะแนนรายวิชา!L712))</f>
        <v/>
      </c>
      <c r="R171" s="141" t="str">
        <f>IF('กรอกข้อมูล นร1'!E48="ย้าย",'กรอกข้อมูล นร1'!E48,"")</f>
        <v/>
      </c>
      <c r="S171" s="6" t="str">
        <f t="shared" si="59"/>
        <v/>
      </c>
      <c r="T171" s="6" t="str">
        <f t="shared" si="60"/>
        <v/>
      </c>
      <c r="U171" s="6" t="str">
        <f t="shared" si="61"/>
        <v/>
      </c>
      <c r="V171" s="6" t="str">
        <f t="shared" si="62"/>
        <v/>
      </c>
      <c r="W171" s="6" t="str">
        <f t="shared" si="63"/>
        <v/>
      </c>
      <c r="X171" s="310"/>
      <c r="Y171" s="6" t="str">
        <f t="shared" si="53"/>
        <v/>
      </c>
      <c r="Z171" s="6" t="str">
        <f t="shared" si="54"/>
        <v/>
      </c>
      <c r="AA171" s="6" t="str">
        <f t="shared" si="55"/>
        <v/>
      </c>
      <c r="AB171" s="6" t="str">
        <f t="shared" si="56"/>
        <v/>
      </c>
    </row>
    <row r="172" spans="1:28" s="6" customFormat="1" ht="13.5" customHeight="1">
      <c r="A172" s="54" t="str">
        <f>เวลาเรียน1!A51</f>
        <v/>
      </c>
      <c r="B172" s="61" t="str">
        <f>IF(A172="","",SUM(คะแนนรายวิชา!D532:E532))</f>
        <v/>
      </c>
      <c r="C172" s="61" t="str">
        <f>IF(A172="","",SUM(คะแนนรายวิชา!H532:I532))</f>
        <v/>
      </c>
      <c r="D172" s="61" t="str">
        <f t="shared" si="46"/>
        <v/>
      </c>
      <c r="E172" s="62" t="str">
        <f>คะแนนรายวิชา!L532</f>
        <v/>
      </c>
      <c r="F172" s="61" t="str">
        <f>IF($F$123="","",IF(A172="","",SUM(คะแนนรายวิชา!D592:E592)))</f>
        <v/>
      </c>
      <c r="G172" s="61" t="str">
        <f>IF($F$123="","",IF(A172="","",SUM(คะแนนรายวิชา!H592:I592)))</f>
        <v/>
      </c>
      <c r="H172" s="61" t="str">
        <f t="shared" si="47"/>
        <v/>
      </c>
      <c r="I172" s="62" t="str">
        <f>IF($F$123="","",IF(A172="","",คะแนนรายวิชา!L592))</f>
        <v/>
      </c>
      <c r="J172" s="61" t="str">
        <f>IF($J$123="","",IF(A172="","",SUM(คะแนนรายวิชา!D654:E654)))</f>
        <v/>
      </c>
      <c r="K172" s="61" t="str">
        <f>IF($J$123="","",IF(A172="","",SUM(คะแนนรายวิชา!H654:I654)))</f>
        <v/>
      </c>
      <c r="L172" s="61" t="str">
        <f t="shared" si="48"/>
        <v/>
      </c>
      <c r="M172" s="62" t="str">
        <f>IF($J$123="","",IF(A172="","",คะแนนรายวิชา!L654))</f>
        <v/>
      </c>
      <c r="N172" s="61" t="str">
        <f>IF($N$123="","",IF(A172="","",SUM(คะแนนรายวิชา!D713:E713)))</f>
        <v/>
      </c>
      <c r="O172" s="61" t="str">
        <f>IF($N$123="","",IF(A172="","",SUM(คะแนนรายวิชา!H713:I713)))</f>
        <v/>
      </c>
      <c r="P172" s="61" t="str">
        <f t="shared" si="49"/>
        <v/>
      </c>
      <c r="Q172" s="62" t="str">
        <f>IF($N$123="","",IF(A172="","",คะแนนรายวิชา!L713))</f>
        <v/>
      </c>
      <c r="R172" s="141" t="str">
        <f>IF('กรอกข้อมูล นร1'!E49="ย้าย",'กรอกข้อมูล นร1'!E49,"")</f>
        <v/>
      </c>
      <c r="S172" s="6" t="str">
        <f t="shared" si="59"/>
        <v/>
      </c>
      <c r="T172" s="6" t="str">
        <f t="shared" si="60"/>
        <v/>
      </c>
      <c r="U172" s="6" t="str">
        <f t="shared" si="61"/>
        <v/>
      </c>
      <c r="V172" s="6" t="str">
        <f t="shared" si="62"/>
        <v/>
      </c>
      <c r="W172" s="6" t="str">
        <f t="shared" si="63"/>
        <v/>
      </c>
      <c r="X172" s="310"/>
      <c r="Y172" s="6" t="str">
        <f t="shared" si="53"/>
        <v/>
      </c>
      <c r="Z172" s="6" t="str">
        <f t="shared" si="54"/>
        <v/>
      </c>
      <c r="AA172" s="6" t="str">
        <f t="shared" si="55"/>
        <v/>
      </c>
      <c r="AB172" s="6" t="str">
        <f t="shared" si="56"/>
        <v/>
      </c>
    </row>
    <row r="173" spans="1:28" s="6" customFormat="1" ht="13.5" customHeight="1">
      <c r="A173" s="54" t="str">
        <f>เวลาเรียน1!A52</f>
        <v/>
      </c>
      <c r="B173" s="61" t="str">
        <f>IF(A173="","",SUM(คะแนนรายวิชา!D533:E533))</f>
        <v/>
      </c>
      <c r="C173" s="61" t="str">
        <f>IF(A173="","",SUM(คะแนนรายวิชา!H533:I533))</f>
        <v/>
      </c>
      <c r="D173" s="61" t="str">
        <f t="shared" si="46"/>
        <v/>
      </c>
      <c r="E173" s="62" t="str">
        <f>คะแนนรายวิชา!L533</f>
        <v/>
      </c>
      <c r="F173" s="61" t="str">
        <f>IF($F$123="","",IF(A173="","",SUM(คะแนนรายวิชา!D593:E593)))</f>
        <v/>
      </c>
      <c r="G173" s="61" t="str">
        <f>IF($F$123="","",IF(A173="","",SUM(คะแนนรายวิชา!H593:I593)))</f>
        <v/>
      </c>
      <c r="H173" s="61" t="str">
        <f t="shared" si="47"/>
        <v/>
      </c>
      <c r="I173" s="62" t="str">
        <f>IF($F$123="","",IF(A173="","",คะแนนรายวิชา!L593))</f>
        <v/>
      </c>
      <c r="J173" s="61" t="str">
        <f>IF($J$123="","",IF(A173="","",SUM(คะแนนรายวิชา!D655:E655)))</f>
        <v/>
      </c>
      <c r="K173" s="61" t="str">
        <f>IF($J$123="","",IF(A173="","",SUM(คะแนนรายวิชา!H655:I655)))</f>
        <v/>
      </c>
      <c r="L173" s="61" t="str">
        <f t="shared" si="48"/>
        <v/>
      </c>
      <c r="M173" s="62" t="str">
        <f>IF($J$123="","",IF(A173="","",คะแนนรายวิชา!L655))</f>
        <v/>
      </c>
      <c r="N173" s="61" t="str">
        <f>IF($N$123="","",IF(A173="","",SUM(คะแนนรายวิชา!D714:E714)))</f>
        <v/>
      </c>
      <c r="O173" s="61" t="str">
        <f>IF($N$123="","",IF(A173="","",SUM(คะแนนรายวิชา!H714:I714)))</f>
        <v/>
      </c>
      <c r="P173" s="61" t="str">
        <f t="shared" si="49"/>
        <v/>
      </c>
      <c r="Q173" s="62" t="str">
        <f>IF($N$123="","",IF(A173="","",คะแนนรายวิชา!L714))</f>
        <v/>
      </c>
      <c r="R173" s="141" t="str">
        <f>IF('กรอกข้อมูล นร1'!E50="ย้าย",'กรอกข้อมูล นร1'!E50,"")</f>
        <v/>
      </c>
      <c r="S173" s="6" t="str">
        <f t="shared" si="59"/>
        <v/>
      </c>
      <c r="T173" s="6" t="str">
        <f t="shared" si="60"/>
        <v/>
      </c>
      <c r="U173" s="6" t="str">
        <f t="shared" si="61"/>
        <v/>
      </c>
      <c r="V173" s="6" t="str">
        <f t="shared" si="62"/>
        <v/>
      </c>
      <c r="W173" s="6" t="str">
        <f t="shared" si="63"/>
        <v/>
      </c>
      <c r="X173" s="310"/>
      <c r="Y173" s="6" t="str">
        <f t="shared" si="53"/>
        <v/>
      </c>
      <c r="Z173" s="6" t="str">
        <f t="shared" si="54"/>
        <v/>
      </c>
      <c r="AA173" s="6" t="str">
        <f t="shared" si="55"/>
        <v/>
      </c>
      <c r="AB173" s="6" t="str">
        <f t="shared" si="56"/>
        <v/>
      </c>
    </row>
    <row r="174" spans="1:28" s="6" customFormat="1" ht="13.5" customHeight="1">
      <c r="A174" s="54" t="str">
        <f>เวลาเรียน1!A53</f>
        <v/>
      </c>
      <c r="B174" s="61" t="str">
        <f>IF(A174="","",SUM(คะแนนรายวิชา!D534:E534))</f>
        <v/>
      </c>
      <c r="C174" s="61" t="str">
        <f>IF(A174="","",SUM(คะแนนรายวิชา!H534:I534))</f>
        <v/>
      </c>
      <c r="D174" s="61" t="str">
        <f t="shared" si="46"/>
        <v/>
      </c>
      <c r="E174" s="62" t="str">
        <f>คะแนนรายวิชา!L534</f>
        <v/>
      </c>
      <c r="F174" s="61" t="str">
        <f>IF($F$123="","",IF(A174="","",SUM(คะแนนรายวิชา!D594:E594)))</f>
        <v/>
      </c>
      <c r="G174" s="61" t="str">
        <f>IF($F$123="","",IF(A174="","",SUM(คะแนนรายวิชา!H594:I594)))</f>
        <v/>
      </c>
      <c r="H174" s="61" t="str">
        <f t="shared" si="47"/>
        <v/>
      </c>
      <c r="I174" s="62" t="str">
        <f>IF($F$123="","",IF(A174="","",คะแนนรายวิชา!L594))</f>
        <v/>
      </c>
      <c r="J174" s="61" t="str">
        <f>IF($J$123="","",IF(A174="","",SUM(คะแนนรายวิชา!D656:E656)))</f>
        <v/>
      </c>
      <c r="K174" s="61" t="str">
        <f>IF($J$123="","",IF(A174="","",SUM(คะแนนรายวิชา!H656:I656)))</f>
        <v/>
      </c>
      <c r="L174" s="61" t="str">
        <f t="shared" si="48"/>
        <v/>
      </c>
      <c r="M174" s="62" t="str">
        <f>IF($J$123="","",IF(A174="","",คะแนนรายวิชา!L656))</f>
        <v/>
      </c>
      <c r="N174" s="61" t="str">
        <f>IF($N$123="","",IF(A174="","",SUM(คะแนนรายวิชา!D715:E715)))</f>
        <v/>
      </c>
      <c r="O174" s="61" t="str">
        <f>IF($N$123="","",IF(A174="","",SUM(คะแนนรายวิชา!H715:I715)))</f>
        <v/>
      </c>
      <c r="P174" s="61" t="str">
        <f t="shared" si="49"/>
        <v/>
      </c>
      <c r="Q174" s="62" t="str">
        <f>IF($N$123="","",IF(A174="","",คะแนนรายวิชา!L715))</f>
        <v/>
      </c>
      <c r="R174" s="141" t="str">
        <f>IF('กรอกข้อมูล นร1'!E51="ย้าย",'กรอกข้อมูล นร1'!E51,"")</f>
        <v/>
      </c>
      <c r="S174" s="6" t="str">
        <f t="shared" si="59"/>
        <v/>
      </c>
      <c r="T174" s="6" t="str">
        <f t="shared" si="60"/>
        <v/>
      </c>
      <c r="U174" s="6" t="str">
        <f t="shared" si="61"/>
        <v/>
      </c>
      <c r="V174" s="6" t="str">
        <f t="shared" si="62"/>
        <v/>
      </c>
      <c r="W174" s="6" t="str">
        <f t="shared" si="63"/>
        <v/>
      </c>
      <c r="X174" s="310"/>
      <c r="Y174" s="6" t="str">
        <f t="shared" si="53"/>
        <v/>
      </c>
      <c r="Z174" s="6" t="str">
        <f t="shared" si="54"/>
        <v/>
      </c>
      <c r="AA174" s="6" t="str">
        <f t="shared" si="55"/>
        <v/>
      </c>
      <c r="AB174" s="6" t="str">
        <f t="shared" si="56"/>
        <v/>
      </c>
    </row>
    <row r="175" spans="1:28" s="6" customFormat="1" ht="13.5" customHeight="1">
      <c r="A175" s="54" t="str">
        <f>เวลาเรียน1!A54</f>
        <v/>
      </c>
      <c r="B175" s="61" t="str">
        <f>IF(A175="","",SUM(คะแนนรายวิชา!D535:E535))</f>
        <v/>
      </c>
      <c r="C175" s="61" t="str">
        <f>IF(A175="","",SUM(คะแนนรายวิชา!H535:I535))</f>
        <v/>
      </c>
      <c r="D175" s="61" t="str">
        <f t="shared" si="46"/>
        <v/>
      </c>
      <c r="E175" s="62" t="str">
        <f>คะแนนรายวิชา!L535</f>
        <v/>
      </c>
      <c r="F175" s="61" t="str">
        <f>IF($F$123="","",IF(A175="","",SUM(คะแนนรายวิชา!D595:E595)))</f>
        <v/>
      </c>
      <c r="G175" s="61" t="str">
        <f>IF($F$123="","",IF(A175="","",SUM(คะแนนรายวิชา!H595:I595)))</f>
        <v/>
      </c>
      <c r="H175" s="61" t="str">
        <f t="shared" si="47"/>
        <v/>
      </c>
      <c r="I175" s="62" t="str">
        <f>IF($F$123="","",IF(A175="","",คะแนนรายวิชา!L595))</f>
        <v/>
      </c>
      <c r="J175" s="61" t="str">
        <f>IF($J$123="","",IF(A175="","",SUM(คะแนนรายวิชา!D657:E657)))</f>
        <v/>
      </c>
      <c r="K175" s="61" t="str">
        <f>IF($J$123="","",IF(A175="","",SUM(คะแนนรายวิชา!H657:I657)))</f>
        <v/>
      </c>
      <c r="L175" s="61" t="str">
        <f t="shared" si="48"/>
        <v/>
      </c>
      <c r="M175" s="62" t="str">
        <f>IF($J$123="","",IF(A175="","",คะแนนรายวิชา!L657))</f>
        <v/>
      </c>
      <c r="N175" s="61" t="str">
        <f>IF($N$123="","",IF(A175="","",SUM(คะแนนรายวิชา!D716:E716)))</f>
        <v/>
      </c>
      <c r="O175" s="61" t="str">
        <f>IF($N$123="","",IF(A175="","",SUM(คะแนนรายวิชา!H716:I716)))</f>
        <v/>
      </c>
      <c r="P175" s="61" t="str">
        <f t="shared" si="49"/>
        <v/>
      </c>
      <c r="Q175" s="62" t="str">
        <f>IF($N$123="","",IF(A175="","",คะแนนรายวิชา!L716))</f>
        <v/>
      </c>
      <c r="R175" s="141" t="str">
        <f>IF('กรอกข้อมูล นร1'!E52="ย้าย",'กรอกข้อมูล นร1'!E52,"")</f>
        <v/>
      </c>
      <c r="S175" s="6" t="str">
        <f t="shared" si="59"/>
        <v/>
      </c>
      <c r="T175" s="6" t="str">
        <f t="shared" si="60"/>
        <v/>
      </c>
      <c r="U175" s="6" t="str">
        <f t="shared" si="61"/>
        <v/>
      </c>
      <c r="V175" s="6" t="str">
        <f t="shared" si="62"/>
        <v/>
      </c>
      <c r="W175" s="6" t="str">
        <f t="shared" si="63"/>
        <v/>
      </c>
      <c r="X175" s="310"/>
      <c r="Y175" s="6" t="str">
        <f t="shared" si="53"/>
        <v/>
      </c>
      <c r="Z175" s="6" t="str">
        <f t="shared" si="54"/>
        <v/>
      </c>
      <c r="AA175" s="6" t="str">
        <f t="shared" si="55"/>
        <v/>
      </c>
      <c r="AB175" s="6" t="str">
        <f t="shared" si="56"/>
        <v/>
      </c>
    </row>
    <row r="176" spans="1:28" s="6" customFormat="1" ht="13.5" customHeight="1">
      <c r="A176" s="54" t="str">
        <f>เวลาเรียน1!A55</f>
        <v/>
      </c>
      <c r="B176" s="61" t="str">
        <f>IF(A176="","",SUM(คะแนนรายวิชา!D536:E536))</f>
        <v/>
      </c>
      <c r="C176" s="61" t="str">
        <f>IF(A176="","",SUM(คะแนนรายวิชา!H536:I536))</f>
        <v/>
      </c>
      <c r="D176" s="61" t="str">
        <f t="shared" si="46"/>
        <v/>
      </c>
      <c r="E176" s="62" t="str">
        <f>คะแนนรายวิชา!L536</f>
        <v/>
      </c>
      <c r="F176" s="61" t="str">
        <f>IF($F$123="","",IF(A176="","",SUM(คะแนนรายวิชา!D598:E598)))</f>
        <v/>
      </c>
      <c r="G176" s="61" t="str">
        <f>IF($F$123="","",IF(A176="","",SUM(คะแนนรายวิชา!H598:I598)))</f>
        <v/>
      </c>
      <c r="H176" s="61" t="str">
        <f t="shared" si="47"/>
        <v/>
      </c>
      <c r="I176" s="62" t="str">
        <f>IF($F$123="","",IF(A176="","",คะแนนรายวิชา!L598))</f>
        <v/>
      </c>
      <c r="J176" s="61" t="str">
        <f>IF($J$123="","",IF(A176="","",SUM(คะแนนรายวิชา!D658:E658)))</f>
        <v/>
      </c>
      <c r="K176" s="61" t="str">
        <f>IF($J$123="","",IF(A176="","",SUM(คะแนนรายวิชา!H658:I658)))</f>
        <v/>
      </c>
      <c r="L176" s="61" t="str">
        <f t="shared" si="48"/>
        <v/>
      </c>
      <c r="M176" s="62" t="str">
        <f>IF($J$123="","",IF(A176="","",คะแนนรายวิชา!L658))</f>
        <v/>
      </c>
      <c r="N176" s="61" t="str">
        <f>IF($N$123="","",IF(A176="","",SUM(คะแนนรายวิชา!D717:E717)))</f>
        <v/>
      </c>
      <c r="O176" s="61" t="str">
        <f>IF($N$123="","",IF(A176="","",SUM(คะแนนรายวิชา!H717:I717)))</f>
        <v/>
      </c>
      <c r="P176" s="61" t="str">
        <f t="shared" si="49"/>
        <v/>
      </c>
      <c r="Q176" s="62" t="str">
        <f>IF($N$123="","",IF(A176="","",คะแนนรายวิชา!L717))</f>
        <v/>
      </c>
      <c r="R176" s="141" t="str">
        <f>IF('กรอกข้อมูล นร1'!E53="ย้าย",'กรอกข้อมูล นร1'!E53,"")</f>
        <v/>
      </c>
      <c r="S176" s="6" t="str">
        <f t="shared" si="59"/>
        <v/>
      </c>
      <c r="T176" s="6" t="str">
        <f t="shared" si="60"/>
        <v/>
      </c>
      <c r="U176" s="6" t="str">
        <f t="shared" si="61"/>
        <v/>
      </c>
      <c r="V176" s="6" t="str">
        <f t="shared" si="62"/>
        <v/>
      </c>
      <c r="W176" s="6" t="str">
        <f t="shared" si="63"/>
        <v/>
      </c>
      <c r="X176" s="310"/>
      <c r="Y176" s="6" t="str">
        <f t="shared" si="53"/>
        <v/>
      </c>
      <c r="Z176" s="6" t="str">
        <f t="shared" si="54"/>
        <v/>
      </c>
      <c r="AA176" s="6" t="str">
        <f t="shared" si="55"/>
        <v/>
      </c>
      <c r="AB176" s="6" t="str">
        <f t="shared" si="56"/>
        <v/>
      </c>
    </row>
    <row r="177" spans="1:28" s="6" customFormat="1" ht="13.5" customHeight="1">
      <c r="A177" s="54" t="str">
        <f>เวลาเรียน1!A56</f>
        <v/>
      </c>
      <c r="B177" s="61" t="str">
        <f>IF(A177="","",SUM(คะแนนรายวิชา!D537:E537))</f>
        <v/>
      </c>
      <c r="C177" s="61" t="str">
        <f>IF(A177="","",SUM(คะแนนรายวิชา!H537:I537))</f>
        <v/>
      </c>
      <c r="D177" s="61" t="str">
        <f>IF(A177="","",ROUND(Y177,0))</f>
        <v/>
      </c>
      <c r="E177" s="62" t="str">
        <f>คะแนนรายวิชา!L537</f>
        <v/>
      </c>
      <c r="F177" s="61" t="str">
        <f>IF($F$123="","",IF(A177="","",SUM(คะแนนรายวิชา!D599:E599)))</f>
        <v/>
      </c>
      <c r="G177" s="61" t="str">
        <f>IF($F$123="","",IF(A177="","",SUM(คะแนนรายวิชา!H599:I599)))</f>
        <v/>
      </c>
      <c r="H177" s="61" t="str">
        <f>IF($F$123="","",IF(A177="","",ROUND(Z177,0)))</f>
        <v/>
      </c>
      <c r="I177" s="62" t="str">
        <f>IF($F$123="","",IF(A177="","",คะแนนรายวิชา!L599))</f>
        <v/>
      </c>
      <c r="J177" s="61" t="str">
        <f>IF($J$123="","",IF(A177="","",SUM(คะแนนรายวิชา!D659:E659)))</f>
        <v/>
      </c>
      <c r="K177" s="61" t="str">
        <f>IF($J$123="","",IF(A177="","",SUM(คะแนนรายวิชา!H659:I659)))</f>
        <v/>
      </c>
      <c r="L177" s="61" t="str">
        <f t="shared" si="48"/>
        <v/>
      </c>
      <c r="M177" s="62" t="str">
        <f>IF($J$123="","",IF(A177="","",คะแนนรายวิชา!L659))</f>
        <v/>
      </c>
      <c r="N177" s="61" t="str">
        <f>IF($N$123="","",IF(A177="","",SUM(คะแนนรายวิชา!D718:E718)))</f>
        <v/>
      </c>
      <c r="O177" s="61" t="str">
        <f>IF($N$123="","",IF(A177="","",SUM(คะแนนรายวิชา!H718:I718)))</f>
        <v/>
      </c>
      <c r="P177" s="61" t="str">
        <f t="shared" si="49"/>
        <v/>
      </c>
      <c r="Q177" s="62" t="str">
        <f>IF($N$123="","",IF(A177="","",คะแนนรายวิชา!L718))</f>
        <v/>
      </c>
      <c r="R177" s="141" t="str">
        <f>IF('กรอกข้อมูล นร1'!E54="ย้าย",'กรอกข้อมูล นร1'!E54,"")</f>
        <v/>
      </c>
      <c r="S177" s="6" t="str">
        <f t="shared" si="59"/>
        <v/>
      </c>
      <c r="T177" s="6" t="str">
        <f t="shared" si="60"/>
        <v/>
      </c>
      <c r="U177" s="6" t="str">
        <f t="shared" si="61"/>
        <v/>
      </c>
      <c r="V177" s="6" t="str">
        <f t="shared" si="62"/>
        <v/>
      </c>
      <c r="W177" s="6" t="str">
        <f t="shared" si="63"/>
        <v/>
      </c>
      <c r="X177" s="310"/>
      <c r="Y177" s="6" t="str">
        <f t="shared" ref="Y177" si="64">IF(A177="","",SUM(B177:C177))</f>
        <v/>
      </c>
      <c r="Z177" s="6" t="str">
        <f t="shared" ref="Z177:Z200" si="65">IF(A177="","",SUM(F177:G177)/2)</f>
        <v/>
      </c>
      <c r="AA177" s="6" t="str">
        <f t="shared" ref="AA177:AA200" si="66">IF(A177="","",SUM(J177:K177)/2)</f>
        <v/>
      </c>
      <c r="AB177" s="6" t="str">
        <f t="shared" ref="AB177:AB200" si="67">IF(A177="","",SUM(N177:O177)/2)</f>
        <v/>
      </c>
    </row>
    <row r="178" spans="1:28" s="6" customFormat="1" ht="1.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4"/>
      <c r="X178" s="310"/>
      <c r="Y178" s="6" t="str">
        <f t="shared" ref="Y178:Y200" si="68">IF(A178="","",SUM(B178:C178)/2)</f>
        <v/>
      </c>
      <c r="Z178" s="6" t="str">
        <f t="shared" si="65"/>
        <v/>
      </c>
      <c r="AA178" s="6" t="str">
        <f t="shared" si="66"/>
        <v/>
      </c>
      <c r="AB178" s="6" t="str">
        <f t="shared" si="67"/>
        <v/>
      </c>
    </row>
    <row r="179" spans="1:28" s="6" customFormat="1" ht="12.75" hidden="1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4"/>
      <c r="X179" s="310"/>
      <c r="Y179" s="6" t="str">
        <f t="shared" si="68"/>
        <v/>
      </c>
      <c r="Z179" s="6" t="str">
        <f t="shared" si="65"/>
        <v/>
      </c>
      <c r="AA179" s="6" t="str">
        <f t="shared" si="66"/>
        <v/>
      </c>
      <c r="AB179" s="6" t="str">
        <f t="shared" si="67"/>
        <v/>
      </c>
    </row>
    <row r="180" spans="1:28" s="6" customFormat="1" ht="12.6" hidden="1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4"/>
      <c r="X180" s="310"/>
      <c r="Y180" s="6" t="str">
        <f t="shared" si="68"/>
        <v/>
      </c>
      <c r="Z180" s="6" t="str">
        <f t="shared" si="65"/>
        <v/>
      </c>
      <c r="AA180" s="6" t="str">
        <f t="shared" si="66"/>
        <v/>
      </c>
      <c r="AB180" s="6" t="str">
        <f t="shared" si="67"/>
        <v/>
      </c>
    </row>
    <row r="181" spans="1:28" s="6" customFormat="1" ht="16.5" hidden="1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20"/>
      <c r="X181" s="310"/>
      <c r="Y181" s="6" t="str">
        <f t="shared" si="68"/>
        <v/>
      </c>
      <c r="Z181" s="6" t="str">
        <f t="shared" si="65"/>
        <v/>
      </c>
      <c r="AA181" s="6" t="str">
        <f t="shared" si="66"/>
        <v/>
      </c>
      <c r="AB181" s="6" t="str">
        <f t="shared" si="67"/>
        <v/>
      </c>
    </row>
    <row r="182" spans="1:28" ht="21" customHeight="1">
      <c r="A182" s="945" t="str">
        <f>"สรุปผลการประเมินผลกลุ่มสาระการเรียนรู้รายปี นักเรียนชั้นประถมศึกษาปีที่  "&amp;ข้อมูลพื้นฐาน!$B$9&amp;"  ปีการศึกษา  "&amp;ข้อมูลพื้นฐาน!$B$8</f>
        <v>สรุปผลการประเมินผลกลุ่มสาระการเรียนรู้รายปี นักเรียนชั้นประถมศึกษาปีที่    ปีการศึกษา  2565</v>
      </c>
      <c r="B182" s="945"/>
      <c r="C182" s="945"/>
      <c r="D182" s="945"/>
      <c r="E182" s="945"/>
      <c r="F182" s="945"/>
      <c r="G182" s="945"/>
      <c r="H182" s="945"/>
      <c r="I182" s="945"/>
      <c r="J182" s="945"/>
      <c r="K182" s="945"/>
      <c r="L182" s="945"/>
      <c r="M182" s="945"/>
      <c r="N182" s="945"/>
      <c r="O182" s="945"/>
      <c r="P182" s="945"/>
      <c r="Q182" s="945"/>
      <c r="R182" s="945"/>
      <c r="S182" s="6"/>
      <c r="T182" s="6"/>
      <c r="U182" s="6"/>
      <c r="V182" s="6"/>
      <c r="W182" s="6"/>
      <c r="Y182" s="6">
        <f t="shared" si="68"/>
        <v>0</v>
      </c>
      <c r="Z182" s="6">
        <f t="shared" si="65"/>
        <v>0</v>
      </c>
      <c r="AA182" s="6">
        <f t="shared" si="66"/>
        <v>0</v>
      </c>
      <c r="AB182" s="6">
        <f t="shared" si="67"/>
        <v>0</v>
      </c>
    </row>
    <row r="183" spans="1:28" ht="14.45" customHeight="1">
      <c r="A183" s="946" t="str">
        <f>"โรงเรียน"&amp;ข้อมูลพื้นฐาน!B64</f>
        <v>โรงเรียน</v>
      </c>
      <c r="B183" s="946"/>
      <c r="C183" s="946"/>
      <c r="D183" s="946"/>
      <c r="E183" s="946"/>
      <c r="F183" s="946"/>
      <c r="G183" s="946"/>
      <c r="H183" s="946"/>
      <c r="I183" s="946"/>
      <c r="J183" s="946"/>
      <c r="K183" s="946"/>
      <c r="L183" s="946"/>
      <c r="M183" s="946"/>
      <c r="N183" s="946"/>
      <c r="O183" s="946"/>
      <c r="P183" s="946"/>
      <c r="Q183" s="946"/>
      <c r="R183" s="946"/>
      <c r="S183" s="6"/>
      <c r="T183" s="6"/>
      <c r="U183" s="6"/>
      <c r="V183" s="6"/>
      <c r="W183" s="6"/>
      <c r="Y183" s="6">
        <f t="shared" si="68"/>
        <v>0</v>
      </c>
      <c r="Z183" s="6">
        <f t="shared" si="65"/>
        <v>0</v>
      </c>
      <c r="AA183" s="6">
        <f t="shared" si="66"/>
        <v>0</v>
      </c>
      <c r="AB183" s="6">
        <f t="shared" si="67"/>
        <v>0</v>
      </c>
    </row>
    <row r="184" spans="1:28" ht="16.5" customHeight="1">
      <c r="A184" s="1053" t="s">
        <v>38</v>
      </c>
      <c r="B184" s="1054" t="str">
        <f>ข้อมูลพื้นฐาน!$A28&amp;""</f>
        <v/>
      </c>
      <c r="C184" s="1054"/>
      <c r="D184" s="1054"/>
      <c r="E184" s="1054"/>
      <c r="F184" s="1054" t="str">
        <f>ข้อมูลพื้นฐาน!$A29&amp;""</f>
        <v/>
      </c>
      <c r="G184" s="1054"/>
      <c r="H184" s="1054"/>
      <c r="I184" s="1054"/>
      <c r="J184" s="1054" t="str">
        <f>ข้อมูลพื้นฐาน!$A30&amp;""</f>
        <v/>
      </c>
      <c r="K184" s="1054"/>
      <c r="L184" s="1054"/>
      <c r="M184" s="1054"/>
      <c r="N184" s="1054" t="str">
        <f>ข้อมูลพื้นฐาน!$A31&amp;""</f>
        <v/>
      </c>
      <c r="O184" s="1054"/>
      <c r="P184" s="1054"/>
      <c r="Q184" s="1054"/>
      <c r="R184" s="1055" t="s">
        <v>61</v>
      </c>
      <c r="S184" s="6"/>
      <c r="T184" s="6"/>
      <c r="U184" s="6"/>
      <c r="V184" s="6"/>
      <c r="W184" s="6"/>
      <c r="Y184" s="6">
        <f t="shared" si="68"/>
        <v>0</v>
      </c>
      <c r="Z184" s="6">
        <f t="shared" si="65"/>
        <v>0</v>
      </c>
      <c r="AA184" s="6">
        <f t="shared" si="66"/>
        <v>0</v>
      </c>
      <c r="AB184" s="6">
        <f t="shared" si="67"/>
        <v>0</v>
      </c>
    </row>
    <row r="185" spans="1:28" ht="16.5" customHeight="1">
      <c r="A185" s="1053"/>
      <c r="B185" s="930" t="s">
        <v>112</v>
      </c>
      <c r="C185" s="948"/>
      <c r="D185" s="948" t="str">
        <f>ข้อมูลพื้นฐาน!C28&amp;""</f>
        <v/>
      </c>
      <c r="E185" s="931"/>
      <c r="F185" s="930" t="s">
        <v>112</v>
      </c>
      <c r="G185" s="948"/>
      <c r="H185" s="948" t="str">
        <f>ข้อมูลพื้นฐาน!C29&amp;""</f>
        <v/>
      </c>
      <c r="I185" s="931"/>
      <c r="J185" s="930" t="s">
        <v>112</v>
      </c>
      <c r="K185" s="948"/>
      <c r="L185" s="948" t="str">
        <f>ข้อมูลพื้นฐาน!C30&amp;""</f>
        <v/>
      </c>
      <c r="M185" s="931"/>
      <c r="N185" s="930" t="s">
        <v>112</v>
      </c>
      <c r="O185" s="948"/>
      <c r="P185" s="948" t="str">
        <f>ข้อมูลพื้นฐาน!C31&amp;""</f>
        <v/>
      </c>
      <c r="Q185" s="931"/>
      <c r="R185" s="1055"/>
      <c r="S185" s="6"/>
      <c r="T185" s="6"/>
      <c r="U185" s="6"/>
      <c r="V185" s="6"/>
      <c r="W185" s="6"/>
      <c r="Y185" s="6" t="str">
        <f t="shared" si="68"/>
        <v/>
      </c>
      <c r="Z185" s="6" t="str">
        <f t="shared" si="65"/>
        <v/>
      </c>
      <c r="AA185" s="6" t="str">
        <f t="shared" si="66"/>
        <v/>
      </c>
      <c r="AB185" s="6" t="str">
        <f t="shared" si="67"/>
        <v/>
      </c>
    </row>
    <row r="186" spans="1:28" ht="42" customHeight="1">
      <c r="A186" s="1053"/>
      <c r="B186" s="312" t="s">
        <v>40</v>
      </c>
      <c r="C186" s="313" t="s">
        <v>43</v>
      </c>
      <c r="D186" s="314" t="s">
        <v>115</v>
      </c>
      <c r="E186" s="1056" t="s">
        <v>46</v>
      </c>
      <c r="F186" s="312" t="s">
        <v>40</v>
      </c>
      <c r="G186" s="313" t="s">
        <v>43</v>
      </c>
      <c r="H186" s="314" t="s">
        <v>115</v>
      </c>
      <c r="I186" s="1056" t="s">
        <v>46</v>
      </c>
      <c r="J186" s="312" t="s">
        <v>40</v>
      </c>
      <c r="K186" s="313" t="s">
        <v>43</v>
      </c>
      <c r="L186" s="314" t="s">
        <v>115</v>
      </c>
      <c r="M186" s="1056" t="s">
        <v>46</v>
      </c>
      <c r="N186" s="312" t="s">
        <v>40</v>
      </c>
      <c r="O186" s="313" t="s">
        <v>43</v>
      </c>
      <c r="P186" s="314" t="s">
        <v>115</v>
      </c>
      <c r="Q186" s="1056" t="s">
        <v>46</v>
      </c>
      <c r="R186" s="1055"/>
      <c r="S186" s="6"/>
      <c r="T186" s="6"/>
      <c r="U186" s="6"/>
      <c r="V186" s="6"/>
      <c r="W186" s="6"/>
      <c r="Y186" s="6" t="str">
        <f t="shared" si="68"/>
        <v/>
      </c>
      <c r="Z186" s="6" t="str">
        <f t="shared" si="65"/>
        <v/>
      </c>
      <c r="AA186" s="6" t="str">
        <f t="shared" si="66"/>
        <v/>
      </c>
      <c r="AB186" s="6" t="str">
        <f t="shared" si="67"/>
        <v/>
      </c>
    </row>
    <row r="187" spans="1:28" ht="15.95" customHeight="1">
      <c r="A187" s="1053"/>
      <c r="B187" s="452">
        <v>100</v>
      </c>
      <c r="C187" s="452">
        <v>100</v>
      </c>
      <c r="D187" s="452">
        <v>100</v>
      </c>
      <c r="E187" s="1057"/>
      <c r="F187" s="452">
        <v>100</v>
      </c>
      <c r="G187" s="452">
        <v>100</v>
      </c>
      <c r="H187" s="452">
        <v>100</v>
      </c>
      <c r="I187" s="1057"/>
      <c r="J187" s="452">
        <v>100</v>
      </c>
      <c r="K187" s="452">
        <v>100</v>
      </c>
      <c r="L187" s="452">
        <v>100</v>
      </c>
      <c r="M187" s="1057"/>
      <c r="N187" s="452">
        <v>100</v>
      </c>
      <c r="O187" s="452">
        <v>100</v>
      </c>
      <c r="P187" s="452">
        <v>100</v>
      </c>
      <c r="Q187" s="1057"/>
      <c r="R187" s="1055"/>
      <c r="S187" s="6"/>
      <c r="T187" s="6"/>
      <c r="U187" s="6"/>
      <c r="V187" s="6"/>
      <c r="W187" s="6"/>
      <c r="Y187" s="6" t="str">
        <f t="shared" si="68"/>
        <v/>
      </c>
      <c r="Z187" s="6" t="str">
        <f t="shared" si="65"/>
        <v/>
      </c>
      <c r="AA187" s="6" t="str">
        <f t="shared" si="66"/>
        <v/>
      </c>
      <c r="AB187" s="6" t="str">
        <f t="shared" si="67"/>
        <v/>
      </c>
    </row>
    <row r="188" spans="1:28" ht="15.95" customHeight="1">
      <c r="A188" s="1053"/>
      <c r="B188" s="452" t="s">
        <v>6</v>
      </c>
      <c r="C188" s="452" t="s">
        <v>6</v>
      </c>
      <c r="D188" s="617" t="s">
        <v>6</v>
      </c>
      <c r="E188" s="1058"/>
      <c r="F188" s="618" t="s">
        <v>6</v>
      </c>
      <c r="G188" s="452" t="s">
        <v>6</v>
      </c>
      <c r="H188" s="452" t="s">
        <v>6</v>
      </c>
      <c r="I188" s="1058"/>
      <c r="J188" s="452" t="s">
        <v>6</v>
      </c>
      <c r="K188" s="452" t="s">
        <v>6</v>
      </c>
      <c r="L188" s="452" t="s">
        <v>6</v>
      </c>
      <c r="M188" s="1058"/>
      <c r="N188" s="452" t="s">
        <v>6</v>
      </c>
      <c r="O188" s="452" t="s">
        <v>6</v>
      </c>
      <c r="P188" s="452" t="s">
        <v>6</v>
      </c>
      <c r="Q188" s="1058"/>
      <c r="R188" s="1055"/>
      <c r="S188" s="6"/>
      <c r="T188" s="6"/>
      <c r="U188" s="6"/>
      <c r="V188" s="6"/>
      <c r="W188" s="6"/>
      <c r="Y188" s="6" t="s">
        <v>1697</v>
      </c>
      <c r="Z188" s="6" t="s">
        <v>1698</v>
      </c>
      <c r="AA188" s="6" t="s">
        <v>1699</v>
      </c>
      <c r="AB188" s="6" t="s">
        <v>1700</v>
      </c>
    </row>
    <row r="189" spans="1:28" ht="13.5" customHeight="1">
      <c r="A189" s="54">
        <f>เวลาเรียน1!A7</f>
        <v>1</v>
      </c>
      <c r="B189" s="61" t="str">
        <f>IF($B$184="","",IF(A189="","",SUM(คะแนนรายวิชา!D730:E730)))</f>
        <v/>
      </c>
      <c r="C189" s="61" t="str">
        <f>IF($B$184="","",IF(A189="","",SUM(คะแนนรายวิชา!H730:I730)))</f>
        <v/>
      </c>
      <c r="D189" s="61" t="str">
        <f>IF($B$184="","",IF(A189="","",ROUND(Y189,0)))</f>
        <v/>
      </c>
      <c r="E189" s="62" t="str">
        <f>IF($B$184="","",IF(A189="","",คะแนนรายวิชา!L730))</f>
        <v/>
      </c>
      <c r="F189" s="61" t="str">
        <f>IF($F$184="","",IF(A189="","",SUM(คะแนนรายวิชา!H789:I789)))</f>
        <v/>
      </c>
      <c r="G189" s="61" t="str">
        <f>IF($F$184="","",IF(A189="","",SUM(คะแนนรายวิชา!H789:I789)))</f>
        <v/>
      </c>
      <c r="H189" s="61" t="str">
        <f>IF($F$184="","",IF(A189="","",ROUND(Z189,0)))</f>
        <v/>
      </c>
      <c r="I189" s="62" t="str">
        <f>IF($F$184="","",IF(A189="","",คะแนนรายวิชา!L789))</f>
        <v/>
      </c>
      <c r="J189" s="61" t="str">
        <f>IF($J$184="","",IF(A189="","",SUM(คะแนนรายวิชา!D849:E849)))</f>
        <v/>
      </c>
      <c r="K189" s="61" t="str">
        <f>IF($J$184="","",IF(A189="","",SUM(คะแนนรายวิชา!H849:I849)))</f>
        <v/>
      </c>
      <c r="L189" s="61" t="str">
        <f>IF($J$184="","",IF(A189="","",ROUND(AA189,0)))</f>
        <v/>
      </c>
      <c r="M189" s="62" t="str">
        <f>IF($J$184="","",IF(A189="","",คะแนนรายวิชา!L849))</f>
        <v/>
      </c>
      <c r="N189" s="61" t="str">
        <f>IF($N$184="","",IF(A189="","",SUM(คะแนนรายวิชา!D908:E908)))</f>
        <v/>
      </c>
      <c r="O189" s="61" t="str">
        <f>IF($N$184="","",IF(A189="","",SUM(คะแนนรายวิชา!H908:I908)))</f>
        <v/>
      </c>
      <c r="P189" s="61" t="str">
        <f>IF($N$184="","",IF(A189="","",ROUND(AB189,0)))</f>
        <v/>
      </c>
      <c r="Q189" s="62" t="str">
        <f>IF($N$184="","",IF(A189="","",คะแนนรายวิชา!L908))</f>
        <v/>
      </c>
      <c r="R189" s="141" t="str">
        <f>IF('กรอกข้อมูล นร1'!E5="ย้าย",'กรอกข้อมูล นร1'!E5,"")</f>
        <v/>
      </c>
      <c r="S189" s="6" t="str">
        <f t="shared" ref="S189:S238" si="69">IF(COUNTIF(E189,"0"),COUNTIF(E189,"0"),"")</f>
        <v/>
      </c>
      <c r="T189" s="6" t="str">
        <f>IF(COUNTIF(I189,"0"),COUNTIF(I189,"0"),"")</f>
        <v/>
      </c>
      <c r="U189" s="6" t="str">
        <f>IF(COUNTIF(M189,"0"),COUNTIF(M189,"0"),"")</f>
        <v/>
      </c>
      <c r="V189" s="6" t="str">
        <f>IF(COUNTIF(Q189,"0"),COUNTIF(Q189,"0"),"")</f>
        <v/>
      </c>
      <c r="W189" s="6" t="str">
        <f t="shared" ref="W189:W238" si="70">IF(SUM(S189:V189),SUM(S189:V189),"")</f>
        <v/>
      </c>
      <c r="Y189" s="6">
        <f t="shared" si="68"/>
        <v>0</v>
      </c>
      <c r="Z189" s="6">
        <f t="shared" si="65"/>
        <v>0</v>
      </c>
      <c r="AA189" s="6">
        <f t="shared" si="66"/>
        <v>0</v>
      </c>
      <c r="AB189" s="6">
        <f t="shared" si="67"/>
        <v>0</v>
      </c>
    </row>
    <row r="190" spans="1:28" ht="13.5" customHeight="1">
      <c r="A190" s="54" t="str">
        <f>เวลาเรียน1!A8</f>
        <v/>
      </c>
      <c r="B190" s="61" t="str">
        <f>IF($B$184="","",IF(A129="","",SUM(คะแนนรายวิชา!D731:E731)))</f>
        <v/>
      </c>
      <c r="C190" s="61" t="str">
        <f>IF($B$184="","",IF(A129="","",SUM(คะแนนรายวิชา!H731:I731)))</f>
        <v/>
      </c>
      <c r="D190" s="61" t="str">
        <f t="shared" ref="D190:D237" si="71">IF($B$184="","",IF(A190="","",ROUND(Y190,0)))</f>
        <v/>
      </c>
      <c r="E190" s="62" t="str">
        <f>IF($B$184="","",IF(A190="","",คะแนนรายวิชา!L731))</f>
        <v/>
      </c>
      <c r="F190" s="61" t="str">
        <f>IF($F$184="","",IF(A129="","",SUM(คะแนนรายวิชา!H790:I790)))</f>
        <v/>
      </c>
      <c r="G190" s="61" t="str">
        <f>IF($F$184="","",IF(A129="","",SUM(คะแนนรายวิชา!H790:I790)))</f>
        <v/>
      </c>
      <c r="H190" s="61" t="str">
        <f t="shared" ref="H190:H238" si="72">IF($F$184="","",IF(A190="","",ROUND(Z190,0)))</f>
        <v/>
      </c>
      <c r="I190" s="62" t="str">
        <f>IF($F$184="","",IF(A190="","",คะแนนรายวิชา!L790))</f>
        <v/>
      </c>
      <c r="J190" s="61" t="str">
        <f>IF($J$184="","",IF(A190="","",SUM(คะแนนรายวิชา!D850:E850)))</f>
        <v/>
      </c>
      <c r="K190" s="61" t="str">
        <f>IF($J$184="","",IF(A190="","",SUM(คะแนนรายวิชา!H850:I850)))</f>
        <v/>
      </c>
      <c r="L190" s="61" t="str">
        <f t="shared" ref="L190:L238" si="73">IF($J$184="","",IF(A190="","",ROUND(AA190,0)))</f>
        <v/>
      </c>
      <c r="M190" s="62" t="str">
        <f>IF($J$184="","",IF(A190="","",คะแนนรายวิชา!L850))</f>
        <v/>
      </c>
      <c r="N190" s="61" t="str">
        <f>IF($N$184="","",IF(A190="","",SUM(คะแนนรายวิชา!D909:E909)))</f>
        <v/>
      </c>
      <c r="O190" s="61" t="str">
        <f>IF($N$184="","",IF(A190="","",SUM(คะแนนรายวิชา!H909:I909)))</f>
        <v/>
      </c>
      <c r="P190" s="61" t="str">
        <f t="shared" ref="P190:P238" si="74">IF($N$184="","",IF(A190="","",ROUND(AB190,0)))</f>
        <v/>
      </c>
      <c r="Q190" s="62" t="str">
        <f>IF($N$184="","",IF(A190="","",คะแนนรายวิชา!L909))</f>
        <v/>
      </c>
      <c r="R190" s="141" t="str">
        <f>IF('กรอกข้อมูล นร1'!E6="ย้าย",'กรอกข้อมูล นร1'!E6,"")</f>
        <v/>
      </c>
      <c r="S190" s="6" t="str">
        <f t="shared" si="69"/>
        <v/>
      </c>
      <c r="T190" s="6" t="str">
        <f t="shared" ref="T190:T238" si="75">IF(COUNTIF(I190,"0"),COUNTIF(I190,"0"),"")</f>
        <v/>
      </c>
      <c r="U190" s="6" t="str">
        <f t="shared" ref="U190:U238" si="76">IF(COUNTIF(M190,"0"),COUNTIF(M190,"0"),"")</f>
        <v/>
      </c>
      <c r="V190" s="6" t="str">
        <f t="shared" ref="V190:V238" si="77">IF(COUNTIF(Q190,"0"),COUNTIF(Q190,"0"),"")</f>
        <v/>
      </c>
      <c r="W190" s="6" t="str">
        <f t="shared" si="70"/>
        <v/>
      </c>
      <c r="Y190" s="6" t="str">
        <f t="shared" si="68"/>
        <v/>
      </c>
      <c r="Z190" s="6" t="str">
        <f t="shared" si="65"/>
        <v/>
      </c>
      <c r="AA190" s="6" t="str">
        <f t="shared" si="66"/>
        <v/>
      </c>
      <c r="AB190" s="6" t="str">
        <f t="shared" si="67"/>
        <v/>
      </c>
    </row>
    <row r="191" spans="1:28" ht="13.5" customHeight="1">
      <c r="A191" s="54" t="str">
        <f>เวลาเรียน1!A9</f>
        <v/>
      </c>
      <c r="B191" s="61" t="str">
        <f>IF($B$184="","",IF(A130="","",SUM(คะแนนรายวิชา!D732:E732)))</f>
        <v/>
      </c>
      <c r="C191" s="61" t="str">
        <f>IF($B$184="","",IF(A130="","",SUM(คะแนนรายวิชา!H732:I732)))</f>
        <v/>
      </c>
      <c r="D191" s="61" t="str">
        <f t="shared" si="71"/>
        <v/>
      </c>
      <c r="E191" s="62" t="str">
        <f>IF($B$184="","",IF(A191="","",คะแนนรายวิชา!L732))</f>
        <v/>
      </c>
      <c r="F191" s="61" t="str">
        <f>IF($F$184="","",IF(A130="","",SUM(คะแนนรายวิชา!H791:I791)))</f>
        <v/>
      </c>
      <c r="G191" s="61" t="str">
        <f>IF($F$184="","",IF(A130="","",SUM(คะแนนรายวิชา!H791:I791)))</f>
        <v/>
      </c>
      <c r="H191" s="61" t="str">
        <f t="shared" si="72"/>
        <v/>
      </c>
      <c r="I191" s="62" t="str">
        <f>IF($F$184="","",IF(A191="","",คะแนนรายวิชา!L791))</f>
        <v/>
      </c>
      <c r="J191" s="61" t="str">
        <f>IF($J$184="","",IF(A191="","",SUM(คะแนนรายวิชา!D851:E851)))</f>
        <v/>
      </c>
      <c r="K191" s="61" t="str">
        <f>IF($J$184="","",IF(A191="","",SUM(คะแนนรายวิชา!H851:I851)))</f>
        <v/>
      </c>
      <c r="L191" s="61" t="str">
        <f t="shared" si="73"/>
        <v/>
      </c>
      <c r="M191" s="62" t="str">
        <f>IF($J$184="","",IF(A191="","",คะแนนรายวิชา!L851))</f>
        <v/>
      </c>
      <c r="N191" s="61" t="str">
        <f>IF($N$184="","",IF(A191="","",SUM(คะแนนรายวิชา!D910:E910)))</f>
        <v/>
      </c>
      <c r="O191" s="61" t="str">
        <f>IF($N$184="","",IF(A191="","",SUM(คะแนนรายวิชา!H910:I910)))</f>
        <v/>
      </c>
      <c r="P191" s="61" t="str">
        <f t="shared" si="74"/>
        <v/>
      </c>
      <c r="Q191" s="62" t="str">
        <f>IF($N$184="","",IF(A191="","",คะแนนรายวิชา!L910))</f>
        <v/>
      </c>
      <c r="R191" s="141" t="str">
        <f>IF('กรอกข้อมูล นร1'!E7="ย้าย",'กรอกข้อมูล นร1'!E7,"")</f>
        <v/>
      </c>
      <c r="S191" s="6" t="str">
        <f t="shared" si="69"/>
        <v/>
      </c>
      <c r="T191" s="6" t="str">
        <f t="shared" si="75"/>
        <v/>
      </c>
      <c r="U191" s="6" t="str">
        <f t="shared" si="76"/>
        <v/>
      </c>
      <c r="V191" s="6" t="str">
        <f t="shared" si="77"/>
        <v/>
      </c>
      <c r="W191" s="6" t="str">
        <f t="shared" si="70"/>
        <v/>
      </c>
      <c r="Y191" s="6" t="str">
        <f t="shared" si="68"/>
        <v/>
      </c>
      <c r="Z191" s="6" t="str">
        <f t="shared" si="65"/>
        <v/>
      </c>
      <c r="AA191" s="6" t="str">
        <f t="shared" si="66"/>
        <v/>
      </c>
      <c r="AB191" s="6" t="str">
        <f t="shared" si="67"/>
        <v/>
      </c>
    </row>
    <row r="192" spans="1:28" s="6" customFormat="1" ht="13.5" customHeight="1">
      <c r="A192" s="54" t="str">
        <f>เวลาเรียน1!A10</f>
        <v/>
      </c>
      <c r="B192" s="61" t="str">
        <f>IF($B$184="","",IF(A131="","",SUM(คะแนนรายวิชา!D733:E733)))</f>
        <v/>
      </c>
      <c r="C192" s="61" t="str">
        <f>IF($B$184="","",IF(A131="","",SUM(คะแนนรายวิชา!H733:I733)))</f>
        <v/>
      </c>
      <c r="D192" s="61" t="str">
        <f t="shared" si="71"/>
        <v/>
      </c>
      <c r="E192" s="62" t="str">
        <f>IF($B$184="","",IF(A192="","",คะแนนรายวิชา!L733))</f>
        <v/>
      </c>
      <c r="F192" s="61" t="str">
        <f>IF($F$184="","",IF(A131="","",SUM(คะแนนรายวิชา!H792:I792)))</f>
        <v/>
      </c>
      <c r="G192" s="61" t="str">
        <f>IF($F$184="","",IF(A131="","",SUM(คะแนนรายวิชา!H792:I792)))</f>
        <v/>
      </c>
      <c r="H192" s="61" t="str">
        <f t="shared" si="72"/>
        <v/>
      </c>
      <c r="I192" s="62" t="str">
        <f>IF($F$184="","",IF(A192="","",คะแนนรายวิชา!L792))</f>
        <v/>
      </c>
      <c r="J192" s="61" t="str">
        <f>IF($J$184="","",IF(A192="","",SUM(คะแนนรายวิชา!D852:E852)))</f>
        <v/>
      </c>
      <c r="K192" s="61" t="str">
        <f>IF($J$184="","",IF(A192="","",SUM(คะแนนรายวิชา!H852:I852)))</f>
        <v/>
      </c>
      <c r="L192" s="61" t="str">
        <f t="shared" si="73"/>
        <v/>
      </c>
      <c r="M192" s="62" t="str">
        <f>IF($J$184="","",IF(A192="","",คะแนนรายวิชา!L852))</f>
        <v/>
      </c>
      <c r="N192" s="61" t="str">
        <f>IF($N$184="","",IF(A192="","",SUM(คะแนนรายวิชา!D911:E911)))</f>
        <v/>
      </c>
      <c r="O192" s="61" t="str">
        <f>IF($N$184="","",IF(A192="","",SUM(คะแนนรายวิชา!H911:I911)))</f>
        <v/>
      </c>
      <c r="P192" s="61" t="str">
        <f t="shared" si="74"/>
        <v/>
      </c>
      <c r="Q192" s="62" t="str">
        <f>IF($N$184="","",IF(A192="","",คะแนนรายวิชา!L911))</f>
        <v/>
      </c>
      <c r="R192" s="141" t="str">
        <f>IF('กรอกข้อมูล นร1'!E8="ย้าย",'กรอกข้อมูล นร1'!E8,"")</f>
        <v/>
      </c>
      <c r="S192" s="6" t="str">
        <f t="shared" si="69"/>
        <v/>
      </c>
      <c r="T192" s="6" t="str">
        <f t="shared" si="75"/>
        <v/>
      </c>
      <c r="U192" s="6" t="str">
        <f t="shared" si="76"/>
        <v/>
      </c>
      <c r="V192" s="6" t="str">
        <f t="shared" si="77"/>
        <v/>
      </c>
      <c r="W192" s="6" t="str">
        <f t="shared" si="70"/>
        <v/>
      </c>
      <c r="X192" s="310"/>
      <c r="Y192" s="6" t="str">
        <f t="shared" si="68"/>
        <v/>
      </c>
      <c r="Z192" s="6" t="str">
        <f t="shared" si="65"/>
        <v/>
      </c>
      <c r="AA192" s="6" t="str">
        <f t="shared" si="66"/>
        <v/>
      </c>
      <c r="AB192" s="6" t="str">
        <f t="shared" si="67"/>
        <v/>
      </c>
    </row>
    <row r="193" spans="1:28" s="6" customFormat="1" ht="13.5" customHeight="1">
      <c r="A193" s="54" t="str">
        <f>เวลาเรียน1!A11</f>
        <v/>
      </c>
      <c r="B193" s="61" t="str">
        <f>IF($B$184="","",IF(A132="","",SUM(คะแนนรายวิชา!D734:E734)))</f>
        <v/>
      </c>
      <c r="C193" s="61" t="str">
        <f>IF($B$184="","",IF(A132="","",SUM(คะแนนรายวิชา!H734:I734)))</f>
        <v/>
      </c>
      <c r="D193" s="61" t="str">
        <f t="shared" si="71"/>
        <v/>
      </c>
      <c r="E193" s="62" t="str">
        <f>IF($B$184="","",IF(A193="","",คะแนนรายวิชา!L734))</f>
        <v/>
      </c>
      <c r="F193" s="61" t="str">
        <f>IF($F$184="","",IF(A132="","",SUM(คะแนนรายวิชา!H793:I793)))</f>
        <v/>
      </c>
      <c r="G193" s="61" t="str">
        <f>IF($F$184="","",IF(A132="","",SUM(คะแนนรายวิชา!H793:I793)))</f>
        <v/>
      </c>
      <c r="H193" s="61" t="str">
        <f t="shared" si="72"/>
        <v/>
      </c>
      <c r="I193" s="62" t="str">
        <f>IF($F$184="","",IF(A193="","",คะแนนรายวิชา!L793))</f>
        <v/>
      </c>
      <c r="J193" s="61" t="str">
        <f>IF($J$184="","",IF(A193="","",SUM(คะแนนรายวิชา!D853:E853)))</f>
        <v/>
      </c>
      <c r="K193" s="61" t="str">
        <f>IF($J$184="","",IF(A193="","",SUM(คะแนนรายวิชา!H853:I853)))</f>
        <v/>
      </c>
      <c r="L193" s="61" t="str">
        <f t="shared" si="73"/>
        <v/>
      </c>
      <c r="M193" s="62" t="str">
        <f>IF($J$184="","",IF(A193="","",คะแนนรายวิชา!L853))</f>
        <v/>
      </c>
      <c r="N193" s="61" t="str">
        <f>IF($N$184="","",IF(A193="","",SUM(คะแนนรายวิชา!D912:E912)))</f>
        <v/>
      </c>
      <c r="O193" s="61" t="str">
        <f>IF($N$184="","",IF(A193="","",SUM(คะแนนรายวิชา!H912:I912)))</f>
        <v/>
      </c>
      <c r="P193" s="61" t="str">
        <f t="shared" si="74"/>
        <v/>
      </c>
      <c r="Q193" s="62" t="str">
        <f>IF($N$184="","",IF(A193="","",คะแนนรายวิชา!L912))</f>
        <v/>
      </c>
      <c r="R193" s="141" t="str">
        <f>IF('กรอกข้อมูล นร1'!E9="ย้าย",'กรอกข้อมูล นร1'!E9,"")</f>
        <v/>
      </c>
      <c r="S193" s="6" t="str">
        <f t="shared" si="69"/>
        <v/>
      </c>
      <c r="T193" s="6" t="str">
        <f t="shared" si="75"/>
        <v/>
      </c>
      <c r="U193" s="6" t="str">
        <f t="shared" si="76"/>
        <v/>
      </c>
      <c r="V193" s="6" t="str">
        <f t="shared" si="77"/>
        <v/>
      </c>
      <c r="W193" s="6" t="str">
        <f t="shared" si="70"/>
        <v/>
      </c>
      <c r="X193" s="310"/>
      <c r="Y193" s="6" t="str">
        <f t="shared" si="68"/>
        <v/>
      </c>
      <c r="Z193" s="6" t="str">
        <f t="shared" si="65"/>
        <v/>
      </c>
      <c r="AA193" s="6" t="str">
        <f t="shared" si="66"/>
        <v/>
      </c>
      <c r="AB193" s="6" t="str">
        <f t="shared" si="67"/>
        <v/>
      </c>
    </row>
    <row r="194" spans="1:28" s="6" customFormat="1" ht="13.5" customHeight="1">
      <c r="A194" s="54" t="str">
        <f>เวลาเรียน1!A12</f>
        <v/>
      </c>
      <c r="B194" s="61" t="str">
        <f>IF($B$184="","",IF(A133="","",SUM(คะแนนรายวิชา!D735:E735)))</f>
        <v/>
      </c>
      <c r="C194" s="61" t="str">
        <f>IF($B$184="","",IF(A133="","",SUM(คะแนนรายวิชา!H735:I735)))</f>
        <v/>
      </c>
      <c r="D194" s="61" t="str">
        <f t="shared" si="71"/>
        <v/>
      </c>
      <c r="E194" s="62" t="str">
        <f>IF($B$184="","",IF(A194="","",คะแนนรายวิชา!L735))</f>
        <v/>
      </c>
      <c r="F194" s="61" t="str">
        <f>IF($F$184="","",IF(A133="","",SUM(คะแนนรายวิชา!H794:I794)))</f>
        <v/>
      </c>
      <c r="G194" s="61" t="str">
        <f>IF($F$184="","",IF(A133="","",SUM(คะแนนรายวิชา!H794:I794)))</f>
        <v/>
      </c>
      <c r="H194" s="61" t="str">
        <f t="shared" si="72"/>
        <v/>
      </c>
      <c r="I194" s="62" t="str">
        <f>IF($F$184="","",IF(A194="","",คะแนนรายวิชา!L794))</f>
        <v/>
      </c>
      <c r="J194" s="61" t="str">
        <f>IF($J$184="","",IF(A194="","",SUM(คะแนนรายวิชา!D854:E854)))</f>
        <v/>
      </c>
      <c r="K194" s="61" t="str">
        <f>IF($J$184="","",IF(A194="","",SUM(คะแนนรายวิชา!H854:I854)))</f>
        <v/>
      </c>
      <c r="L194" s="61" t="str">
        <f t="shared" si="73"/>
        <v/>
      </c>
      <c r="M194" s="62" t="str">
        <f>IF($J$184="","",IF(A194="","",คะแนนรายวิชา!L854))</f>
        <v/>
      </c>
      <c r="N194" s="61" t="str">
        <f>IF($N$184="","",IF(A194="","",SUM(คะแนนรายวิชา!D913:E913)))</f>
        <v/>
      </c>
      <c r="O194" s="61" t="str">
        <f>IF($N$184="","",IF(A194="","",SUM(คะแนนรายวิชา!H913:I913)))</f>
        <v/>
      </c>
      <c r="P194" s="61" t="str">
        <f t="shared" si="74"/>
        <v/>
      </c>
      <c r="Q194" s="62" t="str">
        <f>IF($N$184="","",IF(A194="","",คะแนนรายวิชา!L913))</f>
        <v/>
      </c>
      <c r="R194" s="141" t="str">
        <f>IF('กรอกข้อมูล นร1'!E10="ย้าย",'กรอกข้อมูล นร1'!E10,"")</f>
        <v/>
      </c>
      <c r="S194" s="6" t="str">
        <f t="shared" si="69"/>
        <v/>
      </c>
      <c r="T194" s="6" t="str">
        <f t="shared" si="75"/>
        <v/>
      </c>
      <c r="U194" s="6" t="str">
        <f t="shared" si="76"/>
        <v/>
      </c>
      <c r="V194" s="6" t="str">
        <f t="shared" si="77"/>
        <v/>
      </c>
      <c r="W194" s="6" t="str">
        <f t="shared" si="70"/>
        <v/>
      </c>
      <c r="X194" s="310"/>
      <c r="Y194" s="6" t="str">
        <f t="shared" si="68"/>
        <v/>
      </c>
      <c r="Z194" s="6" t="str">
        <f t="shared" si="65"/>
        <v/>
      </c>
      <c r="AA194" s="6" t="str">
        <f t="shared" si="66"/>
        <v/>
      </c>
      <c r="AB194" s="6" t="str">
        <f t="shared" si="67"/>
        <v/>
      </c>
    </row>
    <row r="195" spans="1:28" s="6" customFormat="1" ht="13.5" customHeight="1">
      <c r="A195" s="54" t="str">
        <f>เวลาเรียน1!A13</f>
        <v/>
      </c>
      <c r="B195" s="61" t="str">
        <f>IF($B$184="","",IF(A134="","",SUM(คะแนนรายวิชา!D736:E736)))</f>
        <v/>
      </c>
      <c r="C195" s="61" t="str">
        <f>IF($B$184="","",IF(A134="","",SUM(คะแนนรายวิชา!H736:I736)))</f>
        <v/>
      </c>
      <c r="D195" s="61" t="str">
        <f t="shared" si="71"/>
        <v/>
      </c>
      <c r="E195" s="62" t="str">
        <f>IF($B$184="","",IF(A195="","",คะแนนรายวิชา!L736))</f>
        <v/>
      </c>
      <c r="F195" s="61" t="str">
        <f>IF($F$184="","",IF(A134="","",SUM(คะแนนรายวิชา!H795:I795)))</f>
        <v/>
      </c>
      <c r="G195" s="61" t="str">
        <f>IF($F$184="","",IF(A134="","",SUM(คะแนนรายวิชา!H795:I795)))</f>
        <v/>
      </c>
      <c r="H195" s="61" t="str">
        <f t="shared" si="72"/>
        <v/>
      </c>
      <c r="I195" s="62" t="str">
        <f>IF($F$184="","",IF(A195="","",คะแนนรายวิชา!L795))</f>
        <v/>
      </c>
      <c r="J195" s="61" t="str">
        <f>IF($J$184="","",IF(A195="","",SUM(คะแนนรายวิชา!D855:E855)))</f>
        <v/>
      </c>
      <c r="K195" s="61" t="str">
        <f>IF($J$184="","",IF(A195="","",SUM(คะแนนรายวิชา!H855:I855)))</f>
        <v/>
      </c>
      <c r="L195" s="61" t="str">
        <f t="shared" si="73"/>
        <v/>
      </c>
      <c r="M195" s="62" t="str">
        <f>IF($J$184="","",IF(A195="","",คะแนนรายวิชา!L855))</f>
        <v/>
      </c>
      <c r="N195" s="61" t="str">
        <f>IF($N$184="","",IF(A195="","",SUM(คะแนนรายวิชา!D914:E914)))</f>
        <v/>
      </c>
      <c r="O195" s="61" t="str">
        <f>IF($N$184="","",IF(A195="","",SUM(คะแนนรายวิชา!H914:I914)))</f>
        <v/>
      </c>
      <c r="P195" s="61" t="str">
        <f t="shared" si="74"/>
        <v/>
      </c>
      <c r="Q195" s="62" t="str">
        <f>IF($N$184="","",IF(A195="","",คะแนนรายวิชา!L914))</f>
        <v/>
      </c>
      <c r="R195" s="141" t="str">
        <f>IF('กรอกข้อมูล นร1'!E11="ย้าย",'กรอกข้อมูล นร1'!E11,"")</f>
        <v/>
      </c>
      <c r="S195" s="6" t="str">
        <f t="shared" si="69"/>
        <v/>
      </c>
      <c r="T195" s="6" t="str">
        <f t="shared" si="75"/>
        <v/>
      </c>
      <c r="U195" s="6" t="str">
        <f t="shared" si="76"/>
        <v/>
      </c>
      <c r="V195" s="6" t="str">
        <f t="shared" si="77"/>
        <v/>
      </c>
      <c r="W195" s="6" t="str">
        <f t="shared" si="70"/>
        <v/>
      </c>
      <c r="X195" s="310"/>
      <c r="Y195" s="6" t="str">
        <f t="shared" si="68"/>
        <v/>
      </c>
      <c r="Z195" s="6" t="str">
        <f t="shared" si="65"/>
        <v/>
      </c>
      <c r="AA195" s="6" t="str">
        <f t="shared" si="66"/>
        <v/>
      </c>
      <c r="AB195" s="6" t="str">
        <f t="shared" si="67"/>
        <v/>
      </c>
    </row>
    <row r="196" spans="1:28" s="6" customFormat="1" ht="13.5" customHeight="1">
      <c r="A196" s="54" t="str">
        <f>เวลาเรียน1!A14</f>
        <v/>
      </c>
      <c r="B196" s="61" t="str">
        <f>IF($B$184="","",IF(A135="","",SUM(คะแนนรายวิชา!D737:E737)))</f>
        <v/>
      </c>
      <c r="C196" s="61" t="str">
        <f>IF($B$184="","",IF(A135="","",SUM(คะแนนรายวิชา!H737:I737)))</f>
        <v/>
      </c>
      <c r="D196" s="61" t="str">
        <f t="shared" si="71"/>
        <v/>
      </c>
      <c r="E196" s="62" t="str">
        <f>IF($B$184="","",IF(A196="","",คะแนนรายวิชา!L737))</f>
        <v/>
      </c>
      <c r="F196" s="61" t="str">
        <f>IF($F$184="","",IF(A135="","",SUM(คะแนนรายวิชา!H796:I796)))</f>
        <v/>
      </c>
      <c r="G196" s="61" t="str">
        <f>IF($F$184="","",IF(A135="","",SUM(คะแนนรายวิชา!H796:I796)))</f>
        <v/>
      </c>
      <c r="H196" s="61" t="str">
        <f t="shared" si="72"/>
        <v/>
      </c>
      <c r="I196" s="62" t="str">
        <f>IF($F$184="","",IF(A196="","",คะแนนรายวิชา!L796))</f>
        <v/>
      </c>
      <c r="J196" s="61" t="str">
        <f>IF($J$184="","",IF(A196="","",SUM(คะแนนรายวิชา!D856:E856)))</f>
        <v/>
      </c>
      <c r="K196" s="61" t="str">
        <f>IF($J$184="","",IF(A196="","",SUM(คะแนนรายวิชา!H856:I856)))</f>
        <v/>
      </c>
      <c r="L196" s="61" t="str">
        <f t="shared" si="73"/>
        <v/>
      </c>
      <c r="M196" s="62" t="str">
        <f>IF($J$184="","",IF(A196="","",คะแนนรายวิชา!L856))</f>
        <v/>
      </c>
      <c r="N196" s="61" t="str">
        <f>IF($N$184="","",IF(A196="","",SUM(คะแนนรายวิชา!D915:E915)))</f>
        <v/>
      </c>
      <c r="O196" s="61" t="str">
        <f>IF($N$184="","",IF(A196="","",SUM(คะแนนรายวิชา!H915:I915)))</f>
        <v/>
      </c>
      <c r="P196" s="61" t="str">
        <f t="shared" si="74"/>
        <v/>
      </c>
      <c r="Q196" s="62" t="str">
        <f>IF($N$184="","",IF(A196="","",คะแนนรายวิชา!L915))</f>
        <v/>
      </c>
      <c r="R196" s="141" t="str">
        <f>IF('กรอกข้อมูล นร1'!E12="ย้าย",'กรอกข้อมูล นร1'!E12,"")</f>
        <v/>
      </c>
      <c r="S196" s="6" t="str">
        <f t="shared" si="69"/>
        <v/>
      </c>
      <c r="T196" s="6" t="str">
        <f t="shared" si="75"/>
        <v/>
      </c>
      <c r="U196" s="6" t="str">
        <f t="shared" si="76"/>
        <v/>
      </c>
      <c r="V196" s="6" t="str">
        <f t="shared" si="77"/>
        <v/>
      </c>
      <c r="W196" s="6" t="str">
        <f t="shared" si="70"/>
        <v/>
      </c>
      <c r="X196" s="310"/>
      <c r="Y196" s="6" t="str">
        <f t="shared" si="68"/>
        <v/>
      </c>
      <c r="Z196" s="6" t="str">
        <f t="shared" si="65"/>
        <v/>
      </c>
      <c r="AA196" s="6" t="str">
        <f t="shared" si="66"/>
        <v/>
      </c>
      <c r="AB196" s="6" t="str">
        <f t="shared" si="67"/>
        <v/>
      </c>
    </row>
    <row r="197" spans="1:28" s="6" customFormat="1" ht="13.5" customHeight="1">
      <c r="A197" s="54" t="str">
        <f>เวลาเรียน1!A15</f>
        <v/>
      </c>
      <c r="B197" s="61" t="str">
        <f>IF($B$184="","",IF(A136="","",SUM(คะแนนรายวิชา!D738:E738)))</f>
        <v/>
      </c>
      <c r="C197" s="61" t="str">
        <f>IF($B$184="","",IF(A136="","",SUM(คะแนนรายวิชา!H738:I738)))</f>
        <v/>
      </c>
      <c r="D197" s="61" t="str">
        <f t="shared" si="71"/>
        <v/>
      </c>
      <c r="E197" s="62" t="str">
        <f>IF($B$184="","",IF(A197="","",คะแนนรายวิชา!L738))</f>
        <v/>
      </c>
      <c r="F197" s="61" t="str">
        <f>IF($F$184="","",IF(A136="","",SUM(คะแนนรายวิชา!H797:I797)))</f>
        <v/>
      </c>
      <c r="G197" s="61" t="str">
        <f>IF($F$184="","",IF(A136="","",SUM(คะแนนรายวิชา!H797:I797)))</f>
        <v/>
      </c>
      <c r="H197" s="61" t="str">
        <f t="shared" si="72"/>
        <v/>
      </c>
      <c r="I197" s="62" t="str">
        <f>IF($F$184="","",IF(A197="","",คะแนนรายวิชา!L797))</f>
        <v/>
      </c>
      <c r="J197" s="61" t="str">
        <f>IF($J$184="","",IF(A197="","",SUM(คะแนนรายวิชา!D857:E857)))</f>
        <v/>
      </c>
      <c r="K197" s="61" t="str">
        <f>IF($J$184="","",IF(A197="","",SUM(คะแนนรายวิชา!H857:I857)))</f>
        <v/>
      </c>
      <c r="L197" s="61" t="str">
        <f t="shared" si="73"/>
        <v/>
      </c>
      <c r="M197" s="62" t="str">
        <f>IF($J$184="","",IF(A197="","",คะแนนรายวิชา!L857))</f>
        <v/>
      </c>
      <c r="N197" s="61" t="str">
        <f>IF($N$184="","",IF(A197="","",SUM(คะแนนรายวิชา!D916:E916)))</f>
        <v/>
      </c>
      <c r="O197" s="61" t="str">
        <f>IF($N$184="","",IF(A197="","",SUM(คะแนนรายวิชา!H916:I916)))</f>
        <v/>
      </c>
      <c r="P197" s="61" t="str">
        <f t="shared" si="74"/>
        <v/>
      </c>
      <c r="Q197" s="62" t="str">
        <f>IF($N$184="","",IF(A197="","",คะแนนรายวิชา!L916))</f>
        <v/>
      </c>
      <c r="R197" s="141" t="str">
        <f>IF('กรอกข้อมูล นร1'!E13="ย้าย",'กรอกข้อมูล นร1'!E13,"")</f>
        <v/>
      </c>
      <c r="S197" s="6" t="str">
        <f t="shared" si="69"/>
        <v/>
      </c>
      <c r="T197" s="6" t="str">
        <f t="shared" si="75"/>
        <v/>
      </c>
      <c r="U197" s="6" t="str">
        <f t="shared" si="76"/>
        <v/>
      </c>
      <c r="V197" s="6" t="str">
        <f t="shared" si="77"/>
        <v/>
      </c>
      <c r="W197" s="6" t="str">
        <f t="shared" si="70"/>
        <v/>
      </c>
      <c r="X197" s="310"/>
      <c r="Y197" s="6" t="str">
        <f t="shared" si="68"/>
        <v/>
      </c>
      <c r="Z197" s="6" t="str">
        <f t="shared" si="65"/>
        <v/>
      </c>
      <c r="AA197" s="6" t="str">
        <f t="shared" si="66"/>
        <v/>
      </c>
      <c r="AB197" s="6" t="str">
        <f t="shared" si="67"/>
        <v/>
      </c>
    </row>
    <row r="198" spans="1:28" s="6" customFormat="1" ht="13.5" customHeight="1">
      <c r="A198" s="54" t="str">
        <f>เวลาเรียน1!A16</f>
        <v/>
      </c>
      <c r="B198" s="61" t="str">
        <f>IF($B$184="","",IF(A137="","",SUM(คะแนนรายวิชา!D739:E739)))</f>
        <v/>
      </c>
      <c r="C198" s="61" t="str">
        <f>IF($B$184="","",IF(A137="","",SUM(คะแนนรายวิชา!H739:I739)))</f>
        <v/>
      </c>
      <c r="D198" s="61" t="str">
        <f t="shared" si="71"/>
        <v/>
      </c>
      <c r="E198" s="62" t="str">
        <f>IF($B$184="","",IF(A198="","",คะแนนรายวิชา!L739))</f>
        <v/>
      </c>
      <c r="F198" s="61" t="str">
        <f>IF($F$184="","",IF(A137="","",SUM(คะแนนรายวิชา!H798:I798)))</f>
        <v/>
      </c>
      <c r="G198" s="61" t="str">
        <f>IF($F$184="","",IF(A137="","",SUM(คะแนนรายวิชา!H798:I798)))</f>
        <v/>
      </c>
      <c r="H198" s="61" t="str">
        <f t="shared" si="72"/>
        <v/>
      </c>
      <c r="I198" s="62" t="str">
        <f>IF($F$184="","",IF(A198="","",คะแนนรายวิชา!L798))</f>
        <v/>
      </c>
      <c r="J198" s="61" t="str">
        <f>IF($J$184="","",IF(A198="","",SUM(คะแนนรายวิชา!D858:E858)))</f>
        <v/>
      </c>
      <c r="K198" s="61" t="str">
        <f>IF($J$184="","",IF(A198="","",SUM(คะแนนรายวิชา!H858:I858)))</f>
        <v/>
      </c>
      <c r="L198" s="61" t="str">
        <f t="shared" si="73"/>
        <v/>
      </c>
      <c r="M198" s="62" t="str">
        <f>IF($J$184="","",IF(A198="","",คะแนนรายวิชา!L858))</f>
        <v/>
      </c>
      <c r="N198" s="61" t="str">
        <f>IF($N$184="","",IF(A198="","",SUM(คะแนนรายวิชา!D917:E917)))</f>
        <v/>
      </c>
      <c r="O198" s="61" t="str">
        <f>IF($N$184="","",IF(A198="","",SUM(คะแนนรายวิชา!H917:I917)))</f>
        <v/>
      </c>
      <c r="P198" s="61" t="str">
        <f t="shared" si="74"/>
        <v/>
      </c>
      <c r="Q198" s="62" t="str">
        <f>IF($N$184="","",IF(A198="","",คะแนนรายวิชา!L917))</f>
        <v/>
      </c>
      <c r="R198" s="141" t="str">
        <f>IF('กรอกข้อมูล นร1'!E14="ย้าย",'กรอกข้อมูล นร1'!E14,"")</f>
        <v/>
      </c>
      <c r="S198" s="6" t="str">
        <f t="shared" si="69"/>
        <v/>
      </c>
      <c r="T198" s="6" t="str">
        <f t="shared" si="75"/>
        <v/>
      </c>
      <c r="U198" s="6" t="str">
        <f t="shared" si="76"/>
        <v/>
      </c>
      <c r="V198" s="6" t="str">
        <f t="shared" si="77"/>
        <v/>
      </c>
      <c r="W198" s="6" t="str">
        <f t="shared" si="70"/>
        <v/>
      </c>
      <c r="X198" s="310"/>
      <c r="Y198" s="6" t="str">
        <f t="shared" si="68"/>
        <v/>
      </c>
      <c r="Z198" s="6" t="str">
        <f t="shared" si="65"/>
        <v/>
      </c>
      <c r="AA198" s="6" t="str">
        <f t="shared" si="66"/>
        <v/>
      </c>
      <c r="AB198" s="6" t="str">
        <f t="shared" si="67"/>
        <v/>
      </c>
    </row>
    <row r="199" spans="1:28" s="6" customFormat="1" ht="13.5" customHeight="1">
      <c r="A199" s="54" t="str">
        <f>เวลาเรียน1!A17</f>
        <v/>
      </c>
      <c r="B199" s="61" t="str">
        <f>IF($B$184="","",IF(A138="","",SUM(คะแนนรายวิชา!D740:E740)))</f>
        <v/>
      </c>
      <c r="C199" s="61" t="str">
        <f>IF($B$184="","",IF(A138="","",SUM(คะแนนรายวิชา!H740:I740)))</f>
        <v/>
      </c>
      <c r="D199" s="61" t="str">
        <f t="shared" si="71"/>
        <v/>
      </c>
      <c r="E199" s="62" t="str">
        <f>IF($B$184="","",IF(A199="","",คะแนนรายวิชา!L740))</f>
        <v/>
      </c>
      <c r="F199" s="61" t="str">
        <f>IF($F$184="","",IF(A138="","",SUM(คะแนนรายวิชา!H799:I799)))</f>
        <v/>
      </c>
      <c r="G199" s="61" t="str">
        <f>IF($F$184="","",IF(A138="","",SUM(คะแนนรายวิชา!H799:I799)))</f>
        <v/>
      </c>
      <c r="H199" s="61" t="str">
        <f t="shared" si="72"/>
        <v/>
      </c>
      <c r="I199" s="62" t="str">
        <f>IF($F$184="","",IF(A199="","",คะแนนรายวิชา!L799))</f>
        <v/>
      </c>
      <c r="J199" s="61" t="str">
        <f>IF($J$184="","",IF(A199="","",SUM(คะแนนรายวิชา!D859:E859)))</f>
        <v/>
      </c>
      <c r="K199" s="61" t="str">
        <f>IF($J$184="","",IF(A199="","",SUM(คะแนนรายวิชา!H859:I859)))</f>
        <v/>
      </c>
      <c r="L199" s="61" t="str">
        <f t="shared" si="73"/>
        <v/>
      </c>
      <c r="M199" s="62" t="str">
        <f>IF($J$184="","",IF(A199="","",คะแนนรายวิชา!L859))</f>
        <v/>
      </c>
      <c r="N199" s="61" t="str">
        <f>IF($N$184="","",IF(A199="","",SUM(คะแนนรายวิชา!D918:E918)))</f>
        <v/>
      </c>
      <c r="O199" s="61" t="str">
        <f>IF($N$184="","",IF(A199="","",SUM(คะแนนรายวิชา!H918:I918)))</f>
        <v/>
      </c>
      <c r="P199" s="61" t="str">
        <f t="shared" si="74"/>
        <v/>
      </c>
      <c r="Q199" s="62" t="str">
        <f>IF($N$184="","",IF(A199="","",คะแนนรายวิชา!L918))</f>
        <v/>
      </c>
      <c r="R199" s="141" t="str">
        <f>IF('กรอกข้อมูล นร1'!E15="ย้าย",'กรอกข้อมูล นร1'!E15,"")</f>
        <v/>
      </c>
      <c r="S199" s="6" t="str">
        <f t="shared" si="69"/>
        <v/>
      </c>
      <c r="T199" s="6" t="str">
        <f t="shared" si="75"/>
        <v/>
      </c>
      <c r="U199" s="6" t="str">
        <f t="shared" si="76"/>
        <v/>
      </c>
      <c r="V199" s="6" t="str">
        <f t="shared" si="77"/>
        <v/>
      </c>
      <c r="W199" s="6" t="str">
        <f t="shared" si="70"/>
        <v/>
      </c>
      <c r="X199" s="310"/>
      <c r="Y199" s="6" t="str">
        <f t="shared" si="68"/>
        <v/>
      </c>
      <c r="Z199" s="6" t="str">
        <f t="shared" si="65"/>
        <v/>
      </c>
      <c r="AA199" s="6" t="str">
        <f t="shared" si="66"/>
        <v/>
      </c>
      <c r="AB199" s="6" t="str">
        <f t="shared" si="67"/>
        <v/>
      </c>
    </row>
    <row r="200" spans="1:28" s="6" customFormat="1" ht="13.5" customHeight="1">
      <c r="A200" s="54" t="str">
        <f>เวลาเรียน1!A18</f>
        <v/>
      </c>
      <c r="B200" s="61" t="str">
        <f>IF($B$184="","",IF(A139="","",SUM(คะแนนรายวิชา!D741:E741)))</f>
        <v/>
      </c>
      <c r="C200" s="61" t="str">
        <f>IF($B$184="","",IF(A139="","",SUM(คะแนนรายวิชา!H741:I741)))</f>
        <v/>
      </c>
      <c r="D200" s="61" t="str">
        <f t="shared" si="71"/>
        <v/>
      </c>
      <c r="E200" s="62" t="str">
        <f>IF($B$184="","",IF(A200="","",คะแนนรายวิชา!L741))</f>
        <v/>
      </c>
      <c r="F200" s="61" t="str">
        <f>IF($F$184="","",IF(A139="","",SUM(คะแนนรายวิชา!H800:I800)))</f>
        <v/>
      </c>
      <c r="G200" s="61" t="str">
        <f>IF($F$184="","",IF(A139="","",SUM(คะแนนรายวิชา!H800:I800)))</f>
        <v/>
      </c>
      <c r="H200" s="61" t="str">
        <f t="shared" si="72"/>
        <v/>
      </c>
      <c r="I200" s="62" t="str">
        <f>IF($F$184="","",IF(A200="","",คะแนนรายวิชา!L800))</f>
        <v/>
      </c>
      <c r="J200" s="61" t="str">
        <f>IF($J$184="","",IF(A200="","",SUM(คะแนนรายวิชา!D860:E860)))</f>
        <v/>
      </c>
      <c r="K200" s="61" t="str">
        <f>IF($J$184="","",IF(A200="","",SUM(คะแนนรายวิชา!H860:I860)))</f>
        <v/>
      </c>
      <c r="L200" s="61" t="str">
        <f t="shared" si="73"/>
        <v/>
      </c>
      <c r="M200" s="62" t="str">
        <f>IF($J$184="","",IF(A200="","",คะแนนรายวิชา!L860))</f>
        <v/>
      </c>
      <c r="N200" s="61" t="str">
        <f>IF($N$184="","",IF(A200="","",SUM(คะแนนรายวิชา!D919:E919)))</f>
        <v/>
      </c>
      <c r="O200" s="61" t="str">
        <f>IF($N$184="","",IF(A200="","",SUM(คะแนนรายวิชา!H919:I919)))</f>
        <v/>
      </c>
      <c r="P200" s="61" t="str">
        <f t="shared" si="74"/>
        <v/>
      </c>
      <c r="Q200" s="62" t="str">
        <f>IF($N$184="","",IF(A200="","",คะแนนรายวิชา!L919))</f>
        <v/>
      </c>
      <c r="R200" s="141" t="str">
        <f>IF('กรอกข้อมูล นร1'!E16="ย้าย",'กรอกข้อมูล นร1'!E16,"")</f>
        <v/>
      </c>
      <c r="S200" s="6" t="str">
        <f t="shared" si="69"/>
        <v/>
      </c>
      <c r="T200" s="6" t="str">
        <f t="shared" si="75"/>
        <v/>
      </c>
      <c r="U200" s="6" t="str">
        <f t="shared" si="76"/>
        <v/>
      </c>
      <c r="V200" s="6" t="str">
        <f t="shared" si="77"/>
        <v/>
      </c>
      <c r="W200" s="6" t="str">
        <f t="shared" si="70"/>
        <v/>
      </c>
      <c r="X200" s="310"/>
      <c r="Y200" s="6" t="str">
        <f t="shared" si="68"/>
        <v/>
      </c>
      <c r="Z200" s="6" t="str">
        <f t="shared" si="65"/>
        <v/>
      </c>
      <c r="AA200" s="6" t="str">
        <f t="shared" si="66"/>
        <v/>
      </c>
      <c r="AB200" s="6" t="str">
        <f t="shared" si="67"/>
        <v/>
      </c>
    </row>
    <row r="201" spans="1:28" s="6" customFormat="1" ht="13.5" customHeight="1">
      <c r="A201" s="54" t="str">
        <f>เวลาเรียน1!A19</f>
        <v/>
      </c>
      <c r="B201" s="61" t="str">
        <f>IF($B$184="","",IF(A140="","",SUM(คะแนนรายวิชา!D742:E742)))</f>
        <v/>
      </c>
      <c r="C201" s="61" t="str">
        <f>IF($B$184="","",IF(A140="","",SUM(คะแนนรายวิชา!H742:I742)))</f>
        <v/>
      </c>
      <c r="D201" s="61" t="str">
        <f t="shared" si="71"/>
        <v/>
      </c>
      <c r="E201" s="62" t="str">
        <f>IF($B$184="","",IF(A201="","",คะแนนรายวิชา!L742))</f>
        <v/>
      </c>
      <c r="F201" s="61" t="str">
        <f>IF($F$184="","",IF(A140="","",SUM(คะแนนรายวิชา!H801:I801)))</f>
        <v/>
      </c>
      <c r="G201" s="61" t="str">
        <f>IF($F$184="","",IF(A140="","",SUM(คะแนนรายวิชา!H801:I801)))</f>
        <v/>
      </c>
      <c r="H201" s="61" t="str">
        <f t="shared" si="72"/>
        <v/>
      </c>
      <c r="I201" s="62" t="str">
        <f>IF($F$184="","",IF(A201="","",คะแนนรายวิชา!L801))</f>
        <v/>
      </c>
      <c r="J201" s="61" t="str">
        <f>IF($J$184="","",IF(A201="","",SUM(คะแนนรายวิชา!D861:E861)))</f>
        <v/>
      </c>
      <c r="K201" s="61" t="str">
        <f>IF($J$184="","",IF(A201="","",SUM(คะแนนรายวิชา!H861:I861)))</f>
        <v/>
      </c>
      <c r="L201" s="61" t="str">
        <f t="shared" si="73"/>
        <v/>
      </c>
      <c r="M201" s="62" t="str">
        <f>IF($J$184="","",IF(A201="","",คะแนนรายวิชา!L861))</f>
        <v/>
      </c>
      <c r="N201" s="61" t="str">
        <f>IF($N$184="","",IF(A201="","",SUM(คะแนนรายวิชา!D920:E920)))</f>
        <v/>
      </c>
      <c r="O201" s="61" t="str">
        <f>IF($N$184="","",IF(A201="","",SUM(คะแนนรายวิชา!H920:I920)))</f>
        <v/>
      </c>
      <c r="P201" s="61" t="str">
        <f t="shared" si="74"/>
        <v/>
      </c>
      <c r="Q201" s="62" t="str">
        <f>IF($N$184="","",IF(A201="","",คะแนนรายวิชา!L920))</f>
        <v/>
      </c>
      <c r="R201" s="141" t="str">
        <f>IF('กรอกข้อมูล นร1'!E17="ย้าย",'กรอกข้อมูล นร1'!E17,"")</f>
        <v/>
      </c>
      <c r="S201" s="6" t="str">
        <f t="shared" si="69"/>
        <v/>
      </c>
      <c r="T201" s="6" t="str">
        <f t="shared" si="75"/>
        <v/>
      </c>
      <c r="U201" s="6" t="str">
        <f t="shared" si="76"/>
        <v/>
      </c>
      <c r="V201" s="6" t="str">
        <f t="shared" si="77"/>
        <v/>
      </c>
      <c r="W201" s="6" t="str">
        <f t="shared" si="70"/>
        <v/>
      </c>
      <c r="X201" s="310"/>
      <c r="Y201" s="6" t="str">
        <f t="shared" ref="Y201:Y264" si="78">IF(A201="","",SUM(B201:C201)/2)</f>
        <v/>
      </c>
      <c r="Z201" s="6" t="str">
        <f t="shared" ref="Z201:Z264" si="79">IF(A201="","",SUM(F201:G201)/2)</f>
        <v/>
      </c>
      <c r="AA201" s="6" t="str">
        <f t="shared" ref="AA201:AA264" si="80">IF(A201="","",SUM(J201:K201)/2)</f>
        <v/>
      </c>
      <c r="AB201" s="6" t="str">
        <f t="shared" ref="AB201:AB264" si="81">IF(A201="","",SUM(N201:O201)/2)</f>
        <v/>
      </c>
    </row>
    <row r="202" spans="1:28" s="6" customFormat="1" ht="13.5" customHeight="1">
      <c r="A202" s="54" t="str">
        <f>เวลาเรียน1!A20</f>
        <v/>
      </c>
      <c r="B202" s="61" t="str">
        <f>IF($B$184="","",IF(A141="","",SUM(คะแนนรายวิชา!D743:E743)))</f>
        <v/>
      </c>
      <c r="C202" s="61" t="str">
        <f>IF($B$184="","",IF(A141="","",SUM(คะแนนรายวิชา!H743:I743)))</f>
        <v/>
      </c>
      <c r="D202" s="61" t="str">
        <f t="shared" si="71"/>
        <v/>
      </c>
      <c r="E202" s="62" t="str">
        <f>IF($B$184="","",IF(A202="","",คะแนนรายวิชา!L743))</f>
        <v/>
      </c>
      <c r="F202" s="61" t="str">
        <f>IF($F$184="","",IF(A141="","",SUM(คะแนนรายวิชา!H802:I802)))</f>
        <v/>
      </c>
      <c r="G202" s="61" t="str">
        <f>IF($F$184="","",IF(A141="","",SUM(คะแนนรายวิชา!H802:I802)))</f>
        <v/>
      </c>
      <c r="H202" s="61" t="str">
        <f t="shared" si="72"/>
        <v/>
      </c>
      <c r="I202" s="62" t="str">
        <f>IF($F$184="","",IF(A202="","",คะแนนรายวิชา!L802))</f>
        <v/>
      </c>
      <c r="J202" s="61" t="str">
        <f>IF($J$184="","",IF(A202="","",SUM(คะแนนรายวิชา!D862:E862)))</f>
        <v/>
      </c>
      <c r="K202" s="61" t="str">
        <f>IF($J$184="","",IF(A202="","",SUM(คะแนนรายวิชา!H862:I862)))</f>
        <v/>
      </c>
      <c r="L202" s="61" t="str">
        <f t="shared" si="73"/>
        <v/>
      </c>
      <c r="M202" s="62" t="str">
        <f>IF($J$184="","",IF(A202="","",คะแนนรายวิชา!L862))</f>
        <v/>
      </c>
      <c r="N202" s="61" t="str">
        <f>IF($N$184="","",IF(A202="","",SUM(คะแนนรายวิชา!D921:E921)))</f>
        <v/>
      </c>
      <c r="O202" s="61" t="str">
        <f>IF($N$184="","",IF(A202="","",SUM(คะแนนรายวิชา!H921:I921)))</f>
        <v/>
      </c>
      <c r="P202" s="61" t="str">
        <f t="shared" si="74"/>
        <v/>
      </c>
      <c r="Q202" s="62" t="str">
        <f>IF($N$184="","",IF(A202="","",คะแนนรายวิชา!L921))</f>
        <v/>
      </c>
      <c r="R202" s="141" t="str">
        <f>IF('กรอกข้อมูล นร1'!E18="ย้าย",'กรอกข้อมูล นร1'!E18,"")</f>
        <v/>
      </c>
      <c r="S202" s="6" t="str">
        <f t="shared" si="69"/>
        <v/>
      </c>
      <c r="T202" s="6" t="str">
        <f t="shared" si="75"/>
        <v/>
      </c>
      <c r="U202" s="6" t="str">
        <f t="shared" si="76"/>
        <v/>
      </c>
      <c r="V202" s="6" t="str">
        <f t="shared" si="77"/>
        <v/>
      </c>
      <c r="W202" s="6" t="str">
        <f t="shared" si="70"/>
        <v/>
      </c>
      <c r="X202" s="310"/>
      <c r="Y202" s="6" t="str">
        <f t="shared" si="78"/>
        <v/>
      </c>
      <c r="Z202" s="6" t="str">
        <f t="shared" si="79"/>
        <v/>
      </c>
      <c r="AA202" s="6" t="str">
        <f t="shared" si="80"/>
        <v/>
      </c>
      <c r="AB202" s="6" t="str">
        <f t="shared" si="81"/>
        <v/>
      </c>
    </row>
    <row r="203" spans="1:28" s="6" customFormat="1" ht="13.5" customHeight="1">
      <c r="A203" s="54" t="str">
        <f>เวลาเรียน1!A21</f>
        <v/>
      </c>
      <c r="B203" s="61" t="str">
        <f>IF($B$184="","",IF(A142="","",SUM(คะแนนรายวิชา!D744:E744)))</f>
        <v/>
      </c>
      <c r="C203" s="61" t="str">
        <f>IF($B$184="","",IF(A142="","",SUM(คะแนนรายวิชา!H744:I744)))</f>
        <v/>
      </c>
      <c r="D203" s="61" t="str">
        <f t="shared" si="71"/>
        <v/>
      </c>
      <c r="E203" s="62" t="str">
        <f>IF($B$184="","",IF(A203="","",คะแนนรายวิชา!L744))</f>
        <v/>
      </c>
      <c r="F203" s="61" t="str">
        <f>IF($F$184="","",IF(A142="","",SUM(คะแนนรายวิชา!H803:I803)))</f>
        <v/>
      </c>
      <c r="G203" s="61" t="str">
        <f>IF($F$184="","",IF(A142="","",SUM(คะแนนรายวิชา!H803:I803)))</f>
        <v/>
      </c>
      <c r="H203" s="61" t="str">
        <f t="shared" si="72"/>
        <v/>
      </c>
      <c r="I203" s="62" t="str">
        <f>IF($F$184="","",IF(A203="","",คะแนนรายวิชา!L803))</f>
        <v/>
      </c>
      <c r="J203" s="61" t="str">
        <f>IF($J$184="","",IF(A203="","",SUM(คะแนนรายวิชา!D863:E863)))</f>
        <v/>
      </c>
      <c r="K203" s="61" t="str">
        <f>IF($J$184="","",IF(A203="","",SUM(คะแนนรายวิชา!H863:I863)))</f>
        <v/>
      </c>
      <c r="L203" s="61" t="str">
        <f t="shared" si="73"/>
        <v/>
      </c>
      <c r="M203" s="62" t="str">
        <f>IF($J$184="","",IF(A203="","",คะแนนรายวิชา!L863))</f>
        <v/>
      </c>
      <c r="N203" s="61" t="str">
        <f>IF($N$184="","",IF(A203="","",SUM(คะแนนรายวิชา!D922:E922)))</f>
        <v/>
      </c>
      <c r="O203" s="61" t="str">
        <f>IF($N$184="","",IF(A203="","",SUM(คะแนนรายวิชา!H922:I922)))</f>
        <v/>
      </c>
      <c r="P203" s="61" t="str">
        <f t="shared" si="74"/>
        <v/>
      </c>
      <c r="Q203" s="62" t="str">
        <f>IF($N$184="","",IF(A203="","",คะแนนรายวิชา!L922))</f>
        <v/>
      </c>
      <c r="R203" s="141" t="str">
        <f>IF('กรอกข้อมูล นร1'!E19="ย้าย",'กรอกข้อมูล นร1'!E19,"")</f>
        <v/>
      </c>
      <c r="S203" s="6" t="str">
        <f t="shared" si="69"/>
        <v/>
      </c>
      <c r="T203" s="6" t="str">
        <f t="shared" si="75"/>
        <v/>
      </c>
      <c r="U203" s="6" t="str">
        <f t="shared" si="76"/>
        <v/>
      </c>
      <c r="V203" s="6" t="str">
        <f t="shared" si="77"/>
        <v/>
      </c>
      <c r="W203" s="6" t="str">
        <f t="shared" si="70"/>
        <v/>
      </c>
      <c r="X203" s="310"/>
      <c r="Y203" s="6" t="str">
        <f t="shared" si="78"/>
        <v/>
      </c>
      <c r="Z203" s="6" t="str">
        <f t="shared" si="79"/>
        <v/>
      </c>
      <c r="AA203" s="6" t="str">
        <f t="shared" si="80"/>
        <v/>
      </c>
      <c r="AB203" s="6" t="str">
        <f t="shared" si="81"/>
        <v/>
      </c>
    </row>
    <row r="204" spans="1:28" s="6" customFormat="1" ht="13.5" customHeight="1">
      <c r="A204" s="54" t="str">
        <f>เวลาเรียน1!A22</f>
        <v/>
      </c>
      <c r="B204" s="61" t="str">
        <f>IF($B$184="","",IF(A143="","",SUM(คะแนนรายวิชา!D745:E745)))</f>
        <v/>
      </c>
      <c r="C204" s="61" t="str">
        <f>IF($B$184="","",IF(A143="","",SUM(คะแนนรายวิชา!H745:I745)))</f>
        <v/>
      </c>
      <c r="D204" s="61" t="str">
        <f t="shared" si="71"/>
        <v/>
      </c>
      <c r="E204" s="62" t="str">
        <f>IF($B$184="","",IF(A204="","",คะแนนรายวิชา!L745))</f>
        <v/>
      </c>
      <c r="F204" s="61" t="str">
        <f>IF($F$184="","",IF(A143="","",SUM(คะแนนรายวิชา!H804:I804)))</f>
        <v/>
      </c>
      <c r="G204" s="61" t="str">
        <f>IF($F$184="","",IF(A143="","",SUM(คะแนนรายวิชา!H804:I804)))</f>
        <v/>
      </c>
      <c r="H204" s="61" t="str">
        <f t="shared" si="72"/>
        <v/>
      </c>
      <c r="I204" s="62" t="str">
        <f>IF($F$184="","",IF(A204="","",คะแนนรายวิชา!L804))</f>
        <v/>
      </c>
      <c r="J204" s="61" t="str">
        <f>IF($J$184="","",IF(A204="","",SUM(คะแนนรายวิชา!D864:E864)))</f>
        <v/>
      </c>
      <c r="K204" s="61" t="str">
        <f>IF($J$184="","",IF(A204="","",SUM(คะแนนรายวิชา!H864:I864)))</f>
        <v/>
      </c>
      <c r="L204" s="61" t="str">
        <f t="shared" si="73"/>
        <v/>
      </c>
      <c r="M204" s="62" t="str">
        <f>IF($J$184="","",IF(A204="","",คะแนนรายวิชา!L864))</f>
        <v/>
      </c>
      <c r="N204" s="61" t="str">
        <f>IF($N$184="","",IF(A204="","",SUM(คะแนนรายวิชา!D923:E923)))</f>
        <v/>
      </c>
      <c r="O204" s="61" t="str">
        <f>IF($N$184="","",IF(A204="","",SUM(คะแนนรายวิชา!H923:I923)))</f>
        <v/>
      </c>
      <c r="P204" s="61" t="str">
        <f t="shared" si="74"/>
        <v/>
      </c>
      <c r="Q204" s="62" t="str">
        <f>IF($N$184="","",IF(A204="","",คะแนนรายวิชา!L923))</f>
        <v/>
      </c>
      <c r="R204" s="141" t="str">
        <f>IF('กรอกข้อมูล นร1'!E20="ย้าย",'กรอกข้อมูล นร1'!E20,"")</f>
        <v/>
      </c>
      <c r="S204" s="6" t="str">
        <f t="shared" si="69"/>
        <v/>
      </c>
      <c r="T204" s="6" t="str">
        <f t="shared" si="75"/>
        <v/>
      </c>
      <c r="U204" s="6" t="str">
        <f t="shared" si="76"/>
        <v/>
      </c>
      <c r="V204" s="6" t="str">
        <f t="shared" si="77"/>
        <v/>
      </c>
      <c r="W204" s="6" t="str">
        <f t="shared" si="70"/>
        <v/>
      </c>
      <c r="X204" s="310"/>
      <c r="Y204" s="6" t="str">
        <f t="shared" si="78"/>
        <v/>
      </c>
      <c r="Z204" s="6" t="str">
        <f t="shared" si="79"/>
        <v/>
      </c>
      <c r="AA204" s="6" t="str">
        <f t="shared" si="80"/>
        <v/>
      </c>
      <c r="AB204" s="6" t="str">
        <f t="shared" si="81"/>
        <v/>
      </c>
    </row>
    <row r="205" spans="1:28" s="6" customFormat="1" ht="13.5" customHeight="1">
      <c r="A205" s="54" t="str">
        <f>เวลาเรียน1!A23</f>
        <v/>
      </c>
      <c r="B205" s="61" t="str">
        <f>IF($B$184="","",IF(A144="","",SUM(คะแนนรายวิชา!D746:E746)))</f>
        <v/>
      </c>
      <c r="C205" s="61" t="str">
        <f>IF($B$184="","",IF(A144="","",SUM(คะแนนรายวิชา!H746:I746)))</f>
        <v/>
      </c>
      <c r="D205" s="61" t="str">
        <f t="shared" si="71"/>
        <v/>
      </c>
      <c r="E205" s="62" t="str">
        <f>IF($B$184="","",IF(A205="","",คะแนนรายวิชา!L746))</f>
        <v/>
      </c>
      <c r="F205" s="61" t="str">
        <f>IF($F$184="","",IF(A144="","",SUM(คะแนนรายวิชา!H805:I805)))</f>
        <v/>
      </c>
      <c r="G205" s="61" t="str">
        <f>IF($F$184="","",IF(A144="","",SUM(คะแนนรายวิชา!H805:I805)))</f>
        <v/>
      </c>
      <c r="H205" s="61" t="str">
        <f t="shared" si="72"/>
        <v/>
      </c>
      <c r="I205" s="62" t="str">
        <f>IF($F$184="","",IF(A205="","",คะแนนรายวิชา!L805))</f>
        <v/>
      </c>
      <c r="J205" s="61" t="str">
        <f>IF($J$184="","",IF(A205="","",SUM(คะแนนรายวิชา!D865:E865)))</f>
        <v/>
      </c>
      <c r="K205" s="61" t="str">
        <f>IF($J$184="","",IF(A205="","",SUM(คะแนนรายวิชา!H865:I865)))</f>
        <v/>
      </c>
      <c r="L205" s="61" t="str">
        <f t="shared" si="73"/>
        <v/>
      </c>
      <c r="M205" s="62" t="str">
        <f>IF($J$184="","",IF(A205="","",คะแนนรายวิชา!L865))</f>
        <v/>
      </c>
      <c r="N205" s="61" t="str">
        <f>IF($N$184="","",IF(A205="","",SUM(คะแนนรายวิชา!D924:E924)))</f>
        <v/>
      </c>
      <c r="O205" s="61" t="str">
        <f>IF($N$184="","",IF(A205="","",SUM(คะแนนรายวิชา!H924:I924)))</f>
        <v/>
      </c>
      <c r="P205" s="61" t="str">
        <f t="shared" si="74"/>
        <v/>
      </c>
      <c r="Q205" s="62" t="str">
        <f>IF($N$184="","",IF(A205="","",คะแนนรายวิชา!L924))</f>
        <v/>
      </c>
      <c r="R205" s="141" t="str">
        <f>IF('กรอกข้อมูล นร1'!E21="ย้าย",'กรอกข้อมูล นร1'!E21,"")</f>
        <v/>
      </c>
      <c r="S205" s="6" t="str">
        <f t="shared" si="69"/>
        <v/>
      </c>
      <c r="T205" s="6" t="str">
        <f t="shared" si="75"/>
        <v/>
      </c>
      <c r="U205" s="6" t="str">
        <f t="shared" si="76"/>
        <v/>
      </c>
      <c r="V205" s="6" t="str">
        <f t="shared" si="77"/>
        <v/>
      </c>
      <c r="W205" s="6" t="str">
        <f t="shared" si="70"/>
        <v/>
      </c>
      <c r="X205" s="310"/>
      <c r="Y205" s="6" t="str">
        <f t="shared" si="78"/>
        <v/>
      </c>
      <c r="Z205" s="6" t="str">
        <f t="shared" si="79"/>
        <v/>
      </c>
      <c r="AA205" s="6" t="str">
        <f t="shared" si="80"/>
        <v/>
      </c>
      <c r="AB205" s="6" t="str">
        <f t="shared" si="81"/>
        <v/>
      </c>
    </row>
    <row r="206" spans="1:28" s="6" customFormat="1" ht="13.5" customHeight="1">
      <c r="A206" s="54" t="str">
        <f>เวลาเรียน1!A24</f>
        <v/>
      </c>
      <c r="B206" s="61" t="str">
        <f>IF($B$184="","",IF(A145="","",SUM(คะแนนรายวิชา!D747:E747)))</f>
        <v/>
      </c>
      <c r="C206" s="61" t="str">
        <f>IF($B$184="","",IF(A145="","",SUM(คะแนนรายวิชา!H747:I747)))</f>
        <v/>
      </c>
      <c r="D206" s="61" t="str">
        <f t="shared" si="71"/>
        <v/>
      </c>
      <c r="E206" s="62" t="str">
        <f>IF($B$184="","",IF(A206="","",คะแนนรายวิชา!L747))</f>
        <v/>
      </c>
      <c r="F206" s="61" t="str">
        <f>IF($F$184="","",IF(A145="","",SUM(คะแนนรายวิชา!H806:I806)))</f>
        <v/>
      </c>
      <c r="G206" s="61" t="str">
        <f>IF($F$184="","",IF(A145="","",SUM(คะแนนรายวิชา!H806:I806)))</f>
        <v/>
      </c>
      <c r="H206" s="61" t="str">
        <f t="shared" si="72"/>
        <v/>
      </c>
      <c r="I206" s="62" t="str">
        <f>IF($F$184="","",IF(A206="","",คะแนนรายวิชา!L806))</f>
        <v/>
      </c>
      <c r="J206" s="61" t="str">
        <f>IF($J$184="","",IF(A206="","",SUM(คะแนนรายวิชา!D866:E866)))</f>
        <v/>
      </c>
      <c r="K206" s="61" t="str">
        <f>IF($J$184="","",IF(A206="","",SUM(คะแนนรายวิชา!H866:I866)))</f>
        <v/>
      </c>
      <c r="L206" s="61" t="str">
        <f t="shared" si="73"/>
        <v/>
      </c>
      <c r="M206" s="62" t="str">
        <f>IF($J$184="","",IF(A206="","",คะแนนรายวิชา!L866))</f>
        <v/>
      </c>
      <c r="N206" s="61" t="str">
        <f>IF($N$184="","",IF(A206="","",SUM(คะแนนรายวิชา!D925:E925)))</f>
        <v/>
      </c>
      <c r="O206" s="61" t="str">
        <f>IF($N$184="","",IF(A206="","",SUM(คะแนนรายวิชา!H925:I925)))</f>
        <v/>
      </c>
      <c r="P206" s="61" t="str">
        <f t="shared" si="74"/>
        <v/>
      </c>
      <c r="Q206" s="62" t="str">
        <f>IF($N$184="","",IF(A206="","",คะแนนรายวิชา!L925))</f>
        <v/>
      </c>
      <c r="R206" s="141" t="str">
        <f>IF('กรอกข้อมูล นร1'!E22="ย้าย",'กรอกข้อมูล นร1'!E22,"")</f>
        <v/>
      </c>
      <c r="S206" s="6" t="str">
        <f t="shared" si="69"/>
        <v/>
      </c>
      <c r="T206" s="6" t="str">
        <f t="shared" si="75"/>
        <v/>
      </c>
      <c r="U206" s="6" t="str">
        <f t="shared" si="76"/>
        <v/>
      </c>
      <c r="V206" s="6" t="str">
        <f t="shared" si="77"/>
        <v/>
      </c>
      <c r="W206" s="6" t="str">
        <f t="shared" si="70"/>
        <v/>
      </c>
      <c r="X206" s="310"/>
      <c r="Y206" s="6" t="str">
        <f t="shared" si="78"/>
        <v/>
      </c>
      <c r="Z206" s="6" t="str">
        <f t="shared" si="79"/>
        <v/>
      </c>
      <c r="AA206" s="6" t="str">
        <f t="shared" si="80"/>
        <v/>
      </c>
      <c r="AB206" s="6" t="str">
        <f t="shared" si="81"/>
        <v/>
      </c>
    </row>
    <row r="207" spans="1:28" s="6" customFormat="1" ht="13.5" customHeight="1">
      <c r="A207" s="54" t="str">
        <f>เวลาเรียน1!A25</f>
        <v/>
      </c>
      <c r="B207" s="61" t="str">
        <f>IF($B$184="","",IF(A146="","",SUM(คะแนนรายวิชา!D748:E748)))</f>
        <v/>
      </c>
      <c r="C207" s="61" t="str">
        <f>IF($B$184="","",IF(A146="","",SUM(คะแนนรายวิชา!H748:I748)))</f>
        <v/>
      </c>
      <c r="D207" s="61" t="str">
        <f t="shared" si="71"/>
        <v/>
      </c>
      <c r="E207" s="62" t="str">
        <f>IF($B$184="","",IF(A207="","",คะแนนรายวิชา!L748))</f>
        <v/>
      </c>
      <c r="F207" s="61" t="str">
        <f>IF($F$184="","",IF(A146="","",SUM(คะแนนรายวิชา!H807:I807)))</f>
        <v/>
      </c>
      <c r="G207" s="61" t="str">
        <f>IF($F$184="","",IF(A146="","",SUM(คะแนนรายวิชา!H807:I807)))</f>
        <v/>
      </c>
      <c r="H207" s="61" t="str">
        <f t="shared" si="72"/>
        <v/>
      </c>
      <c r="I207" s="62" t="str">
        <f>IF($F$184="","",IF(A207="","",คะแนนรายวิชา!L807))</f>
        <v/>
      </c>
      <c r="J207" s="61" t="str">
        <f>IF($J$184="","",IF(A207="","",SUM(คะแนนรายวิชา!D867:E867)))</f>
        <v/>
      </c>
      <c r="K207" s="61" t="str">
        <f>IF($J$184="","",IF(A207="","",SUM(คะแนนรายวิชา!H867:I867)))</f>
        <v/>
      </c>
      <c r="L207" s="61" t="str">
        <f t="shared" si="73"/>
        <v/>
      </c>
      <c r="M207" s="62" t="str">
        <f>IF($J$184="","",IF(A207="","",คะแนนรายวิชา!L867))</f>
        <v/>
      </c>
      <c r="N207" s="61" t="str">
        <f>IF($N$184="","",IF(A207="","",SUM(คะแนนรายวิชา!D926:E926)))</f>
        <v/>
      </c>
      <c r="O207" s="61" t="str">
        <f>IF($N$184="","",IF(A207="","",SUM(คะแนนรายวิชา!H926:I926)))</f>
        <v/>
      </c>
      <c r="P207" s="61" t="str">
        <f t="shared" si="74"/>
        <v/>
      </c>
      <c r="Q207" s="62" t="str">
        <f>IF($N$184="","",IF(A207="","",คะแนนรายวิชา!L926))</f>
        <v/>
      </c>
      <c r="R207" s="141" t="str">
        <f>IF('กรอกข้อมูล นร1'!E23="ย้าย",'กรอกข้อมูล นร1'!E23,"")</f>
        <v/>
      </c>
      <c r="S207" s="6" t="str">
        <f t="shared" si="69"/>
        <v/>
      </c>
      <c r="T207" s="6" t="str">
        <f t="shared" si="75"/>
        <v/>
      </c>
      <c r="U207" s="6" t="str">
        <f t="shared" si="76"/>
        <v/>
      </c>
      <c r="V207" s="6" t="str">
        <f t="shared" si="77"/>
        <v/>
      </c>
      <c r="W207" s="6" t="str">
        <f t="shared" si="70"/>
        <v/>
      </c>
      <c r="X207" s="310"/>
      <c r="Y207" s="6" t="str">
        <f t="shared" si="78"/>
        <v/>
      </c>
      <c r="Z207" s="6" t="str">
        <f t="shared" si="79"/>
        <v/>
      </c>
      <c r="AA207" s="6" t="str">
        <f t="shared" si="80"/>
        <v/>
      </c>
      <c r="AB207" s="6" t="str">
        <f t="shared" si="81"/>
        <v/>
      </c>
    </row>
    <row r="208" spans="1:28" s="6" customFormat="1" ht="13.5" customHeight="1">
      <c r="A208" s="54" t="str">
        <f>เวลาเรียน1!A26</f>
        <v/>
      </c>
      <c r="B208" s="61" t="str">
        <f>IF($B$184="","",IF(A147="","",SUM(คะแนนรายวิชา!D749:E749)))</f>
        <v/>
      </c>
      <c r="C208" s="61" t="str">
        <f>IF($B$184="","",IF(A147="","",SUM(คะแนนรายวิชา!H749:I749)))</f>
        <v/>
      </c>
      <c r="D208" s="61" t="str">
        <f t="shared" si="71"/>
        <v/>
      </c>
      <c r="E208" s="62" t="str">
        <f>IF($B$184="","",IF(A208="","",คะแนนรายวิชา!L749))</f>
        <v/>
      </c>
      <c r="F208" s="61" t="str">
        <f>IF($F$184="","",IF(A147="","",SUM(คะแนนรายวิชา!H808:I808)))</f>
        <v/>
      </c>
      <c r="G208" s="61" t="str">
        <f>IF($F$184="","",IF(A147="","",SUM(คะแนนรายวิชา!H808:I808)))</f>
        <v/>
      </c>
      <c r="H208" s="61" t="str">
        <f t="shared" si="72"/>
        <v/>
      </c>
      <c r="I208" s="62" t="str">
        <f>IF($F$184="","",IF(A208="","",คะแนนรายวิชา!L808))</f>
        <v/>
      </c>
      <c r="J208" s="61" t="str">
        <f>IF($J$184="","",IF(A208="","",SUM(คะแนนรายวิชา!D868:E868)))</f>
        <v/>
      </c>
      <c r="K208" s="61" t="str">
        <f>IF($J$184="","",IF(A208="","",SUM(คะแนนรายวิชา!H868:I868)))</f>
        <v/>
      </c>
      <c r="L208" s="61" t="str">
        <f t="shared" si="73"/>
        <v/>
      </c>
      <c r="M208" s="62" t="str">
        <f>IF($J$184="","",IF(A208="","",คะแนนรายวิชา!L868))</f>
        <v/>
      </c>
      <c r="N208" s="61" t="str">
        <f>IF($N$184="","",IF(A208="","",SUM(คะแนนรายวิชา!D927:E927)))</f>
        <v/>
      </c>
      <c r="O208" s="61" t="str">
        <f>IF($N$184="","",IF(A208="","",SUM(คะแนนรายวิชา!H927:I927)))</f>
        <v/>
      </c>
      <c r="P208" s="61" t="str">
        <f t="shared" si="74"/>
        <v/>
      </c>
      <c r="Q208" s="62" t="str">
        <f>IF($N$184="","",IF(A208="","",คะแนนรายวิชา!L927))</f>
        <v/>
      </c>
      <c r="R208" s="141" t="str">
        <f>IF('กรอกข้อมูล นร1'!E24="ย้าย",'กรอกข้อมูล นร1'!E24,"")</f>
        <v/>
      </c>
      <c r="S208" s="6" t="str">
        <f t="shared" si="69"/>
        <v/>
      </c>
      <c r="T208" s="6" t="str">
        <f t="shared" si="75"/>
        <v/>
      </c>
      <c r="U208" s="6" t="str">
        <f t="shared" si="76"/>
        <v/>
      </c>
      <c r="V208" s="6" t="str">
        <f t="shared" si="77"/>
        <v/>
      </c>
      <c r="W208" s="6" t="str">
        <f t="shared" si="70"/>
        <v/>
      </c>
      <c r="X208" s="310"/>
      <c r="Y208" s="6" t="str">
        <f t="shared" si="78"/>
        <v/>
      </c>
      <c r="Z208" s="6" t="str">
        <f t="shared" si="79"/>
        <v/>
      </c>
      <c r="AA208" s="6" t="str">
        <f t="shared" si="80"/>
        <v/>
      </c>
      <c r="AB208" s="6" t="str">
        <f t="shared" si="81"/>
        <v/>
      </c>
    </row>
    <row r="209" spans="1:28" s="6" customFormat="1" ht="13.5" customHeight="1">
      <c r="A209" s="54" t="str">
        <f>เวลาเรียน1!A27</f>
        <v/>
      </c>
      <c r="B209" s="61" t="str">
        <f>IF($B$184="","",IF(A148="","",SUM(คะแนนรายวิชา!D750:E750)))</f>
        <v/>
      </c>
      <c r="C209" s="61" t="str">
        <f>IF($B$184="","",IF(A148="","",SUM(คะแนนรายวิชา!H750:I750)))</f>
        <v/>
      </c>
      <c r="D209" s="61" t="str">
        <f t="shared" si="71"/>
        <v/>
      </c>
      <c r="E209" s="62" t="str">
        <f>IF($B$184="","",IF(A209="","",คะแนนรายวิชา!L750))</f>
        <v/>
      </c>
      <c r="F209" s="61" t="str">
        <f>IF($F$184="","",IF(A148="","",SUM(คะแนนรายวิชา!H809:I809)))</f>
        <v/>
      </c>
      <c r="G209" s="61" t="str">
        <f>IF($F$184="","",IF(A148="","",SUM(คะแนนรายวิชา!H809:I809)))</f>
        <v/>
      </c>
      <c r="H209" s="61" t="str">
        <f t="shared" si="72"/>
        <v/>
      </c>
      <c r="I209" s="62" t="str">
        <f>IF($F$184="","",IF(A209="","",คะแนนรายวิชา!L809))</f>
        <v/>
      </c>
      <c r="J209" s="61" t="str">
        <f>IF($J$184="","",IF(A209="","",SUM(คะแนนรายวิชา!D869:E869)))</f>
        <v/>
      </c>
      <c r="K209" s="61" t="str">
        <f>IF($J$184="","",IF(A209="","",SUM(คะแนนรายวิชา!H869:I869)))</f>
        <v/>
      </c>
      <c r="L209" s="61" t="str">
        <f t="shared" si="73"/>
        <v/>
      </c>
      <c r="M209" s="62" t="str">
        <f>IF($J$184="","",IF(A209="","",คะแนนรายวิชา!L869))</f>
        <v/>
      </c>
      <c r="N209" s="61" t="str">
        <f>IF($N$184="","",IF(A209="","",SUM(คะแนนรายวิชา!D928:E928)))</f>
        <v/>
      </c>
      <c r="O209" s="61" t="str">
        <f>IF($N$184="","",IF(A209="","",SUM(คะแนนรายวิชา!H928:I928)))</f>
        <v/>
      </c>
      <c r="P209" s="61" t="str">
        <f t="shared" si="74"/>
        <v/>
      </c>
      <c r="Q209" s="62" t="str">
        <f>IF($N$184="","",IF(A209="","",คะแนนรายวิชา!L928))</f>
        <v/>
      </c>
      <c r="R209" s="141" t="str">
        <f>IF('กรอกข้อมูล นร1'!E25="ย้าย",'กรอกข้อมูล นร1'!E25,"")</f>
        <v/>
      </c>
      <c r="S209" s="6" t="str">
        <f t="shared" si="69"/>
        <v/>
      </c>
      <c r="T209" s="6" t="str">
        <f t="shared" si="75"/>
        <v/>
      </c>
      <c r="U209" s="6" t="str">
        <f t="shared" si="76"/>
        <v/>
      </c>
      <c r="V209" s="6" t="str">
        <f t="shared" si="77"/>
        <v/>
      </c>
      <c r="W209" s="6" t="str">
        <f t="shared" si="70"/>
        <v/>
      </c>
      <c r="X209" s="310"/>
      <c r="Y209" s="6" t="str">
        <f t="shared" si="78"/>
        <v/>
      </c>
      <c r="Z209" s="6" t="str">
        <f t="shared" si="79"/>
        <v/>
      </c>
      <c r="AA209" s="6" t="str">
        <f t="shared" si="80"/>
        <v/>
      </c>
      <c r="AB209" s="6" t="str">
        <f t="shared" si="81"/>
        <v/>
      </c>
    </row>
    <row r="210" spans="1:28" s="6" customFormat="1" ht="13.5" customHeight="1">
      <c r="A210" s="54" t="str">
        <f>เวลาเรียน1!A28</f>
        <v/>
      </c>
      <c r="B210" s="61" t="str">
        <f>IF($B$184="","",IF(A149="","",SUM(คะแนนรายวิชา!D751:E751)))</f>
        <v/>
      </c>
      <c r="C210" s="61" t="str">
        <f>IF($B$184="","",IF(A149="","",SUM(คะแนนรายวิชา!H751:I751)))</f>
        <v/>
      </c>
      <c r="D210" s="61" t="str">
        <f t="shared" si="71"/>
        <v/>
      </c>
      <c r="E210" s="62" t="str">
        <f>IF($B$184="","",IF(A210="","",คะแนนรายวิชา!L751))</f>
        <v/>
      </c>
      <c r="F210" s="61" t="str">
        <f>IF($F$184="","",IF(A149="","",SUM(คะแนนรายวิชา!H810:I810)))</f>
        <v/>
      </c>
      <c r="G210" s="61" t="str">
        <f>IF($F$184="","",IF(A149="","",SUM(คะแนนรายวิชา!H810:I810)))</f>
        <v/>
      </c>
      <c r="H210" s="61" t="str">
        <f t="shared" si="72"/>
        <v/>
      </c>
      <c r="I210" s="62" t="str">
        <f>IF($F$184="","",IF(A210="","",คะแนนรายวิชา!L810))</f>
        <v/>
      </c>
      <c r="J210" s="61" t="str">
        <f>IF($J$184="","",IF(A210="","",SUM(คะแนนรายวิชา!D870:E870)))</f>
        <v/>
      </c>
      <c r="K210" s="61" t="str">
        <f>IF($J$184="","",IF(A210="","",SUM(คะแนนรายวิชา!H870:I870)))</f>
        <v/>
      </c>
      <c r="L210" s="61" t="str">
        <f t="shared" si="73"/>
        <v/>
      </c>
      <c r="M210" s="62" t="str">
        <f>IF($J$184="","",IF(A210="","",คะแนนรายวิชา!L870))</f>
        <v/>
      </c>
      <c r="N210" s="61" t="str">
        <f>IF($N$184="","",IF(A210="","",SUM(คะแนนรายวิชา!D929:E929)))</f>
        <v/>
      </c>
      <c r="O210" s="61" t="str">
        <f>IF($N$184="","",IF(A210="","",SUM(คะแนนรายวิชา!H929:I929)))</f>
        <v/>
      </c>
      <c r="P210" s="61" t="str">
        <f t="shared" si="74"/>
        <v/>
      </c>
      <c r="Q210" s="62" t="str">
        <f>IF($N$184="","",IF(A210="","",คะแนนรายวิชา!L929))</f>
        <v/>
      </c>
      <c r="R210" s="141" t="str">
        <f>IF('กรอกข้อมูล นร1'!E26="ย้าย",'กรอกข้อมูล นร1'!E26,"")</f>
        <v/>
      </c>
      <c r="S210" s="6" t="str">
        <f t="shared" si="69"/>
        <v/>
      </c>
      <c r="T210" s="6" t="str">
        <f t="shared" si="75"/>
        <v/>
      </c>
      <c r="U210" s="6" t="str">
        <f t="shared" si="76"/>
        <v/>
      </c>
      <c r="V210" s="6" t="str">
        <f t="shared" si="77"/>
        <v/>
      </c>
      <c r="W210" s="6" t="str">
        <f t="shared" si="70"/>
        <v/>
      </c>
      <c r="X210" s="310"/>
      <c r="Y210" s="6" t="str">
        <f t="shared" si="78"/>
        <v/>
      </c>
      <c r="Z210" s="6" t="str">
        <f t="shared" si="79"/>
        <v/>
      </c>
      <c r="AA210" s="6" t="str">
        <f t="shared" si="80"/>
        <v/>
      </c>
      <c r="AB210" s="6" t="str">
        <f t="shared" si="81"/>
        <v/>
      </c>
    </row>
    <row r="211" spans="1:28" s="6" customFormat="1" ht="13.5" customHeight="1">
      <c r="A211" s="54" t="str">
        <f>เวลาเรียน1!A29</f>
        <v/>
      </c>
      <c r="B211" s="61" t="str">
        <f>IF($B$184="","",IF(A150="","",SUM(คะแนนรายวิชา!D752:E752)))</f>
        <v/>
      </c>
      <c r="C211" s="61" t="str">
        <f>IF($B$184="","",IF(A150="","",SUM(คะแนนรายวิชา!H752:I752)))</f>
        <v/>
      </c>
      <c r="D211" s="61" t="str">
        <f t="shared" si="71"/>
        <v/>
      </c>
      <c r="E211" s="62" t="str">
        <f>IF($B$184="","",IF(A211="","",คะแนนรายวิชา!L752))</f>
        <v/>
      </c>
      <c r="F211" s="61" t="str">
        <f>IF($F$184="","",IF(A150="","",SUM(คะแนนรายวิชา!H811:I811)))</f>
        <v/>
      </c>
      <c r="G211" s="61" t="str">
        <f>IF($F$184="","",IF(A150="","",SUM(คะแนนรายวิชา!H811:I811)))</f>
        <v/>
      </c>
      <c r="H211" s="61" t="str">
        <f t="shared" si="72"/>
        <v/>
      </c>
      <c r="I211" s="62" t="str">
        <f>IF($F$184="","",IF(A211="","",คะแนนรายวิชา!L811))</f>
        <v/>
      </c>
      <c r="J211" s="61" t="str">
        <f>IF($J$184="","",IF(A211="","",SUM(คะแนนรายวิชา!D871:E871)))</f>
        <v/>
      </c>
      <c r="K211" s="61" t="str">
        <f>IF($J$184="","",IF(A211="","",SUM(คะแนนรายวิชา!H871:I871)))</f>
        <v/>
      </c>
      <c r="L211" s="61" t="str">
        <f t="shared" si="73"/>
        <v/>
      </c>
      <c r="M211" s="62" t="str">
        <f>IF($J$184="","",IF(A211="","",คะแนนรายวิชา!L871))</f>
        <v/>
      </c>
      <c r="N211" s="61" t="str">
        <f>IF($N$184="","",IF(A211="","",SUM(คะแนนรายวิชา!D930:E930)))</f>
        <v/>
      </c>
      <c r="O211" s="61" t="str">
        <f>IF($N$184="","",IF(A211="","",SUM(คะแนนรายวิชา!H930:I930)))</f>
        <v/>
      </c>
      <c r="P211" s="61" t="str">
        <f t="shared" si="74"/>
        <v/>
      </c>
      <c r="Q211" s="62" t="str">
        <f>IF($N$184="","",IF(A211="","",คะแนนรายวิชา!L930))</f>
        <v/>
      </c>
      <c r="R211" s="141" t="str">
        <f>IF('กรอกข้อมูล นร1'!E27="ย้าย",'กรอกข้อมูล นร1'!E27,"")</f>
        <v/>
      </c>
      <c r="S211" s="6" t="str">
        <f t="shared" si="69"/>
        <v/>
      </c>
      <c r="T211" s="6" t="str">
        <f t="shared" si="75"/>
        <v/>
      </c>
      <c r="U211" s="6" t="str">
        <f t="shared" si="76"/>
        <v/>
      </c>
      <c r="V211" s="6" t="str">
        <f t="shared" si="77"/>
        <v/>
      </c>
      <c r="W211" s="6" t="str">
        <f t="shared" si="70"/>
        <v/>
      </c>
      <c r="X211" s="310"/>
      <c r="Y211" s="6" t="str">
        <f t="shared" si="78"/>
        <v/>
      </c>
      <c r="Z211" s="6" t="str">
        <f t="shared" si="79"/>
        <v/>
      </c>
      <c r="AA211" s="6" t="str">
        <f t="shared" si="80"/>
        <v/>
      </c>
      <c r="AB211" s="6" t="str">
        <f t="shared" si="81"/>
        <v/>
      </c>
    </row>
    <row r="212" spans="1:28" s="6" customFormat="1" ht="13.5" customHeight="1">
      <c r="A212" s="54" t="str">
        <f>เวลาเรียน1!A30</f>
        <v/>
      </c>
      <c r="B212" s="61" t="str">
        <f>IF($B$184="","",IF(A151="","",SUM(คะแนนรายวิชา!D753:E753)))</f>
        <v/>
      </c>
      <c r="C212" s="61" t="str">
        <f>IF($B$184="","",IF(A151="","",SUM(คะแนนรายวิชา!H753:I753)))</f>
        <v/>
      </c>
      <c r="D212" s="61" t="str">
        <f t="shared" si="71"/>
        <v/>
      </c>
      <c r="E212" s="62" t="str">
        <f>IF($B$184="","",IF(A212="","",คะแนนรายวิชา!L753))</f>
        <v/>
      </c>
      <c r="F212" s="61" t="str">
        <f>IF($F$184="","",IF(A151="","",SUM(คะแนนรายวิชา!H812:I812)))</f>
        <v/>
      </c>
      <c r="G212" s="61" t="str">
        <f>IF($F$184="","",IF(A151="","",SUM(คะแนนรายวิชา!H812:I812)))</f>
        <v/>
      </c>
      <c r="H212" s="61" t="str">
        <f t="shared" si="72"/>
        <v/>
      </c>
      <c r="I212" s="62" t="str">
        <f>IF($F$184="","",IF(A212="","",คะแนนรายวิชา!L812))</f>
        <v/>
      </c>
      <c r="J212" s="61" t="str">
        <f>IF($J$184="","",IF(A212="","",SUM(คะแนนรายวิชา!D872:E872)))</f>
        <v/>
      </c>
      <c r="K212" s="61" t="str">
        <f>IF($J$184="","",IF(A212="","",SUM(คะแนนรายวิชา!H872:I872)))</f>
        <v/>
      </c>
      <c r="L212" s="61" t="str">
        <f t="shared" si="73"/>
        <v/>
      </c>
      <c r="M212" s="62" t="str">
        <f>IF($J$184="","",IF(A212="","",คะแนนรายวิชา!L872))</f>
        <v/>
      </c>
      <c r="N212" s="61" t="str">
        <f>IF($N$184="","",IF(A212="","",SUM(คะแนนรายวิชา!D931:E931)))</f>
        <v/>
      </c>
      <c r="O212" s="61" t="str">
        <f>IF($N$184="","",IF(A212="","",SUM(คะแนนรายวิชา!H931:I931)))</f>
        <v/>
      </c>
      <c r="P212" s="61" t="str">
        <f t="shared" si="74"/>
        <v/>
      </c>
      <c r="Q212" s="62" t="str">
        <f>IF($N$184="","",IF(A212="","",คะแนนรายวิชา!L931))</f>
        <v/>
      </c>
      <c r="R212" s="141" t="str">
        <f>IF('กรอกข้อมูล นร1'!E28="ย้าย",'กรอกข้อมูล นร1'!E28,"")</f>
        <v/>
      </c>
      <c r="S212" s="6" t="str">
        <f t="shared" si="69"/>
        <v/>
      </c>
      <c r="T212" s="6" t="str">
        <f t="shared" si="75"/>
        <v/>
      </c>
      <c r="U212" s="6" t="str">
        <f t="shared" si="76"/>
        <v/>
      </c>
      <c r="V212" s="6" t="str">
        <f t="shared" si="77"/>
        <v/>
      </c>
      <c r="W212" s="6" t="str">
        <f t="shared" si="70"/>
        <v/>
      </c>
      <c r="X212" s="310"/>
      <c r="Y212" s="6" t="str">
        <f t="shared" si="78"/>
        <v/>
      </c>
      <c r="Z212" s="6" t="str">
        <f t="shared" si="79"/>
        <v/>
      </c>
      <c r="AA212" s="6" t="str">
        <f t="shared" si="80"/>
        <v/>
      </c>
      <c r="AB212" s="6" t="str">
        <f t="shared" si="81"/>
        <v/>
      </c>
    </row>
    <row r="213" spans="1:28" s="6" customFormat="1" ht="13.5" customHeight="1">
      <c r="A213" s="54" t="str">
        <f>เวลาเรียน1!A31</f>
        <v/>
      </c>
      <c r="B213" s="61" t="str">
        <f>IF($B$184="","",IF(A152="","",SUM(คะแนนรายวิชา!D754:E754)))</f>
        <v/>
      </c>
      <c r="C213" s="61" t="str">
        <f>IF($B$184="","",IF(A152="","",SUM(คะแนนรายวิชา!H754:I754)))</f>
        <v/>
      </c>
      <c r="D213" s="61" t="str">
        <f t="shared" si="71"/>
        <v/>
      </c>
      <c r="E213" s="62" t="str">
        <f>IF($B$184="","",IF(A213="","",คะแนนรายวิชา!L754))</f>
        <v/>
      </c>
      <c r="F213" s="61" t="str">
        <f>IF($F$184="","",IF(A152="","",SUM(คะแนนรายวิชา!H813:I813)))</f>
        <v/>
      </c>
      <c r="G213" s="61" t="str">
        <f>IF($F$184="","",IF(A152="","",SUM(คะแนนรายวิชา!H813:I813)))</f>
        <v/>
      </c>
      <c r="H213" s="61" t="str">
        <f t="shared" si="72"/>
        <v/>
      </c>
      <c r="I213" s="62" t="str">
        <f>IF($F$184="","",IF(A213="","",คะแนนรายวิชา!L813))</f>
        <v/>
      </c>
      <c r="J213" s="61" t="str">
        <f>IF($J$184="","",IF(A213="","",SUM(คะแนนรายวิชา!D873:E873)))</f>
        <v/>
      </c>
      <c r="K213" s="61" t="str">
        <f>IF($J$184="","",IF(A213="","",SUM(คะแนนรายวิชา!H873:I873)))</f>
        <v/>
      </c>
      <c r="L213" s="61" t="str">
        <f t="shared" si="73"/>
        <v/>
      </c>
      <c r="M213" s="62" t="str">
        <f>IF($J$184="","",IF(A213="","",คะแนนรายวิชา!L873))</f>
        <v/>
      </c>
      <c r="N213" s="61" t="str">
        <f>IF($N$184="","",IF(A213="","",SUM(คะแนนรายวิชา!D932:E932)))</f>
        <v/>
      </c>
      <c r="O213" s="61" t="str">
        <f>IF($N$184="","",IF(A213="","",SUM(คะแนนรายวิชา!H932:I932)))</f>
        <v/>
      </c>
      <c r="P213" s="61" t="str">
        <f t="shared" si="74"/>
        <v/>
      </c>
      <c r="Q213" s="62" t="str">
        <f>IF($N$184="","",IF(A213="","",คะแนนรายวิชา!L932))</f>
        <v/>
      </c>
      <c r="R213" s="141" t="str">
        <f>IF('กรอกข้อมูล นร1'!E29="ย้าย",'กรอกข้อมูล นร1'!E29,"")</f>
        <v/>
      </c>
      <c r="S213" s="6" t="str">
        <f t="shared" si="69"/>
        <v/>
      </c>
      <c r="T213" s="6" t="str">
        <f t="shared" si="75"/>
        <v/>
      </c>
      <c r="U213" s="6" t="str">
        <f t="shared" si="76"/>
        <v/>
      </c>
      <c r="V213" s="6" t="str">
        <f t="shared" si="77"/>
        <v/>
      </c>
      <c r="W213" s="6" t="str">
        <f t="shared" si="70"/>
        <v/>
      </c>
      <c r="X213" s="310"/>
      <c r="Y213" s="6" t="str">
        <f t="shared" si="78"/>
        <v/>
      </c>
      <c r="Z213" s="6" t="str">
        <f t="shared" si="79"/>
        <v/>
      </c>
      <c r="AA213" s="6" t="str">
        <f t="shared" si="80"/>
        <v/>
      </c>
      <c r="AB213" s="6" t="str">
        <f t="shared" si="81"/>
        <v/>
      </c>
    </row>
    <row r="214" spans="1:28" s="6" customFormat="1" ht="13.5" customHeight="1">
      <c r="A214" s="54" t="str">
        <f>เวลาเรียน1!A32</f>
        <v/>
      </c>
      <c r="B214" s="61" t="str">
        <f>IF($B$184="","",IF(A153="","",SUM(คะแนนรายวิชา!D755:E755)))</f>
        <v/>
      </c>
      <c r="C214" s="61" t="str">
        <f>IF($B$184="","",IF(A153="","",SUM(คะแนนรายวิชา!H755:I755)))</f>
        <v/>
      </c>
      <c r="D214" s="61" t="str">
        <f t="shared" si="71"/>
        <v/>
      </c>
      <c r="E214" s="62" t="str">
        <f>IF($B$184="","",IF(A214="","",คะแนนรายวิชา!L755))</f>
        <v/>
      </c>
      <c r="F214" s="61" t="str">
        <f>IF($F$184="","",IF(A153="","",SUM(คะแนนรายวิชา!H814:I814)))</f>
        <v/>
      </c>
      <c r="G214" s="61" t="str">
        <f>IF($F$184="","",IF(A153="","",SUM(คะแนนรายวิชา!H814:I814)))</f>
        <v/>
      </c>
      <c r="H214" s="61" t="str">
        <f t="shared" si="72"/>
        <v/>
      </c>
      <c r="I214" s="62" t="str">
        <f>IF($F$184="","",IF(A214="","",คะแนนรายวิชา!L814))</f>
        <v/>
      </c>
      <c r="J214" s="61" t="str">
        <f>IF($J$184="","",IF(A214="","",SUM(คะแนนรายวิชา!D874:E874)))</f>
        <v/>
      </c>
      <c r="K214" s="61" t="str">
        <f>IF($J$184="","",IF(A214="","",SUM(คะแนนรายวิชา!H874:I874)))</f>
        <v/>
      </c>
      <c r="L214" s="61" t="str">
        <f t="shared" si="73"/>
        <v/>
      </c>
      <c r="M214" s="62" t="str">
        <f>IF($J$184="","",IF(A214="","",คะแนนรายวิชา!L874))</f>
        <v/>
      </c>
      <c r="N214" s="61" t="str">
        <f>IF($N$184="","",IF(A214="","",SUM(คะแนนรายวิชา!D933:E933)))</f>
        <v/>
      </c>
      <c r="O214" s="61" t="str">
        <f>IF($N$184="","",IF(A214="","",SUM(คะแนนรายวิชา!H933:I933)))</f>
        <v/>
      </c>
      <c r="P214" s="61" t="str">
        <f t="shared" si="74"/>
        <v/>
      </c>
      <c r="Q214" s="62" t="str">
        <f>IF($N$184="","",IF(A214="","",คะแนนรายวิชา!L933))</f>
        <v/>
      </c>
      <c r="R214" s="141" t="str">
        <f>IF('กรอกข้อมูล นร1'!E30="ย้าย",'กรอกข้อมูล นร1'!E30,"")</f>
        <v/>
      </c>
      <c r="S214" s="6" t="str">
        <f t="shared" si="69"/>
        <v/>
      </c>
      <c r="T214" s="6" t="str">
        <f t="shared" si="75"/>
        <v/>
      </c>
      <c r="U214" s="6" t="str">
        <f t="shared" si="76"/>
        <v/>
      </c>
      <c r="V214" s="6" t="str">
        <f t="shared" si="77"/>
        <v/>
      </c>
      <c r="W214" s="6" t="str">
        <f t="shared" si="70"/>
        <v/>
      </c>
      <c r="X214" s="310"/>
      <c r="Y214" s="6" t="str">
        <f t="shared" si="78"/>
        <v/>
      </c>
      <c r="Z214" s="6" t="str">
        <f t="shared" si="79"/>
        <v/>
      </c>
      <c r="AA214" s="6" t="str">
        <f t="shared" si="80"/>
        <v/>
      </c>
      <c r="AB214" s="6" t="str">
        <f t="shared" si="81"/>
        <v/>
      </c>
    </row>
    <row r="215" spans="1:28" s="6" customFormat="1" ht="13.5" customHeight="1">
      <c r="A215" s="54" t="str">
        <f>เวลาเรียน1!A33</f>
        <v/>
      </c>
      <c r="B215" s="61" t="str">
        <f>IF($B$184="","",IF(A154="","",SUM(คะแนนรายวิชา!D756:E756)))</f>
        <v/>
      </c>
      <c r="C215" s="61" t="str">
        <f>IF($B$184="","",IF(A154="","",SUM(คะแนนรายวิชา!H756:I756)))</f>
        <v/>
      </c>
      <c r="D215" s="61" t="str">
        <f t="shared" si="71"/>
        <v/>
      </c>
      <c r="E215" s="62" t="str">
        <f>IF($B$184="","",IF(A215="","",คะแนนรายวิชา!L756))</f>
        <v/>
      </c>
      <c r="F215" s="61" t="str">
        <f>IF($F$184="","",IF(A154="","",SUM(คะแนนรายวิชา!H815:I815)))</f>
        <v/>
      </c>
      <c r="G215" s="61" t="str">
        <f>IF($F$184="","",IF(A154="","",SUM(คะแนนรายวิชา!H815:I815)))</f>
        <v/>
      </c>
      <c r="H215" s="61" t="str">
        <f t="shared" si="72"/>
        <v/>
      </c>
      <c r="I215" s="62" t="str">
        <f>IF($F$184="","",IF(A215="","",คะแนนรายวิชา!L815))</f>
        <v/>
      </c>
      <c r="J215" s="61" t="str">
        <f>IF($J$184="","",IF(A215="","",SUM(คะแนนรายวิชา!D875:E875)))</f>
        <v/>
      </c>
      <c r="K215" s="61" t="str">
        <f>IF($J$184="","",IF(A215="","",SUM(คะแนนรายวิชา!H875:I875)))</f>
        <v/>
      </c>
      <c r="L215" s="61" t="str">
        <f t="shared" si="73"/>
        <v/>
      </c>
      <c r="M215" s="62" t="str">
        <f>IF($J$184="","",IF(A215="","",คะแนนรายวิชา!L875))</f>
        <v/>
      </c>
      <c r="N215" s="61" t="str">
        <f>IF($N$184="","",IF(A215="","",SUM(คะแนนรายวิชา!D934:E934)))</f>
        <v/>
      </c>
      <c r="O215" s="61" t="str">
        <f>IF($N$184="","",IF(A215="","",SUM(คะแนนรายวิชา!H934:I934)))</f>
        <v/>
      </c>
      <c r="P215" s="61" t="str">
        <f t="shared" si="74"/>
        <v/>
      </c>
      <c r="Q215" s="62" t="str">
        <f>IF($N$184="","",IF(A215="","",คะแนนรายวิชา!L934))</f>
        <v/>
      </c>
      <c r="R215" s="141" t="str">
        <f>IF('กรอกข้อมูล นร1'!E31="ย้าย",'กรอกข้อมูล นร1'!E31,"")</f>
        <v/>
      </c>
      <c r="S215" s="6" t="str">
        <f t="shared" si="69"/>
        <v/>
      </c>
      <c r="T215" s="6" t="str">
        <f t="shared" si="75"/>
        <v/>
      </c>
      <c r="U215" s="6" t="str">
        <f t="shared" si="76"/>
        <v/>
      </c>
      <c r="V215" s="6" t="str">
        <f t="shared" si="77"/>
        <v/>
      </c>
      <c r="W215" s="6" t="str">
        <f t="shared" si="70"/>
        <v/>
      </c>
      <c r="X215" s="310"/>
      <c r="Y215" s="6" t="str">
        <f t="shared" si="78"/>
        <v/>
      </c>
      <c r="Z215" s="6" t="str">
        <f t="shared" si="79"/>
        <v/>
      </c>
      <c r="AA215" s="6" t="str">
        <f t="shared" si="80"/>
        <v/>
      </c>
      <c r="AB215" s="6" t="str">
        <f t="shared" si="81"/>
        <v/>
      </c>
    </row>
    <row r="216" spans="1:28" s="6" customFormat="1" ht="13.5" customHeight="1">
      <c r="A216" s="54" t="str">
        <f>เวลาเรียน1!A34</f>
        <v/>
      </c>
      <c r="B216" s="61" t="str">
        <f>IF($B$184="","",IF(A155="","",SUM(คะแนนรายวิชา!D757:E757)))</f>
        <v/>
      </c>
      <c r="C216" s="61" t="str">
        <f>IF($B$184="","",IF(A155="","",SUM(คะแนนรายวิชา!H757:I757)))</f>
        <v/>
      </c>
      <c r="D216" s="61" t="str">
        <f t="shared" si="71"/>
        <v/>
      </c>
      <c r="E216" s="62" t="str">
        <f>IF($B$184="","",IF(A216="","",คะแนนรายวิชา!L757))</f>
        <v/>
      </c>
      <c r="F216" s="61" t="str">
        <f>IF($F$184="","",IF(A155="","",SUM(คะแนนรายวิชา!H816:I816)))</f>
        <v/>
      </c>
      <c r="G216" s="61" t="str">
        <f>IF($F$184="","",IF(A155="","",SUM(คะแนนรายวิชา!H816:I816)))</f>
        <v/>
      </c>
      <c r="H216" s="61" t="str">
        <f t="shared" si="72"/>
        <v/>
      </c>
      <c r="I216" s="62" t="str">
        <f>IF($F$184="","",IF(A216="","",คะแนนรายวิชา!L816))</f>
        <v/>
      </c>
      <c r="J216" s="61" t="str">
        <f>IF($J$184="","",IF(A216="","",SUM(คะแนนรายวิชา!D876:E876)))</f>
        <v/>
      </c>
      <c r="K216" s="61" t="str">
        <f>IF($J$184="","",IF(A216="","",SUM(คะแนนรายวิชา!H876:I876)))</f>
        <v/>
      </c>
      <c r="L216" s="61" t="str">
        <f t="shared" si="73"/>
        <v/>
      </c>
      <c r="M216" s="62" t="str">
        <f>IF($J$184="","",IF(A216="","",คะแนนรายวิชา!L876))</f>
        <v/>
      </c>
      <c r="N216" s="61" t="str">
        <f>IF($N$184="","",IF(A216="","",SUM(คะแนนรายวิชา!D935:E935)))</f>
        <v/>
      </c>
      <c r="O216" s="61" t="str">
        <f>IF($N$184="","",IF(A216="","",SUM(คะแนนรายวิชา!H935:I935)))</f>
        <v/>
      </c>
      <c r="P216" s="61" t="str">
        <f t="shared" si="74"/>
        <v/>
      </c>
      <c r="Q216" s="62" t="str">
        <f>IF($N$184="","",IF(A216="","",คะแนนรายวิชา!L935))</f>
        <v/>
      </c>
      <c r="R216" s="141" t="str">
        <f>IF('กรอกข้อมูล นร1'!E32="ย้าย",'กรอกข้อมูล นร1'!E32,"")</f>
        <v/>
      </c>
      <c r="S216" s="6" t="str">
        <f t="shared" si="69"/>
        <v/>
      </c>
      <c r="T216" s="6" t="str">
        <f t="shared" si="75"/>
        <v/>
      </c>
      <c r="U216" s="6" t="str">
        <f t="shared" si="76"/>
        <v/>
      </c>
      <c r="V216" s="6" t="str">
        <f t="shared" si="77"/>
        <v/>
      </c>
      <c r="W216" s="6" t="str">
        <f t="shared" si="70"/>
        <v/>
      </c>
      <c r="X216" s="310"/>
      <c r="Y216" s="6" t="str">
        <f t="shared" si="78"/>
        <v/>
      </c>
      <c r="Z216" s="6" t="str">
        <f t="shared" si="79"/>
        <v/>
      </c>
      <c r="AA216" s="6" t="str">
        <f t="shared" si="80"/>
        <v/>
      </c>
      <c r="AB216" s="6" t="str">
        <f t="shared" si="81"/>
        <v/>
      </c>
    </row>
    <row r="217" spans="1:28" s="6" customFormat="1" ht="13.5" customHeight="1">
      <c r="A217" s="54" t="str">
        <f>เวลาเรียน1!A35</f>
        <v/>
      </c>
      <c r="B217" s="61" t="str">
        <f>IF($B$184="","",IF(A156="","",SUM(คะแนนรายวิชา!D758:E758)))</f>
        <v/>
      </c>
      <c r="C217" s="61" t="str">
        <f>IF($B$184="","",IF(A156="","",SUM(คะแนนรายวิชา!H758:I758)))</f>
        <v/>
      </c>
      <c r="D217" s="61" t="str">
        <f t="shared" si="71"/>
        <v/>
      </c>
      <c r="E217" s="62" t="str">
        <f>IF($B$184="","",IF(A217="","",คะแนนรายวิชา!L758))</f>
        <v/>
      </c>
      <c r="F217" s="61" t="str">
        <f>IF($F$184="","",IF(A156="","",SUM(คะแนนรายวิชา!H817:I817)))</f>
        <v/>
      </c>
      <c r="G217" s="61" t="str">
        <f>IF($F$184="","",IF(A156="","",SUM(คะแนนรายวิชา!H817:I817)))</f>
        <v/>
      </c>
      <c r="H217" s="61" t="str">
        <f t="shared" si="72"/>
        <v/>
      </c>
      <c r="I217" s="62" t="str">
        <f>IF($F$184="","",IF(A217="","",คะแนนรายวิชา!L817))</f>
        <v/>
      </c>
      <c r="J217" s="61" t="str">
        <f>IF($J$184="","",IF(A217="","",SUM(คะแนนรายวิชา!D877:E877)))</f>
        <v/>
      </c>
      <c r="K217" s="61" t="str">
        <f>IF($J$184="","",IF(A217="","",SUM(คะแนนรายวิชา!H877:I877)))</f>
        <v/>
      </c>
      <c r="L217" s="61" t="str">
        <f t="shared" si="73"/>
        <v/>
      </c>
      <c r="M217" s="62" t="str">
        <f>IF($J$184="","",IF(A217="","",คะแนนรายวิชา!L877))</f>
        <v/>
      </c>
      <c r="N217" s="61" t="str">
        <f>IF($N$184="","",IF(A217="","",SUM(คะแนนรายวิชา!D936:E936)))</f>
        <v/>
      </c>
      <c r="O217" s="61" t="str">
        <f>IF($N$184="","",IF(A217="","",SUM(คะแนนรายวิชา!H936:I936)))</f>
        <v/>
      </c>
      <c r="P217" s="61" t="str">
        <f t="shared" si="74"/>
        <v/>
      </c>
      <c r="Q217" s="62" t="str">
        <f>IF($N$184="","",IF(A217="","",คะแนนรายวิชา!L936))</f>
        <v/>
      </c>
      <c r="R217" s="141" t="str">
        <f>IF('กรอกข้อมูล นร1'!E33="ย้าย",'กรอกข้อมูล นร1'!E33,"")</f>
        <v/>
      </c>
      <c r="S217" s="6" t="str">
        <f t="shared" si="69"/>
        <v/>
      </c>
      <c r="T217" s="6" t="str">
        <f t="shared" si="75"/>
        <v/>
      </c>
      <c r="U217" s="6" t="str">
        <f t="shared" si="76"/>
        <v/>
      </c>
      <c r="V217" s="6" t="str">
        <f t="shared" si="77"/>
        <v/>
      </c>
      <c r="W217" s="6" t="str">
        <f t="shared" si="70"/>
        <v/>
      </c>
      <c r="X217" s="310"/>
      <c r="Y217" s="6" t="str">
        <f t="shared" si="78"/>
        <v/>
      </c>
      <c r="Z217" s="6" t="str">
        <f t="shared" si="79"/>
        <v/>
      </c>
      <c r="AA217" s="6" t="str">
        <f t="shared" si="80"/>
        <v/>
      </c>
      <c r="AB217" s="6" t="str">
        <f t="shared" si="81"/>
        <v/>
      </c>
    </row>
    <row r="218" spans="1:28" s="6" customFormat="1" ht="13.5" customHeight="1">
      <c r="A218" s="54" t="str">
        <f>เวลาเรียน1!A36</f>
        <v/>
      </c>
      <c r="B218" s="61" t="str">
        <f>IF($B$184="","",IF(A157="","",SUM(คะแนนรายวิชา!D759:E759)))</f>
        <v/>
      </c>
      <c r="C218" s="61" t="str">
        <f>IF($B$184="","",IF(A157="","",SUM(คะแนนรายวิชา!H759:I759)))</f>
        <v/>
      </c>
      <c r="D218" s="61" t="str">
        <f t="shared" si="71"/>
        <v/>
      </c>
      <c r="E218" s="62" t="str">
        <f>IF($B$184="","",IF(A218="","",คะแนนรายวิชา!L759))</f>
        <v/>
      </c>
      <c r="F218" s="61" t="str">
        <f>IF($F$184="","",IF(A157="","",SUM(คะแนนรายวิชา!H818:I818)))</f>
        <v/>
      </c>
      <c r="G218" s="61" t="str">
        <f>IF($F$184="","",IF(A157="","",SUM(คะแนนรายวิชา!H818:I818)))</f>
        <v/>
      </c>
      <c r="H218" s="61" t="str">
        <f t="shared" si="72"/>
        <v/>
      </c>
      <c r="I218" s="62" t="str">
        <f>IF($F$184="","",IF(A218="","",คะแนนรายวิชา!L818))</f>
        <v/>
      </c>
      <c r="J218" s="61" t="str">
        <f>IF($J$184="","",IF(A218="","",SUM(คะแนนรายวิชา!D878:E878)))</f>
        <v/>
      </c>
      <c r="K218" s="61" t="str">
        <f>IF($J$184="","",IF(A218="","",SUM(คะแนนรายวิชา!H878:I878)))</f>
        <v/>
      </c>
      <c r="L218" s="61" t="str">
        <f t="shared" si="73"/>
        <v/>
      </c>
      <c r="M218" s="62" t="str">
        <f>IF($J$184="","",IF(A218="","",คะแนนรายวิชา!L878))</f>
        <v/>
      </c>
      <c r="N218" s="61" t="str">
        <f>IF($N$184="","",IF(A218="","",SUM(คะแนนรายวิชา!D937:E937)))</f>
        <v/>
      </c>
      <c r="O218" s="61" t="str">
        <f>IF($N$184="","",IF(A218="","",SUM(คะแนนรายวิชา!H937:I937)))</f>
        <v/>
      </c>
      <c r="P218" s="61" t="str">
        <f t="shared" si="74"/>
        <v/>
      </c>
      <c r="Q218" s="62" t="str">
        <f>IF($N$184="","",IF(A218="","",คะแนนรายวิชา!L937))</f>
        <v/>
      </c>
      <c r="R218" s="141" t="str">
        <f>IF('กรอกข้อมูล นร1'!E34="ย้าย",'กรอกข้อมูล นร1'!E34,"")</f>
        <v/>
      </c>
      <c r="S218" s="6" t="str">
        <f t="shared" si="69"/>
        <v/>
      </c>
      <c r="T218" s="6" t="str">
        <f t="shared" si="75"/>
        <v/>
      </c>
      <c r="U218" s="6" t="str">
        <f t="shared" si="76"/>
        <v/>
      </c>
      <c r="V218" s="6" t="str">
        <f t="shared" si="77"/>
        <v/>
      </c>
      <c r="W218" s="6" t="str">
        <f t="shared" si="70"/>
        <v/>
      </c>
      <c r="X218" s="310"/>
      <c r="Y218" s="6" t="str">
        <f t="shared" si="78"/>
        <v/>
      </c>
      <c r="Z218" s="6" t="str">
        <f t="shared" si="79"/>
        <v/>
      </c>
      <c r="AA218" s="6" t="str">
        <f t="shared" si="80"/>
        <v/>
      </c>
      <c r="AB218" s="6" t="str">
        <f t="shared" si="81"/>
        <v/>
      </c>
    </row>
    <row r="219" spans="1:28" s="6" customFormat="1" ht="13.5" customHeight="1">
      <c r="A219" s="54" t="str">
        <f>เวลาเรียน1!A37</f>
        <v/>
      </c>
      <c r="B219" s="61" t="str">
        <f>IF($B$184="","",IF(A158="","",SUM(คะแนนรายวิชา!D760:E760)))</f>
        <v/>
      </c>
      <c r="C219" s="61" t="str">
        <f>IF($B$184="","",IF(A158="","",SUM(คะแนนรายวิชา!H760:I760)))</f>
        <v/>
      </c>
      <c r="D219" s="61" t="str">
        <f t="shared" si="71"/>
        <v/>
      </c>
      <c r="E219" s="62" t="str">
        <f>IF($B$184="","",IF(A219="","",คะแนนรายวิชา!L760))</f>
        <v/>
      </c>
      <c r="F219" s="61" t="str">
        <f>IF($F$184="","",IF(A158="","",SUM(คะแนนรายวิชา!H819:I819)))</f>
        <v/>
      </c>
      <c r="G219" s="61" t="str">
        <f>IF($F$184="","",IF(A158="","",SUM(คะแนนรายวิชา!H819:I819)))</f>
        <v/>
      </c>
      <c r="H219" s="61" t="str">
        <f t="shared" si="72"/>
        <v/>
      </c>
      <c r="I219" s="62" t="str">
        <f>IF($F$184="","",IF(A219="","",คะแนนรายวิชา!L819))</f>
        <v/>
      </c>
      <c r="J219" s="61" t="str">
        <f>IF($J$184="","",IF(A219="","",SUM(คะแนนรายวิชา!D879:E879)))</f>
        <v/>
      </c>
      <c r="K219" s="61" t="str">
        <f>IF($J$184="","",IF(A219="","",SUM(คะแนนรายวิชา!H879:I879)))</f>
        <v/>
      </c>
      <c r="L219" s="61" t="str">
        <f t="shared" si="73"/>
        <v/>
      </c>
      <c r="M219" s="62" t="str">
        <f>IF($J$184="","",IF(A219="","",คะแนนรายวิชา!L879))</f>
        <v/>
      </c>
      <c r="N219" s="61" t="str">
        <f>IF($N$184="","",IF(A219="","",SUM(คะแนนรายวิชา!D938:E938)))</f>
        <v/>
      </c>
      <c r="O219" s="61" t="str">
        <f>IF($N$184="","",IF(A219="","",SUM(คะแนนรายวิชา!H938:I938)))</f>
        <v/>
      </c>
      <c r="P219" s="61" t="str">
        <f t="shared" si="74"/>
        <v/>
      </c>
      <c r="Q219" s="62" t="str">
        <f>IF($N$184="","",IF(A219="","",คะแนนรายวิชา!L938))</f>
        <v/>
      </c>
      <c r="R219" s="141" t="str">
        <f>IF('กรอกข้อมูล นร1'!E35="ย้าย",'กรอกข้อมูล นร1'!E35,"")</f>
        <v/>
      </c>
      <c r="S219" s="6" t="str">
        <f t="shared" si="69"/>
        <v/>
      </c>
      <c r="T219" s="6" t="str">
        <f t="shared" si="75"/>
        <v/>
      </c>
      <c r="U219" s="6" t="str">
        <f t="shared" si="76"/>
        <v/>
      </c>
      <c r="V219" s="6" t="str">
        <f t="shared" si="77"/>
        <v/>
      </c>
      <c r="W219" s="6" t="str">
        <f t="shared" si="70"/>
        <v/>
      </c>
      <c r="X219" s="310"/>
      <c r="Y219" s="6" t="str">
        <f t="shared" si="78"/>
        <v/>
      </c>
      <c r="Z219" s="6" t="str">
        <f t="shared" si="79"/>
        <v/>
      </c>
      <c r="AA219" s="6" t="str">
        <f t="shared" si="80"/>
        <v/>
      </c>
      <c r="AB219" s="6" t="str">
        <f t="shared" si="81"/>
        <v/>
      </c>
    </row>
    <row r="220" spans="1:28" s="6" customFormat="1" ht="13.5" customHeight="1">
      <c r="A220" s="54" t="str">
        <f>เวลาเรียน1!A38</f>
        <v/>
      </c>
      <c r="B220" s="61" t="str">
        <f>IF($B$184="","",IF(A159="","",SUM(คะแนนรายวิชา!D761:E761)))</f>
        <v/>
      </c>
      <c r="C220" s="61" t="str">
        <f>IF($B$184="","",IF(A159="","",SUM(คะแนนรายวิชา!H761:I761)))</f>
        <v/>
      </c>
      <c r="D220" s="61" t="str">
        <f t="shared" si="71"/>
        <v/>
      </c>
      <c r="E220" s="62" t="str">
        <f>IF($B$184="","",IF(A220="","",คะแนนรายวิชา!L761))</f>
        <v/>
      </c>
      <c r="F220" s="61" t="str">
        <f>IF($F$184="","",IF(A159="","",SUM(คะแนนรายวิชา!H820:I820)))</f>
        <v/>
      </c>
      <c r="G220" s="61" t="str">
        <f>IF($F$184="","",IF(A159="","",SUM(คะแนนรายวิชา!H820:I820)))</f>
        <v/>
      </c>
      <c r="H220" s="61" t="str">
        <f t="shared" si="72"/>
        <v/>
      </c>
      <c r="I220" s="62" t="str">
        <f>IF($F$184="","",IF(A220="","",คะแนนรายวิชา!L820))</f>
        <v/>
      </c>
      <c r="J220" s="61" t="str">
        <f>IF($J$184="","",IF(A220="","",SUM(คะแนนรายวิชา!D880:E880)))</f>
        <v/>
      </c>
      <c r="K220" s="61" t="str">
        <f>IF($J$184="","",IF(A220="","",SUM(คะแนนรายวิชา!H880:I880)))</f>
        <v/>
      </c>
      <c r="L220" s="61" t="str">
        <f t="shared" si="73"/>
        <v/>
      </c>
      <c r="M220" s="62" t="str">
        <f>IF($J$184="","",IF(A220="","",คะแนนรายวิชา!L880))</f>
        <v/>
      </c>
      <c r="N220" s="61" t="str">
        <f>IF($N$184="","",IF(A220="","",SUM(คะแนนรายวิชา!D939:E939)))</f>
        <v/>
      </c>
      <c r="O220" s="61" t="str">
        <f>IF($N$184="","",IF(A220="","",SUM(คะแนนรายวิชา!H939:I939)))</f>
        <v/>
      </c>
      <c r="P220" s="61" t="str">
        <f t="shared" si="74"/>
        <v/>
      </c>
      <c r="Q220" s="62" t="str">
        <f>IF($N$184="","",IF(A220="","",คะแนนรายวิชา!L939))</f>
        <v/>
      </c>
      <c r="R220" s="141" t="str">
        <f>IF('กรอกข้อมูล นร1'!E36="ย้าย",'กรอกข้อมูล นร1'!E36,"")</f>
        <v/>
      </c>
      <c r="S220" s="6" t="str">
        <f t="shared" si="69"/>
        <v/>
      </c>
      <c r="T220" s="6" t="str">
        <f t="shared" si="75"/>
        <v/>
      </c>
      <c r="U220" s="6" t="str">
        <f t="shared" si="76"/>
        <v/>
      </c>
      <c r="V220" s="6" t="str">
        <f t="shared" si="77"/>
        <v/>
      </c>
      <c r="W220" s="6" t="str">
        <f t="shared" si="70"/>
        <v/>
      </c>
      <c r="X220" s="310"/>
      <c r="Y220" s="6" t="str">
        <f t="shared" si="78"/>
        <v/>
      </c>
      <c r="Z220" s="6" t="str">
        <f t="shared" si="79"/>
        <v/>
      </c>
      <c r="AA220" s="6" t="str">
        <f t="shared" si="80"/>
        <v/>
      </c>
      <c r="AB220" s="6" t="str">
        <f t="shared" si="81"/>
        <v/>
      </c>
    </row>
    <row r="221" spans="1:28" s="6" customFormat="1" ht="13.5" customHeight="1">
      <c r="A221" s="54" t="str">
        <f>เวลาเรียน1!A39</f>
        <v/>
      </c>
      <c r="B221" s="61" t="str">
        <f>IF($B$184="","",IF(A160="","",SUM(คะแนนรายวิชา!D762:E762)))</f>
        <v/>
      </c>
      <c r="C221" s="61" t="str">
        <f>IF($B$184="","",IF(A160="","",SUM(คะแนนรายวิชา!H762:I762)))</f>
        <v/>
      </c>
      <c r="D221" s="61" t="str">
        <f t="shared" si="71"/>
        <v/>
      </c>
      <c r="E221" s="62" t="str">
        <f>IF($B$184="","",IF(A221="","",คะแนนรายวิชา!L762))</f>
        <v/>
      </c>
      <c r="F221" s="61" t="str">
        <f>IF($F$184="","",IF(A160="","",SUM(คะแนนรายวิชา!H821:I821)))</f>
        <v/>
      </c>
      <c r="G221" s="61" t="str">
        <f>IF($F$184="","",IF(A160="","",SUM(คะแนนรายวิชา!H821:I821)))</f>
        <v/>
      </c>
      <c r="H221" s="61" t="str">
        <f t="shared" si="72"/>
        <v/>
      </c>
      <c r="I221" s="62" t="str">
        <f>IF($F$184="","",IF(A221="","",คะแนนรายวิชา!L821))</f>
        <v/>
      </c>
      <c r="J221" s="61" t="str">
        <f>IF($J$184="","",IF(A221="","",SUM(คะแนนรายวิชา!D881:E881)))</f>
        <v/>
      </c>
      <c r="K221" s="61" t="str">
        <f>IF($J$184="","",IF(A221="","",SUM(คะแนนรายวิชา!H881:I881)))</f>
        <v/>
      </c>
      <c r="L221" s="61" t="str">
        <f t="shared" si="73"/>
        <v/>
      </c>
      <c r="M221" s="62" t="str">
        <f>IF($J$184="","",IF(A221="","",คะแนนรายวิชา!L881))</f>
        <v/>
      </c>
      <c r="N221" s="61" t="str">
        <f>IF($N$184="","",IF(A221="","",SUM(คะแนนรายวิชา!D940:E940)))</f>
        <v/>
      </c>
      <c r="O221" s="61" t="str">
        <f>IF($N$184="","",IF(A221="","",SUM(คะแนนรายวิชา!H940:I940)))</f>
        <v/>
      </c>
      <c r="P221" s="61" t="str">
        <f t="shared" si="74"/>
        <v/>
      </c>
      <c r="Q221" s="62" t="str">
        <f>IF($N$184="","",IF(A221="","",คะแนนรายวิชา!L940))</f>
        <v/>
      </c>
      <c r="R221" s="141" t="str">
        <f>IF('กรอกข้อมูล นร1'!E37="ย้าย",'กรอกข้อมูล นร1'!E37,"")</f>
        <v/>
      </c>
      <c r="S221" s="6" t="str">
        <f t="shared" si="69"/>
        <v/>
      </c>
      <c r="T221" s="6" t="str">
        <f t="shared" si="75"/>
        <v/>
      </c>
      <c r="U221" s="6" t="str">
        <f t="shared" si="76"/>
        <v/>
      </c>
      <c r="V221" s="6" t="str">
        <f t="shared" si="77"/>
        <v/>
      </c>
      <c r="W221" s="6" t="str">
        <f t="shared" si="70"/>
        <v/>
      </c>
      <c r="X221" s="310"/>
      <c r="Y221" s="6" t="str">
        <f t="shared" si="78"/>
        <v/>
      </c>
      <c r="Z221" s="6" t="str">
        <f t="shared" si="79"/>
        <v/>
      </c>
      <c r="AA221" s="6" t="str">
        <f t="shared" si="80"/>
        <v/>
      </c>
      <c r="AB221" s="6" t="str">
        <f t="shared" si="81"/>
        <v/>
      </c>
    </row>
    <row r="222" spans="1:28" s="6" customFormat="1" ht="13.5" customHeight="1">
      <c r="A222" s="54" t="str">
        <f>เวลาเรียน1!A40</f>
        <v/>
      </c>
      <c r="B222" s="61" t="str">
        <f>IF($B$184="","",IF(A161="","",SUM(คะแนนรายวิชา!D763:E763)))</f>
        <v/>
      </c>
      <c r="C222" s="61" t="str">
        <f>IF($B$184="","",IF(A161="","",SUM(คะแนนรายวิชา!H763:I763)))</f>
        <v/>
      </c>
      <c r="D222" s="61" t="str">
        <f t="shared" si="71"/>
        <v/>
      </c>
      <c r="E222" s="62" t="str">
        <f>IF($B$184="","",IF(A222="","",คะแนนรายวิชา!L763))</f>
        <v/>
      </c>
      <c r="F222" s="61" t="str">
        <f>IF($F$184="","",IF(A161="","",SUM(คะแนนรายวิชา!H822:I822)))</f>
        <v/>
      </c>
      <c r="G222" s="61" t="str">
        <f>IF($F$184="","",IF(A161="","",SUM(คะแนนรายวิชา!H822:I822)))</f>
        <v/>
      </c>
      <c r="H222" s="61" t="str">
        <f t="shared" si="72"/>
        <v/>
      </c>
      <c r="I222" s="62" t="str">
        <f>IF($F$184="","",IF(A222="","",คะแนนรายวิชา!L822))</f>
        <v/>
      </c>
      <c r="J222" s="61" t="str">
        <f>IF($J$184="","",IF(A222="","",SUM(คะแนนรายวิชา!D882:E882)))</f>
        <v/>
      </c>
      <c r="K222" s="61" t="str">
        <f>IF($J$184="","",IF(A222="","",SUM(คะแนนรายวิชา!H882:I882)))</f>
        <v/>
      </c>
      <c r="L222" s="61" t="str">
        <f t="shared" si="73"/>
        <v/>
      </c>
      <c r="M222" s="62" t="str">
        <f>IF($J$184="","",IF(A222="","",คะแนนรายวิชา!L882))</f>
        <v/>
      </c>
      <c r="N222" s="61" t="str">
        <f>IF($N$184="","",IF(A222="","",SUM(คะแนนรายวิชา!D941:E941)))</f>
        <v/>
      </c>
      <c r="O222" s="61" t="str">
        <f>IF($N$184="","",IF(A222="","",SUM(คะแนนรายวิชา!H941:I941)))</f>
        <v/>
      </c>
      <c r="P222" s="61" t="str">
        <f t="shared" si="74"/>
        <v/>
      </c>
      <c r="Q222" s="62" t="str">
        <f>IF($N$184="","",IF(A222="","",คะแนนรายวิชา!L941))</f>
        <v/>
      </c>
      <c r="R222" s="141" t="str">
        <f>IF('กรอกข้อมูล นร1'!E38="ย้าย",'กรอกข้อมูล นร1'!E38,"")</f>
        <v/>
      </c>
      <c r="S222" s="6" t="str">
        <f t="shared" si="69"/>
        <v/>
      </c>
      <c r="T222" s="6" t="str">
        <f t="shared" si="75"/>
        <v/>
      </c>
      <c r="U222" s="6" t="str">
        <f t="shared" si="76"/>
        <v/>
      </c>
      <c r="V222" s="6" t="str">
        <f t="shared" si="77"/>
        <v/>
      </c>
      <c r="W222" s="6" t="str">
        <f t="shared" si="70"/>
        <v/>
      </c>
      <c r="X222" s="310"/>
      <c r="Y222" s="6" t="str">
        <f t="shared" si="78"/>
        <v/>
      </c>
      <c r="Z222" s="6" t="str">
        <f t="shared" si="79"/>
        <v/>
      </c>
      <c r="AA222" s="6" t="str">
        <f t="shared" si="80"/>
        <v/>
      </c>
      <c r="AB222" s="6" t="str">
        <f t="shared" si="81"/>
        <v/>
      </c>
    </row>
    <row r="223" spans="1:28" s="6" customFormat="1" ht="13.5" customHeight="1">
      <c r="A223" s="54" t="str">
        <f>เวลาเรียน1!A41</f>
        <v/>
      </c>
      <c r="B223" s="61" t="str">
        <f>IF($B$184="","",IF(A162="","",SUM(คะแนนรายวิชา!D764:E764)))</f>
        <v/>
      </c>
      <c r="C223" s="61" t="str">
        <f>IF($B$184="","",IF(A162="","",SUM(คะแนนรายวิชา!H764:I764)))</f>
        <v/>
      </c>
      <c r="D223" s="61" t="str">
        <f t="shared" si="71"/>
        <v/>
      </c>
      <c r="E223" s="62" t="str">
        <f>IF($B$184="","",IF(A223="","",คะแนนรายวิชา!L764))</f>
        <v/>
      </c>
      <c r="F223" s="61" t="str">
        <f>IF($F$184="","",IF(A162="","",SUM(คะแนนรายวิชา!H823:I823)))</f>
        <v/>
      </c>
      <c r="G223" s="61" t="str">
        <f>IF($F$184="","",IF(A162="","",SUM(คะแนนรายวิชา!H823:I823)))</f>
        <v/>
      </c>
      <c r="H223" s="61" t="str">
        <f t="shared" si="72"/>
        <v/>
      </c>
      <c r="I223" s="62" t="str">
        <f>IF($F$184="","",IF(A223="","",คะแนนรายวิชา!L823))</f>
        <v/>
      </c>
      <c r="J223" s="61" t="str">
        <f>IF($J$184="","",IF(A223="","",SUM(คะแนนรายวิชา!D883:E883)))</f>
        <v/>
      </c>
      <c r="K223" s="61" t="str">
        <f>IF($J$184="","",IF(A223="","",SUM(คะแนนรายวิชา!H883:I883)))</f>
        <v/>
      </c>
      <c r="L223" s="61" t="str">
        <f t="shared" si="73"/>
        <v/>
      </c>
      <c r="M223" s="62" t="str">
        <f>IF($J$184="","",IF(A223="","",คะแนนรายวิชา!L883))</f>
        <v/>
      </c>
      <c r="N223" s="61" t="str">
        <f>IF($N$184="","",IF(A223="","",SUM(คะแนนรายวิชา!D942:E942)))</f>
        <v/>
      </c>
      <c r="O223" s="61" t="str">
        <f>IF($N$184="","",IF(A223="","",SUM(คะแนนรายวิชา!H942:I942)))</f>
        <v/>
      </c>
      <c r="P223" s="61" t="str">
        <f t="shared" si="74"/>
        <v/>
      </c>
      <c r="Q223" s="62" t="str">
        <f>IF($N$184="","",IF(A223="","",คะแนนรายวิชา!L942))</f>
        <v/>
      </c>
      <c r="R223" s="141" t="str">
        <f>IF('กรอกข้อมูล นร1'!E39="ย้าย",'กรอกข้อมูล นร1'!E39,"")</f>
        <v/>
      </c>
      <c r="S223" s="6" t="str">
        <f t="shared" si="69"/>
        <v/>
      </c>
      <c r="T223" s="6" t="str">
        <f t="shared" si="75"/>
        <v/>
      </c>
      <c r="U223" s="6" t="str">
        <f t="shared" si="76"/>
        <v/>
      </c>
      <c r="V223" s="6" t="str">
        <f t="shared" si="77"/>
        <v/>
      </c>
      <c r="W223" s="6" t="str">
        <f t="shared" si="70"/>
        <v/>
      </c>
      <c r="X223" s="310"/>
      <c r="Y223" s="6" t="str">
        <f t="shared" si="78"/>
        <v/>
      </c>
      <c r="Z223" s="6" t="str">
        <f t="shared" si="79"/>
        <v/>
      </c>
      <c r="AA223" s="6" t="str">
        <f t="shared" si="80"/>
        <v/>
      </c>
      <c r="AB223" s="6" t="str">
        <f t="shared" si="81"/>
        <v/>
      </c>
    </row>
    <row r="224" spans="1:28" s="6" customFormat="1" ht="13.5" customHeight="1">
      <c r="A224" s="54" t="str">
        <f>เวลาเรียน1!A42</f>
        <v/>
      </c>
      <c r="B224" s="61" t="str">
        <f>IF($B$184="","",IF(A163="","",SUM(คะแนนรายวิชา!D765:E765)))</f>
        <v/>
      </c>
      <c r="C224" s="61" t="str">
        <f>IF($B$184="","",IF(A163="","",SUM(คะแนนรายวิชา!H765:I765)))</f>
        <v/>
      </c>
      <c r="D224" s="61" t="str">
        <f t="shared" si="71"/>
        <v/>
      </c>
      <c r="E224" s="62" t="str">
        <f>IF($B$184="","",IF(A224="","",คะแนนรายวิชา!L765))</f>
        <v/>
      </c>
      <c r="F224" s="61" t="str">
        <f>IF($F$184="","",IF(A163="","",SUM(คะแนนรายวิชา!H824:I824)))</f>
        <v/>
      </c>
      <c r="G224" s="61" t="str">
        <f>IF($F$184="","",IF(A163="","",SUM(คะแนนรายวิชา!H824:I824)))</f>
        <v/>
      </c>
      <c r="H224" s="61" t="str">
        <f t="shared" si="72"/>
        <v/>
      </c>
      <c r="I224" s="62" t="str">
        <f>IF($F$184="","",IF(A224="","",คะแนนรายวิชา!L824))</f>
        <v/>
      </c>
      <c r="J224" s="61" t="str">
        <f>IF($J$184="","",IF(A224="","",SUM(คะแนนรายวิชา!D884:E884)))</f>
        <v/>
      </c>
      <c r="K224" s="61" t="str">
        <f>IF($J$184="","",IF(A224="","",SUM(คะแนนรายวิชา!H884:I884)))</f>
        <v/>
      </c>
      <c r="L224" s="61" t="str">
        <f t="shared" si="73"/>
        <v/>
      </c>
      <c r="M224" s="62" t="str">
        <f>IF($J$184="","",IF(A224="","",คะแนนรายวิชา!L884))</f>
        <v/>
      </c>
      <c r="N224" s="61" t="str">
        <f>IF($N$184="","",IF(A224="","",SUM(คะแนนรายวิชา!D943:E943)))</f>
        <v/>
      </c>
      <c r="O224" s="61" t="str">
        <f>IF($N$184="","",IF(A224="","",SUM(คะแนนรายวิชา!H943:I943)))</f>
        <v/>
      </c>
      <c r="P224" s="61" t="str">
        <f t="shared" si="74"/>
        <v/>
      </c>
      <c r="Q224" s="62" t="str">
        <f>IF($N$184="","",IF(A224="","",คะแนนรายวิชา!L943))</f>
        <v/>
      </c>
      <c r="R224" s="141" t="str">
        <f>IF('กรอกข้อมูล นร1'!E40="ย้าย",'กรอกข้อมูล นร1'!E40,"")</f>
        <v/>
      </c>
      <c r="S224" s="6" t="str">
        <f t="shared" si="69"/>
        <v/>
      </c>
      <c r="T224" s="6" t="str">
        <f t="shared" si="75"/>
        <v/>
      </c>
      <c r="U224" s="6" t="str">
        <f t="shared" si="76"/>
        <v/>
      </c>
      <c r="V224" s="6" t="str">
        <f t="shared" si="77"/>
        <v/>
      </c>
      <c r="W224" s="6" t="str">
        <f t="shared" si="70"/>
        <v/>
      </c>
      <c r="X224" s="310"/>
      <c r="Y224" s="6" t="str">
        <f t="shared" si="78"/>
        <v/>
      </c>
      <c r="Z224" s="6" t="str">
        <f t="shared" si="79"/>
        <v/>
      </c>
      <c r="AA224" s="6" t="str">
        <f t="shared" si="80"/>
        <v/>
      </c>
      <c r="AB224" s="6" t="str">
        <f t="shared" si="81"/>
        <v/>
      </c>
    </row>
    <row r="225" spans="1:28" s="6" customFormat="1" ht="13.5" customHeight="1">
      <c r="A225" s="54" t="str">
        <f>เวลาเรียน1!A43</f>
        <v/>
      </c>
      <c r="B225" s="61" t="str">
        <f>IF($B$184="","",IF(A164="","",SUM(คะแนนรายวิชา!D766:E766)))</f>
        <v/>
      </c>
      <c r="C225" s="61" t="str">
        <f>IF($B$184="","",IF(A164="","",SUM(คะแนนรายวิชา!H766:I766)))</f>
        <v/>
      </c>
      <c r="D225" s="61" t="str">
        <f t="shared" si="71"/>
        <v/>
      </c>
      <c r="E225" s="62" t="str">
        <f>IF($B$184="","",IF(A225="","",คะแนนรายวิชา!L766))</f>
        <v/>
      </c>
      <c r="F225" s="61" t="str">
        <f>IF($F$184="","",IF(A164="","",SUM(คะแนนรายวิชา!H825:I825)))</f>
        <v/>
      </c>
      <c r="G225" s="61" t="str">
        <f>IF($F$184="","",IF(A164="","",SUM(คะแนนรายวิชา!H825:I825)))</f>
        <v/>
      </c>
      <c r="H225" s="61" t="str">
        <f t="shared" si="72"/>
        <v/>
      </c>
      <c r="I225" s="62" t="str">
        <f>IF($F$184="","",IF(A225="","",คะแนนรายวิชา!L825))</f>
        <v/>
      </c>
      <c r="J225" s="61" t="str">
        <f>IF($J$184="","",IF(A225="","",SUM(คะแนนรายวิชา!D885:E885)))</f>
        <v/>
      </c>
      <c r="K225" s="61" t="str">
        <f>IF($J$184="","",IF(A225="","",SUM(คะแนนรายวิชา!H885:I885)))</f>
        <v/>
      </c>
      <c r="L225" s="61" t="str">
        <f t="shared" si="73"/>
        <v/>
      </c>
      <c r="M225" s="62" t="str">
        <f>IF($J$184="","",IF(A225="","",คะแนนรายวิชา!L885))</f>
        <v/>
      </c>
      <c r="N225" s="61" t="str">
        <f>IF($N$184="","",IF(A225="","",SUM(คะแนนรายวิชา!D944:E944)))</f>
        <v/>
      </c>
      <c r="O225" s="61" t="str">
        <f>IF($N$184="","",IF(A225="","",SUM(คะแนนรายวิชา!H944:I944)))</f>
        <v/>
      </c>
      <c r="P225" s="61" t="str">
        <f t="shared" si="74"/>
        <v/>
      </c>
      <c r="Q225" s="62" t="str">
        <f>IF($N$184="","",IF(A225="","",คะแนนรายวิชา!L944))</f>
        <v/>
      </c>
      <c r="R225" s="141" t="str">
        <f>IF('กรอกข้อมูล นร1'!E41="ย้าย",'กรอกข้อมูล นร1'!E41,"")</f>
        <v/>
      </c>
      <c r="S225" s="6" t="str">
        <f t="shared" si="69"/>
        <v/>
      </c>
      <c r="T225" s="6" t="str">
        <f t="shared" si="75"/>
        <v/>
      </c>
      <c r="U225" s="6" t="str">
        <f t="shared" si="76"/>
        <v/>
      </c>
      <c r="V225" s="6" t="str">
        <f t="shared" si="77"/>
        <v/>
      </c>
      <c r="W225" s="6" t="str">
        <f t="shared" si="70"/>
        <v/>
      </c>
      <c r="X225" s="310"/>
      <c r="Y225" s="6" t="str">
        <f t="shared" si="78"/>
        <v/>
      </c>
      <c r="Z225" s="6" t="str">
        <f t="shared" si="79"/>
        <v/>
      </c>
      <c r="AA225" s="6" t="str">
        <f t="shared" si="80"/>
        <v/>
      </c>
      <c r="AB225" s="6" t="str">
        <f t="shared" si="81"/>
        <v/>
      </c>
    </row>
    <row r="226" spans="1:28" s="6" customFormat="1" ht="13.5" customHeight="1">
      <c r="A226" s="54" t="str">
        <f>เวลาเรียน1!A44</f>
        <v/>
      </c>
      <c r="B226" s="61" t="str">
        <f>IF($B$184="","",IF(A165="","",SUM(คะแนนรายวิชา!D767:E767)))</f>
        <v/>
      </c>
      <c r="C226" s="61" t="str">
        <f>IF($B$184="","",IF(A165="","",SUM(คะแนนรายวิชา!H767:I767)))</f>
        <v/>
      </c>
      <c r="D226" s="61" t="str">
        <f t="shared" si="71"/>
        <v/>
      </c>
      <c r="E226" s="62" t="str">
        <f>IF($B$184="","",IF(A226="","",คะแนนรายวิชา!L767))</f>
        <v/>
      </c>
      <c r="F226" s="61" t="str">
        <f>IF($F$184="","",IF(A165="","",SUM(คะแนนรายวิชา!H826:I826)))</f>
        <v/>
      </c>
      <c r="G226" s="61" t="str">
        <f>IF($F$184="","",IF(A165="","",SUM(คะแนนรายวิชา!H826:I826)))</f>
        <v/>
      </c>
      <c r="H226" s="61" t="str">
        <f t="shared" si="72"/>
        <v/>
      </c>
      <c r="I226" s="62" t="str">
        <f>IF($F$184="","",IF(A226="","",คะแนนรายวิชา!L826))</f>
        <v/>
      </c>
      <c r="J226" s="61" t="str">
        <f>IF($J$184="","",IF(A226="","",SUM(คะแนนรายวิชา!D886:E886)))</f>
        <v/>
      </c>
      <c r="K226" s="61" t="str">
        <f>IF($J$184="","",IF(A226="","",SUM(คะแนนรายวิชา!H886:I886)))</f>
        <v/>
      </c>
      <c r="L226" s="61" t="str">
        <f t="shared" si="73"/>
        <v/>
      </c>
      <c r="M226" s="62" t="str">
        <f>IF($J$184="","",IF(A226="","",คะแนนรายวิชา!L886))</f>
        <v/>
      </c>
      <c r="N226" s="61" t="str">
        <f>IF($N$184="","",IF(A226="","",SUM(คะแนนรายวิชา!D945:E945)))</f>
        <v/>
      </c>
      <c r="O226" s="61" t="str">
        <f>IF($N$184="","",IF(A226="","",SUM(คะแนนรายวิชา!H945:I945)))</f>
        <v/>
      </c>
      <c r="P226" s="61" t="str">
        <f t="shared" si="74"/>
        <v/>
      </c>
      <c r="Q226" s="62" t="str">
        <f>IF($N$184="","",IF(A226="","",คะแนนรายวิชา!L945))</f>
        <v/>
      </c>
      <c r="R226" s="141" t="str">
        <f>IF('กรอกข้อมูล นร1'!E42="ย้าย",'กรอกข้อมูล นร1'!E42,"")</f>
        <v/>
      </c>
      <c r="S226" s="6" t="str">
        <f t="shared" si="69"/>
        <v/>
      </c>
      <c r="T226" s="6" t="str">
        <f t="shared" si="75"/>
        <v/>
      </c>
      <c r="U226" s="6" t="str">
        <f t="shared" si="76"/>
        <v/>
      </c>
      <c r="V226" s="6" t="str">
        <f t="shared" si="77"/>
        <v/>
      </c>
      <c r="W226" s="6" t="str">
        <f t="shared" si="70"/>
        <v/>
      </c>
      <c r="X226" s="310"/>
      <c r="Y226" s="6" t="str">
        <f t="shared" si="78"/>
        <v/>
      </c>
      <c r="Z226" s="6" t="str">
        <f t="shared" si="79"/>
        <v/>
      </c>
      <c r="AA226" s="6" t="str">
        <f t="shared" si="80"/>
        <v/>
      </c>
      <c r="AB226" s="6" t="str">
        <f t="shared" si="81"/>
        <v/>
      </c>
    </row>
    <row r="227" spans="1:28" s="6" customFormat="1" ht="13.5" customHeight="1">
      <c r="A227" s="54" t="str">
        <f>เวลาเรียน1!A45</f>
        <v/>
      </c>
      <c r="B227" s="61" t="str">
        <f>IF($B$184="","",IF(A166="","",SUM(คะแนนรายวิชา!D768:E768)))</f>
        <v/>
      </c>
      <c r="C227" s="61" t="str">
        <f>IF($B$184="","",IF(A166="","",SUM(คะแนนรายวิชา!H768:I768)))</f>
        <v/>
      </c>
      <c r="D227" s="61" t="str">
        <f t="shared" si="71"/>
        <v/>
      </c>
      <c r="E227" s="62" t="str">
        <f>IF($B$184="","",IF(A227="","",คะแนนรายวิชา!L768))</f>
        <v/>
      </c>
      <c r="F227" s="61" t="str">
        <f>IF($F$184="","",IF(A166="","",SUM(คะแนนรายวิชา!H827:I827)))</f>
        <v/>
      </c>
      <c r="G227" s="61" t="str">
        <f>IF($F$184="","",IF(A166="","",SUM(คะแนนรายวิชา!H827:I827)))</f>
        <v/>
      </c>
      <c r="H227" s="61" t="str">
        <f t="shared" si="72"/>
        <v/>
      </c>
      <c r="I227" s="62" t="str">
        <f>IF($F$184="","",IF(A227="","",คะแนนรายวิชา!L827))</f>
        <v/>
      </c>
      <c r="J227" s="61" t="str">
        <f>IF($J$184="","",IF(A227="","",SUM(คะแนนรายวิชา!D887:E887)))</f>
        <v/>
      </c>
      <c r="K227" s="61" t="str">
        <f>IF($J$184="","",IF(A227="","",SUM(คะแนนรายวิชา!H887:I887)))</f>
        <v/>
      </c>
      <c r="L227" s="61" t="str">
        <f t="shared" si="73"/>
        <v/>
      </c>
      <c r="M227" s="62" t="str">
        <f>IF($J$184="","",IF(A227="","",คะแนนรายวิชา!L887))</f>
        <v/>
      </c>
      <c r="N227" s="61" t="str">
        <f>IF($N$184="","",IF(A227="","",SUM(คะแนนรายวิชา!D946:E946)))</f>
        <v/>
      </c>
      <c r="O227" s="61" t="str">
        <f>IF($N$184="","",IF(A227="","",SUM(คะแนนรายวิชา!H946:I946)))</f>
        <v/>
      </c>
      <c r="P227" s="61" t="str">
        <f t="shared" si="74"/>
        <v/>
      </c>
      <c r="Q227" s="62" t="str">
        <f>IF($N$184="","",IF(A227="","",คะแนนรายวิชา!L946))</f>
        <v/>
      </c>
      <c r="R227" s="141" t="str">
        <f>IF('กรอกข้อมูล นร1'!E43="ย้าย",'กรอกข้อมูล นร1'!E43,"")</f>
        <v/>
      </c>
      <c r="S227" s="6" t="str">
        <f t="shared" si="69"/>
        <v/>
      </c>
      <c r="T227" s="6" t="str">
        <f t="shared" si="75"/>
        <v/>
      </c>
      <c r="U227" s="6" t="str">
        <f t="shared" si="76"/>
        <v/>
      </c>
      <c r="V227" s="6" t="str">
        <f t="shared" si="77"/>
        <v/>
      </c>
      <c r="W227" s="6" t="str">
        <f t="shared" si="70"/>
        <v/>
      </c>
      <c r="X227" s="310"/>
      <c r="Y227" s="6" t="str">
        <f t="shared" si="78"/>
        <v/>
      </c>
      <c r="Z227" s="6" t="str">
        <f t="shared" si="79"/>
        <v/>
      </c>
      <c r="AA227" s="6" t="str">
        <f t="shared" si="80"/>
        <v/>
      </c>
      <c r="AB227" s="6" t="str">
        <f t="shared" si="81"/>
        <v/>
      </c>
    </row>
    <row r="228" spans="1:28" s="6" customFormat="1" ht="13.5" customHeight="1">
      <c r="A228" s="54" t="str">
        <f>เวลาเรียน1!A46</f>
        <v/>
      </c>
      <c r="B228" s="61" t="str">
        <f>IF($B$184="","",IF(A167="","",SUM(คะแนนรายวิชา!D769:E769)))</f>
        <v/>
      </c>
      <c r="C228" s="61" t="str">
        <f>IF($B$184="","",IF(A167="","",SUM(คะแนนรายวิชา!H769:I769)))</f>
        <v/>
      </c>
      <c r="D228" s="61" t="str">
        <f t="shared" si="71"/>
        <v/>
      </c>
      <c r="E228" s="62" t="str">
        <f>IF($B$184="","",IF(A228="","",คะแนนรายวิชา!L769))</f>
        <v/>
      </c>
      <c r="F228" s="61" t="str">
        <f>IF($F$184="","",IF(A167="","",SUM(คะแนนรายวิชา!H828:I828)))</f>
        <v/>
      </c>
      <c r="G228" s="61" t="str">
        <f>IF($F$184="","",IF(A167="","",SUM(คะแนนรายวิชา!H828:I828)))</f>
        <v/>
      </c>
      <c r="H228" s="61" t="str">
        <f t="shared" si="72"/>
        <v/>
      </c>
      <c r="I228" s="62" t="str">
        <f>IF($F$184="","",IF(A228="","",คะแนนรายวิชา!L828))</f>
        <v/>
      </c>
      <c r="J228" s="61" t="str">
        <f>IF($J$184="","",IF(A228="","",SUM(คะแนนรายวิชา!D888:E888)))</f>
        <v/>
      </c>
      <c r="K228" s="61" t="str">
        <f>IF($J$184="","",IF(A228="","",SUM(คะแนนรายวิชา!H888:I888)))</f>
        <v/>
      </c>
      <c r="L228" s="61" t="str">
        <f t="shared" si="73"/>
        <v/>
      </c>
      <c r="M228" s="62" t="str">
        <f>IF($J$184="","",IF(A228="","",คะแนนรายวิชา!L888))</f>
        <v/>
      </c>
      <c r="N228" s="61" t="str">
        <f>IF($N$184="","",IF(A228="","",SUM(คะแนนรายวิชา!D947:E947)))</f>
        <v/>
      </c>
      <c r="O228" s="61" t="str">
        <f>IF($N$184="","",IF(A228="","",SUM(คะแนนรายวิชา!H947:I947)))</f>
        <v/>
      </c>
      <c r="P228" s="61" t="str">
        <f t="shared" si="74"/>
        <v/>
      </c>
      <c r="Q228" s="62" t="str">
        <f>IF($N$184="","",IF(A228="","",คะแนนรายวิชา!L947))</f>
        <v/>
      </c>
      <c r="R228" s="141" t="str">
        <f>IF('กรอกข้อมูล นร1'!E44="ย้าย",'กรอกข้อมูล นร1'!E44,"")</f>
        <v/>
      </c>
      <c r="S228" s="6" t="str">
        <f t="shared" si="69"/>
        <v/>
      </c>
      <c r="T228" s="6" t="str">
        <f t="shared" si="75"/>
        <v/>
      </c>
      <c r="U228" s="6" t="str">
        <f t="shared" si="76"/>
        <v/>
      </c>
      <c r="V228" s="6" t="str">
        <f t="shared" si="77"/>
        <v/>
      </c>
      <c r="W228" s="6" t="str">
        <f t="shared" si="70"/>
        <v/>
      </c>
      <c r="X228" s="310"/>
      <c r="Y228" s="6" t="str">
        <f t="shared" si="78"/>
        <v/>
      </c>
      <c r="Z228" s="6" t="str">
        <f t="shared" si="79"/>
        <v/>
      </c>
      <c r="AA228" s="6" t="str">
        <f t="shared" si="80"/>
        <v/>
      </c>
      <c r="AB228" s="6" t="str">
        <f t="shared" si="81"/>
        <v/>
      </c>
    </row>
    <row r="229" spans="1:28" s="6" customFormat="1" ht="13.5" customHeight="1">
      <c r="A229" s="54" t="str">
        <f>เวลาเรียน1!A47</f>
        <v/>
      </c>
      <c r="B229" s="61" t="str">
        <f>IF($B$184="","",IF(A168="","",SUM(คะแนนรายวิชา!D770:E770)))</f>
        <v/>
      </c>
      <c r="C229" s="61" t="str">
        <f>IF($B$184="","",IF(A168="","",SUM(คะแนนรายวิชา!H770:I770)))</f>
        <v/>
      </c>
      <c r="D229" s="61" t="str">
        <f t="shared" si="71"/>
        <v/>
      </c>
      <c r="E229" s="62" t="str">
        <f>IF($B$184="","",IF(A229="","",คะแนนรายวิชา!L770))</f>
        <v/>
      </c>
      <c r="F229" s="61" t="str">
        <f>IF($F$184="","",IF(A168="","",SUM(คะแนนรายวิชา!H829:I829)))</f>
        <v/>
      </c>
      <c r="G229" s="61" t="str">
        <f>IF($F$184="","",IF(A168="","",SUM(คะแนนรายวิชา!H829:I829)))</f>
        <v/>
      </c>
      <c r="H229" s="61" t="str">
        <f t="shared" si="72"/>
        <v/>
      </c>
      <c r="I229" s="62" t="str">
        <f>IF($F$184="","",IF(A229="","",คะแนนรายวิชา!L829))</f>
        <v/>
      </c>
      <c r="J229" s="61" t="str">
        <f>IF($J$184="","",IF(A229="","",SUM(คะแนนรายวิชา!D889:E889)))</f>
        <v/>
      </c>
      <c r="K229" s="61" t="str">
        <f>IF($J$184="","",IF(A229="","",SUM(คะแนนรายวิชา!H889:I889)))</f>
        <v/>
      </c>
      <c r="L229" s="61" t="str">
        <f t="shared" si="73"/>
        <v/>
      </c>
      <c r="M229" s="62" t="str">
        <f>IF($J$184="","",IF(A229="","",คะแนนรายวิชา!L889))</f>
        <v/>
      </c>
      <c r="N229" s="61" t="str">
        <f>IF($N$184="","",IF(A229="","",SUM(คะแนนรายวิชา!D948:E948)))</f>
        <v/>
      </c>
      <c r="O229" s="61" t="str">
        <f>IF($N$184="","",IF(A229="","",SUM(คะแนนรายวิชา!H948:I948)))</f>
        <v/>
      </c>
      <c r="P229" s="61" t="str">
        <f t="shared" si="74"/>
        <v/>
      </c>
      <c r="Q229" s="62" t="str">
        <f>IF($N$184="","",IF(A229="","",คะแนนรายวิชา!L948))</f>
        <v/>
      </c>
      <c r="R229" s="141" t="str">
        <f>IF('กรอกข้อมูล นร1'!E45="ย้าย",'กรอกข้อมูล นร1'!E45,"")</f>
        <v/>
      </c>
      <c r="S229" s="6" t="str">
        <f t="shared" si="69"/>
        <v/>
      </c>
      <c r="T229" s="6" t="str">
        <f t="shared" si="75"/>
        <v/>
      </c>
      <c r="U229" s="6" t="str">
        <f t="shared" si="76"/>
        <v/>
      </c>
      <c r="V229" s="6" t="str">
        <f t="shared" si="77"/>
        <v/>
      </c>
      <c r="W229" s="6" t="str">
        <f t="shared" si="70"/>
        <v/>
      </c>
      <c r="X229" s="310"/>
      <c r="Y229" s="6" t="str">
        <f t="shared" si="78"/>
        <v/>
      </c>
      <c r="Z229" s="6" t="str">
        <f t="shared" si="79"/>
        <v/>
      </c>
      <c r="AA229" s="6" t="str">
        <f t="shared" si="80"/>
        <v/>
      </c>
      <c r="AB229" s="6" t="str">
        <f t="shared" si="81"/>
        <v/>
      </c>
    </row>
    <row r="230" spans="1:28" s="6" customFormat="1" ht="13.5" customHeight="1">
      <c r="A230" s="54" t="str">
        <f>เวลาเรียน1!A48</f>
        <v/>
      </c>
      <c r="B230" s="61" t="str">
        <f>IF($B$184="","",IF(A169="","",SUM(คะแนนรายวิชา!D771:E771)))</f>
        <v/>
      </c>
      <c r="C230" s="61" t="str">
        <f>IF($B$184="","",IF(A169="","",SUM(คะแนนรายวิชา!H771:I771)))</f>
        <v/>
      </c>
      <c r="D230" s="61" t="str">
        <f t="shared" si="71"/>
        <v/>
      </c>
      <c r="E230" s="62" t="str">
        <f>IF($B$184="","",IF(A230="","",คะแนนรายวิชา!L771))</f>
        <v/>
      </c>
      <c r="F230" s="61" t="str">
        <f>IF($F$184="","",IF(A169="","",SUM(คะแนนรายวิชา!H830:I830)))</f>
        <v/>
      </c>
      <c r="G230" s="61" t="str">
        <f>IF($F$184="","",IF(A169="","",SUM(คะแนนรายวิชา!H830:I830)))</f>
        <v/>
      </c>
      <c r="H230" s="61" t="str">
        <f t="shared" si="72"/>
        <v/>
      </c>
      <c r="I230" s="62" t="str">
        <f>IF($F$184="","",IF(A230="","",คะแนนรายวิชา!L830))</f>
        <v/>
      </c>
      <c r="J230" s="61" t="str">
        <f>IF($J$184="","",IF(A230="","",SUM(คะแนนรายวิชา!D890:E890)))</f>
        <v/>
      </c>
      <c r="K230" s="61" t="str">
        <f>IF($J$184="","",IF(A230="","",SUM(คะแนนรายวิชา!H890:I890)))</f>
        <v/>
      </c>
      <c r="L230" s="61" t="str">
        <f t="shared" si="73"/>
        <v/>
      </c>
      <c r="M230" s="62" t="str">
        <f>IF($J$184="","",IF(A230="","",คะแนนรายวิชา!L890))</f>
        <v/>
      </c>
      <c r="N230" s="61" t="str">
        <f>IF($N$184="","",IF(A230="","",SUM(คะแนนรายวิชา!D949:E949)))</f>
        <v/>
      </c>
      <c r="O230" s="61" t="str">
        <f>IF($N$184="","",IF(A230="","",SUM(คะแนนรายวิชา!H949:I949)))</f>
        <v/>
      </c>
      <c r="P230" s="61" t="str">
        <f t="shared" si="74"/>
        <v/>
      </c>
      <c r="Q230" s="62" t="str">
        <f>IF($N$184="","",IF(A230="","",คะแนนรายวิชา!L949))</f>
        <v/>
      </c>
      <c r="R230" s="141" t="str">
        <f>IF('กรอกข้อมูล นร1'!E46="ย้าย",'กรอกข้อมูล นร1'!E46,"")</f>
        <v/>
      </c>
      <c r="S230" s="6" t="str">
        <f t="shared" si="69"/>
        <v/>
      </c>
      <c r="T230" s="6" t="str">
        <f t="shared" si="75"/>
        <v/>
      </c>
      <c r="U230" s="6" t="str">
        <f t="shared" si="76"/>
        <v/>
      </c>
      <c r="V230" s="6" t="str">
        <f t="shared" si="77"/>
        <v/>
      </c>
      <c r="W230" s="6" t="str">
        <f t="shared" si="70"/>
        <v/>
      </c>
      <c r="X230" s="310"/>
      <c r="Y230" s="6" t="str">
        <f t="shared" si="78"/>
        <v/>
      </c>
      <c r="Z230" s="6" t="str">
        <f t="shared" si="79"/>
        <v/>
      </c>
      <c r="AA230" s="6" t="str">
        <f t="shared" si="80"/>
        <v/>
      </c>
      <c r="AB230" s="6" t="str">
        <f t="shared" si="81"/>
        <v/>
      </c>
    </row>
    <row r="231" spans="1:28" s="6" customFormat="1" ht="13.5" customHeight="1">
      <c r="A231" s="54" t="str">
        <f>เวลาเรียน1!A49</f>
        <v/>
      </c>
      <c r="B231" s="61" t="str">
        <f>IF($B$184="","",IF(A170="","",SUM(คะแนนรายวิชา!D772:E772)))</f>
        <v/>
      </c>
      <c r="C231" s="61" t="str">
        <f>IF($B$184="","",IF(A170="","",SUM(คะแนนรายวิชา!H772:I772)))</f>
        <v/>
      </c>
      <c r="D231" s="61" t="str">
        <f t="shared" si="71"/>
        <v/>
      </c>
      <c r="E231" s="62" t="str">
        <f>IF($B$184="","",IF(A231="","",คะแนนรายวิชา!L772))</f>
        <v/>
      </c>
      <c r="F231" s="61" t="str">
        <f>IF($F$184="","",IF(A170="","",SUM(คะแนนรายวิชา!H831:I831)))</f>
        <v/>
      </c>
      <c r="G231" s="61" t="str">
        <f>IF($F$184="","",IF(A170="","",SUM(คะแนนรายวิชา!H831:I831)))</f>
        <v/>
      </c>
      <c r="H231" s="61" t="str">
        <f t="shared" si="72"/>
        <v/>
      </c>
      <c r="I231" s="62" t="str">
        <f>IF($F$184="","",IF(A231="","",คะแนนรายวิชา!L831))</f>
        <v/>
      </c>
      <c r="J231" s="61" t="str">
        <f>IF($J$184="","",IF(A231="","",SUM(คะแนนรายวิชา!D891:E891)))</f>
        <v/>
      </c>
      <c r="K231" s="61" t="str">
        <f>IF($J$184="","",IF(A231="","",SUM(คะแนนรายวิชา!H891:I891)))</f>
        <v/>
      </c>
      <c r="L231" s="61" t="str">
        <f t="shared" si="73"/>
        <v/>
      </c>
      <c r="M231" s="62" t="str">
        <f>IF($J$184="","",IF(A231="","",คะแนนรายวิชา!L891))</f>
        <v/>
      </c>
      <c r="N231" s="61" t="str">
        <f>IF($N$184="","",IF(A231="","",SUM(คะแนนรายวิชา!D950:E950)))</f>
        <v/>
      </c>
      <c r="O231" s="61" t="str">
        <f>IF($N$184="","",IF(A231="","",SUM(คะแนนรายวิชา!H950:I950)))</f>
        <v/>
      </c>
      <c r="P231" s="61" t="str">
        <f t="shared" si="74"/>
        <v/>
      </c>
      <c r="Q231" s="62" t="str">
        <f>IF($N$184="","",IF(A231="","",คะแนนรายวิชา!L950))</f>
        <v/>
      </c>
      <c r="R231" s="141" t="str">
        <f>IF('กรอกข้อมูล นร1'!E47="ย้าย",'กรอกข้อมูล นร1'!E47,"")</f>
        <v/>
      </c>
      <c r="S231" s="6" t="str">
        <f t="shared" si="69"/>
        <v/>
      </c>
      <c r="T231" s="6" t="str">
        <f t="shared" si="75"/>
        <v/>
      </c>
      <c r="U231" s="6" t="str">
        <f t="shared" si="76"/>
        <v/>
      </c>
      <c r="V231" s="6" t="str">
        <f t="shared" si="77"/>
        <v/>
      </c>
      <c r="W231" s="6" t="str">
        <f t="shared" si="70"/>
        <v/>
      </c>
      <c r="X231" s="310"/>
      <c r="Y231" s="6" t="str">
        <f t="shared" si="78"/>
        <v/>
      </c>
      <c r="Z231" s="6" t="str">
        <f t="shared" si="79"/>
        <v/>
      </c>
      <c r="AA231" s="6" t="str">
        <f t="shared" si="80"/>
        <v/>
      </c>
      <c r="AB231" s="6" t="str">
        <f t="shared" si="81"/>
        <v/>
      </c>
    </row>
    <row r="232" spans="1:28" s="6" customFormat="1" ht="13.5" customHeight="1">
      <c r="A232" s="54" t="str">
        <f>เวลาเรียน1!A50</f>
        <v/>
      </c>
      <c r="B232" s="61" t="str">
        <f>IF($B$184="","",IF(A171="","",SUM(คะแนนรายวิชา!D773:E773)))</f>
        <v/>
      </c>
      <c r="C232" s="61" t="str">
        <f>IF($B$184="","",IF(A171="","",SUM(คะแนนรายวิชา!H773:I773)))</f>
        <v/>
      </c>
      <c r="D232" s="61" t="str">
        <f t="shared" si="71"/>
        <v/>
      </c>
      <c r="E232" s="62" t="str">
        <f>IF($B$184="","",IF(A232="","",คะแนนรายวิชา!L773))</f>
        <v/>
      </c>
      <c r="F232" s="61" t="str">
        <f>IF($F$184="","",IF(A171="","",SUM(คะแนนรายวิชา!H832:I832)))</f>
        <v/>
      </c>
      <c r="G232" s="61" t="str">
        <f>IF($F$184="","",IF(A171="","",SUM(คะแนนรายวิชา!H832:I832)))</f>
        <v/>
      </c>
      <c r="H232" s="61" t="str">
        <f t="shared" si="72"/>
        <v/>
      </c>
      <c r="I232" s="62" t="str">
        <f>IF($F$184="","",IF(A232="","",คะแนนรายวิชา!L832))</f>
        <v/>
      </c>
      <c r="J232" s="61" t="str">
        <f>IF($J$184="","",IF(A232="","",SUM(คะแนนรายวิชา!D892:E892)))</f>
        <v/>
      </c>
      <c r="K232" s="61" t="str">
        <f>IF($J$184="","",IF(A232="","",SUM(คะแนนรายวิชา!H892:I892)))</f>
        <v/>
      </c>
      <c r="L232" s="61" t="str">
        <f t="shared" si="73"/>
        <v/>
      </c>
      <c r="M232" s="62" t="str">
        <f>IF($J$184="","",IF(A232="","",คะแนนรายวิชา!L892))</f>
        <v/>
      </c>
      <c r="N232" s="61" t="str">
        <f>IF($N$184="","",IF(A232="","",SUM(คะแนนรายวิชา!D951:E951)))</f>
        <v/>
      </c>
      <c r="O232" s="61" t="str">
        <f>IF($N$184="","",IF(A232="","",SUM(คะแนนรายวิชา!H951:I951)))</f>
        <v/>
      </c>
      <c r="P232" s="61" t="str">
        <f t="shared" si="74"/>
        <v/>
      </c>
      <c r="Q232" s="62" t="str">
        <f>IF($N$184="","",IF(A232="","",คะแนนรายวิชา!L951))</f>
        <v/>
      </c>
      <c r="R232" s="141" t="str">
        <f>IF('กรอกข้อมูล นร1'!E48="ย้าย",'กรอกข้อมูล นร1'!E48,"")</f>
        <v/>
      </c>
      <c r="S232" s="6" t="str">
        <f t="shared" si="69"/>
        <v/>
      </c>
      <c r="T232" s="6" t="str">
        <f t="shared" si="75"/>
        <v/>
      </c>
      <c r="U232" s="6" t="str">
        <f t="shared" si="76"/>
        <v/>
      </c>
      <c r="V232" s="6" t="str">
        <f t="shared" si="77"/>
        <v/>
      </c>
      <c r="W232" s="6" t="str">
        <f t="shared" si="70"/>
        <v/>
      </c>
      <c r="X232" s="310"/>
      <c r="Y232" s="6" t="str">
        <f t="shared" si="78"/>
        <v/>
      </c>
      <c r="Z232" s="6" t="str">
        <f t="shared" si="79"/>
        <v/>
      </c>
      <c r="AA232" s="6" t="str">
        <f t="shared" si="80"/>
        <v/>
      </c>
      <c r="AB232" s="6" t="str">
        <f t="shared" si="81"/>
        <v/>
      </c>
    </row>
    <row r="233" spans="1:28" s="6" customFormat="1" ht="13.5" customHeight="1">
      <c r="A233" s="54" t="str">
        <f>เวลาเรียน1!A51</f>
        <v/>
      </c>
      <c r="B233" s="61" t="str">
        <f>IF($B$184="","",IF(A172="","",SUM(คะแนนรายวิชา!D774:E774)))</f>
        <v/>
      </c>
      <c r="C233" s="61" t="str">
        <f>IF($B$184="","",IF(A172="","",SUM(คะแนนรายวิชา!H774:I774)))</f>
        <v/>
      </c>
      <c r="D233" s="61" t="str">
        <f t="shared" si="71"/>
        <v/>
      </c>
      <c r="E233" s="62" t="str">
        <f>IF($B$184="","",IF(A233="","",คะแนนรายวิชา!L774))</f>
        <v/>
      </c>
      <c r="F233" s="61" t="str">
        <f>IF($F$184="","",IF(A172="","",SUM(คะแนนรายวิชา!H833:I833)))</f>
        <v/>
      </c>
      <c r="G233" s="61" t="str">
        <f>IF($F$184="","",IF(A172="","",SUM(คะแนนรายวิชา!H833:I833)))</f>
        <v/>
      </c>
      <c r="H233" s="61" t="str">
        <f t="shared" si="72"/>
        <v/>
      </c>
      <c r="I233" s="62" t="str">
        <f>IF($F$184="","",IF(A233="","",คะแนนรายวิชา!L833))</f>
        <v/>
      </c>
      <c r="J233" s="61" t="str">
        <f>IF($J$184="","",IF(A233="","",SUM(คะแนนรายวิชา!D893:E893)))</f>
        <v/>
      </c>
      <c r="K233" s="61" t="str">
        <f>IF($J$184="","",IF(A233="","",SUM(คะแนนรายวิชา!H893:I893)))</f>
        <v/>
      </c>
      <c r="L233" s="61" t="str">
        <f t="shared" si="73"/>
        <v/>
      </c>
      <c r="M233" s="62" t="str">
        <f>IF($J$184="","",IF(A233="","",คะแนนรายวิชา!L893))</f>
        <v/>
      </c>
      <c r="N233" s="61" t="str">
        <f>IF($N$184="","",IF(A233="","",SUM(คะแนนรายวิชา!D952:E952)))</f>
        <v/>
      </c>
      <c r="O233" s="61" t="str">
        <f>IF($N$184="","",IF(A233="","",SUM(คะแนนรายวิชา!H952:I952)))</f>
        <v/>
      </c>
      <c r="P233" s="61" t="str">
        <f t="shared" si="74"/>
        <v/>
      </c>
      <c r="Q233" s="62" t="str">
        <f>IF($N$184="","",IF(A233="","",คะแนนรายวิชา!L952))</f>
        <v/>
      </c>
      <c r="R233" s="141" t="str">
        <f>IF('กรอกข้อมูล นร1'!E49="ย้าย",'กรอกข้อมูล นร1'!E49,"")</f>
        <v/>
      </c>
      <c r="S233" s="6" t="str">
        <f t="shared" si="69"/>
        <v/>
      </c>
      <c r="T233" s="6" t="str">
        <f t="shared" si="75"/>
        <v/>
      </c>
      <c r="U233" s="6" t="str">
        <f t="shared" si="76"/>
        <v/>
      </c>
      <c r="V233" s="6" t="str">
        <f t="shared" si="77"/>
        <v/>
      </c>
      <c r="W233" s="6" t="str">
        <f t="shared" si="70"/>
        <v/>
      </c>
      <c r="X233" s="310"/>
      <c r="Y233" s="6" t="str">
        <f t="shared" si="78"/>
        <v/>
      </c>
      <c r="Z233" s="6" t="str">
        <f t="shared" si="79"/>
        <v/>
      </c>
      <c r="AA233" s="6" t="str">
        <f t="shared" si="80"/>
        <v/>
      </c>
      <c r="AB233" s="6" t="str">
        <f t="shared" si="81"/>
        <v/>
      </c>
    </row>
    <row r="234" spans="1:28" s="6" customFormat="1" ht="13.5" customHeight="1">
      <c r="A234" s="54" t="str">
        <f>เวลาเรียน1!A52</f>
        <v/>
      </c>
      <c r="B234" s="61" t="str">
        <f>IF($B$184="","",IF(A173="","",SUM(คะแนนรายวิชา!D775:E775)))</f>
        <v/>
      </c>
      <c r="C234" s="61" t="str">
        <f>IF($B$184="","",IF(A173="","",SUM(คะแนนรายวิชา!H775:I775)))</f>
        <v/>
      </c>
      <c r="D234" s="61" t="str">
        <f t="shared" si="71"/>
        <v/>
      </c>
      <c r="E234" s="62" t="str">
        <f>IF($B$184="","",IF(A234="","",คะแนนรายวิชา!L775))</f>
        <v/>
      </c>
      <c r="F234" s="61" t="str">
        <f>IF($F$184="","",IF(A173="","",SUM(คะแนนรายวิชา!H834:I834)))</f>
        <v/>
      </c>
      <c r="G234" s="61" t="str">
        <f>IF($F$184="","",IF(A173="","",SUM(คะแนนรายวิชา!H834:I834)))</f>
        <v/>
      </c>
      <c r="H234" s="61" t="str">
        <f t="shared" si="72"/>
        <v/>
      </c>
      <c r="I234" s="62" t="str">
        <f>IF($F$184="","",IF(A234="","",คะแนนรายวิชา!L834))</f>
        <v/>
      </c>
      <c r="J234" s="61" t="str">
        <f>IF($J$184="","",IF(A234="","",SUM(คะแนนรายวิชา!D894:E894)))</f>
        <v/>
      </c>
      <c r="K234" s="61" t="str">
        <f>IF($J$184="","",IF(A234="","",SUM(คะแนนรายวิชา!H894:I894)))</f>
        <v/>
      </c>
      <c r="L234" s="61" t="str">
        <f t="shared" si="73"/>
        <v/>
      </c>
      <c r="M234" s="62" t="str">
        <f>IF($J$184="","",IF(A234="","",คะแนนรายวิชา!L894))</f>
        <v/>
      </c>
      <c r="N234" s="61" t="str">
        <f>IF($N$184="","",IF(A234="","",SUM(คะแนนรายวิชา!D953:E953)))</f>
        <v/>
      </c>
      <c r="O234" s="61" t="str">
        <f>IF($N$184="","",IF(A234="","",SUM(คะแนนรายวิชา!H953:I953)))</f>
        <v/>
      </c>
      <c r="P234" s="61" t="str">
        <f t="shared" si="74"/>
        <v/>
      </c>
      <c r="Q234" s="62" t="str">
        <f>IF($N$184="","",IF(A234="","",คะแนนรายวิชา!L953))</f>
        <v/>
      </c>
      <c r="R234" s="141" t="str">
        <f>IF('กรอกข้อมูล นร1'!E50="ย้าย",'กรอกข้อมูล นร1'!E50,"")</f>
        <v/>
      </c>
      <c r="S234" s="6" t="str">
        <f t="shared" si="69"/>
        <v/>
      </c>
      <c r="T234" s="6" t="str">
        <f t="shared" si="75"/>
        <v/>
      </c>
      <c r="U234" s="6" t="str">
        <f t="shared" si="76"/>
        <v/>
      </c>
      <c r="V234" s="6" t="str">
        <f t="shared" si="77"/>
        <v/>
      </c>
      <c r="W234" s="6" t="str">
        <f t="shared" si="70"/>
        <v/>
      </c>
      <c r="X234" s="310"/>
      <c r="Y234" s="6" t="str">
        <f t="shared" si="78"/>
        <v/>
      </c>
      <c r="Z234" s="6" t="str">
        <f t="shared" si="79"/>
        <v/>
      </c>
      <c r="AA234" s="6" t="str">
        <f t="shared" si="80"/>
        <v/>
      </c>
      <c r="AB234" s="6" t="str">
        <f t="shared" si="81"/>
        <v/>
      </c>
    </row>
    <row r="235" spans="1:28" s="6" customFormat="1" ht="13.5" customHeight="1">
      <c r="A235" s="54" t="str">
        <f>เวลาเรียน1!A53</f>
        <v/>
      </c>
      <c r="B235" s="61" t="str">
        <f>IF($B$184="","",IF(A174="","",SUM(คะแนนรายวิชา!D776:E776)))</f>
        <v/>
      </c>
      <c r="C235" s="61" t="str">
        <f>IF($B$184="","",IF(A174="","",SUM(คะแนนรายวิชา!H776:I776)))</f>
        <v/>
      </c>
      <c r="D235" s="61" t="str">
        <f t="shared" si="71"/>
        <v/>
      </c>
      <c r="E235" s="62" t="str">
        <f>IF($B$184="","",IF(A235="","",คะแนนรายวิชา!L776))</f>
        <v/>
      </c>
      <c r="F235" s="61" t="str">
        <f>IF($F$184="","",IF(A174="","",SUM(คะแนนรายวิชา!H835:I835)))</f>
        <v/>
      </c>
      <c r="G235" s="61" t="str">
        <f>IF($F$184="","",IF(A174="","",SUM(คะแนนรายวิชา!H835:I835)))</f>
        <v/>
      </c>
      <c r="H235" s="61" t="str">
        <f t="shared" si="72"/>
        <v/>
      </c>
      <c r="I235" s="62" t="str">
        <f>IF($F$184="","",IF(A235="","",คะแนนรายวิชา!L835))</f>
        <v/>
      </c>
      <c r="J235" s="61" t="str">
        <f>IF($J$184="","",IF(A235="","",SUM(คะแนนรายวิชา!D895:E895)))</f>
        <v/>
      </c>
      <c r="K235" s="61" t="str">
        <f>IF($J$184="","",IF(A235="","",SUM(คะแนนรายวิชา!H895:I895)))</f>
        <v/>
      </c>
      <c r="L235" s="61" t="str">
        <f t="shared" si="73"/>
        <v/>
      </c>
      <c r="M235" s="62" t="str">
        <f>IF($J$184="","",IF(A235="","",คะแนนรายวิชา!L895))</f>
        <v/>
      </c>
      <c r="N235" s="61" t="str">
        <f>IF($N$184="","",IF(A235="","",SUM(คะแนนรายวิชา!D954:E954)))</f>
        <v/>
      </c>
      <c r="O235" s="61" t="str">
        <f>IF($N$184="","",IF(A235="","",SUM(คะแนนรายวิชา!H954:I954)))</f>
        <v/>
      </c>
      <c r="P235" s="61" t="str">
        <f t="shared" si="74"/>
        <v/>
      </c>
      <c r="Q235" s="62" t="str">
        <f>IF($N$184="","",IF(A235="","",คะแนนรายวิชา!L954))</f>
        <v/>
      </c>
      <c r="R235" s="141" t="str">
        <f>IF('กรอกข้อมูล นร1'!E51="ย้าย",'กรอกข้อมูล นร1'!E51,"")</f>
        <v/>
      </c>
      <c r="S235" s="6" t="str">
        <f t="shared" si="69"/>
        <v/>
      </c>
      <c r="T235" s="6" t="str">
        <f t="shared" si="75"/>
        <v/>
      </c>
      <c r="U235" s="6" t="str">
        <f t="shared" si="76"/>
        <v/>
      </c>
      <c r="V235" s="6" t="str">
        <f t="shared" si="77"/>
        <v/>
      </c>
      <c r="W235" s="6" t="str">
        <f t="shared" si="70"/>
        <v/>
      </c>
      <c r="X235" s="310"/>
      <c r="Y235" s="6" t="str">
        <f t="shared" si="78"/>
        <v/>
      </c>
      <c r="Z235" s="6" t="str">
        <f t="shared" si="79"/>
        <v/>
      </c>
      <c r="AA235" s="6" t="str">
        <f t="shared" si="80"/>
        <v/>
      </c>
      <c r="AB235" s="6" t="str">
        <f t="shared" si="81"/>
        <v/>
      </c>
    </row>
    <row r="236" spans="1:28" s="6" customFormat="1" ht="13.5" customHeight="1">
      <c r="A236" s="54" t="str">
        <f>เวลาเรียน1!A54</f>
        <v/>
      </c>
      <c r="B236" s="61" t="str">
        <f>IF($B$184="","",IF(A175="","",SUM(คะแนนรายวิชา!D777:E777)))</f>
        <v/>
      </c>
      <c r="C236" s="61" t="str">
        <f>IF($B$184="","",IF(A175="","",SUM(คะแนนรายวิชา!H777:I777)))</f>
        <v/>
      </c>
      <c r="D236" s="61" t="str">
        <f t="shared" si="71"/>
        <v/>
      </c>
      <c r="E236" s="62" t="str">
        <f>IF($B$184="","",IF(A236="","",คะแนนรายวิชา!L777))</f>
        <v/>
      </c>
      <c r="F236" s="61" t="str">
        <f>IF($F$184="","",IF(A175="","",SUM(คะแนนรายวิชา!H836:I836)))</f>
        <v/>
      </c>
      <c r="G236" s="61" t="str">
        <f>IF($F$184="","",IF(A175="","",SUM(คะแนนรายวิชา!H836:I836)))</f>
        <v/>
      </c>
      <c r="H236" s="61" t="str">
        <f t="shared" si="72"/>
        <v/>
      </c>
      <c r="I236" s="62" t="str">
        <f>IF($F$184="","",IF(A236="","",คะแนนรายวิชา!L836))</f>
        <v/>
      </c>
      <c r="J236" s="61" t="str">
        <f>IF($J$184="","",IF(A236="","",SUM(คะแนนรายวิชา!D896:E896)))</f>
        <v/>
      </c>
      <c r="K236" s="61" t="str">
        <f>IF($J$184="","",IF(A236="","",SUM(คะแนนรายวิชา!H896:I896)))</f>
        <v/>
      </c>
      <c r="L236" s="61" t="str">
        <f t="shared" si="73"/>
        <v/>
      </c>
      <c r="M236" s="62" t="str">
        <f>IF($J$184="","",IF(A236="","",คะแนนรายวิชา!L896))</f>
        <v/>
      </c>
      <c r="N236" s="61" t="str">
        <f>IF($N$184="","",IF(A236="","",SUM(คะแนนรายวิชา!D955:E955)))</f>
        <v/>
      </c>
      <c r="O236" s="61" t="str">
        <f>IF($N$184="","",IF(A236="","",SUM(คะแนนรายวิชา!H955:I955)))</f>
        <v/>
      </c>
      <c r="P236" s="61" t="str">
        <f t="shared" si="74"/>
        <v/>
      </c>
      <c r="Q236" s="62" t="str">
        <f>IF($N$184="","",IF(A236="","",คะแนนรายวิชา!L955))</f>
        <v/>
      </c>
      <c r="R236" s="141" t="str">
        <f>IF('กรอกข้อมูล นร1'!E52="ย้าย",'กรอกข้อมูล นร1'!E52,"")</f>
        <v/>
      </c>
      <c r="S236" s="6" t="str">
        <f t="shared" si="69"/>
        <v/>
      </c>
      <c r="T236" s="6" t="str">
        <f t="shared" si="75"/>
        <v/>
      </c>
      <c r="U236" s="6" t="str">
        <f t="shared" si="76"/>
        <v/>
      </c>
      <c r="V236" s="6" t="str">
        <f t="shared" si="77"/>
        <v/>
      </c>
      <c r="W236" s="6" t="str">
        <f t="shared" si="70"/>
        <v/>
      </c>
      <c r="X236" s="310"/>
      <c r="Y236" s="6" t="str">
        <f t="shared" si="78"/>
        <v/>
      </c>
      <c r="Z236" s="6" t="str">
        <f t="shared" si="79"/>
        <v/>
      </c>
      <c r="AA236" s="6" t="str">
        <f t="shared" si="80"/>
        <v/>
      </c>
      <c r="AB236" s="6" t="str">
        <f t="shared" si="81"/>
        <v/>
      </c>
    </row>
    <row r="237" spans="1:28" s="6" customFormat="1" ht="13.5" customHeight="1">
      <c r="A237" s="54" t="str">
        <f>เวลาเรียน1!A55</f>
        <v/>
      </c>
      <c r="B237" s="61" t="str">
        <f>IF($B$184="","",IF(A176="","",SUM(คะแนนรายวิชา!D778:E778)))</f>
        <v/>
      </c>
      <c r="C237" s="61" t="str">
        <f>IF($B$184="","",IF(A176="","",SUM(คะแนนรายวิชา!H778:I778)))</f>
        <v/>
      </c>
      <c r="D237" s="61" t="str">
        <f t="shared" si="71"/>
        <v/>
      </c>
      <c r="E237" s="62" t="str">
        <f>IF($B$184="","",IF(A237="","",คะแนนรายวิชา!L778))</f>
        <v/>
      </c>
      <c r="F237" s="61" t="str">
        <f>IF($F$184="","",IF(A176="","",SUM(คะแนนรายวิชา!H837:I837)))</f>
        <v/>
      </c>
      <c r="G237" s="61" t="str">
        <f>IF($F$184="","",IF(A176="","",SUM(คะแนนรายวิชา!H837:I837)))</f>
        <v/>
      </c>
      <c r="H237" s="61" t="str">
        <f t="shared" si="72"/>
        <v/>
      </c>
      <c r="I237" s="62" t="str">
        <f>IF($F$184="","",IF(A237="","",คะแนนรายวิชา!L837))</f>
        <v/>
      </c>
      <c r="J237" s="61" t="str">
        <f>IF($J$184="","",IF(A237="","",SUM(คะแนนรายวิชา!D897:E897)))</f>
        <v/>
      </c>
      <c r="K237" s="61" t="str">
        <f>IF($J$184="","",IF(A237="","",SUM(คะแนนรายวิชา!H897:I897)))</f>
        <v/>
      </c>
      <c r="L237" s="61" t="str">
        <f t="shared" si="73"/>
        <v/>
      </c>
      <c r="M237" s="62" t="str">
        <f>IF($J$184="","",IF(A237="","",คะแนนรายวิชา!L897))</f>
        <v/>
      </c>
      <c r="N237" s="61" t="str">
        <f>IF($N$184="","",IF(A237="","",SUM(คะแนนรายวิชา!D956:E956)))</f>
        <v/>
      </c>
      <c r="O237" s="61" t="str">
        <f>IF($N$184="","",IF(A237="","",SUM(คะแนนรายวิชา!H956:I956)))</f>
        <v/>
      </c>
      <c r="P237" s="61" t="str">
        <f t="shared" si="74"/>
        <v/>
      </c>
      <c r="Q237" s="62" t="str">
        <f>IF($N$184="","",IF(A237="","",คะแนนรายวิชา!L956))</f>
        <v/>
      </c>
      <c r="R237" s="141" t="str">
        <f>IF('กรอกข้อมูล นร1'!E53="ย้าย",'กรอกข้อมูล นร1'!E53,"")</f>
        <v/>
      </c>
      <c r="S237" s="6" t="str">
        <f t="shared" si="69"/>
        <v/>
      </c>
      <c r="T237" s="6" t="str">
        <f t="shared" si="75"/>
        <v/>
      </c>
      <c r="U237" s="6" t="str">
        <f t="shared" si="76"/>
        <v/>
      </c>
      <c r="V237" s="6" t="str">
        <f t="shared" si="77"/>
        <v/>
      </c>
      <c r="W237" s="6" t="str">
        <f t="shared" si="70"/>
        <v/>
      </c>
      <c r="X237" s="310"/>
      <c r="Y237" s="6" t="str">
        <f t="shared" si="78"/>
        <v/>
      </c>
      <c r="Z237" s="6" t="str">
        <f t="shared" si="79"/>
        <v/>
      </c>
      <c r="AA237" s="6" t="str">
        <f t="shared" si="80"/>
        <v/>
      </c>
      <c r="AB237" s="6" t="str">
        <f t="shared" si="81"/>
        <v/>
      </c>
    </row>
    <row r="238" spans="1:28" s="6" customFormat="1" ht="13.5" customHeight="1">
      <c r="A238" s="54" t="str">
        <f>เวลาเรียน1!A56</f>
        <v/>
      </c>
      <c r="B238" s="61" t="str">
        <f>IF($B$184="","",IF(A177="","",SUM(คะแนนรายวิชา!D779:E779)))</f>
        <v/>
      </c>
      <c r="C238" s="61" t="str">
        <f>IF($B$184="","",IF(A177="","",SUM(คะแนนรายวิชา!H779:I779)))</f>
        <v/>
      </c>
      <c r="D238" s="61" t="str">
        <f>IF($B$184="","",IF(A238="","",ROUND(Y238,0)))</f>
        <v/>
      </c>
      <c r="E238" s="62" t="str">
        <f>IF($B$184="","",IF(A238="","",คะแนนรายวิชา!L779))</f>
        <v/>
      </c>
      <c r="F238" s="61" t="str">
        <f>IF($F$184="","",IF(A177="","",SUM(คะแนนรายวิชา!H838:I838)))</f>
        <v/>
      </c>
      <c r="G238" s="61" t="str">
        <f>IF($F$184="","",IF(A177="","",SUM(คะแนนรายวิชา!H838:I838)))</f>
        <v/>
      </c>
      <c r="H238" s="61" t="str">
        <f t="shared" si="72"/>
        <v/>
      </c>
      <c r="I238" s="62" t="str">
        <f>IF($F$184="","",IF(A238="","",คะแนนรายวิชา!L838))</f>
        <v/>
      </c>
      <c r="J238" s="61" t="str">
        <f>IF($J$184="","",IF(A238="","",SUM(คะแนนรายวิชา!D898:E898)))</f>
        <v/>
      </c>
      <c r="K238" s="61" t="str">
        <f>IF($J$184="","",IF(A238="","",SUM(คะแนนรายวิชา!H898:I898)))</f>
        <v/>
      </c>
      <c r="L238" s="61" t="str">
        <f t="shared" si="73"/>
        <v/>
      </c>
      <c r="M238" s="62" t="str">
        <f>IF($J$184="","",IF(A238="","",คะแนนรายวิชา!L898))</f>
        <v/>
      </c>
      <c r="N238" s="61" t="str">
        <f>IF($N$184="","",IF(A238="","",SUM(คะแนนรายวิชา!D957:E957)))</f>
        <v/>
      </c>
      <c r="O238" s="61" t="str">
        <f>IF($N$184="","",IF(A238="","",SUM(คะแนนรายวิชา!H957:I957)))</f>
        <v/>
      </c>
      <c r="P238" s="61" t="str">
        <f t="shared" si="74"/>
        <v/>
      </c>
      <c r="Q238" s="62" t="str">
        <f>IF($N$184="","",IF(A238="","",คะแนนรายวิชา!L957))</f>
        <v/>
      </c>
      <c r="R238" s="141" t="str">
        <f>IF('กรอกข้อมูล นร1'!E54="ย้าย",'กรอกข้อมูล นร1'!E54,"")</f>
        <v/>
      </c>
      <c r="S238" s="6" t="str">
        <f t="shared" si="69"/>
        <v/>
      </c>
      <c r="T238" s="6" t="str">
        <f t="shared" si="75"/>
        <v/>
      </c>
      <c r="U238" s="6" t="str">
        <f t="shared" si="76"/>
        <v/>
      </c>
      <c r="V238" s="6" t="str">
        <f t="shared" si="77"/>
        <v/>
      </c>
      <c r="W238" s="6" t="str">
        <f t="shared" si="70"/>
        <v/>
      </c>
      <c r="X238" s="310"/>
      <c r="Y238" s="6" t="str">
        <f t="shared" si="78"/>
        <v/>
      </c>
      <c r="Z238" s="6" t="str">
        <f t="shared" si="79"/>
        <v/>
      </c>
      <c r="AA238" s="6" t="str">
        <f t="shared" si="80"/>
        <v/>
      </c>
      <c r="AB238" s="6" t="str">
        <f t="shared" si="81"/>
        <v/>
      </c>
    </row>
    <row r="239" spans="1:28" s="6" customFormat="1" ht="3.95" hidden="1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20"/>
      <c r="X239" s="310"/>
      <c r="Y239" s="6" t="str">
        <f t="shared" si="78"/>
        <v/>
      </c>
      <c r="Z239" s="6" t="str">
        <f t="shared" si="79"/>
        <v/>
      </c>
      <c r="AA239" s="6" t="str">
        <f t="shared" si="80"/>
        <v/>
      </c>
      <c r="AB239" s="6" t="str">
        <f t="shared" si="81"/>
        <v/>
      </c>
    </row>
    <row r="240" spans="1:28" ht="21" customHeight="1">
      <c r="A240" s="945" t="str">
        <f>"สรุปผลการประเมินผลกลุ่มสาระการเรียนรู้รายปี นักเรียนชั้นประถมศึกษาปีที่  "&amp;ข้อมูลพื้นฐาน!$B$9&amp;"  ปีการศึกษา  "&amp;ข้อมูลพื้นฐาน!$B$8</f>
        <v>สรุปผลการประเมินผลกลุ่มสาระการเรียนรู้รายปี นักเรียนชั้นประถมศึกษาปีที่    ปีการศึกษา  2565</v>
      </c>
      <c r="B240" s="945"/>
      <c r="C240" s="945"/>
      <c r="D240" s="945"/>
      <c r="E240" s="945"/>
      <c r="F240" s="945"/>
      <c r="G240" s="945"/>
      <c r="H240" s="945"/>
      <c r="I240" s="945"/>
      <c r="J240" s="945"/>
      <c r="K240" s="945"/>
      <c r="L240" s="945"/>
      <c r="M240" s="945"/>
      <c r="N240" s="945"/>
      <c r="O240" s="945"/>
      <c r="P240" s="945"/>
      <c r="Q240" s="945"/>
      <c r="R240" s="945"/>
      <c r="S240" s="6"/>
      <c r="T240" s="6"/>
      <c r="U240" s="6"/>
      <c r="V240" s="6"/>
      <c r="W240" s="6"/>
      <c r="Y240" s="6">
        <f t="shared" si="78"/>
        <v>0</v>
      </c>
      <c r="Z240" s="6">
        <f t="shared" si="79"/>
        <v>0</v>
      </c>
      <c r="AA240" s="6">
        <f t="shared" si="80"/>
        <v>0</v>
      </c>
      <c r="AB240" s="6">
        <f t="shared" si="81"/>
        <v>0</v>
      </c>
    </row>
    <row r="241" spans="1:28" ht="15" customHeight="1">
      <c r="A241" s="946" t="str">
        <f>"โรงเรียน"&amp;ข้อมูลพื้นฐาน!B122</f>
        <v>โรงเรียน</v>
      </c>
      <c r="B241" s="946"/>
      <c r="C241" s="946"/>
      <c r="D241" s="946"/>
      <c r="E241" s="946"/>
      <c r="F241" s="946"/>
      <c r="G241" s="946"/>
      <c r="H241" s="946"/>
      <c r="I241" s="946"/>
      <c r="J241" s="946"/>
      <c r="K241" s="946"/>
      <c r="L241" s="946"/>
      <c r="M241" s="946"/>
      <c r="N241" s="946"/>
      <c r="O241" s="946"/>
      <c r="P241" s="946"/>
      <c r="Q241" s="946"/>
      <c r="R241" s="946"/>
      <c r="S241" s="6"/>
      <c r="T241" s="6"/>
      <c r="U241" s="6"/>
      <c r="V241" s="6"/>
      <c r="W241" s="6"/>
      <c r="Y241" s="6">
        <f t="shared" si="78"/>
        <v>0</v>
      </c>
      <c r="Z241" s="6">
        <f t="shared" si="79"/>
        <v>0</v>
      </c>
      <c r="AA241" s="6">
        <f t="shared" si="80"/>
        <v>0</v>
      </c>
      <c r="AB241" s="6">
        <f t="shared" si="81"/>
        <v>0</v>
      </c>
    </row>
    <row r="242" spans="1:28" ht="16.5" customHeight="1">
      <c r="A242" s="1053" t="s">
        <v>38</v>
      </c>
      <c r="B242" s="1054" t="str">
        <f>ข้อมูลพื้นฐาน!$A32&amp;""</f>
        <v/>
      </c>
      <c r="C242" s="1054"/>
      <c r="D242" s="1054"/>
      <c r="E242" s="1054"/>
      <c r="F242" s="1054" t="str">
        <f>ข้อมูลพื้นฐาน!$A33&amp;""</f>
        <v/>
      </c>
      <c r="G242" s="1054"/>
      <c r="H242" s="1054"/>
      <c r="I242" s="1054"/>
      <c r="J242" s="1054" t="str">
        <f>ข้อมูลพื้นฐาน!$A34&amp;""</f>
        <v/>
      </c>
      <c r="K242" s="1054"/>
      <c r="L242" s="1054"/>
      <c r="M242" s="1054"/>
      <c r="N242" s="1054" t="str">
        <f>ข้อมูลพื้นฐาน!$A35&amp;""</f>
        <v/>
      </c>
      <c r="O242" s="1054"/>
      <c r="P242" s="1054"/>
      <c r="Q242" s="1054"/>
      <c r="R242" s="1055" t="s">
        <v>61</v>
      </c>
      <c r="S242" s="6"/>
      <c r="T242" s="6"/>
      <c r="U242" s="6"/>
      <c r="V242" s="6"/>
      <c r="W242" s="6"/>
      <c r="Y242" s="6">
        <f t="shared" si="78"/>
        <v>0</v>
      </c>
      <c r="Z242" s="6">
        <f t="shared" si="79"/>
        <v>0</v>
      </c>
      <c r="AA242" s="6">
        <f t="shared" si="80"/>
        <v>0</v>
      </c>
      <c r="AB242" s="6">
        <f t="shared" si="81"/>
        <v>0</v>
      </c>
    </row>
    <row r="243" spans="1:28" ht="16.5" customHeight="1">
      <c r="A243" s="1053"/>
      <c r="B243" s="930" t="s">
        <v>112</v>
      </c>
      <c r="C243" s="948"/>
      <c r="D243" s="948" t="str">
        <f>ข้อมูลพื้นฐาน!C32&amp;""</f>
        <v/>
      </c>
      <c r="E243" s="931"/>
      <c r="F243" s="930" t="s">
        <v>112</v>
      </c>
      <c r="G243" s="948"/>
      <c r="H243" s="948" t="str">
        <f>ข้อมูลพื้นฐาน!C33&amp;""</f>
        <v/>
      </c>
      <c r="I243" s="931"/>
      <c r="J243" s="930" t="s">
        <v>112</v>
      </c>
      <c r="K243" s="948"/>
      <c r="L243" s="948" t="str">
        <f>ข้อมูลพื้นฐาน!C34&amp;""</f>
        <v/>
      </c>
      <c r="M243" s="931"/>
      <c r="N243" s="930" t="s">
        <v>112</v>
      </c>
      <c r="O243" s="948"/>
      <c r="P243" s="948" t="str">
        <f>ข้อมูลพื้นฐาน!C35&amp;""</f>
        <v/>
      </c>
      <c r="Q243" s="931"/>
      <c r="R243" s="1055"/>
      <c r="S243" s="6"/>
      <c r="T243" s="6"/>
      <c r="U243" s="6"/>
      <c r="V243" s="6"/>
      <c r="W243" s="6"/>
      <c r="Y243" s="6" t="str">
        <f t="shared" si="78"/>
        <v/>
      </c>
      <c r="Z243" s="6" t="str">
        <f t="shared" si="79"/>
        <v/>
      </c>
      <c r="AA243" s="6" t="str">
        <f t="shared" si="80"/>
        <v/>
      </c>
      <c r="AB243" s="6" t="str">
        <f t="shared" si="81"/>
        <v/>
      </c>
    </row>
    <row r="244" spans="1:28" ht="45" customHeight="1">
      <c r="A244" s="1053"/>
      <c r="B244" s="312" t="s">
        <v>40</v>
      </c>
      <c r="C244" s="313" t="s">
        <v>43</v>
      </c>
      <c r="D244" s="314" t="s">
        <v>115</v>
      </c>
      <c r="E244" s="1056" t="s">
        <v>46</v>
      </c>
      <c r="F244" s="312" t="s">
        <v>40</v>
      </c>
      <c r="G244" s="313" t="s">
        <v>43</v>
      </c>
      <c r="H244" s="314" t="s">
        <v>115</v>
      </c>
      <c r="I244" s="1056" t="s">
        <v>46</v>
      </c>
      <c r="J244" s="312" t="s">
        <v>40</v>
      </c>
      <c r="K244" s="313" t="s">
        <v>43</v>
      </c>
      <c r="L244" s="314" t="s">
        <v>115</v>
      </c>
      <c r="M244" s="1056" t="s">
        <v>46</v>
      </c>
      <c r="N244" s="312" t="s">
        <v>40</v>
      </c>
      <c r="O244" s="313" t="s">
        <v>43</v>
      </c>
      <c r="P244" s="314" t="s">
        <v>115</v>
      </c>
      <c r="Q244" s="1056" t="s">
        <v>46</v>
      </c>
      <c r="R244" s="1055"/>
      <c r="S244" s="6"/>
      <c r="T244" s="6"/>
      <c r="U244" s="6"/>
      <c r="V244" s="6"/>
      <c r="W244" s="6"/>
      <c r="Y244" s="6" t="str">
        <f t="shared" si="78"/>
        <v/>
      </c>
      <c r="Z244" s="6" t="str">
        <f t="shared" si="79"/>
        <v/>
      </c>
      <c r="AA244" s="6" t="str">
        <f t="shared" si="80"/>
        <v/>
      </c>
      <c r="AB244" s="6" t="str">
        <f t="shared" si="81"/>
        <v/>
      </c>
    </row>
    <row r="245" spans="1:28" ht="15" customHeight="1">
      <c r="A245" s="1053"/>
      <c r="B245" s="452">
        <v>100</v>
      </c>
      <c r="C245" s="452">
        <v>100</v>
      </c>
      <c r="D245" s="452">
        <v>100</v>
      </c>
      <c r="E245" s="1057"/>
      <c r="F245" s="452">
        <v>100</v>
      </c>
      <c r="G245" s="452">
        <v>100</v>
      </c>
      <c r="H245" s="452">
        <v>100</v>
      </c>
      <c r="I245" s="1057"/>
      <c r="J245" s="452">
        <v>100</v>
      </c>
      <c r="K245" s="452">
        <v>100</v>
      </c>
      <c r="L245" s="452">
        <v>100</v>
      </c>
      <c r="M245" s="1057"/>
      <c r="N245" s="452">
        <v>100</v>
      </c>
      <c r="O245" s="452">
        <v>100</v>
      </c>
      <c r="P245" s="452">
        <v>100</v>
      </c>
      <c r="Q245" s="1057"/>
      <c r="R245" s="1055"/>
      <c r="S245" s="6"/>
      <c r="T245" s="6"/>
      <c r="U245" s="6"/>
      <c r="V245" s="6"/>
      <c r="W245" s="6"/>
      <c r="Y245" s="6" t="str">
        <f t="shared" si="78"/>
        <v/>
      </c>
      <c r="Z245" s="6" t="str">
        <f t="shared" si="79"/>
        <v/>
      </c>
      <c r="AA245" s="6" t="str">
        <f t="shared" si="80"/>
        <v/>
      </c>
      <c r="AB245" s="6" t="str">
        <f t="shared" si="81"/>
        <v/>
      </c>
    </row>
    <row r="246" spans="1:28" ht="15" customHeight="1">
      <c r="A246" s="1053"/>
      <c r="B246" s="452" t="s">
        <v>6</v>
      </c>
      <c r="C246" s="452" t="s">
        <v>6</v>
      </c>
      <c r="D246" s="617" t="s">
        <v>6</v>
      </c>
      <c r="E246" s="1058"/>
      <c r="F246" s="618" t="s">
        <v>6</v>
      </c>
      <c r="G246" s="452" t="s">
        <v>6</v>
      </c>
      <c r="H246" s="452" t="s">
        <v>6</v>
      </c>
      <c r="I246" s="1058"/>
      <c r="J246" s="452" t="s">
        <v>6</v>
      </c>
      <c r="K246" s="452" t="s">
        <v>6</v>
      </c>
      <c r="L246" s="452" t="s">
        <v>6</v>
      </c>
      <c r="M246" s="1058"/>
      <c r="N246" s="452" t="s">
        <v>6</v>
      </c>
      <c r="O246" s="452" t="s">
        <v>6</v>
      </c>
      <c r="P246" s="452" t="s">
        <v>6</v>
      </c>
      <c r="Q246" s="1058"/>
      <c r="R246" s="1055"/>
      <c r="S246" s="6"/>
      <c r="T246" s="6"/>
      <c r="U246" s="6"/>
      <c r="V246" s="6"/>
      <c r="W246" s="6"/>
      <c r="Y246" s="6" t="s">
        <v>1701</v>
      </c>
      <c r="Z246" s="6" t="s">
        <v>1702</v>
      </c>
      <c r="AA246" s="6" t="s">
        <v>1703</v>
      </c>
      <c r="AB246" s="6" t="s">
        <v>1704</v>
      </c>
    </row>
    <row r="247" spans="1:28" ht="13.5" customHeight="1">
      <c r="A247" s="54">
        <f>เวลาเรียน1!A7</f>
        <v>1</v>
      </c>
      <c r="B247" s="61" t="str">
        <f>IF($B$242="","",IF(A247="","",SUM(คะแนนรายวิชา!D969:E969)))</f>
        <v/>
      </c>
      <c r="C247" s="61" t="str">
        <f>IF($B$242="","",IF(A247="","",SUM(คะแนนรายวิชา!H969:I969)))</f>
        <v/>
      </c>
      <c r="D247" s="61" t="str">
        <f>IF($B$242="","",IF(A247="","",ROUND(Y247,0)))</f>
        <v/>
      </c>
      <c r="E247" s="62" t="str">
        <f>IF($B$242="","",IF(A247="","",คะแนนรายวิชา!L969))</f>
        <v/>
      </c>
      <c r="F247" s="61" t="str">
        <f>IF($F$242="","",IF(A247="","",SUM(คะแนนรายวิชา!H1028:I1028)))</f>
        <v/>
      </c>
      <c r="G247" s="61" t="str">
        <f>IF($F$242="","",IF(A247="","",SUM(คะแนนรายวิชา!H1028:I1028)))</f>
        <v/>
      </c>
      <c r="H247" s="61" t="str">
        <f>IF($F$242="","",IF(A247="","",ROUND(Z247,0)))</f>
        <v/>
      </c>
      <c r="I247" s="62" t="str">
        <f>IF($F$242="","",IF(A247="","",คะแนนรายวิชา!L1028))</f>
        <v/>
      </c>
      <c r="J247" s="61" t="str">
        <f>IF($J$242="","",IF(A247="","",SUM(คะแนนรายวิชา!D1088:E1088)))</f>
        <v/>
      </c>
      <c r="K247" s="61" t="str">
        <f>IF($J$242="","",IF(A247="","",SUM(คะแนนรายวิชา!H1088:I1088)))</f>
        <v/>
      </c>
      <c r="L247" s="61" t="str">
        <f>IF($J$242="","",IF(A247="","",ROUND(AA247,0)))</f>
        <v/>
      </c>
      <c r="M247" s="62" t="str">
        <f>IF($J$242="","",IF(A247="","",คะแนนรายวิชา!L1088))</f>
        <v/>
      </c>
      <c r="N247" s="61" t="str">
        <f>IF($N$242="","",IF(A247="","",SUM(คะแนนรายวิชา!D1147:E1147)))</f>
        <v/>
      </c>
      <c r="O247" s="61" t="str">
        <f>IF($N$242="","",IF(A247="","",SUM(คะแนนรายวิชา!H1147:I1147)))</f>
        <v/>
      </c>
      <c r="P247" s="61" t="str">
        <f>IF($N$242="","",IF(A247="","",ROUND(AB247,0)))</f>
        <v/>
      </c>
      <c r="Q247" s="62" t="str">
        <f>IF($N$242="","",IF(A247="","",คะแนนรายวิชา!L1147))</f>
        <v/>
      </c>
      <c r="R247" s="141" t="str">
        <f>IF('กรอกข้อมูล นร1'!E5="ย้าย",'กรอกข้อมูล นร1'!E5,"")</f>
        <v/>
      </c>
      <c r="S247" s="6" t="str">
        <f t="shared" ref="S247:S296" si="82">IF(COUNTIF(E247,"0"),COUNTIF(E247,"0"),"")</f>
        <v/>
      </c>
      <c r="T247" s="6" t="str">
        <f>IF(COUNTIF(I247,"0"),COUNTIF(I247,"0"),"")</f>
        <v/>
      </c>
      <c r="U247" s="6" t="str">
        <f>IF(COUNTIF(M247,"0"),COUNTIF(M247,"0"),"")</f>
        <v/>
      </c>
      <c r="V247" s="6" t="str">
        <f>IF(COUNTIF(Q247,"0"),COUNTIF(Q247,"0"),"")</f>
        <v/>
      </c>
      <c r="W247" s="6" t="str">
        <f t="shared" ref="W247:W296" si="83">IF(SUM(S247:V247),SUM(S247:V247),"")</f>
        <v/>
      </c>
      <c r="Y247" s="6">
        <f t="shared" si="78"/>
        <v>0</v>
      </c>
      <c r="Z247" s="6">
        <f t="shared" si="79"/>
        <v>0</v>
      </c>
      <c r="AA247" s="6">
        <f t="shared" si="80"/>
        <v>0</v>
      </c>
      <c r="AB247" s="6">
        <f t="shared" si="81"/>
        <v>0</v>
      </c>
    </row>
    <row r="248" spans="1:28" ht="13.5" customHeight="1">
      <c r="A248" s="54" t="str">
        <f>เวลาเรียน1!A8</f>
        <v/>
      </c>
      <c r="B248" s="61" t="str">
        <f>IF($B$242="","",IF(A248="","",SUM(คะแนนรายวิชา!D970:E970)))</f>
        <v/>
      </c>
      <c r="C248" s="61" t="str">
        <f>IF($B$242="","",IF(A248="","",SUM(คะแนนรายวิชา!H970:I970)))</f>
        <v/>
      </c>
      <c r="D248" s="61" t="str">
        <f t="shared" ref="D248:D295" si="84">IF($B$242="","",IF(A248="","",ROUND(Y248,0)))</f>
        <v/>
      </c>
      <c r="E248" s="62" t="str">
        <f>IF($B$242="","",IF(A248="","",คะแนนรายวิชา!L970))</f>
        <v/>
      </c>
      <c r="F248" s="61" t="str">
        <f>IF($F$242="","",IF(A248="","",SUM(คะแนนรายวิชา!H1029:I1029)))</f>
        <v/>
      </c>
      <c r="G248" s="61" t="str">
        <f>IF($F$242="","",IF(A248="","",SUM(คะแนนรายวิชา!H1029:I1029)))</f>
        <v/>
      </c>
      <c r="H248" s="61" t="str">
        <f t="shared" ref="H248:H296" si="85">IF($F$242="","",IF(A248="","",ROUND(Z248,0)))</f>
        <v/>
      </c>
      <c r="I248" s="62" t="str">
        <f>IF($F$242="","",IF(A248="","",คะแนนรายวิชา!L1029))</f>
        <v/>
      </c>
      <c r="J248" s="61" t="str">
        <f>IF($J$242="","",IF(A248="","",SUM(คะแนนรายวิชา!D1089:E1089)))</f>
        <v/>
      </c>
      <c r="K248" s="61" t="str">
        <f>IF($J$242="","",IF(A248="","",SUM(คะแนนรายวิชา!H1089:I1089)))</f>
        <v/>
      </c>
      <c r="L248" s="61" t="str">
        <f t="shared" ref="L248:L296" si="86">IF($J$242="","",IF(A248="","",ROUND(AA248,0)))</f>
        <v/>
      </c>
      <c r="M248" s="62" t="str">
        <f>IF($J$242="","",IF(A248="","",คะแนนรายวิชา!L1089))</f>
        <v/>
      </c>
      <c r="N248" s="61" t="str">
        <f>IF($N$242="","",IF(A248="","",SUM(คะแนนรายวิชา!D1148:E1148)))</f>
        <v/>
      </c>
      <c r="O248" s="61" t="str">
        <f>IF($N$242="","",IF(A248="","",SUM(คะแนนรายวิชา!H1148:I1148)))</f>
        <v/>
      </c>
      <c r="P248" s="61" t="str">
        <f t="shared" ref="P248:P296" si="87">IF($N$242="","",IF(A248="","",ROUND(AB248,0)))</f>
        <v/>
      </c>
      <c r="Q248" s="62" t="str">
        <f>IF($N$242="","",IF(A248="","",คะแนนรายวิชา!L1148))</f>
        <v/>
      </c>
      <c r="R248" s="141" t="str">
        <f>IF('กรอกข้อมูล นร1'!E6="ย้าย",'กรอกข้อมูล นร1'!E6,"")</f>
        <v/>
      </c>
      <c r="S248" s="6" t="str">
        <f t="shared" si="82"/>
        <v/>
      </c>
      <c r="T248" s="6" t="str">
        <f t="shared" ref="T248:T296" si="88">IF(COUNTIF(I248,"0"),COUNTIF(I248,"0"),"")</f>
        <v/>
      </c>
      <c r="U248" s="6" t="str">
        <f t="shared" ref="U248:U296" si="89">IF(COUNTIF(M248,"0"),COUNTIF(M248,"0"),"")</f>
        <v/>
      </c>
      <c r="V248" s="6" t="str">
        <f t="shared" ref="V248:V296" si="90">IF(COUNTIF(Q248,"0"),COUNTIF(Q248,"0"),"")</f>
        <v/>
      </c>
      <c r="W248" s="6" t="str">
        <f t="shared" si="83"/>
        <v/>
      </c>
      <c r="Y248" s="6" t="str">
        <f t="shared" si="78"/>
        <v/>
      </c>
      <c r="Z248" s="6" t="str">
        <f t="shared" si="79"/>
        <v/>
      </c>
      <c r="AA248" s="6" t="str">
        <f t="shared" si="80"/>
        <v/>
      </c>
      <c r="AB248" s="6" t="str">
        <f t="shared" si="81"/>
        <v/>
      </c>
    </row>
    <row r="249" spans="1:28" ht="13.5" customHeight="1">
      <c r="A249" s="54" t="str">
        <f>เวลาเรียน1!A9</f>
        <v/>
      </c>
      <c r="B249" s="61" t="str">
        <f>IF($B$242="","",IF(A249="","",SUM(คะแนนรายวิชา!D971:E971)))</f>
        <v/>
      </c>
      <c r="C249" s="61" t="str">
        <f>IF($B$242="","",IF(A249="","",SUM(คะแนนรายวิชา!H971:I971)))</f>
        <v/>
      </c>
      <c r="D249" s="61" t="str">
        <f t="shared" si="84"/>
        <v/>
      </c>
      <c r="E249" s="62" t="str">
        <f>IF($B$242="","",IF(A249="","",คะแนนรายวิชา!L971))</f>
        <v/>
      </c>
      <c r="F249" s="61" t="str">
        <f>IF($F$242="","",IF(A249="","",SUM(คะแนนรายวิชา!H1030:I1030)))</f>
        <v/>
      </c>
      <c r="G249" s="61" t="str">
        <f>IF($F$242="","",IF(A249="","",SUM(คะแนนรายวิชา!H1030:I1030)))</f>
        <v/>
      </c>
      <c r="H249" s="61" t="str">
        <f t="shared" si="85"/>
        <v/>
      </c>
      <c r="I249" s="62" t="str">
        <f>IF($F$242="","",IF(A249="","",คะแนนรายวิชา!L1030))</f>
        <v/>
      </c>
      <c r="J249" s="61" t="str">
        <f>IF($J$242="","",IF(A249="","",SUM(คะแนนรายวิชา!D1090:E1090)))</f>
        <v/>
      </c>
      <c r="K249" s="61" t="str">
        <f>IF($J$242="","",IF(A249="","",SUM(คะแนนรายวิชา!H1090:I1090)))</f>
        <v/>
      </c>
      <c r="L249" s="61" t="str">
        <f t="shared" si="86"/>
        <v/>
      </c>
      <c r="M249" s="62" t="str">
        <f>IF($J$242="","",IF(A249="","",คะแนนรายวิชา!L1090))</f>
        <v/>
      </c>
      <c r="N249" s="61" t="str">
        <f>IF($N$242="","",IF(A249="","",SUM(คะแนนรายวิชา!D1149:E1149)))</f>
        <v/>
      </c>
      <c r="O249" s="61" t="str">
        <f>IF($N$242="","",IF(A249="","",SUM(คะแนนรายวิชา!H1149:I1149)))</f>
        <v/>
      </c>
      <c r="P249" s="61" t="str">
        <f t="shared" si="87"/>
        <v/>
      </c>
      <c r="Q249" s="62" t="str">
        <f>IF($N$242="","",IF(A249="","",คะแนนรายวิชา!L1149))</f>
        <v/>
      </c>
      <c r="R249" s="141" t="str">
        <f>IF('กรอกข้อมูล นร1'!E7="ย้าย",'กรอกข้อมูล นร1'!E7,"")</f>
        <v/>
      </c>
      <c r="S249" s="6" t="str">
        <f t="shared" si="82"/>
        <v/>
      </c>
      <c r="T249" s="6" t="str">
        <f t="shared" si="88"/>
        <v/>
      </c>
      <c r="U249" s="6" t="str">
        <f t="shared" si="89"/>
        <v/>
      </c>
      <c r="V249" s="6" t="str">
        <f t="shared" si="90"/>
        <v/>
      </c>
      <c r="W249" s="6" t="str">
        <f t="shared" si="83"/>
        <v/>
      </c>
      <c r="Y249" s="6" t="str">
        <f t="shared" si="78"/>
        <v/>
      </c>
      <c r="Z249" s="6" t="str">
        <f t="shared" si="79"/>
        <v/>
      </c>
      <c r="AA249" s="6" t="str">
        <f t="shared" si="80"/>
        <v/>
      </c>
      <c r="AB249" s="6" t="str">
        <f t="shared" si="81"/>
        <v/>
      </c>
    </row>
    <row r="250" spans="1:28" s="6" customFormat="1" ht="13.5" customHeight="1">
      <c r="A250" s="54" t="str">
        <f>เวลาเรียน1!A10</f>
        <v/>
      </c>
      <c r="B250" s="61" t="str">
        <f>IF($B$242="","",IF(A250="","",SUM(คะแนนรายวิชา!D972:E972)))</f>
        <v/>
      </c>
      <c r="C250" s="61" t="str">
        <f>IF($B$242="","",IF(A250="","",SUM(คะแนนรายวิชา!H972:I972)))</f>
        <v/>
      </c>
      <c r="D250" s="61" t="str">
        <f t="shared" si="84"/>
        <v/>
      </c>
      <c r="E250" s="62" t="str">
        <f>IF($B$242="","",IF(A250="","",คะแนนรายวิชา!L972))</f>
        <v/>
      </c>
      <c r="F250" s="61" t="str">
        <f>IF($F$242="","",IF(A250="","",SUM(คะแนนรายวิชา!H1031:I1031)))</f>
        <v/>
      </c>
      <c r="G250" s="61" t="str">
        <f>IF($F$242="","",IF(A250="","",SUM(คะแนนรายวิชา!H1031:I1031)))</f>
        <v/>
      </c>
      <c r="H250" s="61" t="str">
        <f t="shared" si="85"/>
        <v/>
      </c>
      <c r="I250" s="62" t="str">
        <f>IF($F$242="","",IF(A250="","",คะแนนรายวิชา!L1031))</f>
        <v/>
      </c>
      <c r="J250" s="61" t="str">
        <f>IF($J$242="","",IF(A250="","",SUM(คะแนนรายวิชา!D1091:E1091)))</f>
        <v/>
      </c>
      <c r="K250" s="61" t="str">
        <f>IF($J$242="","",IF(A250="","",SUM(คะแนนรายวิชา!H1091:I1091)))</f>
        <v/>
      </c>
      <c r="L250" s="61" t="str">
        <f t="shared" si="86"/>
        <v/>
      </c>
      <c r="M250" s="62" t="str">
        <f>IF($J$242="","",IF(A250="","",คะแนนรายวิชา!L1091))</f>
        <v/>
      </c>
      <c r="N250" s="61" t="str">
        <f>IF($N$242="","",IF(A250="","",SUM(คะแนนรายวิชา!D1150:E1150)))</f>
        <v/>
      </c>
      <c r="O250" s="61" t="str">
        <f>IF($N$242="","",IF(A250="","",SUM(คะแนนรายวิชา!H1150:I1150)))</f>
        <v/>
      </c>
      <c r="P250" s="61" t="str">
        <f t="shared" si="87"/>
        <v/>
      </c>
      <c r="Q250" s="62" t="str">
        <f>IF($N$242="","",IF(A250="","",คะแนนรายวิชา!L1150))</f>
        <v/>
      </c>
      <c r="R250" s="141" t="str">
        <f>IF('กรอกข้อมูล นร1'!E8="ย้าย",'กรอกข้อมูล นร1'!E8,"")</f>
        <v/>
      </c>
      <c r="S250" s="6" t="str">
        <f t="shared" si="82"/>
        <v/>
      </c>
      <c r="T250" s="6" t="str">
        <f t="shared" si="88"/>
        <v/>
      </c>
      <c r="U250" s="6" t="str">
        <f t="shared" si="89"/>
        <v/>
      </c>
      <c r="V250" s="6" t="str">
        <f t="shared" si="90"/>
        <v/>
      </c>
      <c r="W250" s="6" t="str">
        <f t="shared" si="83"/>
        <v/>
      </c>
      <c r="X250" s="310"/>
      <c r="Y250" s="6" t="str">
        <f t="shared" si="78"/>
        <v/>
      </c>
      <c r="Z250" s="6" t="str">
        <f t="shared" si="79"/>
        <v/>
      </c>
      <c r="AA250" s="6" t="str">
        <f t="shared" si="80"/>
        <v/>
      </c>
      <c r="AB250" s="6" t="str">
        <f t="shared" si="81"/>
        <v/>
      </c>
    </row>
    <row r="251" spans="1:28" s="6" customFormat="1" ht="13.5" customHeight="1">
      <c r="A251" s="54" t="str">
        <f>เวลาเรียน1!A11</f>
        <v/>
      </c>
      <c r="B251" s="61" t="str">
        <f>IF($B$242="","",IF(A251="","",SUM(คะแนนรายวิชา!D973:E973)))</f>
        <v/>
      </c>
      <c r="C251" s="61" t="str">
        <f>IF($B$242="","",IF(A251="","",SUM(คะแนนรายวิชา!H973:I973)))</f>
        <v/>
      </c>
      <c r="D251" s="61" t="str">
        <f t="shared" si="84"/>
        <v/>
      </c>
      <c r="E251" s="62" t="str">
        <f>IF($B$242="","",IF(A251="","",คะแนนรายวิชา!L973))</f>
        <v/>
      </c>
      <c r="F251" s="61" t="str">
        <f>IF($F$242="","",IF(A251="","",SUM(คะแนนรายวิชา!H1032:I1032)))</f>
        <v/>
      </c>
      <c r="G251" s="61" t="str">
        <f>IF($F$242="","",IF(A251="","",SUM(คะแนนรายวิชา!H1032:I1032)))</f>
        <v/>
      </c>
      <c r="H251" s="61" t="str">
        <f t="shared" si="85"/>
        <v/>
      </c>
      <c r="I251" s="62" t="str">
        <f>IF($F$242="","",IF(A251="","",คะแนนรายวิชา!L1032))</f>
        <v/>
      </c>
      <c r="J251" s="61" t="str">
        <f>IF($J$242="","",IF(A251="","",SUM(คะแนนรายวิชา!D1092:E1092)))</f>
        <v/>
      </c>
      <c r="K251" s="61" t="str">
        <f>IF($J$242="","",IF(A251="","",SUM(คะแนนรายวิชา!H1092:I1092)))</f>
        <v/>
      </c>
      <c r="L251" s="61" t="str">
        <f t="shared" si="86"/>
        <v/>
      </c>
      <c r="M251" s="62" t="str">
        <f>IF($J$242="","",IF(A251="","",คะแนนรายวิชา!L1092))</f>
        <v/>
      </c>
      <c r="N251" s="61" t="str">
        <f>IF($N$242="","",IF(A251="","",SUM(คะแนนรายวิชา!D1151:E1151)))</f>
        <v/>
      </c>
      <c r="O251" s="61" t="str">
        <f>IF($N$242="","",IF(A251="","",SUM(คะแนนรายวิชา!H1151:I1151)))</f>
        <v/>
      </c>
      <c r="P251" s="61" t="str">
        <f t="shared" si="87"/>
        <v/>
      </c>
      <c r="Q251" s="62" t="str">
        <f>IF($N$242="","",IF(A251="","",คะแนนรายวิชา!L1151))</f>
        <v/>
      </c>
      <c r="R251" s="141" t="str">
        <f>IF('กรอกข้อมูล นร1'!E9="ย้าย",'กรอกข้อมูล นร1'!E9,"")</f>
        <v/>
      </c>
      <c r="S251" s="6" t="str">
        <f t="shared" si="82"/>
        <v/>
      </c>
      <c r="T251" s="6" t="str">
        <f t="shared" si="88"/>
        <v/>
      </c>
      <c r="U251" s="6" t="str">
        <f t="shared" si="89"/>
        <v/>
      </c>
      <c r="V251" s="6" t="str">
        <f t="shared" si="90"/>
        <v/>
      </c>
      <c r="W251" s="6" t="str">
        <f t="shared" si="83"/>
        <v/>
      </c>
      <c r="X251" s="310"/>
      <c r="Y251" s="6" t="str">
        <f t="shared" si="78"/>
        <v/>
      </c>
      <c r="Z251" s="6" t="str">
        <f t="shared" si="79"/>
        <v/>
      </c>
      <c r="AA251" s="6" t="str">
        <f t="shared" si="80"/>
        <v/>
      </c>
      <c r="AB251" s="6" t="str">
        <f t="shared" si="81"/>
        <v/>
      </c>
    </row>
    <row r="252" spans="1:28" s="6" customFormat="1" ht="13.5" customHeight="1">
      <c r="A252" s="54" t="str">
        <f>เวลาเรียน1!A12</f>
        <v/>
      </c>
      <c r="B252" s="61" t="str">
        <f>IF($B$242="","",IF(A252="","",SUM(คะแนนรายวิชา!D974:E974)))</f>
        <v/>
      </c>
      <c r="C252" s="61" t="str">
        <f>IF($B$242="","",IF(A252="","",SUM(คะแนนรายวิชา!H974:I974)))</f>
        <v/>
      </c>
      <c r="D252" s="61" t="str">
        <f t="shared" si="84"/>
        <v/>
      </c>
      <c r="E252" s="62" t="str">
        <f>IF($B$242="","",IF(A252="","",คะแนนรายวิชา!L974))</f>
        <v/>
      </c>
      <c r="F252" s="61" t="str">
        <f>IF($F$242="","",IF(A252="","",SUM(คะแนนรายวิชา!H1033:I1033)))</f>
        <v/>
      </c>
      <c r="G252" s="61" t="str">
        <f>IF($F$242="","",IF(A252="","",SUM(คะแนนรายวิชา!H1033:I1033)))</f>
        <v/>
      </c>
      <c r="H252" s="61" t="str">
        <f t="shared" si="85"/>
        <v/>
      </c>
      <c r="I252" s="62" t="str">
        <f>IF($F$242="","",IF(A252="","",คะแนนรายวิชา!L1033))</f>
        <v/>
      </c>
      <c r="J252" s="61" t="str">
        <f>IF($J$242="","",IF(A252="","",SUM(คะแนนรายวิชา!D1093:E1093)))</f>
        <v/>
      </c>
      <c r="K252" s="61" t="str">
        <f>IF($J$242="","",IF(A252="","",SUM(คะแนนรายวิชา!H1093:I1093)))</f>
        <v/>
      </c>
      <c r="L252" s="61" t="str">
        <f t="shared" si="86"/>
        <v/>
      </c>
      <c r="M252" s="62" t="str">
        <f>IF($J$242="","",IF(A252="","",คะแนนรายวิชา!L1093))</f>
        <v/>
      </c>
      <c r="N252" s="61" t="str">
        <f>IF($N$242="","",IF(A252="","",SUM(คะแนนรายวิชา!D1152:E1152)))</f>
        <v/>
      </c>
      <c r="O252" s="61" t="str">
        <f>IF($N$242="","",IF(A252="","",SUM(คะแนนรายวิชา!H1152:I1152)))</f>
        <v/>
      </c>
      <c r="P252" s="61" t="str">
        <f t="shared" si="87"/>
        <v/>
      </c>
      <c r="Q252" s="62" t="str">
        <f>IF($N$242="","",IF(A252="","",คะแนนรายวิชา!L1152))</f>
        <v/>
      </c>
      <c r="R252" s="141" t="str">
        <f>IF('กรอกข้อมูล นร1'!E10="ย้าย",'กรอกข้อมูล นร1'!E10,"")</f>
        <v/>
      </c>
      <c r="S252" s="6" t="str">
        <f t="shared" si="82"/>
        <v/>
      </c>
      <c r="T252" s="6" t="str">
        <f t="shared" si="88"/>
        <v/>
      </c>
      <c r="U252" s="6" t="str">
        <f t="shared" si="89"/>
        <v/>
      </c>
      <c r="V252" s="6" t="str">
        <f t="shared" si="90"/>
        <v/>
      </c>
      <c r="W252" s="6" t="str">
        <f t="shared" si="83"/>
        <v/>
      </c>
      <c r="X252" s="310"/>
      <c r="Y252" s="6" t="str">
        <f t="shared" si="78"/>
        <v/>
      </c>
      <c r="Z252" s="6" t="str">
        <f t="shared" si="79"/>
        <v/>
      </c>
      <c r="AA252" s="6" t="str">
        <f t="shared" si="80"/>
        <v/>
      </c>
      <c r="AB252" s="6" t="str">
        <f t="shared" si="81"/>
        <v/>
      </c>
    </row>
    <row r="253" spans="1:28" s="6" customFormat="1" ht="13.5" customHeight="1">
      <c r="A253" s="54" t="str">
        <f>เวลาเรียน1!A13</f>
        <v/>
      </c>
      <c r="B253" s="61" t="str">
        <f>IF($B$242="","",IF(A253="","",SUM(คะแนนรายวิชา!D975:E975)))</f>
        <v/>
      </c>
      <c r="C253" s="61" t="str">
        <f>IF($B$242="","",IF(A253="","",SUM(คะแนนรายวิชา!H975:I975)))</f>
        <v/>
      </c>
      <c r="D253" s="61" t="str">
        <f t="shared" si="84"/>
        <v/>
      </c>
      <c r="E253" s="62" t="str">
        <f>IF($B$242="","",IF(A253="","",คะแนนรายวิชา!L975))</f>
        <v/>
      </c>
      <c r="F253" s="61" t="str">
        <f>IF($F$242="","",IF(A253="","",SUM(คะแนนรายวิชา!H1034:I1034)))</f>
        <v/>
      </c>
      <c r="G253" s="61" t="str">
        <f>IF($F$242="","",IF(A253="","",SUM(คะแนนรายวิชา!H1034:I1034)))</f>
        <v/>
      </c>
      <c r="H253" s="61" t="str">
        <f t="shared" si="85"/>
        <v/>
      </c>
      <c r="I253" s="62" t="str">
        <f>IF($F$242="","",IF(A253="","",คะแนนรายวิชา!L1034))</f>
        <v/>
      </c>
      <c r="J253" s="61" t="str">
        <f>IF($J$242="","",IF(A253="","",SUM(คะแนนรายวิชา!D1094:E1094)))</f>
        <v/>
      </c>
      <c r="K253" s="61" t="str">
        <f>IF($J$242="","",IF(A253="","",SUM(คะแนนรายวิชา!H1094:I1094)))</f>
        <v/>
      </c>
      <c r="L253" s="61" t="str">
        <f t="shared" si="86"/>
        <v/>
      </c>
      <c r="M253" s="62" t="str">
        <f>IF($J$242="","",IF(A253="","",คะแนนรายวิชา!L1094))</f>
        <v/>
      </c>
      <c r="N253" s="61" t="str">
        <f>IF($N$242="","",IF(A253="","",SUM(คะแนนรายวิชา!D1153:E1153)))</f>
        <v/>
      </c>
      <c r="O253" s="61" t="str">
        <f>IF($N$242="","",IF(A253="","",SUM(คะแนนรายวิชา!H1153:I1153)))</f>
        <v/>
      </c>
      <c r="P253" s="61" t="str">
        <f t="shared" si="87"/>
        <v/>
      </c>
      <c r="Q253" s="62" t="str">
        <f>IF($N$242="","",IF(A253="","",คะแนนรายวิชา!L1153))</f>
        <v/>
      </c>
      <c r="R253" s="141" t="str">
        <f>IF('กรอกข้อมูล นร1'!E11="ย้าย",'กรอกข้อมูล นร1'!E11,"")</f>
        <v/>
      </c>
      <c r="S253" s="6" t="str">
        <f t="shared" si="82"/>
        <v/>
      </c>
      <c r="T253" s="6" t="str">
        <f t="shared" si="88"/>
        <v/>
      </c>
      <c r="U253" s="6" t="str">
        <f t="shared" si="89"/>
        <v/>
      </c>
      <c r="V253" s="6" t="str">
        <f t="shared" si="90"/>
        <v/>
      </c>
      <c r="W253" s="6" t="str">
        <f t="shared" si="83"/>
        <v/>
      </c>
      <c r="X253" s="310"/>
      <c r="Y253" s="6" t="str">
        <f t="shared" si="78"/>
        <v/>
      </c>
      <c r="Z253" s="6" t="str">
        <f t="shared" si="79"/>
        <v/>
      </c>
      <c r="AA253" s="6" t="str">
        <f t="shared" si="80"/>
        <v/>
      </c>
      <c r="AB253" s="6" t="str">
        <f t="shared" si="81"/>
        <v/>
      </c>
    </row>
    <row r="254" spans="1:28" s="6" customFormat="1" ht="13.5" customHeight="1">
      <c r="A254" s="54" t="str">
        <f>เวลาเรียน1!A14</f>
        <v/>
      </c>
      <c r="B254" s="61" t="str">
        <f>IF($B$242="","",IF(A254="","",SUM(คะแนนรายวิชา!D976:E976)))</f>
        <v/>
      </c>
      <c r="C254" s="61" t="str">
        <f>IF($B$242="","",IF(A254="","",SUM(คะแนนรายวิชา!H976:I976)))</f>
        <v/>
      </c>
      <c r="D254" s="61" t="str">
        <f t="shared" si="84"/>
        <v/>
      </c>
      <c r="E254" s="62" t="str">
        <f>IF($B$242="","",IF(A254="","",คะแนนรายวิชา!L976))</f>
        <v/>
      </c>
      <c r="F254" s="61" t="str">
        <f>IF($F$242="","",IF(A254="","",SUM(คะแนนรายวิชา!H1035:I1035)))</f>
        <v/>
      </c>
      <c r="G254" s="61" t="str">
        <f>IF($F$242="","",IF(A254="","",SUM(คะแนนรายวิชา!H1035:I1035)))</f>
        <v/>
      </c>
      <c r="H254" s="61" t="str">
        <f t="shared" si="85"/>
        <v/>
      </c>
      <c r="I254" s="62" t="str">
        <f>IF($F$242="","",IF(A254="","",คะแนนรายวิชา!L1035))</f>
        <v/>
      </c>
      <c r="J254" s="61" t="str">
        <f>IF($J$242="","",IF(A254="","",SUM(คะแนนรายวิชา!D1095:E1095)))</f>
        <v/>
      </c>
      <c r="K254" s="61" t="str">
        <f>IF($J$242="","",IF(A254="","",SUM(คะแนนรายวิชา!H1095:I1095)))</f>
        <v/>
      </c>
      <c r="L254" s="61" t="str">
        <f t="shared" si="86"/>
        <v/>
      </c>
      <c r="M254" s="62" t="str">
        <f>IF($J$242="","",IF(A254="","",คะแนนรายวิชา!L1095))</f>
        <v/>
      </c>
      <c r="N254" s="61" t="str">
        <f>IF($N$242="","",IF(A254="","",SUM(คะแนนรายวิชา!D1154:E1154)))</f>
        <v/>
      </c>
      <c r="O254" s="61" t="str">
        <f>IF($N$242="","",IF(A254="","",SUM(คะแนนรายวิชา!H1154:I1154)))</f>
        <v/>
      </c>
      <c r="P254" s="61" t="str">
        <f t="shared" si="87"/>
        <v/>
      </c>
      <c r="Q254" s="62" t="str">
        <f>IF($N$242="","",IF(A254="","",คะแนนรายวิชา!L1154))</f>
        <v/>
      </c>
      <c r="R254" s="141" t="str">
        <f>IF('กรอกข้อมูล นร1'!E12="ย้าย",'กรอกข้อมูล นร1'!E12,"")</f>
        <v/>
      </c>
      <c r="S254" s="6" t="str">
        <f t="shared" si="82"/>
        <v/>
      </c>
      <c r="T254" s="6" t="str">
        <f t="shared" si="88"/>
        <v/>
      </c>
      <c r="U254" s="6" t="str">
        <f t="shared" si="89"/>
        <v/>
      </c>
      <c r="V254" s="6" t="str">
        <f t="shared" si="90"/>
        <v/>
      </c>
      <c r="W254" s="6" t="str">
        <f t="shared" si="83"/>
        <v/>
      </c>
      <c r="X254" s="310"/>
      <c r="Y254" s="6" t="str">
        <f t="shared" si="78"/>
        <v/>
      </c>
      <c r="Z254" s="6" t="str">
        <f t="shared" si="79"/>
        <v/>
      </c>
      <c r="AA254" s="6" t="str">
        <f t="shared" si="80"/>
        <v/>
      </c>
      <c r="AB254" s="6" t="str">
        <f t="shared" si="81"/>
        <v/>
      </c>
    </row>
    <row r="255" spans="1:28" s="6" customFormat="1" ht="13.5" customHeight="1">
      <c r="A255" s="54" t="str">
        <f>เวลาเรียน1!A15</f>
        <v/>
      </c>
      <c r="B255" s="61" t="str">
        <f>IF($B$242="","",IF(A255="","",SUM(คะแนนรายวิชา!D977:E977)))</f>
        <v/>
      </c>
      <c r="C255" s="61" t="str">
        <f>IF($B$242="","",IF(A255="","",SUM(คะแนนรายวิชา!H977:I977)))</f>
        <v/>
      </c>
      <c r="D255" s="61" t="str">
        <f t="shared" si="84"/>
        <v/>
      </c>
      <c r="E255" s="62" t="str">
        <f>IF($B$242="","",IF(A255="","",คะแนนรายวิชา!L977))</f>
        <v/>
      </c>
      <c r="F255" s="61" t="str">
        <f>IF($F$242="","",IF(A255="","",SUM(คะแนนรายวิชา!H1036:I1036)))</f>
        <v/>
      </c>
      <c r="G255" s="61" t="str">
        <f>IF($F$242="","",IF(A255="","",SUM(คะแนนรายวิชา!H1036:I1036)))</f>
        <v/>
      </c>
      <c r="H255" s="61" t="str">
        <f t="shared" si="85"/>
        <v/>
      </c>
      <c r="I255" s="62" t="str">
        <f>IF($F$242="","",IF(A255="","",คะแนนรายวิชา!L1036))</f>
        <v/>
      </c>
      <c r="J255" s="61" t="str">
        <f>IF($J$242="","",IF(A255="","",SUM(คะแนนรายวิชา!D1096:E1096)))</f>
        <v/>
      </c>
      <c r="K255" s="61" t="str">
        <f>IF($J$242="","",IF(A255="","",SUM(คะแนนรายวิชา!H1096:I1096)))</f>
        <v/>
      </c>
      <c r="L255" s="61" t="str">
        <f t="shared" si="86"/>
        <v/>
      </c>
      <c r="M255" s="62" t="str">
        <f>IF($J$242="","",IF(A255="","",คะแนนรายวิชา!L1096))</f>
        <v/>
      </c>
      <c r="N255" s="61" t="str">
        <f>IF($N$242="","",IF(A255="","",SUM(คะแนนรายวิชา!D1155:E1155)))</f>
        <v/>
      </c>
      <c r="O255" s="61" t="str">
        <f>IF($N$242="","",IF(A255="","",SUM(คะแนนรายวิชา!H1155:I1155)))</f>
        <v/>
      </c>
      <c r="P255" s="61" t="str">
        <f t="shared" si="87"/>
        <v/>
      </c>
      <c r="Q255" s="62" t="str">
        <f>IF($N$242="","",IF(A255="","",คะแนนรายวิชา!L1155))</f>
        <v/>
      </c>
      <c r="R255" s="141" t="str">
        <f>IF('กรอกข้อมูล นร1'!E13="ย้าย",'กรอกข้อมูล นร1'!E13,"")</f>
        <v/>
      </c>
      <c r="S255" s="6" t="str">
        <f t="shared" si="82"/>
        <v/>
      </c>
      <c r="T255" s="6" t="str">
        <f t="shared" si="88"/>
        <v/>
      </c>
      <c r="U255" s="6" t="str">
        <f t="shared" si="89"/>
        <v/>
      </c>
      <c r="V255" s="6" t="str">
        <f t="shared" si="90"/>
        <v/>
      </c>
      <c r="W255" s="6" t="str">
        <f t="shared" si="83"/>
        <v/>
      </c>
      <c r="X255" s="310"/>
      <c r="Y255" s="6" t="str">
        <f t="shared" si="78"/>
        <v/>
      </c>
      <c r="Z255" s="6" t="str">
        <f t="shared" si="79"/>
        <v/>
      </c>
      <c r="AA255" s="6" t="str">
        <f t="shared" si="80"/>
        <v/>
      </c>
      <c r="AB255" s="6" t="str">
        <f t="shared" si="81"/>
        <v/>
      </c>
    </row>
    <row r="256" spans="1:28" s="6" customFormat="1" ht="13.5" customHeight="1">
      <c r="A256" s="54" t="str">
        <f>เวลาเรียน1!A16</f>
        <v/>
      </c>
      <c r="B256" s="61" t="str">
        <f>IF($B$242="","",IF(A256="","",SUM(คะแนนรายวิชา!D978:E978)))</f>
        <v/>
      </c>
      <c r="C256" s="61" t="str">
        <f>IF($B$242="","",IF(A256="","",SUM(คะแนนรายวิชา!H978:I978)))</f>
        <v/>
      </c>
      <c r="D256" s="61" t="str">
        <f t="shared" si="84"/>
        <v/>
      </c>
      <c r="E256" s="62" t="str">
        <f>IF($B$242="","",IF(A256="","",คะแนนรายวิชา!L978))</f>
        <v/>
      </c>
      <c r="F256" s="61" t="str">
        <f>IF($F$242="","",IF(A256="","",SUM(คะแนนรายวิชา!H1037:I1037)))</f>
        <v/>
      </c>
      <c r="G256" s="61" t="str">
        <f>IF($F$242="","",IF(A256="","",SUM(คะแนนรายวิชา!H1037:I1037)))</f>
        <v/>
      </c>
      <c r="H256" s="61" t="str">
        <f t="shared" si="85"/>
        <v/>
      </c>
      <c r="I256" s="62" t="str">
        <f>IF($F$242="","",IF(A256="","",คะแนนรายวิชา!L1037))</f>
        <v/>
      </c>
      <c r="J256" s="61" t="str">
        <f>IF($J$242="","",IF(A256="","",SUM(คะแนนรายวิชา!D1097:E1097)))</f>
        <v/>
      </c>
      <c r="K256" s="61" t="str">
        <f>IF($J$242="","",IF(A256="","",SUM(คะแนนรายวิชา!H1097:I1097)))</f>
        <v/>
      </c>
      <c r="L256" s="61" t="str">
        <f t="shared" si="86"/>
        <v/>
      </c>
      <c r="M256" s="62" t="str">
        <f>IF($J$242="","",IF(A256="","",คะแนนรายวิชา!L1097))</f>
        <v/>
      </c>
      <c r="N256" s="61" t="str">
        <f>IF($N$242="","",IF(A256="","",SUM(คะแนนรายวิชา!D1156:E1156)))</f>
        <v/>
      </c>
      <c r="O256" s="61" t="str">
        <f>IF($N$242="","",IF(A256="","",SUM(คะแนนรายวิชา!H1156:I1156)))</f>
        <v/>
      </c>
      <c r="P256" s="61" t="str">
        <f t="shared" si="87"/>
        <v/>
      </c>
      <c r="Q256" s="62" t="str">
        <f>IF($N$242="","",IF(A256="","",คะแนนรายวิชา!L1156))</f>
        <v/>
      </c>
      <c r="R256" s="141" t="str">
        <f>IF('กรอกข้อมูล นร1'!E14="ย้าย",'กรอกข้อมูล นร1'!E14,"")</f>
        <v/>
      </c>
      <c r="S256" s="6" t="str">
        <f t="shared" si="82"/>
        <v/>
      </c>
      <c r="T256" s="6" t="str">
        <f t="shared" si="88"/>
        <v/>
      </c>
      <c r="U256" s="6" t="str">
        <f t="shared" si="89"/>
        <v/>
      </c>
      <c r="V256" s="6" t="str">
        <f t="shared" si="90"/>
        <v/>
      </c>
      <c r="W256" s="6" t="str">
        <f t="shared" si="83"/>
        <v/>
      </c>
      <c r="X256" s="310"/>
      <c r="Y256" s="6" t="str">
        <f t="shared" si="78"/>
        <v/>
      </c>
      <c r="Z256" s="6" t="str">
        <f t="shared" si="79"/>
        <v/>
      </c>
      <c r="AA256" s="6" t="str">
        <f t="shared" si="80"/>
        <v/>
      </c>
      <c r="AB256" s="6" t="str">
        <f t="shared" si="81"/>
        <v/>
      </c>
    </row>
    <row r="257" spans="1:28" s="6" customFormat="1" ht="13.5" customHeight="1">
      <c r="A257" s="54" t="str">
        <f>เวลาเรียน1!A17</f>
        <v/>
      </c>
      <c r="B257" s="61" t="str">
        <f>IF($B$242="","",IF(A257="","",SUM(คะแนนรายวิชา!D979:E979)))</f>
        <v/>
      </c>
      <c r="C257" s="61" t="str">
        <f>IF($B$242="","",IF(A257="","",SUM(คะแนนรายวิชา!H979:I979)))</f>
        <v/>
      </c>
      <c r="D257" s="61" t="str">
        <f t="shared" si="84"/>
        <v/>
      </c>
      <c r="E257" s="62" t="str">
        <f>IF($B$242="","",IF(A257="","",คะแนนรายวิชา!L979))</f>
        <v/>
      </c>
      <c r="F257" s="61" t="str">
        <f>IF($F$242="","",IF(A257="","",SUM(คะแนนรายวิชา!H1038:I1038)))</f>
        <v/>
      </c>
      <c r="G257" s="61" t="str">
        <f>IF($F$242="","",IF(A257="","",SUM(คะแนนรายวิชา!H1038:I1038)))</f>
        <v/>
      </c>
      <c r="H257" s="61" t="str">
        <f t="shared" si="85"/>
        <v/>
      </c>
      <c r="I257" s="62" t="str">
        <f>IF($F$242="","",IF(A257="","",คะแนนรายวิชา!L1038))</f>
        <v/>
      </c>
      <c r="J257" s="61" t="str">
        <f>IF($J$242="","",IF(A257="","",SUM(คะแนนรายวิชา!D1098:E1098)))</f>
        <v/>
      </c>
      <c r="K257" s="61" t="str">
        <f>IF($J$242="","",IF(A257="","",SUM(คะแนนรายวิชา!H1098:I1098)))</f>
        <v/>
      </c>
      <c r="L257" s="61" t="str">
        <f t="shared" si="86"/>
        <v/>
      </c>
      <c r="M257" s="62" t="str">
        <f>IF($J$242="","",IF(A257="","",คะแนนรายวิชา!L1098))</f>
        <v/>
      </c>
      <c r="N257" s="61" t="str">
        <f>IF($N$242="","",IF(A257="","",SUM(คะแนนรายวิชา!D1157:E1157)))</f>
        <v/>
      </c>
      <c r="O257" s="61" t="str">
        <f>IF($N$242="","",IF(A257="","",SUM(คะแนนรายวิชา!H1157:I1157)))</f>
        <v/>
      </c>
      <c r="P257" s="61" t="str">
        <f t="shared" si="87"/>
        <v/>
      </c>
      <c r="Q257" s="62" t="str">
        <f>IF($N$242="","",IF(A257="","",คะแนนรายวิชา!L1157))</f>
        <v/>
      </c>
      <c r="R257" s="141" t="str">
        <f>IF('กรอกข้อมูล นร1'!E15="ย้าย",'กรอกข้อมูล นร1'!E15,"")</f>
        <v/>
      </c>
      <c r="S257" s="6" t="str">
        <f t="shared" si="82"/>
        <v/>
      </c>
      <c r="T257" s="6" t="str">
        <f t="shared" si="88"/>
        <v/>
      </c>
      <c r="U257" s="6" t="str">
        <f t="shared" si="89"/>
        <v/>
      </c>
      <c r="V257" s="6" t="str">
        <f t="shared" si="90"/>
        <v/>
      </c>
      <c r="W257" s="6" t="str">
        <f t="shared" si="83"/>
        <v/>
      </c>
      <c r="X257" s="310"/>
      <c r="Y257" s="6" t="str">
        <f t="shared" si="78"/>
        <v/>
      </c>
      <c r="Z257" s="6" t="str">
        <f t="shared" si="79"/>
        <v/>
      </c>
      <c r="AA257" s="6" t="str">
        <f t="shared" si="80"/>
        <v/>
      </c>
      <c r="AB257" s="6" t="str">
        <f t="shared" si="81"/>
        <v/>
      </c>
    </row>
    <row r="258" spans="1:28" s="6" customFormat="1" ht="13.5" customHeight="1">
      <c r="A258" s="54" t="str">
        <f>เวลาเรียน1!A18</f>
        <v/>
      </c>
      <c r="B258" s="61" t="str">
        <f>IF($B$242="","",IF(A258="","",SUM(คะแนนรายวิชา!D980:E980)))</f>
        <v/>
      </c>
      <c r="C258" s="61" t="str">
        <f>IF($B$242="","",IF(A258="","",SUM(คะแนนรายวิชา!H980:I980)))</f>
        <v/>
      </c>
      <c r="D258" s="61" t="str">
        <f t="shared" si="84"/>
        <v/>
      </c>
      <c r="E258" s="62" t="str">
        <f>IF($B$242="","",IF(A258="","",คะแนนรายวิชา!L980))</f>
        <v/>
      </c>
      <c r="F258" s="61" t="str">
        <f>IF($F$242="","",IF(A258="","",SUM(คะแนนรายวิชา!H1039:I1039)))</f>
        <v/>
      </c>
      <c r="G258" s="61" t="str">
        <f>IF($F$242="","",IF(A258="","",SUM(คะแนนรายวิชา!H1039:I1039)))</f>
        <v/>
      </c>
      <c r="H258" s="61" t="str">
        <f t="shared" si="85"/>
        <v/>
      </c>
      <c r="I258" s="62" t="str">
        <f>IF($F$242="","",IF(A258="","",คะแนนรายวิชา!L1039))</f>
        <v/>
      </c>
      <c r="J258" s="61" t="str">
        <f>IF($J$242="","",IF(A258="","",SUM(คะแนนรายวิชา!D1099:E1099)))</f>
        <v/>
      </c>
      <c r="K258" s="61" t="str">
        <f>IF($J$242="","",IF(A258="","",SUM(คะแนนรายวิชา!H1099:I1099)))</f>
        <v/>
      </c>
      <c r="L258" s="61" t="str">
        <f t="shared" si="86"/>
        <v/>
      </c>
      <c r="M258" s="62" t="str">
        <f>IF($J$242="","",IF(A258="","",คะแนนรายวิชา!L1099))</f>
        <v/>
      </c>
      <c r="N258" s="61" t="str">
        <f>IF($N$242="","",IF(A258="","",SUM(คะแนนรายวิชา!D1158:E1158)))</f>
        <v/>
      </c>
      <c r="O258" s="61" t="str">
        <f>IF($N$242="","",IF(A258="","",SUM(คะแนนรายวิชา!H1158:I1158)))</f>
        <v/>
      </c>
      <c r="P258" s="61" t="str">
        <f t="shared" si="87"/>
        <v/>
      </c>
      <c r="Q258" s="62" t="str">
        <f>IF($N$242="","",IF(A258="","",คะแนนรายวิชา!L1158))</f>
        <v/>
      </c>
      <c r="R258" s="141" t="str">
        <f>IF('กรอกข้อมูล นร1'!E16="ย้าย",'กรอกข้อมูล นร1'!E16,"")</f>
        <v/>
      </c>
      <c r="S258" s="6" t="str">
        <f t="shared" si="82"/>
        <v/>
      </c>
      <c r="T258" s="6" t="str">
        <f t="shared" si="88"/>
        <v/>
      </c>
      <c r="U258" s="6" t="str">
        <f t="shared" si="89"/>
        <v/>
      </c>
      <c r="V258" s="6" t="str">
        <f t="shared" si="90"/>
        <v/>
      </c>
      <c r="W258" s="6" t="str">
        <f t="shared" si="83"/>
        <v/>
      </c>
      <c r="X258" s="310"/>
      <c r="Y258" s="6" t="str">
        <f t="shared" si="78"/>
        <v/>
      </c>
      <c r="Z258" s="6" t="str">
        <f t="shared" si="79"/>
        <v/>
      </c>
      <c r="AA258" s="6" t="str">
        <f t="shared" si="80"/>
        <v/>
      </c>
      <c r="AB258" s="6" t="str">
        <f t="shared" si="81"/>
        <v/>
      </c>
    </row>
    <row r="259" spans="1:28" s="6" customFormat="1" ht="13.5" customHeight="1">
      <c r="A259" s="54" t="str">
        <f>เวลาเรียน1!A19</f>
        <v/>
      </c>
      <c r="B259" s="61" t="str">
        <f>IF($B$242="","",IF(A259="","",SUM(คะแนนรายวิชา!D981:E981)))</f>
        <v/>
      </c>
      <c r="C259" s="61" t="str">
        <f>IF($B$242="","",IF(A259="","",SUM(คะแนนรายวิชา!H981:I981)))</f>
        <v/>
      </c>
      <c r="D259" s="61" t="str">
        <f t="shared" si="84"/>
        <v/>
      </c>
      <c r="E259" s="62" t="str">
        <f>IF($B$242="","",IF(A259="","",คะแนนรายวิชา!L981))</f>
        <v/>
      </c>
      <c r="F259" s="61" t="str">
        <f>IF($F$242="","",IF(A259="","",SUM(คะแนนรายวิชา!H1040:I1040)))</f>
        <v/>
      </c>
      <c r="G259" s="61" t="str">
        <f>IF($F$242="","",IF(A259="","",SUM(คะแนนรายวิชา!H1040:I1040)))</f>
        <v/>
      </c>
      <c r="H259" s="61" t="str">
        <f t="shared" si="85"/>
        <v/>
      </c>
      <c r="I259" s="62" t="str">
        <f>IF($F$242="","",IF(A259="","",คะแนนรายวิชา!L1040))</f>
        <v/>
      </c>
      <c r="J259" s="61" t="str">
        <f>IF($J$242="","",IF(A259="","",SUM(คะแนนรายวิชา!D1100:E1100)))</f>
        <v/>
      </c>
      <c r="K259" s="61" t="str">
        <f>IF($J$242="","",IF(A259="","",SUM(คะแนนรายวิชา!H1100:I1100)))</f>
        <v/>
      </c>
      <c r="L259" s="61" t="str">
        <f t="shared" si="86"/>
        <v/>
      </c>
      <c r="M259" s="62" t="str">
        <f>IF($J$242="","",IF(A259="","",คะแนนรายวิชา!L1100))</f>
        <v/>
      </c>
      <c r="N259" s="61" t="str">
        <f>IF($N$242="","",IF(A259="","",SUM(คะแนนรายวิชา!D1159:E1159)))</f>
        <v/>
      </c>
      <c r="O259" s="61" t="str">
        <f>IF($N$242="","",IF(A259="","",SUM(คะแนนรายวิชา!H1159:I1159)))</f>
        <v/>
      </c>
      <c r="P259" s="61" t="str">
        <f t="shared" si="87"/>
        <v/>
      </c>
      <c r="Q259" s="62" t="str">
        <f>IF($N$242="","",IF(A259="","",คะแนนรายวิชา!L1159))</f>
        <v/>
      </c>
      <c r="R259" s="141" t="str">
        <f>IF('กรอกข้อมูล นร1'!E17="ย้าย",'กรอกข้อมูล นร1'!E17,"")</f>
        <v/>
      </c>
      <c r="S259" s="6" t="str">
        <f t="shared" si="82"/>
        <v/>
      </c>
      <c r="T259" s="6" t="str">
        <f t="shared" si="88"/>
        <v/>
      </c>
      <c r="U259" s="6" t="str">
        <f t="shared" si="89"/>
        <v/>
      </c>
      <c r="V259" s="6" t="str">
        <f t="shared" si="90"/>
        <v/>
      </c>
      <c r="W259" s="6" t="str">
        <f t="shared" si="83"/>
        <v/>
      </c>
      <c r="X259" s="310"/>
      <c r="Y259" s="6" t="str">
        <f t="shared" si="78"/>
        <v/>
      </c>
      <c r="Z259" s="6" t="str">
        <f t="shared" si="79"/>
        <v/>
      </c>
      <c r="AA259" s="6" t="str">
        <f t="shared" si="80"/>
        <v/>
      </c>
      <c r="AB259" s="6" t="str">
        <f t="shared" si="81"/>
        <v/>
      </c>
    </row>
    <row r="260" spans="1:28" s="6" customFormat="1" ht="13.5" customHeight="1">
      <c r="A260" s="54" t="str">
        <f>เวลาเรียน1!A20</f>
        <v/>
      </c>
      <c r="B260" s="61" t="str">
        <f>IF($B$242="","",IF(A260="","",SUM(คะแนนรายวิชา!D982:E982)))</f>
        <v/>
      </c>
      <c r="C260" s="61" t="str">
        <f>IF($B$242="","",IF(A260="","",SUM(คะแนนรายวิชา!H982:I982)))</f>
        <v/>
      </c>
      <c r="D260" s="61" t="str">
        <f t="shared" si="84"/>
        <v/>
      </c>
      <c r="E260" s="62" t="str">
        <f>IF($B$242="","",IF(A260="","",คะแนนรายวิชา!L982))</f>
        <v/>
      </c>
      <c r="F260" s="61" t="str">
        <f>IF($F$242="","",IF(A260="","",SUM(คะแนนรายวิชา!H1041:I1041)))</f>
        <v/>
      </c>
      <c r="G260" s="61" t="str">
        <f>IF($F$242="","",IF(A260="","",SUM(คะแนนรายวิชา!H1041:I1041)))</f>
        <v/>
      </c>
      <c r="H260" s="61" t="str">
        <f t="shared" si="85"/>
        <v/>
      </c>
      <c r="I260" s="62" t="str">
        <f>IF($F$242="","",IF(A260="","",คะแนนรายวิชา!L1041))</f>
        <v/>
      </c>
      <c r="J260" s="61" t="str">
        <f>IF($J$242="","",IF(A260="","",SUM(คะแนนรายวิชา!D1101:E1101)))</f>
        <v/>
      </c>
      <c r="K260" s="61" t="str">
        <f>IF($J$242="","",IF(A260="","",SUM(คะแนนรายวิชา!H1101:I1101)))</f>
        <v/>
      </c>
      <c r="L260" s="61" t="str">
        <f t="shared" si="86"/>
        <v/>
      </c>
      <c r="M260" s="62" t="str">
        <f>IF($J$242="","",IF(A260="","",คะแนนรายวิชา!L1101))</f>
        <v/>
      </c>
      <c r="N260" s="61" t="str">
        <f>IF($N$242="","",IF(A260="","",SUM(คะแนนรายวิชา!D1160:E1160)))</f>
        <v/>
      </c>
      <c r="O260" s="61" t="str">
        <f>IF($N$242="","",IF(A260="","",SUM(คะแนนรายวิชา!H1160:I1160)))</f>
        <v/>
      </c>
      <c r="P260" s="61" t="str">
        <f t="shared" si="87"/>
        <v/>
      </c>
      <c r="Q260" s="62" t="str">
        <f>IF($N$242="","",IF(A260="","",คะแนนรายวิชา!L1160))</f>
        <v/>
      </c>
      <c r="R260" s="141" t="str">
        <f>IF('กรอกข้อมูล นร1'!E18="ย้าย",'กรอกข้อมูล นร1'!E18,"")</f>
        <v/>
      </c>
      <c r="S260" s="6" t="str">
        <f t="shared" si="82"/>
        <v/>
      </c>
      <c r="T260" s="6" t="str">
        <f t="shared" si="88"/>
        <v/>
      </c>
      <c r="U260" s="6" t="str">
        <f t="shared" si="89"/>
        <v/>
      </c>
      <c r="V260" s="6" t="str">
        <f t="shared" si="90"/>
        <v/>
      </c>
      <c r="W260" s="6" t="str">
        <f t="shared" si="83"/>
        <v/>
      </c>
      <c r="X260" s="310"/>
      <c r="Y260" s="6" t="str">
        <f t="shared" si="78"/>
        <v/>
      </c>
      <c r="Z260" s="6" t="str">
        <f t="shared" si="79"/>
        <v/>
      </c>
      <c r="AA260" s="6" t="str">
        <f t="shared" si="80"/>
        <v/>
      </c>
      <c r="AB260" s="6" t="str">
        <f t="shared" si="81"/>
        <v/>
      </c>
    </row>
    <row r="261" spans="1:28" s="6" customFormat="1" ht="13.5" customHeight="1">
      <c r="A261" s="54" t="str">
        <f>เวลาเรียน1!A21</f>
        <v/>
      </c>
      <c r="B261" s="61" t="str">
        <f>IF($B$242="","",IF(A261="","",SUM(คะแนนรายวิชา!D983:E983)))</f>
        <v/>
      </c>
      <c r="C261" s="61" t="str">
        <f>IF($B$242="","",IF(A261="","",SUM(คะแนนรายวิชา!H983:I983)))</f>
        <v/>
      </c>
      <c r="D261" s="61" t="str">
        <f t="shared" si="84"/>
        <v/>
      </c>
      <c r="E261" s="62" t="str">
        <f>IF($B$242="","",IF(A261="","",คะแนนรายวิชา!L983))</f>
        <v/>
      </c>
      <c r="F261" s="61" t="str">
        <f>IF($F$242="","",IF(A261="","",SUM(คะแนนรายวิชา!H1042:I1042)))</f>
        <v/>
      </c>
      <c r="G261" s="61" t="str">
        <f>IF($F$242="","",IF(A261="","",SUM(คะแนนรายวิชา!H1042:I1042)))</f>
        <v/>
      </c>
      <c r="H261" s="61" t="str">
        <f t="shared" si="85"/>
        <v/>
      </c>
      <c r="I261" s="62" t="str">
        <f>IF($F$242="","",IF(A261="","",คะแนนรายวิชา!L1042))</f>
        <v/>
      </c>
      <c r="J261" s="61" t="str">
        <f>IF($J$242="","",IF(A261="","",SUM(คะแนนรายวิชา!D1102:E1102)))</f>
        <v/>
      </c>
      <c r="K261" s="61" t="str">
        <f>IF($J$242="","",IF(A261="","",SUM(คะแนนรายวิชา!H1102:I1102)))</f>
        <v/>
      </c>
      <c r="L261" s="61" t="str">
        <f t="shared" si="86"/>
        <v/>
      </c>
      <c r="M261" s="62" t="str">
        <f>IF($J$242="","",IF(A261="","",คะแนนรายวิชา!L1102))</f>
        <v/>
      </c>
      <c r="N261" s="61" t="str">
        <f>IF($N$242="","",IF(A261="","",SUM(คะแนนรายวิชา!D1161:E1161)))</f>
        <v/>
      </c>
      <c r="O261" s="61" t="str">
        <f>IF($N$242="","",IF(A261="","",SUM(คะแนนรายวิชา!H1161:I1161)))</f>
        <v/>
      </c>
      <c r="P261" s="61" t="str">
        <f t="shared" si="87"/>
        <v/>
      </c>
      <c r="Q261" s="62" t="str">
        <f>IF($N$242="","",IF(A261="","",คะแนนรายวิชา!L1161))</f>
        <v/>
      </c>
      <c r="R261" s="141" t="str">
        <f>IF('กรอกข้อมูล นร1'!E19="ย้าย",'กรอกข้อมูล นร1'!E19,"")</f>
        <v/>
      </c>
      <c r="S261" s="6" t="str">
        <f t="shared" si="82"/>
        <v/>
      </c>
      <c r="T261" s="6" t="str">
        <f t="shared" si="88"/>
        <v/>
      </c>
      <c r="U261" s="6" t="str">
        <f t="shared" si="89"/>
        <v/>
      </c>
      <c r="V261" s="6" t="str">
        <f t="shared" si="90"/>
        <v/>
      </c>
      <c r="W261" s="6" t="str">
        <f t="shared" si="83"/>
        <v/>
      </c>
      <c r="X261" s="310"/>
      <c r="Y261" s="6" t="str">
        <f t="shared" si="78"/>
        <v/>
      </c>
      <c r="Z261" s="6" t="str">
        <f t="shared" si="79"/>
        <v/>
      </c>
      <c r="AA261" s="6" t="str">
        <f t="shared" si="80"/>
        <v/>
      </c>
      <c r="AB261" s="6" t="str">
        <f t="shared" si="81"/>
        <v/>
      </c>
    </row>
    <row r="262" spans="1:28" s="6" customFormat="1" ht="13.5" customHeight="1">
      <c r="A262" s="54" t="str">
        <f>เวลาเรียน1!A22</f>
        <v/>
      </c>
      <c r="B262" s="61" t="str">
        <f>IF($B$242="","",IF(A262="","",SUM(คะแนนรายวิชา!D984:E984)))</f>
        <v/>
      </c>
      <c r="C262" s="61" t="str">
        <f>IF($B$242="","",IF(A262="","",SUM(คะแนนรายวิชา!H984:I984)))</f>
        <v/>
      </c>
      <c r="D262" s="61" t="str">
        <f t="shared" si="84"/>
        <v/>
      </c>
      <c r="E262" s="62" t="str">
        <f>IF($B$242="","",IF(A262="","",คะแนนรายวิชา!L984))</f>
        <v/>
      </c>
      <c r="F262" s="61" t="str">
        <f>IF($F$242="","",IF(A262="","",SUM(คะแนนรายวิชา!H1043:I1043)))</f>
        <v/>
      </c>
      <c r="G262" s="61" t="str">
        <f>IF($F$242="","",IF(A262="","",SUM(คะแนนรายวิชา!H1043:I1043)))</f>
        <v/>
      </c>
      <c r="H262" s="61" t="str">
        <f t="shared" si="85"/>
        <v/>
      </c>
      <c r="I262" s="62" t="str">
        <f>IF($F$242="","",IF(A262="","",คะแนนรายวิชา!L1043))</f>
        <v/>
      </c>
      <c r="J262" s="61" t="str">
        <f>IF($J$242="","",IF(A262="","",SUM(คะแนนรายวิชา!D1103:E1103)))</f>
        <v/>
      </c>
      <c r="K262" s="61" t="str">
        <f>IF($J$242="","",IF(A262="","",SUM(คะแนนรายวิชา!H1103:I1103)))</f>
        <v/>
      </c>
      <c r="L262" s="61" t="str">
        <f t="shared" si="86"/>
        <v/>
      </c>
      <c r="M262" s="62" t="str">
        <f>IF($J$242="","",IF(A262="","",คะแนนรายวิชา!L1103))</f>
        <v/>
      </c>
      <c r="N262" s="61" t="str">
        <f>IF($N$242="","",IF(A262="","",SUM(คะแนนรายวิชา!D1162:E1162)))</f>
        <v/>
      </c>
      <c r="O262" s="61" t="str">
        <f>IF($N$242="","",IF(A262="","",SUM(คะแนนรายวิชา!H1162:I1162)))</f>
        <v/>
      </c>
      <c r="P262" s="61" t="str">
        <f t="shared" si="87"/>
        <v/>
      </c>
      <c r="Q262" s="62" t="str">
        <f>IF($N$242="","",IF(A262="","",คะแนนรายวิชา!L1162))</f>
        <v/>
      </c>
      <c r="R262" s="141" t="str">
        <f>IF('กรอกข้อมูล นร1'!E20="ย้าย",'กรอกข้อมูล นร1'!E20,"")</f>
        <v/>
      </c>
      <c r="S262" s="6" t="str">
        <f t="shared" si="82"/>
        <v/>
      </c>
      <c r="T262" s="6" t="str">
        <f t="shared" si="88"/>
        <v/>
      </c>
      <c r="U262" s="6" t="str">
        <f t="shared" si="89"/>
        <v/>
      </c>
      <c r="V262" s="6" t="str">
        <f t="shared" si="90"/>
        <v/>
      </c>
      <c r="W262" s="6" t="str">
        <f t="shared" si="83"/>
        <v/>
      </c>
      <c r="X262" s="310"/>
      <c r="Y262" s="6" t="str">
        <f t="shared" si="78"/>
        <v/>
      </c>
      <c r="Z262" s="6" t="str">
        <f t="shared" si="79"/>
        <v/>
      </c>
      <c r="AA262" s="6" t="str">
        <f t="shared" si="80"/>
        <v/>
      </c>
      <c r="AB262" s="6" t="str">
        <f t="shared" si="81"/>
        <v/>
      </c>
    </row>
    <row r="263" spans="1:28" s="6" customFormat="1" ht="13.5" customHeight="1">
      <c r="A263" s="54" t="str">
        <f>เวลาเรียน1!A23</f>
        <v/>
      </c>
      <c r="B263" s="61" t="str">
        <f>IF($B$242="","",IF(A263="","",SUM(คะแนนรายวิชา!D985:E985)))</f>
        <v/>
      </c>
      <c r="C263" s="61" t="str">
        <f>IF($B$242="","",IF(A263="","",SUM(คะแนนรายวิชา!H985:I985)))</f>
        <v/>
      </c>
      <c r="D263" s="61" t="str">
        <f t="shared" si="84"/>
        <v/>
      </c>
      <c r="E263" s="62" t="str">
        <f>IF($B$242="","",IF(A263="","",คะแนนรายวิชา!L985))</f>
        <v/>
      </c>
      <c r="F263" s="61" t="str">
        <f>IF($F$242="","",IF(A263="","",SUM(คะแนนรายวิชา!H1044:I1044)))</f>
        <v/>
      </c>
      <c r="G263" s="61" t="str">
        <f>IF($F$242="","",IF(A263="","",SUM(คะแนนรายวิชา!H1044:I1044)))</f>
        <v/>
      </c>
      <c r="H263" s="61" t="str">
        <f t="shared" si="85"/>
        <v/>
      </c>
      <c r="I263" s="62" t="str">
        <f>IF($F$242="","",IF(A263="","",คะแนนรายวิชา!L1044))</f>
        <v/>
      </c>
      <c r="J263" s="61" t="str">
        <f>IF($J$242="","",IF(A263="","",SUM(คะแนนรายวิชา!D1104:E1104)))</f>
        <v/>
      </c>
      <c r="K263" s="61" t="str">
        <f>IF($J$242="","",IF(A263="","",SUM(คะแนนรายวิชา!H1104:I1104)))</f>
        <v/>
      </c>
      <c r="L263" s="61" t="str">
        <f t="shared" si="86"/>
        <v/>
      </c>
      <c r="M263" s="62" t="str">
        <f>IF($J$242="","",IF(A263="","",คะแนนรายวิชา!L1104))</f>
        <v/>
      </c>
      <c r="N263" s="61" t="str">
        <f>IF($N$242="","",IF(A263="","",SUM(คะแนนรายวิชา!D1163:E1163)))</f>
        <v/>
      </c>
      <c r="O263" s="61" t="str">
        <f>IF($N$242="","",IF(A263="","",SUM(คะแนนรายวิชา!H1163:I1163)))</f>
        <v/>
      </c>
      <c r="P263" s="61" t="str">
        <f t="shared" si="87"/>
        <v/>
      </c>
      <c r="Q263" s="62" t="str">
        <f>IF($N$242="","",IF(A263="","",คะแนนรายวิชา!L1163))</f>
        <v/>
      </c>
      <c r="R263" s="141" t="str">
        <f>IF('กรอกข้อมูล นร1'!E21="ย้าย",'กรอกข้อมูล นร1'!E21,"")</f>
        <v/>
      </c>
      <c r="S263" s="6" t="str">
        <f t="shared" si="82"/>
        <v/>
      </c>
      <c r="T263" s="6" t="str">
        <f t="shared" si="88"/>
        <v/>
      </c>
      <c r="U263" s="6" t="str">
        <f t="shared" si="89"/>
        <v/>
      </c>
      <c r="V263" s="6" t="str">
        <f t="shared" si="90"/>
        <v/>
      </c>
      <c r="W263" s="6" t="str">
        <f t="shared" si="83"/>
        <v/>
      </c>
      <c r="X263" s="310"/>
      <c r="Y263" s="6" t="str">
        <f t="shared" si="78"/>
        <v/>
      </c>
      <c r="Z263" s="6" t="str">
        <f t="shared" si="79"/>
        <v/>
      </c>
      <c r="AA263" s="6" t="str">
        <f t="shared" si="80"/>
        <v/>
      </c>
      <c r="AB263" s="6" t="str">
        <f t="shared" si="81"/>
        <v/>
      </c>
    </row>
    <row r="264" spans="1:28" s="6" customFormat="1" ht="13.5" customHeight="1">
      <c r="A264" s="54" t="str">
        <f>เวลาเรียน1!A24</f>
        <v/>
      </c>
      <c r="B264" s="61" t="str">
        <f>IF($B$242="","",IF(A264="","",SUM(คะแนนรายวิชา!D986:E986)))</f>
        <v/>
      </c>
      <c r="C264" s="61" t="str">
        <f>IF($B$242="","",IF(A264="","",SUM(คะแนนรายวิชา!H986:I986)))</f>
        <v/>
      </c>
      <c r="D264" s="61" t="str">
        <f t="shared" si="84"/>
        <v/>
      </c>
      <c r="E264" s="62" t="str">
        <f>IF($B$242="","",IF(A264="","",คะแนนรายวิชา!L986))</f>
        <v/>
      </c>
      <c r="F264" s="61" t="str">
        <f>IF($F$242="","",IF(A264="","",SUM(คะแนนรายวิชา!H1045:I1045)))</f>
        <v/>
      </c>
      <c r="G264" s="61" t="str">
        <f>IF($F$242="","",IF(A264="","",SUM(คะแนนรายวิชา!H1045:I1045)))</f>
        <v/>
      </c>
      <c r="H264" s="61" t="str">
        <f t="shared" si="85"/>
        <v/>
      </c>
      <c r="I264" s="62" t="str">
        <f>IF($F$242="","",IF(A264="","",คะแนนรายวิชา!L1045))</f>
        <v/>
      </c>
      <c r="J264" s="61" t="str">
        <f>IF($J$242="","",IF(A264="","",SUM(คะแนนรายวิชา!D1105:E1105)))</f>
        <v/>
      </c>
      <c r="K264" s="61" t="str">
        <f>IF($J$242="","",IF(A264="","",SUM(คะแนนรายวิชา!H1105:I1105)))</f>
        <v/>
      </c>
      <c r="L264" s="61" t="str">
        <f t="shared" si="86"/>
        <v/>
      </c>
      <c r="M264" s="62" t="str">
        <f>IF($J$242="","",IF(A264="","",คะแนนรายวิชา!L1105))</f>
        <v/>
      </c>
      <c r="N264" s="61" t="str">
        <f>IF($N$242="","",IF(A264="","",SUM(คะแนนรายวิชา!D1164:E1164)))</f>
        <v/>
      </c>
      <c r="O264" s="61" t="str">
        <f>IF($N$242="","",IF(A264="","",SUM(คะแนนรายวิชา!H1164:I1164)))</f>
        <v/>
      </c>
      <c r="P264" s="61" t="str">
        <f t="shared" si="87"/>
        <v/>
      </c>
      <c r="Q264" s="62" t="str">
        <f>IF($N$242="","",IF(A264="","",คะแนนรายวิชา!L1164))</f>
        <v/>
      </c>
      <c r="R264" s="141" t="str">
        <f>IF('กรอกข้อมูล นร1'!E22="ย้าย",'กรอกข้อมูล นร1'!E22,"")</f>
        <v/>
      </c>
      <c r="S264" s="6" t="str">
        <f t="shared" si="82"/>
        <v/>
      </c>
      <c r="T264" s="6" t="str">
        <f t="shared" si="88"/>
        <v/>
      </c>
      <c r="U264" s="6" t="str">
        <f t="shared" si="89"/>
        <v/>
      </c>
      <c r="V264" s="6" t="str">
        <f t="shared" si="90"/>
        <v/>
      </c>
      <c r="W264" s="6" t="str">
        <f t="shared" si="83"/>
        <v/>
      </c>
      <c r="X264" s="310"/>
      <c r="Y264" s="6" t="str">
        <f t="shared" si="78"/>
        <v/>
      </c>
      <c r="Z264" s="6" t="str">
        <f t="shared" si="79"/>
        <v/>
      </c>
      <c r="AA264" s="6" t="str">
        <f t="shared" si="80"/>
        <v/>
      </c>
      <c r="AB264" s="6" t="str">
        <f t="shared" si="81"/>
        <v/>
      </c>
    </row>
    <row r="265" spans="1:28" s="6" customFormat="1" ht="13.5" customHeight="1">
      <c r="A265" s="54" t="str">
        <f>เวลาเรียน1!A25</f>
        <v/>
      </c>
      <c r="B265" s="61" t="str">
        <f>IF($B$242="","",IF(A265="","",SUM(คะแนนรายวิชา!D987:E987)))</f>
        <v/>
      </c>
      <c r="C265" s="61" t="str">
        <f>IF($B$242="","",IF(A265="","",SUM(คะแนนรายวิชา!H987:I987)))</f>
        <v/>
      </c>
      <c r="D265" s="61" t="str">
        <f t="shared" si="84"/>
        <v/>
      </c>
      <c r="E265" s="62" t="str">
        <f>IF($B$242="","",IF(A265="","",คะแนนรายวิชา!L987))</f>
        <v/>
      </c>
      <c r="F265" s="61" t="str">
        <f>IF($F$242="","",IF(A265="","",SUM(คะแนนรายวิชา!H1046:I1046)))</f>
        <v/>
      </c>
      <c r="G265" s="61" t="str">
        <f>IF($F$242="","",IF(A265="","",SUM(คะแนนรายวิชา!H1046:I1046)))</f>
        <v/>
      </c>
      <c r="H265" s="61" t="str">
        <f t="shared" si="85"/>
        <v/>
      </c>
      <c r="I265" s="62" t="str">
        <f>IF($F$242="","",IF(A265="","",คะแนนรายวิชา!L1046))</f>
        <v/>
      </c>
      <c r="J265" s="61" t="str">
        <f>IF($J$242="","",IF(A265="","",SUM(คะแนนรายวิชา!D1106:E1106)))</f>
        <v/>
      </c>
      <c r="K265" s="61" t="str">
        <f>IF($J$242="","",IF(A265="","",SUM(คะแนนรายวิชา!H1106:I1106)))</f>
        <v/>
      </c>
      <c r="L265" s="61" t="str">
        <f t="shared" si="86"/>
        <v/>
      </c>
      <c r="M265" s="62" t="str">
        <f>IF($J$242="","",IF(A265="","",คะแนนรายวิชา!L1106))</f>
        <v/>
      </c>
      <c r="N265" s="61" t="str">
        <f>IF($N$242="","",IF(A265="","",SUM(คะแนนรายวิชา!D1165:E1165)))</f>
        <v/>
      </c>
      <c r="O265" s="61" t="str">
        <f>IF($N$242="","",IF(A265="","",SUM(คะแนนรายวิชา!H1165:I1165)))</f>
        <v/>
      </c>
      <c r="P265" s="61" t="str">
        <f t="shared" si="87"/>
        <v/>
      </c>
      <c r="Q265" s="62" t="str">
        <f>IF($N$242="","",IF(A265="","",คะแนนรายวิชา!L1165))</f>
        <v/>
      </c>
      <c r="R265" s="141" t="str">
        <f>IF('กรอกข้อมูล นร1'!E23="ย้าย",'กรอกข้อมูล นร1'!E23,"")</f>
        <v/>
      </c>
      <c r="S265" s="6" t="str">
        <f t="shared" si="82"/>
        <v/>
      </c>
      <c r="T265" s="6" t="str">
        <f t="shared" si="88"/>
        <v/>
      </c>
      <c r="U265" s="6" t="str">
        <f t="shared" si="89"/>
        <v/>
      </c>
      <c r="V265" s="6" t="str">
        <f t="shared" si="90"/>
        <v/>
      </c>
      <c r="W265" s="6" t="str">
        <f t="shared" si="83"/>
        <v/>
      </c>
      <c r="X265" s="310"/>
      <c r="Y265" s="6" t="str">
        <f t="shared" ref="Y265:Y328" si="91">IF(A265="","",SUM(B265:C265)/2)</f>
        <v/>
      </c>
      <c r="Z265" s="6" t="str">
        <f t="shared" ref="Z265:Z328" si="92">IF(A265="","",SUM(F265:G265)/2)</f>
        <v/>
      </c>
      <c r="AA265" s="6" t="str">
        <f t="shared" ref="AA265:AA328" si="93">IF(A265="","",SUM(J265:K265)/2)</f>
        <v/>
      </c>
      <c r="AB265" s="6" t="str">
        <f t="shared" ref="AB265:AB328" si="94">IF(A265="","",SUM(N265:O265)/2)</f>
        <v/>
      </c>
    </row>
    <row r="266" spans="1:28" s="6" customFormat="1" ht="13.5" customHeight="1">
      <c r="A266" s="54" t="str">
        <f>เวลาเรียน1!A26</f>
        <v/>
      </c>
      <c r="B266" s="61" t="str">
        <f>IF($B$242="","",IF(A266="","",SUM(คะแนนรายวิชา!D988:E988)))</f>
        <v/>
      </c>
      <c r="C266" s="61" t="str">
        <f>IF($B$242="","",IF(A266="","",SUM(คะแนนรายวิชา!H988:I988)))</f>
        <v/>
      </c>
      <c r="D266" s="61" t="str">
        <f t="shared" si="84"/>
        <v/>
      </c>
      <c r="E266" s="62" t="str">
        <f>IF($B$242="","",IF(A266="","",คะแนนรายวิชา!L988))</f>
        <v/>
      </c>
      <c r="F266" s="61" t="str">
        <f>IF($F$242="","",IF(A266="","",SUM(คะแนนรายวิชา!H1047:I1047)))</f>
        <v/>
      </c>
      <c r="G266" s="61" t="str">
        <f>IF($F$242="","",IF(A266="","",SUM(คะแนนรายวิชา!H1047:I1047)))</f>
        <v/>
      </c>
      <c r="H266" s="61" t="str">
        <f t="shared" si="85"/>
        <v/>
      </c>
      <c r="I266" s="62" t="str">
        <f>IF($F$242="","",IF(A266="","",คะแนนรายวิชา!L1047))</f>
        <v/>
      </c>
      <c r="J266" s="61" t="str">
        <f>IF($J$242="","",IF(A266="","",SUM(คะแนนรายวิชา!D1107:E1107)))</f>
        <v/>
      </c>
      <c r="K266" s="61" t="str">
        <f>IF($J$242="","",IF(A266="","",SUM(คะแนนรายวิชา!H1107:I1107)))</f>
        <v/>
      </c>
      <c r="L266" s="61" t="str">
        <f t="shared" si="86"/>
        <v/>
      </c>
      <c r="M266" s="62" t="str">
        <f>IF($J$242="","",IF(A266="","",คะแนนรายวิชา!L1107))</f>
        <v/>
      </c>
      <c r="N266" s="61" t="str">
        <f>IF($N$242="","",IF(A266="","",SUM(คะแนนรายวิชา!D1166:E1166)))</f>
        <v/>
      </c>
      <c r="O266" s="61" t="str">
        <f>IF($N$242="","",IF(A266="","",SUM(คะแนนรายวิชา!H1166:I1166)))</f>
        <v/>
      </c>
      <c r="P266" s="61" t="str">
        <f t="shared" si="87"/>
        <v/>
      </c>
      <c r="Q266" s="62" t="str">
        <f>IF($N$242="","",IF(A266="","",คะแนนรายวิชา!L1166))</f>
        <v/>
      </c>
      <c r="R266" s="141" t="str">
        <f>IF('กรอกข้อมูล นร1'!E24="ย้าย",'กรอกข้อมูล นร1'!E24,"")</f>
        <v/>
      </c>
      <c r="S266" s="6" t="str">
        <f t="shared" si="82"/>
        <v/>
      </c>
      <c r="T266" s="6" t="str">
        <f t="shared" si="88"/>
        <v/>
      </c>
      <c r="U266" s="6" t="str">
        <f t="shared" si="89"/>
        <v/>
      </c>
      <c r="V266" s="6" t="str">
        <f t="shared" si="90"/>
        <v/>
      </c>
      <c r="W266" s="6" t="str">
        <f t="shared" si="83"/>
        <v/>
      </c>
      <c r="X266" s="310"/>
      <c r="Y266" s="6" t="str">
        <f t="shared" si="91"/>
        <v/>
      </c>
      <c r="Z266" s="6" t="str">
        <f t="shared" si="92"/>
        <v/>
      </c>
      <c r="AA266" s="6" t="str">
        <f t="shared" si="93"/>
        <v/>
      </c>
      <c r="AB266" s="6" t="str">
        <f t="shared" si="94"/>
        <v/>
      </c>
    </row>
    <row r="267" spans="1:28" s="6" customFormat="1" ht="13.5" customHeight="1">
      <c r="A267" s="54" t="str">
        <f>เวลาเรียน1!A27</f>
        <v/>
      </c>
      <c r="B267" s="61" t="str">
        <f>IF($B$242="","",IF(A267="","",SUM(คะแนนรายวิชา!D989:E989)))</f>
        <v/>
      </c>
      <c r="C267" s="61" t="str">
        <f>IF($B$242="","",IF(A267="","",SUM(คะแนนรายวิชา!H989:I989)))</f>
        <v/>
      </c>
      <c r="D267" s="61" t="str">
        <f t="shared" si="84"/>
        <v/>
      </c>
      <c r="E267" s="62" t="str">
        <f>IF($B$242="","",IF(A267="","",คะแนนรายวิชา!L989))</f>
        <v/>
      </c>
      <c r="F267" s="61" t="str">
        <f>IF($F$242="","",IF(A267="","",SUM(คะแนนรายวิชา!H1048:I1048)))</f>
        <v/>
      </c>
      <c r="G267" s="61" t="str">
        <f>IF($F$242="","",IF(A267="","",SUM(คะแนนรายวิชา!H1048:I1048)))</f>
        <v/>
      </c>
      <c r="H267" s="61" t="str">
        <f t="shared" si="85"/>
        <v/>
      </c>
      <c r="I267" s="62" t="str">
        <f>IF($F$242="","",IF(A267="","",คะแนนรายวิชา!L1048))</f>
        <v/>
      </c>
      <c r="J267" s="61" t="str">
        <f>IF($J$242="","",IF(A267="","",SUM(คะแนนรายวิชา!D1108:E1108)))</f>
        <v/>
      </c>
      <c r="K267" s="61" t="str">
        <f>IF($J$242="","",IF(A267="","",SUM(คะแนนรายวิชา!H1108:I1108)))</f>
        <v/>
      </c>
      <c r="L267" s="61" t="str">
        <f t="shared" si="86"/>
        <v/>
      </c>
      <c r="M267" s="62" t="str">
        <f>IF($J$242="","",IF(A267="","",คะแนนรายวิชา!L1108))</f>
        <v/>
      </c>
      <c r="N267" s="61" t="str">
        <f>IF($N$242="","",IF(A267="","",SUM(คะแนนรายวิชา!D1167:E1167)))</f>
        <v/>
      </c>
      <c r="O267" s="61" t="str">
        <f>IF($N$242="","",IF(A267="","",SUM(คะแนนรายวิชา!H1167:I1167)))</f>
        <v/>
      </c>
      <c r="P267" s="61" t="str">
        <f t="shared" si="87"/>
        <v/>
      </c>
      <c r="Q267" s="62" t="str">
        <f>IF($N$242="","",IF(A267="","",คะแนนรายวิชา!L1167))</f>
        <v/>
      </c>
      <c r="R267" s="141" t="str">
        <f>IF('กรอกข้อมูล นร1'!E25="ย้าย",'กรอกข้อมูล นร1'!E25,"")</f>
        <v/>
      </c>
      <c r="S267" s="6" t="str">
        <f t="shared" si="82"/>
        <v/>
      </c>
      <c r="T267" s="6" t="str">
        <f t="shared" si="88"/>
        <v/>
      </c>
      <c r="U267" s="6" t="str">
        <f t="shared" si="89"/>
        <v/>
      </c>
      <c r="V267" s="6" t="str">
        <f t="shared" si="90"/>
        <v/>
      </c>
      <c r="W267" s="6" t="str">
        <f t="shared" si="83"/>
        <v/>
      </c>
      <c r="X267" s="310"/>
      <c r="Y267" s="6" t="str">
        <f t="shared" si="91"/>
        <v/>
      </c>
      <c r="Z267" s="6" t="str">
        <f t="shared" si="92"/>
        <v/>
      </c>
      <c r="AA267" s="6" t="str">
        <f t="shared" si="93"/>
        <v/>
      </c>
      <c r="AB267" s="6" t="str">
        <f t="shared" si="94"/>
        <v/>
      </c>
    </row>
    <row r="268" spans="1:28" s="6" customFormat="1" ht="13.5" customHeight="1">
      <c r="A268" s="54" t="str">
        <f>เวลาเรียน1!A28</f>
        <v/>
      </c>
      <c r="B268" s="61" t="str">
        <f>IF($B$242="","",IF(A268="","",SUM(คะแนนรายวิชา!D990:E990)))</f>
        <v/>
      </c>
      <c r="C268" s="61" t="str">
        <f>IF($B$242="","",IF(A268="","",SUM(คะแนนรายวิชา!H990:I990)))</f>
        <v/>
      </c>
      <c r="D268" s="61" t="str">
        <f t="shared" si="84"/>
        <v/>
      </c>
      <c r="E268" s="62" t="str">
        <f>IF($B$242="","",IF(A268="","",คะแนนรายวิชา!L990))</f>
        <v/>
      </c>
      <c r="F268" s="61" t="str">
        <f>IF($F$242="","",IF(A268="","",SUM(คะแนนรายวิชา!H1049:I1049)))</f>
        <v/>
      </c>
      <c r="G268" s="61" t="str">
        <f>IF($F$242="","",IF(A268="","",SUM(คะแนนรายวิชา!H1049:I1049)))</f>
        <v/>
      </c>
      <c r="H268" s="61" t="str">
        <f t="shared" si="85"/>
        <v/>
      </c>
      <c r="I268" s="62" t="str">
        <f>IF($F$242="","",IF(A268="","",คะแนนรายวิชา!L1049))</f>
        <v/>
      </c>
      <c r="J268" s="61" t="str">
        <f>IF($J$242="","",IF(A268="","",SUM(คะแนนรายวิชา!D1109:E1109)))</f>
        <v/>
      </c>
      <c r="K268" s="61" t="str">
        <f>IF($J$242="","",IF(A268="","",SUM(คะแนนรายวิชา!H1109:I1109)))</f>
        <v/>
      </c>
      <c r="L268" s="61" t="str">
        <f t="shared" si="86"/>
        <v/>
      </c>
      <c r="M268" s="62" t="str">
        <f>IF($J$242="","",IF(A268="","",คะแนนรายวิชา!L1109))</f>
        <v/>
      </c>
      <c r="N268" s="61" t="str">
        <f>IF($N$242="","",IF(A268="","",SUM(คะแนนรายวิชา!D1168:E1168)))</f>
        <v/>
      </c>
      <c r="O268" s="61" t="str">
        <f>IF($N$242="","",IF(A268="","",SUM(คะแนนรายวิชา!H1168:I1168)))</f>
        <v/>
      </c>
      <c r="P268" s="61" t="str">
        <f t="shared" si="87"/>
        <v/>
      </c>
      <c r="Q268" s="62" t="str">
        <f>IF($N$242="","",IF(A268="","",คะแนนรายวิชา!L1168))</f>
        <v/>
      </c>
      <c r="R268" s="141" t="str">
        <f>IF('กรอกข้อมูล นร1'!E26="ย้าย",'กรอกข้อมูล นร1'!E26,"")</f>
        <v/>
      </c>
      <c r="S268" s="6" t="str">
        <f t="shared" si="82"/>
        <v/>
      </c>
      <c r="T268" s="6" t="str">
        <f t="shared" si="88"/>
        <v/>
      </c>
      <c r="U268" s="6" t="str">
        <f t="shared" si="89"/>
        <v/>
      </c>
      <c r="V268" s="6" t="str">
        <f t="shared" si="90"/>
        <v/>
      </c>
      <c r="W268" s="6" t="str">
        <f t="shared" si="83"/>
        <v/>
      </c>
      <c r="X268" s="310"/>
      <c r="Y268" s="6" t="str">
        <f t="shared" si="91"/>
        <v/>
      </c>
      <c r="Z268" s="6" t="str">
        <f t="shared" si="92"/>
        <v/>
      </c>
      <c r="AA268" s="6" t="str">
        <f t="shared" si="93"/>
        <v/>
      </c>
      <c r="AB268" s="6" t="str">
        <f t="shared" si="94"/>
        <v/>
      </c>
    </row>
    <row r="269" spans="1:28" s="6" customFormat="1" ht="13.5" customHeight="1">
      <c r="A269" s="54" t="str">
        <f>เวลาเรียน1!A29</f>
        <v/>
      </c>
      <c r="B269" s="61" t="str">
        <f>IF($B$242="","",IF(A269="","",SUM(คะแนนรายวิชา!D991:E991)))</f>
        <v/>
      </c>
      <c r="C269" s="61" t="str">
        <f>IF($B$242="","",IF(A269="","",SUM(คะแนนรายวิชา!H991:I991)))</f>
        <v/>
      </c>
      <c r="D269" s="61" t="str">
        <f t="shared" si="84"/>
        <v/>
      </c>
      <c r="E269" s="62" t="str">
        <f>IF($B$242="","",IF(A269="","",คะแนนรายวิชา!L991))</f>
        <v/>
      </c>
      <c r="F269" s="61" t="str">
        <f>IF($F$242="","",IF(A269="","",SUM(คะแนนรายวิชา!H1050:I1050)))</f>
        <v/>
      </c>
      <c r="G269" s="61" t="str">
        <f>IF($F$242="","",IF(A269="","",SUM(คะแนนรายวิชา!H1050:I1050)))</f>
        <v/>
      </c>
      <c r="H269" s="61" t="str">
        <f t="shared" si="85"/>
        <v/>
      </c>
      <c r="I269" s="62" t="str">
        <f>IF($F$242="","",IF(A269="","",คะแนนรายวิชา!L1050))</f>
        <v/>
      </c>
      <c r="J269" s="61" t="str">
        <f>IF($J$242="","",IF(A269="","",SUM(คะแนนรายวิชา!D1110:E1110)))</f>
        <v/>
      </c>
      <c r="K269" s="61" t="str">
        <f>IF($J$242="","",IF(A269="","",SUM(คะแนนรายวิชา!H1110:I1110)))</f>
        <v/>
      </c>
      <c r="L269" s="61" t="str">
        <f t="shared" si="86"/>
        <v/>
      </c>
      <c r="M269" s="62" t="str">
        <f>IF($J$242="","",IF(A269="","",คะแนนรายวิชา!L1110))</f>
        <v/>
      </c>
      <c r="N269" s="61" t="str">
        <f>IF($N$242="","",IF(A269="","",SUM(คะแนนรายวิชา!D1169:E1169)))</f>
        <v/>
      </c>
      <c r="O269" s="61" t="str">
        <f>IF($N$242="","",IF(A269="","",SUM(คะแนนรายวิชา!H1169:I1169)))</f>
        <v/>
      </c>
      <c r="P269" s="61" t="str">
        <f t="shared" si="87"/>
        <v/>
      </c>
      <c r="Q269" s="62" t="str">
        <f>IF($N$242="","",IF(A269="","",คะแนนรายวิชา!L1169))</f>
        <v/>
      </c>
      <c r="R269" s="141" t="str">
        <f>IF('กรอกข้อมูล นร1'!E27="ย้าย",'กรอกข้อมูล นร1'!E27,"")</f>
        <v/>
      </c>
      <c r="S269" s="6" t="str">
        <f t="shared" si="82"/>
        <v/>
      </c>
      <c r="T269" s="6" t="str">
        <f t="shared" si="88"/>
        <v/>
      </c>
      <c r="U269" s="6" t="str">
        <f t="shared" si="89"/>
        <v/>
      </c>
      <c r="V269" s="6" t="str">
        <f t="shared" si="90"/>
        <v/>
      </c>
      <c r="W269" s="6" t="str">
        <f t="shared" si="83"/>
        <v/>
      </c>
      <c r="X269" s="310"/>
      <c r="Y269" s="6" t="str">
        <f t="shared" si="91"/>
        <v/>
      </c>
      <c r="Z269" s="6" t="str">
        <f t="shared" si="92"/>
        <v/>
      </c>
      <c r="AA269" s="6" t="str">
        <f t="shared" si="93"/>
        <v/>
      </c>
      <c r="AB269" s="6" t="str">
        <f t="shared" si="94"/>
        <v/>
      </c>
    </row>
    <row r="270" spans="1:28" s="6" customFormat="1" ht="13.5" customHeight="1">
      <c r="A270" s="54" t="str">
        <f>เวลาเรียน1!A30</f>
        <v/>
      </c>
      <c r="B270" s="61" t="str">
        <f>IF($B$242="","",IF(A270="","",SUM(คะแนนรายวิชา!D992:E992)))</f>
        <v/>
      </c>
      <c r="C270" s="61" t="str">
        <f>IF($B$242="","",IF(A270="","",SUM(คะแนนรายวิชา!H992:I992)))</f>
        <v/>
      </c>
      <c r="D270" s="61" t="str">
        <f t="shared" si="84"/>
        <v/>
      </c>
      <c r="E270" s="62" t="str">
        <f>IF($B$242="","",IF(A270="","",คะแนนรายวิชา!L992))</f>
        <v/>
      </c>
      <c r="F270" s="61" t="str">
        <f>IF($F$242="","",IF(A270="","",SUM(คะแนนรายวิชา!H1051:I1051)))</f>
        <v/>
      </c>
      <c r="G270" s="61" t="str">
        <f>IF($F$242="","",IF(A270="","",SUM(คะแนนรายวิชา!H1051:I1051)))</f>
        <v/>
      </c>
      <c r="H270" s="61" t="str">
        <f t="shared" si="85"/>
        <v/>
      </c>
      <c r="I270" s="62" t="str">
        <f>IF($F$242="","",IF(A270="","",คะแนนรายวิชา!L1051))</f>
        <v/>
      </c>
      <c r="J270" s="61" t="str">
        <f>IF($J$242="","",IF(A270="","",SUM(คะแนนรายวิชา!D1111:E1111)))</f>
        <v/>
      </c>
      <c r="K270" s="61" t="str">
        <f>IF($J$242="","",IF(A270="","",SUM(คะแนนรายวิชา!H1111:I1111)))</f>
        <v/>
      </c>
      <c r="L270" s="61" t="str">
        <f t="shared" si="86"/>
        <v/>
      </c>
      <c r="M270" s="62" t="str">
        <f>IF($J$242="","",IF(A270="","",คะแนนรายวิชา!L1111))</f>
        <v/>
      </c>
      <c r="N270" s="61" t="str">
        <f>IF($N$242="","",IF(A270="","",SUM(คะแนนรายวิชา!D1170:E1170)))</f>
        <v/>
      </c>
      <c r="O270" s="61" t="str">
        <f>IF($N$242="","",IF(A270="","",SUM(คะแนนรายวิชา!H1170:I1170)))</f>
        <v/>
      </c>
      <c r="P270" s="61" t="str">
        <f t="shared" si="87"/>
        <v/>
      </c>
      <c r="Q270" s="62" t="str">
        <f>IF($N$242="","",IF(A270="","",คะแนนรายวิชา!L1170))</f>
        <v/>
      </c>
      <c r="R270" s="141" t="str">
        <f>IF('กรอกข้อมูล นร1'!E28="ย้าย",'กรอกข้อมูล นร1'!E28,"")</f>
        <v/>
      </c>
      <c r="S270" s="6" t="str">
        <f t="shared" si="82"/>
        <v/>
      </c>
      <c r="T270" s="6" t="str">
        <f t="shared" si="88"/>
        <v/>
      </c>
      <c r="U270" s="6" t="str">
        <f t="shared" si="89"/>
        <v/>
      </c>
      <c r="V270" s="6" t="str">
        <f t="shared" si="90"/>
        <v/>
      </c>
      <c r="W270" s="6" t="str">
        <f t="shared" si="83"/>
        <v/>
      </c>
      <c r="X270" s="310"/>
      <c r="Y270" s="6" t="str">
        <f t="shared" si="91"/>
        <v/>
      </c>
      <c r="Z270" s="6" t="str">
        <f t="shared" si="92"/>
        <v/>
      </c>
      <c r="AA270" s="6" t="str">
        <f t="shared" si="93"/>
        <v/>
      </c>
      <c r="AB270" s="6" t="str">
        <f t="shared" si="94"/>
        <v/>
      </c>
    </row>
    <row r="271" spans="1:28" s="6" customFormat="1" ht="13.5" customHeight="1">
      <c r="A271" s="54" t="str">
        <f>เวลาเรียน1!A31</f>
        <v/>
      </c>
      <c r="B271" s="61" t="str">
        <f>IF($B$242="","",IF(A271="","",SUM(คะแนนรายวิชา!D993:E993)))</f>
        <v/>
      </c>
      <c r="C271" s="61" t="str">
        <f>IF($B$242="","",IF(A271="","",SUM(คะแนนรายวิชา!H993:I993)))</f>
        <v/>
      </c>
      <c r="D271" s="61" t="str">
        <f t="shared" si="84"/>
        <v/>
      </c>
      <c r="E271" s="62" t="str">
        <f>IF($B$242="","",IF(A271="","",คะแนนรายวิชา!L993))</f>
        <v/>
      </c>
      <c r="F271" s="61" t="str">
        <f>IF($F$242="","",IF(A271="","",SUM(คะแนนรายวิชา!H1052:I1052)))</f>
        <v/>
      </c>
      <c r="G271" s="61" t="str">
        <f>IF($F$242="","",IF(A271="","",SUM(คะแนนรายวิชา!H1052:I1052)))</f>
        <v/>
      </c>
      <c r="H271" s="61" t="str">
        <f t="shared" si="85"/>
        <v/>
      </c>
      <c r="I271" s="62" t="str">
        <f>IF($F$242="","",IF(A271="","",คะแนนรายวิชา!L1052))</f>
        <v/>
      </c>
      <c r="J271" s="61" t="str">
        <f>IF($J$242="","",IF(A271="","",SUM(คะแนนรายวิชา!D1112:E1112)))</f>
        <v/>
      </c>
      <c r="K271" s="61" t="str">
        <f>IF($J$242="","",IF(A271="","",SUM(คะแนนรายวิชา!H1112:I1112)))</f>
        <v/>
      </c>
      <c r="L271" s="61" t="str">
        <f t="shared" si="86"/>
        <v/>
      </c>
      <c r="M271" s="62" t="str">
        <f>IF($J$242="","",IF(A271="","",คะแนนรายวิชา!L1112))</f>
        <v/>
      </c>
      <c r="N271" s="61" t="str">
        <f>IF($N$242="","",IF(A271="","",SUM(คะแนนรายวิชา!D1171:E1171)))</f>
        <v/>
      </c>
      <c r="O271" s="61" t="str">
        <f>IF($N$242="","",IF(A271="","",SUM(คะแนนรายวิชา!H1171:I1171)))</f>
        <v/>
      </c>
      <c r="P271" s="61" t="str">
        <f t="shared" si="87"/>
        <v/>
      </c>
      <c r="Q271" s="62" t="str">
        <f>IF($N$242="","",IF(A271="","",คะแนนรายวิชา!L1171))</f>
        <v/>
      </c>
      <c r="R271" s="141" t="str">
        <f>IF('กรอกข้อมูล นร1'!E29="ย้าย",'กรอกข้อมูล นร1'!E29,"")</f>
        <v/>
      </c>
      <c r="S271" s="6" t="str">
        <f t="shared" si="82"/>
        <v/>
      </c>
      <c r="T271" s="6" t="str">
        <f t="shared" si="88"/>
        <v/>
      </c>
      <c r="U271" s="6" t="str">
        <f t="shared" si="89"/>
        <v/>
      </c>
      <c r="V271" s="6" t="str">
        <f t="shared" si="90"/>
        <v/>
      </c>
      <c r="W271" s="6" t="str">
        <f t="shared" si="83"/>
        <v/>
      </c>
      <c r="X271" s="310"/>
      <c r="Y271" s="6" t="str">
        <f t="shared" si="91"/>
        <v/>
      </c>
      <c r="Z271" s="6" t="str">
        <f t="shared" si="92"/>
        <v/>
      </c>
      <c r="AA271" s="6" t="str">
        <f t="shared" si="93"/>
        <v/>
      </c>
      <c r="AB271" s="6" t="str">
        <f t="shared" si="94"/>
        <v/>
      </c>
    </row>
    <row r="272" spans="1:28" s="6" customFormat="1" ht="13.5" customHeight="1">
      <c r="A272" s="54" t="str">
        <f>เวลาเรียน1!A32</f>
        <v/>
      </c>
      <c r="B272" s="61" t="str">
        <f>IF($B$242="","",IF(A272="","",SUM(คะแนนรายวิชา!D994:E994)))</f>
        <v/>
      </c>
      <c r="C272" s="61" t="str">
        <f>IF($B$242="","",IF(A272="","",SUM(คะแนนรายวิชา!H994:I994)))</f>
        <v/>
      </c>
      <c r="D272" s="61" t="str">
        <f t="shared" si="84"/>
        <v/>
      </c>
      <c r="E272" s="62" t="str">
        <f>IF($B$242="","",IF(A272="","",คะแนนรายวิชา!L994))</f>
        <v/>
      </c>
      <c r="F272" s="61" t="str">
        <f>IF($F$242="","",IF(A272="","",SUM(คะแนนรายวิชา!H1053:I1053)))</f>
        <v/>
      </c>
      <c r="G272" s="61" t="str">
        <f>IF($F$242="","",IF(A272="","",SUM(คะแนนรายวิชา!H1053:I1053)))</f>
        <v/>
      </c>
      <c r="H272" s="61" t="str">
        <f t="shared" si="85"/>
        <v/>
      </c>
      <c r="I272" s="62" t="str">
        <f>IF($F$242="","",IF(A272="","",คะแนนรายวิชา!L1053))</f>
        <v/>
      </c>
      <c r="J272" s="61" t="str">
        <f>IF($J$242="","",IF(A272="","",SUM(คะแนนรายวิชา!D1113:E1113)))</f>
        <v/>
      </c>
      <c r="K272" s="61" t="str">
        <f>IF($J$242="","",IF(A272="","",SUM(คะแนนรายวิชา!H1113:I1113)))</f>
        <v/>
      </c>
      <c r="L272" s="61" t="str">
        <f t="shared" si="86"/>
        <v/>
      </c>
      <c r="M272" s="62" t="str">
        <f>IF($J$242="","",IF(A272="","",คะแนนรายวิชา!L1113))</f>
        <v/>
      </c>
      <c r="N272" s="61" t="str">
        <f>IF($N$242="","",IF(A272="","",SUM(คะแนนรายวิชา!D1172:E1172)))</f>
        <v/>
      </c>
      <c r="O272" s="61" t="str">
        <f>IF($N$242="","",IF(A272="","",SUM(คะแนนรายวิชา!H1172:I1172)))</f>
        <v/>
      </c>
      <c r="P272" s="61" t="str">
        <f t="shared" si="87"/>
        <v/>
      </c>
      <c r="Q272" s="62" t="str">
        <f>IF($N$242="","",IF(A272="","",คะแนนรายวิชา!L1172))</f>
        <v/>
      </c>
      <c r="R272" s="141" t="str">
        <f>IF('กรอกข้อมูล นร1'!E30="ย้าย",'กรอกข้อมูล นร1'!E30,"")</f>
        <v/>
      </c>
      <c r="S272" s="6" t="str">
        <f t="shared" si="82"/>
        <v/>
      </c>
      <c r="T272" s="6" t="str">
        <f t="shared" si="88"/>
        <v/>
      </c>
      <c r="U272" s="6" t="str">
        <f t="shared" si="89"/>
        <v/>
      </c>
      <c r="V272" s="6" t="str">
        <f t="shared" si="90"/>
        <v/>
      </c>
      <c r="W272" s="6" t="str">
        <f t="shared" si="83"/>
        <v/>
      </c>
      <c r="X272" s="310"/>
      <c r="Y272" s="6" t="str">
        <f t="shared" si="91"/>
        <v/>
      </c>
      <c r="Z272" s="6" t="str">
        <f t="shared" si="92"/>
        <v/>
      </c>
      <c r="AA272" s="6" t="str">
        <f t="shared" si="93"/>
        <v/>
      </c>
      <c r="AB272" s="6" t="str">
        <f t="shared" si="94"/>
        <v/>
      </c>
    </row>
    <row r="273" spans="1:28" s="6" customFormat="1" ht="13.5" customHeight="1">
      <c r="A273" s="54" t="str">
        <f>เวลาเรียน1!A33</f>
        <v/>
      </c>
      <c r="B273" s="61" t="str">
        <f>IF($B$242="","",IF(A273="","",SUM(คะแนนรายวิชา!D995:E995)))</f>
        <v/>
      </c>
      <c r="C273" s="61" t="str">
        <f>IF($B$242="","",IF(A273="","",SUM(คะแนนรายวิชา!H995:I995)))</f>
        <v/>
      </c>
      <c r="D273" s="61" t="str">
        <f t="shared" si="84"/>
        <v/>
      </c>
      <c r="E273" s="62" t="str">
        <f>IF($B$242="","",IF(A273="","",คะแนนรายวิชา!L995))</f>
        <v/>
      </c>
      <c r="F273" s="61" t="str">
        <f>IF($F$242="","",IF(A273="","",SUM(คะแนนรายวิชา!H1054:I1054)))</f>
        <v/>
      </c>
      <c r="G273" s="61" t="str">
        <f>IF($F$242="","",IF(A273="","",SUM(คะแนนรายวิชา!H1054:I1054)))</f>
        <v/>
      </c>
      <c r="H273" s="61" t="str">
        <f t="shared" si="85"/>
        <v/>
      </c>
      <c r="I273" s="62" t="str">
        <f>IF($F$242="","",IF(A273="","",คะแนนรายวิชา!L1054))</f>
        <v/>
      </c>
      <c r="J273" s="61" t="str">
        <f>IF($J$242="","",IF(A273="","",SUM(คะแนนรายวิชา!D1114:E1114)))</f>
        <v/>
      </c>
      <c r="K273" s="61" t="str">
        <f>IF($J$242="","",IF(A273="","",SUM(คะแนนรายวิชา!H1114:I1114)))</f>
        <v/>
      </c>
      <c r="L273" s="61" t="str">
        <f t="shared" si="86"/>
        <v/>
      </c>
      <c r="M273" s="62" t="str">
        <f>IF($J$242="","",IF(A273="","",คะแนนรายวิชา!L1114))</f>
        <v/>
      </c>
      <c r="N273" s="61" t="str">
        <f>IF($N$242="","",IF(A273="","",SUM(คะแนนรายวิชา!D1173:E1173)))</f>
        <v/>
      </c>
      <c r="O273" s="61" t="str">
        <f>IF($N$242="","",IF(A273="","",SUM(คะแนนรายวิชา!H1173:I1173)))</f>
        <v/>
      </c>
      <c r="P273" s="61" t="str">
        <f t="shared" si="87"/>
        <v/>
      </c>
      <c r="Q273" s="62" t="str">
        <f>IF($N$242="","",IF(A273="","",คะแนนรายวิชา!L1173))</f>
        <v/>
      </c>
      <c r="R273" s="141" t="str">
        <f>IF('กรอกข้อมูล นร1'!E31="ย้าย",'กรอกข้อมูล นร1'!E31,"")</f>
        <v/>
      </c>
      <c r="S273" s="6" t="str">
        <f t="shared" si="82"/>
        <v/>
      </c>
      <c r="T273" s="6" t="str">
        <f t="shared" si="88"/>
        <v/>
      </c>
      <c r="U273" s="6" t="str">
        <f t="shared" si="89"/>
        <v/>
      </c>
      <c r="V273" s="6" t="str">
        <f t="shared" si="90"/>
        <v/>
      </c>
      <c r="W273" s="6" t="str">
        <f t="shared" si="83"/>
        <v/>
      </c>
      <c r="X273" s="310"/>
      <c r="Y273" s="6" t="str">
        <f t="shared" si="91"/>
        <v/>
      </c>
      <c r="Z273" s="6" t="str">
        <f t="shared" si="92"/>
        <v/>
      </c>
      <c r="AA273" s="6" t="str">
        <f t="shared" si="93"/>
        <v/>
      </c>
      <c r="AB273" s="6" t="str">
        <f t="shared" si="94"/>
        <v/>
      </c>
    </row>
    <row r="274" spans="1:28" s="6" customFormat="1" ht="13.5" customHeight="1">
      <c r="A274" s="54" t="str">
        <f>เวลาเรียน1!A34</f>
        <v/>
      </c>
      <c r="B274" s="61" t="str">
        <f>IF($B$242="","",IF(A274="","",SUM(คะแนนรายวิชา!D996:E996)))</f>
        <v/>
      </c>
      <c r="C274" s="61" t="str">
        <f>IF($B$242="","",IF(A274="","",SUM(คะแนนรายวิชา!H996:I996)))</f>
        <v/>
      </c>
      <c r="D274" s="61" t="str">
        <f t="shared" si="84"/>
        <v/>
      </c>
      <c r="E274" s="62" t="str">
        <f>IF($B$242="","",IF(A274="","",คะแนนรายวิชา!L996))</f>
        <v/>
      </c>
      <c r="F274" s="61" t="str">
        <f>IF($F$242="","",IF(A274="","",SUM(คะแนนรายวิชา!H1055:I1055)))</f>
        <v/>
      </c>
      <c r="G274" s="61" t="str">
        <f>IF($F$242="","",IF(A274="","",SUM(คะแนนรายวิชา!H1055:I1055)))</f>
        <v/>
      </c>
      <c r="H274" s="61" t="str">
        <f t="shared" si="85"/>
        <v/>
      </c>
      <c r="I274" s="62" t="str">
        <f>IF($F$242="","",IF(A274="","",คะแนนรายวิชา!L1055))</f>
        <v/>
      </c>
      <c r="J274" s="61" t="str">
        <f>IF($J$242="","",IF(A274="","",SUM(คะแนนรายวิชา!D1115:E1115)))</f>
        <v/>
      </c>
      <c r="K274" s="61" t="str">
        <f>IF($J$242="","",IF(A274="","",SUM(คะแนนรายวิชา!H1115:I1115)))</f>
        <v/>
      </c>
      <c r="L274" s="61" t="str">
        <f t="shared" si="86"/>
        <v/>
      </c>
      <c r="M274" s="62" t="str">
        <f>IF($J$242="","",IF(A274="","",คะแนนรายวิชา!L1115))</f>
        <v/>
      </c>
      <c r="N274" s="61" t="str">
        <f>IF($N$242="","",IF(A274="","",SUM(คะแนนรายวิชา!D1174:E1174)))</f>
        <v/>
      </c>
      <c r="O274" s="61" t="str">
        <f>IF($N$242="","",IF(A274="","",SUM(คะแนนรายวิชา!H1174:I1174)))</f>
        <v/>
      </c>
      <c r="P274" s="61" t="str">
        <f t="shared" si="87"/>
        <v/>
      </c>
      <c r="Q274" s="62" t="str">
        <f>IF($N$242="","",IF(A274="","",คะแนนรายวิชา!L1174))</f>
        <v/>
      </c>
      <c r="R274" s="141" t="str">
        <f>IF('กรอกข้อมูล นร1'!E32="ย้าย",'กรอกข้อมูล นร1'!E32,"")</f>
        <v/>
      </c>
      <c r="S274" s="6" t="str">
        <f t="shared" si="82"/>
        <v/>
      </c>
      <c r="T274" s="6" t="str">
        <f t="shared" si="88"/>
        <v/>
      </c>
      <c r="U274" s="6" t="str">
        <f t="shared" si="89"/>
        <v/>
      </c>
      <c r="V274" s="6" t="str">
        <f t="shared" si="90"/>
        <v/>
      </c>
      <c r="W274" s="6" t="str">
        <f t="shared" si="83"/>
        <v/>
      </c>
      <c r="X274" s="310"/>
      <c r="Y274" s="6" t="str">
        <f t="shared" si="91"/>
        <v/>
      </c>
      <c r="Z274" s="6" t="str">
        <f t="shared" si="92"/>
        <v/>
      </c>
      <c r="AA274" s="6" t="str">
        <f t="shared" si="93"/>
        <v/>
      </c>
      <c r="AB274" s="6" t="str">
        <f t="shared" si="94"/>
        <v/>
      </c>
    </row>
    <row r="275" spans="1:28" s="6" customFormat="1" ht="13.5" customHeight="1">
      <c r="A275" s="54" t="str">
        <f>เวลาเรียน1!A35</f>
        <v/>
      </c>
      <c r="B275" s="61" t="str">
        <f>IF($B$242="","",IF(A275="","",SUM(คะแนนรายวิชา!D997:E997)))</f>
        <v/>
      </c>
      <c r="C275" s="61" t="str">
        <f>IF($B$242="","",IF(A275="","",SUM(คะแนนรายวิชา!H997:I997)))</f>
        <v/>
      </c>
      <c r="D275" s="61" t="str">
        <f t="shared" si="84"/>
        <v/>
      </c>
      <c r="E275" s="62" t="str">
        <f>IF($B$242="","",IF(A275="","",คะแนนรายวิชา!L997))</f>
        <v/>
      </c>
      <c r="F275" s="61" t="str">
        <f>IF($F$242="","",IF(A275="","",SUM(คะแนนรายวิชา!H1056:I1056)))</f>
        <v/>
      </c>
      <c r="G275" s="61" t="str">
        <f>IF($F$242="","",IF(A275="","",SUM(คะแนนรายวิชา!H1056:I1056)))</f>
        <v/>
      </c>
      <c r="H275" s="61" t="str">
        <f t="shared" si="85"/>
        <v/>
      </c>
      <c r="I275" s="62" t="str">
        <f>IF($F$242="","",IF(A275="","",คะแนนรายวิชา!L1056))</f>
        <v/>
      </c>
      <c r="J275" s="61" t="str">
        <f>IF($J$242="","",IF(A275="","",SUM(คะแนนรายวิชา!D1116:E1116)))</f>
        <v/>
      </c>
      <c r="K275" s="61" t="str">
        <f>IF($J$242="","",IF(A275="","",SUM(คะแนนรายวิชา!H1116:I1116)))</f>
        <v/>
      </c>
      <c r="L275" s="61" t="str">
        <f t="shared" si="86"/>
        <v/>
      </c>
      <c r="M275" s="62" t="str">
        <f>IF($J$242="","",IF(A275="","",คะแนนรายวิชา!L1116))</f>
        <v/>
      </c>
      <c r="N275" s="61" t="str">
        <f>IF($N$242="","",IF(A275="","",SUM(คะแนนรายวิชา!D1175:E1175)))</f>
        <v/>
      </c>
      <c r="O275" s="61" t="str">
        <f>IF($N$242="","",IF(A275="","",SUM(คะแนนรายวิชา!H1175:I1175)))</f>
        <v/>
      </c>
      <c r="P275" s="61" t="str">
        <f t="shared" si="87"/>
        <v/>
      </c>
      <c r="Q275" s="62" t="str">
        <f>IF($N$242="","",IF(A275="","",คะแนนรายวิชา!L1175))</f>
        <v/>
      </c>
      <c r="R275" s="141" t="str">
        <f>IF('กรอกข้อมูล นร1'!E33="ย้าย",'กรอกข้อมูล นร1'!E33,"")</f>
        <v/>
      </c>
      <c r="S275" s="6" t="str">
        <f t="shared" si="82"/>
        <v/>
      </c>
      <c r="T275" s="6" t="str">
        <f t="shared" si="88"/>
        <v/>
      </c>
      <c r="U275" s="6" t="str">
        <f t="shared" si="89"/>
        <v/>
      </c>
      <c r="V275" s="6" t="str">
        <f t="shared" si="90"/>
        <v/>
      </c>
      <c r="W275" s="6" t="str">
        <f t="shared" si="83"/>
        <v/>
      </c>
      <c r="X275" s="310"/>
      <c r="Y275" s="6" t="str">
        <f t="shared" si="91"/>
        <v/>
      </c>
      <c r="Z275" s="6" t="str">
        <f t="shared" si="92"/>
        <v/>
      </c>
      <c r="AA275" s="6" t="str">
        <f t="shared" si="93"/>
        <v/>
      </c>
      <c r="AB275" s="6" t="str">
        <f t="shared" si="94"/>
        <v/>
      </c>
    </row>
    <row r="276" spans="1:28" s="6" customFormat="1" ht="13.5" customHeight="1">
      <c r="A276" s="54" t="str">
        <f>เวลาเรียน1!A36</f>
        <v/>
      </c>
      <c r="B276" s="61" t="str">
        <f>IF($B$242="","",IF(A276="","",SUM(คะแนนรายวิชา!D998:E998)))</f>
        <v/>
      </c>
      <c r="C276" s="61" t="str">
        <f>IF($B$242="","",IF(A276="","",SUM(คะแนนรายวิชา!H998:I998)))</f>
        <v/>
      </c>
      <c r="D276" s="61" t="str">
        <f t="shared" si="84"/>
        <v/>
      </c>
      <c r="E276" s="62" t="str">
        <f>IF($B$242="","",IF(A276="","",คะแนนรายวิชา!L998))</f>
        <v/>
      </c>
      <c r="F276" s="61" t="str">
        <f>IF($F$242="","",IF(A276="","",SUM(คะแนนรายวิชา!H1057:I1057)))</f>
        <v/>
      </c>
      <c r="G276" s="61" t="str">
        <f>IF($F$242="","",IF(A276="","",SUM(คะแนนรายวิชา!H1057:I1057)))</f>
        <v/>
      </c>
      <c r="H276" s="61" t="str">
        <f t="shared" si="85"/>
        <v/>
      </c>
      <c r="I276" s="62" t="str">
        <f>IF($F$242="","",IF(A276="","",คะแนนรายวิชา!L1057))</f>
        <v/>
      </c>
      <c r="J276" s="61" t="str">
        <f>IF($J$242="","",IF(A276="","",SUM(คะแนนรายวิชา!D1117:E1117)))</f>
        <v/>
      </c>
      <c r="K276" s="61" t="str">
        <f>IF($J$242="","",IF(A276="","",SUM(คะแนนรายวิชา!H1117:I1117)))</f>
        <v/>
      </c>
      <c r="L276" s="61" t="str">
        <f t="shared" si="86"/>
        <v/>
      </c>
      <c r="M276" s="62" t="str">
        <f>IF($J$242="","",IF(A276="","",คะแนนรายวิชา!L1117))</f>
        <v/>
      </c>
      <c r="N276" s="61" t="str">
        <f>IF($N$242="","",IF(A276="","",SUM(คะแนนรายวิชา!D1176:E1176)))</f>
        <v/>
      </c>
      <c r="O276" s="61" t="str">
        <f>IF($N$242="","",IF(A276="","",SUM(คะแนนรายวิชา!H1176:I1176)))</f>
        <v/>
      </c>
      <c r="P276" s="61" t="str">
        <f t="shared" si="87"/>
        <v/>
      </c>
      <c r="Q276" s="62" t="str">
        <f>IF($N$242="","",IF(A276="","",คะแนนรายวิชา!L1176))</f>
        <v/>
      </c>
      <c r="R276" s="141" t="str">
        <f>IF('กรอกข้อมูล นร1'!E34="ย้าย",'กรอกข้อมูล นร1'!E34,"")</f>
        <v/>
      </c>
      <c r="S276" s="6" t="str">
        <f t="shared" si="82"/>
        <v/>
      </c>
      <c r="T276" s="6" t="str">
        <f t="shared" si="88"/>
        <v/>
      </c>
      <c r="U276" s="6" t="str">
        <f t="shared" si="89"/>
        <v/>
      </c>
      <c r="V276" s="6" t="str">
        <f t="shared" si="90"/>
        <v/>
      </c>
      <c r="W276" s="6" t="str">
        <f t="shared" si="83"/>
        <v/>
      </c>
      <c r="X276" s="310"/>
      <c r="Y276" s="6" t="str">
        <f t="shared" si="91"/>
        <v/>
      </c>
      <c r="Z276" s="6" t="str">
        <f t="shared" si="92"/>
        <v/>
      </c>
      <c r="AA276" s="6" t="str">
        <f t="shared" si="93"/>
        <v/>
      </c>
      <c r="AB276" s="6" t="str">
        <f t="shared" si="94"/>
        <v/>
      </c>
    </row>
    <row r="277" spans="1:28" s="6" customFormat="1" ht="13.5" customHeight="1">
      <c r="A277" s="54" t="str">
        <f>เวลาเรียน1!A37</f>
        <v/>
      </c>
      <c r="B277" s="61" t="str">
        <f>IF($B$242="","",IF(A277="","",SUM(คะแนนรายวิชา!D999:E999)))</f>
        <v/>
      </c>
      <c r="C277" s="61" t="str">
        <f>IF($B$242="","",IF(A277="","",SUM(คะแนนรายวิชา!H999:I999)))</f>
        <v/>
      </c>
      <c r="D277" s="61" t="str">
        <f t="shared" si="84"/>
        <v/>
      </c>
      <c r="E277" s="62" t="str">
        <f>IF($B$242="","",IF(A277="","",คะแนนรายวิชา!L999))</f>
        <v/>
      </c>
      <c r="F277" s="61" t="str">
        <f>IF($F$242="","",IF(A277="","",SUM(คะแนนรายวิชา!H1058:I1058)))</f>
        <v/>
      </c>
      <c r="G277" s="61" t="str">
        <f>IF($F$242="","",IF(A277="","",SUM(คะแนนรายวิชา!H1058:I1058)))</f>
        <v/>
      </c>
      <c r="H277" s="61" t="str">
        <f t="shared" si="85"/>
        <v/>
      </c>
      <c r="I277" s="62" t="str">
        <f>IF($F$242="","",IF(A277="","",คะแนนรายวิชา!L1058))</f>
        <v/>
      </c>
      <c r="J277" s="61" t="str">
        <f>IF($J$242="","",IF(A277="","",SUM(คะแนนรายวิชา!D1118:E1118)))</f>
        <v/>
      </c>
      <c r="K277" s="61" t="str">
        <f>IF($J$242="","",IF(A277="","",SUM(คะแนนรายวิชา!H1118:I1118)))</f>
        <v/>
      </c>
      <c r="L277" s="61" t="str">
        <f t="shared" si="86"/>
        <v/>
      </c>
      <c r="M277" s="62" t="str">
        <f>IF($J$242="","",IF(A277="","",คะแนนรายวิชา!L1118))</f>
        <v/>
      </c>
      <c r="N277" s="61" t="str">
        <f>IF($N$242="","",IF(A277="","",SUM(คะแนนรายวิชา!D1177:E1177)))</f>
        <v/>
      </c>
      <c r="O277" s="61" t="str">
        <f>IF($N$242="","",IF(A277="","",SUM(คะแนนรายวิชา!H1177:I1177)))</f>
        <v/>
      </c>
      <c r="P277" s="61" t="str">
        <f t="shared" si="87"/>
        <v/>
      </c>
      <c r="Q277" s="62" t="str">
        <f>IF($N$242="","",IF(A277="","",คะแนนรายวิชา!L1177))</f>
        <v/>
      </c>
      <c r="R277" s="141" t="str">
        <f>IF('กรอกข้อมูล นร1'!E35="ย้าย",'กรอกข้อมูล นร1'!E35,"")</f>
        <v/>
      </c>
      <c r="S277" s="6" t="str">
        <f t="shared" si="82"/>
        <v/>
      </c>
      <c r="T277" s="6" t="str">
        <f t="shared" si="88"/>
        <v/>
      </c>
      <c r="U277" s="6" t="str">
        <f t="shared" si="89"/>
        <v/>
      </c>
      <c r="V277" s="6" t="str">
        <f t="shared" si="90"/>
        <v/>
      </c>
      <c r="W277" s="6" t="str">
        <f t="shared" si="83"/>
        <v/>
      </c>
      <c r="X277" s="310"/>
      <c r="Y277" s="6" t="str">
        <f t="shared" si="91"/>
        <v/>
      </c>
      <c r="Z277" s="6" t="str">
        <f t="shared" si="92"/>
        <v/>
      </c>
      <c r="AA277" s="6" t="str">
        <f t="shared" si="93"/>
        <v/>
      </c>
      <c r="AB277" s="6" t="str">
        <f t="shared" si="94"/>
        <v/>
      </c>
    </row>
    <row r="278" spans="1:28" s="6" customFormat="1" ht="13.5" customHeight="1">
      <c r="A278" s="54" t="str">
        <f>เวลาเรียน1!A38</f>
        <v/>
      </c>
      <c r="B278" s="61" t="str">
        <f>IF($B$242="","",IF(A278="","",SUM(คะแนนรายวิชา!D1000:E1000)))</f>
        <v/>
      </c>
      <c r="C278" s="61" t="str">
        <f>IF($B$242="","",IF(A278="","",SUM(คะแนนรายวิชา!H1000:I1000)))</f>
        <v/>
      </c>
      <c r="D278" s="61" t="str">
        <f t="shared" si="84"/>
        <v/>
      </c>
      <c r="E278" s="62" t="str">
        <f>IF($B$242="","",IF(A278="","",คะแนนรายวิชา!L1000))</f>
        <v/>
      </c>
      <c r="F278" s="61" t="str">
        <f>IF($F$242="","",IF(A278="","",SUM(คะแนนรายวิชา!H1059:I1059)))</f>
        <v/>
      </c>
      <c r="G278" s="61" t="str">
        <f>IF($F$242="","",IF(A278="","",SUM(คะแนนรายวิชา!H1059:I1059)))</f>
        <v/>
      </c>
      <c r="H278" s="61" t="str">
        <f t="shared" si="85"/>
        <v/>
      </c>
      <c r="I278" s="62" t="str">
        <f>IF($F$242="","",IF(A278="","",คะแนนรายวิชา!L1059))</f>
        <v/>
      </c>
      <c r="J278" s="61" t="str">
        <f>IF($J$242="","",IF(A278="","",SUM(คะแนนรายวิชา!D1119:E1119)))</f>
        <v/>
      </c>
      <c r="K278" s="61" t="str">
        <f>IF($J$242="","",IF(A278="","",SUM(คะแนนรายวิชา!H1119:I1119)))</f>
        <v/>
      </c>
      <c r="L278" s="61" t="str">
        <f t="shared" si="86"/>
        <v/>
      </c>
      <c r="M278" s="62" t="str">
        <f>IF($J$242="","",IF(A278="","",คะแนนรายวิชา!L1119))</f>
        <v/>
      </c>
      <c r="N278" s="61" t="str">
        <f>IF($N$242="","",IF(A278="","",SUM(คะแนนรายวิชา!D1178:E1178)))</f>
        <v/>
      </c>
      <c r="O278" s="61" t="str">
        <f>IF($N$242="","",IF(A278="","",SUM(คะแนนรายวิชา!H1178:I1178)))</f>
        <v/>
      </c>
      <c r="P278" s="61" t="str">
        <f t="shared" si="87"/>
        <v/>
      </c>
      <c r="Q278" s="62" t="str">
        <f>IF($N$242="","",IF(A278="","",คะแนนรายวิชา!L1178))</f>
        <v/>
      </c>
      <c r="R278" s="141" t="str">
        <f>IF('กรอกข้อมูล นร1'!E36="ย้าย",'กรอกข้อมูล นร1'!E36,"")</f>
        <v/>
      </c>
      <c r="S278" s="6" t="str">
        <f t="shared" si="82"/>
        <v/>
      </c>
      <c r="T278" s="6" t="str">
        <f t="shared" si="88"/>
        <v/>
      </c>
      <c r="U278" s="6" t="str">
        <f t="shared" si="89"/>
        <v/>
      </c>
      <c r="V278" s="6" t="str">
        <f t="shared" si="90"/>
        <v/>
      </c>
      <c r="W278" s="6" t="str">
        <f t="shared" si="83"/>
        <v/>
      </c>
      <c r="X278" s="310"/>
      <c r="Y278" s="6" t="str">
        <f t="shared" si="91"/>
        <v/>
      </c>
      <c r="Z278" s="6" t="str">
        <f t="shared" si="92"/>
        <v/>
      </c>
      <c r="AA278" s="6" t="str">
        <f t="shared" si="93"/>
        <v/>
      </c>
      <c r="AB278" s="6" t="str">
        <f t="shared" si="94"/>
        <v/>
      </c>
    </row>
    <row r="279" spans="1:28" s="6" customFormat="1" ht="13.5" customHeight="1">
      <c r="A279" s="54" t="str">
        <f>เวลาเรียน1!A39</f>
        <v/>
      </c>
      <c r="B279" s="61" t="str">
        <f>IF($B$242="","",IF(A279="","",SUM(คะแนนรายวิชา!D1001:E1001)))</f>
        <v/>
      </c>
      <c r="C279" s="61" t="str">
        <f>IF($B$242="","",IF(A279="","",SUM(คะแนนรายวิชา!H1001:I1001)))</f>
        <v/>
      </c>
      <c r="D279" s="61" t="str">
        <f t="shared" si="84"/>
        <v/>
      </c>
      <c r="E279" s="62" t="str">
        <f>IF($B$242="","",IF(A279="","",คะแนนรายวิชา!L1001))</f>
        <v/>
      </c>
      <c r="F279" s="61" t="str">
        <f>IF($F$242="","",IF(A279="","",SUM(คะแนนรายวิชา!H1060:I1060)))</f>
        <v/>
      </c>
      <c r="G279" s="61" t="str">
        <f>IF($F$242="","",IF(A279="","",SUM(คะแนนรายวิชา!H1060:I1060)))</f>
        <v/>
      </c>
      <c r="H279" s="61" t="str">
        <f t="shared" si="85"/>
        <v/>
      </c>
      <c r="I279" s="62" t="str">
        <f>IF($F$242="","",IF(A279="","",คะแนนรายวิชา!L1060))</f>
        <v/>
      </c>
      <c r="J279" s="61" t="str">
        <f>IF($J$242="","",IF(A279="","",SUM(คะแนนรายวิชา!D1120:E1120)))</f>
        <v/>
      </c>
      <c r="K279" s="61" t="str">
        <f>IF($J$242="","",IF(A279="","",SUM(คะแนนรายวิชา!H1120:I1120)))</f>
        <v/>
      </c>
      <c r="L279" s="61" t="str">
        <f t="shared" si="86"/>
        <v/>
      </c>
      <c r="M279" s="62" t="str">
        <f>IF($J$242="","",IF(A279="","",คะแนนรายวิชา!L1120))</f>
        <v/>
      </c>
      <c r="N279" s="61" t="str">
        <f>IF($N$242="","",IF(A279="","",SUM(คะแนนรายวิชา!D1179:E1179)))</f>
        <v/>
      </c>
      <c r="O279" s="61" t="str">
        <f>IF($N$242="","",IF(A279="","",SUM(คะแนนรายวิชา!H1179:I1179)))</f>
        <v/>
      </c>
      <c r="P279" s="61" t="str">
        <f t="shared" si="87"/>
        <v/>
      </c>
      <c r="Q279" s="62" t="str">
        <f>IF($N$242="","",IF(A279="","",คะแนนรายวิชา!L1179))</f>
        <v/>
      </c>
      <c r="R279" s="141" t="str">
        <f>IF('กรอกข้อมูล นร1'!E37="ย้าย",'กรอกข้อมูล นร1'!E37,"")</f>
        <v/>
      </c>
      <c r="S279" s="6" t="str">
        <f t="shared" si="82"/>
        <v/>
      </c>
      <c r="T279" s="6" t="str">
        <f t="shared" si="88"/>
        <v/>
      </c>
      <c r="U279" s="6" t="str">
        <f t="shared" si="89"/>
        <v/>
      </c>
      <c r="V279" s="6" t="str">
        <f t="shared" si="90"/>
        <v/>
      </c>
      <c r="W279" s="6" t="str">
        <f t="shared" si="83"/>
        <v/>
      </c>
      <c r="X279" s="310"/>
      <c r="Y279" s="6" t="str">
        <f t="shared" si="91"/>
        <v/>
      </c>
      <c r="Z279" s="6" t="str">
        <f t="shared" si="92"/>
        <v/>
      </c>
      <c r="AA279" s="6" t="str">
        <f t="shared" si="93"/>
        <v/>
      </c>
      <c r="AB279" s="6" t="str">
        <f t="shared" si="94"/>
        <v/>
      </c>
    </row>
    <row r="280" spans="1:28" s="6" customFormat="1" ht="13.5" customHeight="1">
      <c r="A280" s="54" t="str">
        <f>เวลาเรียน1!A40</f>
        <v/>
      </c>
      <c r="B280" s="61" t="str">
        <f>IF($B$242="","",IF(A280="","",SUM(คะแนนรายวิชา!D1002:E1002)))</f>
        <v/>
      </c>
      <c r="C280" s="61" t="str">
        <f>IF($B$242="","",IF(A280="","",SUM(คะแนนรายวิชา!H1002:I1002)))</f>
        <v/>
      </c>
      <c r="D280" s="61" t="str">
        <f t="shared" si="84"/>
        <v/>
      </c>
      <c r="E280" s="62" t="str">
        <f>IF($B$242="","",IF(A280="","",คะแนนรายวิชา!L1002))</f>
        <v/>
      </c>
      <c r="F280" s="61" t="str">
        <f>IF($F$242="","",IF(A280="","",SUM(คะแนนรายวิชา!H1061:I1061)))</f>
        <v/>
      </c>
      <c r="G280" s="61" t="str">
        <f>IF($F$242="","",IF(A280="","",SUM(คะแนนรายวิชา!H1061:I1061)))</f>
        <v/>
      </c>
      <c r="H280" s="61" t="str">
        <f t="shared" si="85"/>
        <v/>
      </c>
      <c r="I280" s="62" t="str">
        <f>IF($F$242="","",IF(A280="","",คะแนนรายวิชา!L1061))</f>
        <v/>
      </c>
      <c r="J280" s="61" t="str">
        <f>IF($J$242="","",IF(A280="","",SUM(คะแนนรายวิชา!D1121:E1121)))</f>
        <v/>
      </c>
      <c r="K280" s="61" t="str">
        <f>IF($J$242="","",IF(A280="","",SUM(คะแนนรายวิชา!H1121:I1121)))</f>
        <v/>
      </c>
      <c r="L280" s="61" t="str">
        <f t="shared" si="86"/>
        <v/>
      </c>
      <c r="M280" s="62" t="str">
        <f>IF($J$242="","",IF(A280="","",คะแนนรายวิชา!L1121))</f>
        <v/>
      </c>
      <c r="N280" s="61" t="str">
        <f>IF($N$242="","",IF(A280="","",SUM(คะแนนรายวิชา!D1180:E1180)))</f>
        <v/>
      </c>
      <c r="O280" s="61" t="str">
        <f>IF($N$242="","",IF(A280="","",SUM(คะแนนรายวิชา!H1180:I1180)))</f>
        <v/>
      </c>
      <c r="P280" s="61" t="str">
        <f t="shared" si="87"/>
        <v/>
      </c>
      <c r="Q280" s="62" t="str">
        <f>IF($N$242="","",IF(A280="","",คะแนนรายวิชา!L1180))</f>
        <v/>
      </c>
      <c r="R280" s="141" t="str">
        <f>IF('กรอกข้อมูล นร1'!E38="ย้าย",'กรอกข้อมูล นร1'!E38,"")</f>
        <v/>
      </c>
      <c r="S280" s="6" t="str">
        <f t="shared" si="82"/>
        <v/>
      </c>
      <c r="T280" s="6" t="str">
        <f t="shared" si="88"/>
        <v/>
      </c>
      <c r="U280" s="6" t="str">
        <f t="shared" si="89"/>
        <v/>
      </c>
      <c r="V280" s="6" t="str">
        <f t="shared" si="90"/>
        <v/>
      </c>
      <c r="W280" s="6" t="str">
        <f t="shared" si="83"/>
        <v/>
      </c>
      <c r="X280" s="310"/>
      <c r="Y280" s="6" t="str">
        <f t="shared" si="91"/>
        <v/>
      </c>
      <c r="Z280" s="6" t="str">
        <f t="shared" si="92"/>
        <v/>
      </c>
      <c r="AA280" s="6" t="str">
        <f t="shared" si="93"/>
        <v/>
      </c>
      <c r="AB280" s="6" t="str">
        <f t="shared" si="94"/>
        <v/>
      </c>
    </row>
    <row r="281" spans="1:28" s="6" customFormat="1" ht="13.5" customHeight="1">
      <c r="A281" s="54" t="str">
        <f>เวลาเรียน1!A41</f>
        <v/>
      </c>
      <c r="B281" s="61" t="str">
        <f>IF($B$242="","",IF(A281="","",SUM(คะแนนรายวิชา!D1003:E1003)))</f>
        <v/>
      </c>
      <c r="C281" s="61" t="str">
        <f>IF($B$242="","",IF(A281="","",SUM(คะแนนรายวิชา!H1003:I1003)))</f>
        <v/>
      </c>
      <c r="D281" s="61" t="str">
        <f t="shared" si="84"/>
        <v/>
      </c>
      <c r="E281" s="62" t="str">
        <f>IF($B$242="","",IF(A281="","",คะแนนรายวิชา!L1003))</f>
        <v/>
      </c>
      <c r="F281" s="61" t="str">
        <f>IF($F$242="","",IF(A281="","",SUM(คะแนนรายวิชา!H1062:I1062)))</f>
        <v/>
      </c>
      <c r="G281" s="61" t="str">
        <f>IF($F$242="","",IF(A281="","",SUM(คะแนนรายวิชา!H1062:I1062)))</f>
        <v/>
      </c>
      <c r="H281" s="61" t="str">
        <f t="shared" si="85"/>
        <v/>
      </c>
      <c r="I281" s="62" t="str">
        <f>IF($F$242="","",IF(A281="","",คะแนนรายวิชา!L1062))</f>
        <v/>
      </c>
      <c r="J281" s="61" t="str">
        <f>IF($J$242="","",IF(A281="","",SUM(คะแนนรายวิชา!D1122:E1122)))</f>
        <v/>
      </c>
      <c r="K281" s="61" t="str">
        <f>IF($J$242="","",IF(A281="","",SUM(คะแนนรายวิชา!H1122:I1122)))</f>
        <v/>
      </c>
      <c r="L281" s="61" t="str">
        <f t="shared" si="86"/>
        <v/>
      </c>
      <c r="M281" s="62" t="str">
        <f>IF($J$242="","",IF(A281="","",คะแนนรายวิชา!L1122))</f>
        <v/>
      </c>
      <c r="N281" s="61" t="str">
        <f>IF($N$242="","",IF(A281="","",SUM(คะแนนรายวิชา!D1181:E1181)))</f>
        <v/>
      </c>
      <c r="O281" s="61" t="str">
        <f>IF($N$242="","",IF(A281="","",SUM(คะแนนรายวิชา!H1181:I1181)))</f>
        <v/>
      </c>
      <c r="P281" s="61" t="str">
        <f t="shared" si="87"/>
        <v/>
      </c>
      <c r="Q281" s="62" t="str">
        <f>IF($N$242="","",IF(A281="","",คะแนนรายวิชา!L1181))</f>
        <v/>
      </c>
      <c r="R281" s="141" t="str">
        <f>IF('กรอกข้อมูล นร1'!E39="ย้าย",'กรอกข้อมูล นร1'!E39,"")</f>
        <v/>
      </c>
      <c r="S281" s="6" t="str">
        <f t="shared" si="82"/>
        <v/>
      </c>
      <c r="T281" s="6" t="str">
        <f t="shared" si="88"/>
        <v/>
      </c>
      <c r="U281" s="6" t="str">
        <f t="shared" si="89"/>
        <v/>
      </c>
      <c r="V281" s="6" t="str">
        <f t="shared" si="90"/>
        <v/>
      </c>
      <c r="W281" s="6" t="str">
        <f>IF(SUM(S281:V281),SUM(S281:V281),"")</f>
        <v/>
      </c>
      <c r="X281" s="310"/>
      <c r="Y281" s="6" t="str">
        <f t="shared" si="91"/>
        <v/>
      </c>
      <c r="Z281" s="6" t="str">
        <f t="shared" si="92"/>
        <v/>
      </c>
      <c r="AA281" s="6" t="str">
        <f t="shared" si="93"/>
        <v/>
      </c>
      <c r="AB281" s="6" t="str">
        <f t="shared" si="94"/>
        <v/>
      </c>
    </row>
    <row r="282" spans="1:28" s="6" customFormat="1" ht="13.5" customHeight="1">
      <c r="A282" s="54" t="str">
        <f>เวลาเรียน1!A42</f>
        <v/>
      </c>
      <c r="B282" s="61" t="str">
        <f>IF($B$242="","",IF(A282="","",SUM(คะแนนรายวิชา!D1004:E1004)))</f>
        <v/>
      </c>
      <c r="C282" s="61" t="str">
        <f>IF($B$242="","",IF(A282="","",SUM(คะแนนรายวิชา!H1004:I1004)))</f>
        <v/>
      </c>
      <c r="D282" s="61" t="str">
        <f t="shared" si="84"/>
        <v/>
      </c>
      <c r="E282" s="62" t="str">
        <f>IF($B$242="","",IF(A282="","",คะแนนรายวิชา!L1004))</f>
        <v/>
      </c>
      <c r="F282" s="61" t="str">
        <f>IF($F$242="","",IF(A282="","",SUM(คะแนนรายวิชา!H1063:I1063)))</f>
        <v/>
      </c>
      <c r="G282" s="61" t="str">
        <f>IF($F$242="","",IF(A282="","",SUM(คะแนนรายวิชา!H1063:I1063)))</f>
        <v/>
      </c>
      <c r="H282" s="61" t="str">
        <f t="shared" si="85"/>
        <v/>
      </c>
      <c r="I282" s="62" t="str">
        <f>IF($F$242="","",IF(A282="","",คะแนนรายวิชา!L1063))</f>
        <v/>
      </c>
      <c r="J282" s="61" t="str">
        <f>IF($J$242="","",IF(A282="","",SUM(คะแนนรายวิชา!D1123:E1123)))</f>
        <v/>
      </c>
      <c r="K282" s="61" t="str">
        <f>IF($J$242="","",IF(A282="","",SUM(คะแนนรายวิชา!H1123:I1123)))</f>
        <v/>
      </c>
      <c r="L282" s="61" t="str">
        <f t="shared" si="86"/>
        <v/>
      </c>
      <c r="M282" s="62" t="str">
        <f>IF($J$242="","",IF(A282="","",คะแนนรายวิชา!L1123))</f>
        <v/>
      </c>
      <c r="N282" s="61" t="str">
        <f>IF($N$242="","",IF(A282="","",SUM(คะแนนรายวิชา!D1182:E1182)))</f>
        <v/>
      </c>
      <c r="O282" s="61" t="str">
        <f>IF($N$242="","",IF(A282="","",SUM(คะแนนรายวิชา!H1182:I1182)))</f>
        <v/>
      </c>
      <c r="P282" s="61" t="str">
        <f t="shared" si="87"/>
        <v/>
      </c>
      <c r="Q282" s="62" t="str">
        <f>IF($N$242="","",IF(A282="","",คะแนนรายวิชา!L1182))</f>
        <v/>
      </c>
      <c r="R282" s="141" t="str">
        <f>IF('กรอกข้อมูล นร1'!E40="ย้าย",'กรอกข้อมูล นร1'!E40,"")</f>
        <v/>
      </c>
      <c r="S282" s="6" t="str">
        <f t="shared" si="82"/>
        <v/>
      </c>
      <c r="T282" s="6" t="str">
        <f t="shared" si="88"/>
        <v/>
      </c>
      <c r="U282" s="6" t="str">
        <f t="shared" si="89"/>
        <v/>
      </c>
      <c r="V282" s="6" t="str">
        <f t="shared" si="90"/>
        <v/>
      </c>
      <c r="W282" s="6" t="str">
        <f t="shared" si="83"/>
        <v/>
      </c>
      <c r="X282" s="310"/>
      <c r="Y282" s="6" t="str">
        <f t="shared" si="91"/>
        <v/>
      </c>
      <c r="Z282" s="6" t="str">
        <f t="shared" si="92"/>
        <v/>
      </c>
      <c r="AA282" s="6" t="str">
        <f t="shared" si="93"/>
        <v/>
      </c>
      <c r="AB282" s="6" t="str">
        <f t="shared" si="94"/>
        <v/>
      </c>
    </row>
    <row r="283" spans="1:28" s="6" customFormat="1" ht="13.5" customHeight="1">
      <c r="A283" s="54" t="str">
        <f>เวลาเรียน1!A43</f>
        <v/>
      </c>
      <c r="B283" s="61" t="str">
        <f>IF($B$242="","",IF(A283="","",SUM(คะแนนรายวิชา!D1005:E1005)))</f>
        <v/>
      </c>
      <c r="C283" s="61" t="str">
        <f>IF($B$242="","",IF(A283="","",SUM(คะแนนรายวิชา!H1005:I1005)))</f>
        <v/>
      </c>
      <c r="D283" s="61" t="str">
        <f t="shared" si="84"/>
        <v/>
      </c>
      <c r="E283" s="62" t="str">
        <f>IF($B$242="","",IF(A283="","",คะแนนรายวิชา!L1005))</f>
        <v/>
      </c>
      <c r="F283" s="61" t="str">
        <f>IF($F$242="","",IF(A283="","",SUM(คะแนนรายวิชา!H1064:I1064)))</f>
        <v/>
      </c>
      <c r="G283" s="61" t="str">
        <f>IF($F$242="","",IF(A283="","",SUM(คะแนนรายวิชา!H1064:I1064)))</f>
        <v/>
      </c>
      <c r="H283" s="61" t="str">
        <f t="shared" si="85"/>
        <v/>
      </c>
      <c r="I283" s="62" t="str">
        <f>IF($F$242="","",IF(A283="","",คะแนนรายวิชา!L1064))</f>
        <v/>
      </c>
      <c r="J283" s="61" t="str">
        <f>IF($J$242="","",IF(A283="","",SUM(คะแนนรายวิชา!D1124:E1124)))</f>
        <v/>
      </c>
      <c r="K283" s="61" t="str">
        <f>IF($J$242="","",IF(A283="","",SUM(คะแนนรายวิชา!H1124:I1124)))</f>
        <v/>
      </c>
      <c r="L283" s="61" t="str">
        <f t="shared" si="86"/>
        <v/>
      </c>
      <c r="M283" s="62" t="str">
        <f>IF($J$242="","",IF(A283="","",คะแนนรายวิชา!L1124))</f>
        <v/>
      </c>
      <c r="N283" s="61" t="str">
        <f>IF($N$242="","",IF(A283="","",SUM(คะแนนรายวิชา!D1183:E1183)))</f>
        <v/>
      </c>
      <c r="O283" s="61" t="str">
        <f>IF($N$242="","",IF(A283="","",SUM(คะแนนรายวิชา!H1183:I1183)))</f>
        <v/>
      </c>
      <c r="P283" s="61" t="str">
        <f t="shared" si="87"/>
        <v/>
      </c>
      <c r="Q283" s="62" t="str">
        <f>IF($N$242="","",IF(A283="","",คะแนนรายวิชา!L1183))</f>
        <v/>
      </c>
      <c r="R283" s="141" t="str">
        <f>IF('กรอกข้อมูล นร1'!E41="ย้าย",'กรอกข้อมูล นร1'!E41,"")</f>
        <v/>
      </c>
      <c r="S283" s="6" t="str">
        <f t="shared" si="82"/>
        <v/>
      </c>
      <c r="T283" s="6" t="str">
        <f t="shared" si="88"/>
        <v/>
      </c>
      <c r="U283" s="6" t="str">
        <f t="shared" si="89"/>
        <v/>
      </c>
      <c r="V283" s="6" t="str">
        <f t="shared" si="90"/>
        <v/>
      </c>
      <c r="W283" s="6" t="str">
        <f t="shared" si="83"/>
        <v/>
      </c>
      <c r="X283" s="310"/>
      <c r="Y283" s="6" t="str">
        <f t="shared" si="91"/>
        <v/>
      </c>
      <c r="Z283" s="6" t="str">
        <f t="shared" si="92"/>
        <v/>
      </c>
      <c r="AA283" s="6" t="str">
        <f t="shared" si="93"/>
        <v/>
      </c>
      <c r="AB283" s="6" t="str">
        <f t="shared" si="94"/>
        <v/>
      </c>
    </row>
    <row r="284" spans="1:28" s="6" customFormat="1" ht="13.5" customHeight="1">
      <c r="A284" s="54" t="str">
        <f>เวลาเรียน1!A44</f>
        <v/>
      </c>
      <c r="B284" s="61" t="str">
        <f>IF($B$242="","",IF(A284="","",SUM(คะแนนรายวิชา!D1006:E1006)))</f>
        <v/>
      </c>
      <c r="C284" s="61" t="str">
        <f>IF($B$242="","",IF(A284="","",SUM(คะแนนรายวิชา!H1006:I1006)))</f>
        <v/>
      </c>
      <c r="D284" s="61" t="str">
        <f t="shared" si="84"/>
        <v/>
      </c>
      <c r="E284" s="62" t="str">
        <f>IF($B$242="","",IF(A284="","",คะแนนรายวิชา!L1006))</f>
        <v/>
      </c>
      <c r="F284" s="61" t="str">
        <f>IF($F$242="","",IF(A284="","",SUM(คะแนนรายวิชา!H1065:I1065)))</f>
        <v/>
      </c>
      <c r="G284" s="61" t="str">
        <f>IF($F$242="","",IF(A284="","",SUM(คะแนนรายวิชา!H1065:I1065)))</f>
        <v/>
      </c>
      <c r="H284" s="61" t="str">
        <f t="shared" si="85"/>
        <v/>
      </c>
      <c r="I284" s="62" t="str">
        <f>IF($F$242="","",IF(A284="","",คะแนนรายวิชา!L1065))</f>
        <v/>
      </c>
      <c r="J284" s="61" t="str">
        <f>IF($J$242="","",IF(A284="","",SUM(คะแนนรายวิชา!D1125:E1125)))</f>
        <v/>
      </c>
      <c r="K284" s="61" t="str">
        <f>IF($J$242="","",IF(A284="","",SUM(คะแนนรายวิชา!H1125:I1125)))</f>
        <v/>
      </c>
      <c r="L284" s="61" t="str">
        <f t="shared" si="86"/>
        <v/>
      </c>
      <c r="M284" s="62" t="str">
        <f>IF($J$242="","",IF(A284="","",คะแนนรายวิชา!L1125))</f>
        <v/>
      </c>
      <c r="N284" s="61" t="str">
        <f>IF($N$242="","",IF(A284="","",SUM(คะแนนรายวิชา!D1184:E1184)))</f>
        <v/>
      </c>
      <c r="O284" s="61" t="str">
        <f>IF($N$242="","",IF(A284="","",SUM(คะแนนรายวิชา!H1184:I1184)))</f>
        <v/>
      </c>
      <c r="P284" s="61" t="str">
        <f t="shared" si="87"/>
        <v/>
      </c>
      <c r="Q284" s="62" t="str">
        <f>IF($N$242="","",IF(A284="","",คะแนนรายวิชา!L1184))</f>
        <v/>
      </c>
      <c r="R284" s="141" t="str">
        <f>IF('กรอกข้อมูล นร1'!E42="ย้าย",'กรอกข้อมูล นร1'!E42,"")</f>
        <v/>
      </c>
      <c r="S284" s="6" t="str">
        <f t="shared" si="82"/>
        <v/>
      </c>
      <c r="T284" s="6" t="str">
        <f t="shared" si="88"/>
        <v/>
      </c>
      <c r="U284" s="6" t="str">
        <f t="shared" si="89"/>
        <v/>
      </c>
      <c r="V284" s="6" t="str">
        <f t="shared" si="90"/>
        <v/>
      </c>
      <c r="W284" s="6" t="str">
        <f t="shared" si="83"/>
        <v/>
      </c>
      <c r="X284" s="310"/>
      <c r="Y284" s="6" t="str">
        <f t="shared" si="91"/>
        <v/>
      </c>
      <c r="Z284" s="6" t="str">
        <f t="shared" si="92"/>
        <v/>
      </c>
      <c r="AA284" s="6" t="str">
        <f t="shared" si="93"/>
        <v/>
      </c>
      <c r="AB284" s="6" t="str">
        <f t="shared" si="94"/>
        <v/>
      </c>
    </row>
    <row r="285" spans="1:28" s="6" customFormat="1" ht="13.5" customHeight="1">
      <c r="A285" s="54" t="str">
        <f>เวลาเรียน1!A45</f>
        <v/>
      </c>
      <c r="B285" s="61" t="str">
        <f>IF($B$242="","",IF(A285="","",SUM(คะแนนรายวิชา!D1007:E1007)))</f>
        <v/>
      </c>
      <c r="C285" s="61" t="str">
        <f>IF($B$242="","",IF(A285="","",SUM(คะแนนรายวิชา!H1007:I1007)))</f>
        <v/>
      </c>
      <c r="D285" s="61" t="str">
        <f t="shared" si="84"/>
        <v/>
      </c>
      <c r="E285" s="62" t="str">
        <f>IF($B$242="","",IF(A285="","",คะแนนรายวิชา!L1007))</f>
        <v/>
      </c>
      <c r="F285" s="61" t="str">
        <f>IF($F$242="","",IF(A285="","",SUM(คะแนนรายวิชา!H1066:I1066)))</f>
        <v/>
      </c>
      <c r="G285" s="61" t="str">
        <f>IF($F$242="","",IF(A285="","",SUM(คะแนนรายวิชา!H1066:I1066)))</f>
        <v/>
      </c>
      <c r="H285" s="61" t="str">
        <f t="shared" si="85"/>
        <v/>
      </c>
      <c r="I285" s="62" t="str">
        <f>IF($F$242="","",IF(A285="","",คะแนนรายวิชา!L1066))</f>
        <v/>
      </c>
      <c r="J285" s="61" t="str">
        <f>IF($J$242="","",IF(A285="","",SUM(คะแนนรายวิชา!D1126:E1126)))</f>
        <v/>
      </c>
      <c r="K285" s="61" t="str">
        <f>IF($J$242="","",IF(A285="","",SUM(คะแนนรายวิชา!H1126:I1126)))</f>
        <v/>
      </c>
      <c r="L285" s="61" t="str">
        <f t="shared" si="86"/>
        <v/>
      </c>
      <c r="M285" s="62" t="str">
        <f>IF($J$242="","",IF(A285="","",คะแนนรายวิชา!L1126))</f>
        <v/>
      </c>
      <c r="N285" s="61" t="str">
        <f>IF($N$242="","",IF(A285="","",SUM(คะแนนรายวิชา!D1185:E1185)))</f>
        <v/>
      </c>
      <c r="O285" s="61" t="str">
        <f>IF($N$242="","",IF(A285="","",SUM(คะแนนรายวิชา!H1185:I1185)))</f>
        <v/>
      </c>
      <c r="P285" s="61" t="str">
        <f t="shared" si="87"/>
        <v/>
      </c>
      <c r="Q285" s="62" t="str">
        <f>IF($N$242="","",IF(A285="","",คะแนนรายวิชา!L1185))</f>
        <v/>
      </c>
      <c r="R285" s="141" t="str">
        <f>IF('กรอกข้อมูล นร1'!E43="ย้าย",'กรอกข้อมูล นร1'!E43,"")</f>
        <v/>
      </c>
      <c r="S285" s="6" t="str">
        <f t="shared" si="82"/>
        <v/>
      </c>
      <c r="T285" s="6" t="str">
        <f t="shared" si="88"/>
        <v/>
      </c>
      <c r="U285" s="6" t="str">
        <f t="shared" si="89"/>
        <v/>
      </c>
      <c r="V285" s="6" t="str">
        <f t="shared" si="90"/>
        <v/>
      </c>
      <c r="W285" s="6" t="str">
        <f t="shared" si="83"/>
        <v/>
      </c>
      <c r="X285" s="310"/>
      <c r="Y285" s="6" t="str">
        <f t="shared" si="91"/>
        <v/>
      </c>
      <c r="Z285" s="6" t="str">
        <f t="shared" si="92"/>
        <v/>
      </c>
      <c r="AA285" s="6" t="str">
        <f t="shared" si="93"/>
        <v/>
      </c>
      <c r="AB285" s="6" t="str">
        <f t="shared" si="94"/>
        <v/>
      </c>
    </row>
    <row r="286" spans="1:28" s="6" customFormat="1" ht="13.5" customHeight="1">
      <c r="A286" s="54" t="str">
        <f>เวลาเรียน1!A46</f>
        <v/>
      </c>
      <c r="B286" s="61" t="str">
        <f>IF($B$242="","",IF(A286="","",SUM(คะแนนรายวิชา!D1008:E1008)))</f>
        <v/>
      </c>
      <c r="C286" s="61" t="str">
        <f>IF($B$242="","",IF(A286="","",SUM(คะแนนรายวิชา!H1008:I1008)))</f>
        <v/>
      </c>
      <c r="D286" s="61" t="str">
        <f t="shared" si="84"/>
        <v/>
      </c>
      <c r="E286" s="62" t="str">
        <f>IF($B$242="","",IF(A286="","",คะแนนรายวิชา!L1008))</f>
        <v/>
      </c>
      <c r="F286" s="61" t="str">
        <f>IF($F$242="","",IF(A286="","",SUM(คะแนนรายวิชา!H1067:I1067)))</f>
        <v/>
      </c>
      <c r="G286" s="61" t="str">
        <f>IF($F$242="","",IF(A286="","",SUM(คะแนนรายวิชา!H1067:I1067)))</f>
        <v/>
      </c>
      <c r="H286" s="61" t="str">
        <f t="shared" si="85"/>
        <v/>
      </c>
      <c r="I286" s="62" t="str">
        <f>IF($F$242="","",IF(A286="","",คะแนนรายวิชา!L1067))</f>
        <v/>
      </c>
      <c r="J286" s="61" t="str">
        <f>IF($J$242="","",IF(A286="","",SUM(คะแนนรายวิชา!D1127:E1127)))</f>
        <v/>
      </c>
      <c r="K286" s="61" t="str">
        <f>IF($J$242="","",IF(A286="","",SUM(คะแนนรายวิชา!H1127:I1127)))</f>
        <v/>
      </c>
      <c r="L286" s="61" t="str">
        <f t="shared" si="86"/>
        <v/>
      </c>
      <c r="M286" s="62" t="str">
        <f>IF($J$242="","",IF(A286="","",คะแนนรายวิชา!L1127))</f>
        <v/>
      </c>
      <c r="N286" s="61" t="str">
        <f>IF($N$242="","",IF(A286="","",SUM(คะแนนรายวิชา!D1186:E1186)))</f>
        <v/>
      </c>
      <c r="O286" s="61" t="str">
        <f>IF($N$242="","",IF(A286="","",SUM(คะแนนรายวิชา!H1186:I1186)))</f>
        <v/>
      </c>
      <c r="P286" s="61" t="str">
        <f t="shared" si="87"/>
        <v/>
      </c>
      <c r="Q286" s="62" t="str">
        <f>IF($N$242="","",IF(A286="","",คะแนนรายวิชา!L1186))</f>
        <v/>
      </c>
      <c r="R286" s="141" t="str">
        <f>IF('กรอกข้อมูล นร1'!E44="ย้าย",'กรอกข้อมูล นร1'!E44,"")</f>
        <v/>
      </c>
      <c r="S286" s="6" t="str">
        <f t="shared" si="82"/>
        <v/>
      </c>
      <c r="T286" s="6" t="str">
        <f t="shared" si="88"/>
        <v/>
      </c>
      <c r="U286" s="6" t="str">
        <f t="shared" si="89"/>
        <v/>
      </c>
      <c r="V286" s="6" t="str">
        <f t="shared" si="90"/>
        <v/>
      </c>
      <c r="W286" s="6" t="str">
        <f t="shared" si="83"/>
        <v/>
      </c>
      <c r="X286" s="310"/>
      <c r="Y286" s="6" t="str">
        <f t="shared" si="91"/>
        <v/>
      </c>
      <c r="Z286" s="6" t="str">
        <f t="shared" si="92"/>
        <v/>
      </c>
      <c r="AA286" s="6" t="str">
        <f t="shared" si="93"/>
        <v/>
      </c>
      <c r="AB286" s="6" t="str">
        <f t="shared" si="94"/>
        <v/>
      </c>
    </row>
    <row r="287" spans="1:28" s="6" customFormat="1" ht="13.5" customHeight="1">
      <c r="A287" s="54" t="str">
        <f>เวลาเรียน1!A47</f>
        <v/>
      </c>
      <c r="B287" s="61" t="str">
        <f>IF($B$242="","",IF(A287="","",SUM(คะแนนรายวิชา!D1009:E1009)))</f>
        <v/>
      </c>
      <c r="C287" s="61" t="str">
        <f>IF($B$242="","",IF(A287="","",SUM(คะแนนรายวิชา!H1009:I1009)))</f>
        <v/>
      </c>
      <c r="D287" s="61" t="str">
        <f t="shared" si="84"/>
        <v/>
      </c>
      <c r="E287" s="62" t="str">
        <f>IF($B$242="","",IF(A287="","",คะแนนรายวิชา!L1009))</f>
        <v/>
      </c>
      <c r="F287" s="61" t="str">
        <f>IF($F$242="","",IF(A287="","",SUM(คะแนนรายวิชา!H1068:I1068)))</f>
        <v/>
      </c>
      <c r="G287" s="61" t="str">
        <f>IF($F$242="","",IF(A287="","",SUM(คะแนนรายวิชา!H1068:I1068)))</f>
        <v/>
      </c>
      <c r="H287" s="61" t="str">
        <f t="shared" si="85"/>
        <v/>
      </c>
      <c r="I287" s="62" t="str">
        <f>IF($F$242="","",IF(A287="","",คะแนนรายวิชา!L1068))</f>
        <v/>
      </c>
      <c r="J287" s="61" t="str">
        <f>IF($J$242="","",IF(A287="","",SUM(คะแนนรายวิชา!D1128:E1128)))</f>
        <v/>
      </c>
      <c r="K287" s="61" t="str">
        <f>IF($J$242="","",IF(A287="","",SUM(คะแนนรายวิชา!H1128:I1128)))</f>
        <v/>
      </c>
      <c r="L287" s="61" t="str">
        <f t="shared" si="86"/>
        <v/>
      </c>
      <c r="M287" s="62" t="str">
        <f>IF($J$242="","",IF(A287="","",คะแนนรายวิชา!L1128))</f>
        <v/>
      </c>
      <c r="N287" s="61" t="str">
        <f>IF($N$242="","",IF(A287="","",SUM(คะแนนรายวิชา!D1187:E1187)))</f>
        <v/>
      </c>
      <c r="O287" s="61" t="str">
        <f>IF($N$242="","",IF(A287="","",SUM(คะแนนรายวิชา!H1187:I1187)))</f>
        <v/>
      </c>
      <c r="P287" s="61" t="str">
        <f t="shared" si="87"/>
        <v/>
      </c>
      <c r="Q287" s="62" t="str">
        <f>IF($N$242="","",IF(A287="","",คะแนนรายวิชา!L1187))</f>
        <v/>
      </c>
      <c r="R287" s="141" t="str">
        <f>IF('กรอกข้อมูล นร1'!E45="ย้าย",'กรอกข้อมูล นร1'!E45,"")</f>
        <v/>
      </c>
      <c r="S287" s="6" t="str">
        <f t="shared" si="82"/>
        <v/>
      </c>
      <c r="T287" s="6" t="str">
        <f t="shared" si="88"/>
        <v/>
      </c>
      <c r="U287" s="6" t="str">
        <f t="shared" si="89"/>
        <v/>
      </c>
      <c r="V287" s="6" t="str">
        <f t="shared" si="90"/>
        <v/>
      </c>
      <c r="W287" s="6" t="str">
        <f t="shared" si="83"/>
        <v/>
      </c>
      <c r="X287" s="310"/>
      <c r="Y287" s="6" t="str">
        <f t="shared" si="91"/>
        <v/>
      </c>
      <c r="Z287" s="6" t="str">
        <f t="shared" si="92"/>
        <v/>
      </c>
      <c r="AA287" s="6" t="str">
        <f t="shared" si="93"/>
        <v/>
      </c>
      <c r="AB287" s="6" t="str">
        <f t="shared" si="94"/>
        <v/>
      </c>
    </row>
    <row r="288" spans="1:28" s="6" customFormat="1" ht="13.5" customHeight="1">
      <c r="A288" s="54" t="str">
        <f>เวลาเรียน1!A48</f>
        <v/>
      </c>
      <c r="B288" s="61" t="str">
        <f>IF($B$242="","",IF(A288="","",SUM(คะแนนรายวิชา!D1010:E1010)))</f>
        <v/>
      </c>
      <c r="C288" s="61" t="str">
        <f>IF($B$242="","",IF(A288="","",SUM(คะแนนรายวิชา!H1010:I1010)))</f>
        <v/>
      </c>
      <c r="D288" s="61" t="str">
        <f t="shared" si="84"/>
        <v/>
      </c>
      <c r="E288" s="62" t="str">
        <f>IF($B$242="","",IF(A288="","",คะแนนรายวิชา!L1010))</f>
        <v/>
      </c>
      <c r="F288" s="61" t="str">
        <f>IF($F$242="","",IF(A288="","",SUM(คะแนนรายวิชา!H1069:I1069)))</f>
        <v/>
      </c>
      <c r="G288" s="61" t="str">
        <f>IF($F$242="","",IF(A288="","",SUM(คะแนนรายวิชา!H1069:I1069)))</f>
        <v/>
      </c>
      <c r="H288" s="61" t="str">
        <f t="shared" si="85"/>
        <v/>
      </c>
      <c r="I288" s="62" t="str">
        <f>IF($F$242="","",IF(A288="","",คะแนนรายวิชา!L1069))</f>
        <v/>
      </c>
      <c r="J288" s="61" t="str">
        <f>IF($J$242="","",IF(A288="","",SUM(คะแนนรายวิชา!D1129:E1129)))</f>
        <v/>
      </c>
      <c r="K288" s="61" t="str">
        <f>IF($J$242="","",IF(A288="","",SUM(คะแนนรายวิชา!H1129:I1129)))</f>
        <v/>
      </c>
      <c r="L288" s="61" t="str">
        <f t="shared" si="86"/>
        <v/>
      </c>
      <c r="M288" s="62" t="str">
        <f>IF($J$242="","",IF(A288="","",คะแนนรายวิชา!L1129))</f>
        <v/>
      </c>
      <c r="N288" s="61" t="str">
        <f>IF($N$242="","",IF(A288="","",SUM(คะแนนรายวิชา!D1188:E1188)))</f>
        <v/>
      </c>
      <c r="O288" s="61" t="str">
        <f>IF($N$242="","",IF(A288="","",SUM(คะแนนรายวิชา!H1188:I1188)))</f>
        <v/>
      </c>
      <c r="P288" s="61" t="str">
        <f t="shared" si="87"/>
        <v/>
      </c>
      <c r="Q288" s="62" t="str">
        <f>IF($N$242="","",IF(A288="","",คะแนนรายวิชา!L1188))</f>
        <v/>
      </c>
      <c r="R288" s="141" t="str">
        <f>IF('กรอกข้อมูล นร1'!E46="ย้าย",'กรอกข้อมูล นร1'!E46,"")</f>
        <v/>
      </c>
      <c r="S288" s="6" t="str">
        <f t="shared" si="82"/>
        <v/>
      </c>
      <c r="T288" s="6" t="str">
        <f t="shared" si="88"/>
        <v/>
      </c>
      <c r="U288" s="6" t="str">
        <f t="shared" si="89"/>
        <v/>
      </c>
      <c r="V288" s="6" t="str">
        <f t="shared" si="90"/>
        <v/>
      </c>
      <c r="W288" s="6" t="str">
        <f t="shared" si="83"/>
        <v/>
      </c>
      <c r="X288" s="310"/>
      <c r="Y288" s="6" t="str">
        <f t="shared" si="91"/>
        <v/>
      </c>
      <c r="Z288" s="6" t="str">
        <f t="shared" si="92"/>
        <v/>
      </c>
      <c r="AA288" s="6" t="str">
        <f t="shared" si="93"/>
        <v/>
      </c>
      <c r="AB288" s="6" t="str">
        <f t="shared" si="94"/>
        <v/>
      </c>
    </row>
    <row r="289" spans="1:28" s="6" customFormat="1" ht="13.5" customHeight="1">
      <c r="A289" s="54" t="str">
        <f>เวลาเรียน1!A49</f>
        <v/>
      </c>
      <c r="B289" s="61" t="str">
        <f>IF($B$242="","",IF(A289="","",SUM(คะแนนรายวิชา!D1011:E1011)))</f>
        <v/>
      </c>
      <c r="C289" s="61" t="str">
        <f>IF($B$242="","",IF(A289="","",SUM(คะแนนรายวิชา!H1011:I1011)))</f>
        <v/>
      </c>
      <c r="D289" s="61" t="str">
        <f t="shared" si="84"/>
        <v/>
      </c>
      <c r="E289" s="62" t="str">
        <f>IF($B$242="","",IF(A289="","",คะแนนรายวิชา!L1011))</f>
        <v/>
      </c>
      <c r="F289" s="61" t="str">
        <f>IF($F$242="","",IF(A289="","",SUM(คะแนนรายวิชา!H1070:I1070)))</f>
        <v/>
      </c>
      <c r="G289" s="61" t="str">
        <f>IF($F$242="","",IF(A289="","",SUM(คะแนนรายวิชา!H1070:I1070)))</f>
        <v/>
      </c>
      <c r="H289" s="61" t="str">
        <f t="shared" si="85"/>
        <v/>
      </c>
      <c r="I289" s="62" t="str">
        <f>IF($F$242="","",IF(A289="","",คะแนนรายวิชา!L1070))</f>
        <v/>
      </c>
      <c r="J289" s="61" t="str">
        <f>IF($J$242="","",IF(A289="","",SUM(คะแนนรายวิชา!D1130:E1130)))</f>
        <v/>
      </c>
      <c r="K289" s="61" t="str">
        <f>IF($J$242="","",IF(A289="","",SUM(คะแนนรายวิชา!H1130:I1130)))</f>
        <v/>
      </c>
      <c r="L289" s="61" t="str">
        <f t="shared" si="86"/>
        <v/>
      </c>
      <c r="M289" s="62" t="str">
        <f>IF($J$242="","",IF(A289="","",คะแนนรายวิชา!L1130))</f>
        <v/>
      </c>
      <c r="N289" s="61" t="str">
        <f>IF($N$242="","",IF(A289="","",SUM(คะแนนรายวิชา!D1189:E1189)))</f>
        <v/>
      </c>
      <c r="O289" s="61" t="str">
        <f>IF($N$242="","",IF(A289="","",SUM(คะแนนรายวิชา!H1189:I1189)))</f>
        <v/>
      </c>
      <c r="P289" s="61" t="str">
        <f t="shared" si="87"/>
        <v/>
      </c>
      <c r="Q289" s="62" t="str">
        <f>IF($N$242="","",IF(A289="","",คะแนนรายวิชา!L1189))</f>
        <v/>
      </c>
      <c r="R289" s="141" t="str">
        <f>IF('กรอกข้อมูล นร1'!E47="ย้าย",'กรอกข้อมูล นร1'!E47,"")</f>
        <v/>
      </c>
      <c r="S289" s="6" t="str">
        <f t="shared" si="82"/>
        <v/>
      </c>
      <c r="T289" s="6" t="str">
        <f t="shared" si="88"/>
        <v/>
      </c>
      <c r="U289" s="6" t="str">
        <f t="shared" si="89"/>
        <v/>
      </c>
      <c r="V289" s="6" t="str">
        <f t="shared" si="90"/>
        <v/>
      </c>
      <c r="W289" s="6" t="str">
        <f t="shared" si="83"/>
        <v/>
      </c>
      <c r="X289" s="310"/>
      <c r="Y289" s="6" t="str">
        <f t="shared" si="91"/>
        <v/>
      </c>
      <c r="Z289" s="6" t="str">
        <f t="shared" si="92"/>
        <v/>
      </c>
      <c r="AA289" s="6" t="str">
        <f t="shared" si="93"/>
        <v/>
      </c>
      <c r="AB289" s="6" t="str">
        <f t="shared" si="94"/>
        <v/>
      </c>
    </row>
    <row r="290" spans="1:28" s="6" customFormat="1" ht="13.5" customHeight="1">
      <c r="A290" s="54" t="str">
        <f>เวลาเรียน1!A50</f>
        <v/>
      </c>
      <c r="B290" s="61" t="str">
        <f>IF($B$242="","",IF(A290="","",SUM(คะแนนรายวิชา!D1012:E1012)))</f>
        <v/>
      </c>
      <c r="C290" s="61" t="str">
        <f>IF($B$242="","",IF(A290="","",SUM(คะแนนรายวิชา!H1012:I1012)))</f>
        <v/>
      </c>
      <c r="D290" s="61" t="str">
        <f t="shared" si="84"/>
        <v/>
      </c>
      <c r="E290" s="62" t="str">
        <f>IF($B$242="","",IF(A290="","",คะแนนรายวิชา!L1012))</f>
        <v/>
      </c>
      <c r="F290" s="61" t="str">
        <f>IF($F$242="","",IF(A290="","",SUM(คะแนนรายวิชา!H1071:I1071)))</f>
        <v/>
      </c>
      <c r="G290" s="61" t="str">
        <f>IF($F$242="","",IF(A290="","",SUM(คะแนนรายวิชา!H1071:I1071)))</f>
        <v/>
      </c>
      <c r="H290" s="61" t="str">
        <f t="shared" si="85"/>
        <v/>
      </c>
      <c r="I290" s="62" t="str">
        <f>IF($F$242="","",IF(A290="","",คะแนนรายวิชา!L1071))</f>
        <v/>
      </c>
      <c r="J290" s="61" t="str">
        <f>IF($J$242="","",IF(A290="","",SUM(คะแนนรายวิชา!D1131:E1131)))</f>
        <v/>
      </c>
      <c r="K290" s="61" t="str">
        <f>IF($J$242="","",IF(A290="","",SUM(คะแนนรายวิชา!H1131:I1131)))</f>
        <v/>
      </c>
      <c r="L290" s="61" t="str">
        <f t="shared" si="86"/>
        <v/>
      </c>
      <c r="M290" s="62" t="str">
        <f>IF($J$242="","",IF(A290="","",คะแนนรายวิชา!L1131))</f>
        <v/>
      </c>
      <c r="N290" s="61" t="str">
        <f>IF($N$242="","",IF(A290="","",SUM(คะแนนรายวิชา!D1190:E1190)))</f>
        <v/>
      </c>
      <c r="O290" s="61" t="str">
        <f>IF($N$242="","",IF(A290="","",SUM(คะแนนรายวิชา!H1190:I1190)))</f>
        <v/>
      </c>
      <c r="P290" s="61" t="str">
        <f t="shared" si="87"/>
        <v/>
      </c>
      <c r="Q290" s="62" t="str">
        <f>IF($N$242="","",IF(A290="","",คะแนนรายวิชา!L1190))</f>
        <v/>
      </c>
      <c r="R290" s="141" t="str">
        <f>IF('กรอกข้อมูล นร1'!E48="ย้าย",'กรอกข้อมูล นร1'!E48,"")</f>
        <v/>
      </c>
      <c r="S290" s="6" t="str">
        <f t="shared" si="82"/>
        <v/>
      </c>
      <c r="T290" s="6" t="str">
        <f t="shared" si="88"/>
        <v/>
      </c>
      <c r="U290" s="6" t="str">
        <f t="shared" si="89"/>
        <v/>
      </c>
      <c r="V290" s="6" t="str">
        <f t="shared" si="90"/>
        <v/>
      </c>
      <c r="W290" s="6" t="str">
        <f t="shared" si="83"/>
        <v/>
      </c>
      <c r="X290" s="310"/>
      <c r="Y290" s="6" t="str">
        <f t="shared" si="91"/>
        <v/>
      </c>
      <c r="Z290" s="6" t="str">
        <f t="shared" si="92"/>
        <v/>
      </c>
      <c r="AA290" s="6" t="str">
        <f t="shared" si="93"/>
        <v/>
      </c>
      <c r="AB290" s="6" t="str">
        <f t="shared" si="94"/>
        <v/>
      </c>
    </row>
    <row r="291" spans="1:28" s="6" customFormat="1" ht="13.5" customHeight="1">
      <c r="A291" s="54" t="str">
        <f>เวลาเรียน1!A51</f>
        <v/>
      </c>
      <c r="B291" s="61" t="str">
        <f>IF($B$242="","",IF(A291="","",SUM(คะแนนรายวิชา!D1013:E1013)))</f>
        <v/>
      </c>
      <c r="C291" s="61" t="str">
        <f>IF($B$242="","",IF(A291="","",SUM(คะแนนรายวิชา!H1013:I1013)))</f>
        <v/>
      </c>
      <c r="D291" s="61" t="str">
        <f t="shared" si="84"/>
        <v/>
      </c>
      <c r="E291" s="62" t="str">
        <f>IF($B$242="","",IF(A291="","",คะแนนรายวิชา!L1013))</f>
        <v/>
      </c>
      <c r="F291" s="61" t="str">
        <f>IF($F$242="","",IF(A291="","",SUM(คะแนนรายวิชา!H1072:I1072)))</f>
        <v/>
      </c>
      <c r="G291" s="61" t="str">
        <f>IF($F$242="","",IF(A291="","",SUM(คะแนนรายวิชา!H1072:I1072)))</f>
        <v/>
      </c>
      <c r="H291" s="61" t="str">
        <f t="shared" si="85"/>
        <v/>
      </c>
      <c r="I291" s="62" t="str">
        <f>IF($F$242="","",IF(A291="","",คะแนนรายวิชา!L1072))</f>
        <v/>
      </c>
      <c r="J291" s="61" t="str">
        <f>IF($J$242="","",IF(A291="","",SUM(คะแนนรายวิชา!D1132:E1132)))</f>
        <v/>
      </c>
      <c r="K291" s="61" t="str">
        <f>IF($J$242="","",IF(A291="","",SUM(คะแนนรายวิชา!H1132:I1132)))</f>
        <v/>
      </c>
      <c r="L291" s="61" t="str">
        <f t="shared" si="86"/>
        <v/>
      </c>
      <c r="M291" s="62" t="str">
        <f>IF($J$242="","",IF(A291="","",คะแนนรายวิชา!L1132))</f>
        <v/>
      </c>
      <c r="N291" s="61" t="str">
        <f>IF($N$242="","",IF(A291="","",SUM(คะแนนรายวิชา!D1191:E1191)))</f>
        <v/>
      </c>
      <c r="O291" s="61" t="str">
        <f>IF($N$242="","",IF(A291="","",SUM(คะแนนรายวิชา!H1191:I1191)))</f>
        <v/>
      </c>
      <c r="P291" s="61" t="str">
        <f t="shared" si="87"/>
        <v/>
      </c>
      <c r="Q291" s="62" t="str">
        <f>IF($N$242="","",IF(A291="","",คะแนนรายวิชา!L1191))</f>
        <v/>
      </c>
      <c r="R291" s="141" t="str">
        <f>IF('กรอกข้อมูล นร1'!E49="ย้าย",'กรอกข้อมูล นร1'!E49,"")</f>
        <v/>
      </c>
      <c r="S291" s="6" t="str">
        <f t="shared" si="82"/>
        <v/>
      </c>
      <c r="T291" s="6" t="str">
        <f t="shared" si="88"/>
        <v/>
      </c>
      <c r="U291" s="6" t="str">
        <f t="shared" si="89"/>
        <v/>
      </c>
      <c r="V291" s="6" t="str">
        <f t="shared" si="90"/>
        <v/>
      </c>
      <c r="W291" s="6" t="str">
        <f t="shared" si="83"/>
        <v/>
      </c>
      <c r="X291" s="310"/>
      <c r="Y291" s="6" t="str">
        <f t="shared" si="91"/>
        <v/>
      </c>
      <c r="Z291" s="6" t="str">
        <f t="shared" si="92"/>
        <v/>
      </c>
      <c r="AA291" s="6" t="str">
        <f t="shared" si="93"/>
        <v/>
      </c>
      <c r="AB291" s="6" t="str">
        <f t="shared" si="94"/>
        <v/>
      </c>
    </row>
    <row r="292" spans="1:28" s="6" customFormat="1" ht="13.5" customHeight="1">
      <c r="A292" s="54" t="str">
        <f>เวลาเรียน1!A52</f>
        <v/>
      </c>
      <c r="B292" s="61" t="str">
        <f>IF($B$242="","",IF(A292="","",SUM(คะแนนรายวิชา!D1014:E1014)))</f>
        <v/>
      </c>
      <c r="C292" s="61" t="str">
        <f>IF($B$242="","",IF(A292="","",SUM(คะแนนรายวิชา!H1014:I1014)))</f>
        <v/>
      </c>
      <c r="D292" s="61" t="str">
        <f t="shared" si="84"/>
        <v/>
      </c>
      <c r="E292" s="62" t="str">
        <f>IF($B$242="","",IF(A292="","",คะแนนรายวิชา!L1014))</f>
        <v/>
      </c>
      <c r="F292" s="61" t="str">
        <f>IF($F$242="","",IF(A292="","",SUM(คะแนนรายวิชา!H1073:I1073)))</f>
        <v/>
      </c>
      <c r="G292" s="61" t="str">
        <f>IF($F$242="","",IF(A292="","",SUM(คะแนนรายวิชา!H1073:I1073)))</f>
        <v/>
      </c>
      <c r="H292" s="61" t="str">
        <f t="shared" si="85"/>
        <v/>
      </c>
      <c r="I292" s="62" t="str">
        <f>IF($F$242="","",IF(A292="","",คะแนนรายวิชา!L1073))</f>
        <v/>
      </c>
      <c r="J292" s="61" t="str">
        <f>IF($J$242="","",IF(A292="","",SUM(คะแนนรายวิชา!D1133:E1133)))</f>
        <v/>
      </c>
      <c r="K292" s="61" t="str">
        <f>IF($J$242="","",IF(A292="","",SUM(คะแนนรายวิชา!H1133:I1133)))</f>
        <v/>
      </c>
      <c r="L292" s="61" t="str">
        <f t="shared" si="86"/>
        <v/>
      </c>
      <c r="M292" s="62" t="str">
        <f>IF($J$242="","",IF(A292="","",คะแนนรายวิชา!L1133))</f>
        <v/>
      </c>
      <c r="N292" s="61" t="str">
        <f>IF($N$242="","",IF(A292="","",SUM(คะแนนรายวิชา!D1192:E1192)))</f>
        <v/>
      </c>
      <c r="O292" s="61" t="str">
        <f>IF($N$242="","",IF(A292="","",SUM(คะแนนรายวิชา!H1192:I1192)))</f>
        <v/>
      </c>
      <c r="P292" s="61" t="str">
        <f t="shared" si="87"/>
        <v/>
      </c>
      <c r="Q292" s="62" t="str">
        <f>IF($N$242="","",IF(A292="","",คะแนนรายวิชา!L1192))</f>
        <v/>
      </c>
      <c r="R292" s="141" t="str">
        <f>IF('กรอกข้อมูล นร1'!E50="ย้าย",'กรอกข้อมูล นร1'!E50,"")</f>
        <v/>
      </c>
      <c r="S292" s="6" t="str">
        <f t="shared" si="82"/>
        <v/>
      </c>
      <c r="T292" s="6" t="str">
        <f t="shared" si="88"/>
        <v/>
      </c>
      <c r="U292" s="6" t="str">
        <f t="shared" si="89"/>
        <v/>
      </c>
      <c r="V292" s="6" t="str">
        <f t="shared" si="90"/>
        <v/>
      </c>
      <c r="W292" s="6" t="str">
        <f t="shared" si="83"/>
        <v/>
      </c>
      <c r="X292" s="310"/>
      <c r="Y292" s="6" t="str">
        <f t="shared" si="91"/>
        <v/>
      </c>
      <c r="Z292" s="6" t="str">
        <f t="shared" si="92"/>
        <v/>
      </c>
      <c r="AA292" s="6" t="str">
        <f t="shared" si="93"/>
        <v/>
      </c>
      <c r="AB292" s="6" t="str">
        <f t="shared" si="94"/>
        <v/>
      </c>
    </row>
    <row r="293" spans="1:28" s="6" customFormat="1" ht="13.5" customHeight="1">
      <c r="A293" s="54" t="str">
        <f>เวลาเรียน1!A53</f>
        <v/>
      </c>
      <c r="B293" s="61" t="str">
        <f>IF($B$242="","",IF(A293="","",SUM(คะแนนรายวิชา!D1015:E1015)))</f>
        <v/>
      </c>
      <c r="C293" s="61" t="str">
        <f>IF($B$242="","",IF(A293="","",SUM(คะแนนรายวิชา!H1015:I1015)))</f>
        <v/>
      </c>
      <c r="D293" s="61" t="str">
        <f t="shared" si="84"/>
        <v/>
      </c>
      <c r="E293" s="62" t="str">
        <f>IF($B$242="","",IF(A293="","",คะแนนรายวิชา!L1015))</f>
        <v/>
      </c>
      <c r="F293" s="61" t="str">
        <f>IF($F$242="","",IF(A293="","",SUM(คะแนนรายวิชา!H1074:I1074)))</f>
        <v/>
      </c>
      <c r="G293" s="61" t="str">
        <f>IF($F$242="","",IF(A293="","",SUM(คะแนนรายวิชา!H1074:I1074)))</f>
        <v/>
      </c>
      <c r="H293" s="61" t="str">
        <f t="shared" si="85"/>
        <v/>
      </c>
      <c r="I293" s="62" t="str">
        <f>IF($F$242="","",IF(A293="","",คะแนนรายวิชา!L1074))</f>
        <v/>
      </c>
      <c r="J293" s="61" t="str">
        <f>IF($J$242="","",IF(A293="","",SUM(คะแนนรายวิชา!D1134:E1134)))</f>
        <v/>
      </c>
      <c r="K293" s="61" t="str">
        <f>IF($J$242="","",IF(A293="","",SUM(คะแนนรายวิชา!H1134:I1134)))</f>
        <v/>
      </c>
      <c r="L293" s="61" t="str">
        <f t="shared" si="86"/>
        <v/>
      </c>
      <c r="M293" s="62" t="str">
        <f>IF($J$242="","",IF(A293="","",คะแนนรายวิชา!L1134))</f>
        <v/>
      </c>
      <c r="N293" s="61" t="str">
        <f>IF($N$242="","",IF(A293="","",SUM(คะแนนรายวิชา!D1193:E1193)))</f>
        <v/>
      </c>
      <c r="O293" s="61" t="str">
        <f>IF($N$242="","",IF(A293="","",SUM(คะแนนรายวิชา!H1193:I1193)))</f>
        <v/>
      </c>
      <c r="P293" s="61" t="str">
        <f t="shared" si="87"/>
        <v/>
      </c>
      <c r="Q293" s="62" t="str">
        <f>IF($N$242="","",IF(A293="","",คะแนนรายวิชา!L1193))</f>
        <v/>
      </c>
      <c r="R293" s="141" t="str">
        <f>IF('กรอกข้อมูล นร1'!E51="ย้าย",'กรอกข้อมูล นร1'!E51,"")</f>
        <v/>
      </c>
      <c r="S293" s="6" t="str">
        <f t="shared" si="82"/>
        <v/>
      </c>
      <c r="T293" s="6" t="str">
        <f t="shared" si="88"/>
        <v/>
      </c>
      <c r="U293" s="6" t="str">
        <f t="shared" si="89"/>
        <v/>
      </c>
      <c r="V293" s="6" t="str">
        <f t="shared" si="90"/>
        <v/>
      </c>
      <c r="W293" s="6" t="str">
        <f t="shared" si="83"/>
        <v/>
      </c>
      <c r="X293" s="310"/>
      <c r="Y293" s="6" t="str">
        <f t="shared" si="91"/>
        <v/>
      </c>
      <c r="Z293" s="6" t="str">
        <f t="shared" si="92"/>
        <v/>
      </c>
      <c r="AA293" s="6" t="str">
        <f t="shared" si="93"/>
        <v/>
      </c>
      <c r="AB293" s="6" t="str">
        <f t="shared" si="94"/>
        <v/>
      </c>
    </row>
    <row r="294" spans="1:28" s="6" customFormat="1" ht="13.5" customHeight="1">
      <c r="A294" s="54" t="str">
        <f>เวลาเรียน1!A54</f>
        <v/>
      </c>
      <c r="B294" s="61" t="str">
        <f>IF($B$242="","",IF(A294="","",SUM(คะแนนรายวิชา!D1016:E1016)))</f>
        <v/>
      </c>
      <c r="C294" s="61" t="str">
        <f>IF($B$242="","",IF(A294="","",SUM(คะแนนรายวิชา!H1016:I1016)))</f>
        <v/>
      </c>
      <c r="D294" s="61" t="str">
        <f t="shared" si="84"/>
        <v/>
      </c>
      <c r="E294" s="62" t="str">
        <f>IF($B$242="","",IF(A294="","",คะแนนรายวิชา!L1016))</f>
        <v/>
      </c>
      <c r="F294" s="61" t="str">
        <f>IF($F$242="","",IF(A294="","",SUM(คะแนนรายวิชา!H1075:I1075)))</f>
        <v/>
      </c>
      <c r="G294" s="61" t="str">
        <f>IF($F$242="","",IF(A294="","",SUM(คะแนนรายวิชา!H1075:I1075)))</f>
        <v/>
      </c>
      <c r="H294" s="61" t="str">
        <f t="shared" si="85"/>
        <v/>
      </c>
      <c r="I294" s="62" t="str">
        <f>IF($F$242="","",IF(A294="","",คะแนนรายวิชา!L1075))</f>
        <v/>
      </c>
      <c r="J294" s="61" t="str">
        <f>IF($J$242="","",IF(A294="","",SUM(คะแนนรายวิชา!D1135:E1135)))</f>
        <v/>
      </c>
      <c r="K294" s="61" t="str">
        <f>IF($J$242="","",IF(A294="","",SUM(คะแนนรายวิชา!H1135:I1135)))</f>
        <v/>
      </c>
      <c r="L294" s="61" t="str">
        <f t="shared" si="86"/>
        <v/>
      </c>
      <c r="M294" s="62" t="str">
        <f>IF($J$242="","",IF(A294="","",คะแนนรายวิชา!L1135))</f>
        <v/>
      </c>
      <c r="N294" s="61" t="str">
        <f>IF($N$242="","",IF(A294="","",SUM(คะแนนรายวิชา!D1194:E1194)))</f>
        <v/>
      </c>
      <c r="O294" s="61" t="str">
        <f>IF($N$242="","",IF(A294="","",SUM(คะแนนรายวิชา!H1194:I1194)))</f>
        <v/>
      </c>
      <c r="P294" s="61" t="str">
        <f t="shared" si="87"/>
        <v/>
      </c>
      <c r="Q294" s="62" t="str">
        <f>IF($N$242="","",IF(A294="","",คะแนนรายวิชา!L1194))</f>
        <v/>
      </c>
      <c r="R294" s="141" t="str">
        <f>IF('กรอกข้อมูล นร1'!E52="ย้าย",'กรอกข้อมูล นร1'!E52,"")</f>
        <v/>
      </c>
      <c r="S294" s="6" t="str">
        <f t="shared" si="82"/>
        <v/>
      </c>
      <c r="T294" s="6" t="str">
        <f t="shared" si="88"/>
        <v/>
      </c>
      <c r="U294" s="6" t="str">
        <f t="shared" si="89"/>
        <v/>
      </c>
      <c r="V294" s="6" t="str">
        <f t="shared" si="90"/>
        <v/>
      </c>
      <c r="W294" s="6" t="str">
        <f t="shared" si="83"/>
        <v/>
      </c>
      <c r="X294" s="310"/>
      <c r="Y294" s="6" t="str">
        <f t="shared" si="91"/>
        <v/>
      </c>
      <c r="Z294" s="6" t="str">
        <f t="shared" si="92"/>
        <v/>
      </c>
      <c r="AA294" s="6" t="str">
        <f t="shared" si="93"/>
        <v/>
      </c>
      <c r="AB294" s="6" t="str">
        <f t="shared" si="94"/>
        <v/>
      </c>
    </row>
    <row r="295" spans="1:28" s="6" customFormat="1" ht="13.5" customHeight="1">
      <c r="A295" s="54" t="str">
        <f>เวลาเรียน1!A55</f>
        <v/>
      </c>
      <c r="B295" s="61" t="str">
        <f>IF($B$242="","",IF(A295="","",SUM(คะแนนรายวิชา!D1017:E1017)))</f>
        <v/>
      </c>
      <c r="C295" s="61" t="str">
        <f>IF($B$242="","",IF(A295="","",SUM(คะแนนรายวิชา!H1017:I1017)))</f>
        <v/>
      </c>
      <c r="D295" s="61" t="str">
        <f t="shared" si="84"/>
        <v/>
      </c>
      <c r="E295" s="62" t="str">
        <f>IF($B$242="","",IF(A295="","",คะแนนรายวิชา!L1017))</f>
        <v/>
      </c>
      <c r="F295" s="61" t="str">
        <f>IF($F$242="","",IF(A295="","",SUM(คะแนนรายวิชา!H1076:I1076)))</f>
        <v/>
      </c>
      <c r="G295" s="61" t="str">
        <f>IF($F$242="","",IF(A295="","",SUM(คะแนนรายวิชา!H1076:I1076)))</f>
        <v/>
      </c>
      <c r="H295" s="61" t="str">
        <f t="shared" si="85"/>
        <v/>
      </c>
      <c r="I295" s="62" t="str">
        <f>IF($F$242="","",IF(A295="","",คะแนนรายวิชา!L1076))</f>
        <v/>
      </c>
      <c r="J295" s="61" t="str">
        <f>IF($J$242="","",IF(A295="","",SUM(คะแนนรายวิชา!D1136:E1136)))</f>
        <v/>
      </c>
      <c r="K295" s="61" t="str">
        <f>IF($J$242="","",IF(A295="","",SUM(คะแนนรายวิชา!H1136:I1136)))</f>
        <v/>
      </c>
      <c r="L295" s="61" t="str">
        <f t="shared" si="86"/>
        <v/>
      </c>
      <c r="M295" s="62" t="str">
        <f>IF($J$242="","",IF(A295="","",คะแนนรายวิชา!L1136))</f>
        <v/>
      </c>
      <c r="N295" s="61" t="str">
        <f>IF($N$242="","",IF(A295="","",SUM(คะแนนรายวิชา!D1195:E1195)))</f>
        <v/>
      </c>
      <c r="O295" s="61" t="str">
        <f>IF($N$242="","",IF(A295="","",SUM(คะแนนรายวิชา!H1195:I1195)))</f>
        <v/>
      </c>
      <c r="P295" s="61" t="str">
        <f t="shared" si="87"/>
        <v/>
      </c>
      <c r="Q295" s="62" t="str">
        <f>IF($N$242="","",IF(A295="","",คะแนนรายวิชา!L1195))</f>
        <v/>
      </c>
      <c r="R295" s="141" t="str">
        <f>IF('กรอกข้อมูล นร1'!E53="ย้าย",'กรอกข้อมูล นร1'!E53,"")</f>
        <v/>
      </c>
      <c r="S295" s="6" t="str">
        <f t="shared" si="82"/>
        <v/>
      </c>
      <c r="T295" s="6" t="str">
        <f t="shared" si="88"/>
        <v/>
      </c>
      <c r="U295" s="6" t="str">
        <f t="shared" si="89"/>
        <v/>
      </c>
      <c r="V295" s="6" t="str">
        <f t="shared" si="90"/>
        <v/>
      </c>
      <c r="W295" s="6" t="str">
        <f t="shared" si="83"/>
        <v/>
      </c>
      <c r="X295" s="310"/>
      <c r="Y295" s="6" t="str">
        <f t="shared" si="91"/>
        <v/>
      </c>
      <c r="Z295" s="6" t="str">
        <f t="shared" si="92"/>
        <v/>
      </c>
      <c r="AA295" s="6" t="str">
        <f t="shared" si="93"/>
        <v/>
      </c>
      <c r="AB295" s="6" t="str">
        <f t="shared" si="94"/>
        <v/>
      </c>
    </row>
    <row r="296" spans="1:28" s="6" customFormat="1" ht="13.5" customHeight="1">
      <c r="A296" s="54" t="str">
        <f>เวลาเรียน1!A56</f>
        <v/>
      </c>
      <c r="B296" s="61" t="str">
        <f>IF($B$242="","",IF(A296="","",SUM(คะแนนรายวิชา!D1018:E1018)))</f>
        <v/>
      </c>
      <c r="C296" s="61" t="str">
        <f>IF($B$242="","",IF(A296="","",SUM(คะแนนรายวิชา!H1018:I1018)))</f>
        <v/>
      </c>
      <c r="D296" s="61" t="str">
        <f>IF($B$242="","",IF(A296="","",ROUND(Y296,0)))</f>
        <v/>
      </c>
      <c r="E296" s="62" t="str">
        <f>IF($B$242="","",IF(A296="","",คะแนนรายวิชา!L1018))</f>
        <v/>
      </c>
      <c r="F296" s="61" t="str">
        <f>IF($F$242="","",IF(A296="","",SUM(คะแนนรายวิชา!H1077:I1077)))</f>
        <v/>
      </c>
      <c r="G296" s="61" t="str">
        <f>IF($F$242="","",IF(A296="","",SUM(คะแนนรายวิชา!H1077:I1077)))</f>
        <v/>
      </c>
      <c r="H296" s="61" t="str">
        <f t="shared" si="85"/>
        <v/>
      </c>
      <c r="I296" s="62" t="str">
        <f>IF($F$242="","",IF(A296="","",คะแนนรายวิชา!L1077))</f>
        <v/>
      </c>
      <c r="J296" s="61" t="str">
        <f>IF($J$242="","",IF(A296="","",SUM(คะแนนรายวิชา!D1137:E1137)))</f>
        <v/>
      </c>
      <c r="K296" s="61" t="str">
        <f>IF($J$242="","",IF(A296="","",SUM(คะแนนรายวิชา!H1137:I1137)))</f>
        <v/>
      </c>
      <c r="L296" s="61" t="str">
        <f t="shared" si="86"/>
        <v/>
      </c>
      <c r="M296" s="62" t="str">
        <f>IF($J$242="","",IF(A296="","",คะแนนรายวิชา!L1137))</f>
        <v/>
      </c>
      <c r="N296" s="61" t="str">
        <f>IF($N$242="","",IF(A296="","",SUM(คะแนนรายวิชา!D1196:E1196)))</f>
        <v/>
      </c>
      <c r="O296" s="61" t="str">
        <f>IF($N$242="","",IF(A296="","",SUM(คะแนนรายวิชา!H1196:I1196)))</f>
        <v/>
      </c>
      <c r="P296" s="61" t="str">
        <f t="shared" si="87"/>
        <v/>
      </c>
      <c r="Q296" s="62" t="str">
        <f>IF($N$242="","",IF(A296="","",คะแนนรายวิชา!L1196))</f>
        <v/>
      </c>
      <c r="R296" s="141" t="str">
        <f>IF('กรอกข้อมูล นร1'!E54="ย้าย",'กรอกข้อมูล นร1'!E54,"")</f>
        <v/>
      </c>
      <c r="S296" s="6" t="str">
        <f t="shared" si="82"/>
        <v/>
      </c>
      <c r="T296" s="6" t="str">
        <f t="shared" si="88"/>
        <v/>
      </c>
      <c r="U296" s="6" t="str">
        <f t="shared" si="89"/>
        <v/>
      </c>
      <c r="V296" s="6" t="str">
        <f t="shared" si="90"/>
        <v/>
      </c>
      <c r="W296" s="6" t="str">
        <f t="shared" si="83"/>
        <v/>
      </c>
      <c r="X296" s="310"/>
      <c r="Y296" s="6" t="str">
        <f t="shared" si="91"/>
        <v/>
      </c>
      <c r="Z296" s="6" t="str">
        <f t="shared" si="92"/>
        <v/>
      </c>
      <c r="AA296" s="6" t="str">
        <f t="shared" si="93"/>
        <v/>
      </c>
      <c r="AB296" s="6" t="str">
        <f t="shared" si="94"/>
        <v/>
      </c>
    </row>
    <row r="297" spans="1:28" s="6" customFormat="1" ht="20.45" customHeight="1">
      <c r="A297" s="1068" t="str">
        <f>"สรุปผลการประเมินผลกลุ่มสาระการเรียนรู้รายปี นักเรียนชั้นประถมศึกษาปีที่  "&amp;ข้อมูลพื้นฐาน!$B$9&amp;"  ปีการศึกษา  "&amp;ข้อมูลพื้นฐาน!$B$8</f>
        <v>สรุปผลการประเมินผลกลุ่มสาระการเรียนรู้รายปี นักเรียนชั้นประถมศึกษาปีที่    ปีการศึกษา  2565</v>
      </c>
      <c r="B297" s="1068"/>
      <c r="C297" s="1068"/>
      <c r="D297" s="1068"/>
      <c r="E297" s="1068"/>
      <c r="F297" s="1068"/>
      <c r="G297" s="1068"/>
      <c r="H297" s="1068"/>
      <c r="I297" s="1068"/>
      <c r="J297" s="1068"/>
      <c r="K297" s="1068"/>
      <c r="L297" s="1068"/>
      <c r="M297" s="1068"/>
      <c r="N297" s="1068"/>
      <c r="O297" s="1068"/>
      <c r="P297" s="1068"/>
      <c r="Q297" s="1068"/>
      <c r="R297" s="1068"/>
      <c r="X297" s="310"/>
      <c r="Y297" s="6">
        <f t="shared" si="91"/>
        <v>0</v>
      </c>
      <c r="Z297" s="6">
        <f t="shared" si="92"/>
        <v>0</v>
      </c>
      <c r="AA297" s="6">
        <f t="shared" si="93"/>
        <v>0</v>
      </c>
      <c r="AB297" s="6">
        <f t="shared" si="94"/>
        <v>0</v>
      </c>
    </row>
    <row r="298" spans="1:28" s="6" customFormat="1" ht="16.5" customHeight="1">
      <c r="A298" s="1065" t="str">
        <f>"โรงเรียน"&amp;ข้อมูลพื้นฐาน!B3</f>
        <v>โรงเรียนบ้านคลองน้ำโจน สาขาบ้านสระหลวง</v>
      </c>
      <c r="B298" s="1065"/>
      <c r="C298" s="1065"/>
      <c r="D298" s="1065"/>
      <c r="E298" s="1065"/>
      <c r="F298" s="1065"/>
      <c r="G298" s="1065"/>
      <c r="H298" s="1065"/>
      <c r="I298" s="1065"/>
      <c r="J298" s="1065"/>
      <c r="K298" s="1065"/>
      <c r="L298" s="1065"/>
      <c r="M298" s="1065"/>
      <c r="N298" s="1065"/>
      <c r="O298" s="1065"/>
      <c r="P298" s="1065"/>
      <c r="Q298" s="1065"/>
      <c r="R298" s="1065"/>
      <c r="X298" s="310"/>
      <c r="Y298" s="6">
        <f t="shared" si="91"/>
        <v>0</v>
      </c>
      <c r="Z298" s="6">
        <f t="shared" si="92"/>
        <v>0</v>
      </c>
      <c r="AA298" s="6">
        <f t="shared" si="93"/>
        <v>0</v>
      </c>
      <c r="AB298" s="6">
        <f t="shared" si="94"/>
        <v>0</v>
      </c>
    </row>
    <row r="299" spans="1:28" s="6" customFormat="1" ht="16.5" customHeight="1">
      <c r="A299" s="1066" t="s">
        <v>38</v>
      </c>
      <c r="B299" s="1054" t="str">
        <f>ข้อมูลพื้นฐาน!$A$36&amp;""</f>
        <v/>
      </c>
      <c r="C299" s="1054"/>
      <c r="D299" s="1054"/>
      <c r="E299" s="1054"/>
      <c r="F299" s="1067" t="s">
        <v>49</v>
      </c>
      <c r="G299" s="1067"/>
      <c r="H299" s="1067"/>
      <c r="I299" s="1067"/>
      <c r="J299" s="1067"/>
      <c r="K299" s="1067"/>
      <c r="L299" s="1067"/>
      <c r="M299" s="1067"/>
      <c r="N299" s="1054" t="s">
        <v>61</v>
      </c>
      <c r="O299" s="1054"/>
      <c r="P299" s="1054"/>
      <c r="Q299" s="1054"/>
      <c r="R299" s="1054"/>
      <c r="X299" s="310"/>
      <c r="Y299" s="6">
        <f t="shared" si="91"/>
        <v>0</v>
      </c>
      <c r="Z299" s="6">
        <f t="shared" si="92"/>
        <v>0</v>
      </c>
      <c r="AA299" s="6">
        <f t="shared" si="93"/>
        <v>0</v>
      </c>
      <c r="AB299" s="6">
        <f t="shared" si="94"/>
        <v>0</v>
      </c>
    </row>
    <row r="300" spans="1:28" s="6" customFormat="1" ht="16.5" customHeight="1">
      <c r="A300" s="1066"/>
      <c r="B300" s="930" t="s">
        <v>112</v>
      </c>
      <c r="C300" s="948"/>
      <c r="D300" s="948" t="str">
        <f>ข้อมูลพื้นฐาน!C36&amp;""</f>
        <v/>
      </c>
      <c r="E300" s="931"/>
      <c r="F300" s="1067"/>
      <c r="G300" s="1067"/>
      <c r="H300" s="1067"/>
      <c r="I300" s="1067"/>
      <c r="J300" s="1067"/>
      <c r="K300" s="1067"/>
      <c r="L300" s="1067"/>
      <c r="M300" s="1067"/>
      <c r="N300" s="1054"/>
      <c r="O300" s="1054"/>
      <c r="P300" s="1054"/>
      <c r="Q300" s="1054"/>
      <c r="R300" s="1054"/>
      <c r="Y300" s="6" t="str">
        <f t="shared" si="91"/>
        <v/>
      </c>
      <c r="Z300" s="6" t="str">
        <f t="shared" si="92"/>
        <v/>
      </c>
      <c r="AA300" s="6" t="str">
        <f t="shared" si="93"/>
        <v/>
      </c>
      <c r="AB300" s="6" t="str">
        <f t="shared" si="94"/>
        <v/>
      </c>
    </row>
    <row r="301" spans="1:28" ht="41.25">
      <c r="A301" s="1066"/>
      <c r="B301" s="312" t="s">
        <v>40</v>
      </c>
      <c r="C301" s="313" t="s">
        <v>43</v>
      </c>
      <c r="D301" s="314" t="s">
        <v>115</v>
      </c>
      <c r="E301" s="1056" t="s">
        <v>46</v>
      </c>
      <c r="F301" s="1054" t="s">
        <v>50</v>
      </c>
      <c r="G301" s="1054"/>
      <c r="H301" s="1054"/>
      <c r="I301" s="1054"/>
      <c r="J301" s="1054" t="s">
        <v>51</v>
      </c>
      <c r="K301" s="1054"/>
      <c r="L301" s="1054"/>
      <c r="M301" s="1054"/>
      <c r="N301" s="1054"/>
      <c r="O301" s="1054"/>
      <c r="P301" s="1054"/>
      <c r="Q301" s="1054"/>
      <c r="R301" s="1054"/>
      <c r="S301" s="6"/>
      <c r="T301" s="6"/>
      <c r="U301" s="6"/>
      <c r="V301" s="6"/>
      <c r="W301" s="6"/>
      <c r="Y301" s="6" t="str">
        <f t="shared" si="91"/>
        <v/>
      </c>
      <c r="Z301" s="6" t="str">
        <f t="shared" si="92"/>
        <v/>
      </c>
      <c r="AA301" s="6" t="str">
        <f t="shared" si="93"/>
        <v/>
      </c>
      <c r="AB301" s="6" t="str">
        <f t="shared" si="94"/>
        <v/>
      </c>
    </row>
    <row r="302" spans="1:28" ht="14.45" customHeight="1">
      <c r="A302" s="1066"/>
      <c r="B302" s="452">
        <v>100</v>
      </c>
      <c r="C302" s="452">
        <v>100</v>
      </c>
      <c r="D302" s="452">
        <v>100</v>
      </c>
      <c r="E302" s="1057"/>
      <c r="F302" s="1054"/>
      <c r="G302" s="1054"/>
      <c r="H302" s="1054"/>
      <c r="I302" s="1054"/>
      <c r="J302" s="1054"/>
      <c r="K302" s="1054"/>
      <c r="L302" s="1054"/>
      <c r="M302" s="1054"/>
      <c r="N302" s="1054"/>
      <c r="O302" s="1054"/>
      <c r="P302" s="1054"/>
      <c r="Q302" s="1054"/>
      <c r="R302" s="1054"/>
      <c r="S302" s="6"/>
      <c r="T302" s="6"/>
      <c r="U302" s="6"/>
      <c r="V302" s="6"/>
      <c r="W302" s="6"/>
      <c r="Y302" s="6" t="str">
        <f t="shared" si="91"/>
        <v/>
      </c>
      <c r="Z302" s="6" t="str">
        <f t="shared" si="92"/>
        <v/>
      </c>
      <c r="AA302" s="6" t="str">
        <f t="shared" si="93"/>
        <v/>
      </c>
      <c r="AB302" s="6" t="str">
        <f t="shared" si="94"/>
        <v/>
      </c>
    </row>
    <row r="303" spans="1:28" ht="14.45" customHeight="1">
      <c r="A303" s="1066"/>
      <c r="B303" s="452" t="s">
        <v>6</v>
      </c>
      <c r="C303" s="452" t="s">
        <v>6</v>
      </c>
      <c r="D303" s="617" t="s">
        <v>6</v>
      </c>
      <c r="E303" s="1058"/>
      <c r="F303" s="1054"/>
      <c r="G303" s="1054"/>
      <c r="H303" s="1054"/>
      <c r="I303" s="1054"/>
      <c r="J303" s="1054"/>
      <c r="K303" s="1054"/>
      <c r="L303" s="1054"/>
      <c r="M303" s="1054"/>
      <c r="N303" s="1054"/>
      <c r="O303" s="1054"/>
      <c r="P303" s="1054"/>
      <c r="Q303" s="1054"/>
      <c r="R303" s="1054"/>
      <c r="S303" s="6"/>
      <c r="T303" s="6"/>
      <c r="U303" s="6"/>
      <c r="V303" s="6"/>
      <c r="W303" s="6"/>
      <c r="Y303" s="6" t="str">
        <f t="shared" si="91"/>
        <v/>
      </c>
      <c r="Z303" s="6" t="str">
        <f t="shared" si="92"/>
        <v/>
      </c>
      <c r="AA303" s="6" t="str">
        <f t="shared" si="93"/>
        <v/>
      </c>
      <c r="AB303" s="6" t="str">
        <f t="shared" si="94"/>
        <v/>
      </c>
    </row>
    <row r="304" spans="1:28" ht="13.5" customHeight="1">
      <c r="A304" s="54">
        <f>เวลาเรียน1!A7</f>
        <v>1</v>
      </c>
      <c r="B304" s="61" t="str">
        <f>IF($B$299="","",IF(A304="","",SUM(คะแนนรายวิชา!D1208:E1208)))</f>
        <v/>
      </c>
      <c r="C304" s="61" t="str">
        <f>IF($B$299="","",IF(A304="","",SUM(คะแนนรายวิชา!H1208:I1208)))</f>
        <v/>
      </c>
      <c r="D304" s="61" t="str">
        <f>IF($B$299="","",IF(A304="","",ROUND(Y304,0)))</f>
        <v/>
      </c>
      <c r="E304" s="62" t="str">
        <f>IF($B$299="","",IF(A304="","",คะแนนรายวิชา!L1208))</f>
        <v/>
      </c>
      <c r="F304" s="1050" t="str">
        <f>IF(A304="","",IF(N304="ย้าย","-",IF(X304&lt;1,"/","")))</f>
        <v/>
      </c>
      <c r="G304" s="1050"/>
      <c r="H304" s="1050"/>
      <c r="I304" s="1050"/>
      <c r="J304" s="1051" t="str">
        <f>IF(A304="","",IF(N304="ย้าย","-",IF(F304="","/",IF(F304="/",""))))</f>
        <v>/</v>
      </c>
      <c r="K304" s="1051"/>
      <c r="L304" s="1051"/>
      <c r="M304" s="1051"/>
      <c r="N304" s="1052" t="str">
        <f>IF('กรอกข้อมูล นร1'!E5="ย้าย",'กรอกข้อมูล นร1'!E5,"")</f>
        <v/>
      </c>
      <c r="O304" s="1052"/>
      <c r="P304" s="1052"/>
      <c r="Q304" s="1052"/>
      <c r="R304" s="1052"/>
      <c r="S304" s="6" t="str">
        <f>IF(COUNTIF(E304,"0"),COUNTIF(E304,"0"),"")</f>
        <v/>
      </c>
      <c r="T304" s="6" t="str">
        <f>IF(COUNTIF(I304,"0"),COUNTIF(I304,"0"),"")</f>
        <v/>
      </c>
      <c r="U304" s="6" t="str">
        <f t="shared" si="51"/>
        <v/>
      </c>
      <c r="V304" s="6" t="str">
        <f t="shared" si="52"/>
        <v/>
      </c>
      <c r="W304" s="6" t="str">
        <f>IF(SUM(S304:V304),SUM(S304:V304),"")</f>
        <v/>
      </c>
      <c r="X304" s="311">
        <f>SUM(W8,W68,W128,W189,W247,W304)</f>
        <v>10</v>
      </c>
      <c r="Y304" s="6">
        <f t="shared" si="91"/>
        <v>0</v>
      </c>
      <c r="Z304" s="6">
        <f t="shared" si="92"/>
        <v>0</v>
      </c>
      <c r="AA304" s="6">
        <f t="shared" si="93"/>
        <v>0</v>
      </c>
      <c r="AB304" s="6">
        <f t="shared" si="94"/>
        <v>0</v>
      </c>
    </row>
    <row r="305" spans="1:28" ht="13.5" customHeight="1">
      <c r="A305" s="54" t="str">
        <f>เวลาเรียน1!A8</f>
        <v/>
      </c>
      <c r="B305" s="61" t="str">
        <f>IF($B$299="","",IF(A305="","",SUM(คะแนนรายวิชา!D1209:E1209)))</f>
        <v/>
      </c>
      <c r="C305" s="61" t="str">
        <f>IF($B$299="","",IF(A305="","",SUM(คะแนนรายวิชา!H1209:I1209)))</f>
        <v/>
      </c>
      <c r="D305" s="61" t="str">
        <f t="shared" ref="D305:D353" si="95">IF($B$299="","",IF(A305="","",ROUND(Y305,0)))</f>
        <v/>
      </c>
      <c r="E305" s="62" t="str">
        <f>IF($B$299="","",IF(A305="","",คะแนนรายวิชา!L1209))</f>
        <v/>
      </c>
      <c r="F305" s="1050" t="str">
        <f t="shared" ref="F305:F343" si="96">IF(A305="","",IF(N305="ย้าย","-",IF(X305&lt;1,"/","")))</f>
        <v/>
      </c>
      <c r="G305" s="1050"/>
      <c r="H305" s="1050"/>
      <c r="I305" s="1050"/>
      <c r="J305" s="1051" t="str">
        <f t="shared" ref="J305:J343" si="97">IF(A305="","",IF(N305="ย้าย","-",IF(F305="","/",IF(F305="/",""))))</f>
        <v/>
      </c>
      <c r="K305" s="1051"/>
      <c r="L305" s="1051"/>
      <c r="M305" s="1051"/>
      <c r="N305" s="1052" t="str">
        <f>IF('กรอกข้อมูล นร1'!E6="ย้าย",'กรอกข้อมูล นร1'!E6,"")</f>
        <v/>
      </c>
      <c r="O305" s="1052"/>
      <c r="P305" s="1052"/>
      <c r="Q305" s="1052"/>
      <c r="R305" s="1052"/>
      <c r="S305" s="6" t="str">
        <f t="shared" si="57"/>
        <v/>
      </c>
      <c r="T305" s="6" t="str">
        <f t="shared" si="50"/>
        <v/>
      </c>
      <c r="U305" s="6" t="str">
        <f t="shared" si="51"/>
        <v/>
      </c>
      <c r="V305" s="6" t="str">
        <f t="shared" si="52"/>
        <v/>
      </c>
      <c r="W305" s="6" t="str">
        <f t="shared" si="58"/>
        <v/>
      </c>
      <c r="X305" s="311">
        <f t="shared" ref="X305:X343" si="98">SUM(W9,W69,W129,W190,W248,W305)</f>
        <v>0</v>
      </c>
      <c r="Y305" s="6" t="str">
        <f t="shared" si="91"/>
        <v/>
      </c>
      <c r="Z305" s="6" t="str">
        <f t="shared" si="92"/>
        <v/>
      </c>
      <c r="AA305" s="6" t="str">
        <f t="shared" si="93"/>
        <v/>
      </c>
      <c r="AB305" s="6" t="str">
        <f t="shared" si="94"/>
        <v/>
      </c>
    </row>
    <row r="306" spans="1:28" ht="13.5" customHeight="1">
      <c r="A306" s="54" t="str">
        <f>เวลาเรียน1!A9</f>
        <v/>
      </c>
      <c r="B306" s="61" t="str">
        <f>IF($B$299="","",IF(A306="","",SUM(คะแนนรายวิชา!D1210:E1210)))</f>
        <v/>
      </c>
      <c r="C306" s="61" t="str">
        <f>IF($B$299="","",IF(A306="","",SUM(คะแนนรายวิชา!H1210:I1210)))</f>
        <v/>
      </c>
      <c r="D306" s="61" t="str">
        <f t="shared" si="95"/>
        <v/>
      </c>
      <c r="E306" s="62" t="str">
        <f>IF($B$299="","",IF(A306="","",คะแนนรายวิชา!L1210))</f>
        <v/>
      </c>
      <c r="F306" s="1050" t="str">
        <f t="shared" si="96"/>
        <v/>
      </c>
      <c r="G306" s="1050"/>
      <c r="H306" s="1050"/>
      <c r="I306" s="1050"/>
      <c r="J306" s="1051" t="str">
        <f t="shared" si="97"/>
        <v/>
      </c>
      <c r="K306" s="1051"/>
      <c r="L306" s="1051"/>
      <c r="M306" s="1051"/>
      <c r="N306" s="1052" t="str">
        <f>IF('กรอกข้อมูล นร1'!E7="ย้าย",'กรอกข้อมูล นร1'!E7,"")</f>
        <v/>
      </c>
      <c r="O306" s="1052"/>
      <c r="P306" s="1052"/>
      <c r="Q306" s="1052"/>
      <c r="R306" s="1052"/>
      <c r="S306" s="6" t="str">
        <f t="shared" si="57"/>
        <v/>
      </c>
      <c r="T306" s="6" t="str">
        <f t="shared" si="50"/>
        <v/>
      </c>
      <c r="U306" s="6" t="str">
        <f t="shared" si="51"/>
        <v/>
      </c>
      <c r="V306" s="6" t="str">
        <f t="shared" si="52"/>
        <v/>
      </c>
      <c r="W306" s="6" t="str">
        <f t="shared" si="58"/>
        <v/>
      </c>
      <c r="X306" s="311">
        <f t="shared" si="98"/>
        <v>0</v>
      </c>
      <c r="Y306" s="6" t="str">
        <f t="shared" si="91"/>
        <v/>
      </c>
      <c r="Z306" s="6" t="str">
        <f t="shared" si="92"/>
        <v/>
      </c>
      <c r="AA306" s="6" t="str">
        <f t="shared" si="93"/>
        <v/>
      </c>
      <c r="AB306" s="6" t="str">
        <f t="shared" si="94"/>
        <v/>
      </c>
    </row>
    <row r="307" spans="1:28" ht="13.5" customHeight="1">
      <c r="A307" s="54" t="str">
        <f>เวลาเรียน1!A10</f>
        <v/>
      </c>
      <c r="B307" s="61" t="str">
        <f>IF($B$299="","",IF(A307="","",SUM(คะแนนรายวิชา!D1211:E1211)))</f>
        <v/>
      </c>
      <c r="C307" s="61" t="str">
        <f>IF($B$299="","",IF(A307="","",SUM(คะแนนรายวิชา!H1211:I1211)))</f>
        <v/>
      </c>
      <c r="D307" s="61" t="str">
        <f t="shared" si="95"/>
        <v/>
      </c>
      <c r="E307" s="62" t="str">
        <f>IF($B$299="","",IF(A307="","",คะแนนรายวิชา!L1211))</f>
        <v/>
      </c>
      <c r="F307" s="1050" t="str">
        <f t="shared" si="96"/>
        <v/>
      </c>
      <c r="G307" s="1050"/>
      <c r="H307" s="1050"/>
      <c r="I307" s="1050"/>
      <c r="J307" s="1051" t="str">
        <f t="shared" si="97"/>
        <v/>
      </c>
      <c r="K307" s="1051"/>
      <c r="L307" s="1051"/>
      <c r="M307" s="1051"/>
      <c r="N307" s="1052" t="str">
        <f>IF('กรอกข้อมูล นร1'!E8="ย้าย",'กรอกข้อมูล นร1'!E8,"")</f>
        <v/>
      </c>
      <c r="O307" s="1052"/>
      <c r="P307" s="1052"/>
      <c r="Q307" s="1052"/>
      <c r="R307" s="1052"/>
      <c r="S307" s="6" t="str">
        <f t="shared" si="57"/>
        <v/>
      </c>
      <c r="T307" s="6" t="str">
        <f t="shared" si="50"/>
        <v/>
      </c>
      <c r="U307" s="6" t="str">
        <f t="shared" si="51"/>
        <v/>
      </c>
      <c r="V307" s="6" t="str">
        <f t="shared" si="52"/>
        <v/>
      </c>
      <c r="W307" s="6" t="str">
        <f t="shared" si="58"/>
        <v/>
      </c>
      <c r="X307" s="311">
        <f t="shared" si="98"/>
        <v>0</v>
      </c>
      <c r="Y307" s="6" t="str">
        <f t="shared" si="91"/>
        <v/>
      </c>
      <c r="Z307" s="6" t="str">
        <f t="shared" si="92"/>
        <v/>
      </c>
      <c r="AA307" s="6" t="str">
        <f t="shared" si="93"/>
        <v/>
      </c>
      <c r="AB307" s="6" t="str">
        <f t="shared" si="94"/>
        <v/>
      </c>
    </row>
    <row r="308" spans="1:28" ht="13.5" customHeight="1">
      <c r="A308" s="54" t="str">
        <f>เวลาเรียน1!A11</f>
        <v/>
      </c>
      <c r="B308" s="61" t="str">
        <f>IF($B$299="","",IF(A308="","",SUM(คะแนนรายวิชา!D1212:E1212)))</f>
        <v/>
      </c>
      <c r="C308" s="61" t="str">
        <f>IF($B$299="","",IF(A308="","",SUM(คะแนนรายวิชา!H1212:I1212)))</f>
        <v/>
      </c>
      <c r="D308" s="61" t="str">
        <f t="shared" si="95"/>
        <v/>
      </c>
      <c r="E308" s="62" t="str">
        <f>IF($B$299="","",IF(A308="","",คะแนนรายวิชา!L1212))</f>
        <v/>
      </c>
      <c r="F308" s="1050" t="str">
        <f t="shared" si="96"/>
        <v/>
      </c>
      <c r="G308" s="1050"/>
      <c r="H308" s="1050"/>
      <c r="I308" s="1050"/>
      <c r="J308" s="1051" t="str">
        <f t="shared" si="97"/>
        <v/>
      </c>
      <c r="K308" s="1051"/>
      <c r="L308" s="1051"/>
      <c r="M308" s="1051"/>
      <c r="N308" s="1052" t="str">
        <f>IF('กรอกข้อมูล นร1'!E9="ย้าย",'กรอกข้อมูล นร1'!E9,"")</f>
        <v/>
      </c>
      <c r="O308" s="1052"/>
      <c r="P308" s="1052"/>
      <c r="Q308" s="1052"/>
      <c r="R308" s="1052"/>
      <c r="S308" s="6" t="str">
        <f t="shared" si="57"/>
        <v/>
      </c>
      <c r="T308" s="6" t="str">
        <f t="shared" si="50"/>
        <v/>
      </c>
      <c r="U308" s="6" t="str">
        <f t="shared" si="51"/>
        <v/>
      </c>
      <c r="V308" s="6" t="str">
        <f t="shared" si="52"/>
        <v/>
      </c>
      <c r="W308" s="6" t="str">
        <f t="shared" si="58"/>
        <v/>
      </c>
      <c r="X308" s="311">
        <f t="shared" si="98"/>
        <v>0</v>
      </c>
      <c r="Y308" s="6" t="str">
        <f t="shared" si="91"/>
        <v/>
      </c>
      <c r="Z308" s="6" t="str">
        <f t="shared" si="92"/>
        <v/>
      </c>
      <c r="AA308" s="6" t="str">
        <f t="shared" si="93"/>
        <v/>
      </c>
      <c r="AB308" s="6" t="str">
        <f t="shared" si="94"/>
        <v/>
      </c>
    </row>
    <row r="309" spans="1:28" ht="13.5" customHeight="1">
      <c r="A309" s="54" t="str">
        <f>เวลาเรียน1!A12</f>
        <v/>
      </c>
      <c r="B309" s="61" t="str">
        <f>IF($B$299="","",IF(A309="","",SUM(คะแนนรายวิชา!D1213:E1213)))</f>
        <v/>
      </c>
      <c r="C309" s="61" t="str">
        <f>IF($B$299="","",IF(A309="","",SUM(คะแนนรายวิชา!H1213:I1213)))</f>
        <v/>
      </c>
      <c r="D309" s="61" t="str">
        <f t="shared" si="95"/>
        <v/>
      </c>
      <c r="E309" s="62" t="str">
        <f>IF($B$299="","",IF(A309="","",คะแนนรายวิชา!L1213))</f>
        <v/>
      </c>
      <c r="F309" s="1050" t="str">
        <f t="shared" si="96"/>
        <v/>
      </c>
      <c r="G309" s="1050"/>
      <c r="H309" s="1050"/>
      <c r="I309" s="1050"/>
      <c r="J309" s="1051" t="str">
        <f t="shared" si="97"/>
        <v/>
      </c>
      <c r="K309" s="1051"/>
      <c r="L309" s="1051"/>
      <c r="M309" s="1051"/>
      <c r="N309" s="1052" t="str">
        <f>IF('กรอกข้อมูล นร1'!E10="ย้าย",'กรอกข้อมูล นร1'!E10,"")</f>
        <v/>
      </c>
      <c r="O309" s="1052"/>
      <c r="P309" s="1052"/>
      <c r="Q309" s="1052"/>
      <c r="R309" s="1052"/>
      <c r="S309" s="6" t="str">
        <f t="shared" si="57"/>
        <v/>
      </c>
      <c r="T309" s="6" t="str">
        <f t="shared" si="50"/>
        <v/>
      </c>
      <c r="U309" s="6" t="str">
        <f t="shared" si="51"/>
        <v/>
      </c>
      <c r="V309" s="6" t="str">
        <f t="shared" si="52"/>
        <v/>
      </c>
      <c r="W309" s="6" t="str">
        <f t="shared" si="58"/>
        <v/>
      </c>
      <c r="X309" s="311">
        <f t="shared" si="98"/>
        <v>0</v>
      </c>
      <c r="Y309" s="6" t="str">
        <f t="shared" si="91"/>
        <v/>
      </c>
      <c r="Z309" s="6" t="str">
        <f t="shared" si="92"/>
        <v/>
      </c>
      <c r="AA309" s="6" t="str">
        <f t="shared" si="93"/>
        <v/>
      </c>
      <c r="AB309" s="6" t="str">
        <f t="shared" si="94"/>
        <v/>
      </c>
    </row>
    <row r="310" spans="1:28" ht="13.5" customHeight="1">
      <c r="A310" s="54" t="str">
        <f>เวลาเรียน1!A13</f>
        <v/>
      </c>
      <c r="B310" s="61" t="str">
        <f>IF($B$299="","",IF(A310="","",SUM(คะแนนรายวิชา!D1214:E1214)))</f>
        <v/>
      </c>
      <c r="C310" s="61" t="str">
        <f>IF($B$299="","",IF(A310="","",SUM(คะแนนรายวิชา!H1214:I1214)))</f>
        <v/>
      </c>
      <c r="D310" s="61" t="str">
        <f t="shared" si="95"/>
        <v/>
      </c>
      <c r="E310" s="62" t="str">
        <f>IF($B$299="","",IF(A310="","",คะแนนรายวิชา!L1214))</f>
        <v/>
      </c>
      <c r="F310" s="1050" t="str">
        <f t="shared" si="96"/>
        <v/>
      </c>
      <c r="G310" s="1050"/>
      <c r="H310" s="1050"/>
      <c r="I310" s="1050"/>
      <c r="J310" s="1051" t="str">
        <f t="shared" si="97"/>
        <v/>
      </c>
      <c r="K310" s="1051"/>
      <c r="L310" s="1051"/>
      <c r="M310" s="1051"/>
      <c r="N310" s="1052" t="str">
        <f>IF('กรอกข้อมูล นร1'!E11="ย้าย",'กรอกข้อมูล นร1'!E11,"")</f>
        <v/>
      </c>
      <c r="O310" s="1052"/>
      <c r="P310" s="1052"/>
      <c r="Q310" s="1052"/>
      <c r="R310" s="1052"/>
      <c r="S310" s="6" t="str">
        <f t="shared" si="57"/>
        <v/>
      </c>
      <c r="T310" s="6" t="str">
        <f t="shared" si="50"/>
        <v/>
      </c>
      <c r="U310" s="6" t="str">
        <f t="shared" si="51"/>
        <v/>
      </c>
      <c r="V310" s="6" t="str">
        <f t="shared" si="52"/>
        <v/>
      </c>
      <c r="W310" s="6" t="str">
        <f t="shared" si="58"/>
        <v/>
      </c>
      <c r="X310" s="311">
        <f t="shared" si="98"/>
        <v>0</v>
      </c>
      <c r="Y310" s="6" t="str">
        <f t="shared" si="91"/>
        <v/>
      </c>
      <c r="Z310" s="6" t="str">
        <f t="shared" si="92"/>
        <v/>
      </c>
      <c r="AA310" s="6" t="str">
        <f t="shared" si="93"/>
        <v/>
      </c>
      <c r="AB310" s="6" t="str">
        <f t="shared" si="94"/>
        <v/>
      </c>
    </row>
    <row r="311" spans="1:28" ht="13.5" customHeight="1">
      <c r="A311" s="54" t="str">
        <f>เวลาเรียน1!A14</f>
        <v/>
      </c>
      <c r="B311" s="61" t="str">
        <f>IF($B$299="","",IF(A311="","",SUM(คะแนนรายวิชา!D1215:E1215)))</f>
        <v/>
      </c>
      <c r="C311" s="61" t="str">
        <f>IF($B$299="","",IF(A311="","",SUM(คะแนนรายวิชา!H1215:I1215)))</f>
        <v/>
      </c>
      <c r="D311" s="61" t="str">
        <f t="shared" si="95"/>
        <v/>
      </c>
      <c r="E311" s="62" t="str">
        <f>IF($B$299="","",IF(A311="","",คะแนนรายวิชา!L1215))</f>
        <v/>
      </c>
      <c r="F311" s="1050" t="str">
        <f t="shared" si="96"/>
        <v/>
      </c>
      <c r="G311" s="1050"/>
      <c r="H311" s="1050"/>
      <c r="I311" s="1050"/>
      <c r="J311" s="1051" t="str">
        <f t="shared" si="97"/>
        <v/>
      </c>
      <c r="K311" s="1051"/>
      <c r="L311" s="1051"/>
      <c r="M311" s="1051"/>
      <c r="N311" s="1052" t="str">
        <f>IF('กรอกข้อมูล นร1'!E12="ย้าย",'กรอกข้อมูล นร1'!E12,"")</f>
        <v/>
      </c>
      <c r="O311" s="1052"/>
      <c r="P311" s="1052"/>
      <c r="Q311" s="1052"/>
      <c r="R311" s="1052"/>
      <c r="S311" s="6" t="str">
        <f t="shared" si="57"/>
        <v/>
      </c>
      <c r="T311" s="6" t="str">
        <f t="shared" si="50"/>
        <v/>
      </c>
      <c r="U311" s="6" t="str">
        <f t="shared" si="51"/>
        <v/>
      </c>
      <c r="V311" s="6" t="str">
        <f t="shared" si="52"/>
        <v/>
      </c>
      <c r="W311" s="6" t="str">
        <f t="shared" si="58"/>
        <v/>
      </c>
      <c r="X311" s="311">
        <f t="shared" si="98"/>
        <v>0</v>
      </c>
      <c r="Y311" s="6" t="str">
        <f t="shared" si="91"/>
        <v/>
      </c>
      <c r="Z311" s="6" t="str">
        <f t="shared" si="92"/>
        <v/>
      </c>
      <c r="AA311" s="6" t="str">
        <f t="shared" si="93"/>
        <v/>
      </c>
      <c r="AB311" s="6" t="str">
        <f t="shared" si="94"/>
        <v/>
      </c>
    </row>
    <row r="312" spans="1:28" ht="13.5" customHeight="1">
      <c r="A312" s="54" t="str">
        <f>เวลาเรียน1!A15</f>
        <v/>
      </c>
      <c r="B312" s="61" t="str">
        <f>IF($B$299="","",IF(A312="","",SUM(คะแนนรายวิชา!D1216:E1216)))</f>
        <v/>
      </c>
      <c r="C312" s="61" t="str">
        <f>IF($B$299="","",IF(A312="","",SUM(คะแนนรายวิชา!H1216:I1216)))</f>
        <v/>
      </c>
      <c r="D312" s="61" t="str">
        <f t="shared" si="95"/>
        <v/>
      </c>
      <c r="E312" s="62" t="str">
        <f>IF($B$299="","",IF(A312="","",คะแนนรายวิชา!L1216))</f>
        <v/>
      </c>
      <c r="F312" s="1050" t="str">
        <f t="shared" si="96"/>
        <v/>
      </c>
      <c r="G312" s="1050"/>
      <c r="H312" s="1050"/>
      <c r="I312" s="1050"/>
      <c r="J312" s="1051" t="str">
        <f t="shared" si="97"/>
        <v/>
      </c>
      <c r="K312" s="1051"/>
      <c r="L312" s="1051"/>
      <c r="M312" s="1051"/>
      <c r="N312" s="1052" t="str">
        <f>IF('กรอกข้อมูล นร1'!E13="ย้าย",'กรอกข้อมูล นร1'!E13,"")</f>
        <v/>
      </c>
      <c r="O312" s="1052"/>
      <c r="P312" s="1052"/>
      <c r="Q312" s="1052"/>
      <c r="R312" s="1052"/>
      <c r="S312" s="6" t="str">
        <f t="shared" si="57"/>
        <v/>
      </c>
      <c r="T312" s="6" t="str">
        <f t="shared" si="50"/>
        <v/>
      </c>
      <c r="U312" s="6" t="str">
        <f t="shared" si="51"/>
        <v/>
      </c>
      <c r="V312" s="6" t="str">
        <f t="shared" si="52"/>
        <v/>
      </c>
      <c r="W312" s="6" t="str">
        <f t="shared" si="58"/>
        <v/>
      </c>
      <c r="X312" s="311">
        <f t="shared" si="98"/>
        <v>0</v>
      </c>
      <c r="Y312" s="6" t="str">
        <f t="shared" si="91"/>
        <v/>
      </c>
      <c r="Z312" s="6" t="str">
        <f t="shared" si="92"/>
        <v/>
      </c>
      <c r="AA312" s="6" t="str">
        <f t="shared" si="93"/>
        <v/>
      </c>
      <c r="AB312" s="6" t="str">
        <f t="shared" si="94"/>
        <v/>
      </c>
    </row>
    <row r="313" spans="1:28" ht="13.5" customHeight="1">
      <c r="A313" s="54" t="str">
        <f>เวลาเรียน1!A16</f>
        <v/>
      </c>
      <c r="B313" s="61" t="str">
        <f>IF($B$299="","",IF(A313="","",SUM(คะแนนรายวิชา!D1217:E1217)))</f>
        <v/>
      </c>
      <c r="C313" s="61" t="str">
        <f>IF($B$299="","",IF(A313="","",SUM(คะแนนรายวิชา!H1217:I1217)))</f>
        <v/>
      </c>
      <c r="D313" s="61" t="str">
        <f t="shared" si="95"/>
        <v/>
      </c>
      <c r="E313" s="62" t="str">
        <f>IF($B$299="","",IF(A313="","",คะแนนรายวิชา!L1217))</f>
        <v/>
      </c>
      <c r="F313" s="1050" t="str">
        <f t="shared" si="96"/>
        <v/>
      </c>
      <c r="G313" s="1050"/>
      <c r="H313" s="1050"/>
      <c r="I313" s="1050"/>
      <c r="J313" s="1051" t="str">
        <f t="shared" si="97"/>
        <v/>
      </c>
      <c r="K313" s="1051"/>
      <c r="L313" s="1051"/>
      <c r="M313" s="1051"/>
      <c r="N313" s="1052" t="str">
        <f>IF('กรอกข้อมูล นร1'!E14="ย้าย",'กรอกข้อมูล นร1'!E14,"")</f>
        <v/>
      </c>
      <c r="O313" s="1052"/>
      <c r="P313" s="1052"/>
      <c r="Q313" s="1052"/>
      <c r="R313" s="1052"/>
      <c r="S313" s="6" t="str">
        <f t="shared" si="57"/>
        <v/>
      </c>
      <c r="T313" s="6" t="str">
        <f t="shared" si="50"/>
        <v/>
      </c>
      <c r="U313" s="6" t="str">
        <f t="shared" si="51"/>
        <v/>
      </c>
      <c r="V313" s="6" t="str">
        <f t="shared" si="52"/>
        <v/>
      </c>
      <c r="W313" s="6" t="str">
        <f t="shared" si="58"/>
        <v/>
      </c>
      <c r="X313" s="311">
        <f t="shared" si="98"/>
        <v>0</v>
      </c>
      <c r="Y313" s="6" t="str">
        <f t="shared" si="91"/>
        <v/>
      </c>
      <c r="Z313" s="6" t="str">
        <f t="shared" si="92"/>
        <v/>
      </c>
      <c r="AA313" s="6" t="str">
        <f t="shared" si="93"/>
        <v/>
      </c>
      <c r="AB313" s="6" t="str">
        <f t="shared" si="94"/>
        <v/>
      </c>
    </row>
    <row r="314" spans="1:28" ht="13.5" customHeight="1">
      <c r="A314" s="54" t="str">
        <f>เวลาเรียน1!A17</f>
        <v/>
      </c>
      <c r="B314" s="61" t="str">
        <f>IF($B$299="","",IF(A314="","",SUM(คะแนนรายวิชา!D1218:E1218)))</f>
        <v/>
      </c>
      <c r="C314" s="61" t="str">
        <f>IF($B$299="","",IF(A314="","",SUM(คะแนนรายวิชา!H1218:I1218)))</f>
        <v/>
      </c>
      <c r="D314" s="61" t="str">
        <f t="shared" si="95"/>
        <v/>
      </c>
      <c r="E314" s="62" t="str">
        <f>IF($B$299="","",IF(A314="","",คะแนนรายวิชา!L1218))</f>
        <v/>
      </c>
      <c r="F314" s="1050" t="str">
        <f t="shared" si="96"/>
        <v/>
      </c>
      <c r="G314" s="1050"/>
      <c r="H314" s="1050"/>
      <c r="I314" s="1050"/>
      <c r="J314" s="1051" t="str">
        <f t="shared" si="97"/>
        <v/>
      </c>
      <c r="K314" s="1051"/>
      <c r="L314" s="1051"/>
      <c r="M314" s="1051"/>
      <c r="N314" s="1052" t="str">
        <f>IF('กรอกข้อมูล นร1'!E15="ย้าย",'กรอกข้อมูล นร1'!E15,"")</f>
        <v/>
      </c>
      <c r="O314" s="1052"/>
      <c r="P314" s="1052"/>
      <c r="Q314" s="1052"/>
      <c r="R314" s="1052"/>
      <c r="S314" s="6" t="str">
        <f t="shared" si="57"/>
        <v/>
      </c>
      <c r="T314" s="6" t="str">
        <f t="shared" si="50"/>
        <v/>
      </c>
      <c r="U314" s="6" t="str">
        <f t="shared" si="51"/>
        <v/>
      </c>
      <c r="V314" s="6" t="str">
        <f t="shared" si="52"/>
        <v/>
      </c>
      <c r="W314" s="6" t="str">
        <f t="shared" si="58"/>
        <v/>
      </c>
      <c r="X314" s="311">
        <f t="shared" si="98"/>
        <v>0</v>
      </c>
      <c r="Y314" s="6" t="str">
        <f t="shared" si="91"/>
        <v/>
      </c>
      <c r="Z314" s="6" t="str">
        <f t="shared" si="92"/>
        <v/>
      </c>
      <c r="AA314" s="6" t="str">
        <f t="shared" si="93"/>
        <v/>
      </c>
      <c r="AB314" s="6" t="str">
        <f t="shared" si="94"/>
        <v/>
      </c>
    </row>
    <row r="315" spans="1:28" ht="13.5" customHeight="1">
      <c r="A315" s="54" t="str">
        <f>เวลาเรียน1!A18</f>
        <v/>
      </c>
      <c r="B315" s="61" t="str">
        <f>IF($B$299="","",IF(A315="","",SUM(คะแนนรายวิชา!D1219:E1219)))</f>
        <v/>
      </c>
      <c r="C315" s="61" t="str">
        <f>IF($B$299="","",IF(A315="","",SUM(คะแนนรายวิชา!H1219:I1219)))</f>
        <v/>
      </c>
      <c r="D315" s="61" t="str">
        <f t="shared" si="95"/>
        <v/>
      </c>
      <c r="E315" s="62" t="str">
        <f>IF($B$299="","",IF(A315="","",คะแนนรายวิชา!L1219))</f>
        <v/>
      </c>
      <c r="F315" s="1050" t="str">
        <f t="shared" si="96"/>
        <v/>
      </c>
      <c r="G315" s="1050"/>
      <c r="H315" s="1050"/>
      <c r="I315" s="1050"/>
      <c r="J315" s="1051" t="str">
        <f t="shared" si="97"/>
        <v/>
      </c>
      <c r="K315" s="1051"/>
      <c r="L315" s="1051"/>
      <c r="M315" s="1051"/>
      <c r="N315" s="1052" t="str">
        <f>IF('กรอกข้อมูล นร1'!E16="ย้าย",'กรอกข้อมูล นร1'!E16,"")</f>
        <v/>
      </c>
      <c r="O315" s="1052"/>
      <c r="P315" s="1052"/>
      <c r="Q315" s="1052"/>
      <c r="R315" s="1052"/>
      <c r="S315" s="6" t="str">
        <f t="shared" si="57"/>
        <v/>
      </c>
      <c r="T315" s="6" t="str">
        <f t="shared" si="50"/>
        <v/>
      </c>
      <c r="U315" s="6" t="str">
        <f t="shared" si="51"/>
        <v/>
      </c>
      <c r="V315" s="6" t="str">
        <f t="shared" si="52"/>
        <v/>
      </c>
      <c r="W315" s="6" t="str">
        <f t="shared" si="58"/>
        <v/>
      </c>
      <c r="X315" s="311">
        <f t="shared" si="98"/>
        <v>0</v>
      </c>
      <c r="Y315" s="6" t="str">
        <f t="shared" si="91"/>
        <v/>
      </c>
      <c r="Z315" s="6" t="str">
        <f t="shared" si="92"/>
        <v/>
      </c>
      <c r="AA315" s="6" t="str">
        <f t="shared" si="93"/>
        <v/>
      </c>
      <c r="AB315" s="6" t="str">
        <f t="shared" si="94"/>
        <v/>
      </c>
    </row>
    <row r="316" spans="1:28" ht="13.5" customHeight="1">
      <c r="A316" s="54" t="str">
        <f>เวลาเรียน1!A19</f>
        <v/>
      </c>
      <c r="B316" s="61" t="str">
        <f>IF($B$299="","",IF(A316="","",SUM(คะแนนรายวิชา!D1220:E1220)))</f>
        <v/>
      </c>
      <c r="C316" s="61" t="str">
        <f>IF($B$299="","",IF(A316="","",SUM(คะแนนรายวิชา!H1220:I1220)))</f>
        <v/>
      </c>
      <c r="D316" s="61" t="str">
        <f t="shared" si="95"/>
        <v/>
      </c>
      <c r="E316" s="62" t="str">
        <f>IF($B$299="","",IF(A316="","",คะแนนรายวิชา!L1220))</f>
        <v/>
      </c>
      <c r="F316" s="1050" t="str">
        <f t="shared" si="96"/>
        <v/>
      </c>
      <c r="G316" s="1050"/>
      <c r="H316" s="1050"/>
      <c r="I316" s="1050"/>
      <c r="J316" s="1051" t="str">
        <f t="shared" si="97"/>
        <v/>
      </c>
      <c r="K316" s="1051"/>
      <c r="L316" s="1051"/>
      <c r="M316" s="1051"/>
      <c r="N316" s="1052" t="str">
        <f>IF('กรอกข้อมูล นร1'!E17="ย้าย",'กรอกข้อมูล นร1'!E17,"")</f>
        <v/>
      </c>
      <c r="O316" s="1052"/>
      <c r="P316" s="1052"/>
      <c r="Q316" s="1052"/>
      <c r="R316" s="1052"/>
      <c r="S316" s="6" t="str">
        <f t="shared" si="57"/>
        <v/>
      </c>
      <c r="T316" s="6" t="str">
        <f t="shared" si="50"/>
        <v/>
      </c>
      <c r="U316" s="6" t="str">
        <f t="shared" si="51"/>
        <v/>
      </c>
      <c r="V316" s="6" t="str">
        <f t="shared" si="52"/>
        <v/>
      </c>
      <c r="W316" s="6" t="str">
        <f t="shared" si="58"/>
        <v/>
      </c>
      <c r="X316" s="311">
        <f t="shared" si="98"/>
        <v>0</v>
      </c>
      <c r="Y316" s="6" t="str">
        <f t="shared" si="91"/>
        <v/>
      </c>
      <c r="Z316" s="6" t="str">
        <f t="shared" si="92"/>
        <v/>
      </c>
      <c r="AA316" s="6" t="str">
        <f t="shared" si="93"/>
        <v/>
      </c>
      <c r="AB316" s="6" t="str">
        <f t="shared" si="94"/>
        <v/>
      </c>
    </row>
    <row r="317" spans="1:28" ht="13.5" customHeight="1">
      <c r="A317" s="54" t="str">
        <f>เวลาเรียน1!A20</f>
        <v/>
      </c>
      <c r="B317" s="61" t="str">
        <f>IF($B$299="","",IF(A317="","",SUM(คะแนนรายวิชา!D1221:E1221)))</f>
        <v/>
      </c>
      <c r="C317" s="61" t="str">
        <f>IF($B$299="","",IF(A317="","",SUM(คะแนนรายวิชา!H1221:I1221)))</f>
        <v/>
      </c>
      <c r="D317" s="61" t="str">
        <f t="shared" si="95"/>
        <v/>
      </c>
      <c r="E317" s="62" t="str">
        <f>IF($B$299="","",IF(A317="","",คะแนนรายวิชา!L1221))</f>
        <v/>
      </c>
      <c r="F317" s="1050" t="str">
        <f t="shared" si="96"/>
        <v/>
      </c>
      <c r="G317" s="1050"/>
      <c r="H317" s="1050"/>
      <c r="I317" s="1050"/>
      <c r="J317" s="1051" t="str">
        <f t="shared" si="97"/>
        <v/>
      </c>
      <c r="K317" s="1051"/>
      <c r="L317" s="1051"/>
      <c r="M317" s="1051"/>
      <c r="N317" s="1052" t="str">
        <f>IF('กรอกข้อมูล นร1'!E18="ย้าย",'กรอกข้อมูล นร1'!E18,"")</f>
        <v/>
      </c>
      <c r="O317" s="1052"/>
      <c r="P317" s="1052"/>
      <c r="Q317" s="1052"/>
      <c r="R317" s="1052"/>
      <c r="S317" s="6" t="str">
        <f t="shared" si="57"/>
        <v/>
      </c>
      <c r="T317" s="6" t="str">
        <f t="shared" si="50"/>
        <v/>
      </c>
      <c r="U317" s="6" t="str">
        <f t="shared" si="51"/>
        <v/>
      </c>
      <c r="V317" s="6" t="str">
        <f t="shared" si="52"/>
        <v/>
      </c>
      <c r="W317" s="6" t="str">
        <f t="shared" si="58"/>
        <v/>
      </c>
      <c r="X317" s="311">
        <f t="shared" si="98"/>
        <v>0</v>
      </c>
      <c r="Y317" s="6" t="str">
        <f t="shared" si="91"/>
        <v/>
      </c>
      <c r="Z317" s="6" t="str">
        <f t="shared" si="92"/>
        <v/>
      </c>
      <c r="AA317" s="6" t="str">
        <f t="shared" si="93"/>
        <v/>
      </c>
      <c r="AB317" s="6" t="str">
        <f t="shared" si="94"/>
        <v/>
      </c>
    </row>
    <row r="318" spans="1:28" ht="13.5" customHeight="1">
      <c r="A318" s="54" t="str">
        <f>เวลาเรียน1!A21</f>
        <v/>
      </c>
      <c r="B318" s="61" t="str">
        <f>IF($B$299="","",IF(A318="","",SUM(คะแนนรายวิชา!D1222:E1222)))</f>
        <v/>
      </c>
      <c r="C318" s="61" t="str">
        <f>IF($B$299="","",IF(A318="","",SUM(คะแนนรายวิชา!H1222:I1222)))</f>
        <v/>
      </c>
      <c r="D318" s="61" t="str">
        <f t="shared" si="95"/>
        <v/>
      </c>
      <c r="E318" s="62" t="str">
        <f>IF($B$299="","",IF(A318="","",คะแนนรายวิชา!L1222))</f>
        <v/>
      </c>
      <c r="F318" s="1050" t="str">
        <f t="shared" si="96"/>
        <v/>
      </c>
      <c r="G318" s="1050"/>
      <c r="H318" s="1050"/>
      <c r="I318" s="1050"/>
      <c r="J318" s="1051" t="str">
        <f t="shared" si="97"/>
        <v/>
      </c>
      <c r="K318" s="1051"/>
      <c r="L318" s="1051"/>
      <c r="M318" s="1051"/>
      <c r="N318" s="1052" t="str">
        <f>IF('กรอกข้อมูล นร1'!E19="ย้าย",'กรอกข้อมูล นร1'!E19,"")</f>
        <v/>
      </c>
      <c r="O318" s="1052"/>
      <c r="P318" s="1052"/>
      <c r="Q318" s="1052"/>
      <c r="R318" s="1052"/>
      <c r="S318" s="6" t="str">
        <f t="shared" si="57"/>
        <v/>
      </c>
      <c r="T318" s="6" t="str">
        <f t="shared" ref="T318:T343" si="99">IF(COUNTIF(I318,"0"),COUNTIF(I318,"0"),"")</f>
        <v/>
      </c>
      <c r="U318" s="6" t="str">
        <f t="shared" ref="U318:U343" si="100">IF(COUNTIF(M318,"0"),COUNTIF(M318,"0"),"")</f>
        <v/>
      </c>
      <c r="V318" s="6" t="str">
        <f t="shared" ref="V318:V343" si="101">IF(COUNTIF(Q318,"0"),COUNTIF(Q318,"0"),"")</f>
        <v/>
      </c>
      <c r="W318" s="6" t="str">
        <f t="shared" si="58"/>
        <v/>
      </c>
      <c r="X318" s="311">
        <f t="shared" si="98"/>
        <v>0</v>
      </c>
      <c r="Y318" s="6" t="str">
        <f t="shared" si="91"/>
        <v/>
      </c>
      <c r="Z318" s="6" t="str">
        <f t="shared" si="92"/>
        <v/>
      </c>
      <c r="AA318" s="6" t="str">
        <f t="shared" si="93"/>
        <v/>
      </c>
      <c r="AB318" s="6" t="str">
        <f t="shared" si="94"/>
        <v/>
      </c>
    </row>
    <row r="319" spans="1:28" ht="13.5" customHeight="1">
      <c r="A319" s="54" t="str">
        <f>เวลาเรียน1!A22</f>
        <v/>
      </c>
      <c r="B319" s="61" t="str">
        <f>IF($B$299="","",IF(A319="","",SUM(คะแนนรายวิชา!D1223:E1223)))</f>
        <v/>
      </c>
      <c r="C319" s="61" t="str">
        <f>IF($B$299="","",IF(A319="","",SUM(คะแนนรายวิชา!H1223:I1223)))</f>
        <v/>
      </c>
      <c r="D319" s="61" t="str">
        <f t="shared" si="95"/>
        <v/>
      </c>
      <c r="E319" s="62" t="str">
        <f>IF($B$299="","",IF(A319="","",คะแนนรายวิชา!L1223))</f>
        <v/>
      </c>
      <c r="F319" s="1050" t="str">
        <f t="shared" si="96"/>
        <v/>
      </c>
      <c r="G319" s="1050"/>
      <c r="H319" s="1050"/>
      <c r="I319" s="1050"/>
      <c r="J319" s="1051" t="str">
        <f t="shared" si="97"/>
        <v/>
      </c>
      <c r="K319" s="1051"/>
      <c r="L319" s="1051"/>
      <c r="M319" s="1051"/>
      <c r="N319" s="1052" t="str">
        <f>IF('กรอกข้อมูล นร1'!E20="ย้าย",'กรอกข้อมูล นร1'!E20,"")</f>
        <v/>
      </c>
      <c r="O319" s="1052"/>
      <c r="P319" s="1052"/>
      <c r="Q319" s="1052"/>
      <c r="R319" s="1052"/>
      <c r="S319" s="6" t="str">
        <f t="shared" si="57"/>
        <v/>
      </c>
      <c r="T319" s="6" t="str">
        <f t="shared" si="99"/>
        <v/>
      </c>
      <c r="U319" s="6" t="str">
        <f t="shared" si="100"/>
        <v/>
      </c>
      <c r="V319" s="6" t="str">
        <f t="shared" si="101"/>
        <v/>
      </c>
      <c r="W319" s="6" t="str">
        <f t="shared" si="58"/>
        <v/>
      </c>
      <c r="X319" s="311">
        <f t="shared" si="98"/>
        <v>0</v>
      </c>
      <c r="Y319" s="6" t="str">
        <f t="shared" si="91"/>
        <v/>
      </c>
      <c r="Z319" s="6" t="str">
        <f t="shared" si="92"/>
        <v/>
      </c>
      <c r="AA319" s="6" t="str">
        <f t="shared" si="93"/>
        <v/>
      </c>
      <c r="AB319" s="6" t="str">
        <f t="shared" si="94"/>
        <v/>
      </c>
    </row>
    <row r="320" spans="1:28" ht="13.5" customHeight="1">
      <c r="A320" s="54" t="str">
        <f>เวลาเรียน1!A23</f>
        <v/>
      </c>
      <c r="B320" s="61" t="str">
        <f>IF($B$299="","",IF(A320="","",SUM(คะแนนรายวิชา!D1224:E1224)))</f>
        <v/>
      </c>
      <c r="C320" s="61" t="str">
        <f>IF($B$299="","",IF(A320="","",SUM(คะแนนรายวิชา!H1224:I1224)))</f>
        <v/>
      </c>
      <c r="D320" s="61" t="str">
        <f t="shared" si="95"/>
        <v/>
      </c>
      <c r="E320" s="62" t="str">
        <f>IF($B$299="","",IF(A320="","",คะแนนรายวิชา!L1224))</f>
        <v/>
      </c>
      <c r="F320" s="1050" t="str">
        <f t="shared" si="96"/>
        <v/>
      </c>
      <c r="G320" s="1050"/>
      <c r="H320" s="1050"/>
      <c r="I320" s="1050"/>
      <c r="J320" s="1051" t="str">
        <f t="shared" si="97"/>
        <v/>
      </c>
      <c r="K320" s="1051"/>
      <c r="L320" s="1051"/>
      <c r="M320" s="1051"/>
      <c r="N320" s="1052" t="str">
        <f>IF('กรอกข้อมูล นร1'!E21="ย้าย",'กรอกข้อมูล นร1'!E21,"")</f>
        <v/>
      </c>
      <c r="O320" s="1052"/>
      <c r="P320" s="1052"/>
      <c r="Q320" s="1052"/>
      <c r="R320" s="1052"/>
      <c r="S320" s="6" t="str">
        <f t="shared" si="57"/>
        <v/>
      </c>
      <c r="T320" s="6" t="str">
        <f t="shared" si="99"/>
        <v/>
      </c>
      <c r="U320" s="6" t="str">
        <f t="shared" si="100"/>
        <v/>
      </c>
      <c r="V320" s="6" t="str">
        <f t="shared" si="101"/>
        <v/>
      </c>
      <c r="W320" s="6" t="str">
        <f t="shared" si="58"/>
        <v/>
      </c>
      <c r="X320" s="311">
        <f t="shared" si="98"/>
        <v>0</v>
      </c>
      <c r="Y320" s="6" t="str">
        <f t="shared" si="91"/>
        <v/>
      </c>
      <c r="Z320" s="6" t="str">
        <f t="shared" si="92"/>
        <v/>
      </c>
      <c r="AA320" s="6" t="str">
        <f t="shared" si="93"/>
        <v/>
      </c>
      <c r="AB320" s="6" t="str">
        <f t="shared" si="94"/>
        <v/>
      </c>
    </row>
    <row r="321" spans="1:28" ht="13.5" customHeight="1">
      <c r="A321" s="54" t="str">
        <f>เวลาเรียน1!A24</f>
        <v/>
      </c>
      <c r="B321" s="61" t="str">
        <f>IF($B$299="","",IF(A321="","",SUM(คะแนนรายวิชา!D1225:E1225)))</f>
        <v/>
      </c>
      <c r="C321" s="61" t="str">
        <f>IF($B$299="","",IF(A321="","",SUM(คะแนนรายวิชา!H1225:I1225)))</f>
        <v/>
      </c>
      <c r="D321" s="61" t="str">
        <f t="shared" si="95"/>
        <v/>
      </c>
      <c r="E321" s="62" t="str">
        <f>IF($B$299="","",IF(A321="","",คะแนนรายวิชา!L1225))</f>
        <v/>
      </c>
      <c r="F321" s="1050" t="str">
        <f t="shared" si="96"/>
        <v/>
      </c>
      <c r="G321" s="1050"/>
      <c r="H321" s="1050"/>
      <c r="I321" s="1050"/>
      <c r="J321" s="1051" t="str">
        <f t="shared" si="97"/>
        <v/>
      </c>
      <c r="K321" s="1051"/>
      <c r="L321" s="1051"/>
      <c r="M321" s="1051"/>
      <c r="N321" s="1052" t="str">
        <f>IF('กรอกข้อมูล นร1'!E22="ย้าย",'กรอกข้อมูล นร1'!E22,"")</f>
        <v/>
      </c>
      <c r="O321" s="1052"/>
      <c r="P321" s="1052"/>
      <c r="Q321" s="1052"/>
      <c r="R321" s="1052"/>
      <c r="S321" s="6" t="str">
        <f t="shared" si="57"/>
        <v/>
      </c>
      <c r="T321" s="6" t="str">
        <f t="shared" si="99"/>
        <v/>
      </c>
      <c r="U321" s="6" t="str">
        <f t="shared" si="100"/>
        <v/>
      </c>
      <c r="V321" s="6" t="str">
        <f t="shared" si="101"/>
        <v/>
      </c>
      <c r="W321" s="6" t="str">
        <f t="shared" si="58"/>
        <v/>
      </c>
      <c r="X321" s="311">
        <f t="shared" si="98"/>
        <v>0</v>
      </c>
      <c r="Y321" s="6" t="str">
        <f t="shared" si="91"/>
        <v/>
      </c>
      <c r="Z321" s="6" t="str">
        <f t="shared" si="92"/>
        <v/>
      </c>
      <c r="AA321" s="6" t="str">
        <f t="shared" si="93"/>
        <v/>
      </c>
      <c r="AB321" s="6" t="str">
        <f t="shared" si="94"/>
        <v/>
      </c>
    </row>
    <row r="322" spans="1:28" ht="13.5" customHeight="1">
      <c r="A322" s="54" t="str">
        <f>เวลาเรียน1!A25</f>
        <v/>
      </c>
      <c r="B322" s="61" t="str">
        <f>IF($B$299="","",IF(A322="","",SUM(คะแนนรายวิชา!D1226:E1226)))</f>
        <v/>
      </c>
      <c r="C322" s="61" t="str">
        <f>IF($B$299="","",IF(A322="","",SUM(คะแนนรายวิชา!H1226:I1226)))</f>
        <v/>
      </c>
      <c r="D322" s="61" t="str">
        <f t="shared" si="95"/>
        <v/>
      </c>
      <c r="E322" s="62" t="str">
        <f>IF($B$299="","",IF(A322="","",คะแนนรายวิชา!L1226))</f>
        <v/>
      </c>
      <c r="F322" s="1050" t="str">
        <f t="shared" si="96"/>
        <v/>
      </c>
      <c r="G322" s="1050"/>
      <c r="H322" s="1050"/>
      <c r="I322" s="1050"/>
      <c r="J322" s="1051" t="str">
        <f t="shared" si="97"/>
        <v/>
      </c>
      <c r="K322" s="1051"/>
      <c r="L322" s="1051"/>
      <c r="M322" s="1051"/>
      <c r="N322" s="1052" t="str">
        <f>IF('กรอกข้อมูล นร1'!E23="ย้าย",'กรอกข้อมูล นร1'!E23,"")</f>
        <v/>
      </c>
      <c r="O322" s="1052"/>
      <c r="P322" s="1052"/>
      <c r="Q322" s="1052"/>
      <c r="R322" s="1052"/>
      <c r="S322" s="6" t="str">
        <f t="shared" si="57"/>
        <v/>
      </c>
      <c r="T322" s="6" t="str">
        <f t="shared" si="99"/>
        <v/>
      </c>
      <c r="U322" s="6" t="str">
        <f t="shared" si="100"/>
        <v/>
      </c>
      <c r="V322" s="6" t="str">
        <f t="shared" si="101"/>
        <v/>
      </c>
      <c r="W322" s="6" t="str">
        <f t="shared" si="58"/>
        <v/>
      </c>
      <c r="X322" s="311">
        <f t="shared" si="98"/>
        <v>0</v>
      </c>
      <c r="Y322" s="6" t="str">
        <f t="shared" si="91"/>
        <v/>
      </c>
      <c r="Z322" s="6" t="str">
        <f t="shared" si="92"/>
        <v/>
      </c>
      <c r="AA322" s="6" t="str">
        <f t="shared" si="93"/>
        <v/>
      </c>
      <c r="AB322" s="6" t="str">
        <f t="shared" si="94"/>
        <v/>
      </c>
    </row>
    <row r="323" spans="1:28" ht="13.5" customHeight="1">
      <c r="A323" s="54" t="str">
        <f>เวลาเรียน1!A26</f>
        <v/>
      </c>
      <c r="B323" s="61" t="str">
        <f>IF($B$299="","",IF(A323="","",SUM(คะแนนรายวิชา!D1227:E1227)))</f>
        <v/>
      </c>
      <c r="C323" s="61" t="str">
        <f>IF($B$299="","",IF(A323="","",SUM(คะแนนรายวิชา!H1227:I1227)))</f>
        <v/>
      </c>
      <c r="D323" s="61" t="str">
        <f t="shared" si="95"/>
        <v/>
      </c>
      <c r="E323" s="62" t="str">
        <f>IF($B$299="","",IF(A323="","",คะแนนรายวิชา!L1227))</f>
        <v/>
      </c>
      <c r="F323" s="1050" t="str">
        <f t="shared" si="96"/>
        <v/>
      </c>
      <c r="G323" s="1050"/>
      <c r="H323" s="1050"/>
      <c r="I323" s="1050"/>
      <c r="J323" s="1051" t="str">
        <f t="shared" si="97"/>
        <v/>
      </c>
      <c r="K323" s="1051"/>
      <c r="L323" s="1051"/>
      <c r="M323" s="1051"/>
      <c r="N323" s="1052" t="str">
        <f>IF('กรอกข้อมูล นร1'!E24="ย้าย",'กรอกข้อมูล นร1'!E24,"")</f>
        <v/>
      </c>
      <c r="O323" s="1052"/>
      <c r="P323" s="1052"/>
      <c r="Q323" s="1052"/>
      <c r="R323" s="1052"/>
      <c r="S323" s="6" t="str">
        <f t="shared" si="57"/>
        <v/>
      </c>
      <c r="T323" s="6" t="str">
        <f t="shared" si="99"/>
        <v/>
      </c>
      <c r="U323" s="6" t="str">
        <f t="shared" si="100"/>
        <v/>
      </c>
      <c r="V323" s="6" t="str">
        <f t="shared" si="101"/>
        <v/>
      </c>
      <c r="W323" s="6" t="str">
        <f t="shared" si="58"/>
        <v/>
      </c>
      <c r="X323" s="311">
        <f t="shared" si="98"/>
        <v>0</v>
      </c>
      <c r="Y323" s="6" t="str">
        <f t="shared" si="91"/>
        <v/>
      </c>
      <c r="Z323" s="6" t="str">
        <f t="shared" si="92"/>
        <v/>
      </c>
      <c r="AA323" s="6" t="str">
        <f t="shared" si="93"/>
        <v/>
      </c>
      <c r="AB323" s="6" t="str">
        <f t="shared" si="94"/>
        <v/>
      </c>
    </row>
    <row r="324" spans="1:28" ht="13.5" customHeight="1">
      <c r="A324" s="54" t="str">
        <f>เวลาเรียน1!A27</f>
        <v/>
      </c>
      <c r="B324" s="61" t="str">
        <f>IF($B$299="","",IF(A324="","",SUM(คะแนนรายวิชา!D1228:E1228)))</f>
        <v/>
      </c>
      <c r="C324" s="61" t="str">
        <f>IF($B$299="","",IF(A324="","",SUM(คะแนนรายวิชา!H1228:I1228)))</f>
        <v/>
      </c>
      <c r="D324" s="61" t="str">
        <f t="shared" si="95"/>
        <v/>
      </c>
      <c r="E324" s="62" t="str">
        <f>IF($B$299="","",IF(A324="","",คะแนนรายวิชา!L1228))</f>
        <v/>
      </c>
      <c r="F324" s="1050" t="str">
        <f t="shared" si="96"/>
        <v/>
      </c>
      <c r="G324" s="1050"/>
      <c r="H324" s="1050"/>
      <c r="I324" s="1050"/>
      <c r="J324" s="1051" t="str">
        <f t="shared" si="97"/>
        <v/>
      </c>
      <c r="K324" s="1051"/>
      <c r="L324" s="1051"/>
      <c r="M324" s="1051"/>
      <c r="N324" s="1052" t="str">
        <f>IF('กรอกข้อมูล นร1'!E25="ย้าย",'กรอกข้อมูล นร1'!E25,"")</f>
        <v/>
      </c>
      <c r="O324" s="1052"/>
      <c r="P324" s="1052"/>
      <c r="Q324" s="1052"/>
      <c r="R324" s="1052"/>
      <c r="S324" s="6" t="str">
        <f t="shared" si="57"/>
        <v/>
      </c>
      <c r="T324" s="6" t="str">
        <f t="shared" si="99"/>
        <v/>
      </c>
      <c r="U324" s="6" t="str">
        <f t="shared" si="100"/>
        <v/>
      </c>
      <c r="V324" s="6" t="str">
        <f t="shared" si="101"/>
        <v/>
      </c>
      <c r="W324" s="6" t="str">
        <f t="shared" si="58"/>
        <v/>
      </c>
      <c r="X324" s="311">
        <f t="shared" si="98"/>
        <v>0</v>
      </c>
      <c r="Y324" s="6" t="str">
        <f t="shared" si="91"/>
        <v/>
      </c>
      <c r="Z324" s="6" t="str">
        <f t="shared" si="92"/>
        <v/>
      </c>
      <c r="AA324" s="6" t="str">
        <f t="shared" si="93"/>
        <v/>
      </c>
      <c r="AB324" s="6" t="str">
        <f t="shared" si="94"/>
        <v/>
      </c>
    </row>
    <row r="325" spans="1:28" ht="13.5" customHeight="1">
      <c r="A325" s="54" t="str">
        <f>เวลาเรียน1!A28</f>
        <v/>
      </c>
      <c r="B325" s="61" t="str">
        <f>IF($B$299="","",IF(A325="","",SUM(คะแนนรายวิชา!D1229:E1229)))</f>
        <v/>
      </c>
      <c r="C325" s="61" t="str">
        <f>IF($B$299="","",IF(A325="","",SUM(คะแนนรายวิชา!H1229:I1229)))</f>
        <v/>
      </c>
      <c r="D325" s="61" t="str">
        <f t="shared" si="95"/>
        <v/>
      </c>
      <c r="E325" s="62" t="str">
        <f>IF($B$299="","",IF(A325="","",คะแนนรายวิชา!L1229))</f>
        <v/>
      </c>
      <c r="F325" s="1050" t="str">
        <f t="shared" si="96"/>
        <v/>
      </c>
      <c r="G325" s="1050"/>
      <c r="H325" s="1050"/>
      <c r="I325" s="1050"/>
      <c r="J325" s="1051" t="str">
        <f t="shared" si="97"/>
        <v/>
      </c>
      <c r="K325" s="1051"/>
      <c r="L325" s="1051"/>
      <c r="M325" s="1051"/>
      <c r="N325" s="1052" t="str">
        <f>IF('กรอกข้อมูล นร1'!E26="ย้าย",'กรอกข้อมูล นร1'!E26,"")</f>
        <v/>
      </c>
      <c r="O325" s="1052"/>
      <c r="P325" s="1052"/>
      <c r="Q325" s="1052"/>
      <c r="R325" s="1052"/>
      <c r="S325" s="6" t="str">
        <f t="shared" si="57"/>
        <v/>
      </c>
      <c r="T325" s="6" t="str">
        <f t="shared" si="99"/>
        <v/>
      </c>
      <c r="U325" s="6" t="str">
        <f t="shared" si="100"/>
        <v/>
      </c>
      <c r="V325" s="6" t="str">
        <f t="shared" si="101"/>
        <v/>
      </c>
      <c r="W325" s="6" t="str">
        <f t="shared" si="58"/>
        <v/>
      </c>
      <c r="X325" s="311">
        <f t="shared" si="98"/>
        <v>0</v>
      </c>
      <c r="Y325" s="6" t="str">
        <f t="shared" si="91"/>
        <v/>
      </c>
      <c r="Z325" s="6" t="str">
        <f t="shared" si="92"/>
        <v/>
      </c>
      <c r="AA325" s="6" t="str">
        <f t="shared" si="93"/>
        <v/>
      </c>
      <c r="AB325" s="6" t="str">
        <f t="shared" si="94"/>
        <v/>
      </c>
    </row>
    <row r="326" spans="1:28" ht="13.5" customHeight="1">
      <c r="A326" s="54" t="str">
        <f>เวลาเรียน1!A29</f>
        <v/>
      </c>
      <c r="B326" s="61" t="str">
        <f>IF($B$299="","",IF(A326="","",SUM(คะแนนรายวิชา!D1230:E1230)))</f>
        <v/>
      </c>
      <c r="C326" s="61" t="str">
        <f>IF($B$299="","",IF(A326="","",SUM(คะแนนรายวิชา!H1230:I1230)))</f>
        <v/>
      </c>
      <c r="D326" s="61" t="str">
        <f t="shared" si="95"/>
        <v/>
      </c>
      <c r="E326" s="62" t="str">
        <f>IF($B$299="","",IF(A326="","",คะแนนรายวิชา!L1230))</f>
        <v/>
      </c>
      <c r="F326" s="1050" t="str">
        <f t="shared" si="96"/>
        <v/>
      </c>
      <c r="G326" s="1050"/>
      <c r="H326" s="1050"/>
      <c r="I326" s="1050"/>
      <c r="J326" s="1051" t="str">
        <f t="shared" si="97"/>
        <v/>
      </c>
      <c r="K326" s="1051"/>
      <c r="L326" s="1051"/>
      <c r="M326" s="1051"/>
      <c r="N326" s="1052" t="str">
        <f>IF('กรอกข้อมูล นร1'!E27="ย้าย",'กรอกข้อมูล นร1'!E27,"")</f>
        <v/>
      </c>
      <c r="O326" s="1052"/>
      <c r="P326" s="1052"/>
      <c r="Q326" s="1052"/>
      <c r="R326" s="1052"/>
      <c r="S326" s="6" t="str">
        <f t="shared" si="57"/>
        <v/>
      </c>
      <c r="T326" s="6" t="str">
        <f t="shared" si="99"/>
        <v/>
      </c>
      <c r="U326" s="6" t="str">
        <f t="shared" si="100"/>
        <v/>
      </c>
      <c r="V326" s="6" t="str">
        <f t="shared" si="101"/>
        <v/>
      </c>
      <c r="W326" s="6" t="str">
        <f t="shared" si="58"/>
        <v/>
      </c>
      <c r="X326" s="311">
        <f t="shared" si="98"/>
        <v>0</v>
      </c>
      <c r="Y326" s="6" t="str">
        <f t="shared" si="91"/>
        <v/>
      </c>
      <c r="Z326" s="6" t="str">
        <f t="shared" si="92"/>
        <v/>
      </c>
      <c r="AA326" s="6" t="str">
        <f t="shared" si="93"/>
        <v/>
      </c>
      <c r="AB326" s="6" t="str">
        <f t="shared" si="94"/>
        <v/>
      </c>
    </row>
    <row r="327" spans="1:28" ht="13.5" customHeight="1">
      <c r="A327" s="54" t="str">
        <f>เวลาเรียน1!A30</f>
        <v/>
      </c>
      <c r="B327" s="61" t="str">
        <f>IF($B$299="","",IF(A327="","",SUM(คะแนนรายวิชา!D1231:E1231)))</f>
        <v/>
      </c>
      <c r="C327" s="61" t="str">
        <f>IF($B$299="","",IF(A327="","",SUM(คะแนนรายวิชา!H1231:I1231)))</f>
        <v/>
      </c>
      <c r="D327" s="61" t="str">
        <f t="shared" si="95"/>
        <v/>
      </c>
      <c r="E327" s="62" t="str">
        <f>IF($B$299="","",IF(A327="","",คะแนนรายวิชา!L1231))</f>
        <v/>
      </c>
      <c r="F327" s="1050" t="str">
        <f t="shared" si="96"/>
        <v/>
      </c>
      <c r="G327" s="1050"/>
      <c r="H327" s="1050"/>
      <c r="I327" s="1050"/>
      <c r="J327" s="1051" t="str">
        <f t="shared" si="97"/>
        <v/>
      </c>
      <c r="K327" s="1051"/>
      <c r="L327" s="1051"/>
      <c r="M327" s="1051"/>
      <c r="N327" s="1052" t="str">
        <f>IF('กรอกข้อมูล นร1'!E28="ย้าย",'กรอกข้อมูล นร1'!E28,"")</f>
        <v/>
      </c>
      <c r="O327" s="1052"/>
      <c r="P327" s="1052"/>
      <c r="Q327" s="1052"/>
      <c r="R327" s="1052"/>
      <c r="S327" s="6" t="str">
        <f t="shared" si="57"/>
        <v/>
      </c>
      <c r="T327" s="6" t="str">
        <f t="shared" si="99"/>
        <v/>
      </c>
      <c r="U327" s="6" t="str">
        <f t="shared" si="100"/>
        <v/>
      </c>
      <c r="V327" s="6" t="str">
        <f t="shared" si="101"/>
        <v/>
      </c>
      <c r="W327" s="6" t="str">
        <f t="shared" si="58"/>
        <v/>
      </c>
      <c r="X327" s="311">
        <f t="shared" si="98"/>
        <v>0</v>
      </c>
      <c r="Y327" s="6" t="str">
        <f t="shared" si="91"/>
        <v/>
      </c>
      <c r="Z327" s="6" t="str">
        <f t="shared" si="92"/>
        <v/>
      </c>
      <c r="AA327" s="6" t="str">
        <f t="shared" si="93"/>
        <v/>
      </c>
      <c r="AB327" s="6" t="str">
        <f t="shared" si="94"/>
        <v/>
      </c>
    </row>
    <row r="328" spans="1:28" ht="13.5" customHeight="1">
      <c r="A328" s="54" t="str">
        <f>เวลาเรียน1!A31</f>
        <v/>
      </c>
      <c r="B328" s="61" t="str">
        <f>IF($B$299="","",IF(A328="","",SUM(คะแนนรายวิชา!D1232:E1232)))</f>
        <v/>
      </c>
      <c r="C328" s="61" t="str">
        <f>IF($B$299="","",IF(A328="","",SUM(คะแนนรายวิชา!H1232:I1232)))</f>
        <v/>
      </c>
      <c r="D328" s="61" t="str">
        <f t="shared" si="95"/>
        <v/>
      </c>
      <c r="E328" s="62" t="str">
        <f>IF($B$299="","",IF(A328="","",คะแนนรายวิชา!L1232))</f>
        <v/>
      </c>
      <c r="F328" s="1050" t="str">
        <f t="shared" si="96"/>
        <v/>
      </c>
      <c r="G328" s="1050"/>
      <c r="H328" s="1050"/>
      <c r="I328" s="1050"/>
      <c r="J328" s="1051" t="str">
        <f t="shared" si="97"/>
        <v/>
      </c>
      <c r="K328" s="1051"/>
      <c r="L328" s="1051"/>
      <c r="M328" s="1051"/>
      <c r="N328" s="1052" t="str">
        <f>IF('กรอกข้อมูล นร1'!E29="ย้าย",'กรอกข้อมูล นร1'!E29,"")</f>
        <v/>
      </c>
      <c r="O328" s="1052"/>
      <c r="P328" s="1052"/>
      <c r="Q328" s="1052"/>
      <c r="R328" s="1052"/>
      <c r="S328" s="6" t="str">
        <f t="shared" si="57"/>
        <v/>
      </c>
      <c r="T328" s="6" t="str">
        <f t="shared" si="99"/>
        <v/>
      </c>
      <c r="U328" s="6" t="str">
        <f t="shared" si="100"/>
        <v/>
      </c>
      <c r="V328" s="6" t="str">
        <f t="shared" si="101"/>
        <v/>
      </c>
      <c r="W328" s="6" t="str">
        <f t="shared" si="58"/>
        <v/>
      </c>
      <c r="X328" s="311">
        <f t="shared" si="98"/>
        <v>0</v>
      </c>
      <c r="Y328" s="6" t="str">
        <f t="shared" si="91"/>
        <v/>
      </c>
      <c r="Z328" s="6" t="str">
        <f t="shared" si="92"/>
        <v/>
      </c>
      <c r="AA328" s="6" t="str">
        <f t="shared" si="93"/>
        <v/>
      </c>
      <c r="AB328" s="6" t="str">
        <f t="shared" si="94"/>
        <v/>
      </c>
    </row>
    <row r="329" spans="1:28" ht="13.5" customHeight="1">
      <c r="A329" s="54" t="str">
        <f>เวลาเรียน1!A32</f>
        <v/>
      </c>
      <c r="B329" s="61" t="str">
        <f>IF($B$299="","",IF(A329="","",SUM(คะแนนรายวิชา!D1233:E1233)))</f>
        <v/>
      </c>
      <c r="C329" s="61" t="str">
        <f>IF($B$299="","",IF(A329="","",SUM(คะแนนรายวิชา!H1233:I1233)))</f>
        <v/>
      </c>
      <c r="D329" s="61" t="str">
        <f t="shared" si="95"/>
        <v/>
      </c>
      <c r="E329" s="62" t="str">
        <f>IF($B$299="","",IF(A329="","",คะแนนรายวิชา!L1233))</f>
        <v/>
      </c>
      <c r="F329" s="1050" t="str">
        <f t="shared" si="96"/>
        <v/>
      </c>
      <c r="G329" s="1050"/>
      <c r="H329" s="1050"/>
      <c r="I329" s="1050"/>
      <c r="J329" s="1051" t="str">
        <f t="shared" si="97"/>
        <v/>
      </c>
      <c r="K329" s="1051"/>
      <c r="L329" s="1051"/>
      <c r="M329" s="1051"/>
      <c r="N329" s="1052" t="str">
        <f>IF('กรอกข้อมูล นร1'!E30="ย้าย",'กรอกข้อมูล นร1'!E30,"")</f>
        <v/>
      </c>
      <c r="O329" s="1052"/>
      <c r="P329" s="1052"/>
      <c r="Q329" s="1052"/>
      <c r="R329" s="1052"/>
      <c r="S329" s="6" t="str">
        <f t="shared" si="57"/>
        <v/>
      </c>
      <c r="T329" s="6" t="str">
        <f t="shared" si="99"/>
        <v/>
      </c>
      <c r="U329" s="6" t="str">
        <f t="shared" si="100"/>
        <v/>
      </c>
      <c r="V329" s="6" t="str">
        <f t="shared" si="101"/>
        <v/>
      </c>
      <c r="W329" s="6" t="str">
        <f t="shared" si="58"/>
        <v/>
      </c>
      <c r="X329" s="311">
        <f t="shared" si="98"/>
        <v>0</v>
      </c>
      <c r="Y329" s="6" t="str">
        <f t="shared" ref="Y329:Y343" si="102">IF(A329="","",SUM(B329:C329)/2)</f>
        <v/>
      </c>
      <c r="Z329" s="6" t="str">
        <f t="shared" ref="Z329:Z353" si="103">IF(A329="","",SUM(F329:G329)/2)</f>
        <v/>
      </c>
      <c r="AA329" s="6" t="str">
        <f t="shared" ref="AA329:AA353" si="104">IF(A329="","",SUM(J329:K329)/2)</f>
        <v/>
      </c>
      <c r="AB329" s="6" t="str">
        <f t="shared" ref="AB329:AB353" si="105">IF(A329="","",SUM(N329:O329)/2)</f>
        <v/>
      </c>
    </row>
    <row r="330" spans="1:28" ht="13.5" customHeight="1">
      <c r="A330" s="54" t="str">
        <f>เวลาเรียน1!A33</f>
        <v/>
      </c>
      <c r="B330" s="61" t="str">
        <f>IF($B$299="","",IF(A330="","",SUM(คะแนนรายวิชา!D1234:E1234)))</f>
        <v/>
      </c>
      <c r="C330" s="61" t="str">
        <f>IF($B$299="","",IF(A330="","",SUM(คะแนนรายวิชา!H1234:I1234)))</f>
        <v/>
      </c>
      <c r="D330" s="61" t="str">
        <f t="shared" si="95"/>
        <v/>
      </c>
      <c r="E330" s="62" t="str">
        <f>IF($B$299="","",IF(A330="","",คะแนนรายวิชา!L1234))</f>
        <v/>
      </c>
      <c r="F330" s="1050" t="str">
        <f t="shared" si="96"/>
        <v/>
      </c>
      <c r="G330" s="1050"/>
      <c r="H330" s="1050"/>
      <c r="I330" s="1050"/>
      <c r="J330" s="1051" t="str">
        <f t="shared" si="97"/>
        <v/>
      </c>
      <c r="K330" s="1051"/>
      <c r="L330" s="1051"/>
      <c r="M330" s="1051"/>
      <c r="N330" s="1052" t="str">
        <f>IF('กรอกข้อมูล นร1'!E31="ย้าย",'กรอกข้อมูล นร1'!E31,"")</f>
        <v/>
      </c>
      <c r="O330" s="1052"/>
      <c r="P330" s="1052"/>
      <c r="Q330" s="1052"/>
      <c r="R330" s="1052"/>
      <c r="S330" s="6" t="str">
        <f t="shared" si="57"/>
        <v/>
      </c>
      <c r="T330" s="6" t="str">
        <f t="shared" si="99"/>
        <v/>
      </c>
      <c r="U330" s="6" t="str">
        <f t="shared" si="100"/>
        <v/>
      </c>
      <c r="V330" s="6" t="str">
        <f t="shared" si="101"/>
        <v/>
      </c>
      <c r="W330" s="6" t="str">
        <f t="shared" si="58"/>
        <v/>
      </c>
      <c r="X330" s="311">
        <f t="shared" si="98"/>
        <v>0</v>
      </c>
      <c r="Y330" s="6" t="str">
        <f t="shared" si="102"/>
        <v/>
      </c>
      <c r="Z330" s="6" t="str">
        <f t="shared" si="103"/>
        <v/>
      </c>
      <c r="AA330" s="6" t="str">
        <f t="shared" si="104"/>
        <v/>
      </c>
      <c r="AB330" s="6" t="str">
        <f t="shared" si="105"/>
        <v/>
      </c>
    </row>
    <row r="331" spans="1:28" ht="13.5" customHeight="1">
      <c r="A331" s="54" t="str">
        <f>เวลาเรียน1!A34</f>
        <v/>
      </c>
      <c r="B331" s="61" t="str">
        <f>IF($B$299="","",IF(A331="","",SUM(คะแนนรายวิชา!D1235:E1235)))</f>
        <v/>
      </c>
      <c r="C331" s="61" t="str">
        <f>IF($B$299="","",IF(A331="","",SUM(คะแนนรายวิชา!H1235:I1235)))</f>
        <v/>
      </c>
      <c r="D331" s="61" t="str">
        <f t="shared" si="95"/>
        <v/>
      </c>
      <c r="E331" s="62" t="str">
        <f>IF($B$299="","",IF(A331="","",คะแนนรายวิชา!L1235))</f>
        <v/>
      </c>
      <c r="F331" s="1050" t="str">
        <f t="shared" si="96"/>
        <v/>
      </c>
      <c r="G331" s="1050"/>
      <c r="H331" s="1050"/>
      <c r="I331" s="1050"/>
      <c r="J331" s="1051" t="str">
        <f t="shared" si="97"/>
        <v/>
      </c>
      <c r="K331" s="1051"/>
      <c r="L331" s="1051"/>
      <c r="M331" s="1051"/>
      <c r="N331" s="1052" t="str">
        <f>IF('กรอกข้อมูล นร1'!E32="ย้าย",'กรอกข้อมูล นร1'!E32,"")</f>
        <v/>
      </c>
      <c r="O331" s="1052"/>
      <c r="P331" s="1052"/>
      <c r="Q331" s="1052"/>
      <c r="R331" s="1052"/>
      <c r="S331" s="6" t="str">
        <f t="shared" si="57"/>
        <v/>
      </c>
      <c r="T331" s="6" t="str">
        <f t="shared" si="99"/>
        <v/>
      </c>
      <c r="U331" s="6" t="str">
        <f t="shared" si="100"/>
        <v/>
      </c>
      <c r="V331" s="6" t="str">
        <f t="shared" si="101"/>
        <v/>
      </c>
      <c r="W331" s="6" t="str">
        <f t="shared" si="58"/>
        <v/>
      </c>
      <c r="X331" s="311">
        <f t="shared" si="98"/>
        <v>0</v>
      </c>
      <c r="Y331" s="6" t="str">
        <f t="shared" si="102"/>
        <v/>
      </c>
      <c r="Z331" s="6" t="str">
        <f t="shared" si="103"/>
        <v/>
      </c>
      <c r="AA331" s="6" t="str">
        <f t="shared" si="104"/>
        <v/>
      </c>
      <c r="AB331" s="6" t="str">
        <f t="shared" si="105"/>
        <v/>
      </c>
    </row>
    <row r="332" spans="1:28" ht="13.5" customHeight="1">
      <c r="A332" s="54" t="str">
        <f>เวลาเรียน1!A35</f>
        <v/>
      </c>
      <c r="B332" s="61" t="str">
        <f>IF($B$299="","",IF(A332="","",SUM(คะแนนรายวิชา!D1236:E1236)))</f>
        <v/>
      </c>
      <c r="C332" s="61" t="str">
        <f>IF($B$299="","",IF(A332="","",SUM(คะแนนรายวิชา!H1236:I1236)))</f>
        <v/>
      </c>
      <c r="D332" s="61" t="str">
        <f t="shared" si="95"/>
        <v/>
      </c>
      <c r="E332" s="62" t="str">
        <f>IF($B$299="","",IF(A332="","",คะแนนรายวิชา!L1236))</f>
        <v/>
      </c>
      <c r="F332" s="1050" t="str">
        <f t="shared" si="96"/>
        <v/>
      </c>
      <c r="G332" s="1050"/>
      <c r="H332" s="1050"/>
      <c r="I332" s="1050"/>
      <c r="J332" s="1051" t="str">
        <f t="shared" si="97"/>
        <v/>
      </c>
      <c r="K332" s="1051"/>
      <c r="L332" s="1051"/>
      <c r="M332" s="1051"/>
      <c r="N332" s="1052" t="str">
        <f>IF('กรอกข้อมูล นร1'!E33="ย้าย",'กรอกข้อมูล นร1'!E33,"")</f>
        <v/>
      </c>
      <c r="O332" s="1052"/>
      <c r="P332" s="1052"/>
      <c r="Q332" s="1052"/>
      <c r="R332" s="1052"/>
      <c r="S332" s="6" t="str">
        <f t="shared" si="57"/>
        <v/>
      </c>
      <c r="T332" s="6" t="str">
        <f t="shared" si="99"/>
        <v/>
      </c>
      <c r="U332" s="6" t="str">
        <f t="shared" si="100"/>
        <v/>
      </c>
      <c r="V332" s="6" t="str">
        <f t="shared" si="101"/>
        <v/>
      </c>
      <c r="W332" s="6" t="str">
        <f t="shared" si="58"/>
        <v/>
      </c>
      <c r="X332" s="311">
        <f t="shared" si="98"/>
        <v>0</v>
      </c>
      <c r="Y332" s="6" t="str">
        <f t="shared" si="102"/>
        <v/>
      </c>
      <c r="Z332" s="6" t="str">
        <f t="shared" si="103"/>
        <v/>
      </c>
      <c r="AA332" s="6" t="str">
        <f t="shared" si="104"/>
        <v/>
      </c>
      <c r="AB332" s="6" t="str">
        <f t="shared" si="105"/>
        <v/>
      </c>
    </row>
    <row r="333" spans="1:28" ht="13.5" customHeight="1">
      <c r="A333" s="54" t="str">
        <f>เวลาเรียน1!A36</f>
        <v/>
      </c>
      <c r="B333" s="61" t="str">
        <f>IF($B$299="","",IF(A333="","",SUM(คะแนนรายวิชา!D1237:E1237)))</f>
        <v/>
      </c>
      <c r="C333" s="61" t="str">
        <f>IF($B$299="","",IF(A333="","",SUM(คะแนนรายวิชา!H1237:I1237)))</f>
        <v/>
      </c>
      <c r="D333" s="61" t="str">
        <f t="shared" si="95"/>
        <v/>
      </c>
      <c r="E333" s="62" t="str">
        <f>IF($B$299="","",IF(A333="","",คะแนนรายวิชา!L1237))</f>
        <v/>
      </c>
      <c r="F333" s="1050" t="str">
        <f t="shared" si="96"/>
        <v/>
      </c>
      <c r="G333" s="1050"/>
      <c r="H333" s="1050"/>
      <c r="I333" s="1050"/>
      <c r="J333" s="1051" t="str">
        <f t="shared" si="97"/>
        <v/>
      </c>
      <c r="K333" s="1051"/>
      <c r="L333" s="1051"/>
      <c r="M333" s="1051"/>
      <c r="N333" s="1052" t="str">
        <f>IF('กรอกข้อมูล นร1'!E34="ย้าย",'กรอกข้อมูล นร1'!E34,"")</f>
        <v/>
      </c>
      <c r="O333" s="1052"/>
      <c r="P333" s="1052"/>
      <c r="Q333" s="1052"/>
      <c r="R333" s="1052"/>
      <c r="S333" s="6" t="str">
        <f t="shared" si="57"/>
        <v/>
      </c>
      <c r="T333" s="6" t="str">
        <f t="shared" si="99"/>
        <v/>
      </c>
      <c r="U333" s="6" t="str">
        <f t="shared" si="100"/>
        <v/>
      </c>
      <c r="V333" s="6" t="str">
        <f t="shared" si="101"/>
        <v/>
      </c>
      <c r="W333" s="6" t="str">
        <f t="shared" si="58"/>
        <v/>
      </c>
      <c r="X333" s="311">
        <f t="shared" si="98"/>
        <v>0</v>
      </c>
      <c r="Y333" s="6" t="str">
        <f t="shared" si="102"/>
        <v/>
      </c>
      <c r="Z333" s="6" t="str">
        <f t="shared" si="103"/>
        <v/>
      </c>
      <c r="AA333" s="6" t="str">
        <f t="shared" si="104"/>
        <v/>
      </c>
      <c r="AB333" s="6" t="str">
        <f t="shared" si="105"/>
        <v/>
      </c>
    </row>
    <row r="334" spans="1:28" ht="13.5" customHeight="1">
      <c r="A334" s="54" t="str">
        <f>เวลาเรียน1!A37</f>
        <v/>
      </c>
      <c r="B334" s="61" t="str">
        <f>IF($B$299="","",IF(A334="","",SUM(คะแนนรายวิชา!D1238:E1238)))</f>
        <v/>
      </c>
      <c r="C334" s="61" t="str">
        <f>IF($B$299="","",IF(A334="","",SUM(คะแนนรายวิชา!H1238:I1238)))</f>
        <v/>
      </c>
      <c r="D334" s="61" t="str">
        <f t="shared" si="95"/>
        <v/>
      </c>
      <c r="E334" s="62" t="str">
        <f>IF($B$299="","",IF(A334="","",คะแนนรายวิชา!L1238))</f>
        <v/>
      </c>
      <c r="F334" s="1050" t="str">
        <f t="shared" si="96"/>
        <v/>
      </c>
      <c r="G334" s="1050"/>
      <c r="H334" s="1050"/>
      <c r="I334" s="1050"/>
      <c r="J334" s="1051" t="str">
        <f t="shared" si="97"/>
        <v/>
      </c>
      <c r="K334" s="1051"/>
      <c r="L334" s="1051"/>
      <c r="M334" s="1051"/>
      <c r="N334" s="1052" t="str">
        <f>IF('กรอกข้อมูล นร1'!E35="ย้าย",'กรอกข้อมูล นร1'!E35,"")</f>
        <v/>
      </c>
      <c r="O334" s="1052"/>
      <c r="P334" s="1052"/>
      <c r="Q334" s="1052"/>
      <c r="R334" s="1052"/>
      <c r="S334" s="6" t="str">
        <f t="shared" si="57"/>
        <v/>
      </c>
      <c r="T334" s="6" t="str">
        <f t="shared" si="99"/>
        <v/>
      </c>
      <c r="U334" s="6" t="str">
        <f t="shared" si="100"/>
        <v/>
      </c>
      <c r="V334" s="6" t="str">
        <f t="shared" si="101"/>
        <v/>
      </c>
      <c r="W334" s="6" t="str">
        <f t="shared" si="58"/>
        <v/>
      </c>
      <c r="X334" s="311">
        <f t="shared" si="98"/>
        <v>0</v>
      </c>
      <c r="Y334" s="6" t="str">
        <f t="shared" si="102"/>
        <v/>
      </c>
      <c r="Z334" s="6" t="str">
        <f t="shared" si="103"/>
        <v/>
      </c>
      <c r="AA334" s="6" t="str">
        <f t="shared" si="104"/>
        <v/>
      </c>
      <c r="AB334" s="6" t="str">
        <f t="shared" si="105"/>
        <v/>
      </c>
    </row>
    <row r="335" spans="1:28" ht="13.5" customHeight="1">
      <c r="A335" s="54" t="str">
        <f>เวลาเรียน1!A38</f>
        <v/>
      </c>
      <c r="B335" s="61" t="str">
        <f>IF($B$299="","",IF(A335="","",SUM(คะแนนรายวิชา!D1239:E1239)))</f>
        <v/>
      </c>
      <c r="C335" s="61" t="str">
        <f>IF($B$299="","",IF(A335="","",SUM(คะแนนรายวิชา!H1239:I1239)))</f>
        <v/>
      </c>
      <c r="D335" s="61" t="str">
        <f t="shared" si="95"/>
        <v/>
      </c>
      <c r="E335" s="62" t="str">
        <f>IF($B$299="","",IF(A335="","",คะแนนรายวิชา!L1239))</f>
        <v/>
      </c>
      <c r="F335" s="1050" t="str">
        <f t="shared" si="96"/>
        <v/>
      </c>
      <c r="G335" s="1050"/>
      <c r="H335" s="1050"/>
      <c r="I335" s="1050"/>
      <c r="J335" s="1051" t="str">
        <f t="shared" si="97"/>
        <v/>
      </c>
      <c r="K335" s="1051"/>
      <c r="L335" s="1051"/>
      <c r="M335" s="1051"/>
      <c r="N335" s="1052" t="str">
        <f>IF('กรอกข้อมูล นร1'!E36="ย้าย",'กรอกข้อมูล นร1'!E36,"")</f>
        <v/>
      </c>
      <c r="O335" s="1052"/>
      <c r="P335" s="1052"/>
      <c r="Q335" s="1052"/>
      <c r="R335" s="1052"/>
      <c r="S335" s="6" t="str">
        <f t="shared" si="57"/>
        <v/>
      </c>
      <c r="T335" s="6" t="str">
        <f t="shared" si="99"/>
        <v/>
      </c>
      <c r="U335" s="6" t="str">
        <f t="shared" si="100"/>
        <v/>
      </c>
      <c r="V335" s="6" t="str">
        <f t="shared" si="101"/>
        <v/>
      </c>
      <c r="W335" s="6" t="str">
        <f t="shared" si="58"/>
        <v/>
      </c>
      <c r="X335" s="311">
        <f t="shared" si="98"/>
        <v>0</v>
      </c>
      <c r="Y335" s="6" t="str">
        <f t="shared" si="102"/>
        <v/>
      </c>
      <c r="Z335" s="6" t="str">
        <f t="shared" si="103"/>
        <v/>
      </c>
      <c r="AA335" s="6" t="str">
        <f t="shared" si="104"/>
        <v/>
      </c>
      <c r="AB335" s="6" t="str">
        <f t="shared" si="105"/>
        <v/>
      </c>
    </row>
    <row r="336" spans="1:28" ht="13.5" customHeight="1">
      <c r="A336" s="54" t="str">
        <f>เวลาเรียน1!A39</f>
        <v/>
      </c>
      <c r="B336" s="61" t="str">
        <f>IF($B$299="","",IF(A336="","",SUM(คะแนนรายวิชา!D1240:E1240)))</f>
        <v/>
      </c>
      <c r="C336" s="61" t="str">
        <f>IF($B$299="","",IF(A336="","",SUM(คะแนนรายวิชา!H1240:I1240)))</f>
        <v/>
      </c>
      <c r="D336" s="61" t="str">
        <f t="shared" si="95"/>
        <v/>
      </c>
      <c r="E336" s="62" t="str">
        <f>IF($B$299="","",IF(A336="","",คะแนนรายวิชา!L1240))</f>
        <v/>
      </c>
      <c r="F336" s="1050" t="str">
        <f t="shared" si="96"/>
        <v/>
      </c>
      <c r="G336" s="1050"/>
      <c r="H336" s="1050"/>
      <c r="I336" s="1050"/>
      <c r="J336" s="1051" t="str">
        <f t="shared" si="97"/>
        <v/>
      </c>
      <c r="K336" s="1051"/>
      <c r="L336" s="1051"/>
      <c r="M336" s="1051"/>
      <c r="N336" s="1052" t="str">
        <f>IF('กรอกข้อมูล นร1'!E37="ย้าย",'กรอกข้อมูล นร1'!E37,"")</f>
        <v/>
      </c>
      <c r="O336" s="1052"/>
      <c r="P336" s="1052"/>
      <c r="Q336" s="1052"/>
      <c r="R336" s="1052"/>
      <c r="S336" s="6" t="str">
        <f t="shared" si="57"/>
        <v/>
      </c>
      <c r="T336" s="6" t="str">
        <f t="shared" si="99"/>
        <v/>
      </c>
      <c r="U336" s="6" t="str">
        <f t="shared" si="100"/>
        <v/>
      </c>
      <c r="V336" s="6" t="str">
        <f t="shared" si="101"/>
        <v/>
      </c>
      <c r="W336" s="6" t="str">
        <f t="shared" si="58"/>
        <v/>
      </c>
      <c r="X336" s="311">
        <f t="shared" si="98"/>
        <v>0</v>
      </c>
      <c r="Y336" s="6" t="str">
        <f t="shared" si="102"/>
        <v/>
      </c>
      <c r="Z336" s="6" t="str">
        <f t="shared" si="103"/>
        <v/>
      </c>
      <c r="AA336" s="6" t="str">
        <f t="shared" si="104"/>
        <v/>
      </c>
      <c r="AB336" s="6" t="str">
        <f t="shared" si="105"/>
        <v/>
      </c>
    </row>
    <row r="337" spans="1:28" ht="13.5" customHeight="1">
      <c r="A337" s="54" t="str">
        <f>เวลาเรียน1!A40</f>
        <v/>
      </c>
      <c r="B337" s="61" t="str">
        <f>IF($B$299="","",IF(A337="","",SUM(คะแนนรายวิชา!D1241:E1241)))</f>
        <v/>
      </c>
      <c r="C337" s="61" t="str">
        <f>IF($B$299="","",IF(A337="","",SUM(คะแนนรายวิชา!H1241:I1241)))</f>
        <v/>
      </c>
      <c r="D337" s="61" t="str">
        <f t="shared" si="95"/>
        <v/>
      </c>
      <c r="E337" s="62" t="str">
        <f>IF($B$299="","",IF(A337="","",คะแนนรายวิชา!L1241))</f>
        <v/>
      </c>
      <c r="F337" s="1050" t="str">
        <f t="shared" si="96"/>
        <v/>
      </c>
      <c r="G337" s="1050"/>
      <c r="H337" s="1050"/>
      <c r="I337" s="1050"/>
      <c r="J337" s="1051" t="str">
        <f t="shared" si="97"/>
        <v/>
      </c>
      <c r="K337" s="1051"/>
      <c r="L337" s="1051"/>
      <c r="M337" s="1051"/>
      <c r="N337" s="1052" t="str">
        <f>IF('กรอกข้อมูล นร1'!E38="ย้าย",'กรอกข้อมูล นร1'!E38,"")</f>
        <v/>
      </c>
      <c r="O337" s="1052"/>
      <c r="P337" s="1052"/>
      <c r="Q337" s="1052"/>
      <c r="R337" s="1052"/>
      <c r="S337" s="6" t="str">
        <f t="shared" si="57"/>
        <v/>
      </c>
      <c r="T337" s="6" t="str">
        <f t="shared" si="99"/>
        <v/>
      </c>
      <c r="U337" s="6" t="str">
        <f t="shared" si="100"/>
        <v/>
      </c>
      <c r="V337" s="6" t="str">
        <f t="shared" si="101"/>
        <v/>
      </c>
      <c r="W337" s="6" t="str">
        <f t="shared" si="58"/>
        <v/>
      </c>
      <c r="X337" s="311">
        <f t="shared" si="98"/>
        <v>0</v>
      </c>
      <c r="Y337" s="6" t="str">
        <f t="shared" si="102"/>
        <v/>
      </c>
      <c r="Z337" s="6" t="str">
        <f t="shared" si="103"/>
        <v/>
      </c>
      <c r="AA337" s="6" t="str">
        <f t="shared" si="104"/>
        <v/>
      </c>
      <c r="AB337" s="6" t="str">
        <f t="shared" si="105"/>
        <v/>
      </c>
    </row>
    <row r="338" spans="1:28" ht="13.5" customHeight="1">
      <c r="A338" s="54" t="str">
        <f>เวลาเรียน1!A41</f>
        <v/>
      </c>
      <c r="B338" s="61" t="str">
        <f>IF($B$299="","",IF(A338="","",SUM(คะแนนรายวิชา!D1242:E1242)))</f>
        <v/>
      </c>
      <c r="C338" s="61" t="str">
        <f>IF($B$299="","",IF(A338="","",SUM(คะแนนรายวิชา!H1242:I1242)))</f>
        <v/>
      </c>
      <c r="D338" s="61" t="str">
        <f t="shared" si="95"/>
        <v/>
      </c>
      <c r="E338" s="62" t="str">
        <f>IF($B$299="","",IF(A338="","",คะแนนรายวิชา!L1242))</f>
        <v/>
      </c>
      <c r="F338" s="1050" t="str">
        <f t="shared" si="96"/>
        <v/>
      </c>
      <c r="G338" s="1050"/>
      <c r="H338" s="1050"/>
      <c r="I338" s="1050"/>
      <c r="J338" s="1051" t="str">
        <f t="shared" si="97"/>
        <v/>
      </c>
      <c r="K338" s="1051"/>
      <c r="L338" s="1051"/>
      <c r="M338" s="1051"/>
      <c r="N338" s="1052" t="str">
        <f>IF('กรอกข้อมูล นร1'!E39="ย้าย",'กรอกข้อมูล นร1'!E39,"")</f>
        <v/>
      </c>
      <c r="O338" s="1052"/>
      <c r="P338" s="1052"/>
      <c r="Q338" s="1052"/>
      <c r="R338" s="1052"/>
      <c r="S338" s="6" t="str">
        <f t="shared" si="57"/>
        <v/>
      </c>
      <c r="T338" s="6" t="str">
        <f t="shared" si="99"/>
        <v/>
      </c>
      <c r="U338" s="6" t="str">
        <f t="shared" si="100"/>
        <v/>
      </c>
      <c r="V338" s="6" t="str">
        <f t="shared" si="101"/>
        <v/>
      </c>
      <c r="W338" s="6" t="str">
        <f t="shared" si="58"/>
        <v/>
      </c>
      <c r="X338" s="311">
        <f t="shared" si="98"/>
        <v>0</v>
      </c>
      <c r="Y338" s="6" t="str">
        <f t="shared" si="102"/>
        <v/>
      </c>
      <c r="Z338" s="6" t="str">
        <f t="shared" si="103"/>
        <v/>
      </c>
      <c r="AA338" s="6" t="str">
        <f t="shared" si="104"/>
        <v/>
      </c>
      <c r="AB338" s="6" t="str">
        <f t="shared" si="105"/>
        <v/>
      </c>
    </row>
    <row r="339" spans="1:28" ht="13.5" customHeight="1">
      <c r="A339" s="54" t="str">
        <f>เวลาเรียน1!A42</f>
        <v/>
      </c>
      <c r="B339" s="61" t="str">
        <f>IF($B$299="","",IF(A339="","",SUM(คะแนนรายวิชา!D1243:E1243)))</f>
        <v/>
      </c>
      <c r="C339" s="61" t="str">
        <f>IF($B$299="","",IF(A339="","",SUM(คะแนนรายวิชา!H1243:I1243)))</f>
        <v/>
      </c>
      <c r="D339" s="61" t="str">
        <f t="shared" si="95"/>
        <v/>
      </c>
      <c r="E339" s="62" t="str">
        <f>IF($B$299="","",IF(A339="","",คะแนนรายวิชา!L1243))</f>
        <v/>
      </c>
      <c r="F339" s="1050" t="str">
        <f t="shared" si="96"/>
        <v/>
      </c>
      <c r="G339" s="1050"/>
      <c r="H339" s="1050"/>
      <c r="I339" s="1050"/>
      <c r="J339" s="1051" t="str">
        <f t="shared" si="97"/>
        <v/>
      </c>
      <c r="K339" s="1051"/>
      <c r="L339" s="1051"/>
      <c r="M339" s="1051"/>
      <c r="N339" s="1052" t="str">
        <f>IF('กรอกข้อมูล นร1'!E40="ย้าย",'กรอกข้อมูล นร1'!E40,"")</f>
        <v/>
      </c>
      <c r="O339" s="1052"/>
      <c r="P339" s="1052"/>
      <c r="Q339" s="1052"/>
      <c r="R339" s="1052"/>
      <c r="S339" s="6" t="str">
        <f t="shared" si="57"/>
        <v/>
      </c>
      <c r="T339" s="6" t="str">
        <f t="shared" si="99"/>
        <v/>
      </c>
      <c r="U339" s="6" t="str">
        <f t="shared" si="100"/>
        <v/>
      </c>
      <c r="V339" s="6" t="str">
        <f t="shared" si="101"/>
        <v/>
      </c>
      <c r="W339" s="6" t="str">
        <f t="shared" si="58"/>
        <v/>
      </c>
      <c r="X339" s="311">
        <f t="shared" si="98"/>
        <v>0</v>
      </c>
      <c r="Y339" s="6" t="str">
        <f t="shared" si="102"/>
        <v/>
      </c>
      <c r="Z339" s="6" t="str">
        <f t="shared" si="103"/>
        <v/>
      </c>
      <c r="AA339" s="6" t="str">
        <f t="shared" si="104"/>
        <v/>
      </c>
      <c r="AB339" s="6" t="str">
        <f t="shared" si="105"/>
        <v/>
      </c>
    </row>
    <row r="340" spans="1:28" ht="13.5" customHeight="1">
      <c r="A340" s="54" t="str">
        <f>เวลาเรียน1!A43</f>
        <v/>
      </c>
      <c r="B340" s="61" t="str">
        <f>IF($B$299="","",IF(A340="","",SUM(คะแนนรายวิชา!D1244:E1244)))</f>
        <v/>
      </c>
      <c r="C340" s="61" t="str">
        <f>IF($B$299="","",IF(A340="","",SUM(คะแนนรายวิชา!H1244:I1244)))</f>
        <v/>
      </c>
      <c r="D340" s="61" t="str">
        <f t="shared" si="95"/>
        <v/>
      </c>
      <c r="E340" s="62" t="str">
        <f>IF($B$299="","",IF(A340="","",คะแนนรายวิชา!L1244))</f>
        <v/>
      </c>
      <c r="F340" s="1050" t="str">
        <f t="shared" si="96"/>
        <v/>
      </c>
      <c r="G340" s="1050"/>
      <c r="H340" s="1050"/>
      <c r="I340" s="1050"/>
      <c r="J340" s="1051" t="str">
        <f t="shared" si="97"/>
        <v/>
      </c>
      <c r="K340" s="1051"/>
      <c r="L340" s="1051"/>
      <c r="M340" s="1051"/>
      <c r="N340" s="1052" t="str">
        <f>IF('กรอกข้อมูล นร1'!E41="ย้าย",'กรอกข้อมูล นร1'!E41,"")</f>
        <v/>
      </c>
      <c r="O340" s="1052"/>
      <c r="P340" s="1052"/>
      <c r="Q340" s="1052"/>
      <c r="R340" s="1052"/>
      <c r="S340" s="6" t="str">
        <f t="shared" si="57"/>
        <v/>
      </c>
      <c r="T340" s="6" t="str">
        <f t="shared" si="99"/>
        <v/>
      </c>
      <c r="U340" s="6" t="str">
        <f t="shared" si="100"/>
        <v/>
      </c>
      <c r="V340" s="6" t="str">
        <f t="shared" si="101"/>
        <v/>
      </c>
      <c r="W340" s="6" t="str">
        <f t="shared" si="58"/>
        <v/>
      </c>
      <c r="X340" s="311">
        <f t="shared" si="98"/>
        <v>0</v>
      </c>
      <c r="Y340" s="6" t="str">
        <f t="shared" si="102"/>
        <v/>
      </c>
      <c r="Z340" s="6" t="str">
        <f t="shared" si="103"/>
        <v/>
      </c>
      <c r="AA340" s="6" t="str">
        <f t="shared" si="104"/>
        <v/>
      </c>
      <c r="AB340" s="6" t="str">
        <f t="shared" si="105"/>
        <v/>
      </c>
    </row>
    <row r="341" spans="1:28" ht="13.5" customHeight="1">
      <c r="A341" s="54" t="str">
        <f>เวลาเรียน1!A44</f>
        <v/>
      </c>
      <c r="B341" s="61" t="str">
        <f>IF($B$299="","",IF(A341="","",SUM(คะแนนรายวิชา!D1245:E1245)))</f>
        <v/>
      </c>
      <c r="C341" s="61" t="str">
        <f>IF($B$299="","",IF(A341="","",SUM(คะแนนรายวิชา!H1245:I1245)))</f>
        <v/>
      </c>
      <c r="D341" s="61" t="str">
        <f t="shared" si="95"/>
        <v/>
      </c>
      <c r="E341" s="62" t="str">
        <f>IF($B$299="","",IF(A341="","",คะแนนรายวิชา!L1245))</f>
        <v/>
      </c>
      <c r="F341" s="1050" t="str">
        <f t="shared" si="96"/>
        <v/>
      </c>
      <c r="G341" s="1050"/>
      <c r="H341" s="1050"/>
      <c r="I341" s="1050"/>
      <c r="J341" s="1051" t="str">
        <f t="shared" si="97"/>
        <v/>
      </c>
      <c r="K341" s="1051"/>
      <c r="L341" s="1051"/>
      <c r="M341" s="1051"/>
      <c r="N341" s="1052" t="str">
        <f>IF('กรอกข้อมูล นร1'!E42="ย้าย",'กรอกข้อมูล นร1'!E42,"")</f>
        <v/>
      </c>
      <c r="O341" s="1052"/>
      <c r="P341" s="1052"/>
      <c r="Q341" s="1052"/>
      <c r="R341" s="1052"/>
      <c r="S341" s="6" t="str">
        <f t="shared" si="57"/>
        <v/>
      </c>
      <c r="T341" s="6" t="str">
        <f t="shared" si="99"/>
        <v/>
      </c>
      <c r="U341" s="6" t="str">
        <f t="shared" si="100"/>
        <v/>
      </c>
      <c r="V341" s="6" t="str">
        <f t="shared" si="101"/>
        <v/>
      </c>
      <c r="W341" s="6" t="str">
        <f t="shared" si="58"/>
        <v/>
      </c>
      <c r="X341" s="311">
        <f t="shared" si="98"/>
        <v>0</v>
      </c>
      <c r="Y341" s="6" t="str">
        <f t="shared" si="102"/>
        <v/>
      </c>
      <c r="Z341" s="6" t="str">
        <f t="shared" si="103"/>
        <v/>
      </c>
      <c r="AA341" s="6" t="str">
        <f t="shared" si="104"/>
        <v/>
      </c>
      <c r="AB341" s="6" t="str">
        <f t="shared" si="105"/>
        <v/>
      </c>
    </row>
    <row r="342" spans="1:28" ht="13.5" customHeight="1">
      <c r="A342" s="54" t="str">
        <f>เวลาเรียน1!A45</f>
        <v/>
      </c>
      <c r="B342" s="61" t="str">
        <f>IF($B$299="","",IF(A342="","",SUM(คะแนนรายวิชา!D1246:E1246)))</f>
        <v/>
      </c>
      <c r="C342" s="61" t="str">
        <f>IF($B$299="","",IF(A342="","",SUM(คะแนนรายวิชา!H1246:I1246)))</f>
        <v/>
      </c>
      <c r="D342" s="61" t="str">
        <f t="shared" si="95"/>
        <v/>
      </c>
      <c r="E342" s="62" t="str">
        <f>IF($B$299="","",IF(A342="","",คะแนนรายวิชา!L1246))</f>
        <v/>
      </c>
      <c r="F342" s="1050" t="str">
        <f t="shared" si="96"/>
        <v/>
      </c>
      <c r="G342" s="1050"/>
      <c r="H342" s="1050"/>
      <c r="I342" s="1050"/>
      <c r="J342" s="1051" t="str">
        <f t="shared" si="97"/>
        <v/>
      </c>
      <c r="K342" s="1051"/>
      <c r="L342" s="1051"/>
      <c r="M342" s="1051"/>
      <c r="N342" s="1052" t="str">
        <f>IF('กรอกข้อมูล นร1'!E43="ย้าย",'กรอกข้อมูล นร1'!E43,"")</f>
        <v/>
      </c>
      <c r="O342" s="1052"/>
      <c r="P342" s="1052"/>
      <c r="Q342" s="1052"/>
      <c r="R342" s="1052"/>
      <c r="S342" s="6" t="str">
        <f t="shared" si="57"/>
        <v/>
      </c>
      <c r="T342" s="6" t="str">
        <f t="shared" si="99"/>
        <v/>
      </c>
      <c r="U342" s="6" t="str">
        <f t="shared" si="100"/>
        <v/>
      </c>
      <c r="V342" s="6" t="str">
        <f t="shared" si="101"/>
        <v/>
      </c>
      <c r="W342" s="6" t="str">
        <f t="shared" si="58"/>
        <v/>
      </c>
      <c r="X342" s="311">
        <f t="shared" si="98"/>
        <v>0</v>
      </c>
      <c r="Y342" s="6" t="str">
        <f t="shared" si="102"/>
        <v/>
      </c>
      <c r="Z342" s="6" t="str">
        <f t="shared" si="103"/>
        <v/>
      </c>
      <c r="AA342" s="6" t="str">
        <f t="shared" si="104"/>
        <v/>
      </c>
      <c r="AB342" s="6" t="str">
        <f t="shared" si="105"/>
        <v/>
      </c>
    </row>
    <row r="343" spans="1:28" ht="13.5" customHeight="1">
      <c r="A343" s="54" t="str">
        <f>เวลาเรียน1!A46</f>
        <v/>
      </c>
      <c r="B343" s="61" t="str">
        <f>IF($B$299="","",IF(A343="","",SUM(คะแนนรายวิชา!D1247:E1247)))</f>
        <v/>
      </c>
      <c r="C343" s="61" t="str">
        <f>IF($B$299="","",IF(A343="","",SUM(คะแนนรายวิชา!H1247:I1247)))</f>
        <v/>
      </c>
      <c r="D343" s="61" t="str">
        <f t="shared" si="95"/>
        <v/>
      </c>
      <c r="E343" s="62" t="str">
        <f>IF($B$299="","",IF(A343="","",คะแนนรายวิชา!L1247))</f>
        <v/>
      </c>
      <c r="F343" s="1050" t="str">
        <f t="shared" si="96"/>
        <v/>
      </c>
      <c r="G343" s="1050"/>
      <c r="H343" s="1050"/>
      <c r="I343" s="1050"/>
      <c r="J343" s="1051" t="str">
        <f t="shared" si="97"/>
        <v/>
      </c>
      <c r="K343" s="1051"/>
      <c r="L343" s="1051"/>
      <c r="M343" s="1051"/>
      <c r="N343" s="1052" t="str">
        <f>IF('กรอกข้อมูล นร1'!E44="ย้าย",'กรอกข้อมูล นร1'!E44,"")</f>
        <v/>
      </c>
      <c r="O343" s="1052"/>
      <c r="P343" s="1052"/>
      <c r="Q343" s="1052"/>
      <c r="R343" s="1052"/>
      <c r="S343" s="6" t="str">
        <f t="shared" si="57"/>
        <v/>
      </c>
      <c r="T343" s="6" t="str">
        <f t="shared" si="99"/>
        <v/>
      </c>
      <c r="U343" s="6" t="str">
        <f t="shared" si="100"/>
        <v/>
      </c>
      <c r="V343" s="6" t="str">
        <f t="shared" si="101"/>
        <v/>
      </c>
      <c r="W343" s="6" t="str">
        <f>IF(SUM(S343:V343),SUM(S343:V343),"")</f>
        <v/>
      </c>
      <c r="X343" s="311">
        <f t="shared" si="98"/>
        <v>0</v>
      </c>
      <c r="Y343" s="6" t="str">
        <f t="shared" si="102"/>
        <v/>
      </c>
      <c r="Z343" s="6" t="str">
        <f t="shared" si="103"/>
        <v/>
      </c>
      <c r="AA343" s="6" t="str">
        <f t="shared" si="104"/>
        <v/>
      </c>
      <c r="AB343" s="6" t="str">
        <f t="shared" si="105"/>
        <v/>
      </c>
    </row>
    <row r="344" spans="1:28" ht="13.5" customHeight="1">
      <c r="A344" s="54" t="str">
        <f>เวลาเรียน1!A47</f>
        <v/>
      </c>
      <c r="B344" s="61" t="str">
        <f>IF($B$299="","",IF(A344="","",SUM(คะแนนรายวิชา!D1258:E1258)))</f>
        <v/>
      </c>
      <c r="C344" s="61" t="str">
        <f>IF($B$299="","",IF(A344="","",SUM(คะแนนรายวิชา!H1258:I1258)))</f>
        <v/>
      </c>
      <c r="D344" s="61" t="str">
        <f t="shared" si="95"/>
        <v/>
      </c>
      <c r="E344" s="62" t="str">
        <f>IF($B$299="","",IF(A344="","",คะแนนรายวิชา!L1248))</f>
        <v/>
      </c>
      <c r="F344" s="1050" t="str">
        <f t="shared" ref="F344:F353" si="106">IF(A344="","",IF(N344="ย้าย","-",IF(X344&lt;1,"/","")))</f>
        <v/>
      </c>
      <c r="G344" s="1050"/>
      <c r="H344" s="1050"/>
      <c r="I344" s="1050"/>
      <c r="J344" s="1051" t="str">
        <f t="shared" ref="J344:J353" si="107">IF(A344="","",IF(N344="ย้าย","-",IF(F344="","/",IF(F344="/",""))))</f>
        <v/>
      </c>
      <c r="K344" s="1051"/>
      <c r="L344" s="1051"/>
      <c r="M344" s="1051"/>
      <c r="N344" s="1052" t="str">
        <f>IF('กรอกข้อมูล นร1'!E45="ย้าย",'กรอกข้อมูล นร1'!E45,"")</f>
        <v/>
      </c>
      <c r="O344" s="1052"/>
      <c r="P344" s="1052"/>
      <c r="Q344" s="1052"/>
      <c r="R344" s="1052"/>
      <c r="S344" s="6" t="str">
        <f t="shared" ref="S344:S353" si="108">IF(COUNTIF(E344,"0"),COUNTIF(E344,"0"),"")</f>
        <v/>
      </c>
      <c r="T344" s="6" t="str">
        <f t="shared" ref="T344:T353" si="109">IF(COUNTIF(I344,"0"),COUNTIF(I344,"0"),"")</f>
        <v/>
      </c>
      <c r="U344" s="6" t="str">
        <f t="shared" ref="U344:U353" si="110">IF(COUNTIF(M344,"0"),COUNTIF(M344,"0"),"")</f>
        <v/>
      </c>
      <c r="V344" s="6" t="str">
        <f t="shared" ref="V344:V353" si="111">IF(COUNTIF(Q344,"0"),COUNTIF(Q344,"0"),"")</f>
        <v/>
      </c>
      <c r="W344" s="6" t="str">
        <f t="shared" ref="W344:W352" si="112">IF(SUM(S344:V344),SUM(S344:V344),"")</f>
        <v/>
      </c>
      <c r="X344" s="311">
        <f t="shared" ref="X344:X353" si="113">SUM(W48,W108,W168,W229,W287,W344)</f>
        <v>0</v>
      </c>
      <c r="Y344" s="6" t="str">
        <f t="shared" ref="Y344:Y353" si="114">IF(A344="","",SUM(B344:C344)/2)</f>
        <v/>
      </c>
      <c r="Z344" s="6" t="str">
        <f t="shared" si="103"/>
        <v/>
      </c>
      <c r="AA344" s="6" t="str">
        <f t="shared" si="104"/>
        <v/>
      </c>
      <c r="AB344" s="6" t="str">
        <f t="shared" si="105"/>
        <v/>
      </c>
    </row>
    <row r="345" spans="1:28" ht="13.5" customHeight="1">
      <c r="A345" s="54" t="str">
        <f>เวลาเรียน1!A48</f>
        <v/>
      </c>
      <c r="B345" s="61" t="str">
        <f>IF($B$299="","",IF(A345="","",SUM(คะแนนรายวิชา!D1259:E1259)))</f>
        <v/>
      </c>
      <c r="C345" s="61" t="str">
        <f>IF($B$299="","",IF(A345="","",SUM(คะแนนรายวิชา!H1259:I1259)))</f>
        <v/>
      </c>
      <c r="D345" s="61" t="str">
        <f t="shared" si="95"/>
        <v/>
      </c>
      <c r="E345" s="62" t="str">
        <f>IF($B$299="","",IF(A345="","",คะแนนรายวิชา!L1249))</f>
        <v/>
      </c>
      <c r="F345" s="1050" t="str">
        <f t="shared" si="106"/>
        <v/>
      </c>
      <c r="G345" s="1050"/>
      <c r="H345" s="1050"/>
      <c r="I345" s="1050"/>
      <c r="J345" s="1051" t="str">
        <f t="shared" si="107"/>
        <v/>
      </c>
      <c r="K345" s="1051"/>
      <c r="L345" s="1051"/>
      <c r="M345" s="1051"/>
      <c r="N345" s="1052" t="str">
        <f>IF('กรอกข้อมูล นร1'!E46="ย้าย",'กรอกข้อมูล นร1'!E46,"")</f>
        <v/>
      </c>
      <c r="O345" s="1052"/>
      <c r="P345" s="1052"/>
      <c r="Q345" s="1052"/>
      <c r="R345" s="1052"/>
      <c r="S345" s="6" t="str">
        <f t="shared" si="108"/>
        <v/>
      </c>
      <c r="T345" s="6" t="str">
        <f t="shared" si="109"/>
        <v/>
      </c>
      <c r="U345" s="6" t="str">
        <f t="shared" si="110"/>
        <v/>
      </c>
      <c r="V345" s="6" t="str">
        <f t="shared" si="111"/>
        <v/>
      </c>
      <c r="W345" s="6" t="str">
        <f t="shared" si="112"/>
        <v/>
      </c>
      <c r="X345" s="311">
        <f t="shared" si="113"/>
        <v>0</v>
      </c>
      <c r="Y345" s="6" t="str">
        <f t="shared" si="114"/>
        <v/>
      </c>
      <c r="Z345" s="6" t="str">
        <f t="shared" si="103"/>
        <v/>
      </c>
      <c r="AA345" s="6" t="str">
        <f t="shared" si="104"/>
        <v/>
      </c>
      <c r="AB345" s="6" t="str">
        <f t="shared" si="105"/>
        <v/>
      </c>
    </row>
    <row r="346" spans="1:28" ht="13.5" customHeight="1">
      <c r="A346" s="54" t="str">
        <f>เวลาเรียน1!A49</f>
        <v/>
      </c>
      <c r="B346" s="61" t="str">
        <f>IF($B$299="","",IF(A346="","",SUM(คะแนนรายวิชา!D1260:E1260)))</f>
        <v/>
      </c>
      <c r="C346" s="61" t="str">
        <f>IF($B$299="","",IF(A346="","",SUM(คะแนนรายวิชา!H1260:I1260)))</f>
        <v/>
      </c>
      <c r="D346" s="61" t="str">
        <f t="shared" si="95"/>
        <v/>
      </c>
      <c r="E346" s="62" t="str">
        <f>IF($B$299="","",IF(A346="","",คะแนนรายวิชา!L1250))</f>
        <v/>
      </c>
      <c r="F346" s="1050" t="str">
        <f t="shared" si="106"/>
        <v/>
      </c>
      <c r="G346" s="1050"/>
      <c r="H346" s="1050"/>
      <c r="I346" s="1050"/>
      <c r="J346" s="1051" t="str">
        <f t="shared" si="107"/>
        <v/>
      </c>
      <c r="K346" s="1051"/>
      <c r="L346" s="1051"/>
      <c r="M346" s="1051"/>
      <c r="N346" s="1052" t="str">
        <f>IF('กรอกข้อมูล นร1'!E47="ย้าย",'กรอกข้อมูล นร1'!E47,"")</f>
        <v/>
      </c>
      <c r="O346" s="1052"/>
      <c r="P346" s="1052"/>
      <c r="Q346" s="1052"/>
      <c r="R346" s="1052"/>
      <c r="S346" s="6" t="str">
        <f t="shared" si="108"/>
        <v/>
      </c>
      <c r="T346" s="6" t="str">
        <f t="shared" si="109"/>
        <v/>
      </c>
      <c r="U346" s="6" t="str">
        <f t="shared" si="110"/>
        <v/>
      </c>
      <c r="V346" s="6" t="str">
        <f t="shared" si="111"/>
        <v/>
      </c>
      <c r="W346" s="6" t="str">
        <f t="shared" si="112"/>
        <v/>
      </c>
      <c r="X346" s="311">
        <f t="shared" si="113"/>
        <v>0</v>
      </c>
      <c r="Y346" s="6" t="str">
        <f t="shared" si="114"/>
        <v/>
      </c>
      <c r="Z346" s="6" t="str">
        <f t="shared" si="103"/>
        <v/>
      </c>
      <c r="AA346" s="6" t="str">
        <f t="shared" si="104"/>
        <v/>
      </c>
      <c r="AB346" s="6" t="str">
        <f t="shared" si="105"/>
        <v/>
      </c>
    </row>
    <row r="347" spans="1:28" ht="13.5" customHeight="1">
      <c r="A347" s="54" t="str">
        <f>เวลาเรียน1!A50</f>
        <v/>
      </c>
      <c r="B347" s="61" t="str">
        <f>IF($B$299="","",IF(A347="","",SUM(คะแนนรายวิชา!D1261:E1261)))</f>
        <v/>
      </c>
      <c r="C347" s="61" t="str">
        <f>IF($B$299="","",IF(A347="","",SUM(คะแนนรายวิชา!H1261:I1261)))</f>
        <v/>
      </c>
      <c r="D347" s="61" t="str">
        <f t="shared" si="95"/>
        <v/>
      </c>
      <c r="E347" s="62" t="str">
        <f>IF($B$299="","",IF(A347="","",คะแนนรายวิชา!L1251))</f>
        <v/>
      </c>
      <c r="F347" s="1050" t="str">
        <f t="shared" si="106"/>
        <v/>
      </c>
      <c r="G347" s="1050"/>
      <c r="H347" s="1050"/>
      <c r="I347" s="1050"/>
      <c r="J347" s="1051" t="str">
        <f t="shared" si="107"/>
        <v/>
      </c>
      <c r="K347" s="1051"/>
      <c r="L347" s="1051"/>
      <c r="M347" s="1051"/>
      <c r="N347" s="1052" t="str">
        <f>IF('กรอกข้อมูล นร1'!E48="ย้าย",'กรอกข้อมูล นร1'!E48,"")</f>
        <v/>
      </c>
      <c r="O347" s="1052"/>
      <c r="P347" s="1052"/>
      <c r="Q347" s="1052"/>
      <c r="R347" s="1052"/>
      <c r="S347" s="6" t="str">
        <f t="shared" si="108"/>
        <v/>
      </c>
      <c r="T347" s="6" t="str">
        <f t="shared" si="109"/>
        <v/>
      </c>
      <c r="U347" s="6" t="str">
        <f t="shared" si="110"/>
        <v/>
      </c>
      <c r="V347" s="6" t="str">
        <f t="shared" si="111"/>
        <v/>
      </c>
      <c r="W347" s="6" t="str">
        <f t="shared" si="112"/>
        <v/>
      </c>
      <c r="X347" s="311">
        <f t="shared" si="113"/>
        <v>0</v>
      </c>
      <c r="Y347" s="6" t="str">
        <f t="shared" si="114"/>
        <v/>
      </c>
      <c r="Z347" s="6" t="str">
        <f t="shared" si="103"/>
        <v/>
      </c>
      <c r="AA347" s="6" t="str">
        <f t="shared" si="104"/>
        <v/>
      </c>
      <c r="AB347" s="6" t="str">
        <f t="shared" si="105"/>
        <v/>
      </c>
    </row>
    <row r="348" spans="1:28" ht="13.5" customHeight="1">
      <c r="A348" s="54" t="str">
        <f>เวลาเรียน1!A51</f>
        <v/>
      </c>
      <c r="B348" s="61" t="str">
        <f>IF($B$299="","",IF(A348="","",SUM(คะแนนรายวิชา!D1262:E1262)))</f>
        <v/>
      </c>
      <c r="C348" s="61" t="str">
        <f>IF($B$299="","",IF(A348="","",SUM(คะแนนรายวิชา!H1262:I1262)))</f>
        <v/>
      </c>
      <c r="D348" s="61" t="str">
        <f t="shared" si="95"/>
        <v/>
      </c>
      <c r="E348" s="62" t="str">
        <f>IF($B$299="","",IF(A348="","",คะแนนรายวิชา!L1252))</f>
        <v/>
      </c>
      <c r="F348" s="1050" t="str">
        <f t="shared" si="106"/>
        <v/>
      </c>
      <c r="G348" s="1050"/>
      <c r="H348" s="1050"/>
      <c r="I348" s="1050"/>
      <c r="J348" s="1051" t="str">
        <f t="shared" si="107"/>
        <v/>
      </c>
      <c r="K348" s="1051"/>
      <c r="L348" s="1051"/>
      <c r="M348" s="1051"/>
      <c r="N348" s="1052" t="str">
        <f>IF('กรอกข้อมูล นร1'!E49="ย้าย",'กรอกข้อมูล นร1'!E49,"")</f>
        <v/>
      </c>
      <c r="O348" s="1052"/>
      <c r="P348" s="1052"/>
      <c r="Q348" s="1052"/>
      <c r="R348" s="1052"/>
      <c r="S348" s="6" t="str">
        <f t="shared" si="108"/>
        <v/>
      </c>
      <c r="T348" s="6" t="str">
        <f t="shared" si="109"/>
        <v/>
      </c>
      <c r="U348" s="6" t="str">
        <f t="shared" si="110"/>
        <v/>
      </c>
      <c r="V348" s="6" t="str">
        <f t="shared" si="111"/>
        <v/>
      </c>
      <c r="W348" s="6" t="str">
        <f t="shared" si="112"/>
        <v/>
      </c>
      <c r="X348" s="311">
        <f t="shared" si="113"/>
        <v>0</v>
      </c>
      <c r="Y348" s="6" t="str">
        <f t="shared" si="114"/>
        <v/>
      </c>
      <c r="Z348" s="6" t="str">
        <f t="shared" si="103"/>
        <v/>
      </c>
      <c r="AA348" s="6" t="str">
        <f t="shared" si="104"/>
        <v/>
      </c>
      <c r="AB348" s="6" t="str">
        <f t="shared" si="105"/>
        <v/>
      </c>
    </row>
    <row r="349" spans="1:28" ht="13.5" customHeight="1">
      <c r="A349" s="54" t="str">
        <f>เวลาเรียน1!A52</f>
        <v/>
      </c>
      <c r="B349" s="61" t="str">
        <f>IF($B$299="","",IF(A349="","",SUM(คะแนนรายวิชา!D1263:E1263)))</f>
        <v/>
      </c>
      <c r="C349" s="61" t="str">
        <f>IF($B$299="","",IF(A349="","",SUM(คะแนนรายวิชา!H1263:I1263)))</f>
        <v/>
      </c>
      <c r="D349" s="61" t="str">
        <f t="shared" si="95"/>
        <v/>
      </c>
      <c r="E349" s="62" t="str">
        <f>IF($B$299="","",IF(A349="","",คะแนนรายวิชา!L1253))</f>
        <v/>
      </c>
      <c r="F349" s="1050" t="str">
        <f t="shared" si="106"/>
        <v/>
      </c>
      <c r="G349" s="1050"/>
      <c r="H349" s="1050"/>
      <c r="I349" s="1050"/>
      <c r="J349" s="1051" t="str">
        <f t="shared" si="107"/>
        <v/>
      </c>
      <c r="K349" s="1051"/>
      <c r="L349" s="1051"/>
      <c r="M349" s="1051"/>
      <c r="N349" s="1052" t="str">
        <f>IF('กรอกข้อมูล นร1'!E50="ย้าย",'กรอกข้อมูล นร1'!E50,"")</f>
        <v/>
      </c>
      <c r="O349" s="1052"/>
      <c r="P349" s="1052"/>
      <c r="Q349" s="1052"/>
      <c r="R349" s="1052"/>
      <c r="S349" s="6" t="str">
        <f t="shared" si="108"/>
        <v/>
      </c>
      <c r="T349" s="6" t="str">
        <f t="shared" si="109"/>
        <v/>
      </c>
      <c r="U349" s="6" t="str">
        <f t="shared" si="110"/>
        <v/>
      </c>
      <c r="V349" s="6" t="str">
        <f t="shared" si="111"/>
        <v/>
      </c>
      <c r="W349" s="6" t="str">
        <f t="shared" si="112"/>
        <v/>
      </c>
      <c r="X349" s="311">
        <f t="shared" si="113"/>
        <v>0</v>
      </c>
      <c r="Y349" s="6" t="str">
        <f t="shared" si="114"/>
        <v/>
      </c>
      <c r="Z349" s="6" t="str">
        <f t="shared" si="103"/>
        <v/>
      </c>
      <c r="AA349" s="6" t="str">
        <f t="shared" si="104"/>
        <v/>
      </c>
      <c r="AB349" s="6" t="str">
        <f t="shared" si="105"/>
        <v/>
      </c>
    </row>
    <row r="350" spans="1:28" ht="13.5" customHeight="1">
      <c r="A350" s="54" t="str">
        <f>เวลาเรียน1!A53</f>
        <v/>
      </c>
      <c r="B350" s="61" t="str">
        <f>IF($B$299="","",IF(A350="","",SUM(คะแนนรายวิชา!D1264:E1264)))</f>
        <v/>
      </c>
      <c r="C350" s="61" t="str">
        <f>IF($B$299="","",IF(A350="","",SUM(คะแนนรายวิชา!H1264:I1264)))</f>
        <v/>
      </c>
      <c r="D350" s="61" t="str">
        <f t="shared" si="95"/>
        <v/>
      </c>
      <c r="E350" s="62" t="str">
        <f>IF($B$299="","",IF(A350="","",คะแนนรายวิชา!L1254))</f>
        <v/>
      </c>
      <c r="F350" s="1050" t="str">
        <f t="shared" si="106"/>
        <v/>
      </c>
      <c r="G350" s="1050"/>
      <c r="H350" s="1050"/>
      <c r="I350" s="1050"/>
      <c r="J350" s="1051" t="str">
        <f t="shared" si="107"/>
        <v/>
      </c>
      <c r="K350" s="1051"/>
      <c r="L350" s="1051"/>
      <c r="M350" s="1051"/>
      <c r="N350" s="1052" t="str">
        <f>IF('กรอกข้อมูล นร1'!E51="ย้าย",'กรอกข้อมูล นร1'!E51,"")</f>
        <v/>
      </c>
      <c r="O350" s="1052"/>
      <c r="P350" s="1052"/>
      <c r="Q350" s="1052"/>
      <c r="R350" s="1052"/>
      <c r="S350" s="6" t="str">
        <f t="shared" si="108"/>
        <v/>
      </c>
      <c r="T350" s="6" t="str">
        <f t="shared" si="109"/>
        <v/>
      </c>
      <c r="U350" s="6" t="str">
        <f t="shared" si="110"/>
        <v/>
      </c>
      <c r="V350" s="6" t="str">
        <f t="shared" si="111"/>
        <v/>
      </c>
      <c r="W350" s="6" t="str">
        <f t="shared" si="112"/>
        <v/>
      </c>
      <c r="X350" s="311">
        <f t="shared" si="113"/>
        <v>0</v>
      </c>
      <c r="Y350" s="6" t="str">
        <f t="shared" si="114"/>
        <v/>
      </c>
      <c r="Z350" s="6" t="str">
        <f t="shared" si="103"/>
        <v/>
      </c>
      <c r="AA350" s="6" t="str">
        <f t="shared" si="104"/>
        <v/>
      </c>
      <c r="AB350" s="6" t="str">
        <f t="shared" si="105"/>
        <v/>
      </c>
    </row>
    <row r="351" spans="1:28" ht="13.5" customHeight="1">
      <c r="A351" s="54" t="str">
        <f>เวลาเรียน1!A54</f>
        <v/>
      </c>
      <c r="B351" s="61" t="str">
        <f>IF($B$299="","",IF(A351="","",SUM(คะแนนรายวิชา!D1265:E1265)))</f>
        <v/>
      </c>
      <c r="C351" s="61" t="str">
        <f>IF($B$299="","",IF(A351="","",SUM(คะแนนรายวิชา!H1265:I1265)))</f>
        <v/>
      </c>
      <c r="D351" s="61" t="str">
        <f t="shared" si="95"/>
        <v/>
      </c>
      <c r="E351" s="62" t="str">
        <f>IF($B$299="","",IF(A351="","",คะแนนรายวิชา!L1255))</f>
        <v/>
      </c>
      <c r="F351" s="1050" t="str">
        <f t="shared" si="106"/>
        <v/>
      </c>
      <c r="G351" s="1050"/>
      <c r="H351" s="1050"/>
      <c r="I351" s="1050"/>
      <c r="J351" s="1051" t="str">
        <f t="shared" si="107"/>
        <v/>
      </c>
      <c r="K351" s="1051"/>
      <c r="L351" s="1051"/>
      <c r="M351" s="1051"/>
      <c r="N351" s="1052" t="str">
        <f>IF('กรอกข้อมูล นร1'!E52="ย้าย",'กรอกข้อมูล นร1'!E52,"")</f>
        <v/>
      </c>
      <c r="O351" s="1052"/>
      <c r="P351" s="1052"/>
      <c r="Q351" s="1052"/>
      <c r="R351" s="1052"/>
      <c r="S351" s="6" t="str">
        <f t="shared" si="108"/>
        <v/>
      </c>
      <c r="T351" s="6" t="str">
        <f t="shared" si="109"/>
        <v/>
      </c>
      <c r="U351" s="6" t="str">
        <f t="shared" si="110"/>
        <v/>
      </c>
      <c r="V351" s="6" t="str">
        <f t="shared" si="111"/>
        <v/>
      </c>
      <c r="W351" s="6" t="str">
        <f t="shared" si="112"/>
        <v/>
      </c>
      <c r="X351" s="311">
        <f t="shared" si="113"/>
        <v>0</v>
      </c>
      <c r="Y351" s="6" t="str">
        <f t="shared" si="114"/>
        <v/>
      </c>
      <c r="Z351" s="6" t="str">
        <f t="shared" si="103"/>
        <v/>
      </c>
      <c r="AA351" s="6" t="str">
        <f t="shared" si="104"/>
        <v/>
      </c>
      <c r="AB351" s="6" t="str">
        <f t="shared" si="105"/>
        <v/>
      </c>
    </row>
    <row r="352" spans="1:28" ht="13.5" customHeight="1">
      <c r="A352" s="54" t="str">
        <f>เวลาเรียน1!A55</f>
        <v/>
      </c>
      <c r="B352" s="61" t="str">
        <f>IF($B$299="","",IF(A352="","",SUM(คะแนนรายวิชา!D1266:E1266)))</f>
        <v/>
      </c>
      <c r="C352" s="61" t="str">
        <f>IF($B$299="","",IF(A352="","",SUM(คะแนนรายวิชา!H1266:I1266)))</f>
        <v/>
      </c>
      <c r="D352" s="61" t="str">
        <f t="shared" si="95"/>
        <v/>
      </c>
      <c r="E352" s="62" t="str">
        <f>IF($B$299="","",IF(A352="","",คะแนนรายวิชา!L1256))</f>
        <v/>
      </c>
      <c r="F352" s="1050" t="str">
        <f t="shared" si="106"/>
        <v/>
      </c>
      <c r="G352" s="1050"/>
      <c r="H352" s="1050"/>
      <c r="I352" s="1050"/>
      <c r="J352" s="1051" t="str">
        <f t="shared" si="107"/>
        <v/>
      </c>
      <c r="K352" s="1051"/>
      <c r="L352" s="1051"/>
      <c r="M352" s="1051"/>
      <c r="N352" s="1052" t="str">
        <f>IF('กรอกข้อมูล นร1'!E53="ย้าย",'กรอกข้อมูล นร1'!E53,"")</f>
        <v/>
      </c>
      <c r="O352" s="1052"/>
      <c r="P352" s="1052"/>
      <c r="Q352" s="1052"/>
      <c r="R352" s="1052"/>
      <c r="S352" s="6" t="str">
        <f t="shared" si="108"/>
        <v/>
      </c>
      <c r="T352" s="6" t="str">
        <f t="shared" si="109"/>
        <v/>
      </c>
      <c r="U352" s="6" t="str">
        <f t="shared" si="110"/>
        <v/>
      </c>
      <c r="V352" s="6" t="str">
        <f t="shared" si="111"/>
        <v/>
      </c>
      <c r="W352" s="6" t="str">
        <f t="shared" si="112"/>
        <v/>
      </c>
      <c r="X352" s="311">
        <f t="shared" si="113"/>
        <v>0</v>
      </c>
      <c r="Y352" s="6" t="str">
        <f t="shared" si="114"/>
        <v/>
      </c>
      <c r="Z352" s="6" t="str">
        <f t="shared" si="103"/>
        <v/>
      </c>
      <c r="AA352" s="6" t="str">
        <f t="shared" si="104"/>
        <v/>
      </c>
      <c r="AB352" s="6" t="str">
        <f t="shared" si="105"/>
        <v/>
      </c>
    </row>
    <row r="353" spans="1:28" ht="13.5" customHeight="1">
      <c r="A353" s="54" t="str">
        <f>เวลาเรียน1!A56</f>
        <v/>
      </c>
      <c r="B353" s="61" t="str">
        <f>IF($B$299="","",IF(A353="","",SUM(คะแนนรายวิชา!D1267:E1267)))</f>
        <v/>
      </c>
      <c r="C353" s="61" t="str">
        <f>IF($B$299="","",IF(A353="","",SUM(คะแนนรายวิชา!H1267:I1267)))</f>
        <v/>
      </c>
      <c r="D353" s="61" t="str">
        <f t="shared" si="95"/>
        <v/>
      </c>
      <c r="E353" s="62" t="str">
        <f>IF($B$299="","",IF(A353="","",คะแนนรายวิชา!L1257))</f>
        <v/>
      </c>
      <c r="F353" s="1050" t="str">
        <f t="shared" si="106"/>
        <v/>
      </c>
      <c r="G353" s="1050"/>
      <c r="H353" s="1050"/>
      <c r="I353" s="1050"/>
      <c r="J353" s="1051" t="str">
        <f t="shared" si="107"/>
        <v/>
      </c>
      <c r="K353" s="1051"/>
      <c r="L353" s="1051"/>
      <c r="M353" s="1051"/>
      <c r="N353" s="1052" t="str">
        <f>IF('กรอกข้อมูล นร1'!E54="ย้าย",'กรอกข้อมูล นร1'!E54,"")</f>
        <v/>
      </c>
      <c r="O353" s="1052"/>
      <c r="P353" s="1052"/>
      <c r="Q353" s="1052"/>
      <c r="R353" s="1052"/>
      <c r="S353" s="6" t="str">
        <f t="shared" si="108"/>
        <v/>
      </c>
      <c r="T353" s="6" t="str">
        <f t="shared" si="109"/>
        <v/>
      </c>
      <c r="U353" s="6" t="str">
        <f t="shared" si="110"/>
        <v/>
      </c>
      <c r="V353" s="6" t="str">
        <f t="shared" si="111"/>
        <v/>
      </c>
      <c r="W353" s="6" t="str">
        <f>IF(SUM(S353:V353),SUM(S353:V353),"")</f>
        <v/>
      </c>
      <c r="X353" s="311">
        <f t="shared" si="113"/>
        <v>0</v>
      </c>
      <c r="Y353" s="6" t="str">
        <f t="shared" si="114"/>
        <v/>
      </c>
      <c r="Z353" s="6" t="str">
        <f t="shared" si="103"/>
        <v/>
      </c>
      <c r="AA353" s="6" t="str">
        <f t="shared" si="104"/>
        <v/>
      </c>
      <c r="AB353" s="6" t="str">
        <f t="shared" si="105"/>
        <v/>
      </c>
    </row>
    <row r="354" spans="1:28" ht="13.5" customHeight="1">
      <c r="A354" s="1069" t="s">
        <v>521</v>
      </c>
      <c r="B354" s="1069"/>
      <c r="C354" s="1069"/>
      <c r="D354" s="1069"/>
      <c r="E354" s="1069"/>
      <c r="F354" s="1061" t="str">
        <f>IF(COUNTIF(F304:I353,"/"),COUNTIF(F304:I353,"/"),"")</f>
        <v/>
      </c>
      <c r="G354" s="1061"/>
      <c r="H354" s="1061"/>
      <c r="I354" s="1061"/>
      <c r="J354" s="1061">
        <f>IF(COUNTIF(J304:M353,"/"),COUNTIF(J304:M353,"/"),"")</f>
        <v>1</v>
      </c>
      <c r="K354" s="1061"/>
      <c r="L354" s="1061"/>
      <c r="M354" s="1061"/>
      <c r="N354" s="1062" t="str">
        <f>IF(COUNTIF(N304:Q353,"/"),COUNTIF(N304:Q353,"/"),"")</f>
        <v/>
      </c>
      <c r="O354" s="1063"/>
      <c r="P354" s="1063"/>
      <c r="Q354" s="1063"/>
      <c r="R354" s="1064"/>
    </row>
    <row r="355" spans="1:28">
      <c r="A355" s="65"/>
      <c r="B355" s="66"/>
      <c r="C355" s="66"/>
      <c r="D355" s="66"/>
      <c r="E355" s="66"/>
      <c r="F355" s="66"/>
      <c r="G355" s="66"/>
      <c r="H355" s="66"/>
      <c r="I355" s="66"/>
      <c r="J355" s="1059"/>
      <c r="K355" s="1059"/>
      <c r="L355" s="1059"/>
      <c r="M355" s="1059"/>
      <c r="N355" s="1060"/>
      <c r="O355" s="1060"/>
      <c r="P355" s="1060"/>
      <c r="Q355" s="1060"/>
      <c r="R355" s="65"/>
    </row>
    <row r="356" spans="1:28">
      <c r="A356" s="65"/>
      <c r="B356" s="66"/>
      <c r="C356" s="66"/>
      <c r="D356" s="66"/>
      <c r="E356" s="66"/>
      <c r="F356" s="66"/>
      <c r="G356" s="66"/>
      <c r="H356" s="66"/>
      <c r="I356" s="66"/>
      <c r="J356" s="1059"/>
      <c r="K356" s="1059"/>
      <c r="L356" s="1059"/>
      <c r="M356" s="1059"/>
      <c r="N356" s="1060"/>
      <c r="O356" s="1060"/>
      <c r="P356" s="1060"/>
      <c r="Q356" s="1060"/>
      <c r="R356" s="65"/>
    </row>
    <row r="357" spans="1:28" hidden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</sheetData>
  <sheetProtection selectLockedCells="1"/>
  <mergeCells count="274">
    <mergeCell ref="A240:R240"/>
    <mergeCell ref="A241:R241"/>
    <mergeCell ref="A242:A246"/>
    <mergeCell ref="B242:E242"/>
    <mergeCell ref="F242:I242"/>
    <mergeCell ref="J242:M242"/>
    <mergeCell ref="N242:Q242"/>
    <mergeCell ref="R242:R246"/>
    <mergeCell ref="B243:C243"/>
    <mergeCell ref="D243:E243"/>
    <mergeCell ref="F243:G243"/>
    <mergeCell ref="H243:I243"/>
    <mergeCell ref="J243:K243"/>
    <mergeCell ref="L243:M243"/>
    <mergeCell ref="N243:O243"/>
    <mergeCell ref="P243:Q243"/>
    <mergeCell ref="E244:E246"/>
    <mergeCell ref="I244:I246"/>
    <mergeCell ref="M244:M246"/>
    <mergeCell ref="Q244:Q246"/>
    <mergeCell ref="J337:M337"/>
    <mergeCell ref="J338:M338"/>
    <mergeCell ref="J339:M339"/>
    <mergeCell ref="J340:M340"/>
    <mergeCell ref="J341:M341"/>
    <mergeCell ref="J342:M342"/>
    <mergeCell ref="J343:M343"/>
    <mergeCell ref="J328:M328"/>
    <mergeCell ref="J329:M329"/>
    <mergeCell ref="J330:M330"/>
    <mergeCell ref="J331:M331"/>
    <mergeCell ref="J332:M332"/>
    <mergeCell ref="J333:M333"/>
    <mergeCell ref="J334:M334"/>
    <mergeCell ref="J335:M335"/>
    <mergeCell ref="J336:M336"/>
    <mergeCell ref="J312:M312"/>
    <mergeCell ref="J313:M313"/>
    <mergeCell ref="J314:M314"/>
    <mergeCell ref="J315:M315"/>
    <mergeCell ref="J316:M316"/>
    <mergeCell ref="J317:M317"/>
    <mergeCell ref="J318:M318"/>
    <mergeCell ref="J319:M319"/>
    <mergeCell ref="J320:M320"/>
    <mergeCell ref="J301:M303"/>
    <mergeCell ref="J304:M304"/>
    <mergeCell ref="J305:M305"/>
    <mergeCell ref="J306:M306"/>
    <mergeCell ref="J307:M307"/>
    <mergeCell ref="J308:M308"/>
    <mergeCell ref="J309:M309"/>
    <mergeCell ref="J310:M310"/>
    <mergeCell ref="J311:M311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N342:R342"/>
    <mergeCell ref="N343:R343"/>
    <mergeCell ref="N341:R341"/>
    <mergeCell ref="N339:R339"/>
    <mergeCell ref="F327:I327"/>
    <mergeCell ref="F328:I328"/>
    <mergeCell ref="F329:I329"/>
    <mergeCell ref="F321:I321"/>
    <mergeCell ref="F322:I322"/>
    <mergeCell ref="J321:M321"/>
    <mergeCell ref="J322:M322"/>
    <mergeCell ref="N331:R331"/>
    <mergeCell ref="N332:R332"/>
    <mergeCell ref="N333:R333"/>
    <mergeCell ref="N336:R336"/>
    <mergeCell ref="N335:R335"/>
    <mergeCell ref="N338:R338"/>
    <mergeCell ref="N334:R334"/>
    <mergeCell ref="N328:R328"/>
    <mergeCell ref="N319:R319"/>
    <mergeCell ref="F323:I323"/>
    <mergeCell ref="F324:I324"/>
    <mergeCell ref="L124:M124"/>
    <mergeCell ref="N124:O124"/>
    <mergeCell ref="P124:Q124"/>
    <mergeCell ref="E125:E127"/>
    <mergeCell ref="I125:I127"/>
    <mergeCell ref="M125:M127"/>
    <mergeCell ref="Q125:Q127"/>
    <mergeCell ref="A61:R61"/>
    <mergeCell ref="A121:R121"/>
    <mergeCell ref="B63:E63"/>
    <mergeCell ref="D64:E64"/>
    <mergeCell ref="A63:A67"/>
    <mergeCell ref="B64:C64"/>
    <mergeCell ref="A123:A127"/>
    <mergeCell ref="B123:E123"/>
    <mergeCell ref="A62:R62"/>
    <mergeCell ref="A122:R122"/>
    <mergeCell ref="R63:R67"/>
    <mergeCell ref="E65:E67"/>
    <mergeCell ref="S1:AA2"/>
    <mergeCell ref="S3:W4"/>
    <mergeCell ref="N314:R314"/>
    <mergeCell ref="N312:R312"/>
    <mergeCell ref="N308:R308"/>
    <mergeCell ref="N309:R309"/>
    <mergeCell ref="N313:R313"/>
    <mergeCell ref="N310:R310"/>
    <mergeCell ref="N63:Q63"/>
    <mergeCell ref="R3:R7"/>
    <mergeCell ref="Q5:Q7"/>
    <mergeCell ref="N3:Q3"/>
    <mergeCell ref="P4:Q4"/>
    <mergeCell ref="Q65:Q67"/>
    <mergeCell ref="A1:R1"/>
    <mergeCell ref="M5:M7"/>
    <mergeCell ref="I5:I7"/>
    <mergeCell ref="F3:I3"/>
    <mergeCell ref="R123:R127"/>
    <mergeCell ref="B124:C124"/>
    <mergeCell ref="D124:E124"/>
    <mergeCell ref="F124:G124"/>
    <mergeCell ref="H124:I124"/>
    <mergeCell ref="J124:K124"/>
    <mergeCell ref="A354:E354"/>
    <mergeCell ref="F354:I354"/>
    <mergeCell ref="F325:I325"/>
    <mergeCell ref="F326:I326"/>
    <mergeCell ref="J323:M323"/>
    <mergeCell ref="J324:M324"/>
    <mergeCell ref="J325:M325"/>
    <mergeCell ref="J326:M326"/>
    <mergeCell ref="J327:M327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A2:Q2"/>
    <mergeCell ref="A3:A7"/>
    <mergeCell ref="B3:E3"/>
    <mergeCell ref="J3:M3"/>
    <mergeCell ref="J4:K4"/>
    <mergeCell ref="L4:M4"/>
    <mergeCell ref="E5:E7"/>
    <mergeCell ref="P64:Q64"/>
    <mergeCell ref="N337:R337"/>
    <mergeCell ref="B300:C300"/>
    <mergeCell ref="D300:E300"/>
    <mergeCell ref="N318:R318"/>
    <mergeCell ref="N311:R311"/>
    <mergeCell ref="N304:R304"/>
    <mergeCell ref="N305:R305"/>
    <mergeCell ref="N306:R306"/>
    <mergeCell ref="N307:R307"/>
    <mergeCell ref="N299:R303"/>
    <mergeCell ref="E301:E303"/>
    <mergeCell ref="B299:E299"/>
    <mergeCell ref="N123:Q123"/>
    <mergeCell ref="N4:O4"/>
    <mergeCell ref="F63:I63"/>
    <mergeCell ref="J63:M63"/>
    <mergeCell ref="H4:I4"/>
    <mergeCell ref="N340:R340"/>
    <mergeCell ref="L64:M64"/>
    <mergeCell ref="F123:I123"/>
    <mergeCell ref="J123:M123"/>
    <mergeCell ref="A297:R297"/>
    <mergeCell ref="M65:M67"/>
    <mergeCell ref="F64:G64"/>
    <mergeCell ref="H64:I64"/>
    <mergeCell ref="J64:K64"/>
    <mergeCell ref="N64:O64"/>
    <mergeCell ref="I65:I67"/>
    <mergeCell ref="B4:C4"/>
    <mergeCell ref="D4:E4"/>
    <mergeCell ref="F4:G4"/>
    <mergeCell ref="N316:R316"/>
    <mergeCell ref="N317:R317"/>
    <mergeCell ref="N324:R324"/>
    <mergeCell ref="N325:R325"/>
    <mergeCell ref="N321:R321"/>
    <mergeCell ref="N329:R329"/>
    <mergeCell ref="N330:R330"/>
    <mergeCell ref="N327:R327"/>
    <mergeCell ref="N315:R315"/>
    <mergeCell ref="M186:M188"/>
    <mergeCell ref="Q186:Q188"/>
    <mergeCell ref="L356:M356"/>
    <mergeCell ref="L355:M355"/>
    <mergeCell ref="J355:K355"/>
    <mergeCell ref="J356:K356"/>
    <mergeCell ref="N355:Q355"/>
    <mergeCell ref="N356:Q356"/>
    <mergeCell ref="J354:M354"/>
    <mergeCell ref="N354:R354"/>
    <mergeCell ref="N326:R326"/>
    <mergeCell ref="N320:R320"/>
    <mergeCell ref="N322:R322"/>
    <mergeCell ref="N323:R323"/>
    <mergeCell ref="A298:R298"/>
    <mergeCell ref="F304:I304"/>
    <mergeCell ref="F305:I305"/>
    <mergeCell ref="F306:I306"/>
    <mergeCell ref="F307:I307"/>
    <mergeCell ref="F308:I308"/>
    <mergeCell ref="F309:I309"/>
    <mergeCell ref="A299:A303"/>
    <mergeCell ref="F299:M300"/>
    <mergeCell ref="F301:I303"/>
    <mergeCell ref="F346:I346"/>
    <mergeCell ref="J346:M346"/>
    <mergeCell ref="N346:R346"/>
    <mergeCell ref="F347:I347"/>
    <mergeCell ref="J347:M347"/>
    <mergeCell ref="N347:R347"/>
    <mergeCell ref="A182:R182"/>
    <mergeCell ref="A183:R183"/>
    <mergeCell ref="A184:A188"/>
    <mergeCell ref="B184:E184"/>
    <mergeCell ref="F184:I184"/>
    <mergeCell ref="J184:M184"/>
    <mergeCell ref="N184:Q184"/>
    <mergeCell ref="R184:R188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E186:E188"/>
    <mergeCell ref="I186:I188"/>
    <mergeCell ref="Y6:AB6"/>
    <mergeCell ref="F351:I351"/>
    <mergeCell ref="J351:M351"/>
    <mergeCell ref="N351:R351"/>
    <mergeCell ref="F352:I352"/>
    <mergeCell ref="J352:M352"/>
    <mergeCell ref="N352:R352"/>
    <mergeCell ref="F353:I353"/>
    <mergeCell ref="J353:M353"/>
    <mergeCell ref="N353:R353"/>
    <mergeCell ref="F348:I348"/>
    <mergeCell ref="J348:M348"/>
    <mergeCell ref="N348:R348"/>
    <mergeCell ref="F349:I349"/>
    <mergeCell ref="J349:M349"/>
    <mergeCell ref="N349:R349"/>
    <mergeCell ref="F350:I350"/>
    <mergeCell ref="J350:M350"/>
    <mergeCell ref="N350:R350"/>
    <mergeCell ref="J344:M344"/>
    <mergeCell ref="N344:R344"/>
    <mergeCell ref="F345:I345"/>
    <mergeCell ref="J345:M345"/>
    <mergeCell ref="N345:R345"/>
  </mergeCells>
  <phoneticPr fontId="0" type="noConversion"/>
  <conditionalFormatting sqref="I68:I107 M68:M107 Q68:Q107 E8:E47 I8:I47 M8:M47 Q8:Q47 E68:E107 I128:I167 M128:M167 Q128:Q167 E128:E167 E304:E353">
    <cfRule type="containsText" dxfId="21" priority="46" operator="containsText" text="ไม่ผ่าน">
      <formula>NOT(ISERROR(SEARCH("ไม่ผ่าน",E8)))</formula>
    </cfRule>
    <cfRule type="containsText" dxfId="20" priority="47" operator="containsText" text="F">
      <formula>NOT(ISERROR(SEARCH("F",E8)))</formula>
    </cfRule>
    <cfRule type="containsText" dxfId="19" priority="48" operator="containsText" text="0">
      <formula>NOT(ISERROR(SEARCH("0",E8)))</formula>
    </cfRule>
  </conditionalFormatting>
  <conditionalFormatting sqref="E48:E57 I48:I57 M48:M57 Q48:Q57">
    <cfRule type="containsText" dxfId="18" priority="19" operator="containsText" text="ไม่ผ่าน">
      <formula>NOT(ISERROR(SEARCH("ไม่ผ่าน",E48)))</formula>
    </cfRule>
    <cfRule type="containsText" dxfId="17" priority="20" operator="containsText" text="F">
      <formula>NOT(ISERROR(SEARCH("F",E48)))</formula>
    </cfRule>
    <cfRule type="containsText" dxfId="16" priority="21" operator="containsText" text="0">
      <formula>NOT(ISERROR(SEARCH("0",E48)))</formula>
    </cfRule>
  </conditionalFormatting>
  <conditionalFormatting sqref="I108:I117 M108:M117 Q108:Q117 E108:E117">
    <cfRule type="containsText" dxfId="15" priority="16" operator="containsText" text="ไม่ผ่าน">
      <formula>NOT(ISERROR(SEARCH("ไม่ผ่าน",E108)))</formula>
    </cfRule>
    <cfRule type="containsText" dxfId="14" priority="17" operator="containsText" text="F">
      <formula>NOT(ISERROR(SEARCH("F",E108)))</formula>
    </cfRule>
    <cfRule type="containsText" dxfId="13" priority="18" operator="containsText" text="0">
      <formula>NOT(ISERROR(SEARCH("0",E108)))</formula>
    </cfRule>
  </conditionalFormatting>
  <conditionalFormatting sqref="I168:I177 M168:M177 Q168:Q177 E168:E177">
    <cfRule type="containsText" dxfId="12" priority="13" operator="containsText" text="ไม่ผ่าน">
      <formula>NOT(ISERROR(SEARCH("ไม่ผ่าน",E168)))</formula>
    </cfRule>
    <cfRule type="containsText" dxfId="11" priority="14" operator="containsText" text="F">
      <formula>NOT(ISERROR(SEARCH("F",E168)))</formula>
    </cfRule>
    <cfRule type="containsText" dxfId="10" priority="15" operator="containsText" text="0">
      <formula>NOT(ISERROR(SEARCH("0",E168)))</formula>
    </cfRule>
  </conditionalFormatting>
  <conditionalFormatting sqref="I189:I238 E189:E238 M189:M238 Q189:Q238">
    <cfRule type="containsText" dxfId="9" priority="10" operator="containsText" text="ไม่ผ่าน">
      <formula>NOT(ISERROR(SEARCH("ไม่ผ่าน",E189)))</formula>
    </cfRule>
    <cfRule type="containsText" dxfId="8" priority="11" operator="containsText" text="F">
      <formula>NOT(ISERROR(SEARCH("F",E189)))</formula>
    </cfRule>
    <cfRule type="containsText" dxfId="7" priority="12" operator="containsText" text="0">
      <formula>NOT(ISERROR(SEARCH("0",E189)))</formula>
    </cfRule>
  </conditionalFormatting>
  <conditionalFormatting sqref="E247:E296 I247:I296 M247:M296 Q247:Q296">
    <cfRule type="containsText" dxfId="6" priority="4" operator="containsText" text="ไม่ผ่าน">
      <formula>NOT(ISERROR(SEARCH("ไม่ผ่าน",E247)))</formula>
    </cfRule>
    <cfRule type="containsText" dxfId="5" priority="5" operator="containsText" text="F">
      <formula>NOT(ISERROR(SEARCH("F",E247)))</formula>
    </cfRule>
    <cfRule type="containsText" dxfId="4" priority="6" operator="containsText" text="0">
      <formula>NOT(ISERROR(SEARCH("0",E247)))</formula>
    </cfRule>
  </conditionalFormatting>
  <pageMargins left="0.59055118110236227" right="0.19685039370078741" top="0.47244094488188981" bottom="0.35433070866141736" header="0.31496062992125984" footer="0.31496062992125984"/>
  <pageSetup paperSize="9" orientation="portrait" blackAndWhite="1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ข้อมูลพื้นฐาน!I5:I5</xm:f>
          </x14:formula1>
          <xm:sqref>J355:M356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0000"/>
  </sheetPr>
  <dimension ref="A1:AL117"/>
  <sheetViews>
    <sheetView showGridLines="0" topLeftCell="A2" zoomScaleNormal="100" zoomScaleSheetLayoutView="93" workbookViewId="0">
      <selection activeCell="AL6" sqref="AL1:XFD1048576"/>
    </sheetView>
  </sheetViews>
  <sheetFormatPr defaultColWidth="0" defaultRowHeight="23.25" customHeight="1" zeroHeight="1"/>
  <cols>
    <col min="1" max="30" width="3.09765625" style="56" customWidth="1"/>
    <col min="31" max="31" width="5.3984375" style="56" customWidth="1"/>
    <col min="32" max="32" width="4" style="56" customWidth="1"/>
    <col min="33" max="33" width="7.69921875" style="56" customWidth="1"/>
    <col min="34" max="34" width="9.09765625" style="56" customWidth="1"/>
    <col min="35" max="37" width="6.3984375" style="56" customWidth="1"/>
    <col min="38" max="38" width="7.8984375" style="56" hidden="1" customWidth="1"/>
    <col min="39" max="16384" width="6.3984375" style="56" hidden="1"/>
  </cols>
  <sheetData>
    <row r="1" spans="1:37" ht="21" hidden="1">
      <c r="A1" s="1075" t="str">
        <f>"สรุปผลคะแนนการพัฒนาคุณภาพผู้เรียน"&amp;ข้อมูลพื้นฐาน!A9&amp;"  "&amp;ข้อมูลพื้นฐาน!B9&amp;"  "&amp;ข้อมูลพื้นฐาน!A8&amp;"  "&amp;ข้อมูลพื้นฐาน!B8</f>
        <v>สรุปผลคะแนนการพัฒนาคุณภาพผู้เรียนระดับชั้นประถมศึกษาปีที่    ปีการศึกษา  2565</v>
      </c>
      <c r="B1" s="1075"/>
      <c r="C1" s="1075"/>
      <c r="D1" s="1075"/>
      <c r="E1" s="1075"/>
      <c r="F1" s="1075"/>
      <c r="G1" s="1075"/>
      <c r="H1" s="1075"/>
      <c r="I1" s="1075"/>
      <c r="J1" s="1075"/>
      <c r="K1" s="1075"/>
      <c r="L1" s="1075"/>
      <c r="M1" s="1075"/>
      <c r="N1" s="1075"/>
      <c r="O1" s="1075"/>
      <c r="P1" s="1075"/>
      <c r="Q1" s="1075"/>
      <c r="R1" s="1075"/>
      <c r="S1" s="1075"/>
      <c r="T1" s="1075"/>
      <c r="U1" s="1075"/>
      <c r="V1" s="1075"/>
      <c r="W1" s="1075"/>
      <c r="X1" s="1075"/>
      <c r="Y1" s="1075"/>
      <c r="Z1" s="1075"/>
      <c r="AA1" s="1075"/>
      <c r="AB1" s="1075"/>
      <c r="AC1" s="1075"/>
      <c r="AD1" s="1075"/>
      <c r="AE1" s="1075"/>
      <c r="AF1" s="55"/>
      <c r="AG1" s="55"/>
      <c r="AH1" s="55"/>
      <c r="AI1" s="55"/>
      <c r="AJ1" s="55"/>
      <c r="AK1" s="55"/>
    </row>
    <row r="2" spans="1:37" ht="21.6" customHeight="1">
      <c r="A2" s="1078" t="s">
        <v>38</v>
      </c>
      <c r="B2" s="1079" t="s">
        <v>153</v>
      </c>
      <c r="C2" s="1080"/>
      <c r="D2" s="1080"/>
      <c r="E2" s="1080"/>
      <c r="F2" s="1080"/>
      <c r="G2" s="1080"/>
      <c r="H2" s="1080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1080"/>
      <c r="W2" s="1081"/>
      <c r="X2" s="1082" t="s">
        <v>154</v>
      </c>
      <c r="Y2" s="1082"/>
      <c r="Z2" s="1082"/>
      <c r="AA2" s="1082"/>
      <c r="AB2" s="1083" t="s">
        <v>159</v>
      </c>
      <c r="AC2" s="1083" t="s">
        <v>160</v>
      </c>
      <c r="AD2" s="1083" t="s">
        <v>49</v>
      </c>
      <c r="AE2" s="1076" t="s">
        <v>61</v>
      </c>
      <c r="AF2" s="55"/>
      <c r="AG2" s="55"/>
      <c r="AH2" s="55"/>
      <c r="AI2" s="55"/>
      <c r="AJ2" s="55"/>
      <c r="AK2" s="55"/>
    </row>
    <row r="3" spans="1:37" ht="72.599999999999994" customHeight="1">
      <c r="A3" s="1078"/>
      <c r="B3" s="548" t="str">
        <f>ข้อมูลพื้นฐาน!A15</f>
        <v>ภาษาไทย</v>
      </c>
      <c r="C3" s="548" t="str">
        <f>ข้อมูลพื้นฐาน!A16</f>
        <v>คณิตศาสตร์</v>
      </c>
      <c r="D3" s="548" t="str">
        <f>ข้อมูลพื้นฐาน!A17</f>
        <v>วิทยาศาสตร์และเทคโนโลยี</v>
      </c>
      <c r="E3" s="548" t="str">
        <f>ข้อมูลพื้นฐาน!A18</f>
        <v>สังคมศึกษา ศาสนา และวัฒนธรรม</v>
      </c>
      <c r="F3" s="548" t="str">
        <f>ข้อมูลพื้นฐาน!A19</f>
        <v>ประวัติศาสตร์</v>
      </c>
      <c r="G3" s="548" t="str">
        <f>ข้อมูลพื้นฐาน!A20</f>
        <v>สุขศึกษาและพลศึกษา</v>
      </c>
      <c r="H3" s="548" t="str">
        <f>ข้อมูลพื้นฐาน!A21</f>
        <v>ศิลปะ</v>
      </c>
      <c r="I3" s="548" t="str">
        <f>ข้อมูลพื้นฐาน!A22</f>
        <v>การงานอาชีพ</v>
      </c>
      <c r="J3" s="548" t="str">
        <f>ข้อมูลพื้นฐาน!A23</f>
        <v>ภาษาอังกฤษ</v>
      </c>
      <c r="K3" s="555" t="str">
        <f>ข้อมูลพื้นฐาน!$A25&amp;""</f>
        <v>ภาษาอังกฤษเพื่อการสื่อสาร</v>
      </c>
      <c r="L3" s="555" t="str">
        <f>ข้อมูลพื้นฐาน!$A26&amp;""</f>
        <v/>
      </c>
      <c r="M3" s="555" t="str">
        <f>ข้อมูลพื้นฐาน!$A27&amp;""</f>
        <v/>
      </c>
      <c r="N3" s="555" t="str">
        <f>ข้อมูลพื้นฐาน!$A28&amp;""</f>
        <v/>
      </c>
      <c r="O3" s="555" t="str">
        <f>ข้อมูลพื้นฐาน!$A29&amp;""</f>
        <v/>
      </c>
      <c r="P3" s="555" t="str">
        <f>ข้อมูลพื้นฐาน!$A30&amp;""</f>
        <v/>
      </c>
      <c r="Q3" s="555" t="str">
        <f>ข้อมูลพื้นฐาน!$A31&amp;""</f>
        <v/>
      </c>
      <c r="R3" s="555" t="str">
        <f>ข้อมูลพื้นฐาน!$A32&amp;""</f>
        <v/>
      </c>
      <c r="S3" s="555" t="str">
        <f>ข้อมูลพื้นฐาน!$A33&amp;""</f>
        <v/>
      </c>
      <c r="T3" s="555" t="str">
        <f>ข้อมูลพื้นฐาน!$A34&amp;""</f>
        <v/>
      </c>
      <c r="U3" s="555" t="str">
        <f>ข้อมูลพื้นฐาน!$A35&amp;""</f>
        <v/>
      </c>
      <c r="V3" s="555" t="str">
        <f>ข้อมูลพื้นฐาน!$A36&amp;""</f>
        <v/>
      </c>
      <c r="W3" s="555" t="s">
        <v>163</v>
      </c>
      <c r="X3" s="548" t="s">
        <v>155</v>
      </c>
      <c r="Y3" s="548" t="s">
        <v>156</v>
      </c>
      <c r="Z3" s="549" t="s">
        <v>157</v>
      </c>
      <c r="AA3" s="549" t="s">
        <v>158</v>
      </c>
      <c r="AB3" s="1083"/>
      <c r="AC3" s="1083"/>
      <c r="AD3" s="1083"/>
      <c r="AE3" s="1077"/>
      <c r="AF3" s="55"/>
      <c r="AG3" s="55"/>
      <c r="AH3" s="55"/>
      <c r="AI3" s="55"/>
      <c r="AJ3" s="55"/>
      <c r="AK3" s="55"/>
    </row>
    <row r="4" spans="1:37" ht="13.5" customHeight="1">
      <c r="A4" s="543">
        <f>เวลาเรียน1!A7</f>
        <v>1</v>
      </c>
      <c r="B4" s="544">
        <f>สรุปผลสัมฤทฺธิ์!C6</f>
        <v>0</v>
      </c>
      <c r="C4" s="544">
        <f>สรุปผลสัมฤทฺธิ์!D6</f>
        <v>0</v>
      </c>
      <c r="D4" s="544">
        <f>สรุปผลสัมฤทฺธิ์!E6</f>
        <v>0</v>
      </c>
      <c r="E4" s="544">
        <f>สรุปผลสัมฤทฺธิ์!F6</f>
        <v>0</v>
      </c>
      <c r="F4" s="544">
        <f>สรุปผลสัมฤทฺธิ์!G6</f>
        <v>0</v>
      </c>
      <c r="G4" s="544">
        <f>สรุปผลสัมฤทฺธิ์!H6</f>
        <v>0</v>
      </c>
      <c r="H4" s="544">
        <f>สรุปผลสัมฤทฺธิ์!I6</f>
        <v>0</v>
      </c>
      <c r="I4" s="544">
        <f>สรุปผลสัมฤทฺธิ์!J6</f>
        <v>0</v>
      </c>
      <c r="J4" s="544">
        <f>สรุปผลสัมฤทฺธิ์!K6</f>
        <v>0</v>
      </c>
      <c r="K4" s="544">
        <f>สรุปผลสัมฤทฺธิ์!L6</f>
        <v>0</v>
      </c>
      <c r="L4" s="544" t="str">
        <f>สรุปผลสัมฤทฺธิ์!M6</f>
        <v>-</v>
      </c>
      <c r="M4" s="544" t="str">
        <f>สรุปผลสัมฤทฺธิ์!N6</f>
        <v>-</v>
      </c>
      <c r="N4" s="544" t="str">
        <f>สรุปผลสัมฤทฺธิ์!N6</f>
        <v>-</v>
      </c>
      <c r="O4" s="544" t="str">
        <f>สรุปผลสัมฤทฺธิ์!O6</f>
        <v>-</v>
      </c>
      <c r="P4" s="544" t="str">
        <f>สรุปผลสัมฤทฺธิ์!Q6</f>
        <v>-</v>
      </c>
      <c r="Q4" s="544" t="str">
        <f>สรุปผลสัมฤทฺธิ์!Q6</f>
        <v>-</v>
      </c>
      <c r="R4" s="544" t="str">
        <f>สรุปผลสัมฤทฺธิ์!R6</f>
        <v>-</v>
      </c>
      <c r="S4" s="544" t="str">
        <f>สรุปผลสัมฤทฺธิ์!S6</f>
        <v>-</v>
      </c>
      <c r="T4" s="544" t="str">
        <f>สรุปผลสัมฤทฺธิ์!T6</f>
        <v>-</v>
      </c>
      <c r="U4" s="544" t="str">
        <f>สรุปผลสัมฤทฺธิ์!U6</f>
        <v>-</v>
      </c>
      <c r="V4" s="544" t="str">
        <f>สรุปผลสัมฤทฺธิ์!V6</f>
        <v>-</v>
      </c>
      <c r="W4" s="543">
        <f>สรุปเวลาเรียน!W5</f>
        <v>50</v>
      </c>
      <c r="X4" s="545" t="str">
        <f>IF(A4="","",IF(AE4="ย้าย","-",กิจกรรมพัฒนผู้เรียน!C6))</f>
        <v>ผ</v>
      </c>
      <c r="Y4" s="545" t="str">
        <f>IF(A4="","",IF(AE4="ย้าย","-",กิจกรรมพัฒนผู้เรียน!F6))</f>
        <v>ผ</v>
      </c>
      <c r="Z4" s="545" t="str">
        <f>IF(A4="","",IF(AE4="ย้าย","-",กิจกรรมพัฒนผู้เรียน!I6))</f>
        <v>ผ</v>
      </c>
      <c r="AA4" s="545" t="str">
        <f>IF(A4="","",IF(AE4="ย้าย","-",กิจกรรมพัฒนผู้เรียน!U6))</f>
        <v>ผ</v>
      </c>
      <c r="AB4" s="543" t="str">
        <f>คุณลักษณะอันพึงประสงค์!V8</f>
        <v/>
      </c>
      <c r="AC4" s="543" t="e">
        <f>'อ่าน คิดวิเคราะห์ เขียน'!I6</f>
        <v>#N/A</v>
      </c>
      <c r="AD4" s="546" t="str">
        <f>IF(A4="","",IF(AE4="ย้าย","-",IF(สรุปคะแนนทั้งปี!F304="","มผ",IF(สรุปคะแนนทั้งปี!F304="/","ผ"))))</f>
        <v>มผ</v>
      </c>
      <c r="AE4" s="547" t="str">
        <f>สรุปเวลาเรียน!X5</f>
        <v/>
      </c>
      <c r="AF4" s="55"/>
      <c r="AG4" s="55"/>
      <c r="AH4" s="55"/>
      <c r="AI4" s="55"/>
      <c r="AJ4" s="55"/>
      <c r="AK4" s="55"/>
    </row>
    <row r="5" spans="1:37" ht="13.5" customHeight="1">
      <c r="A5" s="543" t="str">
        <f>เวลาเรียน1!A8</f>
        <v/>
      </c>
      <c r="B5" s="544" t="str">
        <f>สรุปผลสัมฤทฺธิ์!C7</f>
        <v/>
      </c>
      <c r="C5" s="544" t="str">
        <f>สรุปผลสัมฤทฺธิ์!D7</f>
        <v/>
      </c>
      <c r="D5" s="544" t="str">
        <f>สรุปผลสัมฤทฺธิ์!E7</f>
        <v/>
      </c>
      <c r="E5" s="544" t="str">
        <f>สรุปผลสัมฤทฺธิ์!F7</f>
        <v/>
      </c>
      <c r="F5" s="544" t="str">
        <f>สรุปผลสัมฤทฺธิ์!G7</f>
        <v/>
      </c>
      <c r="G5" s="544" t="str">
        <f>สรุปผลสัมฤทฺธิ์!H7</f>
        <v/>
      </c>
      <c r="H5" s="544" t="str">
        <f>สรุปผลสัมฤทฺธิ์!I7</f>
        <v/>
      </c>
      <c r="I5" s="544" t="str">
        <f>สรุปผลสัมฤทฺธิ์!J7</f>
        <v/>
      </c>
      <c r="J5" s="544" t="str">
        <f>สรุปผลสัมฤทฺธิ์!K7</f>
        <v/>
      </c>
      <c r="K5" s="544" t="str">
        <f>สรุปผลสัมฤทฺธิ์!L7</f>
        <v/>
      </c>
      <c r="L5" s="544" t="str">
        <f>สรุปผลสัมฤทฺธิ์!M7</f>
        <v/>
      </c>
      <c r="M5" s="544" t="str">
        <f>สรุปผลสัมฤทฺธิ์!N7</f>
        <v/>
      </c>
      <c r="N5" s="544" t="str">
        <f>สรุปผลสัมฤทฺธิ์!N7</f>
        <v/>
      </c>
      <c r="O5" s="544" t="str">
        <f>สรุปผลสัมฤทฺธิ์!O7</f>
        <v/>
      </c>
      <c r="P5" s="544" t="str">
        <f>สรุปผลสัมฤทฺธิ์!Q7</f>
        <v/>
      </c>
      <c r="Q5" s="544" t="str">
        <f>สรุปผลสัมฤทฺธิ์!Q7</f>
        <v/>
      </c>
      <c r="R5" s="544" t="str">
        <f>สรุปผลสัมฤทฺธิ์!R7</f>
        <v/>
      </c>
      <c r="S5" s="544" t="str">
        <f>สรุปผลสัมฤทฺธิ์!S7</f>
        <v/>
      </c>
      <c r="T5" s="544" t="str">
        <f>สรุปผลสัมฤทฺธิ์!T7</f>
        <v/>
      </c>
      <c r="U5" s="544" t="str">
        <f>สรุปผลสัมฤทฺธิ์!U7</f>
        <v/>
      </c>
      <c r="V5" s="544" t="str">
        <f>สรุปผลสัมฤทฺธิ์!V7</f>
        <v/>
      </c>
      <c r="W5" s="543" t="str">
        <f>สรุปเวลาเรียน!W6</f>
        <v/>
      </c>
      <c r="X5" s="545" t="str">
        <f>IF(A5="","",IF(AE5="ย้าย","-",กิจกรรมพัฒนผู้เรียน!C7))</f>
        <v/>
      </c>
      <c r="Y5" s="545" t="str">
        <f>IF(A5="","",IF(AE5="ย้าย","-",กิจกรรมพัฒนผู้เรียน!F7))</f>
        <v/>
      </c>
      <c r="Z5" s="545" t="str">
        <f>IF(A5="","",IF(AE5="ย้าย","-",กิจกรรมพัฒนผู้เรียน!I7))</f>
        <v/>
      </c>
      <c r="AA5" s="545" t="str">
        <f>IF(A5="","",IF(AE5="ย้าย","-",กิจกรรมพัฒนผู้เรียน!U7))</f>
        <v/>
      </c>
      <c r="AB5" s="543" t="str">
        <f>คุณลักษณะอันพึงประสงค์!V9</f>
        <v/>
      </c>
      <c r="AC5" s="543" t="str">
        <f>'อ่าน คิดวิเคราะห์ เขียน'!I7</f>
        <v/>
      </c>
      <c r="AD5" s="546" t="str">
        <f>IF(A5="","",IF(AE5="ย้าย","-",IF(สรุปคะแนนทั้งปี!F305="","มผ",IF(สรุปคะแนนทั้งปี!F305="/","ผ"))))</f>
        <v/>
      </c>
      <c r="AE5" s="547" t="str">
        <f>สรุปเวลาเรียน!X6</f>
        <v/>
      </c>
      <c r="AF5" s="55"/>
      <c r="AG5" s="55"/>
      <c r="AH5" s="55"/>
      <c r="AI5" s="55"/>
      <c r="AJ5" s="55"/>
      <c r="AK5" s="55"/>
    </row>
    <row r="6" spans="1:37" ht="13.5" customHeight="1">
      <c r="A6" s="543" t="str">
        <f>เวลาเรียน1!A9</f>
        <v/>
      </c>
      <c r="B6" s="544" t="str">
        <f>สรุปผลสัมฤทฺธิ์!C8</f>
        <v/>
      </c>
      <c r="C6" s="544" t="str">
        <f>สรุปผลสัมฤทฺธิ์!D8</f>
        <v/>
      </c>
      <c r="D6" s="544" t="str">
        <f>สรุปผลสัมฤทฺธิ์!E8</f>
        <v/>
      </c>
      <c r="E6" s="544" t="str">
        <f>สรุปผลสัมฤทฺธิ์!F8</f>
        <v/>
      </c>
      <c r="F6" s="544" t="str">
        <f>สรุปผลสัมฤทฺธิ์!G8</f>
        <v/>
      </c>
      <c r="G6" s="544" t="str">
        <f>สรุปผลสัมฤทฺธิ์!H8</f>
        <v/>
      </c>
      <c r="H6" s="544" t="str">
        <f>สรุปผลสัมฤทฺธิ์!I8</f>
        <v/>
      </c>
      <c r="I6" s="544" t="str">
        <f>สรุปผลสัมฤทฺธิ์!J8</f>
        <v/>
      </c>
      <c r="J6" s="544" t="str">
        <f>สรุปผลสัมฤทฺธิ์!K8</f>
        <v/>
      </c>
      <c r="K6" s="544" t="str">
        <f>สรุปผลสัมฤทฺธิ์!L8</f>
        <v/>
      </c>
      <c r="L6" s="544" t="str">
        <f>สรุปผลสัมฤทฺธิ์!M8</f>
        <v/>
      </c>
      <c r="M6" s="544" t="str">
        <f>สรุปผลสัมฤทฺธิ์!N8</f>
        <v/>
      </c>
      <c r="N6" s="544" t="str">
        <f>สรุปผลสัมฤทฺธิ์!N8</f>
        <v/>
      </c>
      <c r="O6" s="544" t="str">
        <f>สรุปผลสัมฤทฺธิ์!O8</f>
        <v/>
      </c>
      <c r="P6" s="544" t="str">
        <f>สรุปผลสัมฤทฺธิ์!Q8</f>
        <v/>
      </c>
      <c r="Q6" s="544" t="str">
        <f>สรุปผลสัมฤทฺธิ์!Q8</f>
        <v/>
      </c>
      <c r="R6" s="544" t="str">
        <f>สรุปผลสัมฤทฺธิ์!R8</f>
        <v/>
      </c>
      <c r="S6" s="544" t="str">
        <f>สรุปผลสัมฤทฺธิ์!S8</f>
        <v/>
      </c>
      <c r="T6" s="544" t="str">
        <f>สรุปผลสัมฤทฺธิ์!T8</f>
        <v/>
      </c>
      <c r="U6" s="544" t="str">
        <f>สรุปผลสัมฤทฺธิ์!U8</f>
        <v/>
      </c>
      <c r="V6" s="544" t="str">
        <f>สรุปผลสัมฤทฺธิ์!V8</f>
        <v/>
      </c>
      <c r="W6" s="543" t="str">
        <f>สรุปเวลาเรียน!W7</f>
        <v/>
      </c>
      <c r="X6" s="545" t="str">
        <f>IF(A6="","",IF(AE6="ย้าย","-",กิจกรรมพัฒนผู้เรียน!C8))</f>
        <v/>
      </c>
      <c r="Y6" s="545" t="str">
        <f>IF(A6="","",IF(AE6="ย้าย","-",กิจกรรมพัฒนผู้เรียน!F8))</f>
        <v/>
      </c>
      <c r="Z6" s="545" t="str">
        <f>IF(A6="","",IF(AE6="ย้าย","-",กิจกรรมพัฒนผู้เรียน!I8))</f>
        <v/>
      </c>
      <c r="AA6" s="545" t="str">
        <f>IF(A6="","",IF(AE6="ย้าย","-",กิจกรรมพัฒนผู้เรียน!U8))</f>
        <v/>
      </c>
      <c r="AB6" s="543" t="str">
        <f>คุณลักษณะอันพึงประสงค์!V10</f>
        <v/>
      </c>
      <c r="AC6" s="543" t="str">
        <f>'อ่าน คิดวิเคราะห์ เขียน'!I8</f>
        <v/>
      </c>
      <c r="AD6" s="546" t="str">
        <f>IF(A6="","",IF(AE6="ย้าย","-",IF(สรุปคะแนนทั้งปี!F306="","มผ",IF(สรุปคะแนนทั้งปี!F306="/","ผ"))))</f>
        <v/>
      </c>
      <c r="AE6" s="547" t="str">
        <f>สรุปเวลาเรียน!X7</f>
        <v/>
      </c>
      <c r="AF6" s="55"/>
      <c r="AG6" s="55"/>
      <c r="AH6" s="55"/>
      <c r="AI6" s="55"/>
      <c r="AJ6" s="55"/>
      <c r="AK6" s="55"/>
    </row>
    <row r="7" spans="1:37" ht="13.5" customHeight="1">
      <c r="A7" s="543" t="str">
        <f>เวลาเรียน1!A10</f>
        <v/>
      </c>
      <c r="B7" s="544" t="str">
        <f>สรุปผลสัมฤทฺธิ์!C9</f>
        <v/>
      </c>
      <c r="C7" s="544" t="str">
        <f>สรุปผลสัมฤทฺธิ์!D9</f>
        <v/>
      </c>
      <c r="D7" s="544" t="str">
        <f>สรุปผลสัมฤทฺธิ์!E9</f>
        <v/>
      </c>
      <c r="E7" s="544" t="str">
        <f>สรุปผลสัมฤทฺธิ์!F9</f>
        <v/>
      </c>
      <c r="F7" s="544" t="str">
        <f>สรุปผลสัมฤทฺธิ์!G9</f>
        <v/>
      </c>
      <c r="G7" s="544" t="str">
        <f>สรุปผลสัมฤทฺธิ์!H9</f>
        <v/>
      </c>
      <c r="H7" s="544" t="str">
        <f>สรุปผลสัมฤทฺธิ์!I9</f>
        <v/>
      </c>
      <c r="I7" s="544" t="str">
        <f>สรุปผลสัมฤทฺธิ์!J9</f>
        <v/>
      </c>
      <c r="J7" s="544" t="str">
        <f>สรุปผลสัมฤทฺธิ์!K9</f>
        <v/>
      </c>
      <c r="K7" s="544" t="str">
        <f>สรุปผลสัมฤทฺธิ์!L9</f>
        <v/>
      </c>
      <c r="L7" s="544" t="str">
        <f>สรุปผลสัมฤทฺธิ์!M9</f>
        <v/>
      </c>
      <c r="M7" s="544" t="str">
        <f>สรุปผลสัมฤทฺธิ์!N9</f>
        <v/>
      </c>
      <c r="N7" s="544" t="str">
        <f>สรุปผลสัมฤทฺธิ์!N9</f>
        <v/>
      </c>
      <c r="O7" s="544" t="str">
        <f>สรุปผลสัมฤทฺธิ์!O9</f>
        <v/>
      </c>
      <c r="P7" s="544" t="str">
        <f>สรุปผลสัมฤทฺธิ์!Q9</f>
        <v/>
      </c>
      <c r="Q7" s="544" t="str">
        <f>สรุปผลสัมฤทฺธิ์!Q9</f>
        <v/>
      </c>
      <c r="R7" s="544" t="str">
        <f>สรุปผลสัมฤทฺธิ์!R9</f>
        <v/>
      </c>
      <c r="S7" s="544" t="str">
        <f>สรุปผลสัมฤทฺธิ์!S9</f>
        <v/>
      </c>
      <c r="T7" s="544" t="str">
        <f>สรุปผลสัมฤทฺธิ์!T9</f>
        <v/>
      </c>
      <c r="U7" s="544" t="str">
        <f>สรุปผลสัมฤทฺธิ์!U9</f>
        <v/>
      </c>
      <c r="V7" s="544" t="str">
        <f>สรุปผลสัมฤทฺธิ์!V9</f>
        <v/>
      </c>
      <c r="W7" s="543" t="str">
        <f>สรุปเวลาเรียน!W8</f>
        <v/>
      </c>
      <c r="X7" s="545" t="str">
        <f>IF(A7="","",IF(AE7="ย้าย","-",กิจกรรมพัฒนผู้เรียน!C9))</f>
        <v/>
      </c>
      <c r="Y7" s="545" t="str">
        <f>IF(A7="","",IF(AE7="ย้าย","-",กิจกรรมพัฒนผู้เรียน!F9))</f>
        <v/>
      </c>
      <c r="Z7" s="545" t="str">
        <f>IF(A7="","",IF(AE7="ย้าย","-",กิจกรรมพัฒนผู้เรียน!I9))</f>
        <v/>
      </c>
      <c r="AA7" s="545" t="str">
        <f>IF(A7="","",IF(AE7="ย้าย","-",กิจกรรมพัฒนผู้เรียน!U9))</f>
        <v/>
      </c>
      <c r="AB7" s="543" t="str">
        <f>คุณลักษณะอันพึงประสงค์!V11</f>
        <v/>
      </c>
      <c r="AC7" s="543" t="str">
        <f>'อ่าน คิดวิเคราะห์ เขียน'!I9</f>
        <v/>
      </c>
      <c r="AD7" s="546" t="str">
        <f>IF(A7="","",IF(AE7="ย้าย","-",IF(สรุปคะแนนทั้งปี!F307="","มผ",IF(สรุปคะแนนทั้งปี!F307="/","ผ"))))</f>
        <v/>
      </c>
      <c r="AE7" s="547" t="str">
        <f>สรุปเวลาเรียน!X8</f>
        <v/>
      </c>
      <c r="AF7" s="55"/>
      <c r="AG7" s="55"/>
      <c r="AH7" s="55"/>
      <c r="AI7" s="55"/>
      <c r="AJ7" s="55"/>
      <c r="AK7" s="55"/>
    </row>
    <row r="8" spans="1:37" ht="13.5" customHeight="1">
      <c r="A8" s="543" t="str">
        <f>เวลาเรียน1!A11</f>
        <v/>
      </c>
      <c r="B8" s="544" t="str">
        <f>สรุปผลสัมฤทฺธิ์!C10</f>
        <v/>
      </c>
      <c r="C8" s="544" t="str">
        <f>สรุปผลสัมฤทฺธิ์!D10</f>
        <v/>
      </c>
      <c r="D8" s="544" t="str">
        <f>สรุปผลสัมฤทฺธิ์!E10</f>
        <v/>
      </c>
      <c r="E8" s="544" t="str">
        <f>สรุปผลสัมฤทฺธิ์!F10</f>
        <v/>
      </c>
      <c r="F8" s="544" t="str">
        <f>สรุปผลสัมฤทฺธิ์!G10</f>
        <v/>
      </c>
      <c r="G8" s="544" t="str">
        <f>สรุปผลสัมฤทฺธิ์!H10</f>
        <v/>
      </c>
      <c r="H8" s="544" t="str">
        <f>สรุปผลสัมฤทฺธิ์!I10</f>
        <v/>
      </c>
      <c r="I8" s="544" t="str">
        <f>สรุปผลสัมฤทฺธิ์!J10</f>
        <v/>
      </c>
      <c r="J8" s="544" t="str">
        <f>สรุปผลสัมฤทฺธิ์!K10</f>
        <v/>
      </c>
      <c r="K8" s="544" t="str">
        <f>สรุปผลสัมฤทฺธิ์!L10</f>
        <v/>
      </c>
      <c r="L8" s="544" t="str">
        <f>สรุปผลสัมฤทฺธิ์!M10</f>
        <v/>
      </c>
      <c r="M8" s="544" t="str">
        <f>สรุปผลสัมฤทฺธิ์!N10</f>
        <v/>
      </c>
      <c r="N8" s="544" t="str">
        <f>สรุปผลสัมฤทฺธิ์!N10</f>
        <v/>
      </c>
      <c r="O8" s="544" t="str">
        <f>สรุปผลสัมฤทฺธิ์!O10</f>
        <v/>
      </c>
      <c r="P8" s="544" t="str">
        <f>สรุปผลสัมฤทฺธิ์!Q10</f>
        <v/>
      </c>
      <c r="Q8" s="544" t="str">
        <f>สรุปผลสัมฤทฺธิ์!Q10</f>
        <v/>
      </c>
      <c r="R8" s="544" t="str">
        <f>สรุปผลสัมฤทฺธิ์!R10</f>
        <v/>
      </c>
      <c r="S8" s="544" t="str">
        <f>สรุปผลสัมฤทฺธิ์!S10</f>
        <v/>
      </c>
      <c r="T8" s="544" t="str">
        <f>สรุปผลสัมฤทฺธิ์!T10</f>
        <v/>
      </c>
      <c r="U8" s="544" t="str">
        <f>สรุปผลสัมฤทฺธิ์!U10</f>
        <v/>
      </c>
      <c r="V8" s="544" t="str">
        <f>สรุปผลสัมฤทฺธิ์!V10</f>
        <v/>
      </c>
      <c r="W8" s="543" t="str">
        <f>สรุปเวลาเรียน!W9</f>
        <v/>
      </c>
      <c r="X8" s="545" t="str">
        <f>IF(A8="","",IF(AE8="ย้าย","-",กิจกรรมพัฒนผู้เรียน!C10))</f>
        <v/>
      </c>
      <c r="Y8" s="545" t="str">
        <f>IF(A8="","",IF(AE8="ย้าย","-",กิจกรรมพัฒนผู้เรียน!F10))</f>
        <v/>
      </c>
      <c r="Z8" s="545" t="str">
        <f>IF(A8="","",IF(AE8="ย้าย","-",กิจกรรมพัฒนผู้เรียน!I10))</f>
        <v/>
      </c>
      <c r="AA8" s="545" t="str">
        <f>IF(A8="","",IF(AE8="ย้าย","-",กิจกรรมพัฒนผู้เรียน!U10))</f>
        <v/>
      </c>
      <c r="AB8" s="543" t="str">
        <f>คุณลักษณะอันพึงประสงค์!V12</f>
        <v/>
      </c>
      <c r="AC8" s="543" t="str">
        <f>'อ่าน คิดวิเคราะห์ เขียน'!I10</f>
        <v/>
      </c>
      <c r="AD8" s="546" t="str">
        <f>IF(A8="","",IF(AE8="ย้าย","-",IF(สรุปคะแนนทั้งปี!F308="","มผ",IF(สรุปคะแนนทั้งปี!F308="/","ผ"))))</f>
        <v/>
      </c>
      <c r="AE8" s="547" t="str">
        <f>สรุปเวลาเรียน!X9</f>
        <v/>
      </c>
      <c r="AF8" s="55"/>
      <c r="AG8" s="55"/>
      <c r="AH8" s="55"/>
      <c r="AI8" s="55"/>
      <c r="AJ8" s="55"/>
      <c r="AK8" s="55"/>
    </row>
    <row r="9" spans="1:37" ht="13.5" customHeight="1">
      <c r="A9" s="543" t="str">
        <f>เวลาเรียน1!A12</f>
        <v/>
      </c>
      <c r="B9" s="544" t="str">
        <f>สรุปผลสัมฤทฺธิ์!C11</f>
        <v/>
      </c>
      <c r="C9" s="544" t="str">
        <f>สรุปผลสัมฤทฺธิ์!D11</f>
        <v/>
      </c>
      <c r="D9" s="544" t="str">
        <f>สรุปผลสัมฤทฺธิ์!E11</f>
        <v/>
      </c>
      <c r="E9" s="544" t="str">
        <f>สรุปผลสัมฤทฺธิ์!F11</f>
        <v/>
      </c>
      <c r="F9" s="544" t="str">
        <f>สรุปผลสัมฤทฺธิ์!G11</f>
        <v/>
      </c>
      <c r="G9" s="544" t="str">
        <f>สรุปผลสัมฤทฺธิ์!H11</f>
        <v/>
      </c>
      <c r="H9" s="544" t="str">
        <f>สรุปผลสัมฤทฺธิ์!I11</f>
        <v/>
      </c>
      <c r="I9" s="544" t="str">
        <f>สรุปผลสัมฤทฺธิ์!J11</f>
        <v/>
      </c>
      <c r="J9" s="544" t="str">
        <f>สรุปผลสัมฤทฺธิ์!K11</f>
        <v/>
      </c>
      <c r="K9" s="544" t="str">
        <f>สรุปผลสัมฤทฺธิ์!L11</f>
        <v/>
      </c>
      <c r="L9" s="544" t="str">
        <f>สรุปผลสัมฤทฺธิ์!M11</f>
        <v/>
      </c>
      <c r="M9" s="544" t="str">
        <f>สรุปผลสัมฤทฺธิ์!N11</f>
        <v/>
      </c>
      <c r="N9" s="544" t="str">
        <f>สรุปผลสัมฤทฺธิ์!N11</f>
        <v/>
      </c>
      <c r="O9" s="544" t="str">
        <f>สรุปผลสัมฤทฺธิ์!O11</f>
        <v/>
      </c>
      <c r="P9" s="544" t="str">
        <f>สรุปผลสัมฤทฺธิ์!Q11</f>
        <v/>
      </c>
      <c r="Q9" s="544" t="str">
        <f>สรุปผลสัมฤทฺธิ์!Q11</f>
        <v/>
      </c>
      <c r="R9" s="544" t="str">
        <f>สรุปผลสัมฤทฺธิ์!R11</f>
        <v/>
      </c>
      <c r="S9" s="544" t="str">
        <f>สรุปผลสัมฤทฺธิ์!S11</f>
        <v/>
      </c>
      <c r="T9" s="544" t="str">
        <f>สรุปผลสัมฤทฺธิ์!T11</f>
        <v/>
      </c>
      <c r="U9" s="544" t="str">
        <f>สรุปผลสัมฤทฺธิ์!U11</f>
        <v/>
      </c>
      <c r="V9" s="544" t="str">
        <f>สรุปผลสัมฤทฺธิ์!V11</f>
        <v/>
      </c>
      <c r="W9" s="543" t="str">
        <f>สรุปเวลาเรียน!W10</f>
        <v/>
      </c>
      <c r="X9" s="545" t="str">
        <f>IF(A9="","",IF(AE9="ย้าย","-",กิจกรรมพัฒนผู้เรียน!C11))</f>
        <v/>
      </c>
      <c r="Y9" s="545" t="str">
        <f>IF(A9="","",IF(AE9="ย้าย","-",กิจกรรมพัฒนผู้เรียน!F11))</f>
        <v/>
      </c>
      <c r="Z9" s="545" t="str">
        <f>IF(A9="","",IF(AE9="ย้าย","-",กิจกรรมพัฒนผู้เรียน!I11))</f>
        <v/>
      </c>
      <c r="AA9" s="545" t="str">
        <f>IF(A9="","",IF(AE9="ย้าย","-",กิจกรรมพัฒนผู้เรียน!U11))</f>
        <v/>
      </c>
      <c r="AB9" s="543" t="str">
        <f>คุณลักษณะอันพึงประสงค์!V13</f>
        <v/>
      </c>
      <c r="AC9" s="543" t="str">
        <f>'อ่าน คิดวิเคราะห์ เขียน'!I11</f>
        <v/>
      </c>
      <c r="AD9" s="546" t="str">
        <f>IF(A9="","",IF(AE9="ย้าย","-",IF(สรุปคะแนนทั้งปี!F309="","มผ",IF(สรุปคะแนนทั้งปี!F309="/","ผ"))))</f>
        <v/>
      </c>
      <c r="AE9" s="547" t="str">
        <f>สรุปเวลาเรียน!X10</f>
        <v/>
      </c>
      <c r="AF9" s="55"/>
      <c r="AG9" s="55"/>
      <c r="AH9" s="55"/>
      <c r="AI9" s="55"/>
      <c r="AJ9" s="55"/>
      <c r="AK9" s="55"/>
    </row>
    <row r="10" spans="1:37" ht="13.5" customHeight="1">
      <c r="A10" s="543" t="str">
        <f>เวลาเรียน1!A13</f>
        <v/>
      </c>
      <c r="B10" s="544" t="str">
        <f>สรุปผลสัมฤทฺธิ์!C12</f>
        <v/>
      </c>
      <c r="C10" s="544" t="str">
        <f>สรุปผลสัมฤทฺธิ์!D12</f>
        <v/>
      </c>
      <c r="D10" s="544" t="str">
        <f>สรุปผลสัมฤทฺธิ์!E12</f>
        <v/>
      </c>
      <c r="E10" s="544" t="str">
        <f>สรุปผลสัมฤทฺธิ์!F12</f>
        <v/>
      </c>
      <c r="F10" s="544" t="str">
        <f>สรุปผลสัมฤทฺธิ์!G12</f>
        <v/>
      </c>
      <c r="G10" s="544" t="str">
        <f>สรุปผลสัมฤทฺธิ์!H12</f>
        <v/>
      </c>
      <c r="H10" s="544" t="str">
        <f>สรุปผลสัมฤทฺธิ์!I12</f>
        <v/>
      </c>
      <c r="I10" s="544" t="str">
        <f>สรุปผลสัมฤทฺธิ์!J12</f>
        <v/>
      </c>
      <c r="J10" s="544" t="str">
        <f>สรุปผลสัมฤทฺธิ์!K12</f>
        <v/>
      </c>
      <c r="K10" s="544" t="str">
        <f>สรุปผลสัมฤทฺธิ์!L12</f>
        <v/>
      </c>
      <c r="L10" s="544" t="str">
        <f>สรุปผลสัมฤทฺธิ์!M12</f>
        <v/>
      </c>
      <c r="M10" s="544" t="str">
        <f>สรุปผลสัมฤทฺธิ์!N12</f>
        <v/>
      </c>
      <c r="N10" s="544" t="str">
        <f>สรุปผลสัมฤทฺธิ์!N12</f>
        <v/>
      </c>
      <c r="O10" s="544" t="str">
        <f>สรุปผลสัมฤทฺธิ์!O12</f>
        <v/>
      </c>
      <c r="P10" s="544" t="str">
        <f>สรุปผลสัมฤทฺธิ์!Q12</f>
        <v/>
      </c>
      <c r="Q10" s="544" t="str">
        <f>สรุปผลสัมฤทฺธิ์!Q12</f>
        <v/>
      </c>
      <c r="R10" s="544" t="str">
        <f>สรุปผลสัมฤทฺธิ์!R12</f>
        <v/>
      </c>
      <c r="S10" s="544" t="str">
        <f>สรุปผลสัมฤทฺธิ์!S12</f>
        <v/>
      </c>
      <c r="T10" s="544" t="str">
        <f>สรุปผลสัมฤทฺธิ์!T12</f>
        <v/>
      </c>
      <c r="U10" s="544" t="str">
        <f>สรุปผลสัมฤทฺธิ์!U12</f>
        <v/>
      </c>
      <c r="V10" s="544" t="str">
        <f>สรุปผลสัมฤทฺธิ์!V12</f>
        <v/>
      </c>
      <c r="W10" s="543" t="str">
        <f>สรุปเวลาเรียน!W11</f>
        <v/>
      </c>
      <c r="X10" s="545" t="str">
        <f>IF(A10="","",IF(AE10="ย้าย","-",กิจกรรมพัฒนผู้เรียน!C12))</f>
        <v/>
      </c>
      <c r="Y10" s="545" t="str">
        <f>IF(A10="","",IF(AE10="ย้าย","-",กิจกรรมพัฒนผู้เรียน!F12))</f>
        <v/>
      </c>
      <c r="Z10" s="545" t="str">
        <f>IF(A10="","",IF(AE10="ย้าย","-",กิจกรรมพัฒนผู้เรียน!I12))</f>
        <v/>
      </c>
      <c r="AA10" s="545" t="str">
        <f>IF(A10="","",IF(AE10="ย้าย","-",กิจกรรมพัฒนผู้เรียน!U12))</f>
        <v/>
      </c>
      <c r="AB10" s="543" t="str">
        <f>คุณลักษณะอันพึงประสงค์!V14</f>
        <v/>
      </c>
      <c r="AC10" s="543" t="str">
        <f>'อ่าน คิดวิเคราะห์ เขียน'!I12</f>
        <v/>
      </c>
      <c r="AD10" s="546" t="str">
        <f>IF(A10="","",IF(AE10="ย้าย","-",IF(สรุปคะแนนทั้งปี!F310="","มผ",IF(สรุปคะแนนทั้งปี!F310="/","ผ"))))</f>
        <v/>
      </c>
      <c r="AE10" s="547" t="str">
        <f>สรุปเวลาเรียน!X11</f>
        <v/>
      </c>
      <c r="AF10" s="55"/>
      <c r="AG10" s="55"/>
      <c r="AH10" s="55"/>
      <c r="AI10" s="55"/>
      <c r="AJ10" s="55"/>
      <c r="AK10" s="55"/>
    </row>
    <row r="11" spans="1:37" ht="13.5" customHeight="1">
      <c r="A11" s="543" t="str">
        <f>เวลาเรียน1!A14</f>
        <v/>
      </c>
      <c r="B11" s="544" t="str">
        <f>สรุปผลสัมฤทฺธิ์!C13</f>
        <v/>
      </c>
      <c r="C11" s="544" t="str">
        <f>สรุปผลสัมฤทฺธิ์!D13</f>
        <v/>
      </c>
      <c r="D11" s="544" t="str">
        <f>สรุปผลสัมฤทฺธิ์!E13</f>
        <v/>
      </c>
      <c r="E11" s="544" t="str">
        <f>สรุปผลสัมฤทฺธิ์!F13</f>
        <v/>
      </c>
      <c r="F11" s="544" t="str">
        <f>สรุปผลสัมฤทฺธิ์!G13</f>
        <v/>
      </c>
      <c r="G11" s="544" t="str">
        <f>สรุปผลสัมฤทฺธิ์!H13</f>
        <v/>
      </c>
      <c r="H11" s="544" t="str">
        <f>สรุปผลสัมฤทฺธิ์!I13</f>
        <v/>
      </c>
      <c r="I11" s="544" t="str">
        <f>สรุปผลสัมฤทฺธิ์!J13</f>
        <v/>
      </c>
      <c r="J11" s="544" t="str">
        <f>สรุปผลสัมฤทฺธิ์!K13</f>
        <v/>
      </c>
      <c r="K11" s="544" t="str">
        <f>สรุปผลสัมฤทฺธิ์!L13</f>
        <v/>
      </c>
      <c r="L11" s="544" t="str">
        <f>สรุปผลสัมฤทฺธิ์!M13</f>
        <v/>
      </c>
      <c r="M11" s="544" t="str">
        <f>สรุปผลสัมฤทฺธิ์!N13</f>
        <v/>
      </c>
      <c r="N11" s="544" t="str">
        <f>สรุปผลสัมฤทฺธิ์!N13</f>
        <v/>
      </c>
      <c r="O11" s="544" t="str">
        <f>สรุปผลสัมฤทฺธิ์!O13</f>
        <v/>
      </c>
      <c r="P11" s="544" t="str">
        <f>สรุปผลสัมฤทฺธิ์!Q13</f>
        <v/>
      </c>
      <c r="Q11" s="544" t="str">
        <f>สรุปผลสัมฤทฺธิ์!Q13</f>
        <v/>
      </c>
      <c r="R11" s="544" t="str">
        <f>สรุปผลสัมฤทฺธิ์!R13</f>
        <v/>
      </c>
      <c r="S11" s="544" t="str">
        <f>สรุปผลสัมฤทฺธิ์!S13</f>
        <v/>
      </c>
      <c r="T11" s="544" t="str">
        <f>สรุปผลสัมฤทฺธิ์!T13</f>
        <v/>
      </c>
      <c r="U11" s="544" t="str">
        <f>สรุปผลสัมฤทฺธิ์!U13</f>
        <v/>
      </c>
      <c r="V11" s="544" t="str">
        <f>สรุปผลสัมฤทฺธิ์!V13</f>
        <v/>
      </c>
      <c r="W11" s="543" t="str">
        <f>สรุปเวลาเรียน!W12</f>
        <v/>
      </c>
      <c r="X11" s="545" t="str">
        <f>IF(A11="","",IF(AE11="ย้าย","-",กิจกรรมพัฒนผู้เรียน!C13))</f>
        <v/>
      </c>
      <c r="Y11" s="545" t="str">
        <f>IF(A11="","",IF(AE11="ย้าย","-",กิจกรรมพัฒนผู้เรียน!F13))</f>
        <v/>
      </c>
      <c r="Z11" s="545" t="str">
        <f>IF(A11="","",IF(AE11="ย้าย","-",กิจกรรมพัฒนผู้เรียน!I13))</f>
        <v/>
      </c>
      <c r="AA11" s="545" t="str">
        <f>IF(A11="","",IF(AE11="ย้าย","-",กิจกรรมพัฒนผู้เรียน!U13))</f>
        <v/>
      </c>
      <c r="AB11" s="543" t="str">
        <f>คุณลักษณะอันพึงประสงค์!V15</f>
        <v/>
      </c>
      <c r="AC11" s="543" t="str">
        <f>'อ่าน คิดวิเคราะห์ เขียน'!I13</f>
        <v/>
      </c>
      <c r="AD11" s="546" t="str">
        <f>IF(A11="","",IF(AE11="ย้าย","-",IF(สรุปคะแนนทั้งปี!F311="","มผ",IF(สรุปคะแนนทั้งปี!F311="/","ผ"))))</f>
        <v/>
      </c>
      <c r="AE11" s="547" t="str">
        <f>สรุปเวลาเรียน!X12</f>
        <v/>
      </c>
      <c r="AF11" s="55"/>
      <c r="AG11" s="55"/>
      <c r="AH11" s="55"/>
      <c r="AI11" s="55"/>
      <c r="AJ11" s="55"/>
      <c r="AK11" s="55"/>
    </row>
    <row r="12" spans="1:37" ht="13.5" customHeight="1">
      <c r="A12" s="543" t="str">
        <f>เวลาเรียน1!A15</f>
        <v/>
      </c>
      <c r="B12" s="544" t="str">
        <f>สรุปผลสัมฤทฺธิ์!C14</f>
        <v/>
      </c>
      <c r="C12" s="544" t="str">
        <f>สรุปผลสัมฤทฺธิ์!D14</f>
        <v/>
      </c>
      <c r="D12" s="544" t="str">
        <f>สรุปผลสัมฤทฺธิ์!E14</f>
        <v/>
      </c>
      <c r="E12" s="544" t="str">
        <f>สรุปผลสัมฤทฺธิ์!F14</f>
        <v/>
      </c>
      <c r="F12" s="544" t="str">
        <f>สรุปผลสัมฤทฺธิ์!G14</f>
        <v/>
      </c>
      <c r="G12" s="544" t="str">
        <f>สรุปผลสัมฤทฺธิ์!H14</f>
        <v/>
      </c>
      <c r="H12" s="544" t="str">
        <f>สรุปผลสัมฤทฺธิ์!I14</f>
        <v/>
      </c>
      <c r="I12" s="544" t="str">
        <f>สรุปผลสัมฤทฺธิ์!J14</f>
        <v/>
      </c>
      <c r="J12" s="544" t="str">
        <f>สรุปผลสัมฤทฺธิ์!K14</f>
        <v/>
      </c>
      <c r="K12" s="544" t="str">
        <f>สรุปผลสัมฤทฺธิ์!L14</f>
        <v/>
      </c>
      <c r="L12" s="544" t="str">
        <f>สรุปผลสัมฤทฺธิ์!M14</f>
        <v/>
      </c>
      <c r="M12" s="544" t="str">
        <f>สรุปผลสัมฤทฺธิ์!N14</f>
        <v/>
      </c>
      <c r="N12" s="544" t="str">
        <f>สรุปผลสัมฤทฺธิ์!N14</f>
        <v/>
      </c>
      <c r="O12" s="544" t="str">
        <f>สรุปผลสัมฤทฺธิ์!O14</f>
        <v/>
      </c>
      <c r="P12" s="544" t="str">
        <f>สรุปผลสัมฤทฺธิ์!Q14</f>
        <v/>
      </c>
      <c r="Q12" s="544" t="str">
        <f>สรุปผลสัมฤทฺธิ์!Q14</f>
        <v/>
      </c>
      <c r="R12" s="544" t="str">
        <f>สรุปผลสัมฤทฺธิ์!R14</f>
        <v/>
      </c>
      <c r="S12" s="544" t="str">
        <f>สรุปผลสัมฤทฺธิ์!S14</f>
        <v/>
      </c>
      <c r="T12" s="544" t="str">
        <f>สรุปผลสัมฤทฺธิ์!T14</f>
        <v/>
      </c>
      <c r="U12" s="544" t="str">
        <f>สรุปผลสัมฤทฺธิ์!U14</f>
        <v/>
      </c>
      <c r="V12" s="544" t="str">
        <f>สรุปผลสัมฤทฺธิ์!V14</f>
        <v/>
      </c>
      <c r="W12" s="543" t="str">
        <f>สรุปเวลาเรียน!W13</f>
        <v/>
      </c>
      <c r="X12" s="545" t="str">
        <f>IF(A12="","",IF(AE12="ย้าย","-",กิจกรรมพัฒนผู้เรียน!C14))</f>
        <v/>
      </c>
      <c r="Y12" s="545" t="str">
        <f>IF(A12="","",IF(AE12="ย้าย","-",กิจกรรมพัฒนผู้เรียน!F14))</f>
        <v/>
      </c>
      <c r="Z12" s="545" t="str">
        <f>IF(A12="","",IF(AE12="ย้าย","-",กิจกรรมพัฒนผู้เรียน!I14))</f>
        <v/>
      </c>
      <c r="AA12" s="545" t="str">
        <f>IF(A12="","",IF(AE12="ย้าย","-",กิจกรรมพัฒนผู้เรียน!U14))</f>
        <v/>
      </c>
      <c r="AB12" s="543" t="str">
        <f>คุณลักษณะอันพึงประสงค์!V16</f>
        <v/>
      </c>
      <c r="AC12" s="543" t="str">
        <f>'อ่าน คิดวิเคราะห์ เขียน'!I14</f>
        <v/>
      </c>
      <c r="AD12" s="546" t="str">
        <f>IF(A12="","",IF(AE12="ย้าย","-",IF(สรุปคะแนนทั้งปี!F312="","มผ",IF(สรุปคะแนนทั้งปี!F312="/","ผ"))))</f>
        <v/>
      </c>
      <c r="AE12" s="547" t="str">
        <f>สรุปเวลาเรียน!X13</f>
        <v/>
      </c>
      <c r="AF12" s="55"/>
      <c r="AG12" s="55"/>
      <c r="AH12" s="55"/>
      <c r="AI12" s="55"/>
      <c r="AJ12" s="55"/>
      <c r="AK12" s="55"/>
    </row>
    <row r="13" spans="1:37" ht="13.5" customHeight="1">
      <c r="A13" s="543" t="str">
        <f>เวลาเรียน1!A16</f>
        <v/>
      </c>
      <c r="B13" s="544" t="str">
        <f>สรุปผลสัมฤทฺธิ์!C15</f>
        <v/>
      </c>
      <c r="C13" s="544" t="str">
        <f>สรุปผลสัมฤทฺธิ์!D15</f>
        <v/>
      </c>
      <c r="D13" s="544" t="str">
        <f>สรุปผลสัมฤทฺธิ์!E15</f>
        <v/>
      </c>
      <c r="E13" s="544" t="str">
        <f>สรุปผลสัมฤทฺธิ์!F15</f>
        <v/>
      </c>
      <c r="F13" s="544" t="str">
        <f>สรุปผลสัมฤทฺธิ์!G15</f>
        <v/>
      </c>
      <c r="G13" s="544" t="str">
        <f>สรุปผลสัมฤทฺธิ์!H15</f>
        <v/>
      </c>
      <c r="H13" s="544" t="str">
        <f>สรุปผลสัมฤทฺธิ์!I15</f>
        <v/>
      </c>
      <c r="I13" s="544" t="str">
        <f>สรุปผลสัมฤทฺธิ์!J15</f>
        <v/>
      </c>
      <c r="J13" s="544" t="str">
        <f>สรุปผลสัมฤทฺธิ์!K15</f>
        <v/>
      </c>
      <c r="K13" s="544" t="str">
        <f>สรุปผลสัมฤทฺธิ์!L15</f>
        <v/>
      </c>
      <c r="L13" s="544" t="str">
        <f>สรุปผลสัมฤทฺธิ์!M15</f>
        <v/>
      </c>
      <c r="M13" s="544" t="str">
        <f>สรุปผลสัมฤทฺธิ์!N15</f>
        <v/>
      </c>
      <c r="N13" s="544" t="str">
        <f>สรุปผลสัมฤทฺธิ์!N15</f>
        <v/>
      </c>
      <c r="O13" s="544" t="str">
        <f>สรุปผลสัมฤทฺธิ์!O15</f>
        <v/>
      </c>
      <c r="P13" s="544" t="str">
        <f>สรุปผลสัมฤทฺธิ์!Q15</f>
        <v/>
      </c>
      <c r="Q13" s="544" t="str">
        <f>สรุปผลสัมฤทฺธิ์!Q15</f>
        <v/>
      </c>
      <c r="R13" s="544" t="str">
        <f>สรุปผลสัมฤทฺธิ์!R15</f>
        <v/>
      </c>
      <c r="S13" s="544" t="str">
        <f>สรุปผลสัมฤทฺธิ์!S15</f>
        <v/>
      </c>
      <c r="T13" s="544" t="str">
        <f>สรุปผลสัมฤทฺธิ์!T15</f>
        <v/>
      </c>
      <c r="U13" s="544" t="str">
        <f>สรุปผลสัมฤทฺธิ์!U15</f>
        <v/>
      </c>
      <c r="V13" s="544" t="str">
        <f>สรุปผลสัมฤทฺธิ์!V15</f>
        <v/>
      </c>
      <c r="W13" s="543" t="str">
        <f>สรุปเวลาเรียน!W14</f>
        <v/>
      </c>
      <c r="X13" s="545" t="str">
        <f>IF(A13="","",IF(AE13="ย้าย","-",กิจกรรมพัฒนผู้เรียน!C15))</f>
        <v/>
      </c>
      <c r="Y13" s="545" t="str">
        <f>IF(A13="","",IF(AE13="ย้าย","-",กิจกรรมพัฒนผู้เรียน!F15))</f>
        <v/>
      </c>
      <c r="Z13" s="545" t="str">
        <f>IF(A13="","",IF(AE13="ย้าย","-",กิจกรรมพัฒนผู้เรียน!I15))</f>
        <v/>
      </c>
      <c r="AA13" s="545" t="str">
        <f>IF(A13="","",IF(AE13="ย้าย","-",กิจกรรมพัฒนผู้เรียน!U15))</f>
        <v/>
      </c>
      <c r="AB13" s="543" t="str">
        <f>คุณลักษณะอันพึงประสงค์!V17</f>
        <v/>
      </c>
      <c r="AC13" s="543" t="str">
        <f>'อ่าน คิดวิเคราะห์ เขียน'!I15</f>
        <v/>
      </c>
      <c r="AD13" s="546" t="str">
        <f>IF(A13="","",IF(AE13="ย้าย","-",IF(สรุปคะแนนทั้งปี!F313="","มผ",IF(สรุปคะแนนทั้งปี!F313="/","ผ"))))</f>
        <v/>
      </c>
      <c r="AE13" s="547" t="str">
        <f>สรุปเวลาเรียน!X14</f>
        <v/>
      </c>
      <c r="AF13" s="55"/>
      <c r="AG13" s="55"/>
      <c r="AH13" s="55"/>
      <c r="AI13" s="55"/>
      <c r="AJ13" s="55"/>
      <c r="AK13" s="55"/>
    </row>
    <row r="14" spans="1:37" ht="13.5" customHeight="1">
      <c r="A14" s="543" t="str">
        <f>เวลาเรียน1!A17</f>
        <v/>
      </c>
      <c r="B14" s="544" t="str">
        <f>สรุปผลสัมฤทฺธิ์!C16</f>
        <v/>
      </c>
      <c r="C14" s="544" t="str">
        <f>สรุปผลสัมฤทฺธิ์!D16</f>
        <v/>
      </c>
      <c r="D14" s="544" t="str">
        <f>สรุปผลสัมฤทฺธิ์!E16</f>
        <v/>
      </c>
      <c r="E14" s="544" t="str">
        <f>สรุปผลสัมฤทฺธิ์!F16</f>
        <v/>
      </c>
      <c r="F14" s="544" t="str">
        <f>สรุปผลสัมฤทฺธิ์!G16</f>
        <v/>
      </c>
      <c r="G14" s="544" t="str">
        <f>สรุปผลสัมฤทฺธิ์!H16</f>
        <v/>
      </c>
      <c r="H14" s="544" t="str">
        <f>สรุปผลสัมฤทฺธิ์!I16</f>
        <v/>
      </c>
      <c r="I14" s="544" t="str">
        <f>สรุปผลสัมฤทฺธิ์!J16</f>
        <v/>
      </c>
      <c r="J14" s="544" t="str">
        <f>สรุปผลสัมฤทฺธิ์!K16</f>
        <v/>
      </c>
      <c r="K14" s="544" t="str">
        <f>สรุปผลสัมฤทฺธิ์!L16</f>
        <v/>
      </c>
      <c r="L14" s="544" t="str">
        <f>สรุปผลสัมฤทฺธิ์!M16</f>
        <v/>
      </c>
      <c r="M14" s="544" t="str">
        <f>สรุปผลสัมฤทฺธิ์!N16</f>
        <v/>
      </c>
      <c r="N14" s="544" t="str">
        <f>สรุปผลสัมฤทฺธิ์!N16</f>
        <v/>
      </c>
      <c r="O14" s="544" t="str">
        <f>สรุปผลสัมฤทฺธิ์!O16</f>
        <v/>
      </c>
      <c r="P14" s="544" t="str">
        <f>สรุปผลสัมฤทฺธิ์!Q16</f>
        <v/>
      </c>
      <c r="Q14" s="544" t="str">
        <f>สรุปผลสัมฤทฺธิ์!Q16</f>
        <v/>
      </c>
      <c r="R14" s="544" t="str">
        <f>สรุปผลสัมฤทฺธิ์!R16</f>
        <v/>
      </c>
      <c r="S14" s="544" t="str">
        <f>สรุปผลสัมฤทฺธิ์!S16</f>
        <v/>
      </c>
      <c r="T14" s="544" t="str">
        <f>สรุปผลสัมฤทฺธิ์!T16</f>
        <v/>
      </c>
      <c r="U14" s="544" t="str">
        <f>สรุปผลสัมฤทฺธิ์!U16</f>
        <v/>
      </c>
      <c r="V14" s="544" t="str">
        <f>สรุปผลสัมฤทฺธิ์!V16</f>
        <v/>
      </c>
      <c r="W14" s="543" t="str">
        <f>สรุปเวลาเรียน!W15</f>
        <v/>
      </c>
      <c r="X14" s="545" t="str">
        <f>IF(A14="","",IF(AE14="ย้าย","-",กิจกรรมพัฒนผู้เรียน!C16))</f>
        <v/>
      </c>
      <c r="Y14" s="545" t="str">
        <f>IF(A14="","",IF(AE14="ย้าย","-",กิจกรรมพัฒนผู้เรียน!F16))</f>
        <v/>
      </c>
      <c r="Z14" s="545" t="str">
        <f>IF(A14="","",IF(AE14="ย้าย","-",กิจกรรมพัฒนผู้เรียน!I16))</f>
        <v/>
      </c>
      <c r="AA14" s="545" t="str">
        <f>IF(A14="","",IF(AE14="ย้าย","-",กิจกรรมพัฒนผู้เรียน!U16))</f>
        <v/>
      </c>
      <c r="AB14" s="543" t="str">
        <f>คุณลักษณะอันพึงประสงค์!V18</f>
        <v/>
      </c>
      <c r="AC14" s="543" t="str">
        <f>'อ่าน คิดวิเคราะห์ เขียน'!I16</f>
        <v/>
      </c>
      <c r="AD14" s="546" t="str">
        <f>IF(A14="","",IF(AE14="ย้าย","-",IF(สรุปคะแนนทั้งปี!F314="","มผ",IF(สรุปคะแนนทั้งปี!F314="/","ผ"))))</f>
        <v/>
      </c>
      <c r="AE14" s="547" t="str">
        <f>สรุปเวลาเรียน!X15</f>
        <v/>
      </c>
      <c r="AF14" s="55"/>
      <c r="AG14" s="55"/>
      <c r="AH14" s="55"/>
      <c r="AI14" s="55"/>
      <c r="AJ14" s="55"/>
      <c r="AK14" s="55"/>
    </row>
    <row r="15" spans="1:37" ht="13.5" customHeight="1">
      <c r="A15" s="543" t="str">
        <f>เวลาเรียน1!A18</f>
        <v/>
      </c>
      <c r="B15" s="544" t="str">
        <f>สรุปผลสัมฤทฺธิ์!C17</f>
        <v/>
      </c>
      <c r="C15" s="544" t="str">
        <f>สรุปผลสัมฤทฺธิ์!D17</f>
        <v/>
      </c>
      <c r="D15" s="544" t="str">
        <f>สรุปผลสัมฤทฺธิ์!E17</f>
        <v/>
      </c>
      <c r="E15" s="544" t="str">
        <f>สรุปผลสัมฤทฺธิ์!F17</f>
        <v/>
      </c>
      <c r="F15" s="544" t="str">
        <f>สรุปผลสัมฤทฺธิ์!G17</f>
        <v/>
      </c>
      <c r="G15" s="544" t="str">
        <f>สรุปผลสัมฤทฺธิ์!H17</f>
        <v/>
      </c>
      <c r="H15" s="544" t="str">
        <f>สรุปผลสัมฤทฺธิ์!I17</f>
        <v/>
      </c>
      <c r="I15" s="544" t="str">
        <f>สรุปผลสัมฤทฺธิ์!J17</f>
        <v/>
      </c>
      <c r="J15" s="544" t="str">
        <f>สรุปผลสัมฤทฺธิ์!K17</f>
        <v/>
      </c>
      <c r="K15" s="544" t="str">
        <f>สรุปผลสัมฤทฺธิ์!L17</f>
        <v/>
      </c>
      <c r="L15" s="544" t="str">
        <f>สรุปผลสัมฤทฺธิ์!M17</f>
        <v/>
      </c>
      <c r="M15" s="544" t="str">
        <f>สรุปผลสัมฤทฺธิ์!N17</f>
        <v/>
      </c>
      <c r="N15" s="544" t="str">
        <f>สรุปผลสัมฤทฺธิ์!N17</f>
        <v/>
      </c>
      <c r="O15" s="544" t="str">
        <f>สรุปผลสัมฤทฺธิ์!O17</f>
        <v/>
      </c>
      <c r="P15" s="544" t="str">
        <f>สรุปผลสัมฤทฺธิ์!Q17</f>
        <v/>
      </c>
      <c r="Q15" s="544" t="str">
        <f>สรุปผลสัมฤทฺธิ์!Q17</f>
        <v/>
      </c>
      <c r="R15" s="544" t="str">
        <f>สรุปผลสัมฤทฺธิ์!R17</f>
        <v/>
      </c>
      <c r="S15" s="544" t="str">
        <f>สรุปผลสัมฤทฺธิ์!S17</f>
        <v/>
      </c>
      <c r="T15" s="544" t="str">
        <f>สรุปผลสัมฤทฺธิ์!T17</f>
        <v/>
      </c>
      <c r="U15" s="544" t="str">
        <f>สรุปผลสัมฤทฺธิ์!U17</f>
        <v/>
      </c>
      <c r="V15" s="544" t="str">
        <f>สรุปผลสัมฤทฺธิ์!V17</f>
        <v/>
      </c>
      <c r="W15" s="543" t="str">
        <f>สรุปเวลาเรียน!W16</f>
        <v/>
      </c>
      <c r="X15" s="545" t="str">
        <f>IF(A15="","",IF(AE15="ย้าย","-",กิจกรรมพัฒนผู้เรียน!C17))</f>
        <v/>
      </c>
      <c r="Y15" s="545" t="str">
        <f>IF(A15="","",IF(AE15="ย้าย","-",กิจกรรมพัฒนผู้เรียน!F17))</f>
        <v/>
      </c>
      <c r="Z15" s="545" t="str">
        <f>IF(A15="","",IF(AE15="ย้าย","-",กิจกรรมพัฒนผู้เรียน!I17))</f>
        <v/>
      </c>
      <c r="AA15" s="545" t="str">
        <f>IF(A15="","",IF(AE15="ย้าย","-",กิจกรรมพัฒนผู้เรียน!U17))</f>
        <v/>
      </c>
      <c r="AB15" s="543" t="str">
        <f>คุณลักษณะอันพึงประสงค์!V19</f>
        <v/>
      </c>
      <c r="AC15" s="543" t="str">
        <f>'อ่าน คิดวิเคราะห์ เขียน'!I17</f>
        <v/>
      </c>
      <c r="AD15" s="546" t="str">
        <f>IF(A15="","",IF(AE15="ย้าย","-",IF(สรุปคะแนนทั้งปี!F315="","มผ",IF(สรุปคะแนนทั้งปี!F315="/","ผ"))))</f>
        <v/>
      </c>
      <c r="AE15" s="547" t="str">
        <f>สรุปเวลาเรียน!X16</f>
        <v/>
      </c>
      <c r="AF15" s="55"/>
      <c r="AG15" s="55"/>
      <c r="AH15" s="55"/>
      <c r="AI15" s="55"/>
      <c r="AJ15" s="55"/>
      <c r="AK15" s="55"/>
    </row>
    <row r="16" spans="1:37" ht="13.5" customHeight="1">
      <c r="A16" s="543" t="str">
        <f>เวลาเรียน1!A19</f>
        <v/>
      </c>
      <c r="B16" s="544" t="str">
        <f>สรุปผลสัมฤทฺธิ์!C18</f>
        <v/>
      </c>
      <c r="C16" s="544" t="str">
        <f>สรุปผลสัมฤทฺธิ์!D18</f>
        <v/>
      </c>
      <c r="D16" s="544" t="str">
        <f>สรุปผลสัมฤทฺธิ์!E18</f>
        <v/>
      </c>
      <c r="E16" s="544" t="str">
        <f>สรุปผลสัมฤทฺธิ์!F18</f>
        <v/>
      </c>
      <c r="F16" s="544" t="str">
        <f>สรุปผลสัมฤทฺธิ์!G18</f>
        <v/>
      </c>
      <c r="G16" s="544" t="str">
        <f>สรุปผลสัมฤทฺธิ์!H18</f>
        <v/>
      </c>
      <c r="H16" s="544" t="str">
        <f>สรุปผลสัมฤทฺธิ์!I18</f>
        <v/>
      </c>
      <c r="I16" s="544" t="str">
        <f>สรุปผลสัมฤทฺธิ์!J18</f>
        <v/>
      </c>
      <c r="J16" s="544" t="str">
        <f>สรุปผลสัมฤทฺธิ์!K18</f>
        <v/>
      </c>
      <c r="K16" s="544" t="str">
        <f>สรุปผลสัมฤทฺธิ์!L18</f>
        <v/>
      </c>
      <c r="L16" s="544" t="str">
        <f>สรุปผลสัมฤทฺธิ์!M18</f>
        <v/>
      </c>
      <c r="M16" s="544" t="str">
        <f>สรุปผลสัมฤทฺธิ์!N18</f>
        <v/>
      </c>
      <c r="N16" s="544" t="str">
        <f>สรุปผลสัมฤทฺธิ์!N18</f>
        <v/>
      </c>
      <c r="O16" s="544" t="str">
        <f>สรุปผลสัมฤทฺธิ์!O18</f>
        <v/>
      </c>
      <c r="P16" s="544" t="str">
        <f>สรุปผลสัมฤทฺธิ์!Q18</f>
        <v/>
      </c>
      <c r="Q16" s="544" t="str">
        <f>สรุปผลสัมฤทฺธิ์!Q18</f>
        <v/>
      </c>
      <c r="R16" s="544" t="str">
        <f>สรุปผลสัมฤทฺธิ์!R18</f>
        <v/>
      </c>
      <c r="S16" s="544" t="str">
        <f>สรุปผลสัมฤทฺธิ์!S18</f>
        <v/>
      </c>
      <c r="T16" s="544" t="str">
        <f>สรุปผลสัมฤทฺธิ์!T18</f>
        <v/>
      </c>
      <c r="U16" s="544" t="str">
        <f>สรุปผลสัมฤทฺธิ์!U18</f>
        <v/>
      </c>
      <c r="V16" s="544" t="str">
        <f>สรุปผลสัมฤทฺธิ์!V18</f>
        <v/>
      </c>
      <c r="W16" s="543" t="str">
        <f>สรุปเวลาเรียน!W17</f>
        <v/>
      </c>
      <c r="X16" s="545" t="str">
        <f>IF(A16="","",IF(AE16="ย้าย","-",กิจกรรมพัฒนผู้เรียน!C18))</f>
        <v/>
      </c>
      <c r="Y16" s="545" t="str">
        <f>IF(A16="","",IF(AE16="ย้าย","-",กิจกรรมพัฒนผู้เรียน!F18))</f>
        <v/>
      </c>
      <c r="Z16" s="545" t="str">
        <f>IF(A16="","",IF(AE16="ย้าย","-",กิจกรรมพัฒนผู้เรียน!I18))</f>
        <v/>
      </c>
      <c r="AA16" s="545" t="str">
        <f>IF(A16="","",IF(AE16="ย้าย","-",กิจกรรมพัฒนผู้เรียน!U18))</f>
        <v/>
      </c>
      <c r="AB16" s="543" t="str">
        <f>คุณลักษณะอันพึงประสงค์!V20</f>
        <v/>
      </c>
      <c r="AC16" s="543" t="str">
        <f>'อ่าน คิดวิเคราะห์ เขียน'!I18</f>
        <v/>
      </c>
      <c r="AD16" s="546" t="str">
        <f>IF(A16="","",IF(AE16="ย้าย","-",IF(สรุปคะแนนทั้งปี!F316="","มผ",IF(สรุปคะแนนทั้งปี!F316="/","ผ"))))</f>
        <v/>
      </c>
      <c r="AE16" s="547" t="str">
        <f>สรุปเวลาเรียน!X17</f>
        <v/>
      </c>
      <c r="AF16" s="55"/>
      <c r="AG16" s="55"/>
      <c r="AH16" s="55"/>
      <c r="AI16" s="55"/>
      <c r="AJ16" s="55"/>
      <c r="AK16" s="55"/>
    </row>
    <row r="17" spans="1:37" ht="13.5" customHeight="1">
      <c r="A17" s="543" t="str">
        <f>เวลาเรียน1!A20</f>
        <v/>
      </c>
      <c r="B17" s="544" t="str">
        <f>สรุปผลสัมฤทฺธิ์!C19</f>
        <v/>
      </c>
      <c r="C17" s="544" t="str">
        <f>สรุปผลสัมฤทฺธิ์!D19</f>
        <v/>
      </c>
      <c r="D17" s="544" t="str">
        <f>สรุปผลสัมฤทฺธิ์!E19</f>
        <v/>
      </c>
      <c r="E17" s="544" t="str">
        <f>สรุปผลสัมฤทฺธิ์!F19</f>
        <v/>
      </c>
      <c r="F17" s="544" t="str">
        <f>สรุปผลสัมฤทฺธิ์!G19</f>
        <v/>
      </c>
      <c r="G17" s="544" t="str">
        <f>สรุปผลสัมฤทฺธิ์!H19</f>
        <v/>
      </c>
      <c r="H17" s="544" t="str">
        <f>สรุปผลสัมฤทฺธิ์!I19</f>
        <v/>
      </c>
      <c r="I17" s="544" t="str">
        <f>สรุปผลสัมฤทฺธิ์!J19</f>
        <v/>
      </c>
      <c r="J17" s="544" t="str">
        <f>สรุปผลสัมฤทฺธิ์!K19</f>
        <v/>
      </c>
      <c r="K17" s="544" t="str">
        <f>สรุปผลสัมฤทฺธิ์!L19</f>
        <v/>
      </c>
      <c r="L17" s="544" t="str">
        <f>สรุปผลสัมฤทฺธิ์!M19</f>
        <v/>
      </c>
      <c r="M17" s="544" t="str">
        <f>สรุปผลสัมฤทฺธิ์!N19</f>
        <v/>
      </c>
      <c r="N17" s="544" t="str">
        <f>สรุปผลสัมฤทฺธิ์!N19</f>
        <v/>
      </c>
      <c r="O17" s="544" t="str">
        <f>สรุปผลสัมฤทฺธิ์!O19</f>
        <v/>
      </c>
      <c r="P17" s="544" t="str">
        <f>สรุปผลสัมฤทฺธิ์!Q19</f>
        <v/>
      </c>
      <c r="Q17" s="544" t="str">
        <f>สรุปผลสัมฤทฺธิ์!Q19</f>
        <v/>
      </c>
      <c r="R17" s="544" t="str">
        <f>สรุปผลสัมฤทฺธิ์!R19</f>
        <v/>
      </c>
      <c r="S17" s="544" t="str">
        <f>สรุปผลสัมฤทฺธิ์!S19</f>
        <v/>
      </c>
      <c r="T17" s="544" t="str">
        <f>สรุปผลสัมฤทฺธิ์!T19</f>
        <v/>
      </c>
      <c r="U17" s="544" t="str">
        <f>สรุปผลสัมฤทฺธิ์!U19</f>
        <v/>
      </c>
      <c r="V17" s="544" t="str">
        <f>สรุปผลสัมฤทฺธิ์!V19</f>
        <v/>
      </c>
      <c r="W17" s="543" t="str">
        <f>สรุปเวลาเรียน!W18</f>
        <v/>
      </c>
      <c r="X17" s="545" t="str">
        <f>IF(A17="","",IF(AE17="ย้าย","-",กิจกรรมพัฒนผู้เรียน!C19))</f>
        <v/>
      </c>
      <c r="Y17" s="545" t="str">
        <f>IF(A17="","",IF(AE17="ย้าย","-",กิจกรรมพัฒนผู้เรียน!F19))</f>
        <v/>
      </c>
      <c r="Z17" s="545" t="str">
        <f>IF(A17="","",IF(AE17="ย้าย","-",กิจกรรมพัฒนผู้เรียน!I19))</f>
        <v/>
      </c>
      <c r="AA17" s="545" t="str">
        <f>IF(A17="","",IF(AE17="ย้าย","-",กิจกรรมพัฒนผู้เรียน!U19))</f>
        <v/>
      </c>
      <c r="AB17" s="543" t="str">
        <f>คุณลักษณะอันพึงประสงค์!V21</f>
        <v/>
      </c>
      <c r="AC17" s="543" t="str">
        <f>'อ่าน คิดวิเคราะห์ เขียน'!I19</f>
        <v/>
      </c>
      <c r="AD17" s="546" t="str">
        <f>IF(A17="","",IF(AE17="ย้าย","-",IF(สรุปคะแนนทั้งปี!F317="","มผ",IF(สรุปคะแนนทั้งปี!F317="/","ผ"))))</f>
        <v/>
      </c>
      <c r="AE17" s="547" t="str">
        <f>สรุปเวลาเรียน!X18</f>
        <v/>
      </c>
      <c r="AF17" s="55"/>
      <c r="AG17" s="55"/>
      <c r="AH17" s="55"/>
      <c r="AI17" s="55"/>
      <c r="AJ17" s="55"/>
      <c r="AK17" s="55"/>
    </row>
    <row r="18" spans="1:37" ht="13.5" customHeight="1">
      <c r="A18" s="543" t="str">
        <f>เวลาเรียน1!A21</f>
        <v/>
      </c>
      <c r="B18" s="544" t="str">
        <f>สรุปผลสัมฤทฺธิ์!C20</f>
        <v/>
      </c>
      <c r="C18" s="544" t="str">
        <f>สรุปผลสัมฤทฺธิ์!D20</f>
        <v/>
      </c>
      <c r="D18" s="544" t="str">
        <f>สรุปผลสัมฤทฺธิ์!E20</f>
        <v/>
      </c>
      <c r="E18" s="544" t="str">
        <f>สรุปผลสัมฤทฺธิ์!F20</f>
        <v/>
      </c>
      <c r="F18" s="544" t="str">
        <f>สรุปผลสัมฤทฺธิ์!G20</f>
        <v/>
      </c>
      <c r="G18" s="544" t="str">
        <f>สรุปผลสัมฤทฺธิ์!H20</f>
        <v/>
      </c>
      <c r="H18" s="544" t="str">
        <f>สรุปผลสัมฤทฺธิ์!I20</f>
        <v/>
      </c>
      <c r="I18" s="544" t="str">
        <f>สรุปผลสัมฤทฺธิ์!J20</f>
        <v/>
      </c>
      <c r="J18" s="544" t="str">
        <f>สรุปผลสัมฤทฺธิ์!K20</f>
        <v/>
      </c>
      <c r="K18" s="544" t="str">
        <f>สรุปผลสัมฤทฺธิ์!L20</f>
        <v/>
      </c>
      <c r="L18" s="544" t="str">
        <f>สรุปผลสัมฤทฺธิ์!M20</f>
        <v/>
      </c>
      <c r="M18" s="544" t="str">
        <f>สรุปผลสัมฤทฺธิ์!N20</f>
        <v/>
      </c>
      <c r="N18" s="544" t="str">
        <f>สรุปผลสัมฤทฺธิ์!N20</f>
        <v/>
      </c>
      <c r="O18" s="544" t="str">
        <f>สรุปผลสัมฤทฺธิ์!O20</f>
        <v/>
      </c>
      <c r="P18" s="544" t="str">
        <f>สรุปผลสัมฤทฺธิ์!Q20</f>
        <v/>
      </c>
      <c r="Q18" s="544" t="str">
        <f>สรุปผลสัมฤทฺธิ์!Q20</f>
        <v/>
      </c>
      <c r="R18" s="544" t="str">
        <f>สรุปผลสัมฤทฺธิ์!R20</f>
        <v/>
      </c>
      <c r="S18" s="544" t="str">
        <f>สรุปผลสัมฤทฺธิ์!S20</f>
        <v/>
      </c>
      <c r="T18" s="544" t="str">
        <f>สรุปผลสัมฤทฺธิ์!T20</f>
        <v/>
      </c>
      <c r="U18" s="544" t="str">
        <f>สรุปผลสัมฤทฺธิ์!U20</f>
        <v/>
      </c>
      <c r="V18" s="544" t="str">
        <f>สรุปผลสัมฤทฺธิ์!V20</f>
        <v/>
      </c>
      <c r="W18" s="543" t="str">
        <f>สรุปเวลาเรียน!W19</f>
        <v/>
      </c>
      <c r="X18" s="545" t="str">
        <f>IF(A18="","",IF(AE18="ย้าย","-",กิจกรรมพัฒนผู้เรียน!C20))</f>
        <v/>
      </c>
      <c r="Y18" s="545" t="str">
        <f>IF(A18="","",IF(AE18="ย้าย","-",กิจกรรมพัฒนผู้เรียน!F20))</f>
        <v/>
      </c>
      <c r="Z18" s="545" t="str">
        <f>IF(A18="","",IF(AE18="ย้าย","-",กิจกรรมพัฒนผู้เรียน!I20))</f>
        <v/>
      </c>
      <c r="AA18" s="545" t="str">
        <f>IF(A18="","",IF(AE18="ย้าย","-",กิจกรรมพัฒนผู้เรียน!U20))</f>
        <v/>
      </c>
      <c r="AB18" s="543" t="str">
        <f>คุณลักษณะอันพึงประสงค์!V22</f>
        <v/>
      </c>
      <c r="AC18" s="543" t="str">
        <f>'อ่าน คิดวิเคราะห์ เขียน'!I20</f>
        <v/>
      </c>
      <c r="AD18" s="546" t="str">
        <f>IF(A18="","",IF(AE18="ย้าย","-",IF(สรุปคะแนนทั้งปี!F318="","มผ",IF(สรุปคะแนนทั้งปี!F318="/","ผ"))))</f>
        <v/>
      </c>
      <c r="AE18" s="547" t="str">
        <f>สรุปเวลาเรียน!X19</f>
        <v/>
      </c>
      <c r="AF18" s="55"/>
      <c r="AG18" s="55"/>
      <c r="AH18" s="55"/>
      <c r="AI18" s="55"/>
      <c r="AJ18" s="55"/>
      <c r="AK18" s="55"/>
    </row>
    <row r="19" spans="1:37" ht="13.5" customHeight="1">
      <c r="A19" s="543" t="str">
        <f>เวลาเรียน1!A22</f>
        <v/>
      </c>
      <c r="B19" s="544" t="str">
        <f>สรุปผลสัมฤทฺธิ์!C21</f>
        <v/>
      </c>
      <c r="C19" s="544" t="str">
        <f>สรุปผลสัมฤทฺธิ์!D21</f>
        <v/>
      </c>
      <c r="D19" s="544" t="str">
        <f>สรุปผลสัมฤทฺธิ์!E21</f>
        <v/>
      </c>
      <c r="E19" s="544" t="str">
        <f>สรุปผลสัมฤทฺธิ์!F21</f>
        <v/>
      </c>
      <c r="F19" s="544" t="str">
        <f>สรุปผลสัมฤทฺธิ์!G21</f>
        <v/>
      </c>
      <c r="G19" s="544" t="str">
        <f>สรุปผลสัมฤทฺธิ์!H21</f>
        <v/>
      </c>
      <c r="H19" s="544" t="str">
        <f>สรุปผลสัมฤทฺธิ์!I21</f>
        <v/>
      </c>
      <c r="I19" s="544" t="str">
        <f>สรุปผลสัมฤทฺธิ์!J21</f>
        <v/>
      </c>
      <c r="J19" s="544" t="str">
        <f>สรุปผลสัมฤทฺธิ์!K21</f>
        <v/>
      </c>
      <c r="K19" s="544" t="str">
        <f>สรุปผลสัมฤทฺธิ์!L21</f>
        <v/>
      </c>
      <c r="L19" s="544" t="str">
        <f>สรุปผลสัมฤทฺธิ์!M21</f>
        <v/>
      </c>
      <c r="M19" s="544" t="str">
        <f>สรุปผลสัมฤทฺธิ์!N21</f>
        <v/>
      </c>
      <c r="N19" s="544" t="str">
        <f>สรุปผลสัมฤทฺธิ์!N21</f>
        <v/>
      </c>
      <c r="O19" s="544" t="str">
        <f>สรุปผลสัมฤทฺธิ์!O21</f>
        <v/>
      </c>
      <c r="P19" s="544" t="str">
        <f>สรุปผลสัมฤทฺธิ์!Q21</f>
        <v/>
      </c>
      <c r="Q19" s="544" t="str">
        <f>สรุปผลสัมฤทฺธิ์!Q21</f>
        <v/>
      </c>
      <c r="R19" s="544" t="str">
        <f>สรุปผลสัมฤทฺธิ์!R21</f>
        <v/>
      </c>
      <c r="S19" s="544" t="str">
        <f>สรุปผลสัมฤทฺธิ์!S21</f>
        <v/>
      </c>
      <c r="T19" s="544" t="str">
        <f>สรุปผลสัมฤทฺธิ์!T21</f>
        <v/>
      </c>
      <c r="U19" s="544" t="str">
        <f>สรุปผลสัมฤทฺธิ์!U21</f>
        <v/>
      </c>
      <c r="V19" s="544" t="str">
        <f>สรุปผลสัมฤทฺธิ์!V21</f>
        <v/>
      </c>
      <c r="W19" s="543" t="str">
        <f>สรุปเวลาเรียน!W20</f>
        <v/>
      </c>
      <c r="X19" s="545" t="str">
        <f>IF(A19="","",IF(AE19="ย้าย","-",กิจกรรมพัฒนผู้เรียน!C21))</f>
        <v/>
      </c>
      <c r="Y19" s="545" t="str">
        <f>IF(A19="","",IF(AE19="ย้าย","-",กิจกรรมพัฒนผู้เรียน!F21))</f>
        <v/>
      </c>
      <c r="Z19" s="545" t="str">
        <f>IF(A19="","",IF(AE19="ย้าย","-",กิจกรรมพัฒนผู้เรียน!I21))</f>
        <v/>
      </c>
      <c r="AA19" s="545" t="str">
        <f>IF(A19="","",IF(AE19="ย้าย","-",กิจกรรมพัฒนผู้เรียน!U21))</f>
        <v/>
      </c>
      <c r="AB19" s="543" t="str">
        <f>คุณลักษณะอันพึงประสงค์!V23</f>
        <v/>
      </c>
      <c r="AC19" s="543" t="str">
        <f>'อ่าน คิดวิเคราะห์ เขียน'!I21</f>
        <v/>
      </c>
      <c r="AD19" s="546" t="str">
        <f>IF(A19="","",IF(AE19="ย้าย","-",IF(สรุปคะแนนทั้งปี!F319="","มผ",IF(สรุปคะแนนทั้งปี!F319="/","ผ"))))</f>
        <v/>
      </c>
      <c r="AE19" s="547" t="str">
        <f>สรุปเวลาเรียน!X20</f>
        <v/>
      </c>
      <c r="AF19" s="55"/>
      <c r="AG19" s="55"/>
      <c r="AH19" s="55"/>
      <c r="AI19" s="55"/>
      <c r="AJ19" s="55"/>
      <c r="AK19" s="55"/>
    </row>
    <row r="20" spans="1:37" ht="13.5" customHeight="1">
      <c r="A20" s="543" t="str">
        <f>เวลาเรียน1!A23</f>
        <v/>
      </c>
      <c r="B20" s="544" t="str">
        <f>สรุปผลสัมฤทฺธิ์!C22</f>
        <v/>
      </c>
      <c r="C20" s="544" t="str">
        <f>สรุปผลสัมฤทฺธิ์!D22</f>
        <v/>
      </c>
      <c r="D20" s="544" t="str">
        <f>สรุปผลสัมฤทฺธิ์!E22</f>
        <v/>
      </c>
      <c r="E20" s="544" t="str">
        <f>สรุปผลสัมฤทฺธิ์!F22</f>
        <v/>
      </c>
      <c r="F20" s="544" t="str">
        <f>สรุปผลสัมฤทฺธิ์!G22</f>
        <v/>
      </c>
      <c r="G20" s="544" t="str">
        <f>สรุปผลสัมฤทฺธิ์!H22</f>
        <v/>
      </c>
      <c r="H20" s="544" t="str">
        <f>สรุปผลสัมฤทฺธิ์!I22</f>
        <v/>
      </c>
      <c r="I20" s="544" t="str">
        <f>สรุปผลสัมฤทฺธิ์!J22</f>
        <v/>
      </c>
      <c r="J20" s="544" t="str">
        <f>สรุปผลสัมฤทฺธิ์!K22</f>
        <v/>
      </c>
      <c r="K20" s="544" t="str">
        <f>สรุปผลสัมฤทฺธิ์!L22</f>
        <v/>
      </c>
      <c r="L20" s="544" t="str">
        <f>สรุปผลสัมฤทฺธิ์!M22</f>
        <v/>
      </c>
      <c r="M20" s="544" t="str">
        <f>สรุปผลสัมฤทฺธิ์!N22</f>
        <v/>
      </c>
      <c r="N20" s="544" t="str">
        <f>สรุปผลสัมฤทฺธิ์!N22</f>
        <v/>
      </c>
      <c r="O20" s="544" t="str">
        <f>สรุปผลสัมฤทฺธิ์!O22</f>
        <v/>
      </c>
      <c r="P20" s="544" t="str">
        <f>สรุปผลสัมฤทฺธิ์!Q22</f>
        <v/>
      </c>
      <c r="Q20" s="544" t="str">
        <f>สรุปผลสัมฤทฺธิ์!Q22</f>
        <v/>
      </c>
      <c r="R20" s="544" t="str">
        <f>สรุปผลสัมฤทฺธิ์!R22</f>
        <v/>
      </c>
      <c r="S20" s="544" t="str">
        <f>สรุปผลสัมฤทฺธิ์!S22</f>
        <v/>
      </c>
      <c r="T20" s="544" t="str">
        <f>สรุปผลสัมฤทฺธิ์!T22</f>
        <v/>
      </c>
      <c r="U20" s="544" t="str">
        <f>สรุปผลสัมฤทฺธิ์!U22</f>
        <v/>
      </c>
      <c r="V20" s="544" t="str">
        <f>สรุปผลสัมฤทฺธิ์!V22</f>
        <v/>
      </c>
      <c r="W20" s="543" t="str">
        <f>สรุปเวลาเรียน!W21</f>
        <v/>
      </c>
      <c r="X20" s="545" t="str">
        <f>IF(A20="","",IF(AE20="ย้าย","-",กิจกรรมพัฒนผู้เรียน!C22))</f>
        <v/>
      </c>
      <c r="Y20" s="545" t="str">
        <f>IF(A20="","",IF(AE20="ย้าย","-",กิจกรรมพัฒนผู้เรียน!F22))</f>
        <v/>
      </c>
      <c r="Z20" s="545" t="str">
        <f>IF(A20="","",IF(AE20="ย้าย","-",กิจกรรมพัฒนผู้เรียน!I22))</f>
        <v/>
      </c>
      <c r="AA20" s="545" t="str">
        <f>IF(A20="","",IF(AE20="ย้าย","-",กิจกรรมพัฒนผู้เรียน!U22))</f>
        <v/>
      </c>
      <c r="AB20" s="543" t="str">
        <f>คุณลักษณะอันพึงประสงค์!V24</f>
        <v/>
      </c>
      <c r="AC20" s="543" t="str">
        <f>'อ่าน คิดวิเคราะห์ เขียน'!I22</f>
        <v/>
      </c>
      <c r="AD20" s="546" t="str">
        <f>IF(A20="","",IF(AE20="ย้าย","-",IF(สรุปคะแนนทั้งปี!F320="","มผ",IF(สรุปคะแนนทั้งปี!F320="/","ผ"))))</f>
        <v/>
      </c>
      <c r="AE20" s="547" t="str">
        <f>สรุปเวลาเรียน!X21</f>
        <v/>
      </c>
      <c r="AF20" s="55"/>
      <c r="AG20" s="55"/>
      <c r="AH20" s="55"/>
      <c r="AI20" s="55"/>
      <c r="AJ20" s="55"/>
      <c r="AK20" s="55"/>
    </row>
    <row r="21" spans="1:37" ht="13.5" customHeight="1">
      <c r="A21" s="543" t="str">
        <f>เวลาเรียน1!A24</f>
        <v/>
      </c>
      <c r="B21" s="544" t="str">
        <f>สรุปผลสัมฤทฺธิ์!C23</f>
        <v/>
      </c>
      <c r="C21" s="544" t="str">
        <f>สรุปผลสัมฤทฺธิ์!D23</f>
        <v/>
      </c>
      <c r="D21" s="544" t="str">
        <f>สรุปผลสัมฤทฺธิ์!E23</f>
        <v/>
      </c>
      <c r="E21" s="544" t="str">
        <f>สรุปผลสัมฤทฺธิ์!F23</f>
        <v/>
      </c>
      <c r="F21" s="544" t="str">
        <f>สรุปผลสัมฤทฺธิ์!G23</f>
        <v/>
      </c>
      <c r="G21" s="544" t="str">
        <f>สรุปผลสัมฤทฺธิ์!H23</f>
        <v/>
      </c>
      <c r="H21" s="544" t="str">
        <f>สรุปผลสัมฤทฺธิ์!I23</f>
        <v/>
      </c>
      <c r="I21" s="544" t="str">
        <f>สรุปผลสัมฤทฺธิ์!J23</f>
        <v/>
      </c>
      <c r="J21" s="544" t="str">
        <f>สรุปผลสัมฤทฺธิ์!K23</f>
        <v/>
      </c>
      <c r="K21" s="544" t="str">
        <f>สรุปผลสัมฤทฺธิ์!L23</f>
        <v/>
      </c>
      <c r="L21" s="544" t="str">
        <f>สรุปผลสัมฤทฺธิ์!M23</f>
        <v/>
      </c>
      <c r="M21" s="544" t="str">
        <f>สรุปผลสัมฤทฺธิ์!N23</f>
        <v/>
      </c>
      <c r="N21" s="544" t="str">
        <f>สรุปผลสัมฤทฺธิ์!N23</f>
        <v/>
      </c>
      <c r="O21" s="544" t="str">
        <f>สรุปผลสัมฤทฺธิ์!O23</f>
        <v/>
      </c>
      <c r="P21" s="544" t="str">
        <f>สรุปผลสัมฤทฺธิ์!Q23</f>
        <v/>
      </c>
      <c r="Q21" s="544" t="str">
        <f>สรุปผลสัมฤทฺธิ์!Q23</f>
        <v/>
      </c>
      <c r="R21" s="544" t="str">
        <f>สรุปผลสัมฤทฺธิ์!R23</f>
        <v/>
      </c>
      <c r="S21" s="544" t="str">
        <f>สรุปผลสัมฤทฺธิ์!S23</f>
        <v/>
      </c>
      <c r="T21" s="544" t="str">
        <f>สรุปผลสัมฤทฺธิ์!T23</f>
        <v/>
      </c>
      <c r="U21" s="544" t="str">
        <f>สรุปผลสัมฤทฺธิ์!U23</f>
        <v/>
      </c>
      <c r="V21" s="544" t="str">
        <f>สรุปผลสัมฤทฺธิ์!V23</f>
        <v/>
      </c>
      <c r="W21" s="543" t="str">
        <f>สรุปเวลาเรียน!W22</f>
        <v/>
      </c>
      <c r="X21" s="545" t="str">
        <f>IF(A21="","",IF(AE21="ย้าย","-",กิจกรรมพัฒนผู้เรียน!C23))</f>
        <v/>
      </c>
      <c r="Y21" s="545" t="str">
        <f>IF(A21="","",IF(AE21="ย้าย","-",กิจกรรมพัฒนผู้เรียน!F23))</f>
        <v/>
      </c>
      <c r="Z21" s="545" t="str">
        <f>IF(A21="","",IF(AE21="ย้าย","-",กิจกรรมพัฒนผู้เรียน!I23))</f>
        <v/>
      </c>
      <c r="AA21" s="545" t="str">
        <f>IF(A21="","",IF(AE21="ย้าย","-",กิจกรรมพัฒนผู้เรียน!U23))</f>
        <v/>
      </c>
      <c r="AB21" s="543" t="str">
        <f>คุณลักษณะอันพึงประสงค์!V25</f>
        <v/>
      </c>
      <c r="AC21" s="543" t="str">
        <f>'อ่าน คิดวิเคราะห์ เขียน'!I23</f>
        <v/>
      </c>
      <c r="AD21" s="546" t="str">
        <f>IF(A21="","",IF(AE21="ย้าย","-",IF(สรุปคะแนนทั้งปี!F321="","มผ",IF(สรุปคะแนนทั้งปี!F321="/","ผ"))))</f>
        <v/>
      </c>
      <c r="AE21" s="547" t="str">
        <f>สรุปเวลาเรียน!X22</f>
        <v/>
      </c>
      <c r="AF21" s="55"/>
      <c r="AG21" s="55"/>
      <c r="AH21" s="55"/>
      <c r="AI21" s="55"/>
      <c r="AJ21" s="55"/>
      <c r="AK21" s="55"/>
    </row>
    <row r="22" spans="1:37" ht="13.5" customHeight="1">
      <c r="A22" s="543" t="str">
        <f>เวลาเรียน1!A25</f>
        <v/>
      </c>
      <c r="B22" s="544" t="str">
        <f>สรุปผลสัมฤทฺธิ์!C24</f>
        <v/>
      </c>
      <c r="C22" s="544" t="str">
        <f>สรุปผลสัมฤทฺธิ์!D24</f>
        <v/>
      </c>
      <c r="D22" s="544" t="str">
        <f>สรุปผลสัมฤทฺธิ์!E24</f>
        <v/>
      </c>
      <c r="E22" s="544" t="str">
        <f>สรุปผลสัมฤทฺธิ์!F24</f>
        <v/>
      </c>
      <c r="F22" s="544" t="str">
        <f>สรุปผลสัมฤทฺธิ์!G24</f>
        <v/>
      </c>
      <c r="G22" s="544" t="str">
        <f>สรุปผลสัมฤทฺธิ์!H24</f>
        <v/>
      </c>
      <c r="H22" s="544" t="str">
        <f>สรุปผลสัมฤทฺธิ์!I24</f>
        <v/>
      </c>
      <c r="I22" s="544" t="str">
        <f>สรุปผลสัมฤทฺธิ์!J24</f>
        <v/>
      </c>
      <c r="J22" s="544" t="str">
        <f>สรุปผลสัมฤทฺธิ์!K24</f>
        <v/>
      </c>
      <c r="K22" s="544" t="str">
        <f>สรุปผลสัมฤทฺธิ์!L24</f>
        <v/>
      </c>
      <c r="L22" s="544" t="str">
        <f>สรุปผลสัมฤทฺธิ์!M24</f>
        <v/>
      </c>
      <c r="M22" s="544" t="str">
        <f>สรุปผลสัมฤทฺธิ์!N24</f>
        <v/>
      </c>
      <c r="N22" s="544" t="str">
        <f>สรุปผลสัมฤทฺธิ์!N24</f>
        <v/>
      </c>
      <c r="O22" s="544" t="str">
        <f>สรุปผลสัมฤทฺธิ์!O24</f>
        <v/>
      </c>
      <c r="P22" s="544" t="str">
        <f>สรุปผลสัมฤทฺธิ์!Q24</f>
        <v/>
      </c>
      <c r="Q22" s="544" t="str">
        <f>สรุปผลสัมฤทฺธิ์!Q24</f>
        <v/>
      </c>
      <c r="R22" s="544" t="str">
        <f>สรุปผลสัมฤทฺธิ์!R24</f>
        <v/>
      </c>
      <c r="S22" s="544" t="str">
        <f>สรุปผลสัมฤทฺธิ์!S24</f>
        <v/>
      </c>
      <c r="T22" s="544" t="str">
        <f>สรุปผลสัมฤทฺธิ์!T24</f>
        <v/>
      </c>
      <c r="U22" s="544" t="str">
        <f>สรุปผลสัมฤทฺธิ์!U24</f>
        <v/>
      </c>
      <c r="V22" s="544" t="str">
        <f>สรุปผลสัมฤทฺธิ์!V24</f>
        <v/>
      </c>
      <c r="W22" s="543" t="str">
        <f>สรุปเวลาเรียน!W23</f>
        <v/>
      </c>
      <c r="X22" s="545" t="str">
        <f>IF(A22="","",IF(AE22="ย้าย","-",กิจกรรมพัฒนผู้เรียน!C24))</f>
        <v/>
      </c>
      <c r="Y22" s="545" t="str">
        <f>IF(A22="","",IF(AE22="ย้าย","-",กิจกรรมพัฒนผู้เรียน!F24))</f>
        <v/>
      </c>
      <c r="Z22" s="545" t="str">
        <f>IF(A22="","",IF(AE22="ย้าย","-",กิจกรรมพัฒนผู้เรียน!I24))</f>
        <v/>
      </c>
      <c r="AA22" s="545" t="str">
        <f>IF(A22="","",IF(AE22="ย้าย","-",กิจกรรมพัฒนผู้เรียน!U24))</f>
        <v/>
      </c>
      <c r="AB22" s="543" t="str">
        <f>คุณลักษณะอันพึงประสงค์!V26</f>
        <v/>
      </c>
      <c r="AC22" s="543" t="str">
        <f>'อ่าน คิดวิเคราะห์ เขียน'!I24</f>
        <v/>
      </c>
      <c r="AD22" s="546" t="str">
        <f>IF(A22="","",IF(AE22="ย้าย","-",IF(สรุปคะแนนทั้งปี!F322="","มผ",IF(สรุปคะแนนทั้งปี!F322="/","ผ"))))</f>
        <v/>
      </c>
      <c r="AE22" s="547" t="str">
        <f>สรุปเวลาเรียน!X23</f>
        <v/>
      </c>
      <c r="AF22" s="55"/>
      <c r="AG22" s="55"/>
      <c r="AH22" s="55"/>
      <c r="AI22" s="55"/>
      <c r="AJ22" s="55"/>
      <c r="AK22" s="55"/>
    </row>
    <row r="23" spans="1:37" ht="13.5" customHeight="1">
      <c r="A23" s="543" t="str">
        <f>เวลาเรียน1!A26</f>
        <v/>
      </c>
      <c r="B23" s="544" t="str">
        <f>สรุปผลสัมฤทฺธิ์!C25</f>
        <v/>
      </c>
      <c r="C23" s="544" t="str">
        <f>สรุปผลสัมฤทฺธิ์!D25</f>
        <v/>
      </c>
      <c r="D23" s="544" t="str">
        <f>สรุปผลสัมฤทฺธิ์!E25</f>
        <v/>
      </c>
      <c r="E23" s="544" t="str">
        <f>สรุปผลสัมฤทฺธิ์!F25</f>
        <v/>
      </c>
      <c r="F23" s="544" t="str">
        <f>สรุปผลสัมฤทฺธิ์!G25</f>
        <v/>
      </c>
      <c r="G23" s="544" t="str">
        <f>สรุปผลสัมฤทฺธิ์!H25</f>
        <v/>
      </c>
      <c r="H23" s="544" t="str">
        <f>สรุปผลสัมฤทฺธิ์!I25</f>
        <v/>
      </c>
      <c r="I23" s="544" t="str">
        <f>สรุปผลสัมฤทฺธิ์!J25</f>
        <v/>
      </c>
      <c r="J23" s="544" t="str">
        <f>สรุปผลสัมฤทฺธิ์!K25</f>
        <v/>
      </c>
      <c r="K23" s="544" t="str">
        <f>สรุปผลสัมฤทฺธิ์!L25</f>
        <v/>
      </c>
      <c r="L23" s="544" t="str">
        <f>สรุปผลสัมฤทฺธิ์!M25</f>
        <v/>
      </c>
      <c r="M23" s="544" t="str">
        <f>สรุปผลสัมฤทฺธิ์!N25</f>
        <v/>
      </c>
      <c r="N23" s="544" t="str">
        <f>สรุปผลสัมฤทฺธิ์!N25</f>
        <v/>
      </c>
      <c r="O23" s="544" t="str">
        <f>สรุปผลสัมฤทฺธิ์!O25</f>
        <v/>
      </c>
      <c r="P23" s="544" t="str">
        <f>สรุปผลสัมฤทฺธิ์!Q25</f>
        <v/>
      </c>
      <c r="Q23" s="544" t="str">
        <f>สรุปผลสัมฤทฺธิ์!Q25</f>
        <v/>
      </c>
      <c r="R23" s="544" t="str">
        <f>สรุปผลสัมฤทฺธิ์!R25</f>
        <v/>
      </c>
      <c r="S23" s="544" t="str">
        <f>สรุปผลสัมฤทฺธิ์!S25</f>
        <v/>
      </c>
      <c r="T23" s="544" t="str">
        <f>สรุปผลสัมฤทฺธิ์!T25</f>
        <v/>
      </c>
      <c r="U23" s="544" t="str">
        <f>สรุปผลสัมฤทฺธิ์!U25</f>
        <v/>
      </c>
      <c r="V23" s="544" t="str">
        <f>สรุปผลสัมฤทฺธิ์!V25</f>
        <v/>
      </c>
      <c r="W23" s="543" t="str">
        <f>สรุปเวลาเรียน!W24</f>
        <v/>
      </c>
      <c r="X23" s="545" t="str">
        <f>IF(A23="","",IF(AE23="ย้าย","-",กิจกรรมพัฒนผู้เรียน!C25))</f>
        <v/>
      </c>
      <c r="Y23" s="545" t="str">
        <f>IF(A23="","",IF(AE23="ย้าย","-",กิจกรรมพัฒนผู้เรียน!F25))</f>
        <v/>
      </c>
      <c r="Z23" s="545" t="str">
        <f>IF(A23="","",IF(AE23="ย้าย","-",กิจกรรมพัฒนผู้เรียน!I25))</f>
        <v/>
      </c>
      <c r="AA23" s="545" t="str">
        <f>IF(A23="","",IF(AE23="ย้าย","-",กิจกรรมพัฒนผู้เรียน!U25))</f>
        <v/>
      </c>
      <c r="AB23" s="543" t="str">
        <f>คุณลักษณะอันพึงประสงค์!V27</f>
        <v/>
      </c>
      <c r="AC23" s="543" t="str">
        <f>'อ่าน คิดวิเคราะห์ เขียน'!I25</f>
        <v/>
      </c>
      <c r="AD23" s="546" t="str">
        <f>IF(A23="","",IF(AE23="ย้าย","-",IF(สรุปคะแนนทั้งปี!F323="","มผ",IF(สรุปคะแนนทั้งปี!F323="/","ผ"))))</f>
        <v/>
      </c>
      <c r="AE23" s="547" t="str">
        <f>สรุปเวลาเรียน!X24</f>
        <v/>
      </c>
      <c r="AF23" s="55"/>
      <c r="AG23" s="55"/>
      <c r="AH23" s="55"/>
      <c r="AI23" s="55"/>
      <c r="AJ23" s="55"/>
      <c r="AK23" s="55"/>
    </row>
    <row r="24" spans="1:37" ht="13.5" customHeight="1">
      <c r="A24" s="543" t="str">
        <f>เวลาเรียน1!A27</f>
        <v/>
      </c>
      <c r="B24" s="544" t="str">
        <f>สรุปผลสัมฤทฺธิ์!C26</f>
        <v/>
      </c>
      <c r="C24" s="544" t="str">
        <f>สรุปผลสัมฤทฺธิ์!D26</f>
        <v/>
      </c>
      <c r="D24" s="544" t="str">
        <f>สรุปผลสัมฤทฺธิ์!E26</f>
        <v/>
      </c>
      <c r="E24" s="544" t="str">
        <f>สรุปผลสัมฤทฺธิ์!F26</f>
        <v/>
      </c>
      <c r="F24" s="544" t="str">
        <f>สรุปผลสัมฤทฺธิ์!G26</f>
        <v/>
      </c>
      <c r="G24" s="544" t="str">
        <f>สรุปผลสัมฤทฺธิ์!H26</f>
        <v/>
      </c>
      <c r="H24" s="544" t="str">
        <f>สรุปผลสัมฤทฺธิ์!I26</f>
        <v/>
      </c>
      <c r="I24" s="544" t="str">
        <f>สรุปผลสัมฤทฺธิ์!J26</f>
        <v/>
      </c>
      <c r="J24" s="544" t="str">
        <f>สรุปผลสัมฤทฺธิ์!K26</f>
        <v/>
      </c>
      <c r="K24" s="544" t="str">
        <f>สรุปผลสัมฤทฺธิ์!L26</f>
        <v/>
      </c>
      <c r="L24" s="544" t="str">
        <f>สรุปผลสัมฤทฺธิ์!M26</f>
        <v/>
      </c>
      <c r="M24" s="544" t="str">
        <f>สรุปผลสัมฤทฺธิ์!N26</f>
        <v/>
      </c>
      <c r="N24" s="544" t="str">
        <f>สรุปผลสัมฤทฺธิ์!N26</f>
        <v/>
      </c>
      <c r="O24" s="544" t="str">
        <f>สรุปผลสัมฤทฺธิ์!O26</f>
        <v/>
      </c>
      <c r="P24" s="544" t="str">
        <f>สรุปผลสัมฤทฺธิ์!Q26</f>
        <v/>
      </c>
      <c r="Q24" s="544" t="str">
        <f>สรุปผลสัมฤทฺธิ์!Q26</f>
        <v/>
      </c>
      <c r="R24" s="544" t="str">
        <f>สรุปผลสัมฤทฺธิ์!R26</f>
        <v/>
      </c>
      <c r="S24" s="544" t="str">
        <f>สรุปผลสัมฤทฺธิ์!S26</f>
        <v/>
      </c>
      <c r="T24" s="544" t="str">
        <f>สรุปผลสัมฤทฺธิ์!T26</f>
        <v/>
      </c>
      <c r="U24" s="544" t="str">
        <f>สรุปผลสัมฤทฺธิ์!U26</f>
        <v/>
      </c>
      <c r="V24" s="544" t="str">
        <f>สรุปผลสัมฤทฺธิ์!V26</f>
        <v/>
      </c>
      <c r="W24" s="543" t="str">
        <f>สรุปเวลาเรียน!W25</f>
        <v/>
      </c>
      <c r="X24" s="545" t="str">
        <f>IF(A24="","",IF(AE24="ย้าย","-",กิจกรรมพัฒนผู้เรียน!C26))</f>
        <v/>
      </c>
      <c r="Y24" s="545" t="str">
        <f>IF(A24="","",IF(AE24="ย้าย","-",กิจกรรมพัฒนผู้เรียน!F26))</f>
        <v/>
      </c>
      <c r="Z24" s="545" t="str">
        <f>IF(A24="","",IF(AE24="ย้าย","-",กิจกรรมพัฒนผู้เรียน!I26))</f>
        <v/>
      </c>
      <c r="AA24" s="545" t="str">
        <f>IF(A24="","",IF(AE24="ย้าย","-",กิจกรรมพัฒนผู้เรียน!U26))</f>
        <v/>
      </c>
      <c r="AB24" s="543" t="str">
        <f>คุณลักษณะอันพึงประสงค์!V28</f>
        <v/>
      </c>
      <c r="AC24" s="543" t="str">
        <f>'อ่าน คิดวิเคราะห์ เขียน'!I26</f>
        <v/>
      </c>
      <c r="AD24" s="546" t="str">
        <f>IF(A24="","",IF(AE24="ย้าย","-",IF(สรุปคะแนนทั้งปี!F324="","มผ",IF(สรุปคะแนนทั้งปี!F324="/","ผ"))))</f>
        <v/>
      </c>
      <c r="AE24" s="547" t="str">
        <f>สรุปเวลาเรียน!X25</f>
        <v/>
      </c>
      <c r="AF24" s="55"/>
      <c r="AG24" s="55"/>
      <c r="AH24" s="55"/>
      <c r="AI24" s="55"/>
      <c r="AJ24" s="55"/>
      <c r="AK24" s="55"/>
    </row>
    <row r="25" spans="1:37" ht="13.5" customHeight="1">
      <c r="A25" s="543" t="str">
        <f>เวลาเรียน1!A28</f>
        <v/>
      </c>
      <c r="B25" s="544" t="str">
        <f>สรุปผลสัมฤทฺธิ์!C27</f>
        <v/>
      </c>
      <c r="C25" s="544" t="str">
        <f>สรุปผลสัมฤทฺธิ์!D27</f>
        <v/>
      </c>
      <c r="D25" s="544" t="str">
        <f>สรุปผลสัมฤทฺธิ์!E27</f>
        <v/>
      </c>
      <c r="E25" s="544" t="str">
        <f>สรุปผลสัมฤทฺธิ์!F27</f>
        <v/>
      </c>
      <c r="F25" s="544" t="str">
        <f>สรุปผลสัมฤทฺธิ์!G27</f>
        <v/>
      </c>
      <c r="G25" s="544" t="str">
        <f>สรุปผลสัมฤทฺธิ์!H27</f>
        <v/>
      </c>
      <c r="H25" s="544" t="str">
        <f>สรุปผลสัมฤทฺธิ์!I27</f>
        <v/>
      </c>
      <c r="I25" s="544" t="str">
        <f>สรุปผลสัมฤทฺธิ์!J27</f>
        <v/>
      </c>
      <c r="J25" s="544" t="str">
        <f>สรุปผลสัมฤทฺธิ์!K27</f>
        <v/>
      </c>
      <c r="K25" s="544" t="str">
        <f>สรุปผลสัมฤทฺธิ์!L27</f>
        <v/>
      </c>
      <c r="L25" s="544" t="str">
        <f>สรุปผลสัมฤทฺธิ์!M27</f>
        <v/>
      </c>
      <c r="M25" s="544" t="str">
        <f>สรุปผลสัมฤทฺธิ์!N27</f>
        <v/>
      </c>
      <c r="N25" s="544" t="str">
        <f>สรุปผลสัมฤทฺธิ์!N27</f>
        <v/>
      </c>
      <c r="O25" s="544" t="str">
        <f>สรุปผลสัมฤทฺธิ์!O27</f>
        <v/>
      </c>
      <c r="P25" s="544" t="str">
        <f>สรุปผลสัมฤทฺธิ์!Q27</f>
        <v/>
      </c>
      <c r="Q25" s="544" t="str">
        <f>สรุปผลสัมฤทฺธิ์!Q27</f>
        <v/>
      </c>
      <c r="R25" s="544" t="str">
        <f>สรุปผลสัมฤทฺธิ์!R27</f>
        <v/>
      </c>
      <c r="S25" s="544" t="str">
        <f>สรุปผลสัมฤทฺธิ์!S27</f>
        <v/>
      </c>
      <c r="T25" s="544" t="str">
        <f>สรุปผลสัมฤทฺธิ์!T27</f>
        <v/>
      </c>
      <c r="U25" s="544" t="str">
        <f>สรุปผลสัมฤทฺธิ์!U27</f>
        <v/>
      </c>
      <c r="V25" s="544" t="str">
        <f>สรุปผลสัมฤทฺธิ์!V27</f>
        <v/>
      </c>
      <c r="W25" s="543" t="str">
        <f>สรุปเวลาเรียน!W26</f>
        <v/>
      </c>
      <c r="X25" s="545" t="str">
        <f>IF(A25="","",IF(AE25="ย้าย","-",กิจกรรมพัฒนผู้เรียน!C27))</f>
        <v/>
      </c>
      <c r="Y25" s="545" t="str">
        <f>IF(A25="","",IF(AE25="ย้าย","-",กิจกรรมพัฒนผู้เรียน!F27))</f>
        <v/>
      </c>
      <c r="Z25" s="545" t="str">
        <f>IF(A25="","",IF(AE25="ย้าย","-",กิจกรรมพัฒนผู้เรียน!I27))</f>
        <v/>
      </c>
      <c r="AA25" s="545" t="str">
        <f>IF(A25="","",IF(AE25="ย้าย","-",กิจกรรมพัฒนผู้เรียน!U27))</f>
        <v/>
      </c>
      <c r="AB25" s="543" t="str">
        <f>คุณลักษณะอันพึงประสงค์!V29</f>
        <v/>
      </c>
      <c r="AC25" s="543" t="str">
        <f>'อ่าน คิดวิเคราะห์ เขียน'!I27</f>
        <v/>
      </c>
      <c r="AD25" s="546" t="str">
        <f>IF(A25="","",IF(AE25="ย้าย","-",IF(สรุปคะแนนทั้งปี!F325="","มผ",IF(สรุปคะแนนทั้งปี!F325="/","ผ"))))</f>
        <v/>
      </c>
      <c r="AE25" s="547" t="str">
        <f>สรุปเวลาเรียน!X26</f>
        <v/>
      </c>
      <c r="AF25" s="55"/>
      <c r="AG25" s="55"/>
      <c r="AH25" s="55"/>
      <c r="AI25" s="55"/>
      <c r="AJ25" s="55"/>
      <c r="AK25" s="55"/>
    </row>
    <row r="26" spans="1:37" ht="13.5" customHeight="1">
      <c r="A26" s="543" t="str">
        <f>เวลาเรียน1!A29</f>
        <v/>
      </c>
      <c r="B26" s="544" t="str">
        <f>สรุปผลสัมฤทฺธิ์!C28</f>
        <v/>
      </c>
      <c r="C26" s="544" t="str">
        <f>สรุปผลสัมฤทฺธิ์!D28</f>
        <v/>
      </c>
      <c r="D26" s="544" t="str">
        <f>สรุปผลสัมฤทฺธิ์!E28</f>
        <v/>
      </c>
      <c r="E26" s="544" t="str">
        <f>สรุปผลสัมฤทฺธิ์!F28</f>
        <v/>
      </c>
      <c r="F26" s="544" t="str">
        <f>สรุปผลสัมฤทฺธิ์!G28</f>
        <v/>
      </c>
      <c r="G26" s="544" t="str">
        <f>สรุปผลสัมฤทฺธิ์!H28</f>
        <v/>
      </c>
      <c r="H26" s="544" t="str">
        <f>สรุปผลสัมฤทฺธิ์!I28</f>
        <v/>
      </c>
      <c r="I26" s="544" t="str">
        <f>สรุปผลสัมฤทฺธิ์!J28</f>
        <v/>
      </c>
      <c r="J26" s="544" t="str">
        <f>สรุปผลสัมฤทฺธิ์!K28</f>
        <v/>
      </c>
      <c r="K26" s="544" t="str">
        <f>สรุปผลสัมฤทฺธิ์!L28</f>
        <v/>
      </c>
      <c r="L26" s="544" t="str">
        <f>สรุปผลสัมฤทฺธิ์!M28</f>
        <v/>
      </c>
      <c r="M26" s="544" t="str">
        <f>สรุปผลสัมฤทฺธิ์!N28</f>
        <v/>
      </c>
      <c r="N26" s="544" t="str">
        <f>สรุปผลสัมฤทฺธิ์!N28</f>
        <v/>
      </c>
      <c r="O26" s="544" t="str">
        <f>สรุปผลสัมฤทฺธิ์!O28</f>
        <v/>
      </c>
      <c r="P26" s="544" t="str">
        <f>สรุปผลสัมฤทฺธิ์!Q28</f>
        <v/>
      </c>
      <c r="Q26" s="544" t="str">
        <f>สรุปผลสัมฤทฺธิ์!Q28</f>
        <v/>
      </c>
      <c r="R26" s="544" t="str">
        <f>สรุปผลสัมฤทฺธิ์!R28</f>
        <v/>
      </c>
      <c r="S26" s="544" t="str">
        <f>สรุปผลสัมฤทฺธิ์!S28</f>
        <v/>
      </c>
      <c r="T26" s="544" t="str">
        <f>สรุปผลสัมฤทฺธิ์!T28</f>
        <v/>
      </c>
      <c r="U26" s="544" t="str">
        <f>สรุปผลสัมฤทฺธิ์!U28</f>
        <v/>
      </c>
      <c r="V26" s="544" t="str">
        <f>สรุปผลสัมฤทฺธิ์!V28</f>
        <v/>
      </c>
      <c r="W26" s="543" t="str">
        <f>สรุปเวลาเรียน!W27</f>
        <v/>
      </c>
      <c r="X26" s="545" t="str">
        <f>IF(A26="","",IF(AE26="ย้าย","-",กิจกรรมพัฒนผู้เรียน!C28))</f>
        <v/>
      </c>
      <c r="Y26" s="545" t="str">
        <f>IF(A26="","",IF(AE26="ย้าย","-",กิจกรรมพัฒนผู้เรียน!F28))</f>
        <v/>
      </c>
      <c r="Z26" s="545" t="str">
        <f>IF(A26="","",IF(AE26="ย้าย","-",กิจกรรมพัฒนผู้เรียน!I28))</f>
        <v/>
      </c>
      <c r="AA26" s="545" t="str">
        <f>IF(A26="","",IF(AE26="ย้าย","-",กิจกรรมพัฒนผู้เรียน!U28))</f>
        <v/>
      </c>
      <c r="AB26" s="543" t="str">
        <f>คุณลักษณะอันพึงประสงค์!V30</f>
        <v/>
      </c>
      <c r="AC26" s="543" t="str">
        <f>'อ่าน คิดวิเคราะห์ เขียน'!I28</f>
        <v/>
      </c>
      <c r="AD26" s="546" t="str">
        <f>IF(A26="","",IF(AE26="ย้าย","-",IF(สรุปคะแนนทั้งปี!F326="","มผ",IF(สรุปคะแนนทั้งปี!F326="/","ผ"))))</f>
        <v/>
      </c>
      <c r="AE26" s="547" t="str">
        <f>สรุปเวลาเรียน!X27</f>
        <v/>
      </c>
      <c r="AF26" s="55"/>
      <c r="AG26" s="55"/>
      <c r="AH26" s="55"/>
      <c r="AI26" s="55"/>
      <c r="AJ26" s="55"/>
      <c r="AK26" s="55"/>
    </row>
    <row r="27" spans="1:37" ht="13.5" customHeight="1">
      <c r="A27" s="543" t="str">
        <f>เวลาเรียน1!A30</f>
        <v/>
      </c>
      <c r="B27" s="544" t="str">
        <f>สรุปผลสัมฤทฺธิ์!C29</f>
        <v/>
      </c>
      <c r="C27" s="544" t="str">
        <f>สรุปผลสัมฤทฺธิ์!D29</f>
        <v/>
      </c>
      <c r="D27" s="544" t="str">
        <f>สรุปผลสัมฤทฺธิ์!E29</f>
        <v/>
      </c>
      <c r="E27" s="544" t="str">
        <f>สรุปผลสัมฤทฺธิ์!F29</f>
        <v/>
      </c>
      <c r="F27" s="544" t="str">
        <f>สรุปผลสัมฤทฺธิ์!G29</f>
        <v/>
      </c>
      <c r="G27" s="544" t="str">
        <f>สรุปผลสัมฤทฺธิ์!H29</f>
        <v/>
      </c>
      <c r="H27" s="544" t="str">
        <f>สรุปผลสัมฤทฺธิ์!I29</f>
        <v/>
      </c>
      <c r="I27" s="544" t="str">
        <f>สรุปผลสัมฤทฺธิ์!J29</f>
        <v/>
      </c>
      <c r="J27" s="544" t="str">
        <f>สรุปผลสัมฤทฺธิ์!K29</f>
        <v/>
      </c>
      <c r="K27" s="544" t="str">
        <f>สรุปผลสัมฤทฺธิ์!L29</f>
        <v/>
      </c>
      <c r="L27" s="544" t="str">
        <f>สรุปผลสัมฤทฺธิ์!M29</f>
        <v/>
      </c>
      <c r="M27" s="544" t="str">
        <f>สรุปผลสัมฤทฺธิ์!N29</f>
        <v/>
      </c>
      <c r="N27" s="544" t="str">
        <f>สรุปผลสัมฤทฺธิ์!N29</f>
        <v/>
      </c>
      <c r="O27" s="544" t="str">
        <f>สรุปผลสัมฤทฺธิ์!O29</f>
        <v/>
      </c>
      <c r="P27" s="544" t="str">
        <f>สรุปผลสัมฤทฺธิ์!Q29</f>
        <v/>
      </c>
      <c r="Q27" s="544" t="str">
        <f>สรุปผลสัมฤทฺธิ์!Q29</f>
        <v/>
      </c>
      <c r="R27" s="544" t="str">
        <f>สรุปผลสัมฤทฺธิ์!R29</f>
        <v/>
      </c>
      <c r="S27" s="544" t="str">
        <f>สรุปผลสัมฤทฺธิ์!S29</f>
        <v/>
      </c>
      <c r="T27" s="544" t="str">
        <f>สรุปผลสัมฤทฺธิ์!T29</f>
        <v/>
      </c>
      <c r="U27" s="544" t="str">
        <f>สรุปผลสัมฤทฺธิ์!U29</f>
        <v/>
      </c>
      <c r="V27" s="544" t="str">
        <f>สรุปผลสัมฤทฺธิ์!V29</f>
        <v/>
      </c>
      <c r="W27" s="543" t="str">
        <f>สรุปเวลาเรียน!W28</f>
        <v/>
      </c>
      <c r="X27" s="545" t="str">
        <f>IF(A27="","",IF(AE27="ย้าย","-",กิจกรรมพัฒนผู้เรียน!C29))</f>
        <v/>
      </c>
      <c r="Y27" s="545" t="str">
        <f>IF(A27="","",IF(AE27="ย้าย","-",กิจกรรมพัฒนผู้เรียน!F29))</f>
        <v/>
      </c>
      <c r="Z27" s="545" t="str">
        <f>IF(A27="","",IF(AE27="ย้าย","-",กิจกรรมพัฒนผู้เรียน!I29))</f>
        <v/>
      </c>
      <c r="AA27" s="545" t="str">
        <f>IF(A27="","",IF(AE27="ย้าย","-",กิจกรรมพัฒนผู้เรียน!U29))</f>
        <v/>
      </c>
      <c r="AB27" s="543" t="str">
        <f>คุณลักษณะอันพึงประสงค์!V31</f>
        <v/>
      </c>
      <c r="AC27" s="543" t="str">
        <f>'อ่าน คิดวิเคราะห์ เขียน'!I29</f>
        <v/>
      </c>
      <c r="AD27" s="546" t="str">
        <f>IF(A27="","",IF(AE27="ย้าย","-",IF(สรุปคะแนนทั้งปี!F327="","มผ",IF(สรุปคะแนนทั้งปี!F327="/","ผ"))))</f>
        <v/>
      </c>
      <c r="AE27" s="547" t="str">
        <f>สรุปเวลาเรียน!X28</f>
        <v/>
      </c>
      <c r="AF27" s="55"/>
      <c r="AG27" s="55"/>
      <c r="AH27" s="55"/>
      <c r="AI27" s="55"/>
      <c r="AJ27" s="55"/>
      <c r="AK27" s="55"/>
    </row>
    <row r="28" spans="1:37" ht="13.5" customHeight="1">
      <c r="A28" s="543" t="str">
        <f>เวลาเรียน1!A31</f>
        <v/>
      </c>
      <c r="B28" s="544" t="str">
        <f>สรุปผลสัมฤทฺธิ์!C30</f>
        <v/>
      </c>
      <c r="C28" s="544" t="str">
        <f>สรุปผลสัมฤทฺธิ์!D30</f>
        <v/>
      </c>
      <c r="D28" s="544" t="str">
        <f>สรุปผลสัมฤทฺธิ์!E30</f>
        <v/>
      </c>
      <c r="E28" s="544" t="str">
        <f>สรุปผลสัมฤทฺธิ์!F30</f>
        <v/>
      </c>
      <c r="F28" s="544" t="str">
        <f>สรุปผลสัมฤทฺธิ์!G30</f>
        <v/>
      </c>
      <c r="G28" s="544" t="str">
        <f>สรุปผลสัมฤทฺธิ์!H30</f>
        <v/>
      </c>
      <c r="H28" s="544" t="str">
        <f>สรุปผลสัมฤทฺธิ์!I30</f>
        <v/>
      </c>
      <c r="I28" s="544" t="str">
        <f>สรุปผลสัมฤทฺธิ์!J30</f>
        <v/>
      </c>
      <c r="J28" s="544" t="str">
        <f>สรุปผลสัมฤทฺธิ์!K30</f>
        <v/>
      </c>
      <c r="K28" s="544" t="str">
        <f>สรุปผลสัมฤทฺธิ์!L30</f>
        <v/>
      </c>
      <c r="L28" s="544" t="str">
        <f>สรุปผลสัมฤทฺธิ์!M30</f>
        <v/>
      </c>
      <c r="M28" s="544" t="str">
        <f>สรุปผลสัมฤทฺธิ์!N30</f>
        <v/>
      </c>
      <c r="N28" s="544" t="str">
        <f>สรุปผลสัมฤทฺธิ์!N30</f>
        <v/>
      </c>
      <c r="O28" s="544" t="str">
        <f>สรุปผลสัมฤทฺธิ์!O30</f>
        <v/>
      </c>
      <c r="P28" s="544" t="str">
        <f>สรุปผลสัมฤทฺธิ์!Q30</f>
        <v/>
      </c>
      <c r="Q28" s="544" t="str">
        <f>สรุปผลสัมฤทฺธิ์!Q30</f>
        <v/>
      </c>
      <c r="R28" s="544" t="str">
        <f>สรุปผลสัมฤทฺธิ์!R30</f>
        <v/>
      </c>
      <c r="S28" s="544" t="str">
        <f>สรุปผลสัมฤทฺธิ์!S30</f>
        <v/>
      </c>
      <c r="T28" s="544" t="str">
        <f>สรุปผลสัมฤทฺธิ์!T30</f>
        <v/>
      </c>
      <c r="U28" s="544" t="str">
        <f>สรุปผลสัมฤทฺธิ์!U30</f>
        <v/>
      </c>
      <c r="V28" s="544" t="str">
        <f>สรุปผลสัมฤทฺธิ์!V30</f>
        <v/>
      </c>
      <c r="W28" s="543" t="str">
        <f>สรุปเวลาเรียน!W29</f>
        <v/>
      </c>
      <c r="X28" s="545" t="str">
        <f>IF(A28="","",IF(AE28="ย้าย","-",กิจกรรมพัฒนผู้เรียน!C30))</f>
        <v/>
      </c>
      <c r="Y28" s="545" t="str">
        <f>IF(A28="","",IF(AE28="ย้าย","-",กิจกรรมพัฒนผู้เรียน!F30))</f>
        <v/>
      </c>
      <c r="Z28" s="545" t="str">
        <f>IF(A28="","",IF(AE28="ย้าย","-",กิจกรรมพัฒนผู้เรียน!I30))</f>
        <v/>
      </c>
      <c r="AA28" s="545" t="str">
        <f>IF(A28="","",IF(AE28="ย้าย","-",กิจกรรมพัฒนผู้เรียน!U30))</f>
        <v/>
      </c>
      <c r="AB28" s="543" t="str">
        <f>คุณลักษณะอันพึงประสงค์!V32</f>
        <v/>
      </c>
      <c r="AC28" s="543" t="str">
        <f>'อ่าน คิดวิเคราะห์ เขียน'!I30</f>
        <v/>
      </c>
      <c r="AD28" s="546" t="str">
        <f>IF(A28="","",IF(AE28="ย้าย","-",IF(สรุปคะแนนทั้งปี!F328="","มผ",IF(สรุปคะแนนทั้งปี!F328="/","ผ"))))</f>
        <v/>
      </c>
      <c r="AE28" s="547" t="str">
        <f>สรุปเวลาเรียน!X29</f>
        <v/>
      </c>
      <c r="AF28" s="55"/>
      <c r="AG28" s="55"/>
      <c r="AH28" s="55"/>
      <c r="AI28" s="55"/>
      <c r="AJ28" s="55"/>
      <c r="AK28" s="55"/>
    </row>
    <row r="29" spans="1:37" ht="13.5" customHeight="1">
      <c r="A29" s="543" t="str">
        <f>เวลาเรียน1!A32</f>
        <v/>
      </c>
      <c r="B29" s="544" t="str">
        <f>สรุปผลสัมฤทฺธิ์!C31</f>
        <v/>
      </c>
      <c r="C29" s="544" t="str">
        <f>สรุปผลสัมฤทฺธิ์!D31</f>
        <v/>
      </c>
      <c r="D29" s="544" t="str">
        <f>สรุปผลสัมฤทฺธิ์!E31</f>
        <v/>
      </c>
      <c r="E29" s="544" t="str">
        <f>สรุปผลสัมฤทฺธิ์!F31</f>
        <v/>
      </c>
      <c r="F29" s="544" t="str">
        <f>สรุปผลสัมฤทฺธิ์!G31</f>
        <v/>
      </c>
      <c r="G29" s="544" t="str">
        <f>สรุปผลสัมฤทฺธิ์!H31</f>
        <v/>
      </c>
      <c r="H29" s="544" t="str">
        <f>สรุปผลสัมฤทฺธิ์!I31</f>
        <v/>
      </c>
      <c r="I29" s="544" t="str">
        <f>สรุปผลสัมฤทฺธิ์!J31</f>
        <v/>
      </c>
      <c r="J29" s="544" t="str">
        <f>สรุปผลสัมฤทฺธิ์!K31</f>
        <v/>
      </c>
      <c r="K29" s="544" t="str">
        <f>สรุปผลสัมฤทฺธิ์!L31</f>
        <v/>
      </c>
      <c r="L29" s="544" t="str">
        <f>สรุปผลสัมฤทฺธิ์!M31</f>
        <v/>
      </c>
      <c r="M29" s="544" t="str">
        <f>สรุปผลสัมฤทฺธิ์!N31</f>
        <v/>
      </c>
      <c r="N29" s="544" t="str">
        <f>สรุปผลสัมฤทฺธิ์!N31</f>
        <v/>
      </c>
      <c r="O29" s="544" t="str">
        <f>สรุปผลสัมฤทฺธิ์!O31</f>
        <v/>
      </c>
      <c r="P29" s="544" t="str">
        <f>สรุปผลสัมฤทฺธิ์!Q31</f>
        <v/>
      </c>
      <c r="Q29" s="544" t="str">
        <f>สรุปผลสัมฤทฺธิ์!Q31</f>
        <v/>
      </c>
      <c r="R29" s="544" t="str">
        <f>สรุปผลสัมฤทฺธิ์!R31</f>
        <v/>
      </c>
      <c r="S29" s="544" t="str">
        <f>สรุปผลสัมฤทฺธิ์!S31</f>
        <v/>
      </c>
      <c r="T29" s="544" t="str">
        <f>สรุปผลสัมฤทฺธิ์!T31</f>
        <v/>
      </c>
      <c r="U29" s="544" t="str">
        <f>สรุปผลสัมฤทฺธิ์!U31</f>
        <v/>
      </c>
      <c r="V29" s="544" t="str">
        <f>สรุปผลสัมฤทฺธิ์!V31</f>
        <v/>
      </c>
      <c r="W29" s="543" t="str">
        <f>สรุปเวลาเรียน!W30</f>
        <v/>
      </c>
      <c r="X29" s="545" t="str">
        <f>IF(A29="","",IF(AE29="ย้าย","-",กิจกรรมพัฒนผู้เรียน!C31))</f>
        <v/>
      </c>
      <c r="Y29" s="545" t="str">
        <f>IF(A29="","",IF(AE29="ย้าย","-",กิจกรรมพัฒนผู้เรียน!F31))</f>
        <v/>
      </c>
      <c r="Z29" s="545" t="str">
        <f>IF(A29="","",IF(AE29="ย้าย","-",กิจกรรมพัฒนผู้เรียน!I31))</f>
        <v/>
      </c>
      <c r="AA29" s="545" t="str">
        <f>IF(A29="","",IF(AE29="ย้าย","-",กิจกรรมพัฒนผู้เรียน!U31))</f>
        <v/>
      </c>
      <c r="AB29" s="543" t="str">
        <f>คุณลักษณะอันพึงประสงค์!V33</f>
        <v/>
      </c>
      <c r="AC29" s="543" t="str">
        <f>'อ่าน คิดวิเคราะห์ เขียน'!I31</f>
        <v/>
      </c>
      <c r="AD29" s="546" t="str">
        <f>IF(A29="","",IF(AE29="ย้าย","-",IF(สรุปคะแนนทั้งปี!F329="","มผ",IF(สรุปคะแนนทั้งปี!F329="/","ผ"))))</f>
        <v/>
      </c>
      <c r="AE29" s="547" t="str">
        <f>สรุปเวลาเรียน!X30</f>
        <v/>
      </c>
      <c r="AF29" s="55"/>
      <c r="AG29" s="55"/>
      <c r="AH29" s="55"/>
      <c r="AI29" s="55"/>
      <c r="AJ29" s="55"/>
      <c r="AK29" s="55"/>
    </row>
    <row r="30" spans="1:37" ht="13.5" customHeight="1">
      <c r="A30" s="543" t="str">
        <f>เวลาเรียน1!A33</f>
        <v/>
      </c>
      <c r="B30" s="544" t="str">
        <f>สรุปผลสัมฤทฺธิ์!C32</f>
        <v/>
      </c>
      <c r="C30" s="544" t="str">
        <f>สรุปผลสัมฤทฺธิ์!D32</f>
        <v/>
      </c>
      <c r="D30" s="544" t="str">
        <f>สรุปผลสัมฤทฺธิ์!E32</f>
        <v/>
      </c>
      <c r="E30" s="544" t="str">
        <f>สรุปผลสัมฤทฺธิ์!F32</f>
        <v/>
      </c>
      <c r="F30" s="544" t="str">
        <f>สรุปผลสัมฤทฺธิ์!G32</f>
        <v/>
      </c>
      <c r="G30" s="544" t="str">
        <f>สรุปผลสัมฤทฺธิ์!H32</f>
        <v/>
      </c>
      <c r="H30" s="544" t="str">
        <f>สรุปผลสัมฤทฺธิ์!I32</f>
        <v/>
      </c>
      <c r="I30" s="544" t="str">
        <f>สรุปผลสัมฤทฺธิ์!J32</f>
        <v/>
      </c>
      <c r="J30" s="544" t="str">
        <f>สรุปผลสัมฤทฺธิ์!K32</f>
        <v/>
      </c>
      <c r="K30" s="544" t="str">
        <f>สรุปผลสัมฤทฺธิ์!L32</f>
        <v/>
      </c>
      <c r="L30" s="544" t="str">
        <f>สรุปผลสัมฤทฺธิ์!M32</f>
        <v/>
      </c>
      <c r="M30" s="544" t="str">
        <f>สรุปผลสัมฤทฺธิ์!N32</f>
        <v/>
      </c>
      <c r="N30" s="544" t="str">
        <f>สรุปผลสัมฤทฺธิ์!N32</f>
        <v/>
      </c>
      <c r="O30" s="544" t="str">
        <f>สรุปผลสัมฤทฺธิ์!O32</f>
        <v/>
      </c>
      <c r="P30" s="544" t="str">
        <f>สรุปผลสัมฤทฺธิ์!Q32</f>
        <v/>
      </c>
      <c r="Q30" s="544" t="str">
        <f>สรุปผลสัมฤทฺธิ์!Q32</f>
        <v/>
      </c>
      <c r="R30" s="544" t="str">
        <f>สรุปผลสัมฤทฺธิ์!R32</f>
        <v/>
      </c>
      <c r="S30" s="544" t="str">
        <f>สรุปผลสัมฤทฺธิ์!S32</f>
        <v/>
      </c>
      <c r="T30" s="544" t="str">
        <f>สรุปผลสัมฤทฺธิ์!T32</f>
        <v/>
      </c>
      <c r="U30" s="544" t="str">
        <f>สรุปผลสัมฤทฺธิ์!U32</f>
        <v/>
      </c>
      <c r="V30" s="544" t="str">
        <f>สรุปผลสัมฤทฺธิ์!V32</f>
        <v/>
      </c>
      <c r="W30" s="543" t="str">
        <f>สรุปเวลาเรียน!W31</f>
        <v/>
      </c>
      <c r="X30" s="545" t="str">
        <f>IF(A30="","",IF(AE30="ย้าย","-",กิจกรรมพัฒนผู้เรียน!C32))</f>
        <v/>
      </c>
      <c r="Y30" s="545" t="str">
        <f>IF(A30="","",IF(AE30="ย้าย","-",กิจกรรมพัฒนผู้เรียน!F32))</f>
        <v/>
      </c>
      <c r="Z30" s="545" t="str">
        <f>IF(A30="","",IF(AE30="ย้าย","-",กิจกรรมพัฒนผู้เรียน!I32))</f>
        <v/>
      </c>
      <c r="AA30" s="545" t="str">
        <f>IF(A30="","",IF(AE30="ย้าย","-",กิจกรรมพัฒนผู้เรียน!U32))</f>
        <v/>
      </c>
      <c r="AB30" s="543" t="str">
        <f>คุณลักษณะอันพึงประสงค์!V34</f>
        <v/>
      </c>
      <c r="AC30" s="543" t="str">
        <f>'อ่าน คิดวิเคราะห์ เขียน'!I32</f>
        <v/>
      </c>
      <c r="AD30" s="546" t="str">
        <f>IF(A30="","",IF(AE30="ย้าย","-",IF(สรุปคะแนนทั้งปี!F330="","มผ",IF(สรุปคะแนนทั้งปี!F330="/","ผ"))))</f>
        <v/>
      </c>
      <c r="AE30" s="547" t="str">
        <f>สรุปเวลาเรียน!X31</f>
        <v/>
      </c>
      <c r="AF30" s="55"/>
      <c r="AG30" s="55"/>
      <c r="AH30" s="55"/>
      <c r="AI30" s="55"/>
      <c r="AJ30" s="55"/>
      <c r="AK30" s="55"/>
    </row>
    <row r="31" spans="1:37" ht="13.5" customHeight="1">
      <c r="A31" s="543" t="str">
        <f>เวลาเรียน1!A34</f>
        <v/>
      </c>
      <c r="B31" s="544" t="str">
        <f>สรุปผลสัมฤทฺธิ์!C33</f>
        <v/>
      </c>
      <c r="C31" s="544" t="str">
        <f>สรุปผลสัมฤทฺธิ์!D33</f>
        <v/>
      </c>
      <c r="D31" s="544" t="str">
        <f>สรุปผลสัมฤทฺธิ์!E33</f>
        <v/>
      </c>
      <c r="E31" s="544" t="str">
        <f>สรุปผลสัมฤทฺธิ์!F33</f>
        <v/>
      </c>
      <c r="F31" s="544" t="str">
        <f>สรุปผลสัมฤทฺธิ์!G33</f>
        <v/>
      </c>
      <c r="G31" s="544" t="str">
        <f>สรุปผลสัมฤทฺธิ์!H33</f>
        <v/>
      </c>
      <c r="H31" s="544" t="str">
        <f>สรุปผลสัมฤทฺธิ์!I33</f>
        <v/>
      </c>
      <c r="I31" s="544" t="str">
        <f>สรุปผลสัมฤทฺธิ์!J33</f>
        <v/>
      </c>
      <c r="J31" s="544" t="str">
        <f>สรุปผลสัมฤทฺธิ์!K33</f>
        <v/>
      </c>
      <c r="K31" s="544" t="str">
        <f>สรุปผลสัมฤทฺธิ์!L33</f>
        <v/>
      </c>
      <c r="L31" s="544" t="str">
        <f>สรุปผลสัมฤทฺธิ์!M33</f>
        <v/>
      </c>
      <c r="M31" s="544" t="str">
        <f>สรุปผลสัมฤทฺธิ์!N33</f>
        <v/>
      </c>
      <c r="N31" s="544" t="str">
        <f>สรุปผลสัมฤทฺธิ์!N33</f>
        <v/>
      </c>
      <c r="O31" s="544" t="str">
        <f>สรุปผลสัมฤทฺธิ์!O33</f>
        <v/>
      </c>
      <c r="P31" s="544" t="str">
        <f>สรุปผลสัมฤทฺธิ์!Q33</f>
        <v/>
      </c>
      <c r="Q31" s="544" t="str">
        <f>สรุปผลสัมฤทฺธิ์!Q33</f>
        <v/>
      </c>
      <c r="R31" s="544" t="str">
        <f>สรุปผลสัมฤทฺธิ์!R33</f>
        <v/>
      </c>
      <c r="S31" s="544" t="str">
        <f>สรุปผลสัมฤทฺธิ์!S33</f>
        <v/>
      </c>
      <c r="T31" s="544" t="str">
        <f>สรุปผลสัมฤทฺธิ์!T33</f>
        <v/>
      </c>
      <c r="U31" s="544" t="str">
        <f>สรุปผลสัมฤทฺธิ์!U33</f>
        <v/>
      </c>
      <c r="V31" s="544" t="str">
        <f>สรุปผลสัมฤทฺธิ์!V33</f>
        <v/>
      </c>
      <c r="W31" s="543" t="str">
        <f>สรุปเวลาเรียน!W32</f>
        <v/>
      </c>
      <c r="X31" s="545" t="str">
        <f>IF(A31="","",IF(AE31="ย้าย","-",กิจกรรมพัฒนผู้เรียน!C33))</f>
        <v/>
      </c>
      <c r="Y31" s="545" t="str">
        <f>IF(A31="","",IF(AE31="ย้าย","-",กิจกรรมพัฒนผู้เรียน!F33))</f>
        <v/>
      </c>
      <c r="Z31" s="545" t="str">
        <f>IF(A31="","",IF(AE31="ย้าย","-",กิจกรรมพัฒนผู้เรียน!I33))</f>
        <v/>
      </c>
      <c r="AA31" s="545" t="str">
        <f>IF(A31="","",IF(AE31="ย้าย","-",กิจกรรมพัฒนผู้เรียน!U33))</f>
        <v/>
      </c>
      <c r="AB31" s="543" t="str">
        <f>คุณลักษณะอันพึงประสงค์!V35</f>
        <v/>
      </c>
      <c r="AC31" s="543" t="str">
        <f>'อ่าน คิดวิเคราะห์ เขียน'!I33</f>
        <v/>
      </c>
      <c r="AD31" s="546" t="str">
        <f>IF(A31="","",IF(AE31="ย้าย","-",IF(สรุปคะแนนทั้งปี!F331="","มผ",IF(สรุปคะแนนทั้งปี!F331="/","ผ"))))</f>
        <v/>
      </c>
      <c r="AE31" s="547" t="str">
        <f>สรุปเวลาเรียน!X32</f>
        <v/>
      </c>
      <c r="AF31" s="55"/>
      <c r="AG31" s="55"/>
      <c r="AH31" s="55"/>
      <c r="AI31" s="55"/>
      <c r="AJ31" s="55"/>
      <c r="AK31" s="55"/>
    </row>
    <row r="32" spans="1:37" ht="13.5" customHeight="1">
      <c r="A32" s="543" t="str">
        <f>เวลาเรียน1!A35</f>
        <v/>
      </c>
      <c r="B32" s="544" t="str">
        <f>สรุปผลสัมฤทฺธิ์!C34</f>
        <v/>
      </c>
      <c r="C32" s="544" t="str">
        <f>สรุปผลสัมฤทฺธิ์!D34</f>
        <v/>
      </c>
      <c r="D32" s="544" t="str">
        <f>สรุปผลสัมฤทฺธิ์!E34</f>
        <v/>
      </c>
      <c r="E32" s="544" t="str">
        <f>สรุปผลสัมฤทฺธิ์!F34</f>
        <v/>
      </c>
      <c r="F32" s="544" t="str">
        <f>สรุปผลสัมฤทฺธิ์!G34</f>
        <v/>
      </c>
      <c r="G32" s="544" t="str">
        <f>สรุปผลสัมฤทฺธิ์!H34</f>
        <v/>
      </c>
      <c r="H32" s="544" t="str">
        <f>สรุปผลสัมฤทฺธิ์!I34</f>
        <v/>
      </c>
      <c r="I32" s="544" t="str">
        <f>สรุปผลสัมฤทฺธิ์!J34</f>
        <v/>
      </c>
      <c r="J32" s="544" t="str">
        <f>สรุปผลสัมฤทฺธิ์!K34</f>
        <v/>
      </c>
      <c r="K32" s="544" t="str">
        <f>สรุปผลสัมฤทฺธิ์!L34</f>
        <v/>
      </c>
      <c r="L32" s="544" t="str">
        <f>สรุปผลสัมฤทฺธิ์!M34</f>
        <v/>
      </c>
      <c r="M32" s="544" t="str">
        <f>สรุปผลสัมฤทฺธิ์!N34</f>
        <v/>
      </c>
      <c r="N32" s="544" t="str">
        <f>สรุปผลสัมฤทฺธิ์!N34</f>
        <v/>
      </c>
      <c r="O32" s="544" t="str">
        <f>สรุปผลสัมฤทฺธิ์!O34</f>
        <v/>
      </c>
      <c r="P32" s="544" t="str">
        <f>สรุปผลสัมฤทฺธิ์!Q34</f>
        <v/>
      </c>
      <c r="Q32" s="544" t="str">
        <f>สรุปผลสัมฤทฺธิ์!Q34</f>
        <v/>
      </c>
      <c r="R32" s="544" t="str">
        <f>สรุปผลสัมฤทฺธิ์!R34</f>
        <v/>
      </c>
      <c r="S32" s="544" t="str">
        <f>สรุปผลสัมฤทฺธิ์!S34</f>
        <v/>
      </c>
      <c r="T32" s="544" t="str">
        <f>สรุปผลสัมฤทฺธิ์!T34</f>
        <v/>
      </c>
      <c r="U32" s="544" t="str">
        <f>สรุปผลสัมฤทฺธิ์!U34</f>
        <v/>
      </c>
      <c r="V32" s="544" t="str">
        <f>สรุปผลสัมฤทฺธิ์!V34</f>
        <v/>
      </c>
      <c r="W32" s="543" t="str">
        <f>สรุปเวลาเรียน!W33</f>
        <v/>
      </c>
      <c r="X32" s="545" t="str">
        <f>IF(A32="","",IF(AE32="ย้าย","-",กิจกรรมพัฒนผู้เรียน!C34))</f>
        <v/>
      </c>
      <c r="Y32" s="545" t="str">
        <f>IF(A32="","",IF(AE32="ย้าย","-",กิจกรรมพัฒนผู้เรียน!F34))</f>
        <v/>
      </c>
      <c r="Z32" s="545" t="str">
        <f>IF(A32="","",IF(AE32="ย้าย","-",กิจกรรมพัฒนผู้เรียน!I34))</f>
        <v/>
      </c>
      <c r="AA32" s="545" t="str">
        <f>IF(A32="","",IF(AE32="ย้าย","-",กิจกรรมพัฒนผู้เรียน!U34))</f>
        <v/>
      </c>
      <c r="AB32" s="543" t="str">
        <f>คุณลักษณะอันพึงประสงค์!V36</f>
        <v/>
      </c>
      <c r="AC32" s="543" t="str">
        <f>'อ่าน คิดวิเคราะห์ เขียน'!I34</f>
        <v/>
      </c>
      <c r="AD32" s="546" t="str">
        <f>IF(A32="","",IF(AE32="ย้าย","-",IF(สรุปคะแนนทั้งปี!F332="","มผ",IF(สรุปคะแนนทั้งปี!F332="/","ผ"))))</f>
        <v/>
      </c>
      <c r="AE32" s="547" t="str">
        <f>สรุปเวลาเรียน!X33</f>
        <v/>
      </c>
      <c r="AF32" s="55"/>
      <c r="AG32" s="55"/>
      <c r="AH32" s="55"/>
      <c r="AI32" s="55"/>
      <c r="AJ32" s="55"/>
      <c r="AK32" s="55"/>
    </row>
    <row r="33" spans="1:37" ht="13.5" customHeight="1">
      <c r="A33" s="543" t="str">
        <f>เวลาเรียน1!A36</f>
        <v/>
      </c>
      <c r="B33" s="544" t="str">
        <f>สรุปผลสัมฤทฺธิ์!C35</f>
        <v/>
      </c>
      <c r="C33" s="544" t="str">
        <f>สรุปผลสัมฤทฺธิ์!D35</f>
        <v/>
      </c>
      <c r="D33" s="544" t="str">
        <f>สรุปผลสัมฤทฺธิ์!E35</f>
        <v/>
      </c>
      <c r="E33" s="544" t="str">
        <f>สรุปผลสัมฤทฺธิ์!F35</f>
        <v/>
      </c>
      <c r="F33" s="544" t="str">
        <f>สรุปผลสัมฤทฺธิ์!G35</f>
        <v/>
      </c>
      <c r="G33" s="544" t="str">
        <f>สรุปผลสัมฤทฺธิ์!H35</f>
        <v/>
      </c>
      <c r="H33" s="544" t="str">
        <f>สรุปผลสัมฤทฺธิ์!I35</f>
        <v/>
      </c>
      <c r="I33" s="544" t="str">
        <f>สรุปผลสัมฤทฺธิ์!J35</f>
        <v/>
      </c>
      <c r="J33" s="544" t="str">
        <f>สรุปผลสัมฤทฺธิ์!K35</f>
        <v/>
      </c>
      <c r="K33" s="544" t="str">
        <f>สรุปผลสัมฤทฺธิ์!L35</f>
        <v/>
      </c>
      <c r="L33" s="544" t="str">
        <f>สรุปผลสัมฤทฺธิ์!M35</f>
        <v/>
      </c>
      <c r="M33" s="544" t="str">
        <f>สรุปผลสัมฤทฺธิ์!N35</f>
        <v/>
      </c>
      <c r="N33" s="544" t="str">
        <f>สรุปผลสัมฤทฺธิ์!N35</f>
        <v/>
      </c>
      <c r="O33" s="544" t="str">
        <f>สรุปผลสัมฤทฺธิ์!O35</f>
        <v/>
      </c>
      <c r="P33" s="544" t="str">
        <f>สรุปผลสัมฤทฺธิ์!Q35</f>
        <v/>
      </c>
      <c r="Q33" s="544" t="str">
        <f>สรุปผลสัมฤทฺธิ์!Q35</f>
        <v/>
      </c>
      <c r="R33" s="544" t="str">
        <f>สรุปผลสัมฤทฺธิ์!R35</f>
        <v/>
      </c>
      <c r="S33" s="544" t="str">
        <f>สรุปผลสัมฤทฺธิ์!S35</f>
        <v/>
      </c>
      <c r="T33" s="544" t="str">
        <f>สรุปผลสัมฤทฺธิ์!T35</f>
        <v/>
      </c>
      <c r="U33" s="544" t="str">
        <f>สรุปผลสัมฤทฺธิ์!U35</f>
        <v/>
      </c>
      <c r="V33" s="544" t="str">
        <f>สรุปผลสัมฤทฺธิ์!V35</f>
        <v/>
      </c>
      <c r="W33" s="543" t="str">
        <f>สรุปเวลาเรียน!W34</f>
        <v/>
      </c>
      <c r="X33" s="545" t="str">
        <f>IF(A33="","",IF(AE33="ย้าย","-",กิจกรรมพัฒนผู้เรียน!C35))</f>
        <v/>
      </c>
      <c r="Y33" s="545" t="str">
        <f>IF(A33="","",IF(AE33="ย้าย","-",กิจกรรมพัฒนผู้เรียน!F35))</f>
        <v/>
      </c>
      <c r="Z33" s="545" t="str">
        <f>IF(A33="","",IF(AE33="ย้าย","-",กิจกรรมพัฒนผู้เรียน!I35))</f>
        <v/>
      </c>
      <c r="AA33" s="545" t="str">
        <f>IF(A33="","",IF(AE33="ย้าย","-",กิจกรรมพัฒนผู้เรียน!U35))</f>
        <v/>
      </c>
      <c r="AB33" s="543" t="str">
        <f>คุณลักษณะอันพึงประสงค์!V37</f>
        <v/>
      </c>
      <c r="AC33" s="543" t="str">
        <f>'อ่าน คิดวิเคราะห์ เขียน'!I35</f>
        <v/>
      </c>
      <c r="AD33" s="546" t="str">
        <f>IF(A33="","",IF(AE33="ย้าย","-",IF(สรุปคะแนนทั้งปี!F333="","มผ",IF(สรุปคะแนนทั้งปี!F333="/","ผ"))))</f>
        <v/>
      </c>
      <c r="AE33" s="547" t="str">
        <f>สรุปเวลาเรียน!X34</f>
        <v/>
      </c>
      <c r="AF33" s="55"/>
      <c r="AG33" s="55"/>
      <c r="AH33" s="55"/>
      <c r="AI33" s="55"/>
      <c r="AJ33" s="55"/>
      <c r="AK33" s="55"/>
    </row>
    <row r="34" spans="1:37" ht="13.5" customHeight="1">
      <c r="A34" s="543" t="str">
        <f>เวลาเรียน1!A37</f>
        <v/>
      </c>
      <c r="B34" s="544" t="str">
        <f>สรุปผลสัมฤทฺธิ์!C36</f>
        <v/>
      </c>
      <c r="C34" s="544" t="str">
        <f>สรุปผลสัมฤทฺธิ์!D36</f>
        <v/>
      </c>
      <c r="D34" s="544" t="str">
        <f>สรุปผลสัมฤทฺธิ์!E36</f>
        <v/>
      </c>
      <c r="E34" s="544" t="str">
        <f>สรุปผลสัมฤทฺธิ์!F36</f>
        <v/>
      </c>
      <c r="F34" s="544" t="str">
        <f>สรุปผลสัมฤทฺธิ์!G36</f>
        <v/>
      </c>
      <c r="G34" s="544" t="str">
        <f>สรุปผลสัมฤทฺธิ์!H36</f>
        <v/>
      </c>
      <c r="H34" s="544" t="str">
        <f>สรุปผลสัมฤทฺธิ์!I36</f>
        <v/>
      </c>
      <c r="I34" s="544" t="str">
        <f>สรุปผลสัมฤทฺธิ์!J36</f>
        <v/>
      </c>
      <c r="J34" s="544" t="str">
        <f>สรุปผลสัมฤทฺธิ์!K36</f>
        <v/>
      </c>
      <c r="K34" s="544" t="str">
        <f>สรุปผลสัมฤทฺธิ์!L36</f>
        <v/>
      </c>
      <c r="L34" s="544" t="str">
        <f>สรุปผลสัมฤทฺธิ์!M36</f>
        <v/>
      </c>
      <c r="M34" s="544" t="str">
        <f>สรุปผลสัมฤทฺธิ์!N36</f>
        <v/>
      </c>
      <c r="N34" s="544" t="str">
        <f>สรุปผลสัมฤทฺธิ์!N36</f>
        <v/>
      </c>
      <c r="O34" s="544" t="str">
        <f>สรุปผลสัมฤทฺธิ์!O36</f>
        <v/>
      </c>
      <c r="P34" s="544" t="str">
        <f>สรุปผลสัมฤทฺธิ์!Q36</f>
        <v/>
      </c>
      <c r="Q34" s="544" t="str">
        <f>สรุปผลสัมฤทฺธิ์!Q36</f>
        <v/>
      </c>
      <c r="R34" s="544" t="str">
        <f>สรุปผลสัมฤทฺธิ์!R36</f>
        <v/>
      </c>
      <c r="S34" s="544" t="str">
        <f>สรุปผลสัมฤทฺธิ์!S36</f>
        <v/>
      </c>
      <c r="T34" s="544" t="str">
        <f>สรุปผลสัมฤทฺธิ์!T36</f>
        <v/>
      </c>
      <c r="U34" s="544" t="str">
        <f>สรุปผลสัมฤทฺธิ์!U36</f>
        <v/>
      </c>
      <c r="V34" s="544" t="str">
        <f>สรุปผลสัมฤทฺธิ์!V36</f>
        <v/>
      </c>
      <c r="W34" s="543" t="str">
        <f>สรุปเวลาเรียน!W35</f>
        <v/>
      </c>
      <c r="X34" s="545" t="str">
        <f>IF(A34="","",IF(AE34="ย้าย","-",กิจกรรมพัฒนผู้เรียน!C36))</f>
        <v/>
      </c>
      <c r="Y34" s="545" t="str">
        <f>IF(A34="","",IF(AE34="ย้าย","-",กิจกรรมพัฒนผู้เรียน!F36))</f>
        <v/>
      </c>
      <c r="Z34" s="545" t="str">
        <f>IF(A34="","",IF(AE34="ย้าย","-",กิจกรรมพัฒนผู้เรียน!I36))</f>
        <v/>
      </c>
      <c r="AA34" s="545" t="str">
        <f>IF(A34="","",IF(AE34="ย้าย","-",กิจกรรมพัฒนผู้เรียน!U36))</f>
        <v/>
      </c>
      <c r="AB34" s="543" t="str">
        <f>คุณลักษณะอันพึงประสงค์!V38</f>
        <v/>
      </c>
      <c r="AC34" s="543" t="str">
        <f>'อ่าน คิดวิเคราะห์ เขียน'!I36</f>
        <v/>
      </c>
      <c r="AD34" s="546" t="str">
        <f>IF(A34="","",IF(AE34="ย้าย","-",IF(สรุปคะแนนทั้งปี!F334="","มผ",IF(สรุปคะแนนทั้งปี!F334="/","ผ"))))</f>
        <v/>
      </c>
      <c r="AE34" s="547" t="str">
        <f>สรุปเวลาเรียน!X35</f>
        <v/>
      </c>
      <c r="AF34" s="55"/>
      <c r="AG34" s="55"/>
      <c r="AH34" s="55"/>
      <c r="AI34" s="55"/>
      <c r="AJ34" s="55"/>
      <c r="AK34" s="55"/>
    </row>
    <row r="35" spans="1:37" ht="13.5" customHeight="1">
      <c r="A35" s="543" t="str">
        <f>เวลาเรียน1!A38</f>
        <v/>
      </c>
      <c r="B35" s="544" t="str">
        <f>สรุปผลสัมฤทฺธิ์!C37</f>
        <v/>
      </c>
      <c r="C35" s="544" t="str">
        <f>สรุปผลสัมฤทฺธิ์!D37</f>
        <v/>
      </c>
      <c r="D35" s="544" t="str">
        <f>สรุปผลสัมฤทฺธิ์!E37</f>
        <v/>
      </c>
      <c r="E35" s="544" t="str">
        <f>สรุปผลสัมฤทฺธิ์!F37</f>
        <v/>
      </c>
      <c r="F35" s="544" t="str">
        <f>สรุปผลสัมฤทฺธิ์!G37</f>
        <v/>
      </c>
      <c r="G35" s="544" t="str">
        <f>สรุปผลสัมฤทฺธิ์!H37</f>
        <v/>
      </c>
      <c r="H35" s="544" t="str">
        <f>สรุปผลสัมฤทฺธิ์!I37</f>
        <v/>
      </c>
      <c r="I35" s="544" t="str">
        <f>สรุปผลสัมฤทฺธิ์!J37</f>
        <v/>
      </c>
      <c r="J35" s="544" t="str">
        <f>สรุปผลสัมฤทฺธิ์!K37</f>
        <v/>
      </c>
      <c r="K35" s="544" t="str">
        <f>สรุปผลสัมฤทฺธิ์!L37</f>
        <v/>
      </c>
      <c r="L35" s="544" t="str">
        <f>สรุปผลสัมฤทฺธิ์!M37</f>
        <v/>
      </c>
      <c r="M35" s="544" t="str">
        <f>สรุปผลสัมฤทฺธิ์!N37</f>
        <v/>
      </c>
      <c r="N35" s="544" t="str">
        <f>สรุปผลสัมฤทฺธิ์!N37</f>
        <v/>
      </c>
      <c r="O35" s="544" t="str">
        <f>สรุปผลสัมฤทฺธิ์!O37</f>
        <v/>
      </c>
      <c r="P35" s="544" t="str">
        <f>สรุปผลสัมฤทฺธิ์!Q37</f>
        <v/>
      </c>
      <c r="Q35" s="544" t="str">
        <f>สรุปผลสัมฤทฺธิ์!Q37</f>
        <v/>
      </c>
      <c r="R35" s="544" t="str">
        <f>สรุปผลสัมฤทฺธิ์!R37</f>
        <v/>
      </c>
      <c r="S35" s="544" t="str">
        <f>สรุปผลสัมฤทฺธิ์!S37</f>
        <v/>
      </c>
      <c r="T35" s="544" t="str">
        <f>สรุปผลสัมฤทฺธิ์!T37</f>
        <v/>
      </c>
      <c r="U35" s="544" t="str">
        <f>สรุปผลสัมฤทฺธิ์!U37</f>
        <v/>
      </c>
      <c r="V35" s="544" t="str">
        <f>สรุปผลสัมฤทฺธิ์!V37</f>
        <v/>
      </c>
      <c r="W35" s="543" t="str">
        <f>สรุปเวลาเรียน!W36</f>
        <v/>
      </c>
      <c r="X35" s="545" t="str">
        <f>IF(A35="","",IF(AE35="ย้าย","-",กิจกรรมพัฒนผู้เรียน!C37))</f>
        <v/>
      </c>
      <c r="Y35" s="545" t="str">
        <f>IF(A35="","",IF(AE35="ย้าย","-",กิจกรรมพัฒนผู้เรียน!F37))</f>
        <v/>
      </c>
      <c r="Z35" s="545" t="str">
        <f>IF(A35="","",IF(AE35="ย้าย","-",กิจกรรมพัฒนผู้เรียน!I37))</f>
        <v/>
      </c>
      <c r="AA35" s="545" t="str">
        <f>IF(A35="","",IF(AE35="ย้าย","-",กิจกรรมพัฒนผู้เรียน!U37))</f>
        <v/>
      </c>
      <c r="AB35" s="543" t="str">
        <f>คุณลักษณะอันพึงประสงค์!V39</f>
        <v/>
      </c>
      <c r="AC35" s="543" t="str">
        <f>'อ่าน คิดวิเคราะห์ เขียน'!I37</f>
        <v/>
      </c>
      <c r="AD35" s="546" t="str">
        <f>IF(A35="","",IF(AE35="ย้าย","-",IF(สรุปคะแนนทั้งปี!F335="","มผ",IF(สรุปคะแนนทั้งปี!F335="/","ผ"))))</f>
        <v/>
      </c>
      <c r="AE35" s="547" t="str">
        <f>สรุปเวลาเรียน!X36</f>
        <v/>
      </c>
      <c r="AF35" s="55"/>
      <c r="AG35" s="55"/>
      <c r="AH35" s="55"/>
      <c r="AI35" s="55"/>
      <c r="AJ35" s="55"/>
      <c r="AK35" s="55"/>
    </row>
    <row r="36" spans="1:37" ht="13.5" customHeight="1">
      <c r="A36" s="543" t="str">
        <f>เวลาเรียน1!A39</f>
        <v/>
      </c>
      <c r="B36" s="544" t="str">
        <f>สรุปผลสัมฤทฺธิ์!C38</f>
        <v/>
      </c>
      <c r="C36" s="544" t="str">
        <f>สรุปผลสัมฤทฺธิ์!D38</f>
        <v/>
      </c>
      <c r="D36" s="544" t="str">
        <f>สรุปผลสัมฤทฺธิ์!E38</f>
        <v/>
      </c>
      <c r="E36" s="544" t="str">
        <f>สรุปผลสัมฤทฺธิ์!F38</f>
        <v/>
      </c>
      <c r="F36" s="544" t="str">
        <f>สรุปผลสัมฤทฺธิ์!G38</f>
        <v/>
      </c>
      <c r="G36" s="544" t="str">
        <f>สรุปผลสัมฤทฺธิ์!H38</f>
        <v/>
      </c>
      <c r="H36" s="544" t="str">
        <f>สรุปผลสัมฤทฺธิ์!I38</f>
        <v/>
      </c>
      <c r="I36" s="544" t="str">
        <f>สรุปผลสัมฤทฺธิ์!J38</f>
        <v/>
      </c>
      <c r="J36" s="544" t="str">
        <f>สรุปผลสัมฤทฺธิ์!K38</f>
        <v/>
      </c>
      <c r="K36" s="544" t="str">
        <f>สรุปผลสัมฤทฺธิ์!L38</f>
        <v/>
      </c>
      <c r="L36" s="544" t="str">
        <f>สรุปผลสัมฤทฺธิ์!M38</f>
        <v/>
      </c>
      <c r="M36" s="544" t="str">
        <f>สรุปผลสัมฤทฺธิ์!N38</f>
        <v/>
      </c>
      <c r="N36" s="544" t="str">
        <f>สรุปผลสัมฤทฺธิ์!N38</f>
        <v/>
      </c>
      <c r="O36" s="544" t="str">
        <f>สรุปผลสัมฤทฺธิ์!O38</f>
        <v/>
      </c>
      <c r="P36" s="544" t="str">
        <f>สรุปผลสัมฤทฺธิ์!Q38</f>
        <v/>
      </c>
      <c r="Q36" s="544" t="str">
        <f>สรุปผลสัมฤทฺธิ์!Q38</f>
        <v/>
      </c>
      <c r="R36" s="544" t="str">
        <f>สรุปผลสัมฤทฺธิ์!R38</f>
        <v/>
      </c>
      <c r="S36" s="544" t="str">
        <f>สรุปผลสัมฤทฺธิ์!S38</f>
        <v/>
      </c>
      <c r="T36" s="544" t="str">
        <f>สรุปผลสัมฤทฺธิ์!T38</f>
        <v/>
      </c>
      <c r="U36" s="544" t="str">
        <f>สรุปผลสัมฤทฺธิ์!U38</f>
        <v/>
      </c>
      <c r="V36" s="544" t="str">
        <f>สรุปผลสัมฤทฺธิ์!V38</f>
        <v/>
      </c>
      <c r="W36" s="543" t="str">
        <f>สรุปเวลาเรียน!W37</f>
        <v/>
      </c>
      <c r="X36" s="545" t="str">
        <f>IF(A36="","",IF(AE36="ย้าย","-",กิจกรรมพัฒนผู้เรียน!C38))</f>
        <v/>
      </c>
      <c r="Y36" s="545" t="str">
        <f>IF(A36="","",IF(AE36="ย้าย","-",กิจกรรมพัฒนผู้เรียน!F38))</f>
        <v/>
      </c>
      <c r="Z36" s="545" t="str">
        <f>IF(A36="","",IF(AE36="ย้าย","-",กิจกรรมพัฒนผู้เรียน!I38))</f>
        <v/>
      </c>
      <c r="AA36" s="545" t="str">
        <f>IF(A36="","",IF(AE36="ย้าย","-",กิจกรรมพัฒนผู้เรียน!U38))</f>
        <v/>
      </c>
      <c r="AB36" s="543" t="str">
        <f>คุณลักษณะอันพึงประสงค์!V40</f>
        <v/>
      </c>
      <c r="AC36" s="543" t="str">
        <f>'อ่าน คิดวิเคราะห์ เขียน'!I38</f>
        <v/>
      </c>
      <c r="AD36" s="546" t="str">
        <f>IF(A36="","",IF(AE36="ย้าย","-",IF(สรุปคะแนนทั้งปี!F336="","มผ",IF(สรุปคะแนนทั้งปี!F336="/","ผ"))))</f>
        <v/>
      </c>
      <c r="AE36" s="547" t="str">
        <f>สรุปเวลาเรียน!X37</f>
        <v/>
      </c>
      <c r="AF36" s="55"/>
      <c r="AG36" s="55"/>
      <c r="AH36" s="55"/>
      <c r="AI36" s="55"/>
      <c r="AJ36" s="55"/>
      <c r="AK36" s="55"/>
    </row>
    <row r="37" spans="1:37" ht="13.5" customHeight="1">
      <c r="A37" s="543" t="str">
        <f>เวลาเรียน1!A40</f>
        <v/>
      </c>
      <c r="B37" s="544" t="str">
        <f>สรุปผลสัมฤทฺธิ์!C39</f>
        <v/>
      </c>
      <c r="C37" s="544" t="str">
        <f>สรุปผลสัมฤทฺธิ์!D39</f>
        <v/>
      </c>
      <c r="D37" s="544" t="str">
        <f>สรุปผลสัมฤทฺธิ์!E39</f>
        <v/>
      </c>
      <c r="E37" s="544" t="str">
        <f>สรุปผลสัมฤทฺธิ์!F39</f>
        <v/>
      </c>
      <c r="F37" s="544" t="str">
        <f>สรุปผลสัมฤทฺธิ์!G39</f>
        <v/>
      </c>
      <c r="G37" s="544" t="str">
        <f>สรุปผลสัมฤทฺธิ์!H39</f>
        <v/>
      </c>
      <c r="H37" s="544" t="str">
        <f>สรุปผลสัมฤทฺธิ์!I39</f>
        <v/>
      </c>
      <c r="I37" s="544" t="str">
        <f>สรุปผลสัมฤทฺธิ์!J39</f>
        <v/>
      </c>
      <c r="J37" s="544" t="str">
        <f>สรุปผลสัมฤทฺธิ์!K39</f>
        <v/>
      </c>
      <c r="K37" s="544" t="str">
        <f>สรุปผลสัมฤทฺธิ์!L39</f>
        <v/>
      </c>
      <c r="L37" s="544" t="str">
        <f>สรุปผลสัมฤทฺธิ์!M39</f>
        <v/>
      </c>
      <c r="M37" s="544" t="str">
        <f>สรุปผลสัมฤทฺธิ์!N39</f>
        <v/>
      </c>
      <c r="N37" s="544" t="str">
        <f>สรุปผลสัมฤทฺธิ์!N39</f>
        <v/>
      </c>
      <c r="O37" s="544" t="str">
        <f>สรุปผลสัมฤทฺธิ์!O39</f>
        <v/>
      </c>
      <c r="P37" s="544" t="str">
        <f>สรุปผลสัมฤทฺธิ์!Q39</f>
        <v/>
      </c>
      <c r="Q37" s="544" t="str">
        <f>สรุปผลสัมฤทฺธิ์!Q39</f>
        <v/>
      </c>
      <c r="R37" s="544" t="str">
        <f>สรุปผลสัมฤทฺธิ์!R39</f>
        <v/>
      </c>
      <c r="S37" s="544" t="str">
        <f>สรุปผลสัมฤทฺธิ์!S39</f>
        <v/>
      </c>
      <c r="T37" s="544" t="str">
        <f>สรุปผลสัมฤทฺธิ์!T39</f>
        <v/>
      </c>
      <c r="U37" s="544" t="str">
        <f>สรุปผลสัมฤทฺธิ์!U39</f>
        <v/>
      </c>
      <c r="V37" s="544" t="str">
        <f>สรุปผลสัมฤทฺธิ์!V39</f>
        <v/>
      </c>
      <c r="W37" s="543" t="str">
        <f>สรุปเวลาเรียน!W38</f>
        <v/>
      </c>
      <c r="X37" s="545" t="str">
        <f>IF(A37="","",IF(AE37="ย้าย","-",กิจกรรมพัฒนผู้เรียน!C39))</f>
        <v/>
      </c>
      <c r="Y37" s="545" t="str">
        <f>IF(A37="","",IF(AE37="ย้าย","-",กิจกรรมพัฒนผู้เรียน!F39))</f>
        <v/>
      </c>
      <c r="Z37" s="545" t="str">
        <f>IF(A37="","",IF(AE37="ย้าย","-",กิจกรรมพัฒนผู้เรียน!I39))</f>
        <v/>
      </c>
      <c r="AA37" s="545" t="str">
        <f>IF(A37="","",IF(AE37="ย้าย","-",กิจกรรมพัฒนผู้เรียน!U39))</f>
        <v/>
      </c>
      <c r="AB37" s="543" t="str">
        <f>คุณลักษณะอันพึงประสงค์!V41</f>
        <v/>
      </c>
      <c r="AC37" s="543" t="str">
        <f>'อ่าน คิดวิเคราะห์ เขียน'!I39</f>
        <v/>
      </c>
      <c r="AD37" s="546" t="str">
        <f>IF(A37="","",IF(AE37="ย้าย","-",IF(สรุปคะแนนทั้งปี!F337="","มผ",IF(สรุปคะแนนทั้งปี!F337="/","ผ"))))</f>
        <v/>
      </c>
      <c r="AE37" s="547" t="str">
        <f>สรุปเวลาเรียน!X38</f>
        <v/>
      </c>
      <c r="AF37" s="55"/>
      <c r="AG37" s="55"/>
      <c r="AH37" s="55"/>
      <c r="AI37" s="55"/>
      <c r="AJ37" s="55"/>
      <c r="AK37" s="55"/>
    </row>
    <row r="38" spans="1:37" ht="13.5" customHeight="1">
      <c r="A38" s="543" t="str">
        <f>เวลาเรียน1!A41</f>
        <v/>
      </c>
      <c r="B38" s="544" t="str">
        <f>สรุปผลสัมฤทฺธิ์!C40</f>
        <v/>
      </c>
      <c r="C38" s="544" t="str">
        <f>สรุปผลสัมฤทฺธิ์!D40</f>
        <v/>
      </c>
      <c r="D38" s="544" t="str">
        <f>สรุปผลสัมฤทฺธิ์!E40</f>
        <v/>
      </c>
      <c r="E38" s="544" t="str">
        <f>สรุปผลสัมฤทฺธิ์!F40</f>
        <v/>
      </c>
      <c r="F38" s="544" t="str">
        <f>สรุปผลสัมฤทฺธิ์!G40</f>
        <v/>
      </c>
      <c r="G38" s="544" t="str">
        <f>สรุปผลสัมฤทฺธิ์!H40</f>
        <v/>
      </c>
      <c r="H38" s="544" t="str">
        <f>สรุปผลสัมฤทฺธิ์!I40</f>
        <v/>
      </c>
      <c r="I38" s="544" t="str">
        <f>สรุปผลสัมฤทฺธิ์!J40</f>
        <v/>
      </c>
      <c r="J38" s="544" t="str">
        <f>สรุปผลสัมฤทฺธิ์!K40</f>
        <v/>
      </c>
      <c r="K38" s="544" t="str">
        <f>สรุปผลสัมฤทฺธิ์!L40</f>
        <v/>
      </c>
      <c r="L38" s="544" t="str">
        <f>สรุปผลสัมฤทฺธิ์!M40</f>
        <v/>
      </c>
      <c r="M38" s="544" t="str">
        <f>สรุปผลสัมฤทฺธิ์!N40</f>
        <v/>
      </c>
      <c r="N38" s="544" t="str">
        <f>สรุปผลสัมฤทฺธิ์!N40</f>
        <v/>
      </c>
      <c r="O38" s="544" t="str">
        <f>สรุปผลสัมฤทฺธิ์!O40</f>
        <v/>
      </c>
      <c r="P38" s="544" t="str">
        <f>สรุปผลสัมฤทฺธิ์!Q40</f>
        <v/>
      </c>
      <c r="Q38" s="544" t="str">
        <f>สรุปผลสัมฤทฺธิ์!Q40</f>
        <v/>
      </c>
      <c r="R38" s="544" t="str">
        <f>สรุปผลสัมฤทฺธิ์!R40</f>
        <v/>
      </c>
      <c r="S38" s="544" t="str">
        <f>สรุปผลสัมฤทฺธิ์!S40</f>
        <v/>
      </c>
      <c r="T38" s="544" t="str">
        <f>สรุปผลสัมฤทฺธิ์!T40</f>
        <v/>
      </c>
      <c r="U38" s="544" t="str">
        <f>สรุปผลสัมฤทฺธิ์!U40</f>
        <v/>
      </c>
      <c r="V38" s="544" t="str">
        <f>สรุปผลสัมฤทฺธิ์!V40</f>
        <v/>
      </c>
      <c r="W38" s="543" t="str">
        <f>สรุปเวลาเรียน!W39</f>
        <v/>
      </c>
      <c r="X38" s="545" t="str">
        <f>IF(A38="","",IF(AE38="ย้าย","-",กิจกรรมพัฒนผู้เรียน!C40))</f>
        <v/>
      </c>
      <c r="Y38" s="545" t="str">
        <f>IF(A38="","",IF(AE38="ย้าย","-",กิจกรรมพัฒนผู้เรียน!F40))</f>
        <v/>
      </c>
      <c r="Z38" s="545" t="str">
        <f>IF(A38="","",IF(AE38="ย้าย","-",กิจกรรมพัฒนผู้เรียน!I40))</f>
        <v/>
      </c>
      <c r="AA38" s="545" t="str">
        <f>IF(A38="","",IF(AE38="ย้าย","-",กิจกรรมพัฒนผู้เรียน!U40))</f>
        <v/>
      </c>
      <c r="AB38" s="543" t="str">
        <f>คุณลักษณะอันพึงประสงค์!V42</f>
        <v/>
      </c>
      <c r="AC38" s="543" t="str">
        <f>'อ่าน คิดวิเคราะห์ เขียน'!I40</f>
        <v/>
      </c>
      <c r="AD38" s="546" t="str">
        <f>IF(A38="","",IF(AE38="ย้าย","-",IF(สรุปคะแนนทั้งปี!F338="","มผ",IF(สรุปคะแนนทั้งปี!F338="/","ผ"))))</f>
        <v/>
      </c>
      <c r="AE38" s="547" t="str">
        <f>สรุปเวลาเรียน!X39</f>
        <v/>
      </c>
      <c r="AF38" s="55"/>
      <c r="AG38" s="55"/>
      <c r="AH38" s="55"/>
      <c r="AI38" s="55"/>
      <c r="AJ38" s="55"/>
      <c r="AK38" s="55"/>
    </row>
    <row r="39" spans="1:37" ht="13.5" customHeight="1">
      <c r="A39" s="543" t="str">
        <f>เวลาเรียน1!A42</f>
        <v/>
      </c>
      <c r="B39" s="544" t="str">
        <f>สรุปผลสัมฤทฺธิ์!C41</f>
        <v/>
      </c>
      <c r="C39" s="544" t="str">
        <f>สรุปผลสัมฤทฺธิ์!D41</f>
        <v/>
      </c>
      <c r="D39" s="544" t="str">
        <f>สรุปผลสัมฤทฺธิ์!E41</f>
        <v/>
      </c>
      <c r="E39" s="544" t="str">
        <f>สรุปผลสัมฤทฺธิ์!F41</f>
        <v/>
      </c>
      <c r="F39" s="544" t="str">
        <f>สรุปผลสัมฤทฺธิ์!G41</f>
        <v/>
      </c>
      <c r="G39" s="544" t="str">
        <f>สรุปผลสัมฤทฺธิ์!H41</f>
        <v/>
      </c>
      <c r="H39" s="544" t="str">
        <f>สรุปผลสัมฤทฺธิ์!I41</f>
        <v/>
      </c>
      <c r="I39" s="544" t="str">
        <f>สรุปผลสัมฤทฺธิ์!J41</f>
        <v/>
      </c>
      <c r="J39" s="544" t="str">
        <f>สรุปผลสัมฤทฺธิ์!K41</f>
        <v/>
      </c>
      <c r="K39" s="544" t="str">
        <f>สรุปผลสัมฤทฺธิ์!L41</f>
        <v/>
      </c>
      <c r="L39" s="544" t="str">
        <f>สรุปผลสัมฤทฺธิ์!M41</f>
        <v/>
      </c>
      <c r="M39" s="544" t="str">
        <f>สรุปผลสัมฤทฺธิ์!N41</f>
        <v/>
      </c>
      <c r="N39" s="544" t="str">
        <f>สรุปผลสัมฤทฺธิ์!N41</f>
        <v/>
      </c>
      <c r="O39" s="544" t="str">
        <f>สรุปผลสัมฤทฺธิ์!O41</f>
        <v/>
      </c>
      <c r="P39" s="544" t="str">
        <f>สรุปผลสัมฤทฺธิ์!Q41</f>
        <v/>
      </c>
      <c r="Q39" s="544" t="str">
        <f>สรุปผลสัมฤทฺธิ์!Q41</f>
        <v/>
      </c>
      <c r="R39" s="544" t="str">
        <f>สรุปผลสัมฤทฺธิ์!R41</f>
        <v/>
      </c>
      <c r="S39" s="544" t="str">
        <f>สรุปผลสัมฤทฺธิ์!S41</f>
        <v/>
      </c>
      <c r="T39" s="544" t="str">
        <f>สรุปผลสัมฤทฺธิ์!T41</f>
        <v/>
      </c>
      <c r="U39" s="544" t="str">
        <f>สรุปผลสัมฤทฺธิ์!U41</f>
        <v/>
      </c>
      <c r="V39" s="544" t="str">
        <f>สรุปผลสัมฤทฺธิ์!V41</f>
        <v/>
      </c>
      <c r="W39" s="543" t="str">
        <f>สรุปเวลาเรียน!W40</f>
        <v/>
      </c>
      <c r="X39" s="545" t="str">
        <f>IF(A39="","",IF(AE39="ย้าย","-",กิจกรรมพัฒนผู้เรียน!C41))</f>
        <v/>
      </c>
      <c r="Y39" s="545" t="str">
        <f>IF(A39="","",IF(AE39="ย้าย","-",กิจกรรมพัฒนผู้เรียน!F41))</f>
        <v/>
      </c>
      <c r="Z39" s="545" t="str">
        <f>IF(A39="","",IF(AE39="ย้าย","-",กิจกรรมพัฒนผู้เรียน!I41))</f>
        <v/>
      </c>
      <c r="AA39" s="545" t="str">
        <f>IF(A39="","",IF(AE39="ย้าย","-",กิจกรรมพัฒนผู้เรียน!U41))</f>
        <v/>
      </c>
      <c r="AB39" s="543" t="str">
        <f>คุณลักษณะอันพึงประสงค์!V43</f>
        <v/>
      </c>
      <c r="AC39" s="543" t="str">
        <f>'อ่าน คิดวิเคราะห์ เขียน'!I41</f>
        <v/>
      </c>
      <c r="AD39" s="546" t="str">
        <f>IF(A39="","",IF(AE39="ย้าย","-",IF(สรุปคะแนนทั้งปี!F339="","มผ",IF(สรุปคะแนนทั้งปี!F339="/","ผ"))))</f>
        <v/>
      </c>
      <c r="AE39" s="547" t="str">
        <f>สรุปเวลาเรียน!X40</f>
        <v/>
      </c>
      <c r="AF39" s="55"/>
      <c r="AG39" s="55"/>
      <c r="AH39" s="55"/>
      <c r="AI39" s="55"/>
      <c r="AJ39" s="55"/>
      <c r="AK39" s="55"/>
    </row>
    <row r="40" spans="1:37" ht="13.5" customHeight="1">
      <c r="A40" s="543" t="str">
        <f>เวลาเรียน1!A43</f>
        <v/>
      </c>
      <c r="B40" s="544" t="str">
        <f>สรุปผลสัมฤทฺธิ์!C42</f>
        <v/>
      </c>
      <c r="C40" s="544" t="str">
        <f>สรุปผลสัมฤทฺธิ์!D42</f>
        <v/>
      </c>
      <c r="D40" s="544" t="str">
        <f>สรุปผลสัมฤทฺธิ์!E42</f>
        <v/>
      </c>
      <c r="E40" s="544" t="str">
        <f>สรุปผลสัมฤทฺธิ์!F42</f>
        <v/>
      </c>
      <c r="F40" s="544" t="str">
        <f>สรุปผลสัมฤทฺธิ์!G42</f>
        <v/>
      </c>
      <c r="G40" s="544" t="str">
        <f>สรุปผลสัมฤทฺธิ์!H42</f>
        <v/>
      </c>
      <c r="H40" s="544" t="str">
        <f>สรุปผลสัมฤทฺธิ์!I42</f>
        <v/>
      </c>
      <c r="I40" s="544" t="str">
        <f>สรุปผลสัมฤทฺธิ์!J42</f>
        <v/>
      </c>
      <c r="J40" s="544" t="str">
        <f>สรุปผลสัมฤทฺธิ์!K42</f>
        <v/>
      </c>
      <c r="K40" s="544" t="str">
        <f>สรุปผลสัมฤทฺธิ์!L42</f>
        <v/>
      </c>
      <c r="L40" s="544" t="str">
        <f>สรุปผลสัมฤทฺธิ์!M42</f>
        <v/>
      </c>
      <c r="M40" s="544" t="str">
        <f>สรุปผลสัมฤทฺธิ์!N42</f>
        <v/>
      </c>
      <c r="N40" s="544" t="str">
        <f>สรุปผลสัมฤทฺธิ์!N42</f>
        <v/>
      </c>
      <c r="O40" s="544" t="str">
        <f>สรุปผลสัมฤทฺธิ์!O42</f>
        <v/>
      </c>
      <c r="P40" s="544" t="str">
        <f>สรุปผลสัมฤทฺธิ์!Q42</f>
        <v/>
      </c>
      <c r="Q40" s="544" t="str">
        <f>สรุปผลสัมฤทฺธิ์!Q42</f>
        <v/>
      </c>
      <c r="R40" s="544" t="str">
        <f>สรุปผลสัมฤทฺธิ์!R42</f>
        <v/>
      </c>
      <c r="S40" s="544" t="str">
        <f>สรุปผลสัมฤทฺธิ์!S42</f>
        <v/>
      </c>
      <c r="T40" s="544" t="str">
        <f>สรุปผลสัมฤทฺธิ์!T42</f>
        <v/>
      </c>
      <c r="U40" s="544" t="str">
        <f>สรุปผลสัมฤทฺธิ์!U42</f>
        <v/>
      </c>
      <c r="V40" s="544" t="str">
        <f>สรุปผลสัมฤทฺธิ์!V42</f>
        <v/>
      </c>
      <c r="W40" s="543" t="str">
        <f>สรุปเวลาเรียน!W41</f>
        <v/>
      </c>
      <c r="X40" s="545" t="str">
        <f>IF(A40="","",IF(AE40="ย้าย","-",กิจกรรมพัฒนผู้เรียน!C42))</f>
        <v/>
      </c>
      <c r="Y40" s="545" t="str">
        <f>IF(A40="","",IF(AE40="ย้าย","-",กิจกรรมพัฒนผู้เรียน!F42))</f>
        <v/>
      </c>
      <c r="Z40" s="545" t="str">
        <f>IF(A40="","",IF(AE40="ย้าย","-",กิจกรรมพัฒนผู้เรียน!I42))</f>
        <v/>
      </c>
      <c r="AA40" s="545" t="str">
        <f>IF(A40="","",IF(AE40="ย้าย","-",กิจกรรมพัฒนผู้เรียน!U42))</f>
        <v/>
      </c>
      <c r="AB40" s="543" t="str">
        <f>คุณลักษณะอันพึงประสงค์!V44</f>
        <v/>
      </c>
      <c r="AC40" s="543" t="str">
        <f>'อ่าน คิดวิเคราะห์ เขียน'!I42</f>
        <v/>
      </c>
      <c r="AD40" s="546" t="str">
        <f>IF(A40="","",IF(AE40="ย้าย","-",IF(สรุปคะแนนทั้งปี!F340="","มผ",IF(สรุปคะแนนทั้งปี!F340="/","ผ"))))</f>
        <v/>
      </c>
      <c r="AE40" s="547" t="str">
        <f>สรุปเวลาเรียน!X41</f>
        <v/>
      </c>
      <c r="AF40" s="55"/>
      <c r="AG40" s="55"/>
      <c r="AH40" s="55"/>
      <c r="AI40" s="55"/>
      <c r="AJ40" s="55"/>
      <c r="AK40" s="55"/>
    </row>
    <row r="41" spans="1:37" ht="13.5" customHeight="1">
      <c r="A41" s="543" t="str">
        <f>เวลาเรียน1!A44</f>
        <v/>
      </c>
      <c r="B41" s="544" t="str">
        <f>สรุปผลสัมฤทฺธิ์!C43</f>
        <v/>
      </c>
      <c r="C41" s="544" t="str">
        <f>สรุปผลสัมฤทฺธิ์!D43</f>
        <v/>
      </c>
      <c r="D41" s="544" t="str">
        <f>สรุปผลสัมฤทฺธิ์!E43</f>
        <v/>
      </c>
      <c r="E41" s="544" t="str">
        <f>สรุปผลสัมฤทฺธิ์!F43</f>
        <v/>
      </c>
      <c r="F41" s="544" t="str">
        <f>สรุปผลสัมฤทฺธิ์!G43</f>
        <v/>
      </c>
      <c r="G41" s="544" t="str">
        <f>สรุปผลสัมฤทฺธิ์!H43</f>
        <v/>
      </c>
      <c r="H41" s="544" t="str">
        <f>สรุปผลสัมฤทฺธิ์!I43</f>
        <v/>
      </c>
      <c r="I41" s="544" t="str">
        <f>สรุปผลสัมฤทฺธิ์!J43</f>
        <v/>
      </c>
      <c r="J41" s="544" t="str">
        <f>สรุปผลสัมฤทฺธิ์!K43</f>
        <v/>
      </c>
      <c r="K41" s="544" t="str">
        <f>สรุปผลสัมฤทฺธิ์!L43</f>
        <v/>
      </c>
      <c r="L41" s="544" t="str">
        <f>สรุปผลสัมฤทฺธิ์!M43</f>
        <v/>
      </c>
      <c r="M41" s="544" t="str">
        <f>สรุปผลสัมฤทฺธิ์!N43</f>
        <v/>
      </c>
      <c r="N41" s="544" t="str">
        <f>สรุปผลสัมฤทฺธิ์!N43</f>
        <v/>
      </c>
      <c r="O41" s="544" t="str">
        <f>สรุปผลสัมฤทฺธิ์!O43</f>
        <v/>
      </c>
      <c r="P41" s="544" t="str">
        <f>สรุปผลสัมฤทฺธิ์!Q43</f>
        <v/>
      </c>
      <c r="Q41" s="544" t="str">
        <f>สรุปผลสัมฤทฺธิ์!Q43</f>
        <v/>
      </c>
      <c r="R41" s="544" t="str">
        <f>สรุปผลสัมฤทฺธิ์!R43</f>
        <v/>
      </c>
      <c r="S41" s="544" t="str">
        <f>สรุปผลสัมฤทฺธิ์!S43</f>
        <v/>
      </c>
      <c r="T41" s="544" t="str">
        <f>สรุปผลสัมฤทฺธิ์!T43</f>
        <v/>
      </c>
      <c r="U41" s="544" t="str">
        <f>สรุปผลสัมฤทฺธิ์!U43</f>
        <v/>
      </c>
      <c r="V41" s="544" t="str">
        <f>สรุปผลสัมฤทฺธิ์!V43</f>
        <v/>
      </c>
      <c r="W41" s="543" t="str">
        <f>สรุปเวลาเรียน!W42</f>
        <v/>
      </c>
      <c r="X41" s="545" t="str">
        <f>IF(A41="","",IF(AE41="ย้าย","-",กิจกรรมพัฒนผู้เรียน!C43))</f>
        <v/>
      </c>
      <c r="Y41" s="545" t="str">
        <f>IF(A41="","",IF(AE41="ย้าย","-",กิจกรรมพัฒนผู้เรียน!F43))</f>
        <v/>
      </c>
      <c r="Z41" s="545" t="str">
        <f>IF(A41="","",IF(AE41="ย้าย","-",กิจกรรมพัฒนผู้เรียน!I43))</f>
        <v/>
      </c>
      <c r="AA41" s="545" t="str">
        <f>IF(A41="","",IF(AE41="ย้าย","-",กิจกรรมพัฒนผู้เรียน!U43))</f>
        <v/>
      </c>
      <c r="AB41" s="543" t="str">
        <f>คุณลักษณะอันพึงประสงค์!V45</f>
        <v/>
      </c>
      <c r="AC41" s="543" t="str">
        <f>'อ่าน คิดวิเคราะห์ เขียน'!I43</f>
        <v/>
      </c>
      <c r="AD41" s="546" t="str">
        <f>IF(A41="","",IF(AE41="ย้าย","-",IF(สรุปคะแนนทั้งปี!F341="","มผ",IF(สรุปคะแนนทั้งปี!F341="/","ผ"))))</f>
        <v/>
      </c>
      <c r="AE41" s="547" t="str">
        <f>สรุปเวลาเรียน!X42</f>
        <v/>
      </c>
      <c r="AF41" s="55"/>
      <c r="AG41" s="55"/>
      <c r="AH41" s="55"/>
      <c r="AI41" s="55"/>
      <c r="AJ41" s="55"/>
      <c r="AK41" s="55"/>
    </row>
    <row r="42" spans="1:37" ht="13.5" customHeight="1">
      <c r="A42" s="543" t="str">
        <f>เวลาเรียน1!A45</f>
        <v/>
      </c>
      <c r="B42" s="544" t="str">
        <f>สรุปผลสัมฤทฺธิ์!C44</f>
        <v/>
      </c>
      <c r="C42" s="544" t="str">
        <f>สรุปผลสัมฤทฺธิ์!D44</f>
        <v/>
      </c>
      <c r="D42" s="544" t="str">
        <f>สรุปผลสัมฤทฺธิ์!E44</f>
        <v/>
      </c>
      <c r="E42" s="544" t="str">
        <f>สรุปผลสัมฤทฺธิ์!F44</f>
        <v/>
      </c>
      <c r="F42" s="544" t="str">
        <f>สรุปผลสัมฤทฺธิ์!G44</f>
        <v/>
      </c>
      <c r="G42" s="544" t="str">
        <f>สรุปผลสัมฤทฺธิ์!H44</f>
        <v/>
      </c>
      <c r="H42" s="544" t="str">
        <f>สรุปผลสัมฤทฺธิ์!I44</f>
        <v/>
      </c>
      <c r="I42" s="544" t="str">
        <f>สรุปผลสัมฤทฺธิ์!J44</f>
        <v/>
      </c>
      <c r="J42" s="544" t="str">
        <f>สรุปผลสัมฤทฺธิ์!K44</f>
        <v/>
      </c>
      <c r="K42" s="544" t="str">
        <f>สรุปผลสัมฤทฺธิ์!L44</f>
        <v/>
      </c>
      <c r="L42" s="544" t="str">
        <f>สรุปผลสัมฤทฺธิ์!M44</f>
        <v/>
      </c>
      <c r="M42" s="544" t="str">
        <f>สรุปผลสัมฤทฺธิ์!N44</f>
        <v/>
      </c>
      <c r="N42" s="544" t="str">
        <f>สรุปผลสัมฤทฺธิ์!N44</f>
        <v/>
      </c>
      <c r="O42" s="544" t="str">
        <f>สรุปผลสัมฤทฺธิ์!O44</f>
        <v/>
      </c>
      <c r="P42" s="544" t="str">
        <f>สรุปผลสัมฤทฺธิ์!Q44</f>
        <v/>
      </c>
      <c r="Q42" s="544" t="str">
        <f>สรุปผลสัมฤทฺธิ์!Q44</f>
        <v/>
      </c>
      <c r="R42" s="544" t="str">
        <f>สรุปผลสัมฤทฺธิ์!R44</f>
        <v/>
      </c>
      <c r="S42" s="544" t="str">
        <f>สรุปผลสัมฤทฺธิ์!S44</f>
        <v/>
      </c>
      <c r="T42" s="544" t="str">
        <f>สรุปผลสัมฤทฺธิ์!T44</f>
        <v/>
      </c>
      <c r="U42" s="544" t="str">
        <f>สรุปผลสัมฤทฺธิ์!U44</f>
        <v/>
      </c>
      <c r="V42" s="544" t="str">
        <f>สรุปผลสัมฤทฺธิ์!V44</f>
        <v/>
      </c>
      <c r="W42" s="543" t="str">
        <f>สรุปเวลาเรียน!W43</f>
        <v/>
      </c>
      <c r="X42" s="545" t="str">
        <f>IF(A42="","",IF(AE42="ย้าย","-",กิจกรรมพัฒนผู้เรียน!C44))</f>
        <v/>
      </c>
      <c r="Y42" s="545" t="str">
        <f>IF(A42="","",IF(AE42="ย้าย","-",กิจกรรมพัฒนผู้เรียน!F44))</f>
        <v/>
      </c>
      <c r="Z42" s="545" t="str">
        <f>IF(A42="","",IF(AE42="ย้าย","-",กิจกรรมพัฒนผู้เรียน!I44))</f>
        <v/>
      </c>
      <c r="AA42" s="545" t="str">
        <f>IF(A42="","",IF(AE42="ย้าย","-",กิจกรรมพัฒนผู้เรียน!U44))</f>
        <v/>
      </c>
      <c r="AB42" s="543" t="str">
        <f>คุณลักษณะอันพึงประสงค์!V46</f>
        <v/>
      </c>
      <c r="AC42" s="543" t="str">
        <f>'อ่าน คิดวิเคราะห์ เขียน'!I44</f>
        <v/>
      </c>
      <c r="AD42" s="546" t="str">
        <f>IF(A42="","",IF(AE42="ย้าย","-",IF(สรุปคะแนนทั้งปี!F342="","มผ",IF(สรุปคะแนนทั้งปี!F342="/","ผ"))))</f>
        <v/>
      </c>
      <c r="AE42" s="547" t="str">
        <f>สรุปเวลาเรียน!X43</f>
        <v/>
      </c>
      <c r="AF42" s="55"/>
      <c r="AG42" s="55"/>
      <c r="AH42" s="55"/>
      <c r="AI42" s="55"/>
      <c r="AJ42" s="55"/>
      <c r="AK42" s="55"/>
    </row>
    <row r="43" spans="1:37" ht="13.5" customHeight="1">
      <c r="A43" s="543" t="str">
        <f>เวลาเรียน1!A46</f>
        <v/>
      </c>
      <c r="B43" s="544" t="str">
        <f>สรุปผลสัมฤทฺธิ์!C45</f>
        <v/>
      </c>
      <c r="C43" s="544" t="str">
        <f>สรุปผลสัมฤทฺธิ์!D45</f>
        <v/>
      </c>
      <c r="D43" s="544" t="str">
        <f>สรุปผลสัมฤทฺธิ์!E45</f>
        <v/>
      </c>
      <c r="E43" s="544" t="str">
        <f>สรุปผลสัมฤทฺธิ์!F45</f>
        <v/>
      </c>
      <c r="F43" s="544" t="str">
        <f>สรุปผลสัมฤทฺธิ์!G45</f>
        <v/>
      </c>
      <c r="G43" s="544" t="str">
        <f>สรุปผลสัมฤทฺธิ์!H45</f>
        <v/>
      </c>
      <c r="H43" s="544" t="str">
        <f>สรุปผลสัมฤทฺธิ์!I45</f>
        <v/>
      </c>
      <c r="I43" s="544" t="str">
        <f>สรุปผลสัมฤทฺธิ์!J45</f>
        <v/>
      </c>
      <c r="J43" s="544" t="str">
        <f>สรุปผลสัมฤทฺธิ์!K45</f>
        <v/>
      </c>
      <c r="K43" s="544" t="str">
        <f>สรุปผลสัมฤทฺธิ์!L45</f>
        <v/>
      </c>
      <c r="L43" s="544" t="str">
        <f>สรุปผลสัมฤทฺธิ์!M45</f>
        <v/>
      </c>
      <c r="M43" s="544" t="str">
        <f>สรุปผลสัมฤทฺธิ์!N45</f>
        <v/>
      </c>
      <c r="N43" s="544" t="str">
        <f>สรุปผลสัมฤทฺธิ์!N45</f>
        <v/>
      </c>
      <c r="O43" s="544" t="str">
        <f>สรุปผลสัมฤทฺธิ์!O45</f>
        <v/>
      </c>
      <c r="P43" s="544" t="str">
        <f>สรุปผลสัมฤทฺธิ์!Q45</f>
        <v/>
      </c>
      <c r="Q43" s="544" t="str">
        <f>สรุปผลสัมฤทฺธิ์!Q45</f>
        <v/>
      </c>
      <c r="R43" s="544" t="str">
        <f>สรุปผลสัมฤทฺธิ์!R45</f>
        <v/>
      </c>
      <c r="S43" s="544" t="str">
        <f>สรุปผลสัมฤทฺธิ์!S45</f>
        <v/>
      </c>
      <c r="T43" s="544" t="str">
        <f>สรุปผลสัมฤทฺธิ์!T45</f>
        <v/>
      </c>
      <c r="U43" s="544" t="str">
        <f>สรุปผลสัมฤทฺธิ์!U45</f>
        <v/>
      </c>
      <c r="V43" s="544" t="str">
        <f>สรุปผลสัมฤทฺธิ์!V45</f>
        <v/>
      </c>
      <c r="W43" s="543" t="str">
        <f>สรุปเวลาเรียน!W44</f>
        <v/>
      </c>
      <c r="X43" s="545" t="str">
        <f>IF(A43="","",IF(AE43="ย้าย","-",กิจกรรมพัฒนผู้เรียน!C45))</f>
        <v/>
      </c>
      <c r="Y43" s="545" t="str">
        <f>IF(A43="","",IF(AE43="ย้าย","-",กิจกรรมพัฒนผู้เรียน!F45))</f>
        <v/>
      </c>
      <c r="Z43" s="545" t="str">
        <f>IF(A43="","",IF(AE43="ย้าย","-",กิจกรรมพัฒนผู้เรียน!I45))</f>
        <v/>
      </c>
      <c r="AA43" s="545" t="str">
        <f>IF(A43="","",IF(AE43="ย้าย","-",กิจกรรมพัฒนผู้เรียน!U45))</f>
        <v/>
      </c>
      <c r="AB43" s="543" t="str">
        <f>คุณลักษณะอันพึงประสงค์!V47</f>
        <v/>
      </c>
      <c r="AC43" s="543" t="str">
        <f>'อ่าน คิดวิเคราะห์ เขียน'!I45</f>
        <v/>
      </c>
      <c r="AD43" s="546" t="str">
        <f>IF(A43="","",IF(AE43="ย้าย","-",IF(สรุปคะแนนทั้งปี!F343="","มผ",IF(สรุปคะแนนทั้งปี!F343="/","ผ"))))</f>
        <v/>
      </c>
      <c r="AE43" s="547" t="str">
        <f>สรุปเวลาเรียน!X44</f>
        <v/>
      </c>
      <c r="AF43" s="55"/>
      <c r="AG43" s="55"/>
      <c r="AH43" s="55"/>
      <c r="AI43" s="55"/>
      <c r="AJ43" s="55"/>
      <c r="AK43" s="55"/>
    </row>
    <row r="44" spans="1:37" ht="13.5" customHeight="1">
      <c r="A44" s="543" t="str">
        <f>เวลาเรียน1!A47</f>
        <v/>
      </c>
      <c r="B44" s="544" t="str">
        <f>สรุปผลสัมฤทฺธิ์!C46</f>
        <v/>
      </c>
      <c r="C44" s="544" t="str">
        <f>สรุปผลสัมฤทฺธิ์!D46</f>
        <v/>
      </c>
      <c r="D44" s="544" t="str">
        <f>สรุปผลสัมฤทฺธิ์!E46</f>
        <v/>
      </c>
      <c r="E44" s="544" t="str">
        <f>สรุปผลสัมฤทฺธิ์!F46</f>
        <v/>
      </c>
      <c r="F44" s="544" t="str">
        <f>สรุปผลสัมฤทฺธิ์!G46</f>
        <v/>
      </c>
      <c r="G44" s="544" t="str">
        <f>สรุปผลสัมฤทฺธิ์!H46</f>
        <v/>
      </c>
      <c r="H44" s="544" t="str">
        <f>สรุปผลสัมฤทฺธิ์!I46</f>
        <v/>
      </c>
      <c r="I44" s="544" t="str">
        <f>สรุปผลสัมฤทฺธิ์!J46</f>
        <v/>
      </c>
      <c r="J44" s="544" t="str">
        <f>สรุปผลสัมฤทฺธิ์!K46</f>
        <v/>
      </c>
      <c r="K44" s="544" t="str">
        <f>สรุปผลสัมฤทฺธิ์!L46</f>
        <v/>
      </c>
      <c r="L44" s="544" t="str">
        <f>สรุปผลสัมฤทฺธิ์!M46</f>
        <v/>
      </c>
      <c r="M44" s="544" t="str">
        <f>สรุปผลสัมฤทฺธิ์!N46</f>
        <v/>
      </c>
      <c r="N44" s="544" t="str">
        <f>สรุปผลสัมฤทฺธิ์!N46</f>
        <v/>
      </c>
      <c r="O44" s="544" t="str">
        <f>สรุปผลสัมฤทฺธิ์!O46</f>
        <v/>
      </c>
      <c r="P44" s="544" t="str">
        <f>สรุปผลสัมฤทฺธิ์!Q46</f>
        <v/>
      </c>
      <c r="Q44" s="544" t="str">
        <f>สรุปผลสัมฤทฺธิ์!Q46</f>
        <v/>
      </c>
      <c r="R44" s="544" t="str">
        <f>สรุปผลสัมฤทฺธิ์!R46</f>
        <v/>
      </c>
      <c r="S44" s="544" t="str">
        <f>สรุปผลสัมฤทฺธิ์!S46</f>
        <v/>
      </c>
      <c r="T44" s="544" t="str">
        <f>สรุปผลสัมฤทฺธิ์!T46</f>
        <v/>
      </c>
      <c r="U44" s="544" t="str">
        <f>สรุปผลสัมฤทฺธิ์!U46</f>
        <v/>
      </c>
      <c r="V44" s="544" t="str">
        <f>สรุปผลสัมฤทฺธิ์!V46</f>
        <v/>
      </c>
      <c r="W44" s="543" t="str">
        <f>สรุปเวลาเรียน!W45</f>
        <v/>
      </c>
      <c r="X44" s="545" t="str">
        <f>IF(A44="","",IF(AE44="ย้าย","-",กิจกรรมพัฒนผู้เรียน!C46))</f>
        <v/>
      </c>
      <c r="Y44" s="545" t="str">
        <f>IF(A44="","",IF(AE44="ย้าย","-",กิจกรรมพัฒนผู้เรียน!F46))</f>
        <v/>
      </c>
      <c r="Z44" s="545" t="str">
        <f>IF(A44="","",IF(AE44="ย้าย","-",กิจกรรมพัฒนผู้เรียน!I46))</f>
        <v/>
      </c>
      <c r="AA44" s="545" t="str">
        <f>IF(A44="","",IF(AE44="ย้าย","-",กิจกรรมพัฒนผู้เรียน!U46))</f>
        <v/>
      </c>
      <c r="AB44" s="543" t="str">
        <f>คุณลักษณะอันพึงประสงค์!V48</f>
        <v/>
      </c>
      <c r="AC44" s="543" t="str">
        <f>'อ่าน คิดวิเคราะห์ เขียน'!I46</f>
        <v/>
      </c>
      <c r="AD44" s="546" t="str">
        <f>IF(A44="","",IF(AE44="ย้าย","-",IF(สรุปคะแนนทั้งปี!F354="","มผ",IF(สรุปคะแนนทั้งปี!F354="/","ผ"))))</f>
        <v/>
      </c>
      <c r="AE44" s="547" t="str">
        <f>สรุปเวลาเรียน!X45</f>
        <v/>
      </c>
      <c r="AF44" s="55"/>
      <c r="AG44" s="55"/>
      <c r="AH44" s="55"/>
      <c r="AI44" s="55"/>
      <c r="AJ44" s="55"/>
      <c r="AK44" s="55"/>
    </row>
    <row r="45" spans="1:37" ht="13.5" customHeight="1">
      <c r="A45" s="543" t="str">
        <f>เวลาเรียน1!A48</f>
        <v/>
      </c>
      <c r="B45" s="544" t="str">
        <f>สรุปผลสัมฤทฺธิ์!C47</f>
        <v/>
      </c>
      <c r="C45" s="544" t="str">
        <f>สรุปผลสัมฤทฺธิ์!D47</f>
        <v/>
      </c>
      <c r="D45" s="544" t="str">
        <f>สรุปผลสัมฤทฺธิ์!E47</f>
        <v/>
      </c>
      <c r="E45" s="544" t="str">
        <f>สรุปผลสัมฤทฺธิ์!F47</f>
        <v/>
      </c>
      <c r="F45" s="544" t="str">
        <f>สรุปผลสัมฤทฺธิ์!G47</f>
        <v/>
      </c>
      <c r="G45" s="544" t="str">
        <f>สรุปผลสัมฤทฺธิ์!H47</f>
        <v/>
      </c>
      <c r="H45" s="544" t="str">
        <f>สรุปผลสัมฤทฺธิ์!I47</f>
        <v/>
      </c>
      <c r="I45" s="544" t="str">
        <f>สรุปผลสัมฤทฺธิ์!J47</f>
        <v/>
      </c>
      <c r="J45" s="544" t="str">
        <f>สรุปผลสัมฤทฺธิ์!K47</f>
        <v/>
      </c>
      <c r="K45" s="544" t="str">
        <f>สรุปผลสัมฤทฺธิ์!L47</f>
        <v/>
      </c>
      <c r="L45" s="544" t="str">
        <f>สรุปผลสัมฤทฺธิ์!M47</f>
        <v/>
      </c>
      <c r="M45" s="544" t="str">
        <f>สรุปผลสัมฤทฺธิ์!N47</f>
        <v/>
      </c>
      <c r="N45" s="544" t="str">
        <f>สรุปผลสัมฤทฺธิ์!N47</f>
        <v/>
      </c>
      <c r="O45" s="544" t="str">
        <f>สรุปผลสัมฤทฺธิ์!O47</f>
        <v/>
      </c>
      <c r="P45" s="544" t="str">
        <f>สรุปผลสัมฤทฺธิ์!Q47</f>
        <v/>
      </c>
      <c r="Q45" s="544" t="str">
        <f>สรุปผลสัมฤทฺธิ์!Q47</f>
        <v/>
      </c>
      <c r="R45" s="544" t="str">
        <f>สรุปผลสัมฤทฺธิ์!R47</f>
        <v/>
      </c>
      <c r="S45" s="544" t="str">
        <f>สรุปผลสัมฤทฺธิ์!S47</f>
        <v/>
      </c>
      <c r="T45" s="544" t="str">
        <f>สรุปผลสัมฤทฺธิ์!T47</f>
        <v/>
      </c>
      <c r="U45" s="544" t="str">
        <f>สรุปผลสัมฤทฺธิ์!U47</f>
        <v/>
      </c>
      <c r="V45" s="544" t="str">
        <f>สรุปผลสัมฤทฺธิ์!V47</f>
        <v/>
      </c>
      <c r="W45" s="543" t="str">
        <f>สรุปเวลาเรียน!W46</f>
        <v/>
      </c>
      <c r="X45" s="545" t="str">
        <f>IF(A45="","",IF(AE45="ย้าย","-",กิจกรรมพัฒนผู้เรียน!C47))</f>
        <v/>
      </c>
      <c r="Y45" s="545" t="str">
        <f>IF(A45="","",IF(AE45="ย้าย","-",กิจกรรมพัฒนผู้เรียน!F47))</f>
        <v/>
      </c>
      <c r="Z45" s="545" t="str">
        <f>IF(A45="","",IF(AE45="ย้าย","-",กิจกรรมพัฒนผู้เรียน!I47))</f>
        <v/>
      </c>
      <c r="AA45" s="545" t="str">
        <f>IF(A45="","",IF(AE45="ย้าย","-",กิจกรรมพัฒนผู้เรียน!U47))</f>
        <v/>
      </c>
      <c r="AB45" s="543" t="str">
        <f>คุณลักษณะอันพึงประสงค์!V49</f>
        <v/>
      </c>
      <c r="AC45" s="543" t="str">
        <f>'อ่าน คิดวิเคราะห์ เขียน'!I47</f>
        <v/>
      </c>
      <c r="AD45" s="546" t="str">
        <f>IF(A45="","",IF(AE45="ย้าย","-",IF(สรุปคะแนนทั้งปี!F355="","มผ",IF(สรุปคะแนนทั้งปี!F355="/","ผ"))))</f>
        <v/>
      </c>
      <c r="AE45" s="547" t="str">
        <f>สรุปเวลาเรียน!X46</f>
        <v/>
      </c>
      <c r="AF45" s="55"/>
      <c r="AG45" s="55"/>
      <c r="AH45" s="55"/>
      <c r="AI45" s="55"/>
      <c r="AJ45" s="55"/>
      <c r="AK45" s="55"/>
    </row>
    <row r="46" spans="1:37" ht="13.5" customHeight="1">
      <c r="A46" s="543" t="str">
        <f>เวลาเรียน1!A49</f>
        <v/>
      </c>
      <c r="B46" s="544" t="str">
        <f>สรุปผลสัมฤทฺธิ์!C48</f>
        <v/>
      </c>
      <c r="C46" s="544" t="str">
        <f>สรุปผลสัมฤทฺธิ์!D48</f>
        <v/>
      </c>
      <c r="D46" s="544" t="str">
        <f>สรุปผลสัมฤทฺธิ์!E48</f>
        <v/>
      </c>
      <c r="E46" s="544" t="str">
        <f>สรุปผลสัมฤทฺธิ์!F48</f>
        <v/>
      </c>
      <c r="F46" s="544" t="str">
        <f>สรุปผลสัมฤทฺธิ์!G48</f>
        <v/>
      </c>
      <c r="G46" s="544" t="str">
        <f>สรุปผลสัมฤทฺธิ์!H48</f>
        <v/>
      </c>
      <c r="H46" s="544" t="str">
        <f>สรุปผลสัมฤทฺธิ์!I48</f>
        <v/>
      </c>
      <c r="I46" s="544" t="str">
        <f>สรุปผลสัมฤทฺธิ์!J48</f>
        <v/>
      </c>
      <c r="J46" s="544" t="str">
        <f>สรุปผลสัมฤทฺธิ์!K48</f>
        <v/>
      </c>
      <c r="K46" s="544" t="str">
        <f>สรุปผลสัมฤทฺธิ์!L48</f>
        <v/>
      </c>
      <c r="L46" s="544" t="str">
        <f>สรุปผลสัมฤทฺธิ์!M48</f>
        <v/>
      </c>
      <c r="M46" s="544" t="str">
        <f>สรุปผลสัมฤทฺธิ์!N48</f>
        <v/>
      </c>
      <c r="N46" s="544" t="str">
        <f>สรุปผลสัมฤทฺธิ์!N48</f>
        <v/>
      </c>
      <c r="O46" s="544" t="str">
        <f>สรุปผลสัมฤทฺธิ์!O48</f>
        <v/>
      </c>
      <c r="P46" s="544" t="str">
        <f>สรุปผลสัมฤทฺธิ์!Q48</f>
        <v/>
      </c>
      <c r="Q46" s="544" t="str">
        <f>สรุปผลสัมฤทฺธิ์!Q48</f>
        <v/>
      </c>
      <c r="R46" s="544" t="str">
        <f>สรุปผลสัมฤทฺธิ์!R48</f>
        <v/>
      </c>
      <c r="S46" s="544" t="str">
        <f>สรุปผลสัมฤทฺธิ์!S48</f>
        <v/>
      </c>
      <c r="T46" s="544" t="str">
        <f>สรุปผลสัมฤทฺธิ์!T48</f>
        <v/>
      </c>
      <c r="U46" s="544" t="str">
        <f>สรุปผลสัมฤทฺธิ์!U48</f>
        <v/>
      </c>
      <c r="V46" s="544" t="str">
        <f>สรุปผลสัมฤทฺธิ์!V48</f>
        <v/>
      </c>
      <c r="W46" s="543" t="str">
        <f>สรุปเวลาเรียน!W47</f>
        <v/>
      </c>
      <c r="X46" s="545" t="str">
        <f>IF(A46="","",IF(AE46="ย้าย","-",กิจกรรมพัฒนผู้เรียน!C48))</f>
        <v/>
      </c>
      <c r="Y46" s="545" t="str">
        <f>IF(A46="","",IF(AE46="ย้าย","-",กิจกรรมพัฒนผู้เรียน!F48))</f>
        <v/>
      </c>
      <c r="Z46" s="545" t="str">
        <f>IF(A46="","",IF(AE46="ย้าย","-",กิจกรรมพัฒนผู้เรียน!I48))</f>
        <v/>
      </c>
      <c r="AA46" s="545" t="str">
        <f>IF(A46="","",IF(AE46="ย้าย","-",กิจกรรมพัฒนผู้เรียน!U48))</f>
        <v/>
      </c>
      <c r="AB46" s="543" t="str">
        <f>คุณลักษณะอันพึงประสงค์!V50</f>
        <v/>
      </c>
      <c r="AC46" s="543" t="str">
        <f>'อ่าน คิดวิเคราะห์ เขียน'!I48</f>
        <v/>
      </c>
      <c r="AD46" s="546" t="str">
        <f>IF(A46="","",IF(AE46="ย้าย","-",IF(สรุปคะแนนทั้งปี!F356="","มผ",IF(สรุปคะแนนทั้งปี!F356="/","ผ"))))</f>
        <v/>
      </c>
      <c r="AE46" s="547" t="str">
        <f>สรุปเวลาเรียน!X47</f>
        <v/>
      </c>
      <c r="AF46" s="55"/>
      <c r="AG46" s="55"/>
      <c r="AH46" s="55"/>
      <c r="AI46" s="55"/>
      <c r="AJ46" s="55"/>
      <c r="AK46" s="55"/>
    </row>
    <row r="47" spans="1:37" ht="13.5" customHeight="1">
      <c r="A47" s="543" t="str">
        <f>เวลาเรียน1!A50</f>
        <v/>
      </c>
      <c r="B47" s="544" t="str">
        <f>สรุปผลสัมฤทฺธิ์!C49</f>
        <v/>
      </c>
      <c r="C47" s="544" t="str">
        <f>สรุปผลสัมฤทฺธิ์!D49</f>
        <v/>
      </c>
      <c r="D47" s="544" t="str">
        <f>สรุปผลสัมฤทฺธิ์!E49</f>
        <v/>
      </c>
      <c r="E47" s="544" t="str">
        <f>สรุปผลสัมฤทฺธิ์!F49</f>
        <v/>
      </c>
      <c r="F47" s="544" t="str">
        <f>สรุปผลสัมฤทฺธิ์!G49</f>
        <v/>
      </c>
      <c r="G47" s="544" t="str">
        <f>สรุปผลสัมฤทฺธิ์!H49</f>
        <v/>
      </c>
      <c r="H47" s="544" t="str">
        <f>สรุปผลสัมฤทฺธิ์!I49</f>
        <v/>
      </c>
      <c r="I47" s="544" t="str">
        <f>สรุปผลสัมฤทฺธิ์!J49</f>
        <v/>
      </c>
      <c r="J47" s="544" t="str">
        <f>สรุปผลสัมฤทฺธิ์!K49</f>
        <v/>
      </c>
      <c r="K47" s="544" t="str">
        <f>สรุปผลสัมฤทฺธิ์!L49</f>
        <v/>
      </c>
      <c r="L47" s="544" t="str">
        <f>สรุปผลสัมฤทฺธิ์!M49</f>
        <v/>
      </c>
      <c r="M47" s="544" t="str">
        <f>สรุปผลสัมฤทฺธิ์!N49</f>
        <v/>
      </c>
      <c r="N47" s="544" t="str">
        <f>สรุปผลสัมฤทฺธิ์!N49</f>
        <v/>
      </c>
      <c r="O47" s="544" t="str">
        <f>สรุปผลสัมฤทฺธิ์!O49</f>
        <v/>
      </c>
      <c r="P47" s="544" t="str">
        <f>สรุปผลสัมฤทฺธิ์!Q49</f>
        <v/>
      </c>
      <c r="Q47" s="544" t="str">
        <f>สรุปผลสัมฤทฺธิ์!Q49</f>
        <v/>
      </c>
      <c r="R47" s="544" t="str">
        <f>สรุปผลสัมฤทฺธิ์!R49</f>
        <v/>
      </c>
      <c r="S47" s="544" t="str">
        <f>สรุปผลสัมฤทฺธิ์!S49</f>
        <v/>
      </c>
      <c r="T47" s="544" t="str">
        <f>สรุปผลสัมฤทฺธิ์!T49</f>
        <v/>
      </c>
      <c r="U47" s="544" t="str">
        <f>สรุปผลสัมฤทฺธิ์!U49</f>
        <v/>
      </c>
      <c r="V47" s="544" t="str">
        <f>สรุปผลสัมฤทฺธิ์!V49</f>
        <v/>
      </c>
      <c r="W47" s="543" t="str">
        <f>สรุปเวลาเรียน!W48</f>
        <v/>
      </c>
      <c r="X47" s="545" t="str">
        <f>IF(A47="","",IF(AE47="ย้าย","-",กิจกรรมพัฒนผู้เรียน!C49))</f>
        <v/>
      </c>
      <c r="Y47" s="545" t="str">
        <f>IF(A47="","",IF(AE47="ย้าย","-",กิจกรรมพัฒนผู้เรียน!F49))</f>
        <v/>
      </c>
      <c r="Z47" s="545" t="str">
        <f>IF(A47="","",IF(AE47="ย้าย","-",กิจกรรมพัฒนผู้เรียน!I49))</f>
        <v/>
      </c>
      <c r="AA47" s="545" t="str">
        <f>IF(A47="","",IF(AE47="ย้าย","-",กิจกรรมพัฒนผู้เรียน!U49))</f>
        <v/>
      </c>
      <c r="AB47" s="543" t="str">
        <f>คุณลักษณะอันพึงประสงค์!V51</f>
        <v/>
      </c>
      <c r="AC47" s="543" t="str">
        <f>'อ่าน คิดวิเคราะห์ เขียน'!I49</f>
        <v/>
      </c>
      <c r="AD47" s="546" t="str">
        <f>IF(A47="","",IF(AE47="ย้าย","-",IF(สรุปคะแนนทั้งปี!F357="","มผ",IF(สรุปคะแนนทั้งปี!F357="/","ผ"))))</f>
        <v/>
      </c>
      <c r="AE47" s="547" t="str">
        <f>สรุปเวลาเรียน!X48</f>
        <v/>
      </c>
      <c r="AF47" s="55"/>
      <c r="AG47" s="55"/>
      <c r="AH47" s="55"/>
      <c r="AI47" s="55"/>
      <c r="AJ47" s="55"/>
      <c r="AK47" s="55"/>
    </row>
    <row r="48" spans="1:37" ht="13.5" customHeight="1">
      <c r="A48" s="543" t="str">
        <f>เวลาเรียน1!A51</f>
        <v/>
      </c>
      <c r="B48" s="544" t="str">
        <f>สรุปผลสัมฤทฺธิ์!C50</f>
        <v/>
      </c>
      <c r="C48" s="544" t="str">
        <f>สรุปผลสัมฤทฺธิ์!D50</f>
        <v/>
      </c>
      <c r="D48" s="544" t="str">
        <f>สรุปผลสัมฤทฺธิ์!E50</f>
        <v/>
      </c>
      <c r="E48" s="544" t="str">
        <f>สรุปผลสัมฤทฺธิ์!F50</f>
        <v/>
      </c>
      <c r="F48" s="544" t="str">
        <f>สรุปผลสัมฤทฺธิ์!G50</f>
        <v/>
      </c>
      <c r="G48" s="544" t="str">
        <f>สรุปผลสัมฤทฺธิ์!H50</f>
        <v/>
      </c>
      <c r="H48" s="544" t="str">
        <f>สรุปผลสัมฤทฺธิ์!I50</f>
        <v/>
      </c>
      <c r="I48" s="544" t="str">
        <f>สรุปผลสัมฤทฺธิ์!J50</f>
        <v/>
      </c>
      <c r="J48" s="544" t="str">
        <f>สรุปผลสัมฤทฺธิ์!K50</f>
        <v/>
      </c>
      <c r="K48" s="544" t="str">
        <f>สรุปผลสัมฤทฺธิ์!L50</f>
        <v/>
      </c>
      <c r="L48" s="544" t="str">
        <f>สรุปผลสัมฤทฺธิ์!M50</f>
        <v/>
      </c>
      <c r="M48" s="544" t="str">
        <f>สรุปผลสัมฤทฺธิ์!N50</f>
        <v/>
      </c>
      <c r="N48" s="544" t="str">
        <f>สรุปผลสัมฤทฺธิ์!N50</f>
        <v/>
      </c>
      <c r="O48" s="544" t="str">
        <f>สรุปผลสัมฤทฺธิ์!O50</f>
        <v/>
      </c>
      <c r="P48" s="544" t="str">
        <f>สรุปผลสัมฤทฺธิ์!Q50</f>
        <v/>
      </c>
      <c r="Q48" s="544" t="str">
        <f>สรุปผลสัมฤทฺธิ์!Q50</f>
        <v/>
      </c>
      <c r="R48" s="544" t="str">
        <f>สรุปผลสัมฤทฺธิ์!R50</f>
        <v/>
      </c>
      <c r="S48" s="544" t="str">
        <f>สรุปผลสัมฤทฺธิ์!S50</f>
        <v/>
      </c>
      <c r="T48" s="544" t="str">
        <f>สรุปผลสัมฤทฺธิ์!T50</f>
        <v/>
      </c>
      <c r="U48" s="544" t="str">
        <f>สรุปผลสัมฤทฺธิ์!U50</f>
        <v/>
      </c>
      <c r="V48" s="544" t="str">
        <f>สรุปผลสัมฤทฺธิ์!V50</f>
        <v/>
      </c>
      <c r="W48" s="543" t="str">
        <f>สรุปเวลาเรียน!W49</f>
        <v/>
      </c>
      <c r="X48" s="545" t="str">
        <f>IF(A48="","",IF(AE48="ย้าย","-",กิจกรรมพัฒนผู้เรียน!C50))</f>
        <v/>
      </c>
      <c r="Y48" s="545" t="str">
        <f>IF(A48="","",IF(AE48="ย้าย","-",กิจกรรมพัฒนผู้เรียน!F50))</f>
        <v/>
      </c>
      <c r="Z48" s="545" t="str">
        <f>IF(A48="","",IF(AE48="ย้าย","-",กิจกรรมพัฒนผู้เรียน!I50))</f>
        <v/>
      </c>
      <c r="AA48" s="545" t="str">
        <f>IF(A48="","",IF(AE48="ย้าย","-",กิจกรรมพัฒนผู้เรียน!U50))</f>
        <v/>
      </c>
      <c r="AB48" s="543" t="str">
        <f>คุณลักษณะอันพึงประสงค์!V52</f>
        <v/>
      </c>
      <c r="AC48" s="543" t="str">
        <f>'อ่าน คิดวิเคราะห์ เขียน'!I50</f>
        <v/>
      </c>
      <c r="AD48" s="546" t="str">
        <f>IF(A48="","",IF(AE48="ย้าย","-",IF(สรุปคะแนนทั้งปี!F358="","มผ",IF(สรุปคะแนนทั้งปี!F358="/","ผ"))))</f>
        <v/>
      </c>
      <c r="AE48" s="547" t="str">
        <f>สรุปเวลาเรียน!X49</f>
        <v/>
      </c>
      <c r="AF48" s="55"/>
      <c r="AG48" s="55"/>
      <c r="AH48" s="55"/>
      <c r="AI48" s="55"/>
      <c r="AJ48" s="55"/>
      <c r="AK48" s="55"/>
    </row>
    <row r="49" spans="1:37" ht="13.5" customHeight="1">
      <c r="A49" s="543" t="str">
        <f>เวลาเรียน1!A52</f>
        <v/>
      </c>
      <c r="B49" s="544" t="str">
        <f>สรุปผลสัมฤทฺธิ์!C51</f>
        <v/>
      </c>
      <c r="C49" s="544" t="str">
        <f>สรุปผลสัมฤทฺธิ์!D51</f>
        <v/>
      </c>
      <c r="D49" s="544" t="str">
        <f>สรุปผลสัมฤทฺธิ์!E51</f>
        <v/>
      </c>
      <c r="E49" s="544" t="str">
        <f>สรุปผลสัมฤทฺธิ์!F51</f>
        <v/>
      </c>
      <c r="F49" s="544" t="str">
        <f>สรุปผลสัมฤทฺธิ์!G51</f>
        <v/>
      </c>
      <c r="G49" s="544" t="str">
        <f>สรุปผลสัมฤทฺธิ์!H51</f>
        <v/>
      </c>
      <c r="H49" s="544" t="str">
        <f>สรุปผลสัมฤทฺธิ์!I51</f>
        <v/>
      </c>
      <c r="I49" s="544" t="str">
        <f>สรุปผลสัมฤทฺธิ์!J51</f>
        <v/>
      </c>
      <c r="J49" s="544" t="str">
        <f>สรุปผลสัมฤทฺธิ์!K51</f>
        <v/>
      </c>
      <c r="K49" s="544" t="str">
        <f>สรุปผลสัมฤทฺธิ์!L51</f>
        <v/>
      </c>
      <c r="L49" s="544" t="str">
        <f>สรุปผลสัมฤทฺธิ์!M51</f>
        <v/>
      </c>
      <c r="M49" s="544" t="str">
        <f>สรุปผลสัมฤทฺธิ์!N51</f>
        <v/>
      </c>
      <c r="N49" s="544" t="str">
        <f>สรุปผลสัมฤทฺธิ์!N51</f>
        <v/>
      </c>
      <c r="O49" s="544" t="str">
        <f>สรุปผลสัมฤทฺธิ์!O51</f>
        <v/>
      </c>
      <c r="P49" s="544" t="str">
        <f>สรุปผลสัมฤทฺธิ์!Q51</f>
        <v/>
      </c>
      <c r="Q49" s="544" t="str">
        <f>สรุปผลสัมฤทฺธิ์!Q51</f>
        <v/>
      </c>
      <c r="R49" s="544" t="str">
        <f>สรุปผลสัมฤทฺธิ์!R51</f>
        <v/>
      </c>
      <c r="S49" s="544" t="str">
        <f>สรุปผลสัมฤทฺธิ์!S51</f>
        <v/>
      </c>
      <c r="T49" s="544" t="str">
        <f>สรุปผลสัมฤทฺธิ์!T51</f>
        <v/>
      </c>
      <c r="U49" s="544" t="str">
        <f>สรุปผลสัมฤทฺธิ์!U51</f>
        <v/>
      </c>
      <c r="V49" s="544" t="str">
        <f>สรุปผลสัมฤทฺธิ์!V51</f>
        <v/>
      </c>
      <c r="W49" s="543" t="str">
        <f>สรุปเวลาเรียน!W50</f>
        <v/>
      </c>
      <c r="X49" s="545" t="str">
        <f>IF(A49="","",IF(AE49="ย้าย","-",กิจกรรมพัฒนผู้เรียน!C51))</f>
        <v/>
      </c>
      <c r="Y49" s="545" t="str">
        <f>IF(A49="","",IF(AE49="ย้าย","-",กิจกรรมพัฒนผู้เรียน!F51))</f>
        <v/>
      </c>
      <c r="Z49" s="545" t="str">
        <f>IF(A49="","",IF(AE49="ย้าย","-",กิจกรรมพัฒนผู้เรียน!I51))</f>
        <v/>
      </c>
      <c r="AA49" s="545" t="str">
        <f>IF(A49="","",IF(AE49="ย้าย","-",กิจกรรมพัฒนผู้เรียน!U51))</f>
        <v/>
      </c>
      <c r="AB49" s="543" t="str">
        <f>คุณลักษณะอันพึงประสงค์!V53</f>
        <v/>
      </c>
      <c r="AC49" s="543" t="str">
        <f>'อ่าน คิดวิเคราะห์ เขียน'!I51</f>
        <v/>
      </c>
      <c r="AD49" s="546" t="str">
        <f>IF(A49="","",IF(AE49="ย้าย","-",IF(สรุปคะแนนทั้งปี!F359="","มผ",IF(สรุปคะแนนทั้งปี!F359="/","ผ"))))</f>
        <v/>
      </c>
      <c r="AE49" s="547" t="str">
        <f>สรุปเวลาเรียน!X50</f>
        <v/>
      </c>
      <c r="AF49" s="55"/>
      <c r="AG49" s="55"/>
      <c r="AH49" s="55"/>
      <c r="AI49" s="55"/>
      <c r="AJ49" s="55"/>
      <c r="AK49" s="55"/>
    </row>
    <row r="50" spans="1:37" ht="13.5" customHeight="1">
      <c r="A50" s="543" t="str">
        <f>เวลาเรียน1!A53</f>
        <v/>
      </c>
      <c r="B50" s="544" t="str">
        <f>สรุปผลสัมฤทฺธิ์!C52</f>
        <v/>
      </c>
      <c r="C50" s="544" t="str">
        <f>สรุปผลสัมฤทฺธิ์!D52</f>
        <v/>
      </c>
      <c r="D50" s="544" t="str">
        <f>สรุปผลสัมฤทฺธิ์!E52</f>
        <v/>
      </c>
      <c r="E50" s="544" t="str">
        <f>สรุปผลสัมฤทฺธิ์!F52</f>
        <v/>
      </c>
      <c r="F50" s="544" t="str">
        <f>สรุปผลสัมฤทฺธิ์!G52</f>
        <v/>
      </c>
      <c r="G50" s="544" t="str">
        <f>สรุปผลสัมฤทฺธิ์!H52</f>
        <v/>
      </c>
      <c r="H50" s="544" t="str">
        <f>สรุปผลสัมฤทฺธิ์!I52</f>
        <v/>
      </c>
      <c r="I50" s="544" t="str">
        <f>สรุปผลสัมฤทฺธิ์!J52</f>
        <v/>
      </c>
      <c r="J50" s="544" t="str">
        <f>สรุปผลสัมฤทฺธิ์!K52</f>
        <v/>
      </c>
      <c r="K50" s="544" t="str">
        <f>สรุปผลสัมฤทฺธิ์!L52</f>
        <v/>
      </c>
      <c r="L50" s="544" t="str">
        <f>สรุปผลสัมฤทฺธิ์!M52</f>
        <v/>
      </c>
      <c r="M50" s="544" t="str">
        <f>สรุปผลสัมฤทฺธิ์!N52</f>
        <v/>
      </c>
      <c r="N50" s="544" t="str">
        <f>สรุปผลสัมฤทฺธิ์!N52</f>
        <v/>
      </c>
      <c r="O50" s="544" t="str">
        <f>สรุปผลสัมฤทฺธิ์!O52</f>
        <v/>
      </c>
      <c r="P50" s="544" t="str">
        <f>สรุปผลสัมฤทฺธิ์!Q52</f>
        <v/>
      </c>
      <c r="Q50" s="544" t="str">
        <f>สรุปผลสัมฤทฺธิ์!Q52</f>
        <v/>
      </c>
      <c r="R50" s="544" t="str">
        <f>สรุปผลสัมฤทฺธิ์!R52</f>
        <v/>
      </c>
      <c r="S50" s="544" t="str">
        <f>สรุปผลสัมฤทฺธิ์!S52</f>
        <v/>
      </c>
      <c r="T50" s="544" t="str">
        <f>สรุปผลสัมฤทฺธิ์!T52</f>
        <v/>
      </c>
      <c r="U50" s="544" t="str">
        <f>สรุปผลสัมฤทฺธิ์!U52</f>
        <v/>
      </c>
      <c r="V50" s="544" t="str">
        <f>สรุปผลสัมฤทฺธิ์!V52</f>
        <v/>
      </c>
      <c r="W50" s="543" t="str">
        <f>สรุปเวลาเรียน!W51</f>
        <v/>
      </c>
      <c r="X50" s="545" t="str">
        <f>IF(A50="","",IF(AE50="ย้าย","-",กิจกรรมพัฒนผู้เรียน!C52))</f>
        <v/>
      </c>
      <c r="Y50" s="545" t="str">
        <f>IF(A50="","",IF(AE50="ย้าย","-",กิจกรรมพัฒนผู้เรียน!F52))</f>
        <v/>
      </c>
      <c r="Z50" s="545" t="str">
        <f>IF(A50="","",IF(AE50="ย้าย","-",กิจกรรมพัฒนผู้เรียน!I52))</f>
        <v/>
      </c>
      <c r="AA50" s="545" t="str">
        <f>IF(A50="","",IF(AE50="ย้าย","-",กิจกรรมพัฒนผู้เรียน!U52))</f>
        <v/>
      </c>
      <c r="AB50" s="543" t="str">
        <f>คุณลักษณะอันพึงประสงค์!V54</f>
        <v/>
      </c>
      <c r="AC50" s="543" t="str">
        <f>'อ่าน คิดวิเคราะห์ เขียน'!I52</f>
        <v/>
      </c>
      <c r="AD50" s="546" t="str">
        <f>IF(A50="","",IF(AE50="ย้าย","-",IF(สรุปคะแนนทั้งปี!F360="","มผ",IF(สรุปคะแนนทั้งปี!F360="/","ผ"))))</f>
        <v/>
      </c>
      <c r="AE50" s="547" t="str">
        <f>สรุปเวลาเรียน!X51</f>
        <v/>
      </c>
      <c r="AF50" s="55"/>
      <c r="AG50" s="55"/>
      <c r="AH50" s="55"/>
      <c r="AI50" s="55"/>
      <c r="AJ50" s="55"/>
      <c r="AK50" s="55"/>
    </row>
    <row r="51" spans="1:37" ht="13.5" customHeight="1">
      <c r="A51" s="543" t="str">
        <f>เวลาเรียน1!A54</f>
        <v/>
      </c>
      <c r="B51" s="544" t="str">
        <f>สรุปผลสัมฤทฺธิ์!C53</f>
        <v/>
      </c>
      <c r="C51" s="544" t="str">
        <f>สรุปผลสัมฤทฺธิ์!D53</f>
        <v/>
      </c>
      <c r="D51" s="544" t="str">
        <f>สรุปผลสัมฤทฺธิ์!E53</f>
        <v/>
      </c>
      <c r="E51" s="544" t="str">
        <f>สรุปผลสัมฤทฺธิ์!F53</f>
        <v/>
      </c>
      <c r="F51" s="544" t="str">
        <f>สรุปผลสัมฤทฺธิ์!G53</f>
        <v/>
      </c>
      <c r="G51" s="544" t="str">
        <f>สรุปผลสัมฤทฺธิ์!H53</f>
        <v/>
      </c>
      <c r="H51" s="544" t="str">
        <f>สรุปผลสัมฤทฺธิ์!I53</f>
        <v/>
      </c>
      <c r="I51" s="544" t="str">
        <f>สรุปผลสัมฤทฺธิ์!J53</f>
        <v/>
      </c>
      <c r="J51" s="544" t="str">
        <f>สรุปผลสัมฤทฺธิ์!K53</f>
        <v/>
      </c>
      <c r="K51" s="544" t="str">
        <f>สรุปผลสัมฤทฺธิ์!L53</f>
        <v/>
      </c>
      <c r="L51" s="544" t="str">
        <f>สรุปผลสัมฤทฺธิ์!M53</f>
        <v/>
      </c>
      <c r="M51" s="544" t="str">
        <f>สรุปผลสัมฤทฺธิ์!N53</f>
        <v/>
      </c>
      <c r="N51" s="544" t="str">
        <f>สรุปผลสัมฤทฺธิ์!N53</f>
        <v/>
      </c>
      <c r="O51" s="544" t="str">
        <f>สรุปผลสัมฤทฺธิ์!O53</f>
        <v/>
      </c>
      <c r="P51" s="544" t="str">
        <f>สรุปผลสัมฤทฺธิ์!Q53</f>
        <v/>
      </c>
      <c r="Q51" s="544" t="str">
        <f>สรุปผลสัมฤทฺธิ์!Q53</f>
        <v/>
      </c>
      <c r="R51" s="544" t="str">
        <f>สรุปผลสัมฤทฺธิ์!R53</f>
        <v/>
      </c>
      <c r="S51" s="544" t="str">
        <f>สรุปผลสัมฤทฺธิ์!S53</f>
        <v/>
      </c>
      <c r="T51" s="544" t="str">
        <f>สรุปผลสัมฤทฺธิ์!T53</f>
        <v/>
      </c>
      <c r="U51" s="544" t="str">
        <f>สรุปผลสัมฤทฺธิ์!U53</f>
        <v/>
      </c>
      <c r="V51" s="544" t="str">
        <f>สรุปผลสัมฤทฺธิ์!V53</f>
        <v/>
      </c>
      <c r="W51" s="543" t="str">
        <f>สรุปเวลาเรียน!W52</f>
        <v/>
      </c>
      <c r="X51" s="545" t="str">
        <f>IF(A51="","",IF(AE51="ย้าย","-",กิจกรรมพัฒนผู้เรียน!C53))</f>
        <v/>
      </c>
      <c r="Y51" s="545" t="str">
        <f>IF(A51="","",IF(AE51="ย้าย","-",กิจกรรมพัฒนผู้เรียน!F53))</f>
        <v/>
      </c>
      <c r="Z51" s="545" t="str">
        <f>IF(A51="","",IF(AE51="ย้าย","-",กิจกรรมพัฒนผู้เรียน!I53))</f>
        <v/>
      </c>
      <c r="AA51" s="545" t="str">
        <f>IF(A51="","",IF(AE51="ย้าย","-",กิจกรรมพัฒนผู้เรียน!U53))</f>
        <v/>
      </c>
      <c r="AB51" s="543" t="str">
        <f>คุณลักษณะอันพึงประสงค์!V55</f>
        <v/>
      </c>
      <c r="AC51" s="543" t="str">
        <f>'อ่าน คิดวิเคราะห์ เขียน'!I53</f>
        <v/>
      </c>
      <c r="AD51" s="546" t="str">
        <f>IF(A51="","",IF(AE51="ย้าย","-",IF(สรุปคะแนนทั้งปี!F361="","มผ",IF(สรุปคะแนนทั้งปี!F361="/","ผ"))))</f>
        <v/>
      </c>
      <c r="AE51" s="547" t="str">
        <f>สรุปเวลาเรียน!X52</f>
        <v/>
      </c>
      <c r="AF51" s="55"/>
      <c r="AG51" s="55"/>
      <c r="AH51" s="55"/>
      <c r="AI51" s="55"/>
      <c r="AJ51" s="55"/>
      <c r="AK51" s="55"/>
    </row>
    <row r="52" spans="1:37" ht="13.5" customHeight="1">
      <c r="A52" s="543" t="str">
        <f>เวลาเรียน1!A55</f>
        <v/>
      </c>
      <c r="B52" s="544" t="str">
        <f>สรุปผลสัมฤทฺธิ์!C54</f>
        <v/>
      </c>
      <c r="C52" s="544" t="str">
        <f>สรุปผลสัมฤทฺธิ์!D54</f>
        <v/>
      </c>
      <c r="D52" s="544" t="str">
        <f>สรุปผลสัมฤทฺธิ์!E54</f>
        <v/>
      </c>
      <c r="E52" s="544" t="str">
        <f>สรุปผลสัมฤทฺธิ์!F54</f>
        <v/>
      </c>
      <c r="F52" s="544" t="str">
        <f>สรุปผลสัมฤทฺธิ์!G54</f>
        <v/>
      </c>
      <c r="G52" s="544" t="str">
        <f>สรุปผลสัมฤทฺธิ์!H54</f>
        <v/>
      </c>
      <c r="H52" s="544" t="str">
        <f>สรุปผลสัมฤทฺธิ์!I54</f>
        <v/>
      </c>
      <c r="I52" s="544" t="str">
        <f>สรุปผลสัมฤทฺธิ์!J54</f>
        <v/>
      </c>
      <c r="J52" s="544" t="str">
        <f>สรุปผลสัมฤทฺธิ์!K54</f>
        <v/>
      </c>
      <c r="K52" s="544" t="str">
        <f>สรุปผลสัมฤทฺธิ์!L54</f>
        <v/>
      </c>
      <c r="L52" s="544" t="str">
        <f>สรุปผลสัมฤทฺธิ์!M54</f>
        <v/>
      </c>
      <c r="M52" s="544" t="str">
        <f>สรุปผลสัมฤทฺธิ์!N54</f>
        <v/>
      </c>
      <c r="N52" s="544" t="str">
        <f>สรุปผลสัมฤทฺธิ์!N54</f>
        <v/>
      </c>
      <c r="O52" s="544" t="str">
        <f>สรุปผลสัมฤทฺธิ์!O54</f>
        <v/>
      </c>
      <c r="P52" s="544" t="str">
        <f>สรุปผลสัมฤทฺธิ์!Q54</f>
        <v/>
      </c>
      <c r="Q52" s="544" t="str">
        <f>สรุปผลสัมฤทฺธิ์!Q54</f>
        <v/>
      </c>
      <c r="R52" s="544" t="str">
        <f>สรุปผลสัมฤทฺธิ์!R54</f>
        <v/>
      </c>
      <c r="S52" s="544" t="str">
        <f>สรุปผลสัมฤทฺธิ์!S54</f>
        <v/>
      </c>
      <c r="T52" s="544" t="str">
        <f>สรุปผลสัมฤทฺธิ์!T54</f>
        <v/>
      </c>
      <c r="U52" s="544" t="str">
        <f>สรุปผลสัมฤทฺธิ์!U54</f>
        <v/>
      </c>
      <c r="V52" s="544" t="str">
        <f>สรุปผลสัมฤทฺธิ์!V54</f>
        <v/>
      </c>
      <c r="W52" s="543" t="str">
        <f>สรุปเวลาเรียน!W53</f>
        <v/>
      </c>
      <c r="X52" s="545" t="str">
        <f>IF(A52="","",IF(AE52="ย้าย","-",กิจกรรมพัฒนผู้เรียน!C54))</f>
        <v/>
      </c>
      <c r="Y52" s="545" t="str">
        <f>IF(A52="","",IF(AE52="ย้าย","-",กิจกรรมพัฒนผู้เรียน!F54))</f>
        <v/>
      </c>
      <c r="Z52" s="545" t="str">
        <f>IF(A52="","",IF(AE52="ย้าย","-",กิจกรรมพัฒนผู้เรียน!I54))</f>
        <v/>
      </c>
      <c r="AA52" s="545" t="str">
        <f>IF(A52="","",IF(AE52="ย้าย","-",กิจกรรมพัฒนผู้เรียน!U54))</f>
        <v/>
      </c>
      <c r="AB52" s="543" t="str">
        <f>คุณลักษณะอันพึงประสงค์!V56</f>
        <v/>
      </c>
      <c r="AC52" s="543" t="str">
        <f>'อ่าน คิดวิเคราะห์ เขียน'!I54</f>
        <v/>
      </c>
      <c r="AD52" s="546" t="str">
        <f>IF(A52="","",IF(AE52="ย้าย","-",IF(สรุปคะแนนทั้งปี!F362="","มผ",IF(สรุปคะแนนทั้งปี!F362="/","ผ"))))</f>
        <v/>
      </c>
      <c r="AE52" s="547" t="str">
        <f>สรุปเวลาเรียน!X53</f>
        <v/>
      </c>
      <c r="AF52" s="55"/>
      <c r="AG52" s="55"/>
      <c r="AH52" s="55"/>
      <c r="AI52" s="55"/>
      <c r="AJ52" s="55"/>
      <c r="AK52" s="55"/>
    </row>
    <row r="53" spans="1:37" ht="13.5" customHeight="1">
      <c r="A53" s="543" t="str">
        <f>เวลาเรียน1!A56</f>
        <v/>
      </c>
      <c r="B53" s="544" t="str">
        <f>สรุปผลสัมฤทฺธิ์!C55</f>
        <v/>
      </c>
      <c r="C53" s="544" t="str">
        <f>สรุปผลสัมฤทฺธิ์!D55</f>
        <v/>
      </c>
      <c r="D53" s="544" t="str">
        <f>สรุปผลสัมฤทฺธิ์!E55</f>
        <v/>
      </c>
      <c r="E53" s="544" t="str">
        <f>สรุปผลสัมฤทฺธิ์!F55</f>
        <v/>
      </c>
      <c r="F53" s="544" t="str">
        <f>สรุปผลสัมฤทฺธิ์!G55</f>
        <v/>
      </c>
      <c r="G53" s="544" t="str">
        <f>สรุปผลสัมฤทฺธิ์!H55</f>
        <v/>
      </c>
      <c r="H53" s="544" t="str">
        <f>สรุปผลสัมฤทฺธิ์!I55</f>
        <v/>
      </c>
      <c r="I53" s="544" t="str">
        <f>สรุปผลสัมฤทฺธิ์!J55</f>
        <v/>
      </c>
      <c r="J53" s="544" t="str">
        <f>สรุปผลสัมฤทฺธิ์!K55</f>
        <v/>
      </c>
      <c r="K53" s="544" t="str">
        <f>สรุปผลสัมฤทฺธิ์!L55</f>
        <v/>
      </c>
      <c r="L53" s="544" t="str">
        <f>สรุปผลสัมฤทฺธิ์!M55</f>
        <v/>
      </c>
      <c r="M53" s="544" t="str">
        <f>สรุปผลสัมฤทฺธิ์!N55</f>
        <v/>
      </c>
      <c r="N53" s="544" t="str">
        <f>สรุปผลสัมฤทฺธิ์!N55</f>
        <v/>
      </c>
      <c r="O53" s="544" t="str">
        <f>สรุปผลสัมฤทฺธิ์!O55</f>
        <v/>
      </c>
      <c r="P53" s="544" t="str">
        <f>สรุปผลสัมฤทฺธิ์!Q55</f>
        <v/>
      </c>
      <c r="Q53" s="544" t="str">
        <f>สรุปผลสัมฤทฺธิ์!Q55</f>
        <v/>
      </c>
      <c r="R53" s="544" t="str">
        <f>สรุปผลสัมฤทฺธิ์!R55</f>
        <v/>
      </c>
      <c r="S53" s="544" t="str">
        <f>สรุปผลสัมฤทฺธิ์!S55</f>
        <v/>
      </c>
      <c r="T53" s="544" t="str">
        <f>สรุปผลสัมฤทฺธิ์!T55</f>
        <v/>
      </c>
      <c r="U53" s="544" t="str">
        <f>สรุปผลสัมฤทฺธิ์!U55</f>
        <v/>
      </c>
      <c r="V53" s="544" t="str">
        <f>สรุปผลสัมฤทฺธิ์!V55</f>
        <v/>
      </c>
      <c r="W53" s="543" t="str">
        <f>สรุปเวลาเรียน!W54</f>
        <v/>
      </c>
      <c r="X53" s="545" t="str">
        <f>IF(A53="","",IF(AE53="ย้าย","-",กิจกรรมพัฒนผู้เรียน!C55))</f>
        <v/>
      </c>
      <c r="Y53" s="545" t="str">
        <f>IF(A53="","",IF(AE53="ย้าย","-",กิจกรรมพัฒนผู้เรียน!F55))</f>
        <v/>
      </c>
      <c r="Z53" s="545" t="str">
        <f>IF(A53="","",IF(AE53="ย้าย","-",กิจกรรมพัฒนผู้เรียน!I55))</f>
        <v/>
      </c>
      <c r="AA53" s="545" t="str">
        <f>IF(A53="","",IF(AE53="ย้าย","-",กิจกรรมพัฒนผู้เรียน!U55))</f>
        <v/>
      </c>
      <c r="AB53" s="543" t="str">
        <f>คุณลักษณะอันพึงประสงค์!V57</f>
        <v/>
      </c>
      <c r="AC53" s="543" t="str">
        <f>'อ่าน คิดวิเคราะห์ เขียน'!I55</f>
        <v/>
      </c>
      <c r="AD53" s="546" t="str">
        <f>IF(A53="","",IF(AE53="ย้าย","-",IF(สรุปคะแนนทั้งปี!F363="","มผ",IF(สรุปคะแนนทั้งปี!F363="/","ผ"))))</f>
        <v/>
      </c>
      <c r="AE53" s="547" t="str">
        <f>สรุปเวลาเรียน!X54</f>
        <v/>
      </c>
      <c r="AF53" s="55"/>
      <c r="AG53" s="55"/>
      <c r="AH53" s="55"/>
      <c r="AI53" s="55"/>
      <c r="AJ53" s="55"/>
      <c r="AK53" s="55"/>
    </row>
    <row r="54" spans="1:37" ht="9" customHeight="1">
      <c r="A54" s="411"/>
      <c r="B54" s="411"/>
      <c r="C54" s="411"/>
      <c r="D54" s="411"/>
      <c r="E54" s="411"/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411"/>
      <c r="AA54" s="411"/>
      <c r="AB54" s="411"/>
      <c r="AC54" s="411"/>
      <c r="AD54" s="411"/>
      <c r="AE54" s="32"/>
      <c r="AF54" s="55"/>
      <c r="AG54" s="55"/>
      <c r="AH54" s="55"/>
      <c r="AI54" s="55"/>
      <c r="AJ54" s="55"/>
      <c r="AK54" s="55"/>
    </row>
    <row r="55" spans="1:37" ht="14.1" customHeight="1">
      <c r="A55" s="411"/>
      <c r="B55" s="771" t="s">
        <v>161</v>
      </c>
      <c r="C55" s="771"/>
      <c r="D55" s="771"/>
      <c r="E55" s="771"/>
      <c r="F55" s="771"/>
      <c r="G55" s="771"/>
      <c r="H55" s="771"/>
      <c r="I55" s="771"/>
      <c r="J55" s="771"/>
      <c r="K55" s="771"/>
      <c r="L55" s="771"/>
      <c r="M55" s="771"/>
      <c r="N55" s="771"/>
      <c r="O55" s="771" t="s">
        <v>162</v>
      </c>
      <c r="P55" s="771"/>
      <c r="Q55" s="771"/>
      <c r="R55" s="771"/>
      <c r="S55" s="771"/>
      <c r="T55" s="771"/>
      <c r="U55" s="771"/>
      <c r="V55" s="771"/>
      <c r="W55" s="771"/>
      <c r="X55" s="771"/>
      <c r="Y55" s="771"/>
      <c r="Z55" s="771"/>
      <c r="AA55" s="771"/>
      <c r="AB55" s="771"/>
      <c r="AC55" s="771"/>
      <c r="AD55" s="771"/>
      <c r="AE55" s="771"/>
      <c r="AF55" s="55"/>
      <c r="AG55" s="55"/>
      <c r="AH55" s="55"/>
      <c r="AI55" s="55"/>
      <c r="AJ55" s="55"/>
      <c r="AK55" s="55"/>
    </row>
    <row r="56" spans="1:37" ht="14.1" customHeight="1">
      <c r="A56" s="411"/>
      <c r="B56" s="771" t="str">
        <f>IF(ข้อมูลพื้นฐาน!B10="","","("&amp;ข้อมูลพื้นฐาน!B10&amp;")")</f>
        <v/>
      </c>
      <c r="C56" s="771"/>
      <c r="D56" s="771"/>
      <c r="E56" s="771"/>
      <c r="F56" s="771"/>
      <c r="G56" s="771"/>
      <c r="H56" s="771"/>
      <c r="I56" s="771"/>
      <c r="J56" s="771"/>
      <c r="K56" s="771"/>
      <c r="L56" s="771"/>
      <c r="M56" s="771"/>
      <c r="N56" s="771"/>
      <c r="O56" s="771" t="str">
        <f>IF(ข้อมูลพื้นฐาน!B11="","","("&amp;ข้อมูลพื้นฐาน!B11&amp;")")</f>
        <v/>
      </c>
      <c r="P56" s="771"/>
      <c r="Q56" s="771"/>
      <c r="R56" s="771"/>
      <c r="S56" s="771"/>
      <c r="T56" s="771"/>
      <c r="U56" s="771"/>
      <c r="V56" s="771"/>
      <c r="W56" s="771"/>
      <c r="X56" s="771"/>
      <c r="Y56" s="771"/>
      <c r="Z56" s="771"/>
      <c r="AA56" s="771"/>
      <c r="AB56" s="771"/>
      <c r="AC56" s="771"/>
      <c r="AD56" s="771"/>
      <c r="AE56" s="771"/>
      <c r="AF56" s="55"/>
      <c r="AG56" s="55"/>
      <c r="AH56" s="55"/>
      <c r="AI56" s="55"/>
      <c r="AJ56" s="55"/>
      <c r="AK56" s="55"/>
    </row>
    <row r="57" spans="1:37" ht="14.1" customHeight="1">
      <c r="A57" s="411"/>
      <c r="B57" s="771" t="s">
        <v>71</v>
      </c>
      <c r="C57" s="771"/>
      <c r="D57" s="771"/>
      <c r="E57" s="771"/>
      <c r="F57" s="771"/>
      <c r="G57" s="771"/>
      <c r="H57" s="771"/>
      <c r="I57" s="771"/>
      <c r="J57" s="771"/>
      <c r="K57" s="771"/>
      <c r="L57" s="771"/>
      <c r="M57" s="771"/>
      <c r="N57" s="771"/>
      <c r="O57" s="1084" t="str">
        <f>"ผู้อำนวยการโรงเรียน"&amp;ข้อมูลพื้นฐาน!B3</f>
        <v>ผู้อำนวยการโรงเรียนบ้านคลองน้ำโจน สาขาบ้านสระหลวง</v>
      </c>
      <c r="P57" s="1084"/>
      <c r="Q57" s="1084"/>
      <c r="R57" s="1084"/>
      <c r="S57" s="1084"/>
      <c r="T57" s="1084"/>
      <c r="U57" s="1084"/>
      <c r="V57" s="1084"/>
      <c r="W57" s="771"/>
      <c r="X57" s="771"/>
      <c r="Y57" s="771"/>
      <c r="Z57" s="771"/>
      <c r="AA57" s="771"/>
      <c r="AB57" s="771"/>
      <c r="AC57" s="771"/>
      <c r="AD57" s="771"/>
      <c r="AE57" s="771"/>
      <c r="AF57" s="55"/>
      <c r="AG57" s="55"/>
      <c r="AH57" s="55"/>
      <c r="AI57" s="55"/>
      <c r="AJ57" s="55"/>
      <c r="AK57" s="55"/>
    </row>
    <row r="58" spans="1:37" ht="23.2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</row>
    <row r="59" spans="1:37" ht="23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</row>
    <row r="60" spans="1:37" ht="23.25" customHeight="1"/>
    <row r="61" spans="1:37" ht="23.25" customHeight="1"/>
    <row r="62" spans="1:37" ht="23.25" customHeight="1"/>
    <row r="63" spans="1:37" ht="23.25" customHeight="1"/>
    <row r="64" spans="1:37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</sheetData>
  <sheetProtection algorithmName="SHA-512" hashValue="+YUsgvs4deIcEzhsq2WHdL3uz1nbsI4JO2F5bbVVvrwOZzFmwYHyYgZmi9cedwAGwToofsA8Z7NXu/8OjWkNXA==" saltValue="4nS/MzbG6JFojxLNsHO6tw==" spinCount="100000" sheet="1" selectLockedCells="1"/>
  <mergeCells count="14">
    <mergeCell ref="B57:N57"/>
    <mergeCell ref="O55:AE55"/>
    <mergeCell ref="O56:AE56"/>
    <mergeCell ref="O57:AE57"/>
    <mergeCell ref="B56:N56"/>
    <mergeCell ref="A1:AE1"/>
    <mergeCell ref="AE2:AE3"/>
    <mergeCell ref="B55:N55"/>
    <mergeCell ref="A2:A3"/>
    <mergeCell ref="B2:W2"/>
    <mergeCell ref="X2:AA2"/>
    <mergeCell ref="AB2:AB3"/>
    <mergeCell ref="AC2:AC3"/>
    <mergeCell ref="AD2:AD3"/>
  </mergeCells>
  <phoneticPr fontId="0" type="noConversion"/>
  <conditionalFormatting sqref="X4:AA53">
    <cfRule type="containsText" dxfId="3" priority="4" operator="containsText" text="มผ">
      <formula>NOT(ISERROR(SEARCH("มผ",X4)))</formula>
    </cfRule>
  </conditionalFormatting>
  <pageMargins left="0.62992125984251968" right="0.31496062992125984" top="0.35433070866141736" bottom="0.15748031496062992" header="0.31496062992125984" footer="0.31496062992125984"/>
  <pageSetup paperSize="9" orientation="portrait" blackAndWhite="1" horizontalDpi="4294967293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0000"/>
  </sheetPr>
  <dimension ref="A1:BH117"/>
  <sheetViews>
    <sheetView showGridLines="0" zoomScale="110" zoomScaleNormal="110" zoomScaleSheetLayoutView="93" workbookViewId="0">
      <selection activeCell="AE3" sqref="AE3"/>
    </sheetView>
  </sheetViews>
  <sheetFormatPr defaultColWidth="0" defaultRowHeight="23.25" customHeight="1" zeroHeight="1"/>
  <cols>
    <col min="1" max="1" width="3.8984375" style="56" customWidth="1"/>
    <col min="2" max="6" width="4.09765625" style="56" customWidth="1"/>
    <col min="7" max="7" width="1.8984375" style="56" customWidth="1"/>
    <col min="8" max="29" width="3.3984375" style="56" customWidth="1"/>
    <col min="30" max="30" width="1.8984375" style="56" customWidth="1"/>
    <col min="31" max="31" width="5.3984375" style="56" customWidth="1"/>
    <col min="32" max="32" width="4" style="56" customWidth="1"/>
    <col min="33" max="33" width="7.69921875" style="56" customWidth="1"/>
    <col min="34" max="34" width="9.09765625" style="56" customWidth="1"/>
    <col min="35" max="37" width="6.3984375" style="56" customWidth="1"/>
    <col min="38" max="38" width="8" style="56" hidden="1" customWidth="1"/>
    <col min="39" max="45" width="7.8984375" style="56" hidden="1" customWidth="1"/>
    <col min="46" max="60" width="0" style="56" hidden="1" customWidth="1"/>
    <col min="61" max="16384" width="6.3984375" style="56" hidden="1"/>
  </cols>
  <sheetData>
    <row r="1" spans="1:60" ht="18.95" customHeight="1">
      <c r="A1" s="946" t="str">
        <f>"เกรดเฉลี่ยรวม"&amp;ข้อมูลพื้นฐาน!A9&amp;"  "&amp;ข้อมูลพื้นฐาน!B9&amp;"  "&amp;ข้อมูลพื้นฐาน!A8&amp;"  "&amp;ข้อมูลพื้นฐาน!B8</f>
        <v>เกรดเฉลี่ยรวมระดับชั้นประถมศึกษาปีที่    ปีการศึกษา  2565</v>
      </c>
      <c r="B1" s="946"/>
      <c r="C1" s="946"/>
      <c r="D1" s="946"/>
      <c r="E1" s="946"/>
      <c r="F1" s="946"/>
      <c r="G1" s="946"/>
      <c r="H1" s="946"/>
      <c r="I1" s="946"/>
      <c r="J1" s="946"/>
      <c r="K1" s="946"/>
      <c r="L1" s="946"/>
      <c r="M1" s="946"/>
      <c r="N1" s="946"/>
      <c r="O1" s="946"/>
      <c r="P1" s="946"/>
      <c r="Q1" s="946"/>
      <c r="R1" s="946"/>
      <c r="S1" s="946"/>
      <c r="T1" s="946"/>
      <c r="U1" s="946"/>
      <c r="V1" s="946"/>
      <c r="W1" s="946"/>
      <c r="X1" s="946"/>
      <c r="Y1" s="946"/>
      <c r="Z1" s="946"/>
      <c r="AA1" s="946"/>
      <c r="AB1" s="946"/>
      <c r="AC1" s="946"/>
      <c r="AD1" s="946"/>
      <c r="AE1" s="946"/>
      <c r="AF1" s="55"/>
      <c r="AG1" s="55"/>
      <c r="AH1" s="55"/>
      <c r="AI1" s="55"/>
      <c r="AJ1" s="55"/>
      <c r="AK1" s="55"/>
    </row>
    <row r="2" spans="1:60" ht="14.45" customHeight="1">
      <c r="A2" s="1098" t="s">
        <v>1491</v>
      </c>
      <c r="B2" s="1099"/>
      <c r="C2" s="1099"/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099"/>
      <c r="O2" s="1099"/>
      <c r="P2" s="1099"/>
      <c r="Q2" s="1099"/>
      <c r="R2" s="1099"/>
      <c r="S2" s="1099"/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100"/>
      <c r="AF2" s="55"/>
      <c r="AG2" s="55"/>
      <c r="AH2" s="55"/>
      <c r="AI2" s="55"/>
      <c r="AJ2" s="55"/>
      <c r="AK2" s="55"/>
    </row>
    <row r="3" spans="1:60" ht="57" customHeight="1">
      <c r="A3" s="486" t="s">
        <v>38</v>
      </c>
      <c r="B3" s="1101" t="s">
        <v>379</v>
      </c>
      <c r="C3" s="1101"/>
      <c r="D3" s="1101"/>
      <c r="E3" s="1101"/>
      <c r="F3" s="1101"/>
      <c r="G3" s="1101"/>
      <c r="H3" s="548" t="str">
        <f>สรุปผลการพัฒนาคุณภาพผู้เรียน!B3</f>
        <v>ภาษาไทย</v>
      </c>
      <c r="I3" s="548" t="str">
        <f>สรุปผลการพัฒนาคุณภาพผู้เรียน!C3</f>
        <v>คณิตศาสตร์</v>
      </c>
      <c r="J3" s="548" t="str">
        <f>สรุปผลการพัฒนาคุณภาพผู้เรียน!D3</f>
        <v>วิทยาศาสตร์และเทคโนโลยี</v>
      </c>
      <c r="K3" s="548" t="str">
        <f>สรุปผลการพัฒนาคุณภาพผู้เรียน!E3</f>
        <v>สังคมศึกษา ศาสนา และวัฒนธรรม</v>
      </c>
      <c r="L3" s="548" t="str">
        <f>สรุปผลการพัฒนาคุณภาพผู้เรียน!F3</f>
        <v>ประวัติศาสตร์</v>
      </c>
      <c r="M3" s="548" t="str">
        <f>สรุปผลการพัฒนาคุณภาพผู้เรียน!G3</f>
        <v>สุขศึกษาและพลศึกษา</v>
      </c>
      <c r="N3" s="548" t="str">
        <f>สรุปผลการพัฒนาคุณภาพผู้เรียน!H3</f>
        <v>ศิลปะ</v>
      </c>
      <c r="O3" s="548" t="str">
        <f>สรุปผลการพัฒนาคุณภาพผู้เรียน!I3</f>
        <v>การงานอาชีพ</v>
      </c>
      <c r="P3" s="548" t="str">
        <f>สรุปผลการพัฒนาคุณภาพผู้เรียน!J3</f>
        <v>ภาษาอังกฤษ</v>
      </c>
      <c r="Q3" s="548" t="str">
        <f>สรุปผลการพัฒนาคุณภาพผู้เรียน!K3</f>
        <v>ภาษาอังกฤษเพื่อการสื่อสาร</v>
      </c>
      <c r="R3" s="619" t="str">
        <f>สรุปผลการพัฒนาคุณภาพผู้เรียน!L3</f>
        <v/>
      </c>
      <c r="S3" s="619" t="str">
        <f>สรุปผลการพัฒนาคุณภาพผู้เรียน!M3</f>
        <v/>
      </c>
      <c r="T3" s="619" t="str">
        <f>สรุปผลการพัฒนาคุณภาพผู้เรียน!N3</f>
        <v/>
      </c>
      <c r="U3" s="619" t="str">
        <f>สรุปผลการพัฒนาคุณภาพผู้เรียน!O3</f>
        <v/>
      </c>
      <c r="V3" s="619" t="str">
        <f>สรุปผลการพัฒนาคุณภาพผู้เรียน!P3</f>
        <v/>
      </c>
      <c r="W3" s="619" t="str">
        <f>สรุปผลการพัฒนาคุณภาพผู้เรียน!Q3</f>
        <v/>
      </c>
      <c r="X3" s="619" t="str">
        <f>สรุปผลการพัฒนาคุณภาพผู้เรียน!R3</f>
        <v/>
      </c>
      <c r="Y3" s="619" t="str">
        <f>สรุปผลการพัฒนาคุณภาพผู้เรียน!S3</f>
        <v/>
      </c>
      <c r="Z3" s="619" t="str">
        <f>สรุปผลการพัฒนาคุณภาพผู้เรียน!T3</f>
        <v/>
      </c>
      <c r="AA3" s="619" t="str">
        <f>สรุปผลการพัฒนาคุณภาพผู้เรียน!U3</f>
        <v/>
      </c>
      <c r="AB3" s="619" t="str">
        <f>สรุปผลการพัฒนาคุณภาพผู้เรียน!V3</f>
        <v/>
      </c>
      <c r="AC3" s="1102" t="s">
        <v>559</v>
      </c>
      <c r="AD3" s="1102"/>
      <c r="AE3" s="487" t="s">
        <v>61</v>
      </c>
      <c r="AF3" s="55"/>
      <c r="AG3" s="55"/>
      <c r="AH3" s="55"/>
      <c r="AI3" s="55"/>
      <c r="AJ3" s="55"/>
      <c r="AK3" s="55"/>
      <c r="AL3" s="388" t="str">
        <f t="shared" ref="AL3:AU3" si="0">H3</f>
        <v>ภาษาไทย</v>
      </c>
      <c r="AM3" s="388" t="str">
        <f t="shared" si="0"/>
        <v>คณิตศาสตร์</v>
      </c>
      <c r="AN3" s="388" t="str">
        <f t="shared" si="0"/>
        <v>วิทยาศาสตร์และเทคโนโลยี</v>
      </c>
      <c r="AO3" s="388" t="str">
        <f t="shared" si="0"/>
        <v>สังคมศึกษา ศาสนา และวัฒนธรรม</v>
      </c>
      <c r="AP3" s="388" t="str">
        <f t="shared" si="0"/>
        <v>ประวัติศาสตร์</v>
      </c>
      <c r="AQ3" s="388" t="str">
        <f t="shared" si="0"/>
        <v>สุขศึกษาและพลศึกษา</v>
      </c>
      <c r="AR3" s="388" t="str">
        <f t="shared" si="0"/>
        <v>ศิลปะ</v>
      </c>
      <c r="AS3" s="388" t="str">
        <f t="shared" si="0"/>
        <v>การงานอาชีพ</v>
      </c>
      <c r="AT3" s="388" t="str">
        <f t="shared" si="0"/>
        <v>ภาษาอังกฤษ</v>
      </c>
      <c r="AU3" s="388" t="str">
        <f t="shared" si="0"/>
        <v>ภาษาอังกฤษเพื่อการสื่อสาร</v>
      </c>
      <c r="AV3" s="388" t="str">
        <f>R$3</f>
        <v/>
      </c>
      <c r="AW3" s="388" t="str">
        <f t="shared" ref="AW3:AY3" si="1">S$3</f>
        <v/>
      </c>
      <c r="AX3" s="388" t="str">
        <f t="shared" si="1"/>
        <v/>
      </c>
      <c r="AY3" s="388" t="str">
        <f t="shared" si="1"/>
        <v/>
      </c>
      <c r="AZ3" s="388" t="str">
        <f t="shared" ref="AZ3" si="2">V$3</f>
        <v/>
      </c>
      <c r="BA3" s="388" t="str">
        <f t="shared" ref="BA3" si="3">W$3</f>
        <v/>
      </c>
      <c r="BB3" s="388" t="str">
        <f t="shared" ref="BB3" si="4">X$3</f>
        <v/>
      </c>
      <c r="BC3" s="388" t="str">
        <f t="shared" ref="BC3" si="5">Y$3</f>
        <v/>
      </c>
      <c r="BD3" s="388" t="str">
        <f t="shared" ref="BD3" si="6">Z$3</f>
        <v/>
      </c>
      <c r="BE3" s="388" t="str">
        <f t="shared" ref="BE3" si="7">AA$3</f>
        <v/>
      </c>
      <c r="BF3" s="388" t="str">
        <f t="shared" ref="BF3" si="8">AB$3</f>
        <v/>
      </c>
      <c r="BG3" s="387"/>
      <c r="BH3" s="387"/>
    </row>
    <row r="4" spans="1:60" ht="13.5" customHeight="1">
      <c r="A4" s="54">
        <f>เวลาเรียน1!A7</f>
        <v>1</v>
      </c>
      <c r="B4" s="1086" t="str">
        <f>เวลาเรียน1!D7</f>
        <v/>
      </c>
      <c r="C4" s="1087"/>
      <c r="D4" s="1087"/>
      <c r="E4" s="1087"/>
      <c r="F4" s="1087"/>
      <c r="G4" s="1088"/>
      <c r="H4" s="496">
        <f>สรุปคะแนนทั้งปี!E8</f>
        <v>0</v>
      </c>
      <c r="I4" s="496">
        <f>สรุปคะแนนทั้งปี!I8</f>
        <v>0</v>
      </c>
      <c r="J4" s="496">
        <f>สรุปคะแนนทั้งปี!M8</f>
        <v>0</v>
      </c>
      <c r="K4" s="496">
        <f>สรุปคะแนนทั้งปี!Q8</f>
        <v>0</v>
      </c>
      <c r="L4" s="496">
        <f>สรุปคะแนนทั้งปี!E68</f>
        <v>0</v>
      </c>
      <c r="M4" s="496">
        <f>สรุปคะแนนทั้งปี!I68</f>
        <v>0</v>
      </c>
      <c r="N4" s="496">
        <f>สรุปคะแนนทั้งปี!M68</f>
        <v>0</v>
      </c>
      <c r="O4" s="496">
        <f>สรุปคะแนนทั้งปี!Q68</f>
        <v>0</v>
      </c>
      <c r="P4" s="496">
        <f>สรุปคะแนนทั้งปี!E128</f>
        <v>0</v>
      </c>
      <c r="Q4" s="497">
        <f>สรุปคะแนนทั้งปี!I128</f>
        <v>0</v>
      </c>
      <c r="R4" s="497" t="str">
        <f>สรุปคะแนนทั้งปี!M128</f>
        <v/>
      </c>
      <c r="S4" s="497" t="str">
        <f>สรุปคะแนนทั้งปี!Q128</f>
        <v/>
      </c>
      <c r="T4" s="497" t="str">
        <f>สรุปคะแนนทั้งปี!E189</f>
        <v/>
      </c>
      <c r="U4" s="497" t="str">
        <f>สรุปคะแนนทั้งปี!I189</f>
        <v/>
      </c>
      <c r="V4" s="497" t="str">
        <f>สรุปคะแนนทั้งปี!M189</f>
        <v/>
      </c>
      <c r="W4" s="497" t="str">
        <f>สรุปคะแนนทั้งปี!Q189</f>
        <v/>
      </c>
      <c r="X4" s="497" t="str">
        <f>สรุปคะแนนทั้งปี!E247</f>
        <v/>
      </c>
      <c r="Y4" s="497" t="str">
        <f>สรุปคะแนนทั้งปี!I247</f>
        <v/>
      </c>
      <c r="Z4" s="497" t="str">
        <f>สรุปคะแนนทั้งปี!M247</f>
        <v/>
      </c>
      <c r="AA4" s="497" t="str">
        <f>สรุปคะแนนทั้งปี!Q247</f>
        <v/>
      </c>
      <c r="AB4" s="497" t="str">
        <f>สรุปคะแนนทั้งปี!E304</f>
        <v/>
      </c>
      <c r="AC4" s="1096" t="e">
        <f>IF(A4="","",IF(AE4="ย้าย","",BG4/ข้อมูลพื้นฐาน!$H$37))</f>
        <v>#DIV/0!</v>
      </c>
      <c r="AD4" s="1097"/>
      <c r="AE4" s="116" t="str">
        <f>คะแนนรายวิชา!P8</f>
        <v/>
      </c>
      <c r="AF4" s="55"/>
      <c r="AG4" s="55"/>
      <c r="AH4" s="55"/>
      <c r="AI4" s="55"/>
      <c r="AJ4" s="55"/>
      <c r="AK4" s="55"/>
      <c r="AL4" s="305">
        <f>H4*ข้อมูลพื้นฐาน!$H$15</f>
        <v>0</v>
      </c>
      <c r="AM4" s="305">
        <f>I4*ข้อมูลพื้นฐาน!$H$16</f>
        <v>0</v>
      </c>
      <c r="AN4" s="305">
        <f>J4*ข้อมูลพื้นฐาน!$H$17</f>
        <v>0</v>
      </c>
      <c r="AO4" s="305">
        <f>K4*ข้อมูลพื้นฐาน!$H$18</f>
        <v>0</v>
      </c>
      <c r="AP4" s="305">
        <f>L4*ข้อมูลพื้นฐาน!$H$19</f>
        <v>0</v>
      </c>
      <c r="AQ4" s="305">
        <f>M4*ข้อมูลพื้นฐาน!$H$20</f>
        <v>0</v>
      </c>
      <c r="AR4" s="305">
        <f>N4*ข้อมูลพื้นฐาน!$H$21</f>
        <v>0</v>
      </c>
      <c r="AS4" s="305">
        <f>O4*ข้อมูลพื้นฐาน!$H$22</f>
        <v>0</v>
      </c>
      <c r="AT4" s="305">
        <f>P4*ข้อมูลพื้นฐาน!$H$23</f>
        <v>0</v>
      </c>
      <c r="AU4" s="305">
        <f>IF($AU$3="","",Q4*ข้อมูลพื้นฐาน!$H$25)</f>
        <v>0</v>
      </c>
      <c r="AV4" s="305" t="str">
        <f>IF($AV$3="","",R4*ข้อมูลพื้นฐาน!$H$26)</f>
        <v/>
      </c>
      <c r="AW4" s="305" t="str">
        <f>IF($AW$3="","",S4*ข้อมูลพื้นฐาน!$H$27)</f>
        <v/>
      </c>
      <c r="AX4" s="305" t="str">
        <f>IF($AX$3="","",T4*ข้อมูลพื้นฐาน!$H$28)</f>
        <v/>
      </c>
      <c r="AY4" s="305" t="str">
        <f>IF($AY$3="","",U4*ข้อมูลพื้นฐาน!$H$29)</f>
        <v/>
      </c>
      <c r="AZ4" s="305" t="str">
        <f>IF($AZ$3="","",V4*ข้อมูลพื้นฐาน!$H$30)</f>
        <v/>
      </c>
      <c r="BA4" s="305" t="str">
        <f>IF($BA$3="","",W4*ข้อมูลพื้นฐาน!$H$31)</f>
        <v/>
      </c>
      <c r="BB4" s="305" t="str">
        <f>IF($BB$3="","",X4*ข้อมูลพื้นฐาน!$H$32)</f>
        <v/>
      </c>
      <c r="BC4" s="305" t="str">
        <f>IF($BC$3="","",Y4*ข้อมูลพื้นฐาน!$H$33)</f>
        <v/>
      </c>
      <c r="BD4" s="305" t="str">
        <f>IF($BD$3="","",Z4*ข้อมูลพื้นฐาน!$H$34)</f>
        <v/>
      </c>
      <c r="BE4" s="305" t="str">
        <f>IF($BE$3="","",AA4*ข้อมูลพื้นฐาน!$H$35)</f>
        <v/>
      </c>
      <c r="BF4" s="305" t="str">
        <f>IF($BF$3="","",AB4*ข้อมูลพื้นฐาน!$H$36)</f>
        <v/>
      </c>
      <c r="BG4" s="56">
        <f>SUM(AL4:BF4)</f>
        <v>0</v>
      </c>
    </row>
    <row r="5" spans="1:60" ht="13.5" customHeight="1">
      <c r="A5" s="54" t="str">
        <f>เวลาเรียน1!A8</f>
        <v/>
      </c>
      <c r="B5" s="1086" t="str">
        <f>เวลาเรียน1!D8</f>
        <v/>
      </c>
      <c r="C5" s="1087"/>
      <c r="D5" s="1087"/>
      <c r="E5" s="1087"/>
      <c r="F5" s="1087"/>
      <c r="G5" s="1088"/>
      <c r="H5" s="496" t="str">
        <f>สรุปคะแนนทั้งปี!E9</f>
        <v/>
      </c>
      <c r="I5" s="496" t="str">
        <f>สรุปคะแนนทั้งปี!I9</f>
        <v/>
      </c>
      <c r="J5" s="496" t="str">
        <f>สรุปคะแนนทั้งปี!M9</f>
        <v/>
      </c>
      <c r="K5" s="496" t="str">
        <f>สรุปคะแนนทั้งปี!Q9</f>
        <v/>
      </c>
      <c r="L5" s="496" t="str">
        <f>สรุปคะแนนทั้งปี!E69</f>
        <v/>
      </c>
      <c r="M5" s="496" t="str">
        <f>สรุปคะแนนทั้งปี!I69</f>
        <v/>
      </c>
      <c r="N5" s="496" t="str">
        <f>สรุปคะแนนทั้งปี!M69</f>
        <v/>
      </c>
      <c r="O5" s="496" t="str">
        <f>สรุปคะแนนทั้งปี!Q69</f>
        <v/>
      </c>
      <c r="P5" s="496" t="str">
        <f>สรุปคะแนนทั้งปี!E129</f>
        <v/>
      </c>
      <c r="Q5" s="497" t="str">
        <f>สรุปคะแนนทั้งปี!I129</f>
        <v/>
      </c>
      <c r="R5" s="497" t="str">
        <f>สรุปคะแนนทั้งปี!M129</f>
        <v/>
      </c>
      <c r="S5" s="497" t="str">
        <f>สรุปคะแนนทั้งปี!Q129</f>
        <v/>
      </c>
      <c r="T5" s="497" t="str">
        <f>สรุปคะแนนทั้งปี!E190</f>
        <v/>
      </c>
      <c r="U5" s="497" t="str">
        <f>สรุปคะแนนทั้งปี!I190</f>
        <v/>
      </c>
      <c r="V5" s="497" t="str">
        <f>สรุปคะแนนทั้งปี!M190</f>
        <v/>
      </c>
      <c r="W5" s="497" t="str">
        <f>สรุปคะแนนทั้งปี!Q190</f>
        <v/>
      </c>
      <c r="X5" s="497" t="str">
        <f>สรุปคะแนนทั้งปี!E248</f>
        <v/>
      </c>
      <c r="Y5" s="497" t="str">
        <f>สรุปคะแนนทั้งปี!I248</f>
        <v/>
      </c>
      <c r="Z5" s="497" t="str">
        <f>สรุปคะแนนทั้งปี!M248</f>
        <v/>
      </c>
      <c r="AA5" s="497" t="str">
        <f>สรุปคะแนนทั้งปี!Q248</f>
        <v/>
      </c>
      <c r="AB5" s="497" t="str">
        <f>สรุปคะแนนทั้งปี!E305</f>
        <v/>
      </c>
      <c r="AC5" s="1096" t="str">
        <f>IF(A5="","",IF(AE5="ย้าย","",BG5/ข้อมูลพื้นฐาน!$H$37))</f>
        <v/>
      </c>
      <c r="AD5" s="1097"/>
      <c r="AE5" s="116" t="str">
        <f>คะแนนรายวิชา!P9</f>
        <v/>
      </c>
      <c r="AF5" s="55"/>
      <c r="AG5" s="55"/>
      <c r="AH5" s="55"/>
      <c r="AI5" s="55"/>
      <c r="AJ5" s="55"/>
      <c r="AK5" s="55"/>
      <c r="AL5" s="305" t="e">
        <f>H5*ข้อมูลพื้นฐาน!$H$15</f>
        <v>#VALUE!</v>
      </c>
      <c r="AM5" s="305" t="e">
        <f>I5*ข้อมูลพื้นฐาน!$H$16</f>
        <v>#VALUE!</v>
      </c>
      <c r="AN5" s="305" t="e">
        <f>J5*ข้อมูลพื้นฐาน!$H$17</f>
        <v>#VALUE!</v>
      </c>
      <c r="AO5" s="305" t="e">
        <f>K5*ข้อมูลพื้นฐาน!$H$18</f>
        <v>#VALUE!</v>
      </c>
      <c r="AP5" s="305" t="e">
        <f>L5*ข้อมูลพื้นฐาน!$H$19</f>
        <v>#VALUE!</v>
      </c>
      <c r="AQ5" s="305" t="e">
        <f>M5*ข้อมูลพื้นฐาน!$H$20</f>
        <v>#VALUE!</v>
      </c>
      <c r="AR5" s="305" t="e">
        <f>N5*ข้อมูลพื้นฐาน!$H$21</f>
        <v>#VALUE!</v>
      </c>
      <c r="AS5" s="305" t="e">
        <f>O5*ข้อมูลพื้นฐาน!$H$22</f>
        <v>#VALUE!</v>
      </c>
      <c r="AT5" s="305" t="e">
        <f>P5*ข้อมูลพื้นฐาน!$H$23</f>
        <v>#VALUE!</v>
      </c>
      <c r="AU5" s="305" t="e">
        <f>IF($AU$3="","",Q5*ข้อมูลพื้นฐาน!$H$25)</f>
        <v>#VALUE!</v>
      </c>
      <c r="AV5" s="305" t="str">
        <f>IF($AV$3="","",R5*ข้อมูลพื้นฐาน!$H$26)</f>
        <v/>
      </c>
      <c r="AW5" s="305" t="str">
        <f>IF($AW$3="","",S5*ข้อมูลพื้นฐาน!$H$27)</f>
        <v/>
      </c>
      <c r="AX5" s="305" t="str">
        <f>IF($AX$3="","",T5*ข้อมูลพื้นฐาน!$H$28)</f>
        <v/>
      </c>
      <c r="AY5" s="305" t="str">
        <f>IF($AY$3="","",U5*ข้อมูลพื้นฐาน!$H$29)</f>
        <v/>
      </c>
      <c r="AZ5" s="305" t="str">
        <f>IF($AZ$3="","",V5*ข้อมูลพื้นฐาน!$H$30)</f>
        <v/>
      </c>
      <c r="BA5" s="305" t="str">
        <f>IF($BA$3="","",W5*ข้อมูลพื้นฐาน!$H$31)</f>
        <v/>
      </c>
      <c r="BB5" s="305" t="str">
        <f>IF($BB$3="","",X5*ข้อมูลพื้นฐาน!$H$32)</f>
        <v/>
      </c>
      <c r="BC5" s="305" t="str">
        <f>IF($BC$3="","",Y5*ข้อมูลพื้นฐาน!$H$33)</f>
        <v/>
      </c>
      <c r="BD5" s="305" t="str">
        <f>IF($BD$3="","",Z5*ข้อมูลพื้นฐาน!$H$34)</f>
        <v/>
      </c>
      <c r="BE5" s="305" t="str">
        <f>IF($BE$3="","",AA5*ข้อมูลพื้นฐาน!$H$35)</f>
        <v/>
      </c>
      <c r="BF5" s="305" t="str">
        <f>IF($BF$3="","",AB5*ข้อมูลพื้นฐาน!$H$36)</f>
        <v/>
      </c>
      <c r="BG5" s="56" t="e">
        <f t="shared" ref="BG5:BG52" si="9">SUM(AL5:BF5)</f>
        <v>#VALUE!</v>
      </c>
    </row>
    <row r="6" spans="1:60" ht="13.5" customHeight="1">
      <c r="A6" s="54" t="str">
        <f>เวลาเรียน1!A9</f>
        <v/>
      </c>
      <c r="B6" s="1086" t="str">
        <f>เวลาเรียน1!D9</f>
        <v/>
      </c>
      <c r="C6" s="1087"/>
      <c r="D6" s="1087"/>
      <c r="E6" s="1087"/>
      <c r="F6" s="1087"/>
      <c r="G6" s="1088"/>
      <c r="H6" s="496" t="str">
        <f>สรุปคะแนนทั้งปี!E10</f>
        <v/>
      </c>
      <c r="I6" s="496" t="str">
        <f>สรุปคะแนนทั้งปี!I10</f>
        <v/>
      </c>
      <c r="J6" s="496" t="str">
        <f>สรุปคะแนนทั้งปี!M10</f>
        <v/>
      </c>
      <c r="K6" s="496" t="str">
        <f>สรุปคะแนนทั้งปี!Q10</f>
        <v/>
      </c>
      <c r="L6" s="496" t="str">
        <f>สรุปคะแนนทั้งปี!E70</f>
        <v/>
      </c>
      <c r="M6" s="496" t="str">
        <f>สรุปคะแนนทั้งปี!I70</f>
        <v/>
      </c>
      <c r="N6" s="496" t="str">
        <f>สรุปคะแนนทั้งปี!M70</f>
        <v/>
      </c>
      <c r="O6" s="496" t="str">
        <f>สรุปคะแนนทั้งปี!Q70</f>
        <v/>
      </c>
      <c r="P6" s="496" t="str">
        <f>สรุปคะแนนทั้งปี!E130</f>
        <v/>
      </c>
      <c r="Q6" s="497" t="str">
        <f>สรุปคะแนนทั้งปี!I130</f>
        <v/>
      </c>
      <c r="R6" s="497" t="str">
        <f>สรุปคะแนนทั้งปี!M130</f>
        <v/>
      </c>
      <c r="S6" s="497" t="str">
        <f>สรุปคะแนนทั้งปี!Q130</f>
        <v/>
      </c>
      <c r="T6" s="497" t="str">
        <f>สรุปคะแนนทั้งปี!E191</f>
        <v/>
      </c>
      <c r="U6" s="497" t="str">
        <f>สรุปคะแนนทั้งปี!I191</f>
        <v/>
      </c>
      <c r="V6" s="497" t="str">
        <f>สรุปคะแนนทั้งปี!M191</f>
        <v/>
      </c>
      <c r="W6" s="497" t="str">
        <f>สรุปคะแนนทั้งปี!Q191</f>
        <v/>
      </c>
      <c r="X6" s="497" t="str">
        <f>สรุปคะแนนทั้งปี!E249</f>
        <v/>
      </c>
      <c r="Y6" s="497" t="str">
        <f>สรุปคะแนนทั้งปี!I249</f>
        <v/>
      </c>
      <c r="Z6" s="497" t="str">
        <f>สรุปคะแนนทั้งปี!M249</f>
        <v/>
      </c>
      <c r="AA6" s="497" t="str">
        <f>สรุปคะแนนทั้งปี!Q249</f>
        <v/>
      </c>
      <c r="AB6" s="497" t="str">
        <f>สรุปคะแนนทั้งปี!E306</f>
        <v/>
      </c>
      <c r="AC6" s="1096" t="str">
        <f>IF(A6="","",IF(AE6="ย้าย","",BG6/ข้อมูลพื้นฐาน!$H$37))</f>
        <v/>
      </c>
      <c r="AD6" s="1097"/>
      <c r="AE6" s="116" t="str">
        <f>คะแนนรายวิชา!P10</f>
        <v/>
      </c>
      <c r="AF6" s="55"/>
      <c r="AG6" s="55"/>
      <c r="AH6" s="55"/>
      <c r="AI6" s="55"/>
      <c r="AJ6" s="55"/>
      <c r="AK6" s="55"/>
      <c r="AL6" s="305" t="e">
        <f>H6*ข้อมูลพื้นฐาน!$H$15</f>
        <v>#VALUE!</v>
      </c>
      <c r="AM6" s="305" t="e">
        <f>I6*ข้อมูลพื้นฐาน!$H$16</f>
        <v>#VALUE!</v>
      </c>
      <c r="AN6" s="305" t="e">
        <f>J6*ข้อมูลพื้นฐาน!$H$17</f>
        <v>#VALUE!</v>
      </c>
      <c r="AO6" s="305" t="e">
        <f>K6*ข้อมูลพื้นฐาน!$H$18</f>
        <v>#VALUE!</v>
      </c>
      <c r="AP6" s="305" t="e">
        <f>L6*ข้อมูลพื้นฐาน!$H$19</f>
        <v>#VALUE!</v>
      </c>
      <c r="AQ6" s="305" t="e">
        <f>M6*ข้อมูลพื้นฐาน!$H$20</f>
        <v>#VALUE!</v>
      </c>
      <c r="AR6" s="305" t="e">
        <f>N6*ข้อมูลพื้นฐาน!$H$21</f>
        <v>#VALUE!</v>
      </c>
      <c r="AS6" s="305" t="e">
        <f>O6*ข้อมูลพื้นฐาน!$H$22</f>
        <v>#VALUE!</v>
      </c>
      <c r="AT6" s="305" t="e">
        <f>P6*ข้อมูลพื้นฐาน!$H$23</f>
        <v>#VALUE!</v>
      </c>
      <c r="AU6" s="305" t="e">
        <f>IF($AU$3="","",Q6*ข้อมูลพื้นฐาน!$H$25)</f>
        <v>#VALUE!</v>
      </c>
      <c r="AV6" s="305" t="str">
        <f>IF($AV$3="","",R6*ข้อมูลพื้นฐาน!$H$26)</f>
        <v/>
      </c>
      <c r="AW6" s="305" t="str">
        <f>IF($AW$3="","",S6*ข้อมูลพื้นฐาน!$H$27)</f>
        <v/>
      </c>
      <c r="AX6" s="305" t="str">
        <f>IF($AX$3="","",T6*ข้อมูลพื้นฐาน!$H$28)</f>
        <v/>
      </c>
      <c r="AY6" s="305" t="str">
        <f>IF($AY$3="","",U6*ข้อมูลพื้นฐาน!$H$29)</f>
        <v/>
      </c>
      <c r="AZ6" s="305" t="str">
        <f>IF($AZ$3="","",V6*ข้อมูลพื้นฐาน!$H$30)</f>
        <v/>
      </c>
      <c r="BA6" s="305" t="str">
        <f>IF($BA$3="","",W6*ข้อมูลพื้นฐาน!$H$31)</f>
        <v/>
      </c>
      <c r="BB6" s="305" t="str">
        <f>IF($BB$3="","",X6*ข้อมูลพื้นฐาน!$H$32)</f>
        <v/>
      </c>
      <c r="BC6" s="305" t="str">
        <f>IF($BC$3="","",Y6*ข้อมูลพื้นฐาน!$H$33)</f>
        <v/>
      </c>
      <c r="BD6" s="305" t="str">
        <f>IF($BD$3="","",Z6*ข้อมูลพื้นฐาน!$H$34)</f>
        <v/>
      </c>
      <c r="BE6" s="305" t="str">
        <f>IF($BE$3="","",AA6*ข้อมูลพื้นฐาน!$H$35)</f>
        <v/>
      </c>
      <c r="BF6" s="305" t="str">
        <f>IF($BF$3="","",AB6*ข้อมูลพื้นฐาน!$H$36)</f>
        <v/>
      </c>
      <c r="BG6" s="56" t="e">
        <f t="shared" si="9"/>
        <v>#VALUE!</v>
      </c>
    </row>
    <row r="7" spans="1:60" ht="13.5" customHeight="1">
      <c r="A7" s="54" t="str">
        <f>เวลาเรียน1!A10</f>
        <v/>
      </c>
      <c r="B7" s="1086" t="str">
        <f>เวลาเรียน1!D10</f>
        <v/>
      </c>
      <c r="C7" s="1087"/>
      <c r="D7" s="1087"/>
      <c r="E7" s="1087"/>
      <c r="F7" s="1087"/>
      <c r="G7" s="1088"/>
      <c r="H7" s="496" t="str">
        <f>สรุปคะแนนทั้งปี!E11</f>
        <v/>
      </c>
      <c r="I7" s="496" t="str">
        <f>สรุปคะแนนทั้งปี!I11</f>
        <v/>
      </c>
      <c r="J7" s="496" t="str">
        <f>สรุปคะแนนทั้งปี!M11</f>
        <v/>
      </c>
      <c r="K7" s="496" t="str">
        <f>สรุปคะแนนทั้งปี!Q11</f>
        <v/>
      </c>
      <c r="L7" s="496" t="str">
        <f>สรุปคะแนนทั้งปี!E71</f>
        <v/>
      </c>
      <c r="M7" s="496" t="str">
        <f>สรุปคะแนนทั้งปี!I71</f>
        <v/>
      </c>
      <c r="N7" s="496" t="str">
        <f>สรุปคะแนนทั้งปี!M71</f>
        <v/>
      </c>
      <c r="O7" s="496" t="str">
        <f>สรุปคะแนนทั้งปี!Q71</f>
        <v/>
      </c>
      <c r="P7" s="496" t="str">
        <f>สรุปคะแนนทั้งปี!E131</f>
        <v/>
      </c>
      <c r="Q7" s="497" t="str">
        <f>สรุปคะแนนทั้งปี!I131</f>
        <v/>
      </c>
      <c r="R7" s="497" t="str">
        <f>สรุปคะแนนทั้งปี!M131</f>
        <v/>
      </c>
      <c r="S7" s="497" t="str">
        <f>สรุปคะแนนทั้งปี!Q131</f>
        <v/>
      </c>
      <c r="T7" s="497" t="str">
        <f>สรุปคะแนนทั้งปี!E192</f>
        <v/>
      </c>
      <c r="U7" s="497" t="str">
        <f>สรุปคะแนนทั้งปี!I192</f>
        <v/>
      </c>
      <c r="V7" s="497" t="str">
        <f>สรุปคะแนนทั้งปี!M192</f>
        <v/>
      </c>
      <c r="W7" s="497" t="str">
        <f>สรุปคะแนนทั้งปี!Q192</f>
        <v/>
      </c>
      <c r="X7" s="497" t="str">
        <f>สรุปคะแนนทั้งปี!E250</f>
        <v/>
      </c>
      <c r="Y7" s="497" t="str">
        <f>สรุปคะแนนทั้งปี!I250</f>
        <v/>
      </c>
      <c r="Z7" s="497" t="str">
        <f>สรุปคะแนนทั้งปี!M250</f>
        <v/>
      </c>
      <c r="AA7" s="497" t="str">
        <f>สรุปคะแนนทั้งปี!Q250</f>
        <v/>
      </c>
      <c r="AB7" s="497" t="str">
        <f>สรุปคะแนนทั้งปี!E307</f>
        <v/>
      </c>
      <c r="AC7" s="1096" t="str">
        <f>IF(A7="","",IF(AE7="ย้าย","",BG7/ข้อมูลพื้นฐาน!$H$37))</f>
        <v/>
      </c>
      <c r="AD7" s="1097"/>
      <c r="AE7" s="116" t="str">
        <f>คะแนนรายวิชา!P11</f>
        <v/>
      </c>
      <c r="AF7" s="55"/>
      <c r="AG7" s="55"/>
      <c r="AH7" s="55"/>
      <c r="AI7" s="55"/>
      <c r="AJ7" s="55"/>
      <c r="AK7" s="55"/>
      <c r="AL7" s="305" t="e">
        <f>H7*ข้อมูลพื้นฐาน!$H$15</f>
        <v>#VALUE!</v>
      </c>
      <c r="AM7" s="305" t="e">
        <f>I7*ข้อมูลพื้นฐาน!$H$16</f>
        <v>#VALUE!</v>
      </c>
      <c r="AN7" s="305" t="e">
        <f>J7*ข้อมูลพื้นฐาน!$H$17</f>
        <v>#VALUE!</v>
      </c>
      <c r="AO7" s="305" t="e">
        <f>K7*ข้อมูลพื้นฐาน!$H$18</f>
        <v>#VALUE!</v>
      </c>
      <c r="AP7" s="305" t="e">
        <f>L7*ข้อมูลพื้นฐาน!$H$19</f>
        <v>#VALUE!</v>
      </c>
      <c r="AQ7" s="305" t="e">
        <f>M7*ข้อมูลพื้นฐาน!$H$20</f>
        <v>#VALUE!</v>
      </c>
      <c r="AR7" s="305" t="e">
        <f>N7*ข้อมูลพื้นฐาน!$H$21</f>
        <v>#VALUE!</v>
      </c>
      <c r="AS7" s="305" t="e">
        <f>O7*ข้อมูลพื้นฐาน!$H$22</f>
        <v>#VALUE!</v>
      </c>
      <c r="AT7" s="305" t="e">
        <f>P7*ข้อมูลพื้นฐาน!$H$23</f>
        <v>#VALUE!</v>
      </c>
      <c r="AU7" s="305" t="e">
        <f>IF($AU$3="","",Q7*ข้อมูลพื้นฐาน!$H$25)</f>
        <v>#VALUE!</v>
      </c>
      <c r="AV7" s="305" t="str">
        <f>IF($AV$3="","",R7*ข้อมูลพื้นฐาน!$H$26)</f>
        <v/>
      </c>
      <c r="AW7" s="305" t="str">
        <f>IF($AW$3="","",S7*ข้อมูลพื้นฐาน!$H$27)</f>
        <v/>
      </c>
      <c r="AX7" s="305" t="str">
        <f>IF($AX$3="","",T7*ข้อมูลพื้นฐาน!$H$28)</f>
        <v/>
      </c>
      <c r="AY7" s="305" t="str">
        <f>IF($AY$3="","",U7*ข้อมูลพื้นฐาน!$H$29)</f>
        <v/>
      </c>
      <c r="AZ7" s="305" t="str">
        <f>IF($AZ$3="","",V7*ข้อมูลพื้นฐาน!$H$30)</f>
        <v/>
      </c>
      <c r="BA7" s="305" t="str">
        <f>IF($BA$3="","",W7*ข้อมูลพื้นฐาน!$H$31)</f>
        <v/>
      </c>
      <c r="BB7" s="305" t="str">
        <f>IF($BB$3="","",X7*ข้อมูลพื้นฐาน!$H$32)</f>
        <v/>
      </c>
      <c r="BC7" s="305" t="str">
        <f>IF($BC$3="","",Y7*ข้อมูลพื้นฐาน!$H$33)</f>
        <v/>
      </c>
      <c r="BD7" s="305" t="str">
        <f>IF($BD$3="","",Z7*ข้อมูลพื้นฐาน!$H$34)</f>
        <v/>
      </c>
      <c r="BE7" s="305" t="str">
        <f>IF($BE$3="","",AA7*ข้อมูลพื้นฐาน!$H$35)</f>
        <v/>
      </c>
      <c r="BF7" s="305" t="str">
        <f>IF($BF$3="","",AB7*ข้อมูลพื้นฐาน!$H$36)</f>
        <v/>
      </c>
      <c r="BG7" s="56" t="e">
        <f t="shared" si="9"/>
        <v>#VALUE!</v>
      </c>
    </row>
    <row r="8" spans="1:60" ht="13.5" customHeight="1">
      <c r="A8" s="54" t="str">
        <f>เวลาเรียน1!A11</f>
        <v/>
      </c>
      <c r="B8" s="1086" t="str">
        <f>เวลาเรียน1!D11</f>
        <v/>
      </c>
      <c r="C8" s="1087"/>
      <c r="D8" s="1087"/>
      <c r="E8" s="1087"/>
      <c r="F8" s="1087"/>
      <c r="G8" s="1088"/>
      <c r="H8" s="496" t="str">
        <f>สรุปคะแนนทั้งปี!E12</f>
        <v/>
      </c>
      <c r="I8" s="496" t="str">
        <f>สรุปคะแนนทั้งปี!I12</f>
        <v/>
      </c>
      <c r="J8" s="496" t="str">
        <f>สรุปคะแนนทั้งปี!M12</f>
        <v/>
      </c>
      <c r="K8" s="496" t="str">
        <f>สรุปคะแนนทั้งปี!Q12</f>
        <v/>
      </c>
      <c r="L8" s="496" t="str">
        <f>สรุปคะแนนทั้งปี!E72</f>
        <v/>
      </c>
      <c r="M8" s="496" t="str">
        <f>สรุปคะแนนทั้งปี!I72</f>
        <v/>
      </c>
      <c r="N8" s="496" t="str">
        <f>สรุปคะแนนทั้งปี!M72</f>
        <v/>
      </c>
      <c r="O8" s="496" t="str">
        <f>สรุปคะแนนทั้งปี!Q72</f>
        <v/>
      </c>
      <c r="P8" s="496" t="str">
        <f>สรุปคะแนนทั้งปี!E132</f>
        <v/>
      </c>
      <c r="Q8" s="497" t="str">
        <f>สรุปคะแนนทั้งปี!I132</f>
        <v/>
      </c>
      <c r="R8" s="497" t="str">
        <f>สรุปคะแนนทั้งปี!M132</f>
        <v/>
      </c>
      <c r="S8" s="497" t="str">
        <f>สรุปคะแนนทั้งปี!Q132</f>
        <v/>
      </c>
      <c r="T8" s="497" t="str">
        <f>สรุปคะแนนทั้งปี!E193</f>
        <v/>
      </c>
      <c r="U8" s="497" t="str">
        <f>สรุปคะแนนทั้งปี!I193</f>
        <v/>
      </c>
      <c r="V8" s="497" t="str">
        <f>สรุปคะแนนทั้งปี!M193</f>
        <v/>
      </c>
      <c r="W8" s="497" t="str">
        <f>สรุปคะแนนทั้งปี!Q193</f>
        <v/>
      </c>
      <c r="X8" s="497" t="str">
        <f>สรุปคะแนนทั้งปี!E251</f>
        <v/>
      </c>
      <c r="Y8" s="497" t="str">
        <f>สรุปคะแนนทั้งปี!I251</f>
        <v/>
      </c>
      <c r="Z8" s="497" t="str">
        <f>สรุปคะแนนทั้งปี!M251</f>
        <v/>
      </c>
      <c r="AA8" s="497" t="str">
        <f>สรุปคะแนนทั้งปี!Q251</f>
        <v/>
      </c>
      <c r="AB8" s="497" t="str">
        <f>สรุปคะแนนทั้งปี!E308</f>
        <v/>
      </c>
      <c r="AC8" s="1096" t="str">
        <f>IF(A8="","",IF(AE8="ย้าย","",BG8/ข้อมูลพื้นฐาน!$H$37))</f>
        <v/>
      </c>
      <c r="AD8" s="1097"/>
      <c r="AE8" s="116" t="str">
        <f>คะแนนรายวิชา!P12</f>
        <v/>
      </c>
      <c r="AF8" s="55"/>
      <c r="AG8" s="55"/>
      <c r="AH8" s="55"/>
      <c r="AI8" s="55"/>
      <c r="AJ8" s="55"/>
      <c r="AK8" s="55"/>
      <c r="AL8" s="305" t="e">
        <f>H8*ข้อมูลพื้นฐาน!$H$15</f>
        <v>#VALUE!</v>
      </c>
      <c r="AM8" s="305" t="e">
        <f>I8*ข้อมูลพื้นฐาน!$H$16</f>
        <v>#VALUE!</v>
      </c>
      <c r="AN8" s="305" t="e">
        <f>J8*ข้อมูลพื้นฐาน!$H$17</f>
        <v>#VALUE!</v>
      </c>
      <c r="AO8" s="305" t="e">
        <f>K8*ข้อมูลพื้นฐาน!$H$18</f>
        <v>#VALUE!</v>
      </c>
      <c r="AP8" s="305" t="e">
        <f>L8*ข้อมูลพื้นฐาน!$H$19</f>
        <v>#VALUE!</v>
      </c>
      <c r="AQ8" s="305" t="e">
        <f>M8*ข้อมูลพื้นฐาน!$H$20</f>
        <v>#VALUE!</v>
      </c>
      <c r="AR8" s="305" t="e">
        <f>N8*ข้อมูลพื้นฐาน!$H$21</f>
        <v>#VALUE!</v>
      </c>
      <c r="AS8" s="305" t="e">
        <f>O8*ข้อมูลพื้นฐาน!$H$22</f>
        <v>#VALUE!</v>
      </c>
      <c r="AT8" s="305" t="e">
        <f>P8*ข้อมูลพื้นฐาน!$H$23</f>
        <v>#VALUE!</v>
      </c>
      <c r="AU8" s="305" t="e">
        <f>IF($AU$3="","",Q8*ข้อมูลพื้นฐาน!$H$25)</f>
        <v>#VALUE!</v>
      </c>
      <c r="AV8" s="305" t="str">
        <f>IF($AV$3="","",R8*ข้อมูลพื้นฐาน!$H$26)</f>
        <v/>
      </c>
      <c r="AW8" s="305" t="str">
        <f>IF($AW$3="","",S8*ข้อมูลพื้นฐาน!$H$27)</f>
        <v/>
      </c>
      <c r="AX8" s="305" t="str">
        <f>IF($AX$3="","",T8*ข้อมูลพื้นฐาน!$H$28)</f>
        <v/>
      </c>
      <c r="AY8" s="305" t="str">
        <f>IF($AY$3="","",U8*ข้อมูลพื้นฐาน!$H$29)</f>
        <v/>
      </c>
      <c r="AZ8" s="305" t="str">
        <f>IF($AZ$3="","",V8*ข้อมูลพื้นฐาน!$H$30)</f>
        <v/>
      </c>
      <c r="BA8" s="305" t="str">
        <f>IF($BA$3="","",W8*ข้อมูลพื้นฐาน!$H$31)</f>
        <v/>
      </c>
      <c r="BB8" s="305" t="str">
        <f>IF($BB$3="","",X8*ข้อมูลพื้นฐาน!$H$32)</f>
        <v/>
      </c>
      <c r="BC8" s="305" t="str">
        <f>IF($BC$3="","",Y8*ข้อมูลพื้นฐาน!$H$33)</f>
        <v/>
      </c>
      <c r="BD8" s="305" t="str">
        <f>IF($BD$3="","",Z8*ข้อมูลพื้นฐาน!$H$34)</f>
        <v/>
      </c>
      <c r="BE8" s="305" t="str">
        <f>IF($BE$3="","",AA8*ข้อมูลพื้นฐาน!$H$35)</f>
        <v/>
      </c>
      <c r="BF8" s="305" t="str">
        <f>IF($BF$3="","",AB8*ข้อมูลพื้นฐาน!$H$36)</f>
        <v/>
      </c>
      <c r="BG8" s="56" t="e">
        <f t="shared" si="9"/>
        <v>#VALUE!</v>
      </c>
    </row>
    <row r="9" spans="1:60" ht="13.5" customHeight="1">
      <c r="A9" s="54" t="str">
        <f>เวลาเรียน1!A12</f>
        <v/>
      </c>
      <c r="B9" s="1086" t="str">
        <f>เวลาเรียน1!D12</f>
        <v/>
      </c>
      <c r="C9" s="1087"/>
      <c r="D9" s="1087"/>
      <c r="E9" s="1087"/>
      <c r="F9" s="1087"/>
      <c r="G9" s="1088"/>
      <c r="H9" s="496" t="str">
        <f>สรุปคะแนนทั้งปี!E13</f>
        <v/>
      </c>
      <c r="I9" s="496" t="str">
        <f>สรุปคะแนนทั้งปี!I13</f>
        <v/>
      </c>
      <c r="J9" s="496" t="str">
        <f>สรุปคะแนนทั้งปี!M13</f>
        <v/>
      </c>
      <c r="K9" s="496" t="str">
        <f>สรุปคะแนนทั้งปี!Q13</f>
        <v/>
      </c>
      <c r="L9" s="496" t="str">
        <f>สรุปคะแนนทั้งปี!E73</f>
        <v/>
      </c>
      <c r="M9" s="496" t="str">
        <f>สรุปคะแนนทั้งปี!I73</f>
        <v/>
      </c>
      <c r="N9" s="496" t="str">
        <f>สรุปคะแนนทั้งปี!M73</f>
        <v/>
      </c>
      <c r="O9" s="496" t="str">
        <f>สรุปคะแนนทั้งปี!Q73</f>
        <v/>
      </c>
      <c r="P9" s="496" t="str">
        <f>สรุปคะแนนทั้งปี!E133</f>
        <v/>
      </c>
      <c r="Q9" s="497" t="str">
        <f>สรุปคะแนนทั้งปี!I133</f>
        <v/>
      </c>
      <c r="R9" s="497" t="str">
        <f>สรุปคะแนนทั้งปี!M133</f>
        <v/>
      </c>
      <c r="S9" s="497" t="str">
        <f>สรุปคะแนนทั้งปี!Q133</f>
        <v/>
      </c>
      <c r="T9" s="497" t="str">
        <f>สรุปคะแนนทั้งปี!E194</f>
        <v/>
      </c>
      <c r="U9" s="497" t="str">
        <f>สรุปคะแนนทั้งปี!I194</f>
        <v/>
      </c>
      <c r="V9" s="497" t="str">
        <f>สรุปคะแนนทั้งปี!M194</f>
        <v/>
      </c>
      <c r="W9" s="497" t="str">
        <f>สรุปคะแนนทั้งปี!Q194</f>
        <v/>
      </c>
      <c r="X9" s="497" t="str">
        <f>สรุปคะแนนทั้งปี!E252</f>
        <v/>
      </c>
      <c r="Y9" s="497" t="str">
        <f>สรุปคะแนนทั้งปี!I252</f>
        <v/>
      </c>
      <c r="Z9" s="497" t="str">
        <f>สรุปคะแนนทั้งปี!M252</f>
        <v/>
      </c>
      <c r="AA9" s="497" t="str">
        <f>สรุปคะแนนทั้งปี!Q252</f>
        <v/>
      </c>
      <c r="AB9" s="497" t="str">
        <f>สรุปคะแนนทั้งปี!E309</f>
        <v/>
      </c>
      <c r="AC9" s="1096" t="str">
        <f>IF(A9="","",IF(AE9="ย้าย","",BG9/ข้อมูลพื้นฐาน!$H$37))</f>
        <v/>
      </c>
      <c r="AD9" s="1097"/>
      <c r="AE9" s="116" t="str">
        <f>คะแนนรายวิชา!P13</f>
        <v/>
      </c>
      <c r="AF9" s="55"/>
      <c r="AG9" s="55"/>
      <c r="AH9" s="55"/>
      <c r="AI9" s="55"/>
      <c r="AJ9" s="55"/>
      <c r="AK9" s="55"/>
      <c r="AL9" s="305" t="e">
        <f>H9*ข้อมูลพื้นฐาน!$H$15</f>
        <v>#VALUE!</v>
      </c>
      <c r="AM9" s="305" t="e">
        <f>I9*ข้อมูลพื้นฐาน!$H$16</f>
        <v>#VALUE!</v>
      </c>
      <c r="AN9" s="305" t="e">
        <f>J9*ข้อมูลพื้นฐาน!$H$17</f>
        <v>#VALUE!</v>
      </c>
      <c r="AO9" s="305" t="e">
        <f>K9*ข้อมูลพื้นฐาน!$H$18</f>
        <v>#VALUE!</v>
      </c>
      <c r="AP9" s="305" t="e">
        <f>L9*ข้อมูลพื้นฐาน!$H$19</f>
        <v>#VALUE!</v>
      </c>
      <c r="AQ9" s="305" t="e">
        <f>M9*ข้อมูลพื้นฐาน!$H$20</f>
        <v>#VALUE!</v>
      </c>
      <c r="AR9" s="305" t="e">
        <f>N9*ข้อมูลพื้นฐาน!$H$21</f>
        <v>#VALUE!</v>
      </c>
      <c r="AS9" s="305" t="e">
        <f>O9*ข้อมูลพื้นฐาน!$H$22</f>
        <v>#VALUE!</v>
      </c>
      <c r="AT9" s="305" t="e">
        <f>P9*ข้อมูลพื้นฐาน!$H$23</f>
        <v>#VALUE!</v>
      </c>
      <c r="AU9" s="305" t="e">
        <f>IF($AU$3="","",Q9*ข้อมูลพื้นฐาน!$H$25)</f>
        <v>#VALUE!</v>
      </c>
      <c r="AV9" s="305" t="str">
        <f>IF($AV$3="","",R9*ข้อมูลพื้นฐาน!$H$26)</f>
        <v/>
      </c>
      <c r="AW9" s="305" t="str">
        <f>IF($AW$3="","",S9*ข้อมูลพื้นฐาน!$H$27)</f>
        <v/>
      </c>
      <c r="AX9" s="305" t="str">
        <f>IF($AX$3="","",T9*ข้อมูลพื้นฐาน!$H$28)</f>
        <v/>
      </c>
      <c r="AY9" s="305" t="str">
        <f>IF($AY$3="","",U9*ข้อมูลพื้นฐาน!$H$29)</f>
        <v/>
      </c>
      <c r="AZ9" s="305" t="str">
        <f>IF($AZ$3="","",V9*ข้อมูลพื้นฐาน!$H$30)</f>
        <v/>
      </c>
      <c r="BA9" s="305" t="str">
        <f>IF($BA$3="","",W9*ข้อมูลพื้นฐาน!$H$31)</f>
        <v/>
      </c>
      <c r="BB9" s="305" t="str">
        <f>IF($BB$3="","",X9*ข้อมูลพื้นฐาน!$H$32)</f>
        <v/>
      </c>
      <c r="BC9" s="305" t="str">
        <f>IF($BC$3="","",Y9*ข้อมูลพื้นฐาน!$H$33)</f>
        <v/>
      </c>
      <c r="BD9" s="305" t="str">
        <f>IF($BD$3="","",Z9*ข้อมูลพื้นฐาน!$H$34)</f>
        <v/>
      </c>
      <c r="BE9" s="305" t="str">
        <f>IF($BE$3="","",AA9*ข้อมูลพื้นฐาน!$H$35)</f>
        <v/>
      </c>
      <c r="BF9" s="305" t="str">
        <f>IF($BF$3="","",AB9*ข้อมูลพื้นฐาน!$H$36)</f>
        <v/>
      </c>
      <c r="BG9" s="56" t="e">
        <f t="shared" si="9"/>
        <v>#VALUE!</v>
      </c>
    </row>
    <row r="10" spans="1:60" ht="13.5" customHeight="1">
      <c r="A10" s="54" t="str">
        <f>เวลาเรียน1!A13</f>
        <v/>
      </c>
      <c r="B10" s="1086" t="str">
        <f>เวลาเรียน1!D13</f>
        <v/>
      </c>
      <c r="C10" s="1087"/>
      <c r="D10" s="1087"/>
      <c r="E10" s="1087"/>
      <c r="F10" s="1087"/>
      <c r="G10" s="1088"/>
      <c r="H10" s="496" t="str">
        <f>สรุปคะแนนทั้งปี!E14</f>
        <v/>
      </c>
      <c r="I10" s="496" t="str">
        <f>สรุปคะแนนทั้งปี!I14</f>
        <v/>
      </c>
      <c r="J10" s="496" t="str">
        <f>สรุปคะแนนทั้งปี!M14</f>
        <v/>
      </c>
      <c r="K10" s="496" t="str">
        <f>สรุปคะแนนทั้งปี!Q14</f>
        <v/>
      </c>
      <c r="L10" s="496" t="str">
        <f>สรุปคะแนนทั้งปี!E74</f>
        <v/>
      </c>
      <c r="M10" s="496" t="str">
        <f>สรุปคะแนนทั้งปี!I74</f>
        <v/>
      </c>
      <c r="N10" s="496" t="str">
        <f>สรุปคะแนนทั้งปี!M74</f>
        <v/>
      </c>
      <c r="O10" s="496" t="str">
        <f>สรุปคะแนนทั้งปี!Q74</f>
        <v/>
      </c>
      <c r="P10" s="496" t="str">
        <f>สรุปคะแนนทั้งปี!E134</f>
        <v/>
      </c>
      <c r="Q10" s="497" t="str">
        <f>สรุปคะแนนทั้งปี!I134</f>
        <v/>
      </c>
      <c r="R10" s="497" t="str">
        <f>สรุปคะแนนทั้งปี!M134</f>
        <v/>
      </c>
      <c r="S10" s="497" t="str">
        <f>สรุปคะแนนทั้งปี!Q134</f>
        <v/>
      </c>
      <c r="T10" s="497" t="str">
        <f>สรุปคะแนนทั้งปี!E195</f>
        <v/>
      </c>
      <c r="U10" s="497" t="str">
        <f>สรุปคะแนนทั้งปี!I195</f>
        <v/>
      </c>
      <c r="V10" s="497" t="str">
        <f>สรุปคะแนนทั้งปี!M195</f>
        <v/>
      </c>
      <c r="W10" s="497" t="str">
        <f>สรุปคะแนนทั้งปี!Q195</f>
        <v/>
      </c>
      <c r="X10" s="497" t="str">
        <f>สรุปคะแนนทั้งปี!E253</f>
        <v/>
      </c>
      <c r="Y10" s="497" t="str">
        <f>สรุปคะแนนทั้งปี!I253</f>
        <v/>
      </c>
      <c r="Z10" s="497" t="str">
        <f>สรุปคะแนนทั้งปี!M253</f>
        <v/>
      </c>
      <c r="AA10" s="497" t="str">
        <f>สรุปคะแนนทั้งปี!Q253</f>
        <v/>
      </c>
      <c r="AB10" s="497" t="str">
        <f>สรุปคะแนนทั้งปี!E310</f>
        <v/>
      </c>
      <c r="AC10" s="1096" t="str">
        <f>IF(A10="","",IF(AE10="ย้าย","",BG10/ข้อมูลพื้นฐาน!$H$37))</f>
        <v/>
      </c>
      <c r="AD10" s="1097"/>
      <c r="AE10" s="116" t="str">
        <f>คะแนนรายวิชา!P14</f>
        <v/>
      </c>
      <c r="AF10" s="55"/>
      <c r="AG10" s="55"/>
      <c r="AH10" s="55"/>
      <c r="AI10" s="55"/>
      <c r="AJ10" s="55"/>
      <c r="AK10" s="55"/>
      <c r="AL10" s="305" t="e">
        <f>H10*ข้อมูลพื้นฐาน!$H$15</f>
        <v>#VALUE!</v>
      </c>
      <c r="AM10" s="305" t="e">
        <f>I10*ข้อมูลพื้นฐาน!$H$16</f>
        <v>#VALUE!</v>
      </c>
      <c r="AN10" s="305" t="e">
        <f>J10*ข้อมูลพื้นฐาน!$H$17</f>
        <v>#VALUE!</v>
      </c>
      <c r="AO10" s="305" t="e">
        <f>K10*ข้อมูลพื้นฐาน!$H$18</f>
        <v>#VALUE!</v>
      </c>
      <c r="AP10" s="305" t="e">
        <f>L10*ข้อมูลพื้นฐาน!$H$19</f>
        <v>#VALUE!</v>
      </c>
      <c r="AQ10" s="305" t="e">
        <f>M10*ข้อมูลพื้นฐาน!$H$20</f>
        <v>#VALUE!</v>
      </c>
      <c r="AR10" s="305" t="e">
        <f>N10*ข้อมูลพื้นฐาน!$H$21</f>
        <v>#VALUE!</v>
      </c>
      <c r="AS10" s="305" t="e">
        <f>O10*ข้อมูลพื้นฐาน!$H$22</f>
        <v>#VALUE!</v>
      </c>
      <c r="AT10" s="305" t="e">
        <f>P10*ข้อมูลพื้นฐาน!$H$23</f>
        <v>#VALUE!</v>
      </c>
      <c r="AU10" s="305" t="e">
        <f>IF($AU$3="","",Q10*ข้อมูลพื้นฐาน!$H$25)</f>
        <v>#VALUE!</v>
      </c>
      <c r="AV10" s="305" t="str">
        <f>IF($AV$3="","",R10*ข้อมูลพื้นฐาน!$H$26)</f>
        <v/>
      </c>
      <c r="AW10" s="305" t="str">
        <f>IF($AW$3="","",S10*ข้อมูลพื้นฐาน!$H$27)</f>
        <v/>
      </c>
      <c r="AX10" s="305" t="str">
        <f>IF($AX$3="","",T10*ข้อมูลพื้นฐาน!$H$28)</f>
        <v/>
      </c>
      <c r="AY10" s="305" t="str">
        <f>IF($AY$3="","",U10*ข้อมูลพื้นฐาน!$H$29)</f>
        <v/>
      </c>
      <c r="AZ10" s="305" t="str">
        <f>IF($AZ$3="","",V10*ข้อมูลพื้นฐาน!$H$30)</f>
        <v/>
      </c>
      <c r="BA10" s="305" t="str">
        <f>IF($BA$3="","",W10*ข้อมูลพื้นฐาน!$H$31)</f>
        <v/>
      </c>
      <c r="BB10" s="305" t="str">
        <f>IF($BB$3="","",X10*ข้อมูลพื้นฐาน!$H$32)</f>
        <v/>
      </c>
      <c r="BC10" s="305" t="str">
        <f>IF($BC$3="","",Y10*ข้อมูลพื้นฐาน!$H$33)</f>
        <v/>
      </c>
      <c r="BD10" s="305" t="str">
        <f>IF($BD$3="","",Z10*ข้อมูลพื้นฐาน!$H$34)</f>
        <v/>
      </c>
      <c r="BE10" s="305" t="str">
        <f>IF($BE$3="","",AA10*ข้อมูลพื้นฐาน!$H$35)</f>
        <v/>
      </c>
      <c r="BF10" s="305" t="str">
        <f>IF($BF$3="","",AB10*ข้อมูลพื้นฐาน!$H$36)</f>
        <v/>
      </c>
      <c r="BG10" s="56" t="e">
        <f t="shared" si="9"/>
        <v>#VALUE!</v>
      </c>
    </row>
    <row r="11" spans="1:60" ht="13.5" customHeight="1">
      <c r="A11" s="54" t="str">
        <f>เวลาเรียน1!A14</f>
        <v/>
      </c>
      <c r="B11" s="1086" t="str">
        <f>เวลาเรียน1!D14</f>
        <v/>
      </c>
      <c r="C11" s="1087"/>
      <c r="D11" s="1087"/>
      <c r="E11" s="1087"/>
      <c r="F11" s="1087"/>
      <c r="G11" s="1088"/>
      <c r="H11" s="496" t="str">
        <f>สรุปคะแนนทั้งปี!E15</f>
        <v/>
      </c>
      <c r="I11" s="496" t="str">
        <f>สรุปคะแนนทั้งปี!I15</f>
        <v/>
      </c>
      <c r="J11" s="496" t="str">
        <f>สรุปคะแนนทั้งปี!M15</f>
        <v/>
      </c>
      <c r="K11" s="496" t="str">
        <f>สรุปคะแนนทั้งปี!Q15</f>
        <v/>
      </c>
      <c r="L11" s="496" t="str">
        <f>สรุปคะแนนทั้งปี!E75</f>
        <v/>
      </c>
      <c r="M11" s="496" t="str">
        <f>สรุปคะแนนทั้งปี!I75</f>
        <v/>
      </c>
      <c r="N11" s="496" t="str">
        <f>สรุปคะแนนทั้งปี!M75</f>
        <v/>
      </c>
      <c r="O11" s="496" t="str">
        <f>สรุปคะแนนทั้งปี!Q75</f>
        <v/>
      </c>
      <c r="P11" s="496" t="str">
        <f>สรุปคะแนนทั้งปี!E135</f>
        <v/>
      </c>
      <c r="Q11" s="497" t="str">
        <f>สรุปคะแนนทั้งปี!I135</f>
        <v/>
      </c>
      <c r="R11" s="497" t="str">
        <f>สรุปคะแนนทั้งปี!M135</f>
        <v/>
      </c>
      <c r="S11" s="497" t="str">
        <f>สรุปคะแนนทั้งปี!Q135</f>
        <v/>
      </c>
      <c r="T11" s="497" t="str">
        <f>สรุปคะแนนทั้งปี!E196</f>
        <v/>
      </c>
      <c r="U11" s="497" t="str">
        <f>สรุปคะแนนทั้งปี!I196</f>
        <v/>
      </c>
      <c r="V11" s="497" t="str">
        <f>สรุปคะแนนทั้งปี!M196</f>
        <v/>
      </c>
      <c r="W11" s="497" t="str">
        <f>สรุปคะแนนทั้งปี!Q196</f>
        <v/>
      </c>
      <c r="X11" s="497" t="str">
        <f>สรุปคะแนนทั้งปี!E254</f>
        <v/>
      </c>
      <c r="Y11" s="497" t="str">
        <f>สรุปคะแนนทั้งปี!I254</f>
        <v/>
      </c>
      <c r="Z11" s="497" t="str">
        <f>สรุปคะแนนทั้งปี!M254</f>
        <v/>
      </c>
      <c r="AA11" s="497" t="str">
        <f>สรุปคะแนนทั้งปี!Q254</f>
        <v/>
      </c>
      <c r="AB11" s="497" t="str">
        <f>สรุปคะแนนทั้งปี!E311</f>
        <v/>
      </c>
      <c r="AC11" s="1096" t="str">
        <f>IF(A11="","",IF(AE11="ย้าย","",BG11/ข้อมูลพื้นฐาน!$H$37))</f>
        <v/>
      </c>
      <c r="AD11" s="1097"/>
      <c r="AE11" s="116" t="str">
        <f>คะแนนรายวิชา!P15</f>
        <v/>
      </c>
      <c r="AF11" s="55"/>
      <c r="AG11" s="55"/>
      <c r="AH11" s="55"/>
      <c r="AI11" s="55"/>
      <c r="AJ11" s="55"/>
      <c r="AK11" s="55"/>
      <c r="AL11" s="305" t="e">
        <f>H11*ข้อมูลพื้นฐาน!$H$15</f>
        <v>#VALUE!</v>
      </c>
      <c r="AM11" s="305" t="e">
        <f>I11*ข้อมูลพื้นฐาน!$H$16</f>
        <v>#VALUE!</v>
      </c>
      <c r="AN11" s="305" t="e">
        <f>J11*ข้อมูลพื้นฐาน!$H$17</f>
        <v>#VALUE!</v>
      </c>
      <c r="AO11" s="305" t="e">
        <f>K11*ข้อมูลพื้นฐาน!$H$18</f>
        <v>#VALUE!</v>
      </c>
      <c r="AP11" s="305" t="e">
        <f>L11*ข้อมูลพื้นฐาน!$H$19</f>
        <v>#VALUE!</v>
      </c>
      <c r="AQ11" s="305" t="e">
        <f>M11*ข้อมูลพื้นฐาน!$H$20</f>
        <v>#VALUE!</v>
      </c>
      <c r="AR11" s="305" t="e">
        <f>N11*ข้อมูลพื้นฐาน!$H$21</f>
        <v>#VALUE!</v>
      </c>
      <c r="AS11" s="305" t="e">
        <f>O11*ข้อมูลพื้นฐาน!$H$22</f>
        <v>#VALUE!</v>
      </c>
      <c r="AT11" s="305" t="e">
        <f>P11*ข้อมูลพื้นฐาน!$H$23</f>
        <v>#VALUE!</v>
      </c>
      <c r="AU11" s="305" t="e">
        <f>IF($AU$3="","",Q11*ข้อมูลพื้นฐาน!$H$25)</f>
        <v>#VALUE!</v>
      </c>
      <c r="AV11" s="305" t="str">
        <f>IF($AV$3="","",R11*ข้อมูลพื้นฐาน!$H$26)</f>
        <v/>
      </c>
      <c r="AW11" s="305" t="str">
        <f>IF($AW$3="","",S11*ข้อมูลพื้นฐาน!$H$27)</f>
        <v/>
      </c>
      <c r="AX11" s="305" t="str">
        <f>IF($AX$3="","",T11*ข้อมูลพื้นฐาน!$H$28)</f>
        <v/>
      </c>
      <c r="AY11" s="305" t="str">
        <f>IF($AY$3="","",U11*ข้อมูลพื้นฐาน!$H$29)</f>
        <v/>
      </c>
      <c r="AZ11" s="305" t="str">
        <f>IF($AZ$3="","",V11*ข้อมูลพื้นฐาน!$H$30)</f>
        <v/>
      </c>
      <c r="BA11" s="305" t="str">
        <f>IF($BA$3="","",W11*ข้อมูลพื้นฐาน!$H$31)</f>
        <v/>
      </c>
      <c r="BB11" s="305" t="str">
        <f>IF($BB$3="","",X11*ข้อมูลพื้นฐาน!$H$32)</f>
        <v/>
      </c>
      <c r="BC11" s="305" t="str">
        <f>IF($BC$3="","",Y11*ข้อมูลพื้นฐาน!$H$33)</f>
        <v/>
      </c>
      <c r="BD11" s="305" t="str">
        <f>IF($BD$3="","",Z11*ข้อมูลพื้นฐาน!$H$34)</f>
        <v/>
      </c>
      <c r="BE11" s="305" t="str">
        <f>IF($BE$3="","",AA11*ข้อมูลพื้นฐาน!$H$35)</f>
        <v/>
      </c>
      <c r="BF11" s="305" t="str">
        <f>IF($BF$3="","",AB11*ข้อมูลพื้นฐาน!$H$36)</f>
        <v/>
      </c>
      <c r="BG11" s="56" t="e">
        <f t="shared" si="9"/>
        <v>#VALUE!</v>
      </c>
    </row>
    <row r="12" spans="1:60" ht="13.5" customHeight="1">
      <c r="A12" s="54" t="str">
        <f>เวลาเรียน1!A15</f>
        <v/>
      </c>
      <c r="B12" s="1086" t="str">
        <f>เวลาเรียน1!D15</f>
        <v/>
      </c>
      <c r="C12" s="1087"/>
      <c r="D12" s="1087"/>
      <c r="E12" s="1087"/>
      <c r="F12" s="1087"/>
      <c r="G12" s="1088"/>
      <c r="H12" s="496" t="str">
        <f>สรุปคะแนนทั้งปี!E16</f>
        <v/>
      </c>
      <c r="I12" s="496" t="str">
        <f>สรุปคะแนนทั้งปี!I16</f>
        <v/>
      </c>
      <c r="J12" s="496" t="str">
        <f>สรุปคะแนนทั้งปี!M16</f>
        <v/>
      </c>
      <c r="K12" s="496" t="str">
        <f>สรุปคะแนนทั้งปี!Q16</f>
        <v/>
      </c>
      <c r="L12" s="496" t="str">
        <f>สรุปคะแนนทั้งปี!E76</f>
        <v/>
      </c>
      <c r="M12" s="496" t="str">
        <f>สรุปคะแนนทั้งปี!I76</f>
        <v/>
      </c>
      <c r="N12" s="496" t="str">
        <f>สรุปคะแนนทั้งปี!M76</f>
        <v/>
      </c>
      <c r="O12" s="496" t="str">
        <f>สรุปคะแนนทั้งปี!Q76</f>
        <v/>
      </c>
      <c r="P12" s="496" t="str">
        <f>สรุปคะแนนทั้งปี!E136</f>
        <v/>
      </c>
      <c r="Q12" s="497" t="str">
        <f>สรุปคะแนนทั้งปี!I136</f>
        <v/>
      </c>
      <c r="R12" s="497" t="str">
        <f>สรุปคะแนนทั้งปี!M136</f>
        <v/>
      </c>
      <c r="S12" s="497" t="str">
        <f>สรุปคะแนนทั้งปี!Q136</f>
        <v/>
      </c>
      <c r="T12" s="497" t="str">
        <f>สรุปคะแนนทั้งปี!E197</f>
        <v/>
      </c>
      <c r="U12" s="497" t="str">
        <f>สรุปคะแนนทั้งปี!I197</f>
        <v/>
      </c>
      <c r="V12" s="497" t="str">
        <f>สรุปคะแนนทั้งปี!M197</f>
        <v/>
      </c>
      <c r="W12" s="497" t="str">
        <f>สรุปคะแนนทั้งปี!Q197</f>
        <v/>
      </c>
      <c r="X12" s="497" t="str">
        <f>สรุปคะแนนทั้งปี!E255</f>
        <v/>
      </c>
      <c r="Y12" s="497" t="str">
        <f>สรุปคะแนนทั้งปี!I255</f>
        <v/>
      </c>
      <c r="Z12" s="497" t="str">
        <f>สรุปคะแนนทั้งปี!M255</f>
        <v/>
      </c>
      <c r="AA12" s="497" t="str">
        <f>สรุปคะแนนทั้งปี!Q255</f>
        <v/>
      </c>
      <c r="AB12" s="497" t="str">
        <f>สรุปคะแนนทั้งปี!E312</f>
        <v/>
      </c>
      <c r="AC12" s="1096" t="str">
        <f>IF(A12="","",IF(AE12="ย้าย","",BG12/ข้อมูลพื้นฐาน!$H$37))</f>
        <v/>
      </c>
      <c r="AD12" s="1097"/>
      <c r="AE12" s="116" t="str">
        <f>คะแนนรายวิชา!P16</f>
        <v/>
      </c>
      <c r="AF12" s="55"/>
      <c r="AG12" s="55"/>
      <c r="AH12" s="55"/>
      <c r="AI12" s="55"/>
      <c r="AJ12" s="55"/>
      <c r="AK12" s="55"/>
      <c r="AL12" s="305" t="e">
        <f>H12*ข้อมูลพื้นฐาน!$H$15</f>
        <v>#VALUE!</v>
      </c>
      <c r="AM12" s="305" t="e">
        <f>I12*ข้อมูลพื้นฐาน!$H$16</f>
        <v>#VALUE!</v>
      </c>
      <c r="AN12" s="305" t="e">
        <f>J12*ข้อมูลพื้นฐาน!$H$17</f>
        <v>#VALUE!</v>
      </c>
      <c r="AO12" s="305" t="e">
        <f>K12*ข้อมูลพื้นฐาน!$H$18</f>
        <v>#VALUE!</v>
      </c>
      <c r="AP12" s="305" t="e">
        <f>L12*ข้อมูลพื้นฐาน!$H$19</f>
        <v>#VALUE!</v>
      </c>
      <c r="AQ12" s="305" t="e">
        <f>M12*ข้อมูลพื้นฐาน!$H$20</f>
        <v>#VALUE!</v>
      </c>
      <c r="AR12" s="305" t="e">
        <f>N12*ข้อมูลพื้นฐาน!$H$21</f>
        <v>#VALUE!</v>
      </c>
      <c r="AS12" s="305" t="e">
        <f>O12*ข้อมูลพื้นฐาน!$H$22</f>
        <v>#VALUE!</v>
      </c>
      <c r="AT12" s="305" t="e">
        <f>P12*ข้อมูลพื้นฐาน!$H$23</f>
        <v>#VALUE!</v>
      </c>
      <c r="AU12" s="305" t="e">
        <f>IF($AU$3="","",Q12*ข้อมูลพื้นฐาน!$H$25)</f>
        <v>#VALUE!</v>
      </c>
      <c r="AV12" s="305" t="str">
        <f>IF($AV$3="","",R12*ข้อมูลพื้นฐาน!$H$26)</f>
        <v/>
      </c>
      <c r="AW12" s="305" t="str">
        <f>IF($AW$3="","",S12*ข้อมูลพื้นฐาน!$H$27)</f>
        <v/>
      </c>
      <c r="AX12" s="305" t="str">
        <f>IF($AX$3="","",T12*ข้อมูลพื้นฐาน!$H$28)</f>
        <v/>
      </c>
      <c r="AY12" s="305" t="str">
        <f>IF($AY$3="","",U12*ข้อมูลพื้นฐาน!$H$29)</f>
        <v/>
      </c>
      <c r="AZ12" s="305" t="str">
        <f>IF($AZ$3="","",V12*ข้อมูลพื้นฐาน!$H$30)</f>
        <v/>
      </c>
      <c r="BA12" s="305" t="str">
        <f>IF($BA$3="","",W12*ข้อมูลพื้นฐาน!$H$31)</f>
        <v/>
      </c>
      <c r="BB12" s="305" t="str">
        <f>IF($BB$3="","",X12*ข้อมูลพื้นฐาน!$H$32)</f>
        <v/>
      </c>
      <c r="BC12" s="305" t="str">
        <f>IF($BC$3="","",Y12*ข้อมูลพื้นฐาน!$H$33)</f>
        <v/>
      </c>
      <c r="BD12" s="305" t="str">
        <f>IF($BD$3="","",Z12*ข้อมูลพื้นฐาน!$H$34)</f>
        <v/>
      </c>
      <c r="BE12" s="305" t="str">
        <f>IF($BE$3="","",AA12*ข้อมูลพื้นฐาน!$H$35)</f>
        <v/>
      </c>
      <c r="BF12" s="305" t="str">
        <f>IF($BF$3="","",AB12*ข้อมูลพื้นฐาน!$H$36)</f>
        <v/>
      </c>
      <c r="BG12" s="56" t="e">
        <f t="shared" si="9"/>
        <v>#VALUE!</v>
      </c>
    </row>
    <row r="13" spans="1:60" ht="13.5" customHeight="1">
      <c r="A13" s="54" t="str">
        <f>เวลาเรียน1!A16</f>
        <v/>
      </c>
      <c r="B13" s="1086" t="str">
        <f>เวลาเรียน1!D16</f>
        <v/>
      </c>
      <c r="C13" s="1087"/>
      <c r="D13" s="1087"/>
      <c r="E13" s="1087"/>
      <c r="F13" s="1087"/>
      <c r="G13" s="1088"/>
      <c r="H13" s="496" t="str">
        <f>สรุปคะแนนทั้งปี!E17</f>
        <v/>
      </c>
      <c r="I13" s="496" t="str">
        <f>สรุปคะแนนทั้งปี!I17</f>
        <v/>
      </c>
      <c r="J13" s="496" t="str">
        <f>สรุปคะแนนทั้งปี!M17</f>
        <v/>
      </c>
      <c r="K13" s="496" t="str">
        <f>สรุปคะแนนทั้งปี!Q17</f>
        <v/>
      </c>
      <c r="L13" s="496" t="str">
        <f>สรุปคะแนนทั้งปี!E77</f>
        <v/>
      </c>
      <c r="M13" s="496" t="str">
        <f>สรุปคะแนนทั้งปี!I77</f>
        <v/>
      </c>
      <c r="N13" s="496" t="str">
        <f>สรุปคะแนนทั้งปี!M77</f>
        <v/>
      </c>
      <c r="O13" s="496" t="str">
        <f>สรุปคะแนนทั้งปี!Q77</f>
        <v/>
      </c>
      <c r="P13" s="496" t="str">
        <f>สรุปคะแนนทั้งปี!E137</f>
        <v/>
      </c>
      <c r="Q13" s="497" t="str">
        <f>สรุปคะแนนทั้งปี!I137</f>
        <v/>
      </c>
      <c r="R13" s="497" t="str">
        <f>สรุปคะแนนทั้งปี!M137</f>
        <v/>
      </c>
      <c r="S13" s="497" t="str">
        <f>สรุปคะแนนทั้งปี!Q137</f>
        <v/>
      </c>
      <c r="T13" s="497" t="str">
        <f>สรุปคะแนนทั้งปี!E198</f>
        <v/>
      </c>
      <c r="U13" s="497" t="str">
        <f>สรุปคะแนนทั้งปี!I198</f>
        <v/>
      </c>
      <c r="V13" s="497" t="str">
        <f>สรุปคะแนนทั้งปี!M198</f>
        <v/>
      </c>
      <c r="W13" s="497" t="str">
        <f>สรุปคะแนนทั้งปี!Q198</f>
        <v/>
      </c>
      <c r="X13" s="497" t="str">
        <f>สรุปคะแนนทั้งปี!E256</f>
        <v/>
      </c>
      <c r="Y13" s="497" t="str">
        <f>สรุปคะแนนทั้งปี!I256</f>
        <v/>
      </c>
      <c r="Z13" s="497" t="str">
        <f>สรุปคะแนนทั้งปี!M256</f>
        <v/>
      </c>
      <c r="AA13" s="497" t="str">
        <f>สรุปคะแนนทั้งปี!Q256</f>
        <v/>
      </c>
      <c r="AB13" s="497" t="str">
        <f>สรุปคะแนนทั้งปี!E313</f>
        <v/>
      </c>
      <c r="AC13" s="1096" t="str">
        <f>IF(A13="","",IF(AE13="ย้าย","",BG13/ข้อมูลพื้นฐาน!$H$37))</f>
        <v/>
      </c>
      <c r="AD13" s="1097"/>
      <c r="AE13" s="116" t="str">
        <f>คะแนนรายวิชา!P17</f>
        <v/>
      </c>
      <c r="AF13" s="55"/>
      <c r="AG13" s="55"/>
      <c r="AH13" s="55"/>
      <c r="AI13" s="55"/>
      <c r="AJ13" s="55"/>
      <c r="AK13" s="55"/>
      <c r="AL13" s="305" t="e">
        <f>H13*ข้อมูลพื้นฐาน!$H$15</f>
        <v>#VALUE!</v>
      </c>
      <c r="AM13" s="305" t="e">
        <f>I13*ข้อมูลพื้นฐาน!$H$16</f>
        <v>#VALUE!</v>
      </c>
      <c r="AN13" s="305" t="e">
        <f>J13*ข้อมูลพื้นฐาน!$H$17</f>
        <v>#VALUE!</v>
      </c>
      <c r="AO13" s="305" t="e">
        <f>K13*ข้อมูลพื้นฐาน!$H$18</f>
        <v>#VALUE!</v>
      </c>
      <c r="AP13" s="305" t="e">
        <f>L13*ข้อมูลพื้นฐาน!$H$19</f>
        <v>#VALUE!</v>
      </c>
      <c r="AQ13" s="305" t="e">
        <f>M13*ข้อมูลพื้นฐาน!$H$20</f>
        <v>#VALUE!</v>
      </c>
      <c r="AR13" s="305" t="e">
        <f>N13*ข้อมูลพื้นฐาน!$H$21</f>
        <v>#VALUE!</v>
      </c>
      <c r="AS13" s="305" t="e">
        <f>O13*ข้อมูลพื้นฐาน!$H$22</f>
        <v>#VALUE!</v>
      </c>
      <c r="AT13" s="305" t="e">
        <f>P13*ข้อมูลพื้นฐาน!$H$23</f>
        <v>#VALUE!</v>
      </c>
      <c r="AU13" s="305" t="e">
        <f>IF($AU$3="","",Q13*ข้อมูลพื้นฐาน!$H$25)</f>
        <v>#VALUE!</v>
      </c>
      <c r="AV13" s="305" t="str">
        <f>IF($AV$3="","",R13*ข้อมูลพื้นฐาน!$H$26)</f>
        <v/>
      </c>
      <c r="AW13" s="305" t="str">
        <f>IF($AW$3="","",S13*ข้อมูลพื้นฐาน!$H$27)</f>
        <v/>
      </c>
      <c r="AX13" s="305" t="str">
        <f>IF($AX$3="","",T13*ข้อมูลพื้นฐาน!$H$28)</f>
        <v/>
      </c>
      <c r="AY13" s="305" t="str">
        <f>IF($AY$3="","",U13*ข้อมูลพื้นฐาน!$H$29)</f>
        <v/>
      </c>
      <c r="AZ13" s="305" t="str">
        <f>IF($AZ$3="","",V13*ข้อมูลพื้นฐาน!$H$30)</f>
        <v/>
      </c>
      <c r="BA13" s="305" t="str">
        <f>IF($BA$3="","",W13*ข้อมูลพื้นฐาน!$H$31)</f>
        <v/>
      </c>
      <c r="BB13" s="305" t="str">
        <f>IF($BB$3="","",X13*ข้อมูลพื้นฐาน!$H$32)</f>
        <v/>
      </c>
      <c r="BC13" s="305" t="str">
        <f>IF($BC$3="","",Y13*ข้อมูลพื้นฐาน!$H$33)</f>
        <v/>
      </c>
      <c r="BD13" s="305" t="str">
        <f>IF($BD$3="","",Z13*ข้อมูลพื้นฐาน!$H$34)</f>
        <v/>
      </c>
      <c r="BE13" s="305" t="str">
        <f>IF($BE$3="","",AA13*ข้อมูลพื้นฐาน!$H$35)</f>
        <v/>
      </c>
      <c r="BF13" s="305" t="str">
        <f>IF($BF$3="","",AB13*ข้อมูลพื้นฐาน!$H$36)</f>
        <v/>
      </c>
      <c r="BG13" s="56" t="e">
        <f t="shared" si="9"/>
        <v>#VALUE!</v>
      </c>
    </row>
    <row r="14" spans="1:60" ht="13.5" customHeight="1">
      <c r="A14" s="54" t="str">
        <f>เวลาเรียน1!A17</f>
        <v/>
      </c>
      <c r="B14" s="1086" t="str">
        <f>เวลาเรียน1!D17</f>
        <v/>
      </c>
      <c r="C14" s="1087"/>
      <c r="D14" s="1087"/>
      <c r="E14" s="1087"/>
      <c r="F14" s="1087"/>
      <c r="G14" s="1088"/>
      <c r="H14" s="496" t="str">
        <f>สรุปคะแนนทั้งปี!E18</f>
        <v/>
      </c>
      <c r="I14" s="496" t="str">
        <f>สรุปคะแนนทั้งปี!I18</f>
        <v/>
      </c>
      <c r="J14" s="496" t="str">
        <f>สรุปคะแนนทั้งปี!M18</f>
        <v/>
      </c>
      <c r="K14" s="496" t="str">
        <f>สรุปคะแนนทั้งปี!Q18</f>
        <v/>
      </c>
      <c r="L14" s="496" t="str">
        <f>สรุปคะแนนทั้งปี!E78</f>
        <v/>
      </c>
      <c r="M14" s="496" t="str">
        <f>สรุปคะแนนทั้งปี!I78</f>
        <v/>
      </c>
      <c r="N14" s="496" t="str">
        <f>สรุปคะแนนทั้งปี!M78</f>
        <v/>
      </c>
      <c r="O14" s="496" t="str">
        <f>สรุปคะแนนทั้งปี!Q78</f>
        <v/>
      </c>
      <c r="P14" s="496" t="str">
        <f>สรุปคะแนนทั้งปี!E138</f>
        <v/>
      </c>
      <c r="Q14" s="497" t="str">
        <f>สรุปคะแนนทั้งปี!I138</f>
        <v/>
      </c>
      <c r="R14" s="497" t="str">
        <f>สรุปคะแนนทั้งปี!M138</f>
        <v/>
      </c>
      <c r="S14" s="497" t="str">
        <f>สรุปคะแนนทั้งปี!Q138</f>
        <v/>
      </c>
      <c r="T14" s="497" t="str">
        <f>สรุปคะแนนทั้งปี!E199</f>
        <v/>
      </c>
      <c r="U14" s="497" t="str">
        <f>สรุปคะแนนทั้งปี!I199</f>
        <v/>
      </c>
      <c r="V14" s="497" t="str">
        <f>สรุปคะแนนทั้งปี!M199</f>
        <v/>
      </c>
      <c r="W14" s="497" t="str">
        <f>สรุปคะแนนทั้งปี!Q199</f>
        <v/>
      </c>
      <c r="X14" s="497" t="str">
        <f>สรุปคะแนนทั้งปี!E257</f>
        <v/>
      </c>
      <c r="Y14" s="497" t="str">
        <f>สรุปคะแนนทั้งปี!I257</f>
        <v/>
      </c>
      <c r="Z14" s="497" t="str">
        <f>สรุปคะแนนทั้งปี!M257</f>
        <v/>
      </c>
      <c r="AA14" s="497" t="str">
        <f>สรุปคะแนนทั้งปี!Q257</f>
        <v/>
      </c>
      <c r="AB14" s="497" t="str">
        <f>สรุปคะแนนทั้งปี!E314</f>
        <v/>
      </c>
      <c r="AC14" s="1096" t="str">
        <f>IF(A14="","",IF(AE14="ย้าย","",BG14/ข้อมูลพื้นฐาน!$H$37))</f>
        <v/>
      </c>
      <c r="AD14" s="1097"/>
      <c r="AE14" s="116" t="str">
        <f>คะแนนรายวิชา!P18</f>
        <v/>
      </c>
      <c r="AF14" s="55"/>
      <c r="AG14" s="55"/>
      <c r="AH14" s="55"/>
      <c r="AI14" s="55"/>
      <c r="AJ14" s="55"/>
      <c r="AK14" s="55"/>
      <c r="AL14" s="305" t="e">
        <f>H14*ข้อมูลพื้นฐาน!$H$15</f>
        <v>#VALUE!</v>
      </c>
      <c r="AM14" s="305" t="e">
        <f>I14*ข้อมูลพื้นฐาน!$H$16</f>
        <v>#VALUE!</v>
      </c>
      <c r="AN14" s="305" t="e">
        <f>J14*ข้อมูลพื้นฐาน!$H$17</f>
        <v>#VALUE!</v>
      </c>
      <c r="AO14" s="305" t="e">
        <f>K14*ข้อมูลพื้นฐาน!$H$18</f>
        <v>#VALUE!</v>
      </c>
      <c r="AP14" s="305" t="e">
        <f>L14*ข้อมูลพื้นฐาน!$H$19</f>
        <v>#VALUE!</v>
      </c>
      <c r="AQ14" s="305" t="e">
        <f>M14*ข้อมูลพื้นฐาน!$H$20</f>
        <v>#VALUE!</v>
      </c>
      <c r="AR14" s="305" t="e">
        <f>N14*ข้อมูลพื้นฐาน!$H$21</f>
        <v>#VALUE!</v>
      </c>
      <c r="AS14" s="305" t="e">
        <f>O14*ข้อมูลพื้นฐาน!$H$22</f>
        <v>#VALUE!</v>
      </c>
      <c r="AT14" s="305" t="e">
        <f>P14*ข้อมูลพื้นฐาน!$H$23</f>
        <v>#VALUE!</v>
      </c>
      <c r="AU14" s="305" t="e">
        <f>IF($AU$3="","",Q14*ข้อมูลพื้นฐาน!$H$25)</f>
        <v>#VALUE!</v>
      </c>
      <c r="AV14" s="305" t="str">
        <f>IF($AV$3="","",R14*ข้อมูลพื้นฐาน!$H$26)</f>
        <v/>
      </c>
      <c r="AW14" s="305" t="str">
        <f>IF($AW$3="","",S14*ข้อมูลพื้นฐาน!$H$27)</f>
        <v/>
      </c>
      <c r="AX14" s="305" t="str">
        <f>IF($AX$3="","",T14*ข้อมูลพื้นฐาน!$H$28)</f>
        <v/>
      </c>
      <c r="AY14" s="305" t="str">
        <f>IF($AY$3="","",U14*ข้อมูลพื้นฐาน!$H$29)</f>
        <v/>
      </c>
      <c r="AZ14" s="305" t="str">
        <f>IF($AZ$3="","",V14*ข้อมูลพื้นฐาน!$H$30)</f>
        <v/>
      </c>
      <c r="BA14" s="305" t="str">
        <f>IF($BA$3="","",W14*ข้อมูลพื้นฐาน!$H$31)</f>
        <v/>
      </c>
      <c r="BB14" s="305" t="str">
        <f>IF($BB$3="","",X14*ข้อมูลพื้นฐาน!$H$32)</f>
        <v/>
      </c>
      <c r="BC14" s="305" t="str">
        <f>IF($BC$3="","",Y14*ข้อมูลพื้นฐาน!$H$33)</f>
        <v/>
      </c>
      <c r="BD14" s="305" t="str">
        <f>IF($BD$3="","",Z14*ข้อมูลพื้นฐาน!$H$34)</f>
        <v/>
      </c>
      <c r="BE14" s="305" t="str">
        <f>IF($BE$3="","",AA14*ข้อมูลพื้นฐาน!$H$35)</f>
        <v/>
      </c>
      <c r="BF14" s="305" t="str">
        <f>IF($BF$3="","",AB14*ข้อมูลพื้นฐาน!$H$36)</f>
        <v/>
      </c>
      <c r="BG14" s="56" t="e">
        <f t="shared" si="9"/>
        <v>#VALUE!</v>
      </c>
    </row>
    <row r="15" spans="1:60" ht="13.5" customHeight="1">
      <c r="A15" s="54" t="str">
        <f>เวลาเรียน1!A18</f>
        <v/>
      </c>
      <c r="B15" s="1086" t="str">
        <f>เวลาเรียน1!D18</f>
        <v/>
      </c>
      <c r="C15" s="1087"/>
      <c r="D15" s="1087"/>
      <c r="E15" s="1087"/>
      <c r="F15" s="1087"/>
      <c r="G15" s="1088"/>
      <c r="H15" s="496" t="str">
        <f>สรุปคะแนนทั้งปี!E19</f>
        <v/>
      </c>
      <c r="I15" s="496" t="str">
        <f>สรุปคะแนนทั้งปี!I19</f>
        <v/>
      </c>
      <c r="J15" s="496" t="str">
        <f>สรุปคะแนนทั้งปี!M19</f>
        <v/>
      </c>
      <c r="K15" s="496" t="str">
        <f>สรุปคะแนนทั้งปี!Q19</f>
        <v/>
      </c>
      <c r="L15" s="496" t="str">
        <f>สรุปคะแนนทั้งปี!E79</f>
        <v/>
      </c>
      <c r="M15" s="496" t="str">
        <f>สรุปคะแนนทั้งปี!I79</f>
        <v/>
      </c>
      <c r="N15" s="496" t="str">
        <f>สรุปคะแนนทั้งปี!M79</f>
        <v/>
      </c>
      <c r="O15" s="496" t="str">
        <f>สรุปคะแนนทั้งปี!Q79</f>
        <v/>
      </c>
      <c r="P15" s="496" t="str">
        <f>สรุปคะแนนทั้งปี!E139</f>
        <v/>
      </c>
      <c r="Q15" s="497" t="str">
        <f>สรุปคะแนนทั้งปี!I139</f>
        <v/>
      </c>
      <c r="R15" s="497" t="str">
        <f>สรุปคะแนนทั้งปี!M139</f>
        <v/>
      </c>
      <c r="S15" s="497" t="str">
        <f>สรุปคะแนนทั้งปี!Q139</f>
        <v/>
      </c>
      <c r="T15" s="497" t="str">
        <f>สรุปคะแนนทั้งปี!E200</f>
        <v/>
      </c>
      <c r="U15" s="497" t="str">
        <f>สรุปคะแนนทั้งปี!I200</f>
        <v/>
      </c>
      <c r="V15" s="497" t="str">
        <f>สรุปคะแนนทั้งปี!M200</f>
        <v/>
      </c>
      <c r="W15" s="497" t="str">
        <f>สรุปคะแนนทั้งปี!Q200</f>
        <v/>
      </c>
      <c r="X15" s="497" t="str">
        <f>สรุปคะแนนทั้งปี!E258</f>
        <v/>
      </c>
      <c r="Y15" s="497" t="str">
        <f>สรุปคะแนนทั้งปี!I258</f>
        <v/>
      </c>
      <c r="Z15" s="497" t="str">
        <f>สรุปคะแนนทั้งปี!M258</f>
        <v/>
      </c>
      <c r="AA15" s="497" t="str">
        <f>สรุปคะแนนทั้งปี!Q258</f>
        <v/>
      </c>
      <c r="AB15" s="497" t="str">
        <f>สรุปคะแนนทั้งปี!E315</f>
        <v/>
      </c>
      <c r="AC15" s="1096" t="str">
        <f>IF(A15="","",IF(AE15="ย้าย","",BG15/ข้อมูลพื้นฐาน!$H$37))</f>
        <v/>
      </c>
      <c r="AD15" s="1097"/>
      <c r="AE15" s="116" t="str">
        <f>คะแนนรายวิชา!P19</f>
        <v/>
      </c>
      <c r="AF15" s="55"/>
      <c r="AG15" s="55"/>
      <c r="AH15" s="55"/>
      <c r="AI15" s="55"/>
      <c r="AJ15" s="55"/>
      <c r="AK15" s="55"/>
      <c r="AL15" s="305" t="e">
        <f>H15*ข้อมูลพื้นฐาน!$H$15</f>
        <v>#VALUE!</v>
      </c>
      <c r="AM15" s="305" t="e">
        <f>I15*ข้อมูลพื้นฐาน!$H$16</f>
        <v>#VALUE!</v>
      </c>
      <c r="AN15" s="305" t="e">
        <f>J15*ข้อมูลพื้นฐาน!$H$17</f>
        <v>#VALUE!</v>
      </c>
      <c r="AO15" s="305" t="e">
        <f>K15*ข้อมูลพื้นฐาน!$H$18</f>
        <v>#VALUE!</v>
      </c>
      <c r="AP15" s="305" t="e">
        <f>L15*ข้อมูลพื้นฐาน!$H$19</f>
        <v>#VALUE!</v>
      </c>
      <c r="AQ15" s="305" t="e">
        <f>M15*ข้อมูลพื้นฐาน!$H$20</f>
        <v>#VALUE!</v>
      </c>
      <c r="AR15" s="305" t="e">
        <f>N15*ข้อมูลพื้นฐาน!$H$21</f>
        <v>#VALUE!</v>
      </c>
      <c r="AS15" s="305" t="e">
        <f>O15*ข้อมูลพื้นฐาน!$H$22</f>
        <v>#VALUE!</v>
      </c>
      <c r="AT15" s="305" t="e">
        <f>P15*ข้อมูลพื้นฐาน!$H$23</f>
        <v>#VALUE!</v>
      </c>
      <c r="AU15" s="305" t="e">
        <f>IF($AU$3="","",Q15*ข้อมูลพื้นฐาน!$H$25)</f>
        <v>#VALUE!</v>
      </c>
      <c r="AV15" s="305" t="str">
        <f>IF($AV$3="","",R15*ข้อมูลพื้นฐาน!$H$26)</f>
        <v/>
      </c>
      <c r="AW15" s="305" t="str">
        <f>IF($AW$3="","",S15*ข้อมูลพื้นฐาน!$H$27)</f>
        <v/>
      </c>
      <c r="AX15" s="305" t="str">
        <f>IF($AX$3="","",T15*ข้อมูลพื้นฐาน!$H$28)</f>
        <v/>
      </c>
      <c r="AY15" s="305" t="str">
        <f>IF($AY$3="","",U15*ข้อมูลพื้นฐาน!$H$29)</f>
        <v/>
      </c>
      <c r="AZ15" s="305" t="str">
        <f>IF($AZ$3="","",V15*ข้อมูลพื้นฐาน!$H$30)</f>
        <v/>
      </c>
      <c r="BA15" s="305" t="str">
        <f>IF($BA$3="","",W15*ข้อมูลพื้นฐาน!$H$31)</f>
        <v/>
      </c>
      <c r="BB15" s="305" t="str">
        <f>IF($BB$3="","",X15*ข้อมูลพื้นฐาน!$H$32)</f>
        <v/>
      </c>
      <c r="BC15" s="305" t="str">
        <f>IF($BC$3="","",Y15*ข้อมูลพื้นฐาน!$H$33)</f>
        <v/>
      </c>
      <c r="BD15" s="305" t="str">
        <f>IF($BD$3="","",Z15*ข้อมูลพื้นฐาน!$H$34)</f>
        <v/>
      </c>
      <c r="BE15" s="305" t="str">
        <f>IF($BE$3="","",AA15*ข้อมูลพื้นฐาน!$H$35)</f>
        <v/>
      </c>
      <c r="BF15" s="305" t="str">
        <f>IF($BF$3="","",AB15*ข้อมูลพื้นฐาน!$H$36)</f>
        <v/>
      </c>
      <c r="BG15" s="56" t="e">
        <f t="shared" si="9"/>
        <v>#VALUE!</v>
      </c>
    </row>
    <row r="16" spans="1:60" ht="13.5" customHeight="1">
      <c r="A16" s="54" t="str">
        <f>เวลาเรียน1!A19</f>
        <v/>
      </c>
      <c r="B16" s="1086" t="str">
        <f>เวลาเรียน1!D19</f>
        <v/>
      </c>
      <c r="C16" s="1087"/>
      <c r="D16" s="1087"/>
      <c r="E16" s="1087"/>
      <c r="F16" s="1087"/>
      <c r="G16" s="1088"/>
      <c r="H16" s="496" t="str">
        <f>สรุปคะแนนทั้งปี!E20</f>
        <v/>
      </c>
      <c r="I16" s="496" t="str">
        <f>สรุปคะแนนทั้งปี!I20</f>
        <v/>
      </c>
      <c r="J16" s="496" t="str">
        <f>สรุปคะแนนทั้งปี!M20</f>
        <v/>
      </c>
      <c r="K16" s="496" t="str">
        <f>สรุปคะแนนทั้งปี!Q20</f>
        <v/>
      </c>
      <c r="L16" s="496" t="str">
        <f>สรุปคะแนนทั้งปี!E80</f>
        <v/>
      </c>
      <c r="M16" s="496" t="str">
        <f>สรุปคะแนนทั้งปี!I80</f>
        <v/>
      </c>
      <c r="N16" s="496" t="str">
        <f>สรุปคะแนนทั้งปี!M80</f>
        <v/>
      </c>
      <c r="O16" s="496" t="str">
        <f>สรุปคะแนนทั้งปี!Q80</f>
        <v/>
      </c>
      <c r="P16" s="496" t="str">
        <f>สรุปคะแนนทั้งปี!E140</f>
        <v/>
      </c>
      <c r="Q16" s="497" t="str">
        <f>สรุปคะแนนทั้งปี!I140</f>
        <v/>
      </c>
      <c r="R16" s="497" t="str">
        <f>สรุปคะแนนทั้งปี!M140</f>
        <v/>
      </c>
      <c r="S16" s="497" t="str">
        <f>สรุปคะแนนทั้งปี!Q140</f>
        <v/>
      </c>
      <c r="T16" s="497" t="str">
        <f>สรุปคะแนนทั้งปี!E201</f>
        <v/>
      </c>
      <c r="U16" s="497" t="str">
        <f>สรุปคะแนนทั้งปี!I201</f>
        <v/>
      </c>
      <c r="V16" s="497" t="str">
        <f>สรุปคะแนนทั้งปี!M201</f>
        <v/>
      </c>
      <c r="W16" s="497" t="str">
        <f>สรุปคะแนนทั้งปี!Q201</f>
        <v/>
      </c>
      <c r="X16" s="497" t="str">
        <f>สรุปคะแนนทั้งปี!E259</f>
        <v/>
      </c>
      <c r="Y16" s="497" t="str">
        <f>สรุปคะแนนทั้งปี!I259</f>
        <v/>
      </c>
      <c r="Z16" s="497" t="str">
        <f>สรุปคะแนนทั้งปี!M259</f>
        <v/>
      </c>
      <c r="AA16" s="497" t="str">
        <f>สรุปคะแนนทั้งปี!Q259</f>
        <v/>
      </c>
      <c r="AB16" s="497" t="str">
        <f>สรุปคะแนนทั้งปี!E316</f>
        <v/>
      </c>
      <c r="AC16" s="1089" t="str">
        <f>IF(A16="","",IF(AE16="ย้าย","",BG16/ข้อมูลพื้นฐาน!$H$37))</f>
        <v/>
      </c>
      <c r="AD16" s="1090"/>
      <c r="AE16" s="116" t="str">
        <f>คะแนนรายวิชา!P20</f>
        <v/>
      </c>
      <c r="AF16" s="55"/>
      <c r="AG16" s="55"/>
      <c r="AH16" s="55"/>
      <c r="AI16" s="55"/>
      <c r="AJ16" s="55"/>
      <c r="AK16" s="55"/>
      <c r="AL16" s="305" t="e">
        <f>H16*ข้อมูลพื้นฐาน!$H$15</f>
        <v>#VALUE!</v>
      </c>
      <c r="AM16" s="305" t="e">
        <f>I16*ข้อมูลพื้นฐาน!$H$16</f>
        <v>#VALUE!</v>
      </c>
      <c r="AN16" s="305" t="e">
        <f>J16*ข้อมูลพื้นฐาน!$H$17</f>
        <v>#VALUE!</v>
      </c>
      <c r="AO16" s="305" t="e">
        <f>K16*ข้อมูลพื้นฐาน!$H$18</f>
        <v>#VALUE!</v>
      </c>
      <c r="AP16" s="305" t="e">
        <f>L16*ข้อมูลพื้นฐาน!$H$19</f>
        <v>#VALUE!</v>
      </c>
      <c r="AQ16" s="305" t="e">
        <f>M16*ข้อมูลพื้นฐาน!$H$20</f>
        <v>#VALUE!</v>
      </c>
      <c r="AR16" s="305" t="e">
        <f>N16*ข้อมูลพื้นฐาน!$H$21</f>
        <v>#VALUE!</v>
      </c>
      <c r="AS16" s="305" t="e">
        <f>O16*ข้อมูลพื้นฐาน!$H$22</f>
        <v>#VALUE!</v>
      </c>
      <c r="AT16" s="305" t="e">
        <f>P16*ข้อมูลพื้นฐาน!$H$23</f>
        <v>#VALUE!</v>
      </c>
      <c r="AU16" s="305" t="e">
        <f>IF($AU$3="","",Q16*ข้อมูลพื้นฐาน!$H$25)</f>
        <v>#VALUE!</v>
      </c>
      <c r="AV16" s="305" t="str">
        <f>IF($AV$3="","",R16*ข้อมูลพื้นฐาน!$H$26)</f>
        <v/>
      </c>
      <c r="AW16" s="305" t="str">
        <f>IF($AW$3="","",S16*ข้อมูลพื้นฐาน!$H$27)</f>
        <v/>
      </c>
      <c r="AX16" s="305" t="str">
        <f>IF($AX$3="","",T16*ข้อมูลพื้นฐาน!$H$28)</f>
        <v/>
      </c>
      <c r="AY16" s="305" t="str">
        <f>IF($AY$3="","",U16*ข้อมูลพื้นฐาน!$H$29)</f>
        <v/>
      </c>
      <c r="AZ16" s="305" t="str">
        <f>IF($AZ$3="","",V16*ข้อมูลพื้นฐาน!$H$30)</f>
        <v/>
      </c>
      <c r="BA16" s="305" t="str">
        <f>IF($BA$3="","",W16*ข้อมูลพื้นฐาน!$H$31)</f>
        <v/>
      </c>
      <c r="BB16" s="305" t="str">
        <f>IF($BB$3="","",X16*ข้อมูลพื้นฐาน!$H$32)</f>
        <v/>
      </c>
      <c r="BC16" s="305" t="str">
        <f>IF($BC$3="","",Y16*ข้อมูลพื้นฐาน!$H$33)</f>
        <v/>
      </c>
      <c r="BD16" s="305" t="str">
        <f>IF($BD$3="","",Z16*ข้อมูลพื้นฐาน!$H$34)</f>
        <v/>
      </c>
      <c r="BE16" s="305" t="str">
        <f>IF($BE$3="","",AA16*ข้อมูลพื้นฐาน!$H$35)</f>
        <v/>
      </c>
      <c r="BF16" s="305" t="str">
        <f>IF($BF$3="","",AB16*ข้อมูลพื้นฐาน!$H$36)</f>
        <v/>
      </c>
      <c r="BG16" s="56" t="e">
        <f t="shared" si="9"/>
        <v>#VALUE!</v>
      </c>
    </row>
    <row r="17" spans="1:59" ht="13.5" customHeight="1">
      <c r="A17" s="54" t="str">
        <f>เวลาเรียน1!A20</f>
        <v/>
      </c>
      <c r="B17" s="1086" t="str">
        <f>เวลาเรียน1!D20</f>
        <v/>
      </c>
      <c r="C17" s="1087"/>
      <c r="D17" s="1087"/>
      <c r="E17" s="1087"/>
      <c r="F17" s="1087"/>
      <c r="G17" s="1088"/>
      <c r="H17" s="496" t="str">
        <f>สรุปคะแนนทั้งปี!E21</f>
        <v/>
      </c>
      <c r="I17" s="496" t="str">
        <f>สรุปคะแนนทั้งปี!I21</f>
        <v/>
      </c>
      <c r="J17" s="496" t="str">
        <f>สรุปคะแนนทั้งปี!M21</f>
        <v/>
      </c>
      <c r="K17" s="496" t="str">
        <f>สรุปคะแนนทั้งปี!Q21</f>
        <v/>
      </c>
      <c r="L17" s="496" t="str">
        <f>สรุปคะแนนทั้งปี!E81</f>
        <v/>
      </c>
      <c r="M17" s="496" t="str">
        <f>สรุปคะแนนทั้งปี!I81</f>
        <v/>
      </c>
      <c r="N17" s="496" t="str">
        <f>สรุปคะแนนทั้งปี!M81</f>
        <v/>
      </c>
      <c r="O17" s="496" t="str">
        <f>สรุปคะแนนทั้งปี!Q81</f>
        <v/>
      </c>
      <c r="P17" s="496" t="str">
        <f>สรุปคะแนนทั้งปี!E141</f>
        <v/>
      </c>
      <c r="Q17" s="497" t="str">
        <f>สรุปคะแนนทั้งปี!I141</f>
        <v/>
      </c>
      <c r="R17" s="497" t="str">
        <f>สรุปคะแนนทั้งปี!M141</f>
        <v/>
      </c>
      <c r="S17" s="497" t="str">
        <f>สรุปคะแนนทั้งปี!Q141</f>
        <v/>
      </c>
      <c r="T17" s="497" t="str">
        <f>สรุปคะแนนทั้งปี!E202</f>
        <v/>
      </c>
      <c r="U17" s="497" t="str">
        <f>สรุปคะแนนทั้งปี!I202</f>
        <v/>
      </c>
      <c r="V17" s="497" t="str">
        <f>สรุปคะแนนทั้งปี!M202</f>
        <v/>
      </c>
      <c r="W17" s="497" t="str">
        <f>สรุปคะแนนทั้งปี!Q202</f>
        <v/>
      </c>
      <c r="X17" s="497" t="str">
        <f>สรุปคะแนนทั้งปี!E260</f>
        <v/>
      </c>
      <c r="Y17" s="497" t="str">
        <f>สรุปคะแนนทั้งปี!I260</f>
        <v/>
      </c>
      <c r="Z17" s="497" t="str">
        <f>สรุปคะแนนทั้งปี!M260</f>
        <v/>
      </c>
      <c r="AA17" s="497" t="str">
        <f>สรุปคะแนนทั้งปี!Q260</f>
        <v/>
      </c>
      <c r="AB17" s="497" t="str">
        <f>สรุปคะแนนทั้งปี!E317</f>
        <v/>
      </c>
      <c r="AC17" s="1089" t="str">
        <f>IF(A17="","",IF(AE17="ย้าย","",BG17/ข้อมูลพื้นฐาน!$H$37))</f>
        <v/>
      </c>
      <c r="AD17" s="1090"/>
      <c r="AE17" s="116" t="str">
        <f>คะแนนรายวิชา!P21</f>
        <v/>
      </c>
      <c r="AF17" s="55"/>
      <c r="AG17" s="55"/>
      <c r="AH17" s="55"/>
      <c r="AI17" s="55"/>
      <c r="AJ17" s="55"/>
      <c r="AK17" s="55"/>
      <c r="AL17" s="305" t="e">
        <f>H17*ข้อมูลพื้นฐาน!$H$15</f>
        <v>#VALUE!</v>
      </c>
      <c r="AM17" s="305" t="e">
        <f>I17*ข้อมูลพื้นฐาน!$H$16</f>
        <v>#VALUE!</v>
      </c>
      <c r="AN17" s="305" t="e">
        <f>J17*ข้อมูลพื้นฐาน!$H$17</f>
        <v>#VALUE!</v>
      </c>
      <c r="AO17" s="305" t="e">
        <f>K17*ข้อมูลพื้นฐาน!$H$18</f>
        <v>#VALUE!</v>
      </c>
      <c r="AP17" s="305" t="e">
        <f>L17*ข้อมูลพื้นฐาน!$H$19</f>
        <v>#VALUE!</v>
      </c>
      <c r="AQ17" s="305" t="e">
        <f>M17*ข้อมูลพื้นฐาน!$H$20</f>
        <v>#VALUE!</v>
      </c>
      <c r="AR17" s="305" t="e">
        <f>N17*ข้อมูลพื้นฐาน!$H$21</f>
        <v>#VALUE!</v>
      </c>
      <c r="AS17" s="305" t="e">
        <f>O17*ข้อมูลพื้นฐาน!$H$22</f>
        <v>#VALUE!</v>
      </c>
      <c r="AT17" s="305" t="e">
        <f>P17*ข้อมูลพื้นฐาน!$H$23</f>
        <v>#VALUE!</v>
      </c>
      <c r="AU17" s="305" t="e">
        <f>IF($AU$3="","",Q17*ข้อมูลพื้นฐาน!$H$25)</f>
        <v>#VALUE!</v>
      </c>
      <c r="AV17" s="305" t="str">
        <f>IF($AV$3="","",R17*ข้อมูลพื้นฐาน!$H$26)</f>
        <v/>
      </c>
      <c r="AW17" s="305" t="str">
        <f>IF($AW$3="","",S17*ข้อมูลพื้นฐาน!$H$27)</f>
        <v/>
      </c>
      <c r="AX17" s="305" t="str">
        <f>IF($AX$3="","",T17*ข้อมูลพื้นฐาน!$H$28)</f>
        <v/>
      </c>
      <c r="AY17" s="305" t="str">
        <f>IF($AY$3="","",U17*ข้อมูลพื้นฐาน!$H$29)</f>
        <v/>
      </c>
      <c r="AZ17" s="305" t="str">
        <f>IF($AZ$3="","",V17*ข้อมูลพื้นฐาน!$H$30)</f>
        <v/>
      </c>
      <c r="BA17" s="305" t="str">
        <f>IF($BA$3="","",W17*ข้อมูลพื้นฐาน!$H$31)</f>
        <v/>
      </c>
      <c r="BB17" s="305" t="str">
        <f>IF($BB$3="","",X17*ข้อมูลพื้นฐาน!$H$32)</f>
        <v/>
      </c>
      <c r="BC17" s="305" t="str">
        <f>IF($BC$3="","",Y17*ข้อมูลพื้นฐาน!$H$33)</f>
        <v/>
      </c>
      <c r="BD17" s="305" t="str">
        <f>IF($BD$3="","",Z17*ข้อมูลพื้นฐาน!$H$34)</f>
        <v/>
      </c>
      <c r="BE17" s="305" t="str">
        <f>IF($BE$3="","",AA17*ข้อมูลพื้นฐาน!$H$35)</f>
        <v/>
      </c>
      <c r="BF17" s="305" t="str">
        <f>IF($BF$3="","",AB17*ข้อมูลพื้นฐาน!$H$36)</f>
        <v/>
      </c>
      <c r="BG17" s="56" t="e">
        <f t="shared" si="9"/>
        <v>#VALUE!</v>
      </c>
    </row>
    <row r="18" spans="1:59" ht="13.5" customHeight="1">
      <c r="A18" s="54" t="str">
        <f>เวลาเรียน1!A21</f>
        <v/>
      </c>
      <c r="B18" s="1086" t="str">
        <f>เวลาเรียน1!D21</f>
        <v/>
      </c>
      <c r="C18" s="1087"/>
      <c r="D18" s="1087"/>
      <c r="E18" s="1087"/>
      <c r="F18" s="1087"/>
      <c r="G18" s="1088"/>
      <c r="H18" s="496" t="str">
        <f>สรุปคะแนนทั้งปี!E22</f>
        <v/>
      </c>
      <c r="I18" s="496" t="str">
        <f>สรุปคะแนนทั้งปี!I22</f>
        <v/>
      </c>
      <c r="J18" s="496" t="str">
        <f>สรุปคะแนนทั้งปี!M22</f>
        <v/>
      </c>
      <c r="K18" s="496" t="str">
        <f>สรุปคะแนนทั้งปี!Q22</f>
        <v/>
      </c>
      <c r="L18" s="496" t="str">
        <f>สรุปคะแนนทั้งปี!E82</f>
        <v/>
      </c>
      <c r="M18" s="496" t="str">
        <f>สรุปคะแนนทั้งปี!I82</f>
        <v/>
      </c>
      <c r="N18" s="496" t="str">
        <f>สรุปคะแนนทั้งปี!M82</f>
        <v/>
      </c>
      <c r="O18" s="496" t="str">
        <f>สรุปคะแนนทั้งปี!Q82</f>
        <v/>
      </c>
      <c r="P18" s="496" t="str">
        <f>สรุปคะแนนทั้งปี!E142</f>
        <v/>
      </c>
      <c r="Q18" s="497" t="str">
        <f>สรุปคะแนนทั้งปี!I142</f>
        <v/>
      </c>
      <c r="R18" s="497" t="str">
        <f>สรุปคะแนนทั้งปี!M142</f>
        <v/>
      </c>
      <c r="S18" s="497" t="str">
        <f>สรุปคะแนนทั้งปี!Q142</f>
        <v/>
      </c>
      <c r="T18" s="497" t="str">
        <f>สรุปคะแนนทั้งปี!E203</f>
        <v/>
      </c>
      <c r="U18" s="497" t="str">
        <f>สรุปคะแนนทั้งปี!I203</f>
        <v/>
      </c>
      <c r="V18" s="497" t="str">
        <f>สรุปคะแนนทั้งปี!M203</f>
        <v/>
      </c>
      <c r="W18" s="497" t="str">
        <f>สรุปคะแนนทั้งปี!Q203</f>
        <v/>
      </c>
      <c r="X18" s="497" t="str">
        <f>สรุปคะแนนทั้งปี!E261</f>
        <v/>
      </c>
      <c r="Y18" s="497" t="str">
        <f>สรุปคะแนนทั้งปี!I261</f>
        <v/>
      </c>
      <c r="Z18" s="497" t="str">
        <f>สรุปคะแนนทั้งปี!M261</f>
        <v/>
      </c>
      <c r="AA18" s="497" t="str">
        <f>สรุปคะแนนทั้งปี!Q261</f>
        <v/>
      </c>
      <c r="AB18" s="497" t="str">
        <f>สรุปคะแนนทั้งปี!E318</f>
        <v/>
      </c>
      <c r="AC18" s="1089" t="str">
        <f>IF(A18="","",IF(AE18="ย้าย","",BG18/ข้อมูลพื้นฐาน!$H$37))</f>
        <v/>
      </c>
      <c r="AD18" s="1090"/>
      <c r="AE18" s="116" t="str">
        <f>คะแนนรายวิชา!P22</f>
        <v/>
      </c>
      <c r="AF18" s="55"/>
      <c r="AG18" s="55"/>
      <c r="AH18" s="55"/>
      <c r="AI18" s="55"/>
      <c r="AJ18" s="55"/>
      <c r="AK18" s="55"/>
      <c r="AL18" s="305" t="e">
        <f>H18*ข้อมูลพื้นฐาน!$H$15</f>
        <v>#VALUE!</v>
      </c>
      <c r="AM18" s="305" t="e">
        <f>I18*ข้อมูลพื้นฐาน!$H$16</f>
        <v>#VALUE!</v>
      </c>
      <c r="AN18" s="305" t="e">
        <f>J18*ข้อมูลพื้นฐาน!$H$17</f>
        <v>#VALUE!</v>
      </c>
      <c r="AO18" s="305" t="e">
        <f>K18*ข้อมูลพื้นฐาน!$H$18</f>
        <v>#VALUE!</v>
      </c>
      <c r="AP18" s="305" t="e">
        <f>L18*ข้อมูลพื้นฐาน!$H$19</f>
        <v>#VALUE!</v>
      </c>
      <c r="AQ18" s="305" t="e">
        <f>M18*ข้อมูลพื้นฐาน!$H$20</f>
        <v>#VALUE!</v>
      </c>
      <c r="AR18" s="305" t="e">
        <f>N18*ข้อมูลพื้นฐาน!$H$21</f>
        <v>#VALUE!</v>
      </c>
      <c r="AS18" s="305" t="e">
        <f>O18*ข้อมูลพื้นฐาน!$H$22</f>
        <v>#VALUE!</v>
      </c>
      <c r="AT18" s="305" t="e">
        <f>P18*ข้อมูลพื้นฐาน!$H$23</f>
        <v>#VALUE!</v>
      </c>
      <c r="AU18" s="305" t="e">
        <f>IF($AU$3="","",Q18*ข้อมูลพื้นฐาน!$H$25)</f>
        <v>#VALUE!</v>
      </c>
      <c r="AV18" s="305" t="str">
        <f>IF($AV$3="","",R18*ข้อมูลพื้นฐาน!$H$26)</f>
        <v/>
      </c>
      <c r="AW18" s="305" t="str">
        <f>IF($AW$3="","",S18*ข้อมูลพื้นฐาน!$H$27)</f>
        <v/>
      </c>
      <c r="AX18" s="305" t="str">
        <f>IF($AX$3="","",T18*ข้อมูลพื้นฐาน!$H$28)</f>
        <v/>
      </c>
      <c r="AY18" s="305" t="str">
        <f>IF($AY$3="","",U18*ข้อมูลพื้นฐาน!$H$29)</f>
        <v/>
      </c>
      <c r="AZ18" s="305" t="str">
        <f>IF($AZ$3="","",V18*ข้อมูลพื้นฐาน!$H$30)</f>
        <v/>
      </c>
      <c r="BA18" s="305" t="str">
        <f>IF($BA$3="","",W18*ข้อมูลพื้นฐาน!$H$31)</f>
        <v/>
      </c>
      <c r="BB18" s="305" t="str">
        <f>IF($BB$3="","",X18*ข้อมูลพื้นฐาน!$H$32)</f>
        <v/>
      </c>
      <c r="BC18" s="305" t="str">
        <f>IF($BC$3="","",Y18*ข้อมูลพื้นฐาน!$H$33)</f>
        <v/>
      </c>
      <c r="BD18" s="305" t="str">
        <f>IF($BD$3="","",Z18*ข้อมูลพื้นฐาน!$H$34)</f>
        <v/>
      </c>
      <c r="BE18" s="305" t="str">
        <f>IF($BE$3="","",AA18*ข้อมูลพื้นฐาน!$H$35)</f>
        <v/>
      </c>
      <c r="BF18" s="305" t="str">
        <f>IF($BF$3="","",AB18*ข้อมูลพื้นฐาน!$H$36)</f>
        <v/>
      </c>
      <c r="BG18" s="56" t="e">
        <f t="shared" si="9"/>
        <v>#VALUE!</v>
      </c>
    </row>
    <row r="19" spans="1:59" ht="13.5" customHeight="1">
      <c r="A19" s="54" t="str">
        <f>เวลาเรียน1!A22</f>
        <v/>
      </c>
      <c r="B19" s="1086" t="str">
        <f>เวลาเรียน1!D22</f>
        <v/>
      </c>
      <c r="C19" s="1087"/>
      <c r="D19" s="1087"/>
      <c r="E19" s="1087"/>
      <c r="F19" s="1087"/>
      <c r="G19" s="1088"/>
      <c r="H19" s="496" t="str">
        <f>สรุปคะแนนทั้งปี!E23</f>
        <v/>
      </c>
      <c r="I19" s="496" t="str">
        <f>สรุปคะแนนทั้งปี!I23</f>
        <v/>
      </c>
      <c r="J19" s="496" t="str">
        <f>สรุปคะแนนทั้งปี!M23</f>
        <v/>
      </c>
      <c r="K19" s="496" t="str">
        <f>สรุปคะแนนทั้งปี!Q23</f>
        <v/>
      </c>
      <c r="L19" s="496" t="str">
        <f>สรุปคะแนนทั้งปี!E83</f>
        <v/>
      </c>
      <c r="M19" s="496" t="str">
        <f>สรุปคะแนนทั้งปี!I83</f>
        <v/>
      </c>
      <c r="N19" s="496" t="str">
        <f>สรุปคะแนนทั้งปี!M83</f>
        <v/>
      </c>
      <c r="O19" s="496" t="str">
        <f>สรุปคะแนนทั้งปี!Q83</f>
        <v/>
      </c>
      <c r="P19" s="496" t="str">
        <f>สรุปคะแนนทั้งปี!E143</f>
        <v/>
      </c>
      <c r="Q19" s="497" t="str">
        <f>สรุปคะแนนทั้งปี!I143</f>
        <v/>
      </c>
      <c r="R19" s="497" t="str">
        <f>สรุปคะแนนทั้งปี!M143</f>
        <v/>
      </c>
      <c r="S19" s="497" t="str">
        <f>สรุปคะแนนทั้งปี!Q143</f>
        <v/>
      </c>
      <c r="T19" s="497" t="str">
        <f>สรุปคะแนนทั้งปี!E204</f>
        <v/>
      </c>
      <c r="U19" s="497" t="str">
        <f>สรุปคะแนนทั้งปี!I204</f>
        <v/>
      </c>
      <c r="V19" s="497" t="str">
        <f>สรุปคะแนนทั้งปี!M204</f>
        <v/>
      </c>
      <c r="W19" s="497" t="str">
        <f>สรุปคะแนนทั้งปี!Q204</f>
        <v/>
      </c>
      <c r="X19" s="497" t="str">
        <f>สรุปคะแนนทั้งปี!E262</f>
        <v/>
      </c>
      <c r="Y19" s="497" t="str">
        <f>สรุปคะแนนทั้งปี!I262</f>
        <v/>
      </c>
      <c r="Z19" s="497" t="str">
        <f>สรุปคะแนนทั้งปี!M262</f>
        <v/>
      </c>
      <c r="AA19" s="497" t="str">
        <f>สรุปคะแนนทั้งปี!Q262</f>
        <v/>
      </c>
      <c r="AB19" s="497" t="str">
        <f>สรุปคะแนนทั้งปี!E319</f>
        <v/>
      </c>
      <c r="AC19" s="1089" t="str">
        <f>IF(A19="","",IF(AE19="ย้าย","",BG19/ข้อมูลพื้นฐาน!$H$37))</f>
        <v/>
      </c>
      <c r="AD19" s="1090"/>
      <c r="AE19" s="116" t="str">
        <f>คะแนนรายวิชา!P23</f>
        <v/>
      </c>
      <c r="AF19" s="55"/>
      <c r="AG19" s="55"/>
      <c r="AH19" s="55"/>
      <c r="AI19" s="55"/>
      <c r="AJ19" s="55"/>
      <c r="AK19" s="55"/>
      <c r="AL19" s="305" t="e">
        <f>H19*ข้อมูลพื้นฐาน!$H$15</f>
        <v>#VALUE!</v>
      </c>
      <c r="AM19" s="305" t="e">
        <f>I19*ข้อมูลพื้นฐาน!$H$16</f>
        <v>#VALUE!</v>
      </c>
      <c r="AN19" s="305" t="e">
        <f>J19*ข้อมูลพื้นฐาน!$H$17</f>
        <v>#VALUE!</v>
      </c>
      <c r="AO19" s="305" t="e">
        <f>K19*ข้อมูลพื้นฐาน!$H$18</f>
        <v>#VALUE!</v>
      </c>
      <c r="AP19" s="305" t="e">
        <f>L19*ข้อมูลพื้นฐาน!$H$19</f>
        <v>#VALUE!</v>
      </c>
      <c r="AQ19" s="305" t="e">
        <f>M19*ข้อมูลพื้นฐาน!$H$20</f>
        <v>#VALUE!</v>
      </c>
      <c r="AR19" s="305" t="e">
        <f>N19*ข้อมูลพื้นฐาน!$H$21</f>
        <v>#VALUE!</v>
      </c>
      <c r="AS19" s="305" t="e">
        <f>O19*ข้อมูลพื้นฐาน!$H$22</f>
        <v>#VALUE!</v>
      </c>
      <c r="AT19" s="305" t="e">
        <f>P19*ข้อมูลพื้นฐาน!$H$23</f>
        <v>#VALUE!</v>
      </c>
      <c r="AU19" s="305" t="e">
        <f>IF($AU$3="","",Q19*ข้อมูลพื้นฐาน!$H$25)</f>
        <v>#VALUE!</v>
      </c>
      <c r="AV19" s="305" t="str">
        <f>IF($AV$3="","",R19*ข้อมูลพื้นฐาน!$H$26)</f>
        <v/>
      </c>
      <c r="AW19" s="305" t="str">
        <f>IF($AW$3="","",S19*ข้อมูลพื้นฐาน!$H$27)</f>
        <v/>
      </c>
      <c r="AX19" s="305" t="str">
        <f>IF($AX$3="","",T19*ข้อมูลพื้นฐาน!$H$28)</f>
        <v/>
      </c>
      <c r="AY19" s="305" t="str">
        <f>IF($AY$3="","",U19*ข้อมูลพื้นฐาน!$H$29)</f>
        <v/>
      </c>
      <c r="AZ19" s="305" t="str">
        <f>IF($AZ$3="","",V19*ข้อมูลพื้นฐาน!$H$30)</f>
        <v/>
      </c>
      <c r="BA19" s="305" t="str">
        <f>IF($BA$3="","",W19*ข้อมูลพื้นฐาน!$H$31)</f>
        <v/>
      </c>
      <c r="BB19" s="305" t="str">
        <f>IF($BB$3="","",X19*ข้อมูลพื้นฐาน!$H$32)</f>
        <v/>
      </c>
      <c r="BC19" s="305" t="str">
        <f>IF($BC$3="","",Y19*ข้อมูลพื้นฐาน!$H$33)</f>
        <v/>
      </c>
      <c r="BD19" s="305" t="str">
        <f>IF($BD$3="","",Z19*ข้อมูลพื้นฐาน!$H$34)</f>
        <v/>
      </c>
      <c r="BE19" s="305" t="str">
        <f>IF($BE$3="","",AA19*ข้อมูลพื้นฐาน!$H$35)</f>
        <v/>
      </c>
      <c r="BF19" s="305" t="str">
        <f>IF($BF$3="","",AB19*ข้อมูลพื้นฐาน!$H$36)</f>
        <v/>
      </c>
      <c r="BG19" s="56" t="e">
        <f t="shared" si="9"/>
        <v>#VALUE!</v>
      </c>
    </row>
    <row r="20" spans="1:59" ht="13.5" customHeight="1">
      <c r="A20" s="54" t="str">
        <f>เวลาเรียน1!A23</f>
        <v/>
      </c>
      <c r="B20" s="1086" t="str">
        <f>เวลาเรียน1!D23</f>
        <v/>
      </c>
      <c r="C20" s="1087"/>
      <c r="D20" s="1087"/>
      <c r="E20" s="1087"/>
      <c r="F20" s="1087"/>
      <c r="G20" s="1088"/>
      <c r="H20" s="496" t="str">
        <f>สรุปคะแนนทั้งปี!E24</f>
        <v/>
      </c>
      <c r="I20" s="496" t="str">
        <f>สรุปคะแนนทั้งปี!I24</f>
        <v/>
      </c>
      <c r="J20" s="496" t="str">
        <f>สรุปคะแนนทั้งปี!M24</f>
        <v/>
      </c>
      <c r="K20" s="496" t="str">
        <f>สรุปคะแนนทั้งปี!Q24</f>
        <v/>
      </c>
      <c r="L20" s="496" t="str">
        <f>สรุปคะแนนทั้งปี!E84</f>
        <v/>
      </c>
      <c r="M20" s="496" t="str">
        <f>สรุปคะแนนทั้งปี!I84</f>
        <v/>
      </c>
      <c r="N20" s="496" t="str">
        <f>สรุปคะแนนทั้งปี!M84</f>
        <v/>
      </c>
      <c r="O20" s="496" t="str">
        <f>สรุปคะแนนทั้งปี!Q84</f>
        <v/>
      </c>
      <c r="P20" s="496" t="str">
        <f>สรุปคะแนนทั้งปี!E144</f>
        <v/>
      </c>
      <c r="Q20" s="497" t="str">
        <f>สรุปคะแนนทั้งปี!I144</f>
        <v/>
      </c>
      <c r="R20" s="497" t="str">
        <f>สรุปคะแนนทั้งปี!M144</f>
        <v/>
      </c>
      <c r="S20" s="497" t="str">
        <f>สรุปคะแนนทั้งปี!Q144</f>
        <v/>
      </c>
      <c r="T20" s="497" t="str">
        <f>สรุปคะแนนทั้งปี!E205</f>
        <v/>
      </c>
      <c r="U20" s="497" t="str">
        <f>สรุปคะแนนทั้งปี!I205</f>
        <v/>
      </c>
      <c r="V20" s="497" t="str">
        <f>สรุปคะแนนทั้งปี!M205</f>
        <v/>
      </c>
      <c r="W20" s="497" t="str">
        <f>สรุปคะแนนทั้งปี!Q205</f>
        <v/>
      </c>
      <c r="X20" s="497" t="str">
        <f>สรุปคะแนนทั้งปี!E263</f>
        <v/>
      </c>
      <c r="Y20" s="497" t="str">
        <f>สรุปคะแนนทั้งปี!I263</f>
        <v/>
      </c>
      <c r="Z20" s="497" t="str">
        <f>สรุปคะแนนทั้งปี!M263</f>
        <v/>
      </c>
      <c r="AA20" s="497" t="str">
        <f>สรุปคะแนนทั้งปี!Q263</f>
        <v/>
      </c>
      <c r="AB20" s="497" t="str">
        <f>สรุปคะแนนทั้งปี!E320</f>
        <v/>
      </c>
      <c r="AC20" s="1089" t="str">
        <f>IF(A20="","",IF(AE20="ย้าย","",BG20/ข้อมูลพื้นฐาน!$H$37))</f>
        <v/>
      </c>
      <c r="AD20" s="1090"/>
      <c r="AE20" s="116" t="str">
        <f>คะแนนรายวิชา!P24</f>
        <v/>
      </c>
      <c r="AF20" s="55"/>
      <c r="AG20" s="55"/>
      <c r="AH20" s="55"/>
      <c r="AI20" s="55"/>
      <c r="AJ20" s="55"/>
      <c r="AK20" s="55"/>
      <c r="AL20" s="305" t="e">
        <f>H20*ข้อมูลพื้นฐาน!$H$15</f>
        <v>#VALUE!</v>
      </c>
      <c r="AM20" s="305" t="e">
        <f>I20*ข้อมูลพื้นฐาน!$H$16</f>
        <v>#VALUE!</v>
      </c>
      <c r="AN20" s="305" t="e">
        <f>J20*ข้อมูลพื้นฐาน!$H$17</f>
        <v>#VALUE!</v>
      </c>
      <c r="AO20" s="305" t="e">
        <f>K20*ข้อมูลพื้นฐาน!$H$18</f>
        <v>#VALUE!</v>
      </c>
      <c r="AP20" s="305" t="e">
        <f>L20*ข้อมูลพื้นฐาน!$H$19</f>
        <v>#VALUE!</v>
      </c>
      <c r="AQ20" s="305" t="e">
        <f>M20*ข้อมูลพื้นฐาน!$H$20</f>
        <v>#VALUE!</v>
      </c>
      <c r="AR20" s="305" t="e">
        <f>N20*ข้อมูลพื้นฐาน!$H$21</f>
        <v>#VALUE!</v>
      </c>
      <c r="AS20" s="305" t="e">
        <f>O20*ข้อมูลพื้นฐาน!$H$22</f>
        <v>#VALUE!</v>
      </c>
      <c r="AT20" s="305" t="e">
        <f>P20*ข้อมูลพื้นฐาน!$H$23</f>
        <v>#VALUE!</v>
      </c>
      <c r="AU20" s="305" t="e">
        <f>IF($AU$3="","",Q20*ข้อมูลพื้นฐาน!$H$25)</f>
        <v>#VALUE!</v>
      </c>
      <c r="AV20" s="305" t="str">
        <f>IF($AV$3="","",R20*ข้อมูลพื้นฐาน!$H$26)</f>
        <v/>
      </c>
      <c r="AW20" s="305" t="str">
        <f>IF($AW$3="","",S20*ข้อมูลพื้นฐาน!$H$27)</f>
        <v/>
      </c>
      <c r="AX20" s="305" t="str">
        <f>IF($AX$3="","",T20*ข้อมูลพื้นฐาน!$H$28)</f>
        <v/>
      </c>
      <c r="AY20" s="305" t="str">
        <f>IF($AY$3="","",U20*ข้อมูลพื้นฐาน!$H$29)</f>
        <v/>
      </c>
      <c r="AZ20" s="305" t="str">
        <f>IF($AZ$3="","",V20*ข้อมูลพื้นฐาน!$H$30)</f>
        <v/>
      </c>
      <c r="BA20" s="305" t="str">
        <f>IF($BA$3="","",W20*ข้อมูลพื้นฐาน!$H$31)</f>
        <v/>
      </c>
      <c r="BB20" s="305" t="str">
        <f>IF($BB$3="","",X20*ข้อมูลพื้นฐาน!$H$32)</f>
        <v/>
      </c>
      <c r="BC20" s="305" t="str">
        <f>IF($BC$3="","",Y20*ข้อมูลพื้นฐาน!$H$33)</f>
        <v/>
      </c>
      <c r="BD20" s="305" t="str">
        <f>IF($BD$3="","",Z20*ข้อมูลพื้นฐาน!$H$34)</f>
        <v/>
      </c>
      <c r="BE20" s="305" t="str">
        <f>IF($BE$3="","",AA20*ข้อมูลพื้นฐาน!$H$35)</f>
        <v/>
      </c>
      <c r="BF20" s="305" t="str">
        <f>IF($BF$3="","",AB20*ข้อมูลพื้นฐาน!$H$36)</f>
        <v/>
      </c>
      <c r="BG20" s="56" t="e">
        <f t="shared" si="9"/>
        <v>#VALUE!</v>
      </c>
    </row>
    <row r="21" spans="1:59" ht="13.5" customHeight="1">
      <c r="A21" s="54" t="str">
        <f>เวลาเรียน1!A24</f>
        <v/>
      </c>
      <c r="B21" s="1086" t="str">
        <f>เวลาเรียน1!D24</f>
        <v/>
      </c>
      <c r="C21" s="1087"/>
      <c r="D21" s="1087"/>
      <c r="E21" s="1087"/>
      <c r="F21" s="1087"/>
      <c r="G21" s="1088"/>
      <c r="H21" s="496" t="str">
        <f>สรุปคะแนนทั้งปี!E25</f>
        <v/>
      </c>
      <c r="I21" s="496" t="str">
        <f>สรุปคะแนนทั้งปี!I25</f>
        <v/>
      </c>
      <c r="J21" s="496" t="str">
        <f>สรุปคะแนนทั้งปี!M25</f>
        <v/>
      </c>
      <c r="K21" s="496" t="str">
        <f>สรุปคะแนนทั้งปี!Q25</f>
        <v/>
      </c>
      <c r="L21" s="496" t="str">
        <f>สรุปคะแนนทั้งปี!E85</f>
        <v/>
      </c>
      <c r="M21" s="496" t="str">
        <f>สรุปคะแนนทั้งปี!I85</f>
        <v/>
      </c>
      <c r="N21" s="496" t="str">
        <f>สรุปคะแนนทั้งปี!M85</f>
        <v/>
      </c>
      <c r="O21" s="496" t="str">
        <f>สรุปคะแนนทั้งปี!Q85</f>
        <v/>
      </c>
      <c r="P21" s="496" t="str">
        <f>สรุปคะแนนทั้งปี!E145</f>
        <v/>
      </c>
      <c r="Q21" s="497" t="str">
        <f>สรุปคะแนนทั้งปี!I145</f>
        <v/>
      </c>
      <c r="R21" s="497" t="str">
        <f>สรุปคะแนนทั้งปี!M145</f>
        <v/>
      </c>
      <c r="S21" s="497" t="str">
        <f>สรุปคะแนนทั้งปี!Q145</f>
        <v/>
      </c>
      <c r="T21" s="497" t="str">
        <f>สรุปคะแนนทั้งปี!E206</f>
        <v/>
      </c>
      <c r="U21" s="497" t="str">
        <f>สรุปคะแนนทั้งปี!I206</f>
        <v/>
      </c>
      <c r="V21" s="497" t="str">
        <f>สรุปคะแนนทั้งปี!M206</f>
        <v/>
      </c>
      <c r="W21" s="497" t="str">
        <f>สรุปคะแนนทั้งปี!Q206</f>
        <v/>
      </c>
      <c r="X21" s="497" t="str">
        <f>สรุปคะแนนทั้งปี!E264</f>
        <v/>
      </c>
      <c r="Y21" s="497" t="str">
        <f>สรุปคะแนนทั้งปี!I264</f>
        <v/>
      </c>
      <c r="Z21" s="497" t="str">
        <f>สรุปคะแนนทั้งปี!M264</f>
        <v/>
      </c>
      <c r="AA21" s="497" t="str">
        <f>สรุปคะแนนทั้งปี!Q264</f>
        <v/>
      </c>
      <c r="AB21" s="497" t="str">
        <f>สรุปคะแนนทั้งปี!E321</f>
        <v/>
      </c>
      <c r="AC21" s="1089" t="str">
        <f>IF(A21="","",IF(AE21="ย้าย","",BG21/ข้อมูลพื้นฐาน!$H$37))</f>
        <v/>
      </c>
      <c r="AD21" s="1090"/>
      <c r="AE21" s="116" t="str">
        <f>คะแนนรายวิชา!P25</f>
        <v/>
      </c>
      <c r="AF21" s="55"/>
      <c r="AG21" s="55"/>
      <c r="AH21" s="55"/>
      <c r="AI21" s="55"/>
      <c r="AJ21" s="55"/>
      <c r="AK21" s="55"/>
      <c r="AL21" s="305" t="e">
        <f>H21*ข้อมูลพื้นฐาน!$H$15</f>
        <v>#VALUE!</v>
      </c>
      <c r="AM21" s="305" t="e">
        <f>I21*ข้อมูลพื้นฐาน!$H$16</f>
        <v>#VALUE!</v>
      </c>
      <c r="AN21" s="305" t="e">
        <f>J21*ข้อมูลพื้นฐาน!$H$17</f>
        <v>#VALUE!</v>
      </c>
      <c r="AO21" s="305" t="e">
        <f>K21*ข้อมูลพื้นฐาน!$H$18</f>
        <v>#VALUE!</v>
      </c>
      <c r="AP21" s="305" t="e">
        <f>L21*ข้อมูลพื้นฐาน!$H$19</f>
        <v>#VALUE!</v>
      </c>
      <c r="AQ21" s="305" t="e">
        <f>M21*ข้อมูลพื้นฐาน!$H$20</f>
        <v>#VALUE!</v>
      </c>
      <c r="AR21" s="305" t="e">
        <f>N21*ข้อมูลพื้นฐาน!$H$21</f>
        <v>#VALUE!</v>
      </c>
      <c r="AS21" s="305" t="e">
        <f>O21*ข้อมูลพื้นฐาน!$H$22</f>
        <v>#VALUE!</v>
      </c>
      <c r="AT21" s="305" t="e">
        <f>P21*ข้อมูลพื้นฐาน!$H$23</f>
        <v>#VALUE!</v>
      </c>
      <c r="AU21" s="305" t="e">
        <f>IF($AU$3="","",Q21*ข้อมูลพื้นฐาน!$H$25)</f>
        <v>#VALUE!</v>
      </c>
      <c r="AV21" s="305" t="str">
        <f>IF($AV$3="","",R21*ข้อมูลพื้นฐาน!$H$26)</f>
        <v/>
      </c>
      <c r="AW21" s="305" t="str">
        <f>IF($AW$3="","",S21*ข้อมูลพื้นฐาน!$H$27)</f>
        <v/>
      </c>
      <c r="AX21" s="305" t="str">
        <f>IF($AX$3="","",T21*ข้อมูลพื้นฐาน!$H$28)</f>
        <v/>
      </c>
      <c r="AY21" s="305" t="str">
        <f>IF($AY$3="","",U21*ข้อมูลพื้นฐาน!$H$29)</f>
        <v/>
      </c>
      <c r="AZ21" s="305" t="str">
        <f>IF($AZ$3="","",V21*ข้อมูลพื้นฐาน!$H$30)</f>
        <v/>
      </c>
      <c r="BA21" s="305" t="str">
        <f>IF($BA$3="","",W21*ข้อมูลพื้นฐาน!$H$31)</f>
        <v/>
      </c>
      <c r="BB21" s="305" t="str">
        <f>IF($BB$3="","",X21*ข้อมูลพื้นฐาน!$H$32)</f>
        <v/>
      </c>
      <c r="BC21" s="305" t="str">
        <f>IF($BC$3="","",Y21*ข้อมูลพื้นฐาน!$H$33)</f>
        <v/>
      </c>
      <c r="BD21" s="305" t="str">
        <f>IF($BD$3="","",Z21*ข้อมูลพื้นฐาน!$H$34)</f>
        <v/>
      </c>
      <c r="BE21" s="305" t="str">
        <f>IF($BE$3="","",AA21*ข้อมูลพื้นฐาน!$H$35)</f>
        <v/>
      </c>
      <c r="BF21" s="305" t="str">
        <f>IF($BF$3="","",AB21*ข้อมูลพื้นฐาน!$H$36)</f>
        <v/>
      </c>
      <c r="BG21" s="56" t="e">
        <f t="shared" si="9"/>
        <v>#VALUE!</v>
      </c>
    </row>
    <row r="22" spans="1:59" ht="13.5" customHeight="1">
      <c r="A22" s="54" t="str">
        <f>เวลาเรียน1!A25</f>
        <v/>
      </c>
      <c r="B22" s="1086" t="str">
        <f>เวลาเรียน1!D25</f>
        <v/>
      </c>
      <c r="C22" s="1087"/>
      <c r="D22" s="1087"/>
      <c r="E22" s="1087"/>
      <c r="F22" s="1087"/>
      <c r="G22" s="1088"/>
      <c r="H22" s="496" t="str">
        <f>สรุปคะแนนทั้งปี!E26</f>
        <v/>
      </c>
      <c r="I22" s="496" t="str">
        <f>สรุปคะแนนทั้งปี!I26</f>
        <v/>
      </c>
      <c r="J22" s="496" t="str">
        <f>สรุปคะแนนทั้งปี!M26</f>
        <v/>
      </c>
      <c r="K22" s="496" t="str">
        <f>สรุปคะแนนทั้งปี!Q26</f>
        <v/>
      </c>
      <c r="L22" s="496" t="str">
        <f>สรุปคะแนนทั้งปี!E86</f>
        <v/>
      </c>
      <c r="M22" s="496" t="str">
        <f>สรุปคะแนนทั้งปี!I86</f>
        <v/>
      </c>
      <c r="N22" s="496" t="str">
        <f>สรุปคะแนนทั้งปี!M86</f>
        <v/>
      </c>
      <c r="O22" s="496" t="str">
        <f>สรุปคะแนนทั้งปี!Q86</f>
        <v/>
      </c>
      <c r="P22" s="496" t="str">
        <f>สรุปคะแนนทั้งปี!E146</f>
        <v/>
      </c>
      <c r="Q22" s="497" t="str">
        <f>สรุปคะแนนทั้งปี!I146</f>
        <v/>
      </c>
      <c r="R22" s="497" t="str">
        <f>สรุปคะแนนทั้งปี!M146</f>
        <v/>
      </c>
      <c r="S22" s="497" t="str">
        <f>สรุปคะแนนทั้งปี!Q146</f>
        <v/>
      </c>
      <c r="T22" s="497" t="str">
        <f>สรุปคะแนนทั้งปี!E207</f>
        <v/>
      </c>
      <c r="U22" s="497" t="str">
        <f>สรุปคะแนนทั้งปี!I207</f>
        <v/>
      </c>
      <c r="V22" s="497" t="str">
        <f>สรุปคะแนนทั้งปี!M207</f>
        <v/>
      </c>
      <c r="W22" s="497" t="str">
        <f>สรุปคะแนนทั้งปี!Q207</f>
        <v/>
      </c>
      <c r="X22" s="497" t="str">
        <f>สรุปคะแนนทั้งปี!E265</f>
        <v/>
      </c>
      <c r="Y22" s="497" t="str">
        <f>สรุปคะแนนทั้งปี!I265</f>
        <v/>
      </c>
      <c r="Z22" s="497" t="str">
        <f>สรุปคะแนนทั้งปี!M265</f>
        <v/>
      </c>
      <c r="AA22" s="497" t="str">
        <f>สรุปคะแนนทั้งปี!Q265</f>
        <v/>
      </c>
      <c r="AB22" s="497" t="str">
        <f>สรุปคะแนนทั้งปี!E322</f>
        <v/>
      </c>
      <c r="AC22" s="1089" t="str">
        <f>IF(A22="","",IF(AE22="ย้าย","",BG22/ข้อมูลพื้นฐาน!$H$37))</f>
        <v/>
      </c>
      <c r="AD22" s="1090"/>
      <c r="AE22" s="116" t="str">
        <f>คะแนนรายวิชา!P26</f>
        <v/>
      </c>
      <c r="AF22" s="55"/>
      <c r="AG22" s="55"/>
      <c r="AH22" s="55"/>
      <c r="AI22" s="55"/>
      <c r="AJ22" s="55"/>
      <c r="AK22" s="55"/>
      <c r="AL22" s="305" t="e">
        <f>H22*ข้อมูลพื้นฐาน!$H$15</f>
        <v>#VALUE!</v>
      </c>
      <c r="AM22" s="305" t="e">
        <f>I22*ข้อมูลพื้นฐาน!$H$16</f>
        <v>#VALUE!</v>
      </c>
      <c r="AN22" s="305" t="e">
        <f>J22*ข้อมูลพื้นฐาน!$H$17</f>
        <v>#VALUE!</v>
      </c>
      <c r="AO22" s="305" t="e">
        <f>K22*ข้อมูลพื้นฐาน!$H$18</f>
        <v>#VALUE!</v>
      </c>
      <c r="AP22" s="305" t="e">
        <f>L22*ข้อมูลพื้นฐาน!$H$19</f>
        <v>#VALUE!</v>
      </c>
      <c r="AQ22" s="305" t="e">
        <f>M22*ข้อมูลพื้นฐาน!$H$20</f>
        <v>#VALUE!</v>
      </c>
      <c r="AR22" s="305" t="e">
        <f>N22*ข้อมูลพื้นฐาน!$H$21</f>
        <v>#VALUE!</v>
      </c>
      <c r="AS22" s="305" t="e">
        <f>O22*ข้อมูลพื้นฐาน!$H$22</f>
        <v>#VALUE!</v>
      </c>
      <c r="AT22" s="305" t="e">
        <f>P22*ข้อมูลพื้นฐาน!$H$23</f>
        <v>#VALUE!</v>
      </c>
      <c r="AU22" s="305" t="e">
        <f>IF($AU$3="","",Q22*ข้อมูลพื้นฐาน!$H$25)</f>
        <v>#VALUE!</v>
      </c>
      <c r="AV22" s="305" t="str">
        <f>IF($AV$3="","",R22*ข้อมูลพื้นฐาน!$H$26)</f>
        <v/>
      </c>
      <c r="AW22" s="305" t="str">
        <f>IF($AW$3="","",S22*ข้อมูลพื้นฐาน!$H$27)</f>
        <v/>
      </c>
      <c r="AX22" s="305" t="str">
        <f>IF($AX$3="","",T22*ข้อมูลพื้นฐาน!$H$28)</f>
        <v/>
      </c>
      <c r="AY22" s="305" t="str">
        <f>IF($AY$3="","",U22*ข้อมูลพื้นฐาน!$H$29)</f>
        <v/>
      </c>
      <c r="AZ22" s="305" t="str">
        <f>IF($AZ$3="","",V22*ข้อมูลพื้นฐาน!$H$30)</f>
        <v/>
      </c>
      <c r="BA22" s="305" t="str">
        <f>IF($BA$3="","",W22*ข้อมูลพื้นฐาน!$H$31)</f>
        <v/>
      </c>
      <c r="BB22" s="305" t="str">
        <f>IF($BB$3="","",X22*ข้อมูลพื้นฐาน!$H$32)</f>
        <v/>
      </c>
      <c r="BC22" s="305" t="str">
        <f>IF($BC$3="","",Y22*ข้อมูลพื้นฐาน!$H$33)</f>
        <v/>
      </c>
      <c r="BD22" s="305" t="str">
        <f>IF($BD$3="","",Z22*ข้อมูลพื้นฐาน!$H$34)</f>
        <v/>
      </c>
      <c r="BE22" s="305" t="str">
        <f>IF($BE$3="","",AA22*ข้อมูลพื้นฐาน!$H$35)</f>
        <v/>
      </c>
      <c r="BF22" s="305" t="str">
        <f>IF($BF$3="","",AB22*ข้อมูลพื้นฐาน!$H$36)</f>
        <v/>
      </c>
      <c r="BG22" s="56" t="e">
        <f t="shared" si="9"/>
        <v>#VALUE!</v>
      </c>
    </row>
    <row r="23" spans="1:59" ht="13.5" customHeight="1">
      <c r="A23" s="54" t="str">
        <f>เวลาเรียน1!A26</f>
        <v/>
      </c>
      <c r="B23" s="1086" t="str">
        <f>เวลาเรียน1!D26</f>
        <v/>
      </c>
      <c r="C23" s="1087"/>
      <c r="D23" s="1087"/>
      <c r="E23" s="1087"/>
      <c r="F23" s="1087"/>
      <c r="G23" s="1088"/>
      <c r="H23" s="496" t="str">
        <f>สรุปคะแนนทั้งปี!E27</f>
        <v/>
      </c>
      <c r="I23" s="496" t="str">
        <f>สรุปคะแนนทั้งปี!I27</f>
        <v/>
      </c>
      <c r="J23" s="496" t="str">
        <f>สรุปคะแนนทั้งปี!M27</f>
        <v/>
      </c>
      <c r="K23" s="496" t="str">
        <f>สรุปคะแนนทั้งปี!Q27</f>
        <v/>
      </c>
      <c r="L23" s="496" t="str">
        <f>สรุปคะแนนทั้งปี!E87</f>
        <v/>
      </c>
      <c r="M23" s="496" t="str">
        <f>สรุปคะแนนทั้งปี!I87</f>
        <v/>
      </c>
      <c r="N23" s="496" t="str">
        <f>สรุปคะแนนทั้งปี!M87</f>
        <v/>
      </c>
      <c r="O23" s="496" t="str">
        <f>สรุปคะแนนทั้งปี!Q87</f>
        <v/>
      </c>
      <c r="P23" s="496" t="str">
        <f>สรุปคะแนนทั้งปี!E147</f>
        <v/>
      </c>
      <c r="Q23" s="497" t="str">
        <f>สรุปคะแนนทั้งปี!I147</f>
        <v/>
      </c>
      <c r="R23" s="497" t="str">
        <f>สรุปคะแนนทั้งปี!M147</f>
        <v/>
      </c>
      <c r="S23" s="497" t="str">
        <f>สรุปคะแนนทั้งปี!Q147</f>
        <v/>
      </c>
      <c r="T23" s="497" t="str">
        <f>สรุปคะแนนทั้งปี!E208</f>
        <v/>
      </c>
      <c r="U23" s="497" t="str">
        <f>สรุปคะแนนทั้งปี!I208</f>
        <v/>
      </c>
      <c r="V23" s="497" t="str">
        <f>สรุปคะแนนทั้งปี!M208</f>
        <v/>
      </c>
      <c r="W23" s="497" t="str">
        <f>สรุปคะแนนทั้งปี!Q208</f>
        <v/>
      </c>
      <c r="X23" s="497" t="str">
        <f>สรุปคะแนนทั้งปี!E266</f>
        <v/>
      </c>
      <c r="Y23" s="497" t="str">
        <f>สรุปคะแนนทั้งปี!I266</f>
        <v/>
      </c>
      <c r="Z23" s="497" t="str">
        <f>สรุปคะแนนทั้งปี!M266</f>
        <v/>
      </c>
      <c r="AA23" s="497" t="str">
        <f>สรุปคะแนนทั้งปี!Q266</f>
        <v/>
      </c>
      <c r="AB23" s="497" t="str">
        <f>สรุปคะแนนทั้งปี!E323</f>
        <v/>
      </c>
      <c r="AC23" s="1089" t="str">
        <f>IF(A23="","",IF(AE23="ย้าย","",BG23/ข้อมูลพื้นฐาน!$H$37))</f>
        <v/>
      </c>
      <c r="AD23" s="1090"/>
      <c r="AE23" s="116" t="str">
        <f>คะแนนรายวิชา!P27</f>
        <v/>
      </c>
      <c r="AF23" s="55"/>
      <c r="AG23" s="55"/>
      <c r="AH23" s="55"/>
      <c r="AI23" s="55"/>
      <c r="AJ23" s="55"/>
      <c r="AK23" s="55"/>
      <c r="AL23" s="305" t="e">
        <f>H23*ข้อมูลพื้นฐาน!$H$15</f>
        <v>#VALUE!</v>
      </c>
      <c r="AM23" s="305" t="e">
        <f>I23*ข้อมูลพื้นฐาน!$H$16</f>
        <v>#VALUE!</v>
      </c>
      <c r="AN23" s="305" t="e">
        <f>J23*ข้อมูลพื้นฐาน!$H$17</f>
        <v>#VALUE!</v>
      </c>
      <c r="AO23" s="305" t="e">
        <f>K23*ข้อมูลพื้นฐาน!$H$18</f>
        <v>#VALUE!</v>
      </c>
      <c r="AP23" s="305" t="e">
        <f>L23*ข้อมูลพื้นฐาน!$H$19</f>
        <v>#VALUE!</v>
      </c>
      <c r="AQ23" s="305" t="e">
        <f>M23*ข้อมูลพื้นฐาน!$H$20</f>
        <v>#VALUE!</v>
      </c>
      <c r="AR23" s="305" t="e">
        <f>N23*ข้อมูลพื้นฐาน!$H$21</f>
        <v>#VALUE!</v>
      </c>
      <c r="AS23" s="305" t="e">
        <f>O23*ข้อมูลพื้นฐาน!$H$22</f>
        <v>#VALUE!</v>
      </c>
      <c r="AT23" s="305" t="e">
        <f>P23*ข้อมูลพื้นฐาน!$H$23</f>
        <v>#VALUE!</v>
      </c>
      <c r="AU23" s="305" t="e">
        <f>IF($AU$3="","",Q23*ข้อมูลพื้นฐาน!$H$25)</f>
        <v>#VALUE!</v>
      </c>
      <c r="AV23" s="305" t="str">
        <f>IF($AV$3="","",R23*ข้อมูลพื้นฐาน!$H$26)</f>
        <v/>
      </c>
      <c r="AW23" s="305" t="str">
        <f>IF($AW$3="","",S23*ข้อมูลพื้นฐาน!$H$27)</f>
        <v/>
      </c>
      <c r="AX23" s="305" t="str">
        <f>IF($AX$3="","",T23*ข้อมูลพื้นฐาน!$H$28)</f>
        <v/>
      </c>
      <c r="AY23" s="305" t="str">
        <f>IF($AY$3="","",U23*ข้อมูลพื้นฐาน!$H$29)</f>
        <v/>
      </c>
      <c r="AZ23" s="305" t="str">
        <f>IF($AZ$3="","",V23*ข้อมูลพื้นฐาน!$H$30)</f>
        <v/>
      </c>
      <c r="BA23" s="305" t="str">
        <f>IF($BA$3="","",W23*ข้อมูลพื้นฐาน!$H$31)</f>
        <v/>
      </c>
      <c r="BB23" s="305" t="str">
        <f>IF($BB$3="","",X23*ข้อมูลพื้นฐาน!$H$32)</f>
        <v/>
      </c>
      <c r="BC23" s="305" t="str">
        <f>IF($BC$3="","",Y23*ข้อมูลพื้นฐาน!$H$33)</f>
        <v/>
      </c>
      <c r="BD23" s="305" t="str">
        <f>IF($BD$3="","",Z23*ข้อมูลพื้นฐาน!$H$34)</f>
        <v/>
      </c>
      <c r="BE23" s="305" t="str">
        <f>IF($BE$3="","",AA23*ข้อมูลพื้นฐาน!$H$35)</f>
        <v/>
      </c>
      <c r="BF23" s="305" t="str">
        <f>IF($BF$3="","",AB23*ข้อมูลพื้นฐาน!$H$36)</f>
        <v/>
      </c>
      <c r="BG23" s="56" t="e">
        <f t="shared" si="9"/>
        <v>#VALUE!</v>
      </c>
    </row>
    <row r="24" spans="1:59" ht="13.5" customHeight="1">
      <c r="A24" s="54" t="str">
        <f>เวลาเรียน1!A27</f>
        <v/>
      </c>
      <c r="B24" s="1086" t="str">
        <f>เวลาเรียน1!D27</f>
        <v/>
      </c>
      <c r="C24" s="1087"/>
      <c r="D24" s="1087"/>
      <c r="E24" s="1087"/>
      <c r="F24" s="1087"/>
      <c r="G24" s="1088"/>
      <c r="H24" s="496" t="str">
        <f>สรุปคะแนนทั้งปี!E28</f>
        <v/>
      </c>
      <c r="I24" s="496" t="str">
        <f>สรุปคะแนนทั้งปี!I28</f>
        <v/>
      </c>
      <c r="J24" s="496" t="str">
        <f>สรุปคะแนนทั้งปี!M28</f>
        <v/>
      </c>
      <c r="K24" s="496" t="str">
        <f>สรุปคะแนนทั้งปี!Q28</f>
        <v/>
      </c>
      <c r="L24" s="496" t="str">
        <f>สรุปคะแนนทั้งปี!E88</f>
        <v/>
      </c>
      <c r="M24" s="496" t="str">
        <f>สรุปคะแนนทั้งปี!I88</f>
        <v/>
      </c>
      <c r="N24" s="496" t="str">
        <f>สรุปคะแนนทั้งปี!M88</f>
        <v/>
      </c>
      <c r="O24" s="496" t="str">
        <f>สรุปคะแนนทั้งปี!Q88</f>
        <v/>
      </c>
      <c r="P24" s="496" t="str">
        <f>สรุปคะแนนทั้งปี!E148</f>
        <v/>
      </c>
      <c r="Q24" s="497" t="str">
        <f>สรุปคะแนนทั้งปี!I148</f>
        <v/>
      </c>
      <c r="R24" s="497" t="str">
        <f>สรุปคะแนนทั้งปี!M148</f>
        <v/>
      </c>
      <c r="S24" s="497" t="str">
        <f>สรุปคะแนนทั้งปี!Q148</f>
        <v/>
      </c>
      <c r="T24" s="497" t="str">
        <f>สรุปคะแนนทั้งปี!E209</f>
        <v/>
      </c>
      <c r="U24" s="497" t="str">
        <f>สรุปคะแนนทั้งปี!I209</f>
        <v/>
      </c>
      <c r="V24" s="497" t="str">
        <f>สรุปคะแนนทั้งปี!M209</f>
        <v/>
      </c>
      <c r="W24" s="497" t="str">
        <f>สรุปคะแนนทั้งปี!Q209</f>
        <v/>
      </c>
      <c r="X24" s="497" t="str">
        <f>สรุปคะแนนทั้งปี!E267</f>
        <v/>
      </c>
      <c r="Y24" s="497" t="str">
        <f>สรุปคะแนนทั้งปี!I267</f>
        <v/>
      </c>
      <c r="Z24" s="497" t="str">
        <f>สรุปคะแนนทั้งปี!M267</f>
        <v/>
      </c>
      <c r="AA24" s="497" t="str">
        <f>สรุปคะแนนทั้งปี!Q267</f>
        <v/>
      </c>
      <c r="AB24" s="497" t="str">
        <f>สรุปคะแนนทั้งปี!E324</f>
        <v/>
      </c>
      <c r="AC24" s="1089" t="str">
        <f>IF(A24="","",IF(AE24="ย้าย","",BG24/ข้อมูลพื้นฐาน!$H$37))</f>
        <v/>
      </c>
      <c r="AD24" s="1090"/>
      <c r="AE24" s="116" t="str">
        <f>คะแนนรายวิชา!P28</f>
        <v/>
      </c>
      <c r="AF24" s="55"/>
      <c r="AG24" s="55"/>
      <c r="AH24" s="55"/>
      <c r="AI24" s="55"/>
      <c r="AJ24" s="55"/>
      <c r="AK24" s="55"/>
      <c r="AL24" s="305" t="e">
        <f>H24*ข้อมูลพื้นฐาน!$H$15</f>
        <v>#VALUE!</v>
      </c>
      <c r="AM24" s="305" t="e">
        <f>I24*ข้อมูลพื้นฐาน!$H$16</f>
        <v>#VALUE!</v>
      </c>
      <c r="AN24" s="305" t="e">
        <f>J24*ข้อมูลพื้นฐาน!$H$17</f>
        <v>#VALUE!</v>
      </c>
      <c r="AO24" s="305" t="e">
        <f>K24*ข้อมูลพื้นฐาน!$H$18</f>
        <v>#VALUE!</v>
      </c>
      <c r="AP24" s="305" t="e">
        <f>L24*ข้อมูลพื้นฐาน!$H$19</f>
        <v>#VALUE!</v>
      </c>
      <c r="AQ24" s="305" t="e">
        <f>M24*ข้อมูลพื้นฐาน!$H$20</f>
        <v>#VALUE!</v>
      </c>
      <c r="AR24" s="305" t="e">
        <f>N24*ข้อมูลพื้นฐาน!$H$21</f>
        <v>#VALUE!</v>
      </c>
      <c r="AS24" s="305" t="e">
        <f>O24*ข้อมูลพื้นฐาน!$H$22</f>
        <v>#VALUE!</v>
      </c>
      <c r="AT24" s="305" t="e">
        <f>P24*ข้อมูลพื้นฐาน!$H$23</f>
        <v>#VALUE!</v>
      </c>
      <c r="AU24" s="305" t="e">
        <f>IF($AU$3="","",Q24*ข้อมูลพื้นฐาน!$H$25)</f>
        <v>#VALUE!</v>
      </c>
      <c r="AV24" s="305" t="str">
        <f>IF($AV$3="","",R24*ข้อมูลพื้นฐาน!$H$26)</f>
        <v/>
      </c>
      <c r="AW24" s="305" t="str">
        <f>IF($AW$3="","",S24*ข้อมูลพื้นฐาน!$H$27)</f>
        <v/>
      </c>
      <c r="AX24" s="305" t="str">
        <f>IF($AX$3="","",T24*ข้อมูลพื้นฐาน!$H$28)</f>
        <v/>
      </c>
      <c r="AY24" s="305" t="str">
        <f>IF($AY$3="","",U24*ข้อมูลพื้นฐาน!$H$29)</f>
        <v/>
      </c>
      <c r="AZ24" s="305" t="str">
        <f>IF($AZ$3="","",V24*ข้อมูลพื้นฐาน!$H$30)</f>
        <v/>
      </c>
      <c r="BA24" s="305" t="str">
        <f>IF($BA$3="","",W24*ข้อมูลพื้นฐาน!$H$31)</f>
        <v/>
      </c>
      <c r="BB24" s="305" t="str">
        <f>IF($BB$3="","",X24*ข้อมูลพื้นฐาน!$H$32)</f>
        <v/>
      </c>
      <c r="BC24" s="305" t="str">
        <f>IF($BC$3="","",Y24*ข้อมูลพื้นฐาน!$H$33)</f>
        <v/>
      </c>
      <c r="BD24" s="305" t="str">
        <f>IF($BD$3="","",Z24*ข้อมูลพื้นฐาน!$H$34)</f>
        <v/>
      </c>
      <c r="BE24" s="305" t="str">
        <f>IF($BE$3="","",AA24*ข้อมูลพื้นฐาน!$H$35)</f>
        <v/>
      </c>
      <c r="BF24" s="305" t="str">
        <f>IF($BF$3="","",AB24*ข้อมูลพื้นฐาน!$H$36)</f>
        <v/>
      </c>
      <c r="BG24" s="56" t="e">
        <f t="shared" si="9"/>
        <v>#VALUE!</v>
      </c>
    </row>
    <row r="25" spans="1:59" ht="13.5" customHeight="1">
      <c r="A25" s="54" t="str">
        <f>เวลาเรียน1!A28</f>
        <v/>
      </c>
      <c r="B25" s="1086" t="str">
        <f>เวลาเรียน1!D28</f>
        <v/>
      </c>
      <c r="C25" s="1087"/>
      <c r="D25" s="1087"/>
      <c r="E25" s="1087"/>
      <c r="F25" s="1087"/>
      <c r="G25" s="1088"/>
      <c r="H25" s="496" t="str">
        <f>สรุปคะแนนทั้งปี!E29</f>
        <v/>
      </c>
      <c r="I25" s="496" t="str">
        <f>สรุปคะแนนทั้งปี!I29</f>
        <v/>
      </c>
      <c r="J25" s="496" t="str">
        <f>สรุปคะแนนทั้งปี!M29</f>
        <v/>
      </c>
      <c r="K25" s="496" t="str">
        <f>สรุปคะแนนทั้งปี!Q29</f>
        <v/>
      </c>
      <c r="L25" s="496" t="str">
        <f>สรุปคะแนนทั้งปี!E89</f>
        <v/>
      </c>
      <c r="M25" s="496" t="str">
        <f>สรุปคะแนนทั้งปี!I89</f>
        <v/>
      </c>
      <c r="N25" s="496" t="str">
        <f>สรุปคะแนนทั้งปี!M89</f>
        <v/>
      </c>
      <c r="O25" s="496" t="str">
        <f>สรุปคะแนนทั้งปี!Q89</f>
        <v/>
      </c>
      <c r="P25" s="496" t="str">
        <f>สรุปคะแนนทั้งปี!E149</f>
        <v/>
      </c>
      <c r="Q25" s="497" t="str">
        <f>สรุปคะแนนทั้งปี!I149</f>
        <v/>
      </c>
      <c r="R25" s="497" t="str">
        <f>สรุปคะแนนทั้งปี!M149</f>
        <v/>
      </c>
      <c r="S25" s="497" t="str">
        <f>สรุปคะแนนทั้งปี!Q149</f>
        <v/>
      </c>
      <c r="T25" s="497" t="str">
        <f>สรุปคะแนนทั้งปี!E210</f>
        <v/>
      </c>
      <c r="U25" s="497" t="str">
        <f>สรุปคะแนนทั้งปี!I210</f>
        <v/>
      </c>
      <c r="V25" s="497" t="str">
        <f>สรุปคะแนนทั้งปี!M210</f>
        <v/>
      </c>
      <c r="W25" s="497" t="str">
        <f>สรุปคะแนนทั้งปี!Q210</f>
        <v/>
      </c>
      <c r="X25" s="497" t="str">
        <f>สรุปคะแนนทั้งปี!E268</f>
        <v/>
      </c>
      <c r="Y25" s="497" t="str">
        <f>สรุปคะแนนทั้งปี!I268</f>
        <v/>
      </c>
      <c r="Z25" s="497" t="str">
        <f>สรุปคะแนนทั้งปี!M268</f>
        <v/>
      </c>
      <c r="AA25" s="497" t="str">
        <f>สรุปคะแนนทั้งปี!Q268</f>
        <v/>
      </c>
      <c r="AB25" s="497" t="str">
        <f>สรุปคะแนนทั้งปี!E325</f>
        <v/>
      </c>
      <c r="AC25" s="1089" t="str">
        <f>IF(A25="","",IF(AE25="ย้าย","",BG25/ข้อมูลพื้นฐาน!$H$37))</f>
        <v/>
      </c>
      <c r="AD25" s="1090"/>
      <c r="AE25" s="116" t="str">
        <f>คะแนนรายวิชา!P29</f>
        <v/>
      </c>
      <c r="AF25" s="55"/>
      <c r="AG25" s="55"/>
      <c r="AH25" s="55"/>
      <c r="AI25" s="55"/>
      <c r="AJ25" s="55"/>
      <c r="AK25" s="55"/>
      <c r="AL25" s="305" t="e">
        <f>H25*ข้อมูลพื้นฐาน!$H$15</f>
        <v>#VALUE!</v>
      </c>
      <c r="AM25" s="305" t="e">
        <f>I25*ข้อมูลพื้นฐาน!$H$16</f>
        <v>#VALUE!</v>
      </c>
      <c r="AN25" s="305" t="e">
        <f>J25*ข้อมูลพื้นฐาน!$H$17</f>
        <v>#VALUE!</v>
      </c>
      <c r="AO25" s="305" t="e">
        <f>K25*ข้อมูลพื้นฐาน!$H$18</f>
        <v>#VALUE!</v>
      </c>
      <c r="AP25" s="305" t="e">
        <f>L25*ข้อมูลพื้นฐาน!$H$19</f>
        <v>#VALUE!</v>
      </c>
      <c r="AQ25" s="305" t="e">
        <f>M25*ข้อมูลพื้นฐาน!$H$20</f>
        <v>#VALUE!</v>
      </c>
      <c r="AR25" s="305" t="e">
        <f>N25*ข้อมูลพื้นฐาน!$H$21</f>
        <v>#VALUE!</v>
      </c>
      <c r="AS25" s="305" t="e">
        <f>O25*ข้อมูลพื้นฐาน!$H$22</f>
        <v>#VALUE!</v>
      </c>
      <c r="AT25" s="305" t="e">
        <f>P25*ข้อมูลพื้นฐาน!$H$23</f>
        <v>#VALUE!</v>
      </c>
      <c r="AU25" s="305" t="e">
        <f>IF($AU$3="","",Q25*ข้อมูลพื้นฐาน!$H$25)</f>
        <v>#VALUE!</v>
      </c>
      <c r="AV25" s="305" t="str">
        <f>IF($AV$3="","",R25*ข้อมูลพื้นฐาน!$H$26)</f>
        <v/>
      </c>
      <c r="AW25" s="305" t="str">
        <f>IF($AW$3="","",S25*ข้อมูลพื้นฐาน!$H$27)</f>
        <v/>
      </c>
      <c r="AX25" s="305" t="str">
        <f>IF($AX$3="","",T25*ข้อมูลพื้นฐาน!$H$28)</f>
        <v/>
      </c>
      <c r="AY25" s="305" t="str">
        <f>IF($AY$3="","",U25*ข้อมูลพื้นฐาน!$H$29)</f>
        <v/>
      </c>
      <c r="AZ25" s="305" t="str">
        <f>IF($AZ$3="","",V25*ข้อมูลพื้นฐาน!$H$30)</f>
        <v/>
      </c>
      <c r="BA25" s="305" t="str">
        <f>IF($BA$3="","",W25*ข้อมูลพื้นฐาน!$H$31)</f>
        <v/>
      </c>
      <c r="BB25" s="305" t="str">
        <f>IF($BB$3="","",X25*ข้อมูลพื้นฐาน!$H$32)</f>
        <v/>
      </c>
      <c r="BC25" s="305" t="str">
        <f>IF($BC$3="","",Y25*ข้อมูลพื้นฐาน!$H$33)</f>
        <v/>
      </c>
      <c r="BD25" s="305" t="str">
        <f>IF($BD$3="","",Z25*ข้อมูลพื้นฐาน!$H$34)</f>
        <v/>
      </c>
      <c r="BE25" s="305" t="str">
        <f>IF($BE$3="","",AA25*ข้อมูลพื้นฐาน!$H$35)</f>
        <v/>
      </c>
      <c r="BF25" s="305" t="str">
        <f>IF($BF$3="","",AB25*ข้อมูลพื้นฐาน!$H$36)</f>
        <v/>
      </c>
      <c r="BG25" s="56" t="e">
        <f t="shared" si="9"/>
        <v>#VALUE!</v>
      </c>
    </row>
    <row r="26" spans="1:59" ht="13.5" customHeight="1">
      <c r="A26" s="54" t="str">
        <f>เวลาเรียน1!A29</f>
        <v/>
      </c>
      <c r="B26" s="1086" t="str">
        <f>เวลาเรียน1!D29</f>
        <v/>
      </c>
      <c r="C26" s="1087"/>
      <c r="D26" s="1087"/>
      <c r="E26" s="1087"/>
      <c r="F26" s="1087"/>
      <c r="G26" s="1088"/>
      <c r="H26" s="496" t="str">
        <f>สรุปคะแนนทั้งปี!E30</f>
        <v/>
      </c>
      <c r="I26" s="496" t="str">
        <f>สรุปคะแนนทั้งปี!I30</f>
        <v/>
      </c>
      <c r="J26" s="496" t="str">
        <f>สรุปคะแนนทั้งปี!M30</f>
        <v/>
      </c>
      <c r="K26" s="496" t="str">
        <f>สรุปคะแนนทั้งปี!Q30</f>
        <v/>
      </c>
      <c r="L26" s="496" t="str">
        <f>สรุปคะแนนทั้งปี!E90</f>
        <v/>
      </c>
      <c r="M26" s="496" t="str">
        <f>สรุปคะแนนทั้งปี!I90</f>
        <v/>
      </c>
      <c r="N26" s="496" t="str">
        <f>สรุปคะแนนทั้งปี!M90</f>
        <v/>
      </c>
      <c r="O26" s="496" t="str">
        <f>สรุปคะแนนทั้งปี!Q90</f>
        <v/>
      </c>
      <c r="P26" s="496" t="str">
        <f>สรุปคะแนนทั้งปี!E150</f>
        <v/>
      </c>
      <c r="Q26" s="497" t="str">
        <f>สรุปคะแนนทั้งปี!I150</f>
        <v/>
      </c>
      <c r="R26" s="497" t="str">
        <f>สรุปคะแนนทั้งปี!M150</f>
        <v/>
      </c>
      <c r="S26" s="497" t="str">
        <f>สรุปคะแนนทั้งปี!Q150</f>
        <v/>
      </c>
      <c r="T26" s="497" t="str">
        <f>สรุปคะแนนทั้งปี!E211</f>
        <v/>
      </c>
      <c r="U26" s="497" t="str">
        <f>สรุปคะแนนทั้งปี!I211</f>
        <v/>
      </c>
      <c r="V26" s="497" t="str">
        <f>สรุปคะแนนทั้งปี!M211</f>
        <v/>
      </c>
      <c r="W26" s="497" t="str">
        <f>สรุปคะแนนทั้งปี!Q211</f>
        <v/>
      </c>
      <c r="X26" s="497" t="str">
        <f>สรุปคะแนนทั้งปี!E269</f>
        <v/>
      </c>
      <c r="Y26" s="497" t="str">
        <f>สรุปคะแนนทั้งปี!I269</f>
        <v/>
      </c>
      <c r="Z26" s="497" t="str">
        <f>สรุปคะแนนทั้งปี!M269</f>
        <v/>
      </c>
      <c r="AA26" s="497" t="str">
        <f>สรุปคะแนนทั้งปี!Q269</f>
        <v/>
      </c>
      <c r="AB26" s="497" t="str">
        <f>สรุปคะแนนทั้งปี!E326</f>
        <v/>
      </c>
      <c r="AC26" s="1089" t="str">
        <f>IF(A26="","",IF(AE26="ย้าย","",BG26/ข้อมูลพื้นฐาน!$H$37))</f>
        <v/>
      </c>
      <c r="AD26" s="1090"/>
      <c r="AE26" s="116" t="str">
        <f>คะแนนรายวิชา!P30</f>
        <v/>
      </c>
      <c r="AF26" s="55"/>
      <c r="AG26" s="55"/>
      <c r="AH26" s="55"/>
      <c r="AI26" s="55"/>
      <c r="AJ26" s="55"/>
      <c r="AK26" s="55"/>
      <c r="AL26" s="305" t="e">
        <f>H26*ข้อมูลพื้นฐาน!$H$15</f>
        <v>#VALUE!</v>
      </c>
      <c r="AM26" s="305" t="e">
        <f>I26*ข้อมูลพื้นฐาน!$H$16</f>
        <v>#VALUE!</v>
      </c>
      <c r="AN26" s="305" t="e">
        <f>J26*ข้อมูลพื้นฐาน!$H$17</f>
        <v>#VALUE!</v>
      </c>
      <c r="AO26" s="305" t="e">
        <f>K26*ข้อมูลพื้นฐาน!$H$18</f>
        <v>#VALUE!</v>
      </c>
      <c r="AP26" s="305" t="e">
        <f>L26*ข้อมูลพื้นฐาน!$H$19</f>
        <v>#VALUE!</v>
      </c>
      <c r="AQ26" s="305" t="e">
        <f>M26*ข้อมูลพื้นฐาน!$H$20</f>
        <v>#VALUE!</v>
      </c>
      <c r="AR26" s="305" t="e">
        <f>N26*ข้อมูลพื้นฐาน!$H$21</f>
        <v>#VALUE!</v>
      </c>
      <c r="AS26" s="305" t="e">
        <f>O26*ข้อมูลพื้นฐาน!$H$22</f>
        <v>#VALUE!</v>
      </c>
      <c r="AT26" s="305" t="e">
        <f>P26*ข้อมูลพื้นฐาน!$H$23</f>
        <v>#VALUE!</v>
      </c>
      <c r="AU26" s="305" t="e">
        <f>IF($AU$3="","",Q26*ข้อมูลพื้นฐาน!$H$25)</f>
        <v>#VALUE!</v>
      </c>
      <c r="AV26" s="305" t="str">
        <f>IF($AV$3="","",R26*ข้อมูลพื้นฐาน!$H$26)</f>
        <v/>
      </c>
      <c r="AW26" s="305" t="str">
        <f>IF($AW$3="","",S26*ข้อมูลพื้นฐาน!$H$27)</f>
        <v/>
      </c>
      <c r="AX26" s="305" t="str">
        <f>IF($AX$3="","",T26*ข้อมูลพื้นฐาน!$H$28)</f>
        <v/>
      </c>
      <c r="AY26" s="305" t="str">
        <f>IF($AY$3="","",U26*ข้อมูลพื้นฐาน!$H$29)</f>
        <v/>
      </c>
      <c r="AZ26" s="305" t="str">
        <f>IF($AZ$3="","",V26*ข้อมูลพื้นฐาน!$H$30)</f>
        <v/>
      </c>
      <c r="BA26" s="305" t="str">
        <f>IF($BA$3="","",W26*ข้อมูลพื้นฐาน!$H$31)</f>
        <v/>
      </c>
      <c r="BB26" s="305" t="str">
        <f>IF($BB$3="","",X26*ข้อมูลพื้นฐาน!$H$32)</f>
        <v/>
      </c>
      <c r="BC26" s="305" t="str">
        <f>IF($BC$3="","",Y26*ข้อมูลพื้นฐาน!$H$33)</f>
        <v/>
      </c>
      <c r="BD26" s="305" t="str">
        <f>IF($BD$3="","",Z26*ข้อมูลพื้นฐาน!$H$34)</f>
        <v/>
      </c>
      <c r="BE26" s="305" t="str">
        <f>IF($BE$3="","",AA26*ข้อมูลพื้นฐาน!$H$35)</f>
        <v/>
      </c>
      <c r="BF26" s="305" t="str">
        <f>IF($BF$3="","",AB26*ข้อมูลพื้นฐาน!$H$36)</f>
        <v/>
      </c>
      <c r="BG26" s="56" t="e">
        <f t="shared" si="9"/>
        <v>#VALUE!</v>
      </c>
    </row>
    <row r="27" spans="1:59" ht="13.5" customHeight="1">
      <c r="A27" s="54" t="str">
        <f>เวลาเรียน1!A30</f>
        <v/>
      </c>
      <c r="B27" s="1086" t="str">
        <f>เวลาเรียน1!D30</f>
        <v/>
      </c>
      <c r="C27" s="1087"/>
      <c r="D27" s="1087"/>
      <c r="E27" s="1087"/>
      <c r="F27" s="1087"/>
      <c r="G27" s="1088"/>
      <c r="H27" s="496" t="str">
        <f>สรุปคะแนนทั้งปี!E31</f>
        <v/>
      </c>
      <c r="I27" s="496" t="str">
        <f>สรุปคะแนนทั้งปี!I31</f>
        <v/>
      </c>
      <c r="J27" s="496" t="str">
        <f>สรุปคะแนนทั้งปี!M31</f>
        <v/>
      </c>
      <c r="K27" s="496" t="str">
        <f>สรุปคะแนนทั้งปี!Q31</f>
        <v/>
      </c>
      <c r="L27" s="496" t="str">
        <f>สรุปคะแนนทั้งปี!E91</f>
        <v/>
      </c>
      <c r="M27" s="496" t="str">
        <f>สรุปคะแนนทั้งปี!I91</f>
        <v/>
      </c>
      <c r="N27" s="496" t="str">
        <f>สรุปคะแนนทั้งปี!M91</f>
        <v/>
      </c>
      <c r="O27" s="496" t="str">
        <f>สรุปคะแนนทั้งปี!Q91</f>
        <v/>
      </c>
      <c r="P27" s="496" t="str">
        <f>สรุปคะแนนทั้งปี!E151</f>
        <v/>
      </c>
      <c r="Q27" s="497" t="str">
        <f>สรุปคะแนนทั้งปี!I151</f>
        <v/>
      </c>
      <c r="R27" s="497" t="str">
        <f>สรุปคะแนนทั้งปี!M151</f>
        <v/>
      </c>
      <c r="S27" s="497" t="str">
        <f>สรุปคะแนนทั้งปี!Q151</f>
        <v/>
      </c>
      <c r="T27" s="497" t="str">
        <f>สรุปคะแนนทั้งปี!E212</f>
        <v/>
      </c>
      <c r="U27" s="497" t="str">
        <f>สรุปคะแนนทั้งปี!I212</f>
        <v/>
      </c>
      <c r="V27" s="497" t="str">
        <f>สรุปคะแนนทั้งปี!M212</f>
        <v/>
      </c>
      <c r="W27" s="497" t="str">
        <f>สรุปคะแนนทั้งปี!Q212</f>
        <v/>
      </c>
      <c r="X27" s="497" t="str">
        <f>สรุปคะแนนทั้งปี!E270</f>
        <v/>
      </c>
      <c r="Y27" s="497" t="str">
        <f>สรุปคะแนนทั้งปี!I270</f>
        <v/>
      </c>
      <c r="Z27" s="497" t="str">
        <f>สรุปคะแนนทั้งปี!M270</f>
        <v/>
      </c>
      <c r="AA27" s="497" t="str">
        <f>สรุปคะแนนทั้งปี!Q270</f>
        <v/>
      </c>
      <c r="AB27" s="497" t="str">
        <f>สรุปคะแนนทั้งปี!E327</f>
        <v/>
      </c>
      <c r="AC27" s="1089" t="str">
        <f>IF(A27="","",IF(AE27="ย้าย","",BG27/ข้อมูลพื้นฐาน!$H$37))</f>
        <v/>
      </c>
      <c r="AD27" s="1090"/>
      <c r="AE27" s="116" t="str">
        <f>คะแนนรายวิชา!P31</f>
        <v/>
      </c>
      <c r="AF27" s="55"/>
      <c r="AG27" s="55"/>
      <c r="AH27" s="55"/>
      <c r="AI27" s="55"/>
      <c r="AJ27" s="55"/>
      <c r="AK27" s="55"/>
      <c r="AL27" s="305" t="e">
        <f>H27*ข้อมูลพื้นฐาน!$H$15</f>
        <v>#VALUE!</v>
      </c>
      <c r="AM27" s="305" t="e">
        <f>I27*ข้อมูลพื้นฐาน!$H$16</f>
        <v>#VALUE!</v>
      </c>
      <c r="AN27" s="305" t="e">
        <f>J27*ข้อมูลพื้นฐาน!$H$17</f>
        <v>#VALUE!</v>
      </c>
      <c r="AO27" s="305" t="e">
        <f>K27*ข้อมูลพื้นฐาน!$H$18</f>
        <v>#VALUE!</v>
      </c>
      <c r="AP27" s="305" t="e">
        <f>L27*ข้อมูลพื้นฐาน!$H$19</f>
        <v>#VALUE!</v>
      </c>
      <c r="AQ27" s="305" t="e">
        <f>M27*ข้อมูลพื้นฐาน!$H$20</f>
        <v>#VALUE!</v>
      </c>
      <c r="AR27" s="305" t="e">
        <f>N27*ข้อมูลพื้นฐาน!$H$21</f>
        <v>#VALUE!</v>
      </c>
      <c r="AS27" s="305" t="e">
        <f>O27*ข้อมูลพื้นฐาน!$H$22</f>
        <v>#VALUE!</v>
      </c>
      <c r="AT27" s="305" t="e">
        <f>P27*ข้อมูลพื้นฐาน!$H$23</f>
        <v>#VALUE!</v>
      </c>
      <c r="AU27" s="305" t="e">
        <f>IF($AU$3="","",Q27*ข้อมูลพื้นฐาน!$H$25)</f>
        <v>#VALUE!</v>
      </c>
      <c r="AV27" s="305" t="str">
        <f>IF($AV$3="","",R27*ข้อมูลพื้นฐาน!$H$26)</f>
        <v/>
      </c>
      <c r="AW27" s="305" t="str">
        <f>IF($AW$3="","",S27*ข้อมูลพื้นฐาน!$H$27)</f>
        <v/>
      </c>
      <c r="AX27" s="305" t="str">
        <f>IF($AX$3="","",T27*ข้อมูลพื้นฐาน!$H$28)</f>
        <v/>
      </c>
      <c r="AY27" s="305" t="str">
        <f>IF($AY$3="","",U27*ข้อมูลพื้นฐาน!$H$29)</f>
        <v/>
      </c>
      <c r="AZ27" s="305" t="str">
        <f>IF($AZ$3="","",V27*ข้อมูลพื้นฐาน!$H$30)</f>
        <v/>
      </c>
      <c r="BA27" s="305" t="str">
        <f>IF($BA$3="","",W27*ข้อมูลพื้นฐาน!$H$31)</f>
        <v/>
      </c>
      <c r="BB27" s="305" t="str">
        <f>IF($BB$3="","",X27*ข้อมูลพื้นฐาน!$H$32)</f>
        <v/>
      </c>
      <c r="BC27" s="305" t="str">
        <f>IF($BC$3="","",Y27*ข้อมูลพื้นฐาน!$H$33)</f>
        <v/>
      </c>
      <c r="BD27" s="305" t="str">
        <f>IF($BD$3="","",Z27*ข้อมูลพื้นฐาน!$H$34)</f>
        <v/>
      </c>
      <c r="BE27" s="305" t="str">
        <f>IF($BE$3="","",AA27*ข้อมูลพื้นฐาน!$H$35)</f>
        <v/>
      </c>
      <c r="BF27" s="305" t="str">
        <f>IF($BF$3="","",AB27*ข้อมูลพื้นฐาน!$H$36)</f>
        <v/>
      </c>
      <c r="BG27" s="56" t="e">
        <f t="shared" si="9"/>
        <v>#VALUE!</v>
      </c>
    </row>
    <row r="28" spans="1:59" ht="13.5" customHeight="1">
      <c r="A28" s="54" t="str">
        <f>เวลาเรียน1!A31</f>
        <v/>
      </c>
      <c r="B28" s="1086" t="str">
        <f>เวลาเรียน1!D31</f>
        <v/>
      </c>
      <c r="C28" s="1087"/>
      <c r="D28" s="1087"/>
      <c r="E28" s="1087"/>
      <c r="F28" s="1087"/>
      <c r="G28" s="1088"/>
      <c r="H28" s="496" t="str">
        <f>สรุปคะแนนทั้งปี!E32</f>
        <v/>
      </c>
      <c r="I28" s="496" t="str">
        <f>สรุปคะแนนทั้งปี!I32</f>
        <v/>
      </c>
      <c r="J28" s="496" t="str">
        <f>สรุปคะแนนทั้งปี!M32</f>
        <v/>
      </c>
      <c r="K28" s="496" t="str">
        <f>สรุปคะแนนทั้งปี!Q32</f>
        <v/>
      </c>
      <c r="L28" s="496" t="str">
        <f>สรุปคะแนนทั้งปี!E92</f>
        <v/>
      </c>
      <c r="M28" s="496" t="str">
        <f>สรุปคะแนนทั้งปี!I92</f>
        <v/>
      </c>
      <c r="N28" s="496" t="str">
        <f>สรุปคะแนนทั้งปี!M92</f>
        <v/>
      </c>
      <c r="O28" s="496" t="str">
        <f>สรุปคะแนนทั้งปี!Q92</f>
        <v/>
      </c>
      <c r="P28" s="496" t="str">
        <f>สรุปคะแนนทั้งปี!E152</f>
        <v/>
      </c>
      <c r="Q28" s="497" t="str">
        <f>สรุปคะแนนทั้งปี!I152</f>
        <v/>
      </c>
      <c r="R28" s="497" t="str">
        <f>สรุปคะแนนทั้งปี!M152</f>
        <v/>
      </c>
      <c r="S28" s="497" t="str">
        <f>สรุปคะแนนทั้งปี!Q152</f>
        <v/>
      </c>
      <c r="T28" s="497" t="str">
        <f>สรุปคะแนนทั้งปี!E213</f>
        <v/>
      </c>
      <c r="U28" s="497" t="str">
        <f>สรุปคะแนนทั้งปี!I213</f>
        <v/>
      </c>
      <c r="V28" s="497" t="str">
        <f>สรุปคะแนนทั้งปี!M213</f>
        <v/>
      </c>
      <c r="W28" s="497" t="str">
        <f>สรุปคะแนนทั้งปี!Q213</f>
        <v/>
      </c>
      <c r="X28" s="497" t="str">
        <f>สรุปคะแนนทั้งปี!E271</f>
        <v/>
      </c>
      <c r="Y28" s="497" t="str">
        <f>สรุปคะแนนทั้งปี!I271</f>
        <v/>
      </c>
      <c r="Z28" s="497" t="str">
        <f>สรุปคะแนนทั้งปี!M271</f>
        <v/>
      </c>
      <c r="AA28" s="497" t="str">
        <f>สรุปคะแนนทั้งปี!Q271</f>
        <v/>
      </c>
      <c r="AB28" s="497" t="str">
        <f>สรุปคะแนนทั้งปี!E328</f>
        <v/>
      </c>
      <c r="AC28" s="1089" t="str">
        <f>IF(A28="","",IF(AE28="ย้าย","",BG28/ข้อมูลพื้นฐาน!$H$37))</f>
        <v/>
      </c>
      <c r="AD28" s="1090"/>
      <c r="AE28" s="116" t="str">
        <f>คะแนนรายวิชา!P32</f>
        <v/>
      </c>
      <c r="AF28" s="55"/>
      <c r="AG28" s="55"/>
      <c r="AH28" s="55"/>
      <c r="AI28" s="55"/>
      <c r="AJ28" s="55"/>
      <c r="AK28" s="55"/>
      <c r="AL28" s="305" t="e">
        <f>H28*ข้อมูลพื้นฐาน!$H$15</f>
        <v>#VALUE!</v>
      </c>
      <c r="AM28" s="305" t="e">
        <f>I28*ข้อมูลพื้นฐาน!$H$16</f>
        <v>#VALUE!</v>
      </c>
      <c r="AN28" s="305" t="e">
        <f>J28*ข้อมูลพื้นฐาน!$H$17</f>
        <v>#VALUE!</v>
      </c>
      <c r="AO28" s="305" t="e">
        <f>K28*ข้อมูลพื้นฐาน!$H$18</f>
        <v>#VALUE!</v>
      </c>
      <c r="AP28" s="305" t="e">
        <f>L28*ข้อมูลพื้นฐาน!$H$19</f>
        <v>#VALUE!</v>
      </c>
      <c r="AQ28" s="305" t="e">
        <f>M28*ข้อมูลพื้นฐาน!$H$20</f>
        <v>#VALUE!</v>
      </c>
      <c r="AR28" s="305" t="e">
        <f>N28*ข้อมูลพื้นฐาน!$H$21</f>
        <v>#VALUE!</v>
      </c>
      <c r="AS28" s="305" t="e">
        <f>O28*ข้อมูลพื้นฐาน!$H$22</f>
        <v>#VALUE!</v>
      </c>
      <c r="AT28" s="305" t="e">
        <f>P28*ข้อมูลพื้นฐาน!$H$23</f>
        <v>#VALUE!</v>
      </c>
      <c r="AU28" s="305" t="e">
        <f>IF($AU$3="","",Q28*ข้อมูลพื้นฐาน!$H$25)</f>
        <v>#VALUE!</v>
      </c>
      <c r="AV28" s="305" t="str">
        <f>IF($AV$3="","",R28*ข้อมูลพื้นฐาน!$H$26)</f>
        <v/>
      </c>
      <c r="AW28" s="305" t="str">
        <f>IF($AW$3="","",S28*ข้อมูลพื้นฐาน!$H$27)</f>
        <v/>
      </c>
      <c r="AX28" s="305" t="str">
        <f>IF($AX$3="","",T28*ข้อมูลพื้นฐาน!$H$28)</f>
        <v/>
      </c>
      <c r="AY28" s="305" t="str">
        <f>IF($AY$3="","",U28*ข้อมูลพื้นฐาน!$H$29)</f>
        <v/>
      </c>
      <c r="AZ28" s="305" t="str">
        <f>IF($AZ$3="","",V28*ข้อมูลพื้นฐาน!$H$30)</f>
        <v/>
      </c>
      <c r="BA28" s="305" t="str">
        <f>IF($BA$3="","",W28*ข้อมูลพื้นฐาน!$H$31)</f>
        <v/>
      </c>
      <c r="BB28" s="305" t="str">
        <f>IF($BB$3="","",X28*ข้อมูลพื้นฐาน!$H$32)</f>
        <v/>
      </c>
      <c r="BC28" s="305" t="str">
        <f>IF($BC$3="","",Y28*ข้อมูลพื้นฐาน!$H$33)</f>
        <v/>
      </c>
      <c r="BD28" s="305" t="str">
        <f>IF($BD$3="","",Z28*ข้อมูลพื้นฐาน!$H$34)</f>
        <v/>
      </c>
      <c r="BE28" s="305" t="str">
        <f>IF($BE$3="","",AA28*ข้อมูลพื้นฐาน!$H$35)</f>
        <v/>
      </c>
      <c r="BF28" s="305" t="str">
        <f>IF($BF$3="","",AB28*ข้อมูลพื้นฐาน!$H$36)</f>
        <v/>
      </c>
      <c r="BG28" s="56" t="e">
        <f t="shared" si="9"/>
        <v>#VALUE!</v>
      </c>
    </row>
    <row r="29" spans="1:59" ht="13.5" customHeight="1">
      <c r="A29" s="54" t="str">
        <f>เวลาเรียน1!A32</f>
        <v/>
      </c>
      <c r="B29" s="1086" t="str">
        <f>เวลาเรียน1!D32</f>
        <v/>
      </c>
      <c r="C29" s="1087"/>
      <c r="D29" s="1087"/>
      <c r="E29" s="1087"/>
      <c r="F29" s="1087"/>
      <c r="G29" s="1088"/>
      <c r="H29" s="496" t="str">
        <f>สรุปคะแนนทั้งปี!E33</f>
        <v/>
      </c>
      <c r="I29" s="496" t="str">
        <f>สรุปคะแนนทั้งปี!I33</f>
        <v/>
      </c>
      <c r="J29" s="496" t="str">
        <f>สรุปคะแนนทั้งปี!M33</f>
        <v/>
      </c>
      <c r="K29" s="496" t="str">
        <f>สรุปคะแนนทั้งปี!Q33</f>
        <v/>
      </c>
      <c r="L29" s="496" t="str">
        <f>สรุปคะแนนทั้งปี!E93</f>
        <v/>
      </c>
      <c r="M29" s="496" t="str">
        <f>สรุปคะแนนทั้งปี!I93</f>
        <v/>
      </c>
      <c r="N29" s="496" t="str">
        <f>สรุปคะแนนทั้งปี!M93</f>
        <v/>
      </c>
      <c r="O29" s="496" t="str">
        <f>สรุปคะแนนทั้งปี!Q93</f>
        <v/>
      </c>
      <c r="P29" s="496" t="str">
        <f>สรุปคะแนนทั้งปี!E153</f>
        <v/>
      </c>
      <c r="Q29" s="497" t="str">
        <f>สรุปคะแนนทั้งปี!I153</f>
        <v/>
      </c>
      <c r="R29" s="497" t="str">
        <f>สรุปคะแนนทั้งปี!M153</f>
        <v/>
      </c>
      <c r="S29" s="497" t="str">
        <f>สรุปคะแนนทั้งปี!Q153</f>
        <v/>
      </c>
      <c r="T29" s="497" t="str">
        <f>สรุปคะแนนทั้งปี!E214</f>
        <v/>
      </c>
      <c r="U29" s="497" t="str">
        <f>สรุปคะแนนทั้งปี!I214</f>
        <v/>
      </c>
      <c r="V29" s="497" t="str">
        <f>สรุปคะแนนทั้งปี!M214</f>
        <v/>
      </c>
      <c r="W29" s="497" t="str">
        <f>สรุปคะแนนทั้งปี!Q214</f>
        <v/>
      </c>
      <c r="X29" s="497" t="str">
        <f>สรุปคะแนนทั้งปี!E272</f>
        <v/>
      </c>
      <c r="Y29" s="497" t="str">
        <f>สรุปคะแนนทั้งปี!I272</f>
        <v/>
      </c>
      <c r="Z29" s="497" t="str">
        <f>สรุปคะแนนทั้งปี!M272</f>
        <v/>
      </c>
      <c r="AA29" s="497" t="str">
        <f>สรุปคะแนนทั้งปี!Q272</f>
        <v/>
      </c>
      <c r="AB29" s="497" t="str">
        <f>สรุปคะแนนทั้งปี!E329</f>
        <v/>
      </c>
      <c r="AC29" s="1089" t="str">
        <f>IF(A29="","",IF(AE29="ย้าย","",BG29/ข้อมูลพื้นฐาน!$H$37))</f>
        <v/>
      </c>
      <c r="AD29" s="1090"/>
      <c r="AE29" s="116" t="str">
        <f>คะแนนรายวิชา!P33</f>
        <v/>
      </c>
      <c r="AF29" s="55"/>
      <c r="AG29" s="55"/>
      <c r="AH29" s="55"/>
      <c r="AI29" s="55"/>
      <c r="AJ29" s="55"/>
      <c r="AK29" s="55"/>
      <c r="AL29" s="305" t="e">
        <f>H29*ข้อมูลพื้นฐาน!$H$15</f>
        <v>#VALUE!</v>
      </c>
      <c r="AM29" s="305" t="e">
        <f>I29*ข้อมูลพื้นฐาน!$H$16</f>
        <v>#VALUE!</v>
      </c>
      <c r="AN29" s="305" t="e">
        <f>J29*ข้อมูลพื้นฐาน!$H$17</f>
        <v>#VALUE!</v>
      </c>
      <c r="AO29" s="305" t="e">
        <f>K29*ข้อมูลพื้นฐาน!$H$18</f>
        <v>#VALUE!</v>
      </c>
      <c r="AP29" s="305" t="e">
        <f>L29*ข้อมูลพื้นฐาน!$H$19</f>
        <v>#VALUE!</v>
      </c>
      <c r="AQ29" s="305" t="e">
        <f>M29*ข้อมูลพื้นฐาน!$H$20</f>
        <v>#VALUE!</v>
      </c>
      <c r="AR29" s="305" t="e">
        <f>N29*ข้อมูลพื้นฐาน!$H$21</f>
        <v>#VALUE!</v>
      </c>
      <c r="AS29" s="305" t="e">
        <f>O29*ข้อมูลพื้นฐาน!$H$22</f>
        <v>#VALUE!</v>
      </c>
      <c r="AT29" s="305" t="e">
        <f>P29*ข้อมูลพื้นฐาน!$H$23</f>
        <v>#VALUE!</v>
      </c>
      <c r="AU29" s="305" t="e">
        <f>IF($AU$3="","",Q29*ข้อมูลพื้นฐาน!$H$25)</f>
        <v>#VALUE!</v>
      </c>
      <c r="AV29" s="305" t="str">
        <f>IF($AV$3="","",R29*ข้อมูลพื้นฐาน!$H$26)</f>
        <v/>
      </c>
      <c r="AW29" s="305" t="str">
        <f>IF($AW$3="","",S29*ข้อมูลพื้นฐาน!$H$27)</f>
        <v/>
      </c>
      <c r="AX29" s="305" t="str">
        <f>IF($AX$3="","",T29*ข้อมูลพื้นฐาน!$H$28)</f>
        <v/>
      </c>
      <c r="AY29" s="305" t="str">
        <f>IF($AY$3="","",U29*ข้อมูลพื้นฐาน!$H$29)</f>
        <v/>
      </c>
      <c r="AZ29" s="305" t="str">
        <f>IF($AZ$3="","",V29*ข้อมูลพื้นฐาน!$H$30)</f>
        <v/>
      </c>
      <c r="BA29" s="305" t="str">
        <f>IF($BA$3="","",W29*ข้อมูลพื้นฐาน!$H$31)</f>
        <v/>
      </c>
      <c r="BB29" s="305" t="str">
        <f>IF($BB$3="","",X29*ข้อมูลพื้นฐาน!$H$32)</f>
        <v/>
      </c>
      <c r="BC29" s="305" t="str">
        <f>IF($BC$3="","",Y29*ข้อมูลพื้นฐาน!$H$33)</f>
        <v/>
      </c>
      <c r="BD29" s="305" t="str">
        <f>IF($BD$3="","",Z29*ข้อมูลพื้นฐาน!$H$34)</f>
        <v/>
      </c>
      <c r="BE29" s="305" t="str">
        <f>IF($BE$3="","",AA29*ข้อมูลพื้นฐาน!$H$35)</f>
        <v/>
      </c>
      <c r="BF29" s="305" t="str">
        <f>IF($BF$3="","",AB29*ข้อมูลพื้นฐาน!$H$36)</f>
        <v/>
      </c>
      <c r="BG29" s="56" t="e">
        <f t="shared" si="9"/>
        <v>#VALUE!</v>
      </c>
    </row>
    <row r="30" spans="1:59" ht="13.5" customHeight="1">
      <c r="A30" s="54" t="str">
        <f>เวลาเรียน1!A33</f>
        <v/>
      </c>
      <c r="B30" s="1086" t="str">
        <f>เวลาเรียน1!D33</f>
        <v/>
      </c>
      <c r="C30" s="1087"/>
      <c r="D30" s="1087"/>
      <c r="E30" s="1087"/>
      <c r="F30" s="1087"/>
      <c r="G30" s="1088"/>
      <c r="H30" s="496" t="str">
        <f>สรุปคะแนนทั้งปี!E34</f>
        <v/>
      </c>
      <c r="I30" s="496" t="str">
        <f>สรุปคะแนนทั้งปี!I34</f>
        <v/>
      </c>
      <c r="J30" s="496" t="str">
        <f>สรุปคะแนนทั้งปี!M34</f>
        <v/>
      </c>
      <c r="K30" s="496" t="str">
        <f>สรุปคะแนนทั้งปี!Q34</f>
        <v/>
      </c>
      <c r="L30" s="496" t="str">
        <f>สรุปคะแนนทั้งปี!E94</f>
        <v/>
      </c>
      <c r="M30" s="496" t="str">
        <f>สรุปคะแนนทั้งปี!I94</f>
        <v/>
      </c>
      <c r="N30" s="496" t="str">
        <f>สรุปคะแนนทั้งปี!M94</f>
        <v/>
      </c>
      <c r="O30" s="496" t="str">
        <f>สรุปคะแนนทั้งปี!Q94</f>
        <v/>
      </c>
      <c r="P30" s="496" t="str">
        <f>สรุปคะแนนทั้งปี!E154</f>
        <v/>
      </c>
      <c r="Q30" s="497" t="str">
        <f>สรุปคะแนนทั้งปี!I154</f>
        <v/>
      </c>
      <c r="R30" s="497" t="str">
        <f>สรุปคะแนนทั้งปี!M154</f>
        <v/>
      </c>
      <c r="S30" s="497" t="str">
        <f>สรุปคะแนนทั้งปี!Q154</f>
        <v/>
      </c>
      <c r="T30" s="497" t="str">
        <f>สรุปคะแนนทั้งปี!E215</f>
        <v/>
      </c>
      <c r="U30" s="497" t="str">
        <f>สรุปคะแนนทั้งปี!I215</f>
        <v/>
      </c>
      <c r="V30" s="497" t="str">
        <f>สรุปคะแนนทั้งปี!M215</f>
        <v/>
      </c>
      <c r="W30" s="497" t="str">
        <f>สรุปคะแนนทั้งปี!Q215</f>
        <v/>
      </c>
      <c r="X30" s="497" t="str">
        <f>สรุปคะแนนทั้งปี!E273</f>
        <v/>
      </c>
      <c r="Y30" s="497" t="str">
        <f>สรุปคะแนนทั้งปี!I273</f>
        <v/>
      </c>
      <c r="Z30" s="497" t="str">
        <f>สรุปคะแนนทั้งปี!M273</f>
        <v/>
      </c>
      <c r="AA30" s="497" t="str">
        <f>สรุปคะแนนทั้งปี!Q273</f>
        <v/>
      </c>
      <c r="AB30" s="497" t="str">
        <f>สรุปคะแนนทั้งปี!E330</f>
        <v/>
      </c>
      <c r="AC30" s="1089" t="str">
        <f>IF(A30="","",IF(AE30="ย้าย","",BG30/ข้อมูลพื้นฐาน!$H$37))</f>
        <v/>
      </c>
      <c r="AD30" s="1090"/>
      <c r="AE30" s="116" t="str">
        <f>คะแนนรายวิชา!P34</f>
        <v/>
      </c>
      <c r="AF30" s="55"/>
      <c r="AG30" s="55"/>
      <c r="AH30" s="55"/>
      <c r="AI30" s="55"/>
      <c r="AJ30" s="55"/>
      <c r="AK30" s="55"/>
      <c r="AL30" s="305" t="e">
        <f>H30*ข้อมูลพื้นฐาน!$H$15</f>
        <v>#VALUE!</v>
      </c>
      <c r="AM30" s="305" t="e">
        <f>I30*ข้อมูลพื้นฐาน!$H$16</f>
        <v>#VALUE!</v>
      </c>
      <c r="AN30" s="305" t="e">
        <f>J30*ข้อมูลพื้นฐาน!$H$17</f>
        <v>#VALUE!</v>
      </c>
      <c r="AO30" s="305" t="e">
        <f>K30*ข้อมูลพื้นฐาน!$H$18</f>
        <v>#VALUE!</v>
      </c>
      <c r="AP30" s="305" t="e">
        <f>L30*ข้อมูลพื้นฐาน!$H$19</f>
        <v>#VALUE!</v>
      </c>
      <c r="AQ30" s="305" t="e">
        <f>M30*ข้อมูลพื้นฐาน!$H$20</f>
        <v>#VALUE!</v>
      </c>
      <c r="AR30" s="305" t="e">
        <f>N30*ข้อมูลพื้นฐาน!$H$21</f>
        <v>#VALUE!</v>
      </c>
      <c r="AS30" s="305" t="e">
        <f>O30*ข้อมูลพื้นฐาน!$H$22</f>
        <v>#VALUE!</v>
      </c>
      <c r="AT30" s="305" t="e">
        <f>P30*ข้อมูลพื้นฐาน!$H$23</f>
        <v>#VALUE!</v>
      </c>
      <c r="AU30" s="305" t="e">
        <f>IF($AU$3="","",Q30*ข้อมูลพื้นฐาน!$H$25)</f>
        <v>#VALUE!</v>
      </c>
      <c r="AV30" s="305" t="str">
        <f>IF($AV$3="","",R30*ข้อมูลพื้นฐาน!$H$26)</f>
        <v/>
      </c>
      <c r="AW30" s="305" t="str">
        <f>IF($AW$3="","",S30*ข้อมูลพื้นฐาน!$H$27)</f>
        <v/>
      </c>
      <c r="AX30" s="305" t="str">
        <f>IF($AX$3="","",T30*ข้อมูลพื้นฐาน!$H$28)</f>
        <v/>
      </c>
      <c r="AY30" s="305" t="str">
        <f>IF($AY$3="","",U30*ข้อมูลพื้นฐาน!$H$29)</f>
        <v/>
      </c>
      <c r="AZ30" s="305" t="str">
        <f>IF($AZ$3="","",V30*ข้อมูลพื้นฐาน!$H$30)</f>
        <v/>
      </c>
      <c r="BA30" s="305" t="str">
        <f>IF($BA$3="","",W30*ข้อมูลพื้นฐาน!$H$31)</f>
        <v/>
      </c>
      <c r="BB30" s="305" t="str">
        <f>IF($BB$3="","",X30*ข้อมูลพื้นฐาน!$H$32)</f>
        <v/>
      </c>
      <c r="BC30" s="305" t="str">
        <f>IF($BC$3="","",Y30*ข้อมูลพื้นฐาน!$H$33)</f>
        <v/>
      </c>
      <c r="BD30" s="305" t="str">
        <f>IF($BD$3="","",Z30*ข้อมูลพื้นฐาน!$H$34)</f>
        <v/>
      </c>
      <c r="BE30" s="305" t="str">
        <f>IF($BE$3="","",AA30*ข้อมูลพื้นฐาน!$H$35)</f>
        <v/>
      </c>
      <c r="BF30" s="305" t="str">
        <f>IF($BF$3="","",AB30*ข้อมูลพื้นฐาน!$H$36)</f>
        <v/>
      </c>
      <c r="BG30" s="56" t="e">
        <f t="shared" si="9"/>
        <v>#VALUE!</v>
      </c>
    </row>
    <row r="31" spans="1:59" ht="13.5" customHeight="1">
      <c r="A31" s="54" t="str">
        <f>เวลาเรียน1!A34</f>
        <v/>
      </c>
      <c r="B31" s="1086" t="str">
        <f>เวลาเรียน1!D34</f>
        <v/>
      </c>
      <c r="C31" s="1087"/>
      <c r="D31" s="1087"/>
      <c r="E31" s="1087"/>
      <c r="F31" s="1087"/>
      <c r="G31" s="1088"/>
      <c r="H31" s="496" t="str">
        <f>สรุปคะแนนทั้งปี!E35</f>
        <v/>
      </c>
      <c r="I31" s="496" t="str">
        <f>สรุปคะแนนทั้งปี!I35</f>
        <v/>
      </c>
      <c r="J31" s="496" t="str">
        <f>สรุปคะแนนทั้งปี!M35</f>
        <v/>
      </c>
      <c r="K31" s="496" t="str">
        <f>สรุปคะแนนทั้งปี!Q35</f>
        <v/>
      </c>
      <c r="L31" s="496" t="str">
        <f>สรุปคะแนนทั้งปี!E95</f>
        <v/>
      </c>
      <c r="M31" s="496" t="str">
        <f>สรุปคะแนนทั้งปี!I95</f>
        <v/>
      </c>
      <c r="N31" s="496" t="str">
        <f>สรุปคะแนนทั้งปี!M95</f>
        <v/>
      </c>
      <c r="O31" s="496" t="str">
        <f>สรุปคะแนนทั้งปี!Q95</f>
        <v/>
      </c>
      <c r="P31" s="496" t="str">
        <f>สรุปคะแนนทั้งปี!E155</f>
        <v/>
      </c>
      <c r="Q31" s="497" t="str">
        <f>สรุปคะแนนทั้งปี!I155</f>
        <v/>
      </c>
      <c r="R31" s="497" t="str">
        <f>สรุปคะแนนทั้งปี!M155</f>
        <v/>
      </c>
      <c r="S31" s="497" t="str">
        <f>สรุปคะแนนทั้งปี!Q155</f>
        <v/>
      </c>
      <c r="T31" s="497" t="str">
        <f>สรุปคะแนนทั้งปี!E216</f>
        <v/>
      </c>
      <c r="U31" s="497" t="str">
        <f>สรุปคะแนนทั้งปี!I216</f>
        <v/>
      </c>
      <c r="V31" s="497" t="str">
        <f>สรุปคะแนนทั้งปี!M216</f>
        <v/>
      </c>
      <c r="W31" s="497" t="str">
        <f>สรุปคะแนนทั้งปี!Q216</f>
        <v/>
      </c>
      <c r="X31" s="497" t="str">
        <f>สรุปคะแนนทั้งปี!E274</f>
        <v/>
      </c>
      <c r="Y31" s="497" t="str">
        <f>สรุปคะแนนทั้งปี!I274</f>
        <v/>
      </c>
      <c r="Z31" s="497" t="str">
        <f>สรุปคะแนนทั้งปี!M274</f>
        <v/>
      </c>
      <c r="AA31" s="497" t="str">
        <f>สรุปคะแนนทั้งปี!Q274</f>
        <v/>
      </c>
      <c r="AB31" s="497" t="str">
        <f>สรุปคะแนนทั้งปี!E331</f>
        <v/>
      </c>
      <c r="AC31" s="1089" t="str">
        <f>IF(A31="","",IF(AE31="ย้าย","",BG31/ข้อมูลพื้นฐาน!$H$37))</f>
        <v/>
      </c>
      <c r="AD31" s="1090"/>
      <c r="AE31" s="116" t="str">
        <f>คะแนนรายวิชา!P35</f>
        <v/>
      </c>
      <c r="AF31" s="55"/>
      <c r="AG31" s="55"/>
      <c r="AH31" s="55"/>
      <c r="AI31" s="55"/>
      <c r="AJ31" s="55"/>
      <c r="AK31" s="55"/>
      <c r="AL31" s="305" t="e">
        <f>H31*ข้อมูลพื้นฐาน!$H$15</f>
        <v>#VALUE!</v>
      </c>
      <c r="AM31" s="305" t="e">
        <f>I31*ข้อมูลพื้นฐาน!$H$16</f>
        <v>#VALUE!</v>
      </c>
      <c r="AN31" s="305" t="e">
        <f>J31*ข้อมูลพื้นฐาน!$H$17</f>
        <v>#VALUE!</v>
      </c>
      <c r="AO31" s="305" t="e">
        <f>K31*ข้อมูลพื้นฐาน!$H$18</f>
        <v>#VALUE!</v>
      </c>
      <c r="AP31" s="305" t="e">
        <f>L31*ข้อมูลพื้นฐาน!$H$19</f>
        <v>#VALUE!</v>
      </c>
      <c r="AQ31" s="305" t="e">
        <f>M31*ข้อมูลพื้นฐาน!$H$20</f>
        <v>#VALUE!</v>
      </c>
      <c r="AR31" s="305" t="e">
        <f>N31*ข้อมูลพื้นฐาน!$H$21</f>
        <v>#VALUE!</v>
      </c>
      <c r="AS31" s="305" t="e">
        <f>O31*ข้อมูลพื้นฐาน!$H$22</f>
        <v>#VALUE!</v>
      </c>
      <c r="AT31" s="305" t="e">
        <f>P31*ข้อมูลพื้นฐาน!$H$23</f>
        <v>#VALUE!</v>
      </c>
      <c r="AU31" s="305" t="e">
        <f>IF($AU$3="","",Q31*ข้อมูลพื้นฐาน!$H$25)</f>
        <v>#VALUE!</v>
      </c>
      <c r="AV31" s="305" t="str">
        <f>IF($AV$3="","",R31*ข้อมูลพื้นฐาน!$H$26)</f>
        <v/>
      </c>
      <c r="AW31" s="305" t="str">
        <f>IF($AW$3="","",S31*ข้อมูลพื้นฐาน!$H$27)</f>
        <v/>
      </c>
      <c r="AX31" s="305" t="str">
        <f>IF($AX$3="","",T31*ข้อมูลพื้นฐาน!$H$28)</f>
        <v/>
      </c>
      <c r="AY31" s="305" t="str">
        <f>IF($AY$3="","",U31*ข้อมูลพื้นฐาน!$H$29)</f>
        <v/>
      </c>
      <c r="AZ31" s="305" t="str">
        <f>IF($AZ$3="","",V31*ข้อมูลพื้นฐาน!$H$30)</f>
        <v/>
      </c>
      <c r="BA31" s="305" t="str">
        <f>IF($BA$3="","",W31*ข้อมูลพื้นฐาน!$H$31)</f>
        <v/>
      </c>
      <c r="BB31" s="305" t="str">
        <f>IF($BB$3="","",X31*ข้อมูลพื้นฐาน!$H$32)</f>
        <v/>
      </c>
      <c r="BC31" s="305" t="str">
        <f>IF($BC$3="","",Y31*ข้อมูลพื้นฐาน!$H$33)</f>
        <v/>
      </c>
      <c r="BD31" s="305" t="str">
        <f>IF($BD$3="","",Z31*ข้อมูลพื้นฐาน!$H$34)</f>
        <v/>
      </c>
      <c r="BE31" s="305" t="str">
        <f>IF($BE$3="","",AA31*ข้อมูลพื้นฐาน!$H$35)</f>
        <v/>
      </c>
      <c r="BF31" s="305" t="str">
        <f>IF($BF$3="","",AB31*ข้อมูลพื้นฐาน!$H$36)</f>
        <v/>
      </c>
      <c r="BG31" s="56" t="e">
        <f t="shared" si="9"/>
        <v>#VALUE!</v>
      </c>
    </row>
    <row r="32" spans="1:59" ht="13.5" customHeight="1">
      <c r="A32" s="54" t="str">
        <f>เวลาเรียน1!A35</f>
        <v/>
      </c>
      <c r="B32" s="1086" t="str">
        <f>เวลาเรียน1!D35</f>
        <v/>
      </c>
      <c r="C32" s="1087"/>
      <c r="D32" s="1087"/>
      <c r="E32" s="1087"/>
      <c r="F32" s="1087"/>
      <c r="G32" s="1088"/>
      <c r="H32" s="496" t="str">
        <f>สรุปคะแนนทั้งปี!E36</f>
        <v/>
      </c>
      <c r="I32" s="496" t="str">
        <f>สรุปคะแนนทั้งปี!I36</f>
        <v/>
      </c>
      <c r="J32" s="496" t="str">
        <f>สรุปคะแนนทั้งปี!M36</f>
        <v/>
      </c>
      <c r="K32" s="496" t="str">
        <f>สรุปคะแนนทั้งปี!Q36</f>
        <v/>
      </c>
      <c r="L32" s="496" t="str">
        <f>สรุปคะแนนทั้งปี!E96</f>
        <v/>
      </c>
      <c r="M32" s="496" t="str">
        <f>สรุปคะแนนทั้งปี!I96</f>
        <v/>
      </c>
      <c r="N32" s="496" t="str">
        <f>สรุปคะแนนทั้งปี!M96</f>
        <v/>
      </c>
      <c r="O32" s="496" t="str">
        <f>สรุปคะแนนทั้งปี!Q96</f>
        <v/>
      </c>
      <c r="P32" s="496" t="str">
        <f>สรุปคะแนนทั้งปี!E156</f>
        <v/>
      </c>
      <c r="Q32" s="497" t="str">
        <f>สรุปคะแนนทั้งปี!I156</f>
        <v/>
      </c>
      <c r="R32" s="497" t="str">
        <f>สรุปคะแนนทั้งปี!M156</f>
        <v/>
      </c>
      <c r="S32" s="497" t="str">
        <f>สรุปคะแนนทั้งปี!Q156</f>
        <v/>
      </c>
      <c r="T32" s="497" t="str">
        <f>สรุปคะแนนทั้งปี!E217</f>
        <v/>
      </c>
      <c r="U32" s="497" t="str">
        <f>สรุปคะแนนทั้งปี!I217</f>
        <v/>
      </c>
      <c r="V32" s="497" t="str">
        <f>สรุปคะแนนทั้งปี!M217</f>
        <v/>
      </c>
      <c r="W32" s="497" t="str">
        <f>สรุปคะแนนทั้งปี!Q217</f>
        <v/>
      </c>
      <c r="X32" s="497" t="str">
        <f>สรุปคะแนนทั้งปี!E275</f>
        <v/>
      </c>
      <c r="Y32" s="497" t="str">
        <f>สรุปคะแนนทั้งปี!I275</f>
        <v/>
      </c>
      <c r="Z32" s="497" t="str">
        <f>สรุปคะแนนทั้งปี!M275</f>
        <v/>
      </c>
      <c r="AA32" s="497" t="str">
        <f>สรุปคะแนนทั้งปี!Q275</f>
        <v/>
      </c>
      <c r="AB32" s="497" t="str">
        <f>สรุปคะแนนทั้งปี!E332</f>
        <v/>
      </c>
      <c r="AC32" s="1089" t="str">
        <f>IF(A32="","",IF(AE32="ย้าย","",BG32/ข้อมูลพื้นฐาน!$H$37))</f>
        <v/>
      </c>
      <c r="AD32" s="1090"/>
      <c r="AE32" s="116" t="str">
        <f>คะแนนรายวิชา!P36</f>
        <v/>
      </c>
      <c r="AF32" s="55"/>
      <c r="AG32" s="55"/>
      <c r="AH32" s="55"/>
      <c r="AI32" s="55"/>
      <c r="AJ32" s="55"/>
      <c r="AK32" s="55"/>
      <c r="AL32" s="305" t="e">
        <f>H32*ข้อมูลพื้นฐาน!$H$15</f>
        <v>#VALUE!</v>
      </c>
      <c r="AM32" s="305" t="e">
        <f>I32*ข้อมูลพื้นฐาน!$H$16</f>
        <v>#VALUE!</v>
      </c>
      <c r="AN32" s="305" t="e">
        <f>J32*ข้อมูลพื้นฐาน!$H$17</f>
        <v>#VALUE!</v>
      </c>
      <c r="AO32" s="305" t="e">
        <f>K32*ข้อมูลพื้นฐาน!$H$18</f>
        <v>#VALUE!</v>
      </c>
      <c r="AP32" s="305" t="e">
        <f>L32*ข้อมูลพื้นฐาน!$H$19</f>
        <v>#VALUE!</v>
      </c>
      <c r="AQ32" s="305" t="e">
        <f>M32*ข้อมูลพื้นฐาน!$H$20</f>
        <v>#VALUE!</v>
      </c>
      <c r="AR32" s="305" t="e">
        <f>N32*ข้อมูลพื้นฐาน!$H$21</f>
        <v>#VALUE!</v>
      </c>
      <c r="AS32" s="305" t="e">
        <f>O32*ข้อมูลพื้นฐาน!$H$22</f>
        <v>#VALUE!</v>
      </c>
      <c r="AT32" s="305" t="e">
        <f>P32*ข้อมูลพื้นฐาน!$H$23</f>
        <v>#VALUE!</v>
      </c>
      <c r="AU32" s="305" t="e">
        <f>IF($AU$3="","",Q32*ข้อมูลพื้นฐาน!$H$25)</f>
        <v>#VALUE!</v>
      </c>
      <c r="AV32" s="305" t="str">
        <f>IF($AV$3="","",R32*ข้อมูลพื้นฐาน!$H$26)</f>
        <v/>
      </c>
      <c r="AW32" s="305" t="str">
        <f>IF($AW$3="","",S32*ข้อมูลพื้นฐาน!$H$27)</f>
        <v/>
      </c>
      <c r="AX32" s="305" t="str">
        <f>IF($AX$3="","",T32*ข้อมูลพื้นฐาน!$H$28)</f>
        <v/>
      </c>
      <c r="AY32" s="305" t="str">
        <f>IF($AY$3="","",U32*ข้อมูลพื้นฐาน!$H$29)</f>
        <v/>
      </c>
      <c r="AZ32" s="305" t="str">
        <f>IF($AZ$3="","",V32*ข้อมูลพื้นฐาน!$H$30)</f>
        <v/>
      </c>
      <c r="BA32" s="305" t="str">
        <f>IF($BA$3="","",W32*ข้อมูลพื้นฐาน!$H$31)</f>
        <v/>
      </c>
      <c r="BB32" s="305" t="str">
        <f>IF($BB$3="","",X32*ข้อมูลพื้นฐาน!$H$32)</f>
        <v/>
      </c>
      <c r="BC32" s="305" t="str">
        <f>IF($BC$3="","",Y32*ข้อมูลพื้นฐาน!$H$33)</f>
        <v/>
      </c>
      <c r="BD32" s="305" t="str">
        <f>IF($BD$3="","",Z32*ข้อมูลพื้นฐาน!$H$34)</f>
        <v/>
      </c>
      <c r="BE32" s="305" t="str">
        <f>IF($BE$3="","",AA32*ข้อมูลพื้นฐาน!$H$35)</f>
        <v/>
      </c>
      <c r="BF32" s="305" t="str">
        <f>IF($BF$3="","",AB32*ข้อมูลพื้นฐาน!$H$36)</f>
        <v/>
      </c>
      <c r="BG32" s="56" t="e">
        <f t="shared" si="9"/>
        <v>#VALUE!</v>
      </c>
    </row>
    <row r="33" spans="1:59" ht="13.5" customHeight="1">
      <c r="A33" s="54" t="str">
        <f>เวลาเรียน1!A36</f>
        <v/>
      </c>
      <c r="B33" s="1086" t="str">
        <f>เวลาเรียน1!D36</f>
        <v/>
      </c>
      <c r="C33" s="1087"/>
      <c r="D33" s="1087"/>
      <c r="E33" s="1087"/>
      <c r="F33" s="1087"/>
      <c r="G33" s="1088"/>
      <c r="H33" s="496" t="str">
        <f>สรุปคะแนนทั้งปี!E37</f>
        <v/>
      </c>
      <c r="I33" s="496" t="str">
        <f>สรุปคะแนนทั้งปี!I37</f>
        <v/>
      </c>
      <c r="J33" s="496" t="str">
        <f>สรุปคะแนนทั้งปี!M37</f>
        <v/>
      </c>
      <c r="K33" s="496" t="str">
        <f>สรุปคะแนนทั้งปี!Q37</f>
        <v/>
      </c>
      <c r="L33" s="496" t="str">
        <f>สรุปคะแนนทั้งปี!E97</f>
        <v/>
      </c>
      <c r="M33" s="496" t="str">
        <f>สรุปคะแนนทั้งปี!I97</f>
        <v/>
      </c>
      <c r="N33" s="496" t="str">
        <f>สรุปคะแนนทั้งปี!M97</f>
        <v/>
      </c>
      <c r="O33" s="496" t="str">
        <f>สรุปคะแนนทั้งปี!Q97</f>
        <v/>
      </c>
      <c r="P33" s="496" t="str">
        <f>สรุปคะแนนทั้งปี!E157</f>
        <v/>
      </c>
      <c r="Q33" s="497" t="str">
        <f>สรุปคะแนนทั้งปี!I157</f>
        <v/>
      </c>
      <c r="R33" s="497" t="str">
        <f>สรุปคะแนนทั้งปี!M157</f>
        <v/>
      </c>
      <c r="S33" s="497" t="str">
        <f>สรุปคะแนนทั้งปี!Q157</f>
        <v/>
      </c>
      <c r="T33" s="497" t="str">
        <f>สรุปคะแนนทั้งปี!E218</f>
        <v/>
      </c>
      <c r="U33" s="497" t="str">
        <f>สรุปคะแนนทั้งปี!I218</f>
        <v/>
      </c>
      <c r="V33" s="497" t="str">
        <f>สรุปคะแนนทั้งปี!M218</f>
        <v/>
      </c>
      <c r="W33" s="497" t="str">
        <f>สรุปคะแนนทั้งปี!Q218</f>
        <v/>
      </c>
      <c r="X33" s="497" t="str">
        <f>สรุปคะแนนทั้งปี!E276</f>
        <v/>
      </c>
      <c r="Y33" s="497" t="str">
        <f>สรุปคะแนนทั้งปี!I276</f>
        <v/>
      </c>
      <c r="Z33" s="497" t="str">
        <f>สรุปคะแนนทั้งปี!M276</f>
        <v/>
      </c>
      <c r="AA33" s="497" t="str">
        <f>สรุปคะแนนทั้งปี!Q276</f>
        <v/>
      </c>
      <c r="AB33" s="497" t="str">
        <f>สรุปคะแนนทั้งปี!E333</f>
        <v/>
      </c>
      <c r="AC33" s="1089" t="str">
        <f>IF(A33="","",IF(AE33="ย้าย","",BG33/ข้อมูลพื้นฐาน!$H$37))</f>
        <v/>
      </c>
      <c r="AD33" s="1090"/>
      <c r="AE33" s="116" t="str">
        <f>คะแนนรายวิชา!P37</f>
        <v/>
      </c>
      <c r="AF33" s="55"/>
      <c r="AG33" s="55"/>
      <c r="AH33" s="55"/>
      <c r="AI33" s="55"/>
      <c r="AJ33" s="55"/>
      <c r="AK33" s="55"/>
      <c r="AL33" s="305" t="e">
        <f>H33*ข้อมูลพื้นฐาน!$H$15</f>
        <v>#VALUE!</v>
      </c>
      <c r="AM33" s="305" t="e">
        <f>I33*ข้อมูลพื้นฐาน!$H$16</f>
        <v>#VALUE!</v>
      </c>
      <c r="AN33" s="305" t="e">
        <f>J33*ข้อมูลพื้นฐาน!$H$17</f>
        <v>#VALUE!</v>
      </c>
      <c r="AO33" s="305" t="e">
        <f>K33*ข้อมูลพื้นฐาน!$H$18</f>
        <v>#VALUE!</v>
      </c>
      <c r="AP33" s="305" t="e">
        <f>L33*ข้อมูลพื้นฐาน!$H$19</f>
        <v>#VALUE!</v>
      </c>
      <c r="AQ33" s="305" t="e">
        <f>M33*ข้อมูลพื้นฐาน!$H$20</f>
        <v>#VALUE!</v>
      </c>
      <c r="AR33" s="305" t="e">
        <f>N33*ข้อมูลพื้นฐาน!$H$21</f>
        <v>#VALUE!</v>
      </c>
      <c r="AS33" s="305" t="e">
        <f>O33*ข้อมูลพื้นฐาน!$H$22</f>
        <v>#VALUE!</v>
      </c>
      <c r="AT33" s="305" t="e">
        <f>P33*ข้อมูลพื้นฐาน!$H$23</f>
        <v>#VALUE!</v>
      </c>
      <c r="AU33" s="305" t="e">
        <f>IF($AU$3="","",Q33*ข้อมูลพื้นฐาน!$H$25)</f>
        <v>#VALUE!</v>
      </c>
      <c r="AV33" s="305" t="str">
        <f>IF($AV$3="","",R33*ข้อมูลพื้นฐาน!$H$26)</f>
        <v/>
      </c>
      <c r="AW33" s="305" t="str">
        <f>IF($AW$3="","",S33*ข้อมูลพื้นฐาน!$H$27)</f>
        <v/>
      </c>
      <c r="AX33" s="305" t="str">
        <f>IF($AX$3="","",T33*ข้อมูลพื้นฐาน!$H$28)</f>
        <v/>
      </c>
      <c r="AY33" s="305" t="str">
        <f>IF($AY$3="","",U33*ข้อมูลพื้นฐาน!$H$29)</f>
        <v/>
      </c>
      <c r="AZ33" s="305" t="str">
        <f>IF($AZ$3="","",V33*ข้อมูลพื้นฐาน!$H$30)</f>
        <v/>
      </c>
      <c r="BA33" s="305" t="str">
        <f>IF($BA$3="","",W33*ข้อมูลพื้นฐาน!$H$31)</f>
        <v/>
      </c>
      <c r="BB33" s="305" t="str">
        <f>IF($BB$3="","",X33*ข้อมูลพื้นฐาน!$H$32)</f>
        <v/>
      </c>
      <c r="BC33" s="305" t="str">
        <f>IF($BC$3="","",Y33*ข้อมูลพื้นฐาน!$H$33)</f>
        <v/>
      </c>
      <c r="BD33" s="305" t="str">
        <f>IF($BD$3="","",Z33*ข้อมูลพื้นฐาน!$H$34)</f>
        <v/>
      </c>
      <c r="BE33" s="305" t="str">
        <f>IF($BE$3="","",AA33*ข้อมูลพื้นฐาน!$H$35)</f>
        <v/>
      </c>
      <c r="BF33" s="305" t="str">
        <f>IF($BF$3="","",AB33*ข้อมูลพื้นฐาน!$H$36)</f>
        <v/>
      </c>
      <c r="BG33" s="56" t="e">
        <f t="shared" si="9"/>
        <v>#VALUE!</v>
      </c>
    </row>
    <row r="34" spans="1:59" ht="13.5" customHeight="1">
      <c r="A34" s="54" t="str">
        <f>เวลาเรียน1!A37</f>
        <v/>
      </c>
      <c r="B34" s="1086" t="str">
        <f>เวลาเรียน1!D37</f>
        <v/>
      </c>
      <c r="C34" s="1087"/>
      <c r="D34" s="1087"/>
      <c r="E34" s="1087"/>
      <c r="F34" s="1087"/>
      <c r="G34" s="1088"/>
      <c r="H34" s="496" t="str">
        <f>สรุปคะแนนทั้งปี!E38</f>
        <v/>
      </c>
      <c r="I34" s="496" t="str">
        <f>สรุปคะแนนทั้งปี!I38</f>
        <v/>
      </c>
      <c r="J34" s="496" t="str">
        <f>สรุปคะแนนทั้งปี!M38</f>
        <v/>
      </c>
      <c r="K34" s="496" t="str">
        <f>สรุปคะแนนทั้งปี!Q38</f>
        <v/>
      </c>
      <c r="L34" s="496" t="str">
        <f>สรุปคะแนนทั้งปี!E98</f>
        <v/>
      </c>
      <c r="M34" s="496" t="str">
        <f>สรุปคะแนนทั้งปี!I98</f>
        <v/>
      </c>
      <c r="N34" s="496" t="str">
        <f>สรุปคะแนนทั้งปี!M98</f>
        <v/>
      </c>
      <c r="O34" s="496" t="str">
        <f>สรุปคะแนนทั้งปี!Q98</f>
        <v/>
      </c>
      <c r="P34" s="496" t="str">
        <f>สรุปคะแนนทั้งปี!E158</f>
        <v/>
      </c>
      <c r="Q34" s="497" t="str">
        <f>สรุปคะแนนทั้งปี!I158</f>
        <v/>
      </c>
      <c r="R34" s="497" t="str">
        <f>สรุปคะแนนทั้งปี!M158</f>
        <v/>
      </c>
      <c r="S34" s="497" t="str">
        <f>สรุปคะแนนทั้งปี!Q158</f>
        <v/>
      </c>
      <c r="T34" s="497" t="str">
        <f>สรุปคะแนนทั้งปี!E219</f>
        <v/>
      </c>
      <c r="U34" s="497" t="str">
        <f>สรุปคะแนนทั้งปี!I219</f>
        <v/>
      </c>
      <c r="V34" s="497" t="str">
        <f>สรุปคะแนนทั้งปี!M219</f>
        <v/>
      </c>
      <c r="W34" s="497" t="str">
        <f>สรุปคะแนนทั้งปี!Q219</f>
        <v/>
      </c>
      <c r="X34" s="497" t="str">
        <f>สรุปคะแนนทั้งปี!E277</f>
        <v/>
      </c>
      <c r="Y34" s="497" t="str">
        <f>สรุปคะแนนทั้งปี!I277</f>
        <v/>
      </c>
      <c r="Z34" s="497" t="str">
        <f>สรุปคะแนนทั้งปี!M277</f>
        <v/>
      </c>
      <c r="AA34" s="497" t="str">
        <f>สรุปคะแนนทั้งปี!Q277</f>
        <v/>
      </c>
      <c r="AB34" s="497" t="str">
        <f>สรุปคะแนนทั้งปี!E334</f>
        <v/>
      </c>
      <c r="AC34" s="1089" t="str">
        <f>IF(A34="","",IF(AE34="ย้าย","",BG34/ข้อมูลพื้นฐาน!$H$37))</f>
        <v/>
      </c>
      <c r="AD34" s="1090"/>
      <c r="AE34" s="116" t="str">
        <f>คะแนนรายวิชา!P38</f>
        <v/>
      </c>
      <c r="AF34" s="55"/>
      <c r="AG34" s="55"/>
      <c r="AH34" s="55"/>
      <c r="AI34" s="55"/>
      <c r="AJ34" s="55"/>
      <c r="AK34" s="55"/>
      <c r="AL34" s="305" t="e">
        <f>H34*ข้อมูลพื้นฐาน!$H$15</f>
        <v>#VALUE!</v>
      </c>
      <c r="AM34" s="305" t="e">
        <f>I34*ข้อมูลพื้นฐาน!$H$16</f>
        <v>#VALUE!</v>
      </c>
      <c r="AN34" s="305" t="e">
        <f>J34*ข้อมูลพื้นฐาน!$H$17</f>
        <v>#VALUE!</v>
      </c>
      <c r="AO34" s="305" t="e">
        <f>K34*ข้อมูลพื้นฐาน!$H$18</f>
        <v>#VALUE!</v>
      </c>
      <c r="AP34" s="305" t="e">
        <f>L34*ข้อมูลพื้นฐาน!$H$19</f>
        <v>#VALUE!</v>
      </c>
      <c r="AQ34" s="305" t="e">
        <f>M34*ข้อมูลพื้นฐาน!$H$20</f>
        <v>#VALUE!</v>
      </c>
      <c r="AR34" s="305" t="e">
        <f>N34*ข้อมูลพื้นฐาน!$H$21</f>
        <v>#VALUE!</v>
      </c>
      <c r="AS34" s="305" t="e">
        <f>O34*ข้อมูลพื้นฐาน!$H$22</f>
        <v>#VALUE!</v>
      </c>
      <c r="AT34" s="305" t="e">
        <f>P34*ข้อมูลพื้นฐาน!$H$23</f>
        <v>#VALUE!</v>
      </c>
      <c r="AU34" s="305" t="e">
        <f>IF($AU$3="","",Q34*ข้อมูลพื้นฐาน!$H$25)</f>
        <v>#VALUE!</v>
      </c>
      <c r="AV34" s="305" t="str">
        <f>IF($AV$3="","",R34*ข้อมูลพื้นฐาน!$H$26)</f>
        <v/>
      </c>
      <c r="AW34" s="305" t="str">
        <f>IF($AW$3="","",S34*ข้อมูลพื้นฐาน!$H$27)</f>
        <v/>
      </c>
      <c r="AX34" s="305" t="str">
        <f>IF($AX$3="","",T34*ข้อมูลพื้นฐาน!$H$28)</f>
        <v/>
      </c>
      <c r="AY34" s="305" t="str">
        <f>IF($AY$3="","",U34*ข้อมูลพื้นฐาน!$H$29)</f>
        <v/>
      </c>
      <c r="AZ34" s="305" t="str">
        <f>IF($AZ$3="","",V34*ข้อมูลพื้นฐาน!$H$30)</f>
        <v/>
      </c>
      <c r="BA34" s="305" t="str">
        <f>IF($BA$3="","",W34*ข้อมูลพื้นฐาน!$H$31)</f>
        <v/>
      </c>
      <c r="BB34" s="305" t="str">
        <f>IF($BB$3="","",X34*ข้อมูลพื้นฐาน!$H$32)</f>
        <v/>
      </c>
      <c r="BC34" s="305" t="str">
        <f>IF($BC$3="","",Y34*ข้อมูลพื้นฐาน!$H$33)</f>
        <v/>
      </c>
      <c r="BD34" s="305" t="str">
        <f>IF($BD$3="","",Z34*ข้อมูลพื้นฐาน!$H$34)</f>
        <v/>
      </c>
      <c r="BE34" s="305" t="str">
        <f>IF($BE$3="","",AA34*ข้อมูลพื้นฐาน!$H$35)</f>
        <v/>
      </c>
      <c r="BF34" s="305" t="str">
        <f>IF($BF$3="","",AB34*ข้อมูลพื้นฐาน!$H$36)</f>
        <v/>
      </c>
      <c r="BG34" s="56" t="e">
        <f t="shared" si="9"/>
        <v>#VALUE!</v>
      </c>
    </row>
    <row r="35" spans="1:59" ht="13.5" customHeight="1">
      <c r="A35" s="54" t="str">
        <f>เวลาเรียน1!A38</f>
        <v/>
      </c>
      <c r="B35" s="1086" t="str">
        <f>เวลาเรียน1!D38</f>
        <v/>
      </c>
      <c r="C35" s="1087"/>
      <c r="D35" s="1087"/>
      <c r="E35" s="1087"/>
      <c r="F35" s="1087"/>
      <c r="G35" s="1088"/>
      <c r="H35" s="496" t="str">
        <f>สรุปคะแนนทั้งปี!E39</f>
        <v/>
      </c>
      <c r="I35" s="496" t="str">
        <f>สรุปคะแนนทั้งปี!I39</f>
        <v/>
      </c>
      <c r="J35" s="496" t="str">
        <f>สรุปคะแนนทั้งปี!M39</f>
        <v/>
      </c>
      <c r="K35" s="496" t="str">
        <f>สรุปคะแนนทั้งปี!Q39</f>
        <v/>
      </c>
      <c r="L35" s="496" t="str">
        <f>สรุปคะแนนทั้งปี!E99</f>
        <v/>
      </c>
      <c r="M35" s="496" t="str">
        <f>สรุปคะแนนทั้งปี!I99</f>
        <v/>
      </c>
      <c r="N35" s="496" t="str">
        <f>สรุปคะแนนทั้งปี!M99</f>
        <v/>
      </c>
      <c r="O35" s="496" t="str">
        <f>สรุปคะแนนทั้งปี!Q99</f>
        <v/>
      </c>
      <c r="P35" s="496" t="str">
        <f>สรุปคะแนนทั้งปี!E159</f>
        <v/>
      </c>
      <c r="Q35" s="497" t="str">
        <f>สรุปคะแนนทั้งปี!I159</f>
        <v/>
      </c>
      <c r="R35" s="497" t="str">
        <f>สรุปคะแนนทั้งปี!M159</f>
        <v/>
      </c>
      <c r="S35" s="497" t="str">
        <f>สรุปคะแนนทั้งปี!Q159</f>
        <v/>
      </c>
      <c r="T35" s="497" t="str">
        <f>สรุปคะแนนทั้งปี!E220</f>
        <v/>
      </c>
      <c r="U35" s="497" t="str">
        <f>สรุปคะแนนทั้งปี!I220</f>
        <v/>
      </c>
      <c r="V35" s="497" t="str">
        <f>สรุปคะแนนทั้งปี!M220</f>
        <v/>
      </c>
      <c r="W35" s="497" t="str">
        <f>สรุปคะแนนทั้งปี!Q220</f>
        <v/>
      </c>
      <c r="X35" s="497" t="str">
        <f>สรุปคะแนนทั้งปี!E278</f>
        <v/>
      </c>
      <c r="Y35" s="497" t="str">
        <f>สรุปคะแนนทั้งปี!I278</f>
        <v/>
      </c>
      <c r="Z35" s="497" t="str">
        <f>สรุปคะแนนทั้งปี!M278</f>
        <v/>
      </c>
      <c r="AA35" s="497" t="str">
        <f>สรุปคะแนนทั้งปี!Q278</f>
        <v/>
      </c>
      <c r="AB35" s="497" t="str">
        <f>สรุปคะแนนทั้งปี!E335</f>
        <v/>
      </c>
      <c r="AC35" s="1089" t="str">
        <f>IF(A35="","",IF(AE35="ย้าย","",BG35/ข้อมูลพื้นฐาน!$H$37))</f>
        <v/>
      </c>
      <c r="AD35" s="1090"/>
      <c r="AE35" s="116" t="str">
        <f>คะแนนรายวิชา!P39</f>
        <v/>
      </c>
      <c r="AF35" s="55"/>
      <c r="AG35" s="55"/>
      <c r="AH35" s="55"/>
      <c r="AI35" s="55"/>
      <c r="AJ35" s="55"/>
      <c r="AK35" s="55"/>
      <c r="AL35" s="305" t="e">
        <f>H35*ข้อมูลพื้นฐาน!$H$15</f>
        <v>#VALUE!</v>
      </c>
      <c r="AM35" s="305" t="e">
        <f>I35*ข้อมูลพื้นฐาน!$H$16</f>
        <v>#VALUE!</v>
      </c>
      <c r="AN35" s="305" t="e">
        <f>J35*ข้อมูลพื้นฐาน!$H$17</f>
        <v>#VALUE!</v>
      </c>
      <c r="AO35" s="305" t="e">
        <f>K35*ข้อมูลพื้นฐาน!$H$18</f>
        <v>#VALUE!</v>
      </c>
      <c r="AP35" s="305" t="e">
        <f>L35*ข้อมูลพื้นฐาน!$H$19</f>
        <v>#VALUE!</v>
      </c>
      <c r="AQ35" s="305" t="e">
        <f>M35*ข้อมูลพื้นฐาน!$H$20</f>
        <v>#VALUE!</v>
      </c>
      <c r="AR35" s="305" t="e">
        <f>N35*ข้อมูลพื้นฐาน!$H$21</f>
        <v>#VALUE!</v>
      </c>
      <c r="AS35" s="305" t="e">
        <f>O35*ข้อมูลพื้นฐาน!$H$22</f>
        <v>#VALUE!</v>
      </c>
      <c r="AT35" s="305" t="e">
        <f>P35*ข้อมูลพื้นฐาน!$H$23</f>
        <v>#VALUE!</v>
      </c>
      <c r="AU35" s="305" t="e">
        <f>IF($AU$3="","",Q35*ข้อมูลพื้นฐาน!$H$25)</f>
        <v>#VALUE!</v>
      </c>
      <c r="AV35" s="305" t="str">
        <f>IF($AV$3="","",R35*ข้อมูลพื้นฐาน!$H$26)</f>
        <v/>
      </c>
      <c r="AW35" s="305" t="str">
        <f>IF($AW$3="","",S35*ข้อมูลพื้นฐาน!$H$27)</f>
        <v/>
      </c>
      <c r="AX35" s="305" t="str">
        <f>IF($AX$3="","",T35*ข้อมูลพื้นฐาน!$H$28)</f>
        <v/>
      </c>
      <c r="AY35" s="305" t="str">
        <f>IF($AY$3="","",U35*ข้อมูลพื้นฐาน!$H$29)</f>
        <v/>
      </c>
      <c r="AZ35" s="305" t="str">
        <f>IF($AZ$3="","",V35*ข้อมูลพื้นฐาน!$H$30)</f>
        <v/>
      </c>
      <c r="BA35" s="305" t="str">
        <f>IF($BA$3="","",W35*ข้อมูลพื้นฐาน!$H$31)</f>
        <v/>
      </c>
      <c r="BB35" s="305" t="str">
        <f>IF($BB$3="","",X35*ข้อมูลพื้นฐาน!$H$32)</f>
        <v/>
      </c>
      <c r="BC35" s="305" t="str">
        <f>IF($BC$3="","",Y35*ข้อมูลพื้นฐาน!$H$33)</f>
        <v/>
      </c>
      <c r="BD35" s="305" t="str">
        <f>IF($BD$3="","",Z35*ข้อมูลพื้นฐาน!$H$34)</f>
        <v/>
      </c>
      <c r="BE35" s="305" t="str">
        <f>IF($BE$3="","",AA35*ข้อมูลพื้นฐาน!$H$35)</f>
        <v/>
      </c>
      <c r="BF35" s="305" t="str">
        <f>IF($BF$3="","",AB35*ข้อมูลพื้นฐาน!$H$36)</f>
        <v/>
      </c>
      <c r="BG35" s="56" t="e">
        <f t="shared" si="9"/>
        <v>#VALUE!</v>
      </c>
    </row>
    <row r="36" spans="1:59" ht="13.5" customHeight="1">
      <c r="A36" s="54" t="str">
        <f>เวลาเรียน1!A39</f>
        <v/>
      </c>
      <c r="B36" s="1086" t="str">
        <f>เวลาเรียน1!D39</f>
        <v/>
      </c>
      <c r="C36" s="1087"/>
      <c r="D36" s="1087"/>
      <c r="E36" s="1087"/>
      <c r="F36" s="1087"/>
      <c r="G36" s="1088"/>
      <c r="H36" s="496" t="str">
        <f>สรุปคะแนนทั้งปี!E40</f>
        <v/>
      </c>
      <c r="I36" s="496" t="str">
        <f>สรุปคะแนนทั้งปี!I40</f>
        <v/>
      </c>
      <c r="J36" s="496" t="str">
        <f>สรุปคะแนนทั้งปี!M40</f>
        <v/>
      </c>
      <c r="K36" s="496" t="str">
        <f>สรุปคะแนนทั้งปี!Q40</f>
        <v/>
      </c>
      <c r="L36" s="496" t="str">
        <f>สรุปคะแนนทั้งปี!E100</f>
        <v/>
      </c>
      <c r="M36" s="496" t="str">
        <f>สรุปคะแนนทั้งปี!I100</f>
        <v/>
      </c>
      <c r="N36" s="496" t="str">
        <f>สรุปคะแนนทั้งปี!M100</f>
        <v/>
      </c>
      <c r="O36" s="496" t="str">
        <f>สรุปคะแนนทั้งปี!Q100</f>
        <v/>
      </c>
      <c r="P36" s="496" t="str">
        <f>สรุปคะแนนทั้งปี!E160</f>
        <v/>
      </c>
      <c r="Q36" s="497" t="str">
        <f>สรุปคะแนนทั้งปี!I160</f>
        <v/>
      </c>
      <c r="R36" s="497" t="str">
        <f>สรุปคะแนนทั้งปี!M160</f>
        <v/>
      </c>
      <c r="S36" s="497" t="str">
        <f>สรุปคะแนนทั้งปี!Q160</f>
        <v/>
      </c>
      <c r="T36" s="497" t="str">
        <f>สรุปคะแนนทั้งปี!E221</f>
        <v/>
      </c>
      <c r="U36" s="497" t="str">
        <f>สรุปคะแนนทั้งปี!I221</f>
        <v/>
      </c>
      <c r="V36" s="497" t="str">
        <f>สรุปคะแนนทั้งปี!M221</f>
        <v/>
      </c>
      <c r="W36" s="497" t="str">
        <f>สรุปคะแนนทั้งปี!Q221</f>
        <v/>
      </c>
      <c r="X36" s="497" t="str">
        <f>สรุปคะแนนทั้งปี!E279</f>
        <v/>
      </c>
      <c r="Y36" s="497" t="str">
        <f>สรุปคะแนนทั้งปี!I279</f>
        <v/>
      </c>
      <c r="Z36" s="497" t="str">
        <f>สรุปคะแนนทั้งปี!M279</f>
        <v/>
      </c>
      <c r="AA36" s="497" t="str">
        <f>สรุปคะแนนทั้งปี!Q279</f>
        <v/>
      </c>
      <c r="AB36" s="497" t="str">
        <f>สรุปคะแนนทั้งปี!E336</f>
        <v/>
      </c>
      <c r="AC36" s="1089" t="str">
        <f>IF(A36="","",IF(AE36="ย้าย","",BG36/ข้อมูลพื้นฐาน!$H$37))</f>
        <v/>
      </c>
      <c r="AD36" s="1090"/>
      <c r="AE36" s="116" t="str">
        <f>คะแนนรายวิชา!P40</f>
        <v/>
      </c>
      <c r="AF36" s="55"/>
      <c r="AG36" s="55"/>
      <c r="AH36" s="55"/>
      <c r="AI36" s="55"/>
      <c r="AJ36" s="55"/>
      <c r="AK36" s="55"/>
      <c r="AL36" s="305" t="e">
        <f>H36*ข้อมูลพื้นฐาน!$H$15</f>
        <v>#VALUE!</v>
      </c>
      <c r="AM36" s="305" t="e">
        <f>I36*ข้อมูลพื้นฐาน!$H$16</f>
        <v>#VALUE!</v>
      </c>
      <c r="AN36" s="305" t="e">
        <f>J36*ข้อมูลพื้นฐาน!$H$17</f>
        <v>#VALUE!</v>
      </c>
      <c r="AO36" s="305" t="e">
        <f>K36*ข้อมูลพื้นฐาน!$H$18</f>
        <v>#VALUE!</v>
      </c>
      <c r="AP36" s="305" t="e">
        <f>L36*ข้อมูลพื้นฐาน!$H$19</f>
        <v>#VALUE!</v>
      </c>
      <c r="AQ36" s="305" t="e">
        <f>M36*ข้อมูลพื้นฐาน!$H$20</f>
        <v>#VALUE!</v>
      </c>
      <c r="AR36" s="305" t="e">
        <f>N36*ข้อมูลพื้นฐาน!$H$21</f>
        <v>#VALUE!</v>
      </c>
      <c r="AS36" s="305" t="e">
        <f>O36*ข้อมูลพื้นฐาน!$H$22</f>
        <v>#VALUE!</v>
      </c>
      <c r="AT36" s="305" t="e">
        <f>P36*ข้อมูลพื้นฐาน!$H$23</f>
        <v>#VALUE!</v>
      </c>
      <c r="AU36" s="305" t="e">
        <f>IF($AU$3="","",Q36*ข้อมูลพื้นฐาน!$H$25)</f>
        <v>#VALUE!</v>
      </c>
      <c r="AV36" s="305" t="str">
        <f>IF($AV$3="","",R36*ข้อมูลพื้นฐาน!$H$26)</f>
        <v/>
      </c>
      <c r="AW36" s="305" t="str">
        <f>IF($AW$3="","",S36*ข้อมูลพื้นฐาน!$H$27)</f>
        <v/>
      </c>
      <c r="AX36" s="305" t="str">
        <f>IF($AX$3="","",T36*ข้อมูลพื้นฐาน!$H$28)</f>
        <v/>
      </c>
      <c r="AY36" s="305" t="str">
        <f>IF($AY$3="","",U36*ข้อมูลพื้นฐาน!$H$29)</f>
        <v/>
      </c>
      <c r="AZ36" s="305" t="str">
        <f>IF($AZ$3="","",V36*ข้อมูลพื้นฐาน!$H$30)</f>
        <v/>
      </c>
      <c r="BA36" s="305" t="str">
        <f>IF($BA$3="","",W36*ข้อมูลพื้นฐาน!$H$31)</f>
        <v/>
      </c>
      <c r="BB36" s="305" t="str">
        <f>IF($BB$3="","",X36*ข้อมูลพื้นฐาน!$H$32)</f>
        <v/>
      </c>
      <c r="BC36" s="305" t="str">
        <f>IF($BC$3="","",Y36*ข้อมูลพื้นฐาน!$H$33)</f>
        <v/>
      </c>
      <c r="BD36" s="305" t="str">
        <f>IF($BD$3="","",Z36*ข้อมูลพื้นฐาน!$H$34)</f>
        <v/>
      </c>
      <c r="BE36" s="305" t="str">
        <f>IF($BE$3="","",AA36*ข้อมูลพื้นฐาน!$H$35)</f>
        <v/>
      </c>
      <c r="BF36" s="305" t="str">
        <f>IF($BF$3="","",AB36*ข้อมูลพื้นฐาน!$H$36)</f>
        <v/>
      </c>
      <c r="BG36" s="56" t="e">
        <f t="shared" si="9"/>
        <v>#VALUE!</v>
      </c>
    </row>
    <row r="37" spans="1:59" ht="13.5" customHeight="1">
      <c r="A37" s="54" t="str">
        <f>เวลาเรียน1!A40</f>
        <v/>
      </c>
      <c r="B37" s="1086" t="str">
        <f>เวลาเรียน1!D40</f>
        <v/>
      </c>
      <c r="C37" s="1087"/>
      <c r="D37" s="1087"/>
      <c r="E37" s="1087"/>
      <c r="F37" s="1087"/>
      <c r="G37" s="1088"/>
      <c r="H37" s="496" t="str">
        <f>สรุปคะแนนทั้งปี!E41</f>
        <v/>
      </c>
      <c r="I37" s="496" t="str">
        <f>สรุปคะแนนทั้งปี!I41</f>
        <v/>
      </c>
      <c r="J37" s="496" t="str">
        <f>สรุปคะแนนทั้งปี!M41</f>
        <v/>
      </c>
      <c r="K37" s="496" t="str">
        <f>สรุปคะแนนทั้งปี!Q41</f>
        <v/>
      </c>
      <c r="L37" s="496" t="str">
        <f>สรุปคะแนนทั้งปี!E101</f>
        <v/>
      </c>
      <c r="M37" s="496" t="str">
        <f>สรุปคะแนนทั้งปี!I101</f>
        <v/>
      </c>
      <c r="N37" s="496" t="str">
        <f>สรุปคะแนนทั้งปี!M101</f>
        <v/>
      </c>
      <c r="O37" s="496" t="str">
        <f>สรุปคะแนนทั้งปี!Q101</f>
        <v/>
      </c>
      <c r="P37" s="496" t="str">
        <f>สรุปคะแนนทั้งปี!E161</f>
        <v/>
      </c>
      <c r="Q37" s="497" t="str">
        <f>สรุปคะแนนทั้งปี!I161</f>
        <v/>
      </c>
      <c r="R37" s="497" t="str">
        <f>สรุปคะแนนทั้งปี!M161</f>
        <v/>
      </c>
      <c r="S37" s="497" t="str">
        <f>สรุปคะแนนทั้งปี!Q161</f>
        <v/>
      </c>
      <c r="T37" s="497" t="str">
        <f>สรุปคะแนนทั้งปี!E222</f>
        <v/>
      </c>
      <c r="U37" s="497" t="str">
        <f>สรุปคะแนนทั้งปี!I222</f>
        <v/>
      </c>
      <c r="V37" s="497" t="str">
        <f>สรุปคะแนนทั้งปี!M222</f>
        <v/>
      </c>
      <c r="W37" s="497" t="str">
        <f>สรุปคะแนนทั้งปี!Q222</f>
        <v/>
      </c>
      <c r="X37" s="497" t="str">
        <f>สรุปคะแนนทั้งปี!E280</f>
        <v/>
      </c>
      <c r="Y37" s="497" t="str">
        <f>สรุปคะแนนทั้งปี!I280</f>
        <v/>
      </c>
      <c r="Z37" s="497" t="str">
        <f>สรุปคะแนนทั้งปี!M280</f>
        <v/>
      </c>
      <c r="AA37" s="497" t="str">
        <f>สรุปคะแนนทั้งปี!Q280</f>
        <v/>
      </c>
      <c r="AB37" s="497" t="str">
        <f>สรุปคะแนนทั้งปี!E337</f>
        <v/>
      </c>
      <c r="AC37" s="1089" t="str">
        <f>IF(A37="","",IF(AE37="ย้าย","",BG37/ข้อมูลพื้นฐาน!$H$37))</f>
        <v/>
      </c>
      <c r="AD37" s="1090"/>
      <c r="AE37" s="116" t="str">
        <f>คะแนนรายวิชา!P41</f>
        <v/>
      </c>
      <c r="AF37" s="55"/>
      <c r="AG37" s="55"/>
      <c r="AH37" s="55"/>
      <c r="AI37" s="55"/>
      <c r="AJ37" s="55"/>
      <c r="AK37" s="55"/>
      <c r="AL37" s="305" t="e">
        <f>H37*ข้อมูลพื้นฐาน!$H$15</f>
        <v>#VALUE!</v>
      </c>
      <c r="AM37" s="305" t="e">
        <f>I37*ข้อมูลพื้นฐาน!$H$16</f>
        <v>#VALUE!</v>
      </c>
      <c r="AN37" s="305" t="e">
        <f>J37*ข้อมูลพื้นฐาน!$H$17</f>
        <v>#VALUE!</v>
      </c>
      <c r="AO37" s="305" t="e">
        <f>K37*ข้อมูลพื้นฐาน!$H$18</f>
        <v>#VALUE!</v>
      </c>
      <c r="AP37" s="305" t="e">
        <f>L37*ข้อมูลพื้นฐาน!$H$19</f>
        <v>#VALUE!</v>
      </c>
      <c r="AQ37" s="305" t="e">
        <f>M37*ข้อมูลพื้นฐาน!$H$20</f>
        <v>#VALUE!</v>
      </c>
      <c r="AR37" s="305" t="e">
        <f>N37*ข้อมูลพื้นฐาน!$H$21</f>
        <v>#VALUE!</v>
      </c>
      <c r="AS37" s="305" t="e">
        <f>O37*ข้อมูลพื้นฐาน!$H$22</f>
        <v>#VALUE!</v>
      </c>
      <c r="AT37" s="305" t="e">
        <f>P37*ข้อมูลพื้นฐาน!$H$23</f>
        <v>#VALUE!</v>
      </c>
      <c r="AU37" s="305" t="e">
        <f>IF($AU$3="","",Q37*ข้อมูลพื้นฐาน!$H$25)</f>
        <v>#VALUE!</v>
      </c>
      <c r="AV37" s="305" t="str">
        <f>IF($AV$3="","",R37*ข้อมูลพื้นฐาน!$H$26)</f>
        <v/>
      </c>
      <c r="AW37" s="305" t="str">
        <f>IF($AW$3="","",S37*ข้อมูลพื้นฐาน!$H$27)</f>
        <v/>
      </c>
      <c r="AX37" s="305" t="str">
        <f>IF($AX$3="","",T37*ข้อมูลพื้นฐาน!$H$28)</f>
        <v/>
      </c>
      <c r="AY37" s="305" t="str">
        <f>IF($AY$3="","",U37*ข้อมูลพื้นฐาน!$H$29)</f>
        <v/>
      </c>
      <c r="AZ37" s="305" t="str">
        <f>IF($AZ$3="","",V37*ข้อมูลพื้นฐาน!$H$30)</f>
        <v/>
      </c>
      <c r="BA37" s="305" t="str">
        <f>IF($BA$3="","",W37*ข้อมูลพื้นฐาน!$H$31)</f>
        <v/>
      </c>
      <c r="BB37" s="305" t="str">
        <f>IF($BB$3="","",X37*ข้อมูลพื้นฐาน!$H$32)</f>
        <v/>
      </c>
      <c r="BC37" s="305" t="str">
        <f>IF($BC$3="","",Y37*ข้อมูลพื้นฐาน!$H$33)</f>
        <v/>
      </c>
      <c r="BD37" s="305" t="str">
        <f>IF($BD$3="","",Z37*ข้อมูลพื้นฐาน!$H$34)</f>
        <v/>
      </c>
      <c r="BE37" s="305" t="str">
        <f>IF($BE$3="","",AA37*ข้อมูลพื้นฐาน!$H$35)</f>
        <v/>
      </c>
      <c r="BF37" s="305" t="str">
        <f>IF($BF$3="","",AB37*ข้อมูลพื้นฐาน!$H$36)</f>
        <v/>
      </c>
      <c r="BG37" s="56" t="e">
        <f t="shared" si="9"/>
        <v>#VALUE!</v>
      </c>
    </row>
    <row r="38" spans="1:59" ht="13.5" customHeight="1">
      <c r="A38" s="54" t="str">
        <f>เวลาเรียน1!A41</f>
        <v/>
      </c>
      <c r="B38" s="1086" t="str">
        <f>เวลาเรียน1!D41</f>
        <v/>
      </c>
      <c r="C38" s="1087"/>
      <c r="D38" s="1087"/>
      <c r="E38" s="1087"/>
      <c r="F38" s="1087"/>
      <c r="G38" s="1088"/>
      <c r="H38" s="496" t="str">
        <f>สรุปคะแนนทั้งปี!E42</f>
        <v/>
      </c>
      <c r="I38" s="496" t="str">
        <f>สรุปคะแนนทั้งปี!I42</f>
        <v/>
      </c>
      <c r="J38" s="496" t="str">
        <f>สรุปคะแนนทั้งปี!M42</f>
        <v/>
      </c>
      <c r="K38" s="496" t="str">
        <f>สรุปคะแนนทั้งปี!Q42</f>
        <v/>
      </c>
      <c r="L38" s="496" t="str">
        <f>สรุปคะแนนทั้งปี!E102</f>
        <v/>
      </c>
      <c r="M38" s="496" t="str">
        <f>สรุปคะแนนทั้งปี!I102</f>
        <v/>
      </c>
      <c r="N38" s="496" t="str">
        <f>สรุปคะแนนทั้งปี!M102</f>
        <v/>
      </c>
      <c r="O38" s="496" t="str">
        <f>สรุปคะแนนทั้งปี!Q102</f>
        <v/>
      </c>
      <c r="P38" s="496" t="str">
        <f>สรุปคะแนนทั้งปี!E162</f>
        <v/>
      </c>
      <c r="Q38" s="497" t="str">
        <f>สรุปคะแนนทั้งปี!I162</f>
        <v/>
      </c>
      <c r="R38" s="497" t="str">
        <f>สรุปคะแนนทั้งปี!M162</f>
        <v/>
      </c>
      <c r="S38" s="497" t="str">
        <f>สรุปคะแนนทั้งปี!Q162</f>
        <v/>
      </c>
      <c r="T38" s="497" t="str">
        <f>สรุปคะแนนทั้งปี!E223</f>
        <v/>
      </c>
      <c r="U38" s="497" t="str">
        <f>สรุปคะแนนทั้งปี!I223</f>
        <v/>
      </c>
      <c r="V38" s="497" t="str">
        <f>สรุปคะแนนทั้งปี!M223</f>
        <v/>
      </c>
      <c r="W38" s="497" t="str">
        <f>สรุปคะแนนทั้งปี!Q223</f>
        <v/>
      </c>
      <c r="X38" s="497" t="str">
        <f>สรุปคะแนนทั้งปี!E281</f>
        <v/>
      </c>
      <c r="Y38" s="497" t="str">
        <f>สรุปคะแนนทั้งปี!I281</f>
        <v/>
      </c>
      <c r="Z38" s="497" t="str">
        <f>สรุปคะแนนทั้งปี!M281</f>
        <v/>
      </c>
      <c r="AA38" s="497" t="str">
        <f>สรุปคะแนนทั้งปี!Q281</f>
        <v/>
      </c>
      <c r="AB38" s="497" t="str">
        <f>สรุปคะแนนทั้งปี!E338</f>
        <v/>
      </c>
      <c r="AC38" s="1089" t="str">
        <f>IF(A38="","",IF(AE38="ย้าย","",BG38/ข้อมูลพื้นฐาน!$H$37))</f>
        <v/>
      </c>
      <c r="AD38" s="1090"/>
      <c r="AE38" s="116" t="str">
        <f>คะแนนรายวิชา!P42</f>
        <v/>
      </c>
      <c r="AF38" s="55"/>
      <c r="AG38" s="55"/>
      <c r="AH38" s="55"/>
      <c r="AI38" s="55"/>
      <c r="AJ38" s="55"/>
      <c r="AK38" s="55"/>
      <c r="AL38" s="305" t="e">
        <f>H38*ข้อมูลพื้นฐาน!$H$15</f>
        <v>#VALUE!</v>
      </c>
      <c r="AM38" s="305" t="e">
        <f>I38*ข้อมูลพื้นฐาน!$H$16</f>
        <v>#VALUE!</v>
      </c>
      <c r="AN38" s="305" t="e">
        <f>J38*ข้อมูลพื้นฐาน!$H$17</f>
        <v>#VALUE!</v>
      </c>
      <c r="AO38" s="305" t="e">
        <f>K38*ข้อมูลพื้นฐาน!$H$18</f>
        <v>#VALUE!</v>
      </c>
      <c r="AP38" s="305" t="e">
        <f>L38*ข้อมูลพื้นฐาน!$H$19</f>
        <v>#VALUE!</v>
      </c>
      <c r="AQ38" s="305" t="e">
        <f>M38*ข้อมูลพื้นฐาน!$H$20</f>
        <v>#VALUE!</v>
      </c>
      <c r="AR38" s="305" t="e">
        <f>N38*ข้อมูลพื้นฐาน!$H$21</f>
        <v>#VALUE!</v>
      </c>
      <c r="AS38" s="305" t="e">
        <f>O38*ข้อมูลพื้นฐาน!$H$22</f>
        <v>#VALUE!</v>
      </c>
      <c r="AT38" s="305" t="e">
        <f>P38*ข้อมูลพื้นฐาน!$H$23</f>
        <v>#VALUE!</v>
      </c>
      <c r="AU38" s="305" t="e">
        <f>IF($AU$3="","",Q38*ข้อมูลพื้นฐาน!$H$25)</f>
        <v>#VALUE!</v>
      </c>
      <c r="AV38" s="305" t="str">
        <f>IF($AV$3="","",R38*ข้อมูลพื้นฐาน!$H$26)</f>
        <v/>
      </c>
      <c r="AW38" s="305" t="str">
        <f>IF($AW$3="","",S38*ข้อมูลพื้นฐาน!$H$27)</f>
        <v/>
      </c>
      <c r="AX38" s="305" t="str">
        <f>IF($AX$3="","",T38*ข้อมูลพื้นฐาน!$H$28)</f>
        <v/>
      </c>
      <c r="AY38" s="305" t="str">
        <f>IF($AY$3="","",U38*ข้อมูลพื้นฐาน!$H$29)</f>
        <v/>
      </c>
      <c r="AZ38" s="305" t="str">
        <f>IF($AZ$3="","",V38*ข้อมูลพื้นฐาน!$H$30)</f>
        <v/>
      </c>
      <c r="BA38" s="305" t="str">
        <f>IF($BA$3="","",W38*ข้อมูลพื้นฐาน!$H$31)</f>
        <v/>
      </c>
      <c r="BB38" s="305" t="str">
        <f>IF($BB$3="","",X38*ข้อมูลพื้นฐาน!$H$32)</f>
        <v/>
      </c>
      <c r="BC38" s="305" t="str">
        <f>IF($BC$3="","",Y38*ข้อมูลพื้นฐาน!$H$33)</f>
        <v/>
      </c>
      <c r="BD38" s="305" t="str">
        <f>IF($BD$3="","",Z38*ข้อมูลพื้นฐาน!$H$34)</f>
        <v/>
      </c>
      <c r="BE38" s="305" t="str">
        <f>IF($BE$3="","",AA38*ข้อมูลพื้นฐาน!$H$35)</f>
        <v/>
      </c>
      <c r="BF38" s="305" t="str">
        <f>IF($BF$3="","",AB38*ข้อมูลพื้นฐาน!$H$36)</f>
        <v/>
      </c>
      <c r="BG38" s="56" t="e">
        <f t="shared" si="9"/>
        <v>#VALUE!</v>
      </c>
    </row>
    <row r="39" spans="1:59" ht="13.5" customHeight="1">
      <c r="A39" s="54" t="str">
        <f>เวลาเรียน1!A42</f>
        <v/>
      </c>
      <c r="B39" s="1086" t="str">
        <f>เวลาเรียน1!D42</f>
        <v/>
      </c>
      <c r="C39" s="1087"/>
      <c r="D39" s="1087"/>
      <c r="E39" s="1087"/>
      <c r="F39" s="1087"/>
      <c r="G39" s="1088"/>
      <c r="H39" s="496" t="str">
        <f>สรุปคะแนนทั้งปี!E43</f>
        <v/>
      </c>
      <c r="I39" s="496" t="str">
        <f>สรุปคะแนนทั้งปี!I43</f>
        <v/>
      </c>
      <c r="J39" s="496" t="str">
        <f>สรุปคะแนนทั้งปี!M43</f>
        <v/>
      </c>
      <c r="K39" s="496" t="str">
        <f>สรุปคะแนนทั้งปี!Q43</f>
        <v/>
      </c>
      <c r="L39" s="496" t="str">
        <f>สรุปคะแนนทั้งปี!E103</f>
        <v/>
      </c>
      <c r="M39" s="496" t="str">
        <f>สรุปคะแนนทั้งปี!I103</f>
        <v/>
      </c>
      <c r="N39" s="496" t="str">
        <f>สรุปคะแนนทั้งปี!M103</f>
        <v/>
      </c>
      <c r="O39" s="496" t="str">
        <f>สรุปคะแนนทั้งปี!Q103</f>
        <v/>
      </c>
      <c r="P39" s="496" t="str">
        <f>สรุปคะแนนทั้งปี!E163</f>
        <v/>
      </c>
      <c r="Q39" s="497" t="str">
        <f>สรุปคะแนนทั้งปี!I163</f>
        <v/>
      </c>
      <c r="R39" s="497" t="str">
        <f>สรุปคะแนนทั้งปี!M163</f>
        <v/>
      </c>
      <c r="S39" s="497" t="str">
        <f>สรุปคะแนนทั้งปี!Q163</f>
        <v/>
      </c>
      <c r="T39" s="497" t="str">
        <f>สรุปคะแนนทั้งปี!E224</f>
        <v/>
      </c>
      <c r="U39" s="497" t="str">
        <f>สรุปคะแนนทั้งปี!I224</f>
        <v/>
      </c>
      <c r="V39" s="497" t="str">
        <f>สรุปคะแนนทั้งปี!M224</f>
        <v/>
      </c>
      <c r="W39" s="497" t="str">
        <f>สรุปคะแนนทั้งปี!Q224</f>
        <v/>
      </c>
      <c r="X39" s="497" t="str">
        <f>สรุปคะแนนทั้งปี!E282</f>
        <v/>
      </c>
      <c r="Y39" s="497" t="str">
        <f>สรุปคะแนนทั้งปี!I282</f>
        <v/>
      </c>
      <c r="Z39" s="497" t="str">
        <f>สรุปคะแนนทั้งปี!M282</f>
        <v/>
      </c>
      <c r="AA39" s="497" t="str">
        <f>สรุปคะแนนทั้งปี!Q282</f>
        <v/>
      </c>
      <c r="AB39" s="497" t="str">
        <f>สรุปคะแนนทั้งปี!E339</f>
        <v/>
      </c>
      <c r="AC39" s="1089" t="str">
        <f>IF(A39="","",IF(AE39="ย้าย","",BG39/ข้อมูลพื้นฐาน!$H$37))</f>
        <v/>
      </c>
      <c r="AD39" s="1090"/>
      <c r="AE39" s="116" t="str">
        <f>คะแนนรายวิชา!P43</f>
        <v/>
      </c>
      <c r="AF39" s="55"/>
      <c r="AG39" s="55"/>
      <c r="AH39" s="55"/>
      <c r="AI39" s="55"/>
      <c r="AJ39" s="55"/>
      <c r="AK39" s="55"/>
      <c r="AL39" s="305" t="e">
        <f>H39*ข้อมูลพื้นฐาน!$H$15</f>
        <v>#VALUE!</v>
      </c>
      <c r="AM39" s="305" t="e">
        <f>I39*ข้อมูลพื้นฐาน!$H$16</f>
        <v>#VALUE!</v>
      </c>
      <c r="AN39" s="305" t="e">
        <f>J39*ข้อมูลพื้นฐาน!$H$17</f>
        <v>#VALUE!</v>
      </c>
      <c r="AO39" s="305" t="e">
        <f>K39*ข้อมูลพื้นฐาน!$H$18</f>
        <v>#VALUE!</v>
      </c>
      <c r="AP39" s="305" t="e">
        <f>L39*ข้อมูลพื้นฐาน!$H$19</f>
        <v>#VALUE!</v>
      </c>
      <c r="AQ39" s="305" t="e">
        <f>M39*ข้อมูลพื้นฐาน!$H$20</f>
        <v>#VALUE!</v>
      </c>
      <c r="AR39" s="305" t="e">
        <f>N39*ข้อมูลพื้นฐาน!$H$21</f>
        <v>#VALUE!</v>
      </c>
      <c r="AS39" s="305" t="e">
        <f>O39*ข้อมูลพื้นฐาน!$H$22</f>
        <v>#VALUE!</v>
      </c>
      <c r="AT39" s="305" t="e">
        <f>P39*ข้อมูลพื้นฐาน!$H$23</f>
        <v>#VALUE!</v>
      </c>
      <c r="AU39" s="305" t="e">
        <f>IF($AU$3="","",Q39*ข้อมูลพื้นฐาน!$H$25)</f>
        <v>#VALUE!</v>
      </c>
      <c r="AV39" s="305" t="str">
        <f>IF($AV$3="","",R39*ข้อมูลพื้นฐาน!$H$26)</f>
        <v/>
      </c>
      <c r="AW39" s="305" t="str">
        <f>IF($AW$3="","",S39*ข้อมูลพื้นฐาน!$H$27)</f>
        <v/>
      </c>
      <c r="AX39" s="305" t="str">
        <f>IF($AX$3="","",T39*ข้อมูลพื้นฐาน!$H$28)</f>
        <v/>
      </c>
      <c r="AY39" s="305" t="str">
        <f>IF($AY$3="","",U39*ข้อมูลพื้นฐาน!$H$29)</f>
        <v/>
      </c>
      <c r="AZ39" s="305" t="str">
        <f>IF($AZ$3="","",V39*ข้อมูลพื้นฐาน!$H$30)</f>
        <v/>
      </c>
      <c r="BA39" s="305" t="str">
        <f>IF($BA$3="","",W39*ข้อมูลพื้นฐาน!$H$31)</f>
        <v/>
      </c>
      <c r="BB39" s="305" t="str">
        <f>IF($BB$3="","",X39*ข้อมูลพื้นฐาน!$H$32)</f>
        <v/>
      </c>
      <c r="BC39" s="305" t="str">
        <f>IF($BC$3="","",Y39*ข้อมูลพื้นฐาน!$H$33)</f>
        <v/>
      </c>
      <c r="BD39" s="305" t="str">
        <f>IF($BD$3="","",Z39*ข้อมูลพื้นฐาน!$H$34)</f>
        <v/>
      </c>
      <c r="BE39" s="305" t="str">
        <f>IF($BE$3="","",AA39*ข้อมูลพื้นฐาน!$H$35)</f>
        <v/>
      </c>
      <c r="BF39" s="305" t="str">
        <f>IF($BF$3="","",AB39*ข้อมูลพื้นฐาน!$H$36)</f>
        <v/>
      </c>
      <c r="BG39" s="56" t="e">
        <f t="shared" si="9"/>
        <v>#VALUE!</v>
      </c>
    </row>
    <row r="40" spans="1:59" ht="13.5" customHeight="1">
      <c r="A40" s="54" t="str">
        <f>เวลาเรียน1!A43</f>
        <v/>
      </c>
      <c r="B40" s="1086" t="str">
        <f>เวลาเรียน1!D43</f>
        <v/>
      </c>
      <c r="C40" s="1087"/>
      <c r="D40" s="1087"/>
      <c r="E40" s="1087"/>
      <c r="F40" s="1087"/>
      <c r="G40" s="1088"/>
      <c r="H40" s="496" t="str">
        <f>สรุปคะแนนทั้งปี!E44</f>
        <v/>
      </c>
      <c r="I40" s="496" t="str">
        <f>สรุปคะแนนทั้งปี!I44</f>
        <v/>
      </c>
      <c r="J40" s="496" t="str">
        <f>สรุปคะแนนทั้งปี!M44</f>
        <v/>
      </c>
      <c r="K40" s="496" t="str">
        <f>สรุปคะแนนทั้งปี!Q44</f>
        <v/>
      </c>
      <c r="L40" s="496" t="str">
        <f>สรุปคะแนนทั้งปี!E104</f>
        <v/>
      </c>
      <c r="M40" s="496" t="str">
        <f>สรุปคะแนนทั้งปี!I104</f>
        <v/>
      </c>
      <c r="N40" s="496" t="str">
        <f>สรุปคะแนนทั้งปี!M104</f>
        <v/>
      </c>
      <c r="O40" s="496" t="str">
        <f>สรุปคะแนนทั้งปี!Q104</f>
        <v/>
      </c>
      <c r="P40" s="496" t="str">
        <f>สรุปคะแนนทั้งปี!E164</f>
        <v/>
      </c>
      <c r="Q40" s="497" t="str">
        <f>สรุปคะแนนทั้งปี!I164</f>
        <v/>
      </c>
      <c r="R40" s="497" t="str">
        <f>สรุปคะแนนทั้งปี!M164</f>
        <v/>
      </c>
      <c r="S40" s="497" t="str">
        <f>สรุปคะแนนทั้งปี!Q164</f>
        <v/>
      </c>
      <c r="T40" s="497" t="str">
        <f>สรุปคะแนนทั้งปี!E225</f>
        <v/>
      </c>
      <c r="U40" s="497" t="str">
        <f>สรุปคะแนนทั้งปี!I225</f>
        <v/>
      </c>
      <c r="V40" s="497" t="str">
        <f>สรุปคะแนนทั้งปี!M225</f>
        <v/>
      </c>
      <c r="W40" s="497" t="str">
        <f>สรุปคะแนนทั้งปี!Q225</f>
        <v/>
      </c>
      <c r="X40" s="497" t="str">
        <f>สรุปคะแนนทั้งปี!E283</f>
        <v/>
      </c>
      <c r="Y40" s="497" t="str">
        <f>สรุปคะแนนทั้งปี!I283</f>
        <v/>
      </c>
      <c r="Z40" s="497" t="str">
        <f>สรุปคะแนนทั้งปี!M283</f>
        <v/>
      </c>
      <c r="AA40" s="497" t="str">
        <f>สรุปคะแนนทั้งปี!Q283</f>
        <v/>
      </c>
      <c r="AB40" s="497" t="str">
        <f>สรุปคะแนนทั้งปี!E340</f>
        <v/>
      </c>
      <c r="AC40" s="1089" t="str">
        <f>IF(A40="","",IF(AE40="ย้าย","",BG40/ข้อมูลพื้นฐาน!$H$37))</f>
        <v/>
      </c>
      <c r="AD40" s="1090"/>
      <c r="AE40" s="116" t="str">
        <f>คะแนนรายวิชา!P44</f>
        <v/>
      </c>
      <c r="AF40" s="55"/>
      <c r="AG40" s="55"/>
      <c r="AH40" s="55"/>
      <c r="AI40" s="55"/>
      <c r="AJ40" s="55"/>
      <c r="AK40" s="55"/>
      <c r="AL40" s="305" t="e">
        <f>H40*ข้อมูลพื้นฐาน!$H$15</f>
        <v>#VALUE!</v>
      </c>
      <c r="AM40" s="305" t="e">
        <f>I40*ข้อมูลพื้นฐาน!$H$16</f>
        <v>#VALUE!</v>
      </c>
      <c r="AN40" s="305" t="e">
        <f>J40*ข้อมูลพื้นฐาน!$H$17</f>
        <v>#VALUE!</v>
      </c>
      <c r="AO40" s="305" t="e">
        <f>K40*ข้อมูลพื้นฐาน!$H$18</f>
        <v>#VALUE!</v>
      </c>
      <c r="AP40" s="305" t="e">
        <f>L40*ข้อมูลพื้นฐาน!$H$19</f>
        <v>#VALUE!</v>
      </c>
      <c r="AQ40" s="305" t="e">
        <f>M40*ข้อมูลพื้นฐาน!$H$20</f>
        <v>#VALUE!</v>
      </c>
      <c r="AR40" s="305" t="e">
        <f>N40*ข้อมูลพื้นฐาน!$H$21</f>
        <v>#VALUE!</v>
      </c>
      <c r="AS40" s="305" t="e">
        <f>O40*ข้อมูลพื้นฐาน!$H$22</f>
        <v>#VALUE!</v>
      </c>
      <c r="AT40" s="305" t="e">
        <f>P40*ข้อมูลพื้นฐาน!$H$23</f>
        <v>#VALUE!</v>
      </c>
      <c r="AU40" s="305" t="e">
        <f>IF($AU$3="","",Q40*ข้อมูลพื้นฐาน!$H$25)</f>
        <v>#VALUE!</v>
      </c>
      <c r="AV40" s="305" t="str">
        <f>IF($AV$3="","",R40*ข้อมูลพื้นฐาน!$H$26)</f>
        <v/>
      </c>
      <c r="AW40" s="305" t="str">
        <f>IF($AW$3="","",S40*ข้อมูลพื้นฐาน!$H$27)</f>
        <v/>
      </c>
      <c r="AX40" s="305" t="str">
        <f>IF($AX$3="","",T40*ข้อมูลพื้นฐาน!$H$28)</f>
        <v/>
      </c>
      <c r="AY40" s="305" t="str">
        <f>IF($AY$3="","",U40*ข้อมูลพื้นฐาน!$H$29)</f>
        <v/>
      </c>
      <c r="AZ40" s="305" t="str">
        <f>IF($AZ$3="","",V40*ข้อมูลพื้นฐาน!$H$30)</f>
        <v/>
      </c>
      <c r="BA40" s="305" t="str">
        <f>IF($BA$3="","",W40*ข้อมูลพื้นฐาน!$H$31)</f>
        <v/>
      </c>
      <c r="BB40" s="305" t="str">
        <f>IF($BB$3="","",X40*ข้อมูลพื้นฐาน!$H$32)</f>
        <v/>
      </c>
      <c r="BC40" s="305" t="str">
        <f>IF($BC$3="","",Y40*ข้อมูลพื้นฐาน!$H$33)</f>
        <v/>
      </c>
      <c r="BD40" s="305" t="str">
        <f>IF($BD$3="","",Z40*ข้อมูลพื้นฐาน!$H$34)</f>
        <v/>
      </c>
      <c r="BE40" s="305" t="str">
        <f>IF($BE$3="","",AA40*ข้อมูลพื้นฐาน!$H$35)</f>
        <v/>
      </c>
      <c r="BF40" s="305" t="str">
        <f>IF($BF$3="","",AB40*ข้อมูลพื้นฐาน!$H$36)</f>
        <v/>
      </c>
      <c r="BG40" s="56" t="e">
        <f t="shared" si="9"/>
        <v>#VALUE!</v>
      </c>
    </row>
    <row r="41" spans="1:59" ht="13.5" customHeight="1">
      <c r="A41" s="54" t="str">
        <f>เวลาเรียน1!A44</f>
        <v/>
      </c>
      <c r="B41" s="1086" t="str">
        <f>เวลาเรียน1!D44</f>
        <v/>
      </c>
      <c r="C41" s="1087"/>
      <c r="D41" s="1087"/>
      <c r="E41" s="1087"/>
      <c r="F41" s="1087"/>
      <c r="G41" s="1088"/>
      <c r="H41" s="496" t="str">
        <f>สรุปคะแนนทั้งปี!E45</f>
        <v/>
      </c>
      <c r="I41" s="496" t="str">
        <f>สรุปคะแนนทั้งปี!I45</f>
        <v/>
      </c>
      <c r="J41" s="496" t="str">
        <f>สรุปคะแนนทั้งปี!M45</f>
        <v/>
      </c>
      <c r="K41" s="496" t="str">
        <f>สรุปคะแนนทั้งปี!Q45</f>
        <v/>
      </c>
      <c r="L41" s="496" t="str">
        <f>สรุปคะแนนทั้งปี!E105</f>
        <v/>
      </c>
      <c r="M41" s="496" t="str">
        <f>สรุปคะแนนทั้งปี!I105</f>
        <v/>
      </c>
      <c r="N41" s="496" t="str">
        <f>สรุปคะแนนทั้งปี!M105</f>
        <v/>
      </c>
      <c r="O41" s="496" t="str">
        <f>สรุปคะแนนทั้งปี!Q105</f>
        <v/>
      </c>
      <c r="P41" s="496" t="str">
        <f>สรุปคะแนนทั้งปี!E165</f>
        <v/>
      </c>
      <c r="Q41" s="497" t="str">
        <f>สรุปคะแนนทั้งปี!I165</f>
        <v/>
      </c>
      <c r="R41" s="497" t="str">
        <f>สรุปคะแนนทั้งปี!M165</f>
        <v/>
      </c>
      <c r="S41" s="497" t="str">
        <f>สรุปคะแนนทั้งปี!Q165</f>
        <v/>
      </c>
      <c r="T41" s="497" t="str">
        <f>สรุปคะแนนทั้งปี!E226</f>
        <v/>
      </c>
      <c r="U41" s="497" t="str">
        <f>สรุปคะแนนทั้งปี!I226</f>
        <v/>
      </c>
      <c r="V41" s="497" t="str">
        <f>สรุปคะแนนทั้งปี!M226</f>
        <v/>
      </c>
      <c r="W41" s="497" t="str">
        <f>สรุปคะแนนทั้งปี!Q226</f>
        <v/>
      </c>
      <c r="X41" s="497" t="str">
        <f>สรุปคะแนนทั้งปี!E284</f>
        <v/>
      </c>
      <c r="Y41" s="497" t="str">
        <f>สรุปคะแนนทั้งปี!I284</f>
        <v/>
      </c>
      <c r="Z41" s="497" t="str">
        <f>สรุปคะแนนทั้งปี!M284</f>
        <v/>
      </c>
      <c r="AA41" s="497" t="str">
        <f>สรุปคะแนนทั้งปี!Q284</f>
        <v/>
      </c>
      <c r="AB41" s="497" t="str">
        <f>สรุปคะแนนทั้งปี!E341</f>
        <v/>
      </c>
      <c r="AC41" s="1089" t="str">
        <f>IF(A41="","",IF(AE41="ย้าย","",BG41/ข้อมูลพื้นฐาน!$H$37))</f>
        <v/>
      </c>
      <c r="AD41" s="1090"/>
      <c r="AE41" s="116" t="str">
        <f>คะแนนรายวิชา!P45</f>
        <v/>
      </c>
      <c r="AF41" s="55"/>
      <c r="AG41" s="55"/>
      <c r="AH41" s="55"/>
      <c r="AI41" s="55"/>
      <c r="AJ41" s="55"/>
      <c r="AK41" s="55"/>
      <c r="AL41" s="305" t="e">
        <f>H41*ข้อมูลพื้นฐาน!$H$15</f>
        <v>#VALUE!</v>
      </c>
      <c r="AM41" s="305" t="e">
        <f>I41*ข้อมูลพื้นฐาน!$H$16</f>
        <v>#VALUE!</v>
      </c>
      <c r="AN41" s="305" t="e">
        <f>J41*ข้อมูลพื้นฐาน!$H$17</f>
        <v>#VALUE!</v>
      </c>
      <c r="AO41" s="305" t="e">
        <f>K41*ข้อมูลพื้นฐาน!$H$18</f>
        <v>#VALUE!</v>
      </c>
      <c r="AP41" s="305" t="e">
        <f>L41*ข้อมูลพื้นฐาน!$H$19</f>
        <v>#VALUE!</v>
      </c>
      <c r="AQ41" s="305" t="e">
        <f>M41*ข้อมูลพื้นฐาน!$H$20</f>
        <v>#VALUE!</v>
      </c>
      <c r="AR41" s="305" t="e">
        <f>N41*ข้อมูลพื้นฐาน!$H$21</f>
        <v>#VALUE!</v>
      </c>
      <c r="AS41" s="305" t="e">
        <f>O41*ข้อมูลพื้นฐาน!$H$22</f>
        <v>#VALUE!</v>
      </c>
      <c r="AT41" s="305" t="e">
        <f>P41*ข้อมูลพื้นฐาน!$H$23</f>
        <v>#VALUE!</v>
      </c>
      <c r="AU41" s="305" t="e">
        <f>IF($AU$3="","",Q41*ข้อมูลพื้นฐาน!$H$25)</f>
        <v>#VALUE!</v>
      </c>
      <c r="AV41" s="305" t="str">
        <f>IF($AV$3="","",R41*ข้อมูลพื้นฐาน!$H$26)</f>
        <v/>
      </c>
      <c r="AW41" s="305" t="str">
        <f>IF($AW$3="","",S41*ข้อมูลพื้นฐาน!$H$27)</f>
        <v/>
      </c>
      <c r="AX41" s="305" t="str">
        <f>IF($AX$3="","",T41*ข้อมูลพื้นฐาน!$H$28)</f>
        <v/>
      </c>
      <c r="AY41" s="305" t="str">
        <f>IF($AY$3="","",U41*ข้อมูลพื้นฐาน!$H$29)</f>
        <v/>
      </c>
      <c r="AZ41" s="305" t="str">
        <f>IF($AZ$3="","",V41*ข้อมูลพื้นฐาน!$H$30)</f>
        <v/>
      </c>
      <c r="BA41" s="305" t="str">
        <f>IF($BA$3="","",W41*ข้อมูลพื้นฐาน!$H$31)</f>
        <v/>
      </c>
      <c r="BB41" s="305" t="str">
        <f>IF($BB$3="","",X41*ข้อมูลพื้นฐาน!$H$32)</f>
        <v/>
      </c>
      <c r="BC41" s="305" t="str">
        <f>IF($BC$3="","",Y41*ข้อมูลพื้นฐาน!$H$33)</f>
        <v/>
      </c>
      <c r="BD41" s="305" t="str">
        <f>IF($BD$3="","",Z41*ข้อมูลพื้นฐาน!$H$34)</f>
        <v/>
      </c>
      <c r="BE41" s="305" t="str">
        <f>IF($BE$3="","",AA41*ข้อมูลพื้นฐาน!$H$35)</f>
        <v/>
      </c>
      <c r="BF41" s="305" t="str">
        <f>IF($BF$3="","",AB41*ข้อมูลพื้นฐาน!$H$36)</f>
        <v/>
      </c>
      <c r="BG41" s="56" t="e">
        <f t="shared" si="9"/>
        <v>#VALUE!</v>
      </c>
    </row>
    <row r="42" spans="1:59" ht="13.5" customHeight="1">
      <c r="A42" s="54" t="str">
        <f>เวลาเรียน1!A45</f>
        <v/>
      </c>
      <c r="B42" s="1086" t="str">
        <f>เวลาเรียน1!D45</f>
        <v/>
      </c>
      <c r="C42" s="1087"/>
      <c r="D42" s="1087"/>
      <c r="E42" s="1087"/>
      <c r="F42" s="1087"/>
      <c r="G42" s="1088"/>
      <c r="H42" s="496" t="str">
        <f>สรุปคะแนนทั้งปี!E46</f>
        <v/>
      </c>
      <c r="I42" s="496" t="str">
        <f>สรุปคะแนนทั้งปี!I46</f>
        <v/>
      </c>
      <c r="J42" s="496" t="str">
        <f>สรุปคะแนนทั้งปี!M46</f>
        <v/>
      </c>
      <c r="K42" s="496" t="str">
        <f>สรุปคะแนนทั้งปี!Q46</f>
        <v/>
      </c>
      <c r="L42" s="496" t="str">
        <f>สรุปคะแนนทั้งปี!E106</f>
        <v/>
      </c>
      <c r="M42" s="496" t="str">
        <f>สรุปคะแนนทั้งปี!I106</f>
        <v/>
      </c>
      <c r="N42" s="496" t="str">
        <f>สรุปคะแนนทั้งปี!M106</f>
        <v/>
      </c>
      <c r="O42" s="496" t="str">
        <f>สรุปคะแนนทั้งปี!Q106</f>
        <v/>
      </c>
      <c r="P42" s="496" t="str">
        <f>สรุปคะแนนทั้งปี!E166</f>
        <v/>
      </c>
      <c r="Q42" s="497" t="str">
        <f>สรุปคะแนนทั้งปี!I166</f>
        <v/>
      </c>
      <c r="R42" s="497" t="str">
        <f>สรุปคะแนนทั้งปี!M166</f>
        <v/>
      </c>
      <c r="S42" s="497" t="str">
        <f>สรุปคะแนนทั้งปี!Q166</f>
        <v/>
      </c>
      <c r="T42" s="497" t="str">
        <f>สรุปคะแนนทั้งปี!E227</f>
        <v/>
      </c>
      <c r="U42" s="497" t="str">
        <f>สรุปคะแนนทั้งปี!I227</f>
        <v/>
      </c>
      <c r="V42" s="497" t="str">
        <f>สรุปคะแนนทั้งปี!M227</f>
        <v/>
      </c>
      <c r="W42" s="497" t="str">
        <f>สรุปคะแนนทั้งปี!Q227</f>
        <v/>
      </c>
      <c r="X42" s="497" t="str">
        <f>สรุปคะแนนทั้งปี!E285</f>
        <v/>
      </c>
      <c r="Y42" s="497" t="str">
        <f>สรุปคะแนนทั้งปี!I285</f>
        <v/>
      </c>
      <c r="Z42" s="497" t="str">
        <f>สรุปคะแนนทั้งปี!M285</f>
        <v/>
      </c>
      <c r="AA42" s="497" t="str">
        <f>สรุปคะแนนทั้งปี!Q285</f>
        <v/>
      </c>
      <c r="AB42" s="497" t="str">
        <f>สรุปคะแนนทั้งปี!E342</f>
        <v/>
      </c>
      <c r="AC42" s="1089" t="str">
        <f>IF(A42="","",IF(AE42="ย้าย","",BG42/ข้อมูลพื้นฐาน!$H$37))</f>
        <v/>
      </c>
      <c r="AD42" s="1090"/>
      <c r="AE42" s="116" t="str">
        <f>คะแนนรายวิชา!P46</f>
        <v/>
      </c>
      <c r="AF42" s="55"/>
      <c r="AG42" s="55"/>
      <c r="AH42" s="55"/>
      <c r="AI42" s="55"/>
      <c r="AJ42" s="55"/>
      <c r="AK42" s="55"/>
      <c r="AL42" s="305" t="e">
        <f>H42*ข้อมูลพื้นฐาน!$H$15</f>
        <v>#VALUE!</v>
      </c>
      <c r="AM42" s="305" t="e">
        <f>I42*ข้อมูลพื้นฐาน!$H$16</f>
        <v>#VALUE!</v>
      </c>
      <c r="AN42" s="305" t="e">
        <f>J42*ข้อมูลพื้นฐาน!$H$17</f>
        <v>#VALUE!</v>
      </c>
      <c r="AO42" s="305" t="e">
        <f>K42*ข้อมูลพื้นฐาน!$H$18</f>
        <v>#VALUE!</v>
      </c>
      <c r="AP42" s="305" t="e">
        <f>L42*ข้อมูลพื้นฐาน!$H$19</f>
        <v>#VALUE!</v>
      </c>
      <c r="AQ42" s="305" t="e">
        <f>M42*ข้อมูลพื้นฐาน!$H$20</f>
        <v>#VALUE!</v>
      </c>
      <c r="AR42" s="305" t="e">
        <f>N42*ข้อมูลพื้นฐาน!$H$21</f>
        <v>#VALUE!</v>
      </c>
      <c r="AS42" s="305" t="e">
        <f>O42*ข้อมูลพื้นฐาน!$H$22</f>
        <v>#VALUE!</v>
      </c>
      <c r="AT42" s="305" t="e">
        <f>P42*ข้อมูลพื้นฐาน!$H$23</f>
        <v>#VALUE!</v>
      </c>
      <c r="AU42" s="305" t="e">
        <f>IF($AU$3="","",Q42*ข้อมูลพื้นฐาน!$H$25)</f>
        <v>#VALUE!</v>
      </c>
      <c r="AV42" s="305" t="str">
        <f>IF($AV$3="","",R42*ข้อมูลพื้นฐาน!$H$26)</f>
        <v/>
      </c>
      <c r="AW42" s="305" t="str">
        <f>IF($AW$3="","",S42*ข้อมูลพื้นฐาน!$H$27)</f>
        <v/>
      </c>
      <c r="AX42" s="305" t="str">
        <f>IF($AX$3="","",T42*ข้อมูลพื้นฐาน!$H$28)</f>
        <v/>
      </c>
      <c r="AY42" s="305" t="str">
        <f>IF($AY$3="","",U42*ข้อมูลพื้นฐาน!$H$29)</f>
        <v/>
      </c>
      <c r="AZ42" s="305" t="str">
        <f>IF($AZ$3="","",V42*ข้อมูลพื้นฐาน!$H$30)</f>
        <v/>
      </c>
      <c r="BA42" s="305" t="str">
        <f>IF($BA$3="","",W42*ข้อมูลพื้นฐาน!$H$31)</f>
        <v/>
      </c>
      <c r="BB42" s="305" t="str">
        <f>IF($BB$3="","",X42*ข้อมูลพื้นฐาน!$H$32)</f>
        <v/>
      </c>
      <c r="BC42" s="305" t="str">
        <f>IF($BC$3="","",Y42*ข้อมูลพื้นฐาน!$H$33)</f>
        <v/>
      </c>
      <c r="BD42" s="305" t="str">
        <f>IF($BD$3="","",Z42*ข้อมูลพื้นฐาน!$H$34)</f>
        <v/>
      </c>
      <c r="BE42" s="305" t="str">
        <f>IF($BE$3="","",AA42*ข้อมูลพื้นฐาน!$H$35)</f>
        <v/>
      </c>
      <c r="BF42" s="305" t="str">
        <f>IF($BF$3="","",AB42*ข้อมูลพื้นฐาน!$H$36)</f>
        <v/>
      </c>
      <c r="BG42" s="56" t="e">
        <f t="shared" si="9"/>
        <v>#VALUE!</v>
      </c>
    </row>
    <row r="43" spans="1:59" ht="13.5" customHeight="1">
      <c r="A43" s="54" t="str">
        <f>เวลาเรียน1!A46</f>
        <v/>
      </c>
      <c r="B43" s="1086" t="str">
        <f>เวลาเรียน1!D46</f>
        <v/>
      </c>
      <c r="C43" s="1087"/>
      <c r="D43" s="1087"/>
      <c r="E43" s="1087"/>
      <c r="F43" s="1087"/>
      <c r="G43" s="1088"/>
      <c r="H43" s="496" t="str">
        <f>สรุปคะแนนทั้งปี!E47</f>
        <v/>
      </c>
      <c r="I43" s="496" t="str">
        <f>สรุปคะแนนทั้งปี!I47</f>
        <v/>
      </c>
      <c r="J43" s="496" t="str">
        <f>สรุปคะแนนทั้งปี!M47</f>
        <v/>
      </c>
      <c r="K43" s="496" t="str">
        <f>สรุปคะแนนทั้งปี!Q47</f>
        <v/>
      </c>
      <c r="L43" s="496" t="str">
        <f>สรุปคะแนนทั้งปี!E107</f>
        <v/>
      </c>
      <c r="M43" s="496" t="str">
        <f>สรุปคะแนนทั้งปี!I107</f>
        <v/>
      </c>
      <c r="N43" s="496" t="str">
        <f>สรุปคะแนนทั้งปี!M107</f>
        <v/>
      </c>
      <c r="O43" s="496" t="str">
        <f>สรุปคะแนนทั้งปี!Q107</f>
        <v/>
      </c>
      <c r="P43" s="496" t="str">
        <f>สรุปคะแนนทั้งปี!E167</f>
        <v/>
      </c>
      <c r="Q43" s="497" t="str">
        <f>สรุปคะแนนทั้งปี!I167</f>
        <v/>
      </c>
      <c r="R43" s="497" t="str">
        <f>สรุปคะแนนทั้งปี!M167</f>
        <v/>
      </c>
      <c r="S43" s="497" t="str">
        <f>สรุปคะแนนทั้งปี!Q167</f>
        <v/>
      </c>
      <c r="T43" s="497" t="str">
        <f>สรุปคะแนนทั้งปี!E228</f>
        <v/>
      </c>
      <c r="U43" s="497" t="str">
        <f>สรุปคะแนนทั้งปี!I228</f>
        <v/>
      </c>
      <c r="V43" s="497" t="str">
        <f>สรุปคะแนนทั้งปี!M228</f>
        <v/>
      </c>
      <c r="W43" s="497" t="str">
        <f>สรุปคะแนนทั้งปี!Q228</f>
        <v/>
      </c>
      <c r="X43" s="497" t="str">
        <f>สรุปคะแนนทั้งปี!E286</f>
        <v/>
      </c>
      <c r="Y43" s="497" t="str">
        <f>สรุปคะแนนทั้งปี!I286</f>
        <v/>
      </c>
      <c r="Z43" s="497" t="str">
        <f>สรุปคะแนนทั้งปี!M286</f>
        <v/>
      </c>
      <c r="AA43" s="497" t="str">
        <f>สรุปคะแนนทั้งปี!Q286</f>
        <v/>
      </c>
      <c r="AB43" s="497" t="str">
        <f>สรุปคะแนนทั้งปี!E343</f>
        <v/>
      </c>
      <c r="AC43" s="1089" t="str">
        <f>IF(A43="","",IF(AE43="ย้าย","",BG43/ข้อมูลพื้นฐาน!$H$37))</f>
        <v/>
      </c>
      <c r="AD43" s="1090"/>
      <c r="AE43" s="116" t="str">
        <f>คะแนนรายวิชา!P47</f>
        <v/>
      </c>
      <c r="AF43" s="55"/>
      <c r="AG43" s="55"/>
      <c r="AH43" s="55"/>
      <c r="AI43" s="55"/>
      <c r="AJ43" s="55"/>
      <c r="AK43" s="55"/>
      <c r="AL43" s="305" t="e">
        <f>H43*ข้อมูลพื้นฐาน!$H$15</f>
        <v>#VALUE!</v>
      </c>
      <c r="AM43" s="305" t="e">
        <f>I43*ข้อมูลพื้นฐาน!$H$16</f>
        <v>#VALUE!</v>
      </c>
      <c r="AN43" s="305" t="e">
        <f>J43*ข้อมูลพื้นฐาน!$H$17</f>
        <v>#VALUE!</v>
      </c>
      <c r="AO43" s="305" t="e">
        <f>K43*ข้อมูลพื้นฐาน!$H$18</f>
        <v>#VALUE!</v>
      </c>
      <c r="AP43" s="305" t="e">
        <f>L43*ข้อมูลพื้นฐาน!$H$19</f>
        <v>#VALUE!</v>
      </c>
      <c r="AQ43" s="305" t="e">
        <f>M43*ข้อมูลพื้นฐาน!$H$20</f>
        <v>#VALUE!</v>
      </c>
      <c r="AR43" s="305" t="e">
        <f>N43*ข้อมูลพื้นฐาน!$H$21</f>
        <v>#VALUE!</v>
      </c>
      <c r="AS43" s="305" t="e">
        <f>O43*ข้อมูลพื้นฐาน!$H$22</f>
        <v>#VALUE!</v>
      </c>
      <c r="AT43" s="305" t="e">
        <f>P43*ข้อมูลพื้นฐาน!$H$23</f>
        <v>#VALUE!</v>
      </c>
      <c r="AU43" s="305" t="e">
        <f>IF($AU$3="","",Q43*ข้อมูลพื้นฐาน!$H$25)</f>
        <v>#VALUE!</v>
      </c>
      <c r="AV43" s="305" t="str">
        <f>IF($AV$3="","",R43*ข้อมูลพื้นฐาน!$H$26)</f>
        <v/>
      </c>
      <c r="AW43" s="305" t="str">
        <f>IF($AW$3="","",S43*ข้อมูลพื้นฐาน!$H$27)</f>
        <v/>
      </c>
      <c r="AX43" s="305" t="str">
        <f>IF($AX$3="","",T43*ข้อมูลพื้นฐาน!$H$28)</f>
        <v/>
      </c>
      <c r="AY43" s="305" t="str">
        <f>IF($AY$3="","",U43*ข้อมูลพื้นฐาน!$H$29)</f>
        <v/>
      </c>
      <c r="AZ43" s="305" t="str">
        <f>IF($AZ$3="","",V43*ข้อมูลพื้นฐาน!$H$30)</f>
        <v/>
      </c>
      <c r="BA43" s="305" t="str">
        <f>IF($BA$3="","",W43*ข้อมูลพื้นฐาน!$H$31)</f>
        <v/>
      </c>
      <c r="BB43" s="305" t="str">
        <f>IF($BB$3="","",X43*ข้อมูลพื้นฐาน!$H$32)</f>
        <v/>
      </c>
      <c r="BC43" s="305" t="str">
        <f>IF($BC$3="","",Y43*ข้อมูลพื้นฐาน!$H$33)</f>
        <v/>
      </c>
      <c r="BD43" s="305" t="str">
        <f>IF($BD$3="","",Z43*ข้อมูลพื้นฐาน!$H$34)</f>
        <v/>
      </c>
      <c r="BE43" s="305" t="str">
        <f>IF($BE$3="","",AA43*ข้อมูลพื้นฐาน!$H$35)</f>
        <v/>
      </c>
      <c r="BF43" s="305" t="str">
        <f>IF($BF$3="","",AB43*ข้อมูลพื้นฐาน!$H$36)</f>
        <v/>
      </c>
      <c r="BG43" s="56" t="e">
        <f t="shared" si="9"/>
        <v>#VALUE!</v>
      </c>
    </row>
    <row r="44" spans="1:59" ht="13.5" customHeight="1">
      <c r="A44" s="54" t="str">
        <f>เวลาเรียน1!A47</f>
        <v/>
      </c>
      <c r="B44" s="1086" t="str">
        <f>เวลาเรียน1!D47</f>
        <v/>
      </c>
      <c r="C44" s="1087"/>
      <c r="D44" s="1087"/>
      <c r="E44" s="1087"/>
      <c r="F44" s="1087"/>
      <c r="G44" s="1088"/>
      <c r="H44" s="496" t="str">
        <f>สรุปคะแนนทั้งปี!E48</f>
        <v/>
      </c>
      <c r="I44" s="496" t="str">
        <f>สรุปคะแนนทั้งปี!I48</f>
        <v/>
      </c>
      <c r="J44" s="496" t="str">
        <f>สรุปคะแนนทั้งปี!M48</f>
        <v/>
      </c>
      <c r="K44" s="496" t="str">
        <f>สรุปคะแนนทั้งปี!Q48</f>
        <v/>
      </c>
      <c r="L44" s="496" t="str">
        <f>สรุปคะแนนทั้งปี!E108</f>
        <v/>
      </c>
      <c r="M44" s="496" t="str">
        <f>สรุปคะแนนทั้งปี!I108</f>
        <v/>
      </c>
      <c r="N44" s="496" t="str">
        <f>สรุปคะแนนทั้งปี!M108</f>
        <v/>
      </c>
      <c r="O44" s="496" t="str">
        <f>สรุปคะแนนทั้งปี!Q108</f>
        <v/>
      </c>
      <c r="P44" s="496" t="str">
        <f>สรุปคะแนนทั้งปี!E168</f>
        <v/>
      </c>
      <c r="Q44" s="497" t="str">
        <f>สรุปคะแนนทั้งปี!I168</f>
        <v/>
      </c>
      <c r="R44" s="497" t="str">
        <f>สรุปคะแนนทั้งปี!M168</f>
        <v/>
      </c>
      <c r="S44" s="497" t="str">
        <f>สรุปคะแนนทั้งปี!Q168</f>
        <v/>
      </c>
      <c r="T44" s="497" t="str">
        <f>สรุปคะแนนทั้งปี!E229</f>
        <v/>
      </c>
      <c r="U44" s="497" t="str">
        <f>สรุปคะแนนทั้งปี!I229</f>
        <v/>
      </c>
      <c r="V44" s="497" t="str">
        <f>สรุปคะแนนทั้งปี!M229</f>
        <v/>
      </c>
      <c r="W44" s="497" t="str">
        <f>สรุปคะแนนทั้งปี!Q229</f>
        <v/>
      </c>
      <c r="X44" s="497" t="str">
        <f>สรุปคะแนนทั้งปี!E287</f>
        <v/>
      </c>
      <c r="Y44" s="497" t="str">
        <f>สรุปคะแนนทั้งปี!I287</f>
        <v/>
      </c>
      <c r="Z44" s="497" t="str">
        <f>สรุปคะแนนทั้งปี!M287</f>
        <v/>
      </c>
      <c r="AA44" s="497" t="str">
        <f>สรุปคะแนนทั้งปี!Q287</f>
        <v/>
      </c>
      <c r="AB44" s="497" t="str">
        <f>สรุปคะแนนทั้งปี!E344</f>
        <v/>
      </c>
      <c r="AC44" s="1089" t="str">
        <f>IF(A44="","",IF(AE44="ย้าย","",BG44/ข้อมูลพื้นฐาน!$H$37))</f>
        <v/>
      </c>
      <c r="AD44" s="1090"/>
      <c r="AE44" s="116" t="str">
        <f>คะแนนรายวิชา!P48</f>
        <v/>
      </c>
      <c r="AF44" s="55"/>
      <c r="AG44" s="55"/>
      <c r="AH44" s="55"/>
      <c r="AI44" s="55"/>
      <c r="AJ44" s="55"/>
      <c r="AK44" s="55"/>
      <c r="AL44" s="305" t="e">
        <f>H44*ข้อมูลพื้นฐาน!$H$15</f>
        <v>#VALUE!</v>
      </c>
      <c r="AM44" s="305" t="e">
        <f>I44*ข้อมูลพื้นฐาน!$H$16</f>
        <v>#VALUE!</v>
      </c>
      <c r="AN44" s="305" t="e">
        <f>J44*ข้อมูลพื้นฐาน!$H$17</f>
        <v>#VALUE!</v>
      </c>
      <c r="AO44" s="305" t="e">
        <f>K44*ข้อมูลพื้นฐาน!$H$18</f>
        <v>#VALUE!</v>
      </c>
      <c r="AP44" s="305" t="e">
        <f>L44*ข้อมูลพื้นฐาน!$H$19</f>
        <v>#VALUE!</v>
      </c>
      <c r="AQ44" s="305" t="e">
        <f>M44*ข้อมูลพื้นฐาน!$H$20</f>
        <v>#VALUE!</v>
      </c>
      <c r="AR44" s="305" t="e">
        <f>N44*ข้อมูลพื้นฐาน!$H$21</f>
        <v>#VALUE!</v>
      </c>
      <c r="AS44" s="305" t="e">
        <f>O44*ข้อมูลพื้นฐาน!$H$22</f>
        <v>#VALUE!</v>
      </c>
      <c r="AT44" s="305" t="e">
        <f>P44*ข้อมูลพื้นฐาน!$H$23</f>
        <v>#VALUE!</v>
      </c>
      <c r="AU44" s="305" t="e">
        <f>IF($AU$3="","",Q44*ข้อมูลพื้นฐาน!$H$25)</f>
        <v>#VALUE!</v>
      </c>
      <c r="AV44" s="305" t="str">
        <f>IF($AV$3="","",R44*ข้อมูลพื้นฐาน!$H$26)</f>
        <v/>
      </c>
      <c r="AW44" s="305" t="str">
        <f>IF($AW$3="","",S44*ข้อมูลพื้นฐาน!$H$27)</f>
        <v/>
      </c>
      <c r="AX44" s="305" t="str">
        <f>IF($AX$3="","",T44*ข้อมูลพื้นฐาน!$H$28)</f>
        <v/>
      </c>
      <c r="AY44" s="305" t="str">
        <f>IF($AY$3="","",U44*ข้อมูลพื้นฐาน!$H$29)</f>
        <v/>
      </c>
      <c r="AZ44" s="305" t="str">
        <f>IF($AZ$3="","",V44*ข้อมูลพื้นฐาน!$H$30)</f>
        <v/>
      </c>
      <c r="BA44" s="305" t="str">
        <f>IF($BA$3="","",W44*ข้อมูลพื้นฐาน!$H$31)</f>
        <v/>
      </c>
      <c r="BB44" s="305" t="str">
        <f>IF($BB$3="","",X44*ข้อมูลพื้นฐาน!$H$32)</f>
        <v/>
      </c>
      <c r="BC44" s="305" t="str">
        <f>IF($BC$3="","",Y44*ข้อมูลพื้นฐาน!$H$33)</f>
        <v/>
      </c>
      <c r="BD44" s="305" t="str">
        <f>IF($BD$3="","",Z44*ข้อมูลพื้นฐาน!$H$34)</f>
        <v/>
      </c>
      <c r="BE44" s="305" t="str">
        <f>IF($BE$3="","",AA44*ข้อมูลพื้นฐาน!$H$35)</f>
        <v/>
      </c>
      <c r="BF44" s="305" t="str">
        <f>IF($BF$3="","",AB44*ข้อมูลพื้นฐาน!$H$36)</f>
        <v/>
      </c>
      <c r="BG44" s="56" t="e">
        <f t="shared" si="9"/>
        <v>#VALUE!</v>
      </c>
    </row>
    <row r="45" spans="1:59" ht="13.5" customHeight="1">
      <c r="A45" s="54" t="str">
        <f>เวลาเรียน1!A48</f>
        <v/>
      </c>
      <c r="B45" s="1086" t="str">
        <f>เวลาเรียน1!D48</f>
        <v/>
      </c>
      <c r="C45" s="1087"/>
      <c r="D45" s="1087"/>
      <c r="E45" s="1087"/>
      <c r="F45" s="1087"/>
      <c r="G45" s="1088"/>
      <c r="H45" s="496" t="str">
        <f>สรุปคะแนนทั้งปี!E49</f>
        <v/>
      </c>
      <c r="I45" s="496" t="str">
        <f>สรุปคะแนนทั้งปี!I49</f>
        <v/>
      </c>
      <c r="J45" s="496" t="str">
        <f>สรุปคะแนนทั้งปี!M49</f>
        <v/>
      </c>
      <c r="K45" s="496" t="str">
        <f>สรุปคะแนนทั้งปี!Q49</f>
        <v/>
      </c>
      <c r="L45" s="496" t="str">
        <f>สรุปคะแนนทั้งปี!E109</f>
        <v/>
      </c>
      <c r="M45" s="496" t="str">
        <f>สรุปคะแนนทั้งปี!I109</f>
        <v/>
      </c>
      <c r="N45" s="496" t="str">
        <f>สรุปคะแนนทั้งปี!M109</f>
        <v/>
      </c>
      <c r="O45" s="496" t="str">
        <f>สรุปคะแนนทั้งปี!Q109</f>
        <v/>
      </c>
      <c r="P45" s="496" t="str">
        <f>สรุปคะแนนทั้งปี!E169</f>
        <v/>
      </c>
      <c r="Q45" s="497" t="str">
        <f>สรุปคะแนนทั้งปี!I169</f>
        <v/>
      </c>
      <c r="R45" s="497" t="str">
        <f>สรุปคะแนนทั้งปี!M169</f>
        <v/>
      </c>
      <c r="S45" s="497" t="str">
        <f>สรุปคะแนนทั้งปี!Q169</f>
        <v/>
      </c>
      <c r="T45" s="497" t="str">
        <f>สรุปคะแนนทั้งปี!E230</f>
        <v/>
      </c>
      <c r="U45" s="497" t="str">
        <f>สรุปคะแนนทั้งปี!I230</f>
        <v/>
      </c>
      <c r="V45" s="497" t="str">
        <f>สรุปคะแนนทั้งปี!M230</f>
        <v/>
      </c>
      <c r="W45" s="497" t="str">
        <f>สรุปคะแนนทั้งปี!Q230</f>
        <v/>
      </c>
      <c r="X45" s="497" t="str">
        <f>สรุปคะแนนทั้งปี!E288</f>
        <v/>
      </c>
      <c r="Y45" s="497" t="str">
        <f>สรุปคะแนนทั้งปี!I288</f>
        <v/>
      </c>
      <c r="Z45" s="497" t="str">
        <f>สรุปคะแนนทั้งปี!M288</f>
        <v/>
      </c>
      <c r="AA45" s="497" t="str">
        <f>สรุปคะแนนทั้งปี!Q288</f>
        <v/>
      </c>
      <c r="AB45" s="497" t="str">
        <f>สรุปคะแนนทั้งปี!E345</f>
        <v/>
      </c>
      <c r="AC45" s="1089" t="str">
        <f>IF(A45="","",IF(AE45="ย้าย","",BG45/ข้อมูลพื้นฐาน!$H$37))</f>
        <v/>
      </c>
      <c r="AD45" s="1090"/>
      <c r="AE45" s="116" t="str">
        <f>คะแนนรายวิชา!P49</f>
        <v/>
      </c>
      <c r="AF45" s="55"/>
      <c r="AG45" s="55"/>
      <c r="AH45" s="55"/>
      <c r="AI45" s="55"/>
      <c r="AJ45" s="55"/>
      <c r="AK45" s="55"/>
      <c r="AL45" s="305" t="e">
        <f>H45*ข้อมูลพื้นฐาน!$H$15</f>
        <v>#VALUE!</v>
      </c>
      <c r="AM45" s="305" t="e">
        <f>I45*ข้อมูลพื้นฐาน!$H$16</f>
        <v>#VALUE!</v>
      </c>
      <c r="AN45" s="305" t="e">
        <f>J45*ข้อมูลพื้นฐาน!$H$17</f>
        <v>#VALUE!</v>
      </c>
      <c r="AO45" s="305" t="e">
        <f>K45*ข้อมูลพื้นฐาน!$H$18</f>
        <v>#VALUE!</v>
      </c>
      <c r="AP45" s="305" t="e">
        <f>L45*ข้อมูลพื้นฐาน!$H$19</f>
        <v>#VALUE!</v>
      </c>
      <c r="AQ45" s="305" t="e">
        <f>M45*ข้อมูลพื้นฐาน!$H$20</f>
        <v>#VALUE!</v>
      </c>
      <c r="AR45" s="305" t="e">
        <f>N45*ข้อมูลพื้นฐาน!$H$21</f>
        <v>#VALUE!</v>
      </c>
      <c r="AS45" s="305" t="e">
        <f>O45*ข้อมูลพื้นฐาน!$H$22</f>
        <v>#VALUE!</v>
      </c>
      <c r="AT45" s="305" t="e">
        <f>P45*ข้อมูลพื้นฐาน!$H$23</f>
        <v>#VALUE!</v>
      </c>
      <c r="AU45" s="305" t="e">
        <f>IF($AU$3="","",Q45*ข้อมูลพื้นฐาน!$H$25)</f>
        <v>#VALUE!</v>
      </c>
      <c r="AV45" s="305" t="str">
        <f>IF($AV$3="","",R45*ข้อมูลพื้นฐาน!$H$26)</f>
        <v/>
      </c>
      <c r="AW45" s="305" t="str">
        <f>IF($AW$3="","",S45*ข้อมูลพื้นฐาน!$H$27)</f>
        <v/>
      </c>
      <c r="AX45" s="305" t="str">
        <f>IF($AX$3="","",T45*ข้อมูลพื้นฐาน!$H$28)</f>
        <v/>
      </c>
      <c r="AY45" s="305" t="str">
        <f>IF($AY$3="","",U45*ข้อมูลพื้นฐาน!$H$29)</f>
        <v/>
      </c>
      <c r="AZ45" s="305" t="str">
        <f>IF($AZ$3="","",V45*ข้อมูลพื้นฐาน!$H$30)</f>
        <v/>
      </c>
      <c r="BA45" s="305" t="str">
        <f>IF($BA$3="","",W45*ข้อมูลพื้นฐาน!$H$31)</f>
        <v/>
      </c>
      <c r="BB45" s="305" t="str">
        <f>IF($BB$3="","",X45*ข้อมูลพื้นฐาน!$H$32)</f>
        <v/>
      </c>
      <c r="BC45" s="305" t="str">
        <f>IF($BC$3="","",Y45*ข้อมูลพื้นฐาน!$H$33)</f>
        <v/>
      </c>
      <c r="BD45" s="305" t="str">
        <f>IF($BD$3="","",Z45*ข้อมูลพื้นฐาน!$H$34)</f>
        <v/>
      </c>
      <c r="BE45" s="305" t="str">
        <f>IF($BE$3="","",AA45*ข้อมูลพื้นฐาน!$H$35)</f>
        <v/>
      </c>
      <c r="BF45" s="305" t="str">
        <f>IF($BF$3="","",AB45*ข้อมูลพื้นฐาน!$H$36)</f>
        <v/>
      </c>
      <c r="BG45" s="56" t="e">
        <f t="shared" si="9"/>
        <v>#VALUE!</v>
      </c>
    </row>
    <row r="46" spans="1:59" ht="13.5" customHeight="1">
      <c r="A46" s="54" t="str">
        <f>เวลาเรียน1!A49</f>
        <v/>
      </c>
      <c r="B46" s="1086" t="str">
        <f>เวลาเรียน1!D49</f>
        <v/>
      </c>
      <c r="C46" s="1087"/>
      <c r="D46" s="1087"/>
      <c r="E46" s="1087"/>
      <c r="F46" s="1087"/>
      <c r="G46" s="1088"/>
      <c r="H46" s="496" t="str">
        <f>สรุปคะแนนทั้งปี!E50</f>
        <v/>
      </c>
      <c r="I46" s="496" t="str">
        <f>สรุปคะแนนทั้งปี!I50</f>
        <v/>
      </c>
      <c r="J46" s="496" t="str">
        <f>สรุปคะแนนทั้งปี!M50</f>
        <v/>
      </c>
      <c r="K46" s="496" t="str">
        <f>สรุปคะแนนทั้งปี!Q50</f>
        <v/>
      </c>
      <c r="L46" s="496" t="str">
        <f>สรุปคะแนนทั้งปี!E110</f>
        <v/>
      </c>
      <c r="M46" s="496" t="str">
        <f>สรุปคะแนนทั้งปี!I110</f>
        <v/>
      </c>
      <c r="N46" s="496" t="str">
        <f>สรุปคะแนนทั้งปี!M110</f>
        <v/>
      </c>
      <c r="O46" s="496" t="str">
        <f>สรุปคะแนนทั้งปี!Q110</f>
        <v/>
      </c>
      <c r="P46" s="496" t="str">
        <f>สรุปคะแนนทั้งปี!E170</f>
        <v/>
      </c>
      <c r="Q46" s="497" t="str">
        <f>สรุปคะแนนทั้งปี!I170</f>
        <v/>
      </c>
      <c r="R46" s="497" t="str">
        <f>สรุปคะแนนทั้งปี!M170</f>
        <v/>
      </c>
      <c r="S46" s="497" t="str">
        <f>สรุปคะแนนทั้งปี!Q170</f>
        <v/>
      </c>
      <c r="T46" s="497" t="str">
        <f>สรุปคะแนนทั้งปี!E231</f>
        <v/>
      </c>
      <c r="U46" s="497" t="str">
        <f>สรุปคะแนนทั้งปี!I231</f>
        <v/>
      </c>
      <c r="V46" s="497" t="str">
        <f>สรุปคะแนนทั้งปี!M231</f>
        <v/>
      </c>
      <c r="W46" s="497" t="str">
        <f>สรุปคะแนนทั้งปี!Q231</f>
        <v/>
      </c>
      <c r="X46" s="497" t="str">
        <f>สรุปคะแนนทั้งปี!E289</f>
        <v/>
      </c>
      <c r="Y46" s="497" t="str">
        <f>สรุปคะแนนทั้งปี!I289</f>
        <v/>
      </c>
      <c r="Z46" s="497" t="str">
        <f>สรุปคะแนนทั้งปี!M289</f>
        <v/>
      </c>
      <c r="AA46" s="497" t="str">
        <f>สรุปคะแนนทั้งปี!Q289</f>
        <v/>
      </c>
      <c r="AB46" s="497" t="str">
        <f>สรุปคะแนนทั้งปี!E346</f>
        <v/>
      </c>
      <c r="AC46" s="1089" t="str">
        <f>IF(A46="","",IF(AE46="ย้าย","",BG46/ข้อมูลพื้นฐาน!$H$37))</f>
        <v/>
      </c>
      <c r="AD46" s="1090"/>
      <c r="AE46" s="116" t="str">
        <f>คะแนนรายวิชา!P50</f>
        <v/>
      </c>
      <c r="AF46" s="55"/>
      <c r="AG46" s="55"/>
      <c r="AH46" s="55"/>
      <c r="AI46" s="55"/>
      <c r="AJ46" s="55"/>
      <c r="AK46" s="55"/>
      <c r="AL46" s="305" t="e">
        <f>H46*ข้อมูลพื้นฐาน!$H$15</f>
        <v>#VALUE!</v>
      </c>
      <c r="AM46" s="305" t="e">
        <f>I46*ข้อมูลพื้นฐาน!$H$16</f>
        <v>#VALUE!</v>
      </c>
      <c r="AN46" s="305" t="e">
        <f>J46*ข้อมูลพื้นฐาน!$H$17</f>
        <v>#VALUE!</v>
      </c>
      <c r="AO46" s="305" t="e">
        <f>K46*ข้อมูลพื้นฐาน!$H$18</f>
        <v>#VALUE!</v>
      </c>
      <c r="AP46" s="305" t="e">
        <f>L46*ข้อมูลพื้นฐาน!$H$19</f>
        <v>#VALUE!</v>
      </c>
      <c r="AQ46" s="305" t="e">
        <f>M46*ข้อมูลพื้นฐาน!$H$20</f>
        <v>#VALUE!</v>
      </c>
      <c r="AR46" s="305" t="e">
        <f>N46*ข้อมูลพื้นฐาน!$H$21</f>
        <v>#VALUE!</v>
      </c>
      <c r="AS46" s="305" t="e">
        <f>O46*ข้อมูลพื้นฐาน!$H$22</f>
        <v>#VALUE!</v>
      </c>
      <c r="AT46" s="305" t="e">
        <f>P46*ข้อมูลพื้นฐาน!$H$23</f>
        <v>#VALUE!</v>
      </c>
      <c r="AU46" s="305" t="e">
        <f>IF($AU$3="","",Q46*ข้อมูลพื้นฐาน!$H$25)</f>
        <v>#VALUE!</v>
      </c>
      <c r="AV46" s="305" t="str">
        <f>IF($AV$3="","",R46*ข้อมูลพื้นฐาน!$H$26)</f>
        <v/>
      </c>
      <c r="AW46" s="305" t="str">
        <f>IF($AW$3="","",S46*ข้อมูลพื้นฐาน!$H$27)</f>
        <v/>
      </c>
      <c r="AX46" s="305" t="str">
        <f>IF($AX$3="","",T46*ข้อมูลพื้นฐาน!$H$28)</f>
        <v/>
      </c>
      <c r="AY46" s="305" t="str">
        <f>IF($AY$3="","",U46*ข้อมูลพื้นฐาน!$H$29)</f>
        <v/>
      </c>
      <c r="AZ46" s="305" t="str">
        <f>IF($AZ$3="","",V46*ข้อมูลพื้นฐาน!$H$30)</f>
        <v/>
      </c>
      <c r="BA46" s="305" t="str">
        <f>IF($BA$3="","",W46*ข้อมูลพื้นฐาน!$H$31)</f>
        <v/>
      </c>
      <c r="BB46" s="305" t="str">
        <f>IF($BB$3="","",X46*ข้อมูลพื้นฐาน!$H$32)</f>
        <v/>
      </c>
      <c r="BC46" s="305" t="str">
        <f>IF($BC$3="","",Y46*ข้อมูลพื้นฐาน!$H$33)</f>
        <v/>
      </c>
      <c r="BD46" s="305" t="str">
        <f>IF($BD$3="","",Z46*ข้อมูลพื้นฐาน!$H$34)</f>
        <v/>
      </c>
      <c r="BE46" s="305" t="str">
        <f>IF($BE$3="","",AA46*ข้อมูลพื้นฐาน!$H$35)</f>
        <v/>
      </c>
      <c r="BF46" s="305" t="str">
        <f>IF($BF$3="","",AB46*ข้อมูลพื้นฐาน!$H$36)</f>
        <v/>
      </c>
      <c r="BG46" s="56" t="e">
        <f t="shared" si="9"/>
        <v>#VALUE!</v>
      </c>
    </row>
    <row r="47" spans="1:59" ht="13.5" customHeight="1">
      <c r="A47" s="54" t="str">
        <f>เวลาเรียน1!A50</f>
        <v/>
      </c>
      <c r="B47" s="1086" t="str">
        <f>เวลาเรียน1!D50</f>
        <v/>
      </c>
      <c r="C47" s="1087"/>
      <c r="D47" s="1087"/>
      <c r="E47" s="1087"/>
      <c r="F47" s="1087"/>
      <c r="G47" s="1088"/>
      <c r="H47" s="496" t="str">
        <f>สรุปคะแนนทั้งปี!E51</f>
        <v/>
      </c>
      <c r="I47" s="496" t="str">
        <f>สรุปคะแนนทั้งปี!I51</f>
        <v/>
      </c>
      <c r="J47" s="496" t="str">
        <f>สรุปคะแนนทั้งปี!M51</f>
        <v/>
      </c>
      <c r="K47" s="496" t="str">
        <f>สรุปคะแนนทั้งปี!Q51</f>
        <v/>
      </c>
      <c r="L47" s="496" t="str">
        <f>สรุปคะแนนทั้งปี!E111</f>
        <v/>
      </c>
      <c r="M47" s="496" t="str">
        <f>สรุปคะแนนทั้งปี!I111</f>
        <v/>
      </c>
      <c r="N47" s="496" t="str">
        <f>สรุปคะแนนทั้งปี!M111</f>
        <v/>
      </c>
      <c r="O47" s="496" t="str">
        <f>สรุปคะแนนทั้งปี!Q111</f>
        <v/>
      </c>
      <c r="P47" s="496" t="str">
        <f>สรุปคะแนนทั้งปี!E171</f>
        <v/>
      </c>
      <c r="Q47" s="497" t="str">
        <f>สรุปคะแนนทั้งปี!I171</f>
        <v/>
      </c>
      <c r="R47" s="497" t="str">
        <f>สรุปคะแนนทั้งปี!M171</f>
        <v/>
      </c>
      <c r="S47" s="497" t="str">
        <f>สรุปคะแนนทั้งปี!Q171</f>
        <v/>
      </c>
      <c r="T47" s="497" t="str">
        <f>สรุปคะแนนทั้งปี!E232</f>
        <v/>
      </c>
      <c r="U47" s="497" t="str">
        <f>สรุปคะแนนทั้งปี!I232</f>
        <v/>
      </c>
      <c r="V47" s="497" t="str">
        <f>สรุปคะแนนทั้งปี!M232</f>
        <v/>
      </c>
      <c r="W47" s="497" t="str">
        <f>สรุปคะแนนทั้งปี!Q232</f>
        <v/>
      </c>
      <c r="X47" s="497" t="str">
        <f>สรุปคะแนนทั้งปี!E290</f>
        <v/>
      </c>
      <c r="Y47" s="497" t="str">
        <f>สรุปคะแนนทั้งปี!I290</f>
        <v/>
      </c>
      <c r="Z47" s="497" t="str">
        <f>สรุปคะแนนทั้งปี!M290</f>
        <v/>
      </c>
      <c r="AA47" s="497" t="str">
        <f>สรุปคะแนนทั้งปี!Q290</f>
        <v/>
      </c>
      <c r="AB47" s="497" t="str">
        <f>สรุปคะแนนทั้งปี!E347</f>
        <v/>
      </c>
      <c r="AC47" s="1089" t="str">
        <f>IF(A47="","",IF(AE47="ย้าย","",BG47/ข้อมูลพื้นฐาน!$H$37))</f>
        <v/>
      </c>
      <c r="AD47" s="1090"/>
      <c r="AE47" s="116" t="str">
        <f>คะแนนรายวิชา!P51</f>
        <v/>
      </c>
      <c r="AF47" s="55"/>
      <c r="AG47" s="55"/>
      <c r="AH47" s="55"/>
      <c r="AI47" s="55"/>
      <c r="AJ47" s="55"/>
      <c r="AK47" s="55"/>
      <c r="AL47" s="305" t="e">
        <f>H47*ข้อมูลพื้นฐาน!$H$15</f>
        <v>#VALUE!</v>
      </c>
      <c r="AM47" s="305" t="e">
        <f>I47*ข้อมูลพื้นฐาน!$H$16</f>
        <v>#VALUE!</v>
      </c>
      <c r="AN47" s="305" t="e">
        <f>J47*ข้อมูลพื้นฐาน!$H$17</f>
        <v>#VALUE!</v>
      </c>
      <c r="AO47" s="305" t="e">
        <f>K47*ข้อมูลพื้นฐาน!$H$18</f>
        <v>#VALUE!</v>
      </c>
      <c r="AP47" s="305" t="e">
        <f>L47*ข้อมูลพื้นฐาน!$H$19</f>
        <v>#VALUE!</v>
      </c>
      <c r="AQ47" s="305" t="e">
        <f>M47*ข้อมูลพื้นฐาน!$H$20</f>
        <v>#VALUE!</v>
      </c>
      <c r="AR47" s="305" t="e">
        <f>N47*ข้อมูลพื้นฐาน!$H$21</f>
        <v>#VALUE!</v>
      </c>
      <c r="AS47" s="305" t="e">
        <f>O47*ข้อมูลพื้นฐาน!$H$22</f>
        <v>#VALUE!</v>
      </c>
      <c r="AT47" s="305" t="e">
        <f>P47*ข้อมูลพื้นฐาน!$H$23</f>
        <v>#VALUE!</v>
      </c>
      <c r="AU47" s="305" t="e">
        <f>IF($AU$3="","",Q47*ข้อมูลพื้นฐาน!$H$25)</f>
        <v>#VALUE!</v>
      </c>
      <c r="AV47" s="305" t="str">
        <f>IF($AV$3="","",R47*ข้อมูลพื้นฐาน!$H$26)</f>
        <v/>
      </c>
      <c r="AW47" s="305" t="str">
        <f>IF($AW$3="","",S47*ข้อมูลพื้นฐาน!$H$27)</f>
        <v/>
      </c>
      <c r="AX47" s="305" t="str">
        <f>IF($AX$3="","",T47*ข้อมูลพื้นฐาน!$H$28)</f>
        <v/>
      </c>
      <c r="AY47" s="305" t="str">
        <f>IF($AY$3="","",U47*ข้อมูลพื้นฐาน!$H$29)</f>
        <v/>
      </c>
      <c r="AZ47" s="305" t="str">
        <f>IF($AZ$3="","",V47*ข้อมูลพื้นฐาน!$H$30)</f>
        <v/>
      </c>
      <c r="BA47" s="305" t="str">
        <f>IF($BA$3="","",W47*ข้อมูลพื้นฐาน!$H$31)</f>
        <v/>
      </c>
      <c r="BB47" s="305" t="str">
        <f>IF($BB$3="","",X47*ข้อมูลพื้นฐาน!$H$32)</f>
        <v/>
      </c>
      <c r="BC47" s="305" t="str">
        <f>IF($BC$3="","",Y47*ข้อมูลพื้นฐาน!$H$33)</f>
        <v/>
      </c>
      <c r="BD47" s="305" t="str">
        <f>IF($BD$3="","",Z47*ข้อมูลพื้นฐาน!$H$34)</f>
        <v/>
      </c>
      <c r="BE47" s="305" t="str">
        <f>IF($BE$3="","",AA47*ข้อมูลพื้นฐาน!$H$35)</f>
        <v/>
      </c>
      <c r="BF47" s="305" t="str">
        <f>IF($BF$3="","",AB47*ข้อมูลพื้นฐาน!$H$36)</f>
        <v/>
      </c>
      <c r="BG47" s="56" t="e">
        <f t="shared" si="9"/>
        <v>#VALUE!</v>
      </c>
    </row>
    <row r="48" spans="1:59" ht="13.5" customHeight="1">
      <c r="A48" s="54" t="str">
        <f>เวลาเรียน1!A51</f>
        <v/>
      </c>
      <c r="B48" s="1086" t="str">
        <f>เวลาเรียน1!D51</f>
        <v/>
      </c>
      <c r="C48" s="1087"/>
      <c r="D48" s="1087"/>
      <c r="E48" s="1087"/>
      <c r="F48" s="1087"/>
      <c r="G48" s="1088"/>
      <c r="H48" s="496" t="str">
        <f>สรุปคะแนนทั้งปี!E52</f>
        <v/>
      </c>
      <c r="I48" s="496" t="str">
        <f>สรุปคะแนนทั้งปี!I52</f>
        <v/>
      </c>
      <c r="J48" s="496" t="str">
        <f>สรุปคะแนนทั้งปี!M52</f>
        <v/>
      </c>
      <c r="K48" s="496" t="str">
        <f>สรุปคะแนนทั้งปี!Q52</f>
        <v/>
      </c>
      <c r="L48" s="496" t="str">
        <f>สรุปคะแนนทั้งปี!E112</f>
        <v/>
      </c>
      <c r="M48" s="496" t="str">
        <f>สรุปคะแนนทั้งปี!I112</f>
        <v/>
      </c>
      <c r="N48" s="496" t="str">
        <f>สรุปคะแนนทั้งปี!M112</f>
        <v/>
      </c>
      <c r="O48" s="496" t="str">
        <f>สรุปคะแนนทั้งปี!Q112</f>
        <v/>
      </c>
      <c r="P48" s="496" t="str">
        <f>สรุปคะแนนทั้งปี!E172</f>
        <v/>
      </c>
      <c r="Q48" s="497" t="str">
        <f>สรุปคะแนนทั้งปี!I172</f>
        <v/>
      </c>
      <c r="R48" s="497" t="str">
        <f>สรุปคะแนนทั้งปี!M172</f>
        <v/>
      </c>
      <c r="S48" s="497" t="str">
        <f>สรุปคะแนนทั้งปี!Q172</f>
        <v/>
      </c>
      <c r="T48" s="497" t="str">
        <f>สรุปคะแนนทั้งปี!E233</f>
        <v/>
      </c>
      <c r="U48" s="497" t="str">
        <f>สรุปคะแนนทั้งปี!I233</f>
        <v/>
      </c>
      <c r="V48" s="497" t="str">
        <f>สรุปคะแนนทั้งปี!M233</f>
        <v/>
      </c>
      <c r="W48" s="497" t="str">
        <f>สรุปคะแนนทั้งปี!Q233</f>
        <v/>
      </c>
      <c r="X48" s="497" t="str">
        <f>สรุปคะแนนทั้งปี!E291</f>
        <v/>
      </c>
      <c r="Y48" s="497" t="str">
        <f>สรุปคะแนนทั้งปี!I291</f>
        <v/>
      </c>
      <c r="Z48" s="497" t="str">
        <f>สรุปคะแนนทั้งปี!M291</f>
        <v/>
      </c>
      <c r="AA48" s="497" t="str">
        <f>สรุปคะแนนทั้งปี!Q291</f>
        <v/>
      </c>
      <c r="AB48" s="497" t="str">
        <f>สรุปคะแนนทั้งปี!E348</f>
        <v/>
      </c>
      <c r="AC48" s="1089" t="str">
        <f>IF(A48="","",IF(AE48="ย้าย","",BG48/ข้อมูลพื้นฐาน!$H$37))</f>
        <v/>
      </c>
      <c r="AD48" s="1090"/>
      <c r="AE48" s="116" t="str">
        <f>คะแนนรายวิชา!P52</f>
        <v/>
      </c>
      <c r="AF48" s="55"/>
      <c r="AG48" s="55"/>
      <c r="AH48" s="55"/>
      <c r="AI48" s="55"/>
      <c r="AJ48" s="55"/>
      <c r="AK48" s="55"/>
      <c r="AL48" s="305" t="e">
        <f>H48*ข้อมูลพื้นฐาน!$H$15</f>
        <v>#VALUE!</v>
      </c>
      <c r="AM48" s="305" t="e">
        <f>I48*ข้อมูลพื้นฐาน!$H$16</f>
        <v>#VALUE!</v>
      </c>
      <c r="AN48" s="305" t="e">
        <f>J48*ข้อมูลพื้นฐาน!$H$17</f>
        <v>#VALUE!</v>
      </c>
      <c r="AO48" s="305" t="e">
        <f>K48*ข้อมูลพื้นฐาน!$H$18</f>
        <v>#VALUE!</v>
      </c>
      <c r="AP48" s="305" t="e">
        <f>L48*ข้อมูลพื้นฐาน!$H$19</f>
        <v>#VALUE!</v>
      </c>
      <c r="AQ48" s="305" t="e">
        <f>M48*ข้อมูลพื้นฐาน!$H$20</f>
        <v>#VALUE!</v>
      </c>
      <c r="AR48" s="305" t="e">
        <f>N48*ข้อมูลพื้นฐาน!$H$21</f>
        <v>#VALUE!</v>
      </c>
      <c r="AS48" s="305" t="e">
        <f>O48*ข้อมูลพื้นฐาน!$H$22</f>
        <v>#VALUE!</v>
      </c>
      <c r="AT48" s="305" t="e">
        <f>P48*ข้อมูลพื้นฐาน!$H$23</f>
        <v>#VALUE!</v>
      </c>
      <c r="AU48" s="305" t="e">
        <f>IF($AU$3="","",Q48*ข้อมูลพื้นฐาน!$H$25)</f>
        <v>#VALUE!</v>
      </c>
      <c r="AV48" s="305" t="str">
        <f>IF($AV$3="","",R48*ข้อมูลพื้นฐาน!$H$26)</f>
        <v/>
      </c>
      <c r="AW48" s="305" t="str">
        <f>IF($AW$3="","",S48*ข้อมูลพื้นฐาน!$H$27)</f>
        <v/>
      </c>
      <c r="AX48" s="305" t="str">
        <f>IF($AX$3="","",T48*ข้อมูลพื้นฐาน!$H$28)</f>
        <v/>
      </c>
      <c r="AY48" s="305" t="str">
        <f>IF($AY$3="","",U48*ข้อมูลพื้นฐาน!$H$29)</f>
        <v/>
      </c>
      <c r="AZ48" s="305" t="str">
        <f>IF($AZ$3="","",V48*ข้อมูลพื้นฐาน!$H$30)</f>
        <v/>
      </c>
      <c r="BA48" s="305" t="str">
        <f>IF($BA$3="","",W48*ข้อมูลพื้นฐาน!$H$31)</f>
        <v/>
      </c>
      <c r="BB48" s="305" t="str">
        <f>IF($BB$3="","",X48*ข้อมูลพื้นฐาน!$H$32)</f>
        <v/>
      </c>
      <c r="BC48" s="305" t="str">
        <f>IF($BC$3="","",Y48*ข้อมูลพื้นฐาน!$H$33)</f>
        <v/>
      </c>
      <c r="BD48" s="305" t="str">
        <f>IF($BD$3="","",Z48*ข้อมูลพื้นฐาน!$H$34)</f>
        <v/>
      </c>
      <c r="BE48" s="305" t="str">
        <f>IF($BE$3="","",AA48*ข้อมูลพื้นฐาน!$H$35)</f>
        <v/>
      </c>
      <c r="BF48" s="305" t="str">
        <f>IF($BF$3="","",AB48*ข้อมูลพื้นฐาน!$H$36)</f>
        <v/>
      </c>
      <c r="BG48" s="56" t="e">
        <f t="shared" si="9"/>
        <v>#VALUE!</v>
      </c>
    </row>
    <row r="49" spans="1:59" ht="13.5" customHeight="1">
      <c r="A49" s="54" t="str">
        <f>เวลาเรียน1!A52</f>
        <v/>
      </c>
      <c r="B49" s="1086" t="str">
        <f>เวลาเรียน1!D52</f>
        <v/>
      </c>
      <c r="C49" s="1087"/>
      <c r="D49" s="1087"/>
      <c r="E49" s="1087"/>
      <c r="F49" s="1087"/>
      <c r="G49" s="1088"/>
      <c r="H49" s="496" t="str">
        <f>สรุปคะแนนทั้งปี!E53</f>
        <v/>
      </c>
      <c r="I49" s="496" t="str">
        <f>สรุปคะแนนทั้งปี!I53</f>
        <v/>
      </c>
      <c r="J49" s="496" t="str">
        <f>สรุปคะแนนทั้งปี!M53</f>
        <v/>
      </c>
      <c r="K49" s="496" t="str">
        <f>สรุปคะแนนทั้งปี!Q53</f>
        <v/>
      </c>
      <c r="L49" s="496" t="str">
        <f>สรุปคะแนนทั้งปี!E113</f>
        <v/>
      </c>
      <c r="M49" s="496" t="str">
        <f>สรุปคะแนนทั้งปี!I113</f>
        <v/>
      </c>
      <c r="N49" s="496" t="str">
        <f>สรุปคะแนนทั้งปี!M113</f>
        <v/>
      </c>
      <c r="O49" s="496" t="str">
        <f>สรุปคะแนนทั้งปี!Q113</f>
        <v/>
      </c>
      <c r="P49" s="496" t="str">
        <f>สรุปคะแนนทั้งปี!E173</f>
        <v/>
      </c>
      <c r="Q49" s="497" t="str">
        <f>สรุปคะแนนทั้งปี!I173</f>
        <v/>
      </c>
      <c r="R49" s="497" t="str">
        <f>สรุปคะแนนทั้งปี!M173</f>
        <v/>
      </c>
      <c r="S49" s="497" t="str">
        <f>สรุปคะแนนทั้งปี!Q173</f>
        <v/>
      </c>
      <c r="T49" s="497" t="str">
        <f>สรุปคะแนนทั้งปี!E234</f>
        <v/>
      </c>
      <c r="U49" s="497" t="str">
        <f>สรุปคะแนนทั้งปี!I234</f>
        <v/>
      </c>
      <c r="V49" s="497" t="str">
        <f>สรุปคะแนนทั้งปี!M234</f>
        <v/>
      </c>
      <c r="W49" s="497" t="str">
        <f>สรุปคะแนนทั้งปี!Q234</f>
        <v/>
      </c>
      <c r="X49" s="497" t="str">
        <f>สรุปคะแนนทั้งปี!E292</f>
        <v/>
      </c>
      <c r="Y49" s="497" t="str">
        <f>สรุปคะแนนทั้งปี!I292</f>
        <v/>
      </c>
      <c r="Z49" s="497" t="str">
        <f>สรุปคะแนนทั้งปี!M292</f>
        <v/>
      </c>
      <c r="AA49" s="497" t="str">
        <f>สรุปคะแนนทั้งปี!Q292</f>
        <v/>
      </c>
      <c r="AB49" s="497" t="str">
        <f>สรุปคะแนนทั้งปี!E349</f>
        <v/>
      </c>
      <c r="AC49" s="1089" t="str">
        <f>IF(A49="","",IF(AE49="ย้าย","",BG49/ข้อมูลพื้นฐาน!$H$37))</f>
        <v/>
      </c>
      <c r="AD49" s="1090"/>
      <c r="AE49" s="116" t="str">
        <f>คะแนนรายวิชา!P53</f>
        <v/>
      </c>
      <c r="AF49" s="55"/>
      <c r="AG49" s="55"/>
      <c r="AH49" s="55"/>
      <c r="AI49" s="55"/>
      <c r="AJ49" s="55"/>
      <c r="AK49" s="55"/>
      <c r="AL49" s="305" t="e">
        <f>H49*ข้อมูลพื้นฐาน!$H$15</f>
        <v>#VALUE!</v>
      </c>
      <c r="AM49" s="305" t="e">
        <f>I49*ข้อมูลพื้นฐาน!$H$16</f>
        <v>#VALUE!</v>
      </c>
      <c r="AN49" s="305" t="e">
        <f>J49*ข้อมูลพื้นฐาน!$H$17</f>
        <v>#VALUE!</v>
      </c>
      <c r="AO49" s="305" t="e">
        <f>K49*ข้อมูลพื้นฐาน!$H$18</f>
        <v>#VALUE!</v>
      </c>
      <c r="AP49" s="305" t="e">
        <f>L49*ข้อมูลพื้นฐาน!$H$19</f>
        <v>#VALUE!</v>
      </c>
      <c r="AQ49" s="305" t="e">
        <f>M49*ข้อมูลพื้นฐาน!$H$20</f>
        <v>#VALUE!</v>
      </c>
      <c r="AR49" s="305" t="e">
        <f>N49*ข้อมูลพื้นฐาน!$H$21</f>
        <v>#VALUE!</v>
      </c>
      <c r="AS49" s="305" t="e">
        <f>O49*ข้อมูลพื้นฐาน!$H$22</f>
        <v>#VALUE!</v>
      </c>
      <c r="AT49" s="305" t="e">
        <f>P49*ข้อมูลพื้นฐาน!$H$23</f>
        <v>#VALUE!</v>
      </c>
      <c r="AU49" s="305" t="e">
        <f>IF($AU$3="","",Q49*ข้อมูลพื้นฐาน!$H$25)</f>
        <v>#VALUE!</v>
      </c>
      <c r="AV49" s="305" t="str">
        <f>IF($AV$3="","",R49*ข้อมูลพื้นฐาน!$H$26)</f>
        <v/>
      </c>
      <c r="AW49" s="305" t="str">
        <f>IF($AW$3="","",S49*ข้อมูลพื้นฐาน!$H$27)</f>
        <v/>
      </c>
      <c r="AX49" s="305" t="str">
        <f>IF($AX$3="","",T49*ข้อมูลพื้นฐาน!$H$28)</f>
        <v/>
      </c>
      <c r="AY49" s="305" t="str">
        <f>IF($AY$3="","",U49*ข้อมูลพื้นฐาน!$H$29)</f>
        <v/>
      </c>
      <c r="AZ49" s="305" t="str">
        <f>IF($AZ$3="","",V49*ข้อมูลพื้นฐาน!$H$30)</f>
        <v/>
      </c>
      <c r="BA49" s="305" t="str">
        <f>IF($BA$3="","",W49*ข้อมูลพื้นฐาน!$H$31)</f>
        <v/>
      </c>
      <c r="BB49" s="305" t="str">
        <f>IF($BB$3="","",X49*ข้อมูลพื้นฐาน!$H$32)</f>
        <v/>
      </c>
      <c r="BC49" s="305" t="str">
        <f>IF($BC$3="","",Y49*ข้อมูลพื้นฐาน!$H$33)</f>
        <v/>
      </c>
      <c r="BD49" s="305" t="str">
        <f>IF($BD$3="","",Z49*ข้อมูลพื้นฐาน!$H$34)</f>
        <v/>
      </c>
      <c r="BE49" s="305" t="str">
        <f>IF($BE$3="","",AA49*ข้อมูลพื้นฐาน!$H$35)</f>
        <v/>
      </c>
      <c r="BF49" s="305" t="str">
        <f>IF($BF$3="","",AB49*ข้อมูลพื้นฐาน!$H$36)</f>
        <v/>
      </c>
      <c r="BG49" s="56" t="e">
        <f t="shared" si="9"/>
        <v>#VALUE!</v>
      </c>
    </row>
    <row r="50" spans="1:59" ht="13.5" customHeight="1">
      <c r="A50" s="54" t="str">
        <f>เวลาเรียน1!A53</f>
        <v/>
      </c>
      <c r="B50" s="1086" t="str">
        <f>เวลาเรียน1!D53</f>
        <v/>
      </c>
      <c r="C50" s="1087"/>
      <c r="D50" s="1087"/>
      <c r="E50" s="1087"/>
      <c r="F50" s="1087"/>
      <c r="G50" s="1088"/>
      <c r="H50" s="496" t="str">
        <f>สรุปคะแนนทั้งปี!E54</f>
        <v/>
      </c>
      <c r="I50" s="496" t="str">
        <f>สรุปคะแนนทั้งปี!I54</f>
        <v/>
      </c>
      <c r="J50" s="496" t="str">
        <f>สรุปคะแนนทั้งปี!M54</f>
        <v/>
      </c>
      <c r="K50" s="496" t="str">
        <f>สรุปคะแนนทั้งปี!Q54</f>
        <v/>
      </c>
      <c r="L50" s="496" t="str">
        <f>สรุปคะแนนทั้งปี!E114</f>
        <v/>
      </c>
      <c r="M50" s="496" t="str">
        <f>สรุปคะแนนทั้งปี!I114</f>
        <v/>
      </c>
      <c r="N50" s="496" t="str">
        <f>สรุปคะแนนทั้งปี!M114</f>
        <v/>
      </c>
      <c r="O50" s="496" t="str">
        <f>สรุปคะแนนทั้งปี!Q114</f>
        <v/>
      </c>
      <c r="P50" s="496" t="str">
        <f>สรุปคะแนนทั้งปี!E174</f>
        <v/>
      </c>
      <c r="Q50" s="497" t="str">
        <f>สรุปคะแนนทั้งปี!I174</f>
        <v/>
      </c>
      <c r="R50" s="497" t="str">
        <f>สรุปคะแนนทั้งปี!M174</f>
        <v/>
      </c>
      <c r="S50" s="497" t="str">
        <f>สรุปคะแนนทั้งปี!Q174</f>
        <v/>
      </c>
      <c r="T50" s="497" t="str">
        <f>สรุปคะแนนทั้งปี!E235</f>
        <v/>
      </c>
      <c r="U50" s="497" t="str">
        <f>สรุปคะแนนทั้งปี!I235</f>
        <v/>
      </c>
      <c r="V50" s="497" t="str">
        <f>สรุปคะแนนทั้งปี!M235</f>
        <v/>
      </c>
      <c r="W50" s="497" t="str">
        <f>สรุปคะแนนทั้งปี!Q235</f>
        <v/>
      </c>
      <c r="X50" s="497" t="str">
        <f>สรุปคะแนนทั้งปี!E293</f>
        <v/>
      </c>
      <c r="Y50" s="497" t="str">
        <f>สรุปคะแนนทั้งปี!I293</f>
        <v/>
      </c>
      <c r="Z50" s="497" t="str">
        <f>สรุปคะแนนทั้งปี!M293</f>
        <v/>
      </c>
      <c r="AA50" s="497" t="str">
        <f>สรุปคะแนนทั้งปี!Q293</f>
        <v/>
      </c>
      <c r="AB50" s="497" t="str">
        <f>สรุปคะแนนทั้งปี!E350</f>
        <v/>
      </c>
      <c r="AC50" s="1089" t="str">
        <f>IF(A50="","",IF(AE50="ย้าย","",BG50/ข้อมูลพื้นฐาน!$H$37))</f>
        <v/>
      </c>
      <c r="AD50" s="1090"/>
      <c r="AE50" s="116" t="str">
        <f>คะแนนรายวิชา!P54</f>
        <v/>
      </c>
      <c r="AF50" s="55"/>
      <c r="AG50" s="55"/>
      <c r="AH50" s="55"/>
      <c r="AI50" s="55"/>
      <c r="AJ50" s="55"/>
      <c r="AK50" s="55"/>
      <c r="AL50" s="305" t="e">
        <f>H50*ข้อมูลพื้นฐาน!$H$15</f>
        <v>#VALUE!</v>
      </c>
      <c r="AM50" s="305" t="e">
        <f>I50*ข้อมูลพื้นฐาน!$H$16</f>
        <v>#VALUE!</v>
      </c>
      <c r="AN50" s="305" t="e">
        <f>J50*ข้อมูลพื้นฐาน!$H$17</f>
        <v>#VALUE!</v>
      </c>
      <c r="AO50" s="305" t="e">
        <f>K50*ข้อมูลพื้นฐาน!$H$18</f>
        <v>#VALUE!</v>
      </c>
      <c r="AP50" s="305" t="e">
        <f>L50*ข้อมูลพื้นฐาน!$H$19</f>
        <v>#VALUE!</v>
      </c>
      <c r="AQ50" s="305" t="e">
        <f>M50*ข้อมูลพื้นฐาน!$H$20</f>
        <v>#VALUE!</v>
      </c>
      <c r="AR50" s="305" t="e">
        <f>N50*ข้อมูลพื้นฐาน!$H$21</f>
        <v>#VALUE!</v>
      </c>
      <c r="AS50" s="305" t="e">
        <f>O50*ข้อมูลพื้นฐาน!$H$22</f>
        <v>#VALUE!</v>
      </c>
      <c r="AT50" s="305" t="e">
        <f>P50*ข้อมูลพื้นฐาน!$H$23</f>
        <v>#VALUE!</v>
      </c>
      <c r="AU50" s="305" t="e">
        <f>IF($AU$3="","",Q50*ข้อมูลพื้นฐาน!$H$25)</f>
        <v>#VALUE!</v>
      </c>
      <c r="AV50" s="305" t="str">
        <f>IF($AV$3="","",R50*ข้อมูลพื้นฐาน!$H$26)</f>
        <v/>
      </c>
      <c r="AW50" s="305" t="str">
        <f>IF($AW$3="","",S50*ข้อมูลพื้นฐาน!$H$27)</f>
        <v/>
      </c>
      <c r="AX50" s="305" t="str">
        <f>IF($AX$3="","",T50*ข้อมูลพื้นฐาน!$H$28)</f>
        <v/>
      </c>
      <c r="AY50" s="305" t="str">
        <f>IF($AY$3="","",U50*ข้อมูลพื้นฐาน!$H$29)</f>
        <v/>
      </c>
      <c r="AZ50" s="305" t="str">
        <f>IF($AZ$3="","",V50*ข้อมูลพื้นฐาน!$H$30)</f>
        <v/>
      </c>
      <c r="BA50" s="305" t="str">
        <f>IF($BA$3="","",W50*ข้อมูลพื้นฐาน!$H$31)</f>
        <v/>
      </c>
      <c r="BB50" s="305" t="str">
        <f>IF($BB$3="","",X50*ข้อมูลพื้นฐาน!$H$32)</f>
        <v/>
      </c>
      <c r="BC50" s="305" t="str">
        <f>IF($BC$3="","",Y50*ข้อมูลพื้นฐาน!$H$33)</f>
        <v/>
      </c>
      <c r="BD50" s="305" t="str">
        <f>IF($BD$3="","",Z50*ข้อมูลพื้นฐาน!$H$34)</f>
        <v/>
      </c>
      <c r="BE50" s="305" t="str">
        <f>IF($BE$3="","",AA50*ข้อมูลพื้นฐาน!$H$35)</f>
        <v/>
      </c>
      <c r="BF50" s="305" t="str">
        <f>IF($BF$3="","",AB50*ข้อมูลพื้นฐาน!$H$36)</f>
        <v/>
      </c>
      <c r="BG50" s="56" t="e">
        <f t="shared" si="9"/>
        <v>#VALUE!</v>
      </c>
    </row>
    <row r="51" spans="1:59" ht="13.5" customHeight="1">
      <c r="A51" s="54" t="str">
        <f>เวลาเรียน1!A54</f>
        <v/>
      </c>
      <c r="B51" s="1086" t="str">
        <f>เวลาเรียน1!D54</f>
        <v/>
      </c>
      <c r="C51" s="1087"/>
      <c r="D51" s="1087"/>
      <c r="E51" s="1087"/>
      <c r="F51" s="1087"/>
      <c r="G51" s="1088"/>
      <c r="H51" s="496" t="str">
        <f>สรุปคะแนนทั้งปี!E55</f>
        <v/>
      </c>
      <c r="I51" s="496" t="str">
        <f>สรุปคะแนนทั้งปี!I55</f>
        <v/>
      </c>
      <c r="J51" s="496" t="str">
        <f>สรุปคะแนนทั้งปี!M55</f>
        <v/>
      </c>
      <c r="K51" s="496" t="str">
        <f>สรุปคะแนนทั้งปี!Q55</f>
        <v/>
      </c>
      <c r="L51" s="496" t="str">
        <f>สรุปคะแนนทั้งปี!E115</f>
        <v/>
      </c>
      <c r="M51" s="496" t="str">
        <f>สรุปคะแนนทั้งปี!I115</f>
        <v/>
      </c>
      <c r="N51" s="496" t="str">
        <f>สรุปคะแนนทั้งปี!M115</f>
        <v/>
      </c>
      <c r="O51" s="496" t="str">
        <f>สรุปคะแนนทั้งปี!Q115</f>
        <v/>
      </c>
      <c r="P51" s="496" t="str">
        <f>สรุปคะแนนทั้งปี!E175</f>
        <v/>
      </c>
      <c r="Q51" s="497" t="str">
        <f>สรุปคะแนนทั้งปี!I175</f>
        <v/>
      </c>
      <c r="R51" s="497" t="str">
        <f>สรุปคะแนนทั้งปี!M175</f>
        <v/>
      </c>
      <c r="S51" s="497" t="str">
        <f>สรุปคะแนนทั้งปี!Q175</f>
        <v/>
      </c>
      <c r="T51" s="497" t="str">
        <f>สรุปคะแนนทั้งปี!E236</f>
        <v/>
      </c>
      <c r="U51" s="497" t="str">
        <f>สรุปคะแนนทั้งปี!I236</f>
        <v/>
      </c>
      <c r="V51" s="497" t="str">
        <f>สรุปคะแนนทั้งปี!M236</f>
        <v/>
      </c>
      <c r="W51" s="497" t="str">
        <f>สรุปคะแนนทั้งปี!Q236</f>
        <v/>
      </c>
      <c r="X51" s="497" t="str">
        <f>สรุปคะแนนทั้งปี!E294</f>
        <v/>
      </c>
      <c r="Y51" s="497" t="str">
        <f>สรุปคะแนนทั้งปี!I294</f>
        <v/>
      </c>
      <c r="Z51" s="497" t="str">
        <f>สรุปคะแนนทั้งปี!M294</f>
        <v/>
      </c>
      <c r="AA51" s="497" t="str">
        <f>สรุปคะแนนทั้งปี!Q294</f>
        <v/>
      </c>
      <c r="AB51" s="497" t="str">
        <f>สรุปคะแนนทั้งปี!E351</f>
        <v/>
      </c>
      <c r="AC51" s="1089" t="str">
        <f>IF(A51="","",IF(AE51="ย้าย","",BG51/ข้อมูลพื้นฐาน!$H$37))</f>
        <v/>
      </c>
      <c r="AD51" s="1090"/>
      <c r="AE51" s="116" t="str">
        <f>คะแนนรายวิชา!P55</f>
        <v/>
      </c>
      <c r="AF51" s="55"/>
      <c r="AG51" s="55"/>
      <c r="AH51" s="55"/>
      <c r="AI51" s="55"/>
      <c r="AJ51" s="55"/>
      <c r="AK51" s="55"/>
      <c r="AL51" s="305" t="e">
        <f>H51*ข้อมูลพื้นฐาน!$H$15</f>
        <v>#VALUE!</v>
      </c>
      <c r="AM51" s="305" t="e">
        <f>I51*ข้อมูลพื้นฐาน!$H$16</f>
        <v>#VALUE!</v>
      </c>
      <c r="AN51" s="305" t="e">
        <f>J51*ข้อมูลพื้นฐาน!$H$17</f>
        <v>#VALUE!</v>
      </c>
      <c r="AO51" s="305" t="e">
        <f>K51*ข้อมูลพื้นฐาน!$H$18</f>
        <v>#VALUE!</v>
      </c>
      <c r="AP51" s="305" t="e">
        <f>L51*ข้อมูลพื้นฐาน!$H$19</f>
        <v>#VALUE!</v>
      </c>
      <c r="AQ51" s="305" t="e">
        <f>M51*ข้อมูลพื้นฐาน!$H$20</f>
        <v>#VALUE!</v>
      </c>
      <c r="AR51" s="305" t="e">
        <f>N51*ข้อมูลพื้นฐาน!$H$21</f>
        <v>#VALUE!</v>
      </c>
      <c r="AS51" s="305" t="e">
        <f>O51*ข้อมูลพื้นฐาน!$H$22</f>
        <v>#VALUE!</v>
      </c>
      <c r="AT51" s="305" t="e">
        <f>P51*ข้อมูลพื้นฐาน!$H$23</f>
        <v>#VALUE!</v>
      </c>
      <c r="AU51" s="305" t="e">
        <f>IF($AU$3="","",Q51*ข้อมูลพื้นฐาน!$H$25)</f>
        <v>#VALUE!</v>
      </c>
      <c r="AV51" s="305" t="str">
        <f>IF($AV$3="","",R51*ข้อมูลพื้นฐาน!$H$26)</f>
        <v/>
      </c>
      <c r="AW51" s="305" t="str">
        <f>IF($AW$3="","",S51*ข้อมูลพื้นฐาน!$H$27)</f>
        <v/>
      </c>
      <c r="AX51" s="305" t="str">
        <f>IF($AX$3="","",T51*ข้อมูลพื้นฐาน!$H$28)</f>
        <v/>
      </c>
      <c r="AY51" s="305" t="str">
        <f>IF($AY$3="","",U51*ข้อมูลพื้นฐาน!$H$29)</f>
        <v/>
      </c>
      <c r="AZ51" s="305" t="str">
        <f>IF($AZ$3="","",V51*ข้อมูลพื้นฐาน!$H$30)</f>
        <v/>
      </c>
      <c r="BA51" s="305" t="str">
        <f>IF($BA$3="","",W51*ข้อมูลพื้นฐาน!$H$31)</f>
        <v/>
      </c>
      <c r="BB51" s="305" t="str">
        <f>IF($BB$3="","",X51*ข้อมูลพื้นฐาน!$H$32)</f>
        <v/>
      </c>
      <c r="BC51" s="305" t="str">
        <f>IF($BC$3="","",Y51*ข้อมูลพื้นฐาน!$H$33)</f>
        <v/>
      </c>
      <c r="BD51" s="305" t="str">
        <f>IF($BD$3="","",Z51*ข้อมูลพื้นฐาน!$H$34)</f>
        <v/>
      </c>
      <c r="BE51" s="305" t="str">
        <f>IF($BE$3="","",AA51*ข้อมูลพื้นฐาน!$H$35)</f>
        <v/>
      </c>
      <c r="BF51" s="305" t="str">
        <f>IF($BF$3="","",AB51*ข้อมูลพื้นฐาน!$H$36)</f>
        <v/>
      </c>
      <c r="BG51" s="56" t="e">
        <f t="shared" si="9"/>
        <v>#VALUE!</v>
      </c>
    </row>
    <row r="52" spans="1:59" ht="13.5" customHeight="1">
      <c r="A52" s="54" t="str">
        <f>เวลาเรียน1!A55</f>
        <v/>
      </c>
      <c r="B52" s="1086" t="str">
        <f>เวลาเรียน1!D55</f>
        <v/>
      </c>
      <c r="C52" s="1087"/>
      <c r="D52" s="1087"/>
      <c r="E52" s="1087"/>
      <c r="F52" s="1087"/>
      <c r="G52" s="1088"/>
      <c r="H52" s="496" t="str">
        <f>สรุปคะแนนทั้งปี!E56</f>
        <v/>
      </c>
      <c r="I52" s="496" t="str">
        <f>สรุปคะแนนทั้งปี!I56</f>
        <v/>
      </c>
      <c r="J52" s="496" t="str">
        <f>สรุปคะแนนทั้งปี!M56</f>
        <v/>
      </c>
      <c r="K52" s="496" t="str">
        <f>สรุปคะแนนทั้งปี!Q56</f>
        <v/>
      </c>
      <c r="L52" s="496" t="str">
        <f>สรุปคะแนนทั้งปี!E116</f>
        <v/>
      </c>
      <c r="M52" s="496" t="str">
        <f>สรุปคะแนนทั้งปี!I116</f>
        <v/>
      </c>
      <c r="N52" s="496" t="str">
        <f>สรุปคะแนนทั้งปี!M116</f>
        <v/>
      </c>
      <c r="O52" s="496" t="str">
        <f>สรุปคะแนนทั้งปี!Q116</f>
        <v/>
      </c>
      <c r="P52" s="496" t="str">
        <f>สรุปคะแนนทั้งปี!E176</f>
        <v/>
      </c>
      <c r="Q52" s="497" t="str">
        <f>สรุปคะแนนทั้งปี!I176</f>
        <v/>
      </c>
      <c r="R52" s="497" t="str">
        <f>สรุปคะแนนทั้งปี!M176</f>
        <v/>
      </c>
      <c r="S52" s="497" t="str">
        <f>สรุปคะแนนทั้งปี!Q176</f>
        <v/>
      </c>
      <c r="T52" s="497" t="str">
        <f>สรุปคะแนนทั้งปี!E237</f>
        <v/>
      </c>
      <c r="U52" s="497" t="str">
        <f>สรุปคะแนนทั้งปี!I237</f>
        <v/>
      </c>
      <c r="V52" s="497" t="str">
        <f>สรุปคะแนนทั้งปี!M237</f>
        <v/>
      </c>
      <c r="W52" s="497" t="str">
        <f>สรุปคะแนนทั้งปี!Q237</f>
        <v/>
      </c>
      <c r="X52" s="497" t="str">
        <f>สรุปคะแนนทั้งปี!E295</f>
        <v/>
      </c>
      <c r="Y52" s="497" t="str">
        <f>สรุปคะแนนทั้งปี!I295</f>
        <v/>
      </c>
      <c r="Z52" s="497" t="str">
        <f>สรุปคะแนนทั้งปี!M295</f>
        <v/>
      </c>
      <c r="AA52" s="497" t="str">
        <f>สรุปคะแนนทั้งปี!Q295</f>
        <v/>
      </c>
      <c r="AB52" s="497" t="str">
        <f>สรุปคะแนนทั้งปี!E352</f>
        <v/>
      </c>
      <c r="AC52" s="1089" t="str">
        <f>IF(A52="","",IF(AE52="ย้าย","",BG52/ข้อมูลพื้นฐาน!$H$37))</f>
        <v/>
      </c>
      <c r="AD52" s="1090"/>
      <c r="AE52" s="116" t="str">
        <f>คะแนนรายวิชา!P56</f>
        <v/>
      </c>
      <c r="AF52" s="55"/>
      <c r="AG52" s="55"/>
      <c r="AH52" s="55"/>
      <c r="AI52" s="55"/>
      <c r="AJ52" s="55"/>
      <c r="AK52" s="55"/>
      <c r="AL52" s="305" t="e">
        <f>H52*ข้อมูลพื้นฐาน!$H$15</f>
        <v>#VALUE!</v>
      </c>
      <c r="AM52" s="305" t="e">
        <f>I52*ข้อมูลพื้นฐาน!$H$16</f>
        <v>#VALUE!</v>
      </c>
      <c r="AN52" s="305" t="e">
        <f>J52*ข้อมูลพื้นฐาน!$H$17</f>
        <v>#VALUE!</v>
      </c>
      <c r="AO52" s="305" t="e">
        <f>K52*ข้อมูลพื้นฐาน!$H$18</f>
        <v>#VALUE!</v>
      </c>
      <c r="AP52" s="305" t="e">
        <f>L52*ข้อมูลพื้นฐาน!$H$19</f>
        <v>#VALUE!</v>
      </c>
      <c r="AQ52" s="305" t="e">
        <f>M52*ข้อมูลพื้นฐาน!$H$20</f>
        <v>#VALUE!</v>
      </c>
      <c r="AR52" s="305" t="e">
        <f>N52*ข้อมูลพื้นฐาน!$H$21</f>
        <v>#VALUE!</v>
      </c>
      <c r="AS52" s="305" t="e">
        <f>O52*ข้อมูลพื้นฐาน!$H$22</f>
        <v>#VALUE!</v>
      </c>
      <c r="AT52" s="305" t="e">
        <f>P52*ข้อมูลพื้นฐาน!$H$23</f>
        <v>#VALUE!</v>
      </c>
      <c r="AU52" s="305" t="e">
        <f>IF($AU$3="","",Q52*ข้อมูลพื้นฐาน!$H$25)</f>
        <v>#VALUE!</v>
      </c>
      <c r="AV52" s="305" t="str">
        <f>IF($AV$3="","",R52*ข้อมูลพื้นฐาน!$H$26)</f>
        <v/>
      </c>
      <c r="AW52" s="305" t="str">
        <f>IF($AW$3="","",S52*ข้อมูลพื้นฐาน!$H$27)</f>
        <v/>
      </c>
      <c r="AX52" s="305" t="str">
        <f>IF($AX$3="","",T52*ข้อมูลพื้นฐาน!$H$28)</f>
        <v/>
      </c>
      <c r="AY52" s="305" t="str">
        <f>IF($AY$3="","",U52*ข้อมูลพื้นฐาน!$H$29)</f>
        <v/>
      </c>
      <c r="AZ52" s="305" t="str">
        <f>IF($AZ$3="","",V52*ข้อมูลพื้นฐาน!$H$30)</f>
        <v/>
      </c>
      <c r="BA52" s="305" t="str">
        <f>IF($BA$3="","",W52*ข้อมูลพื้นฐาน!$H$31)</f>
        <v/>
      </c>
      <c r="BB52" s="305" t="str">
        <f>IF($BB$3="","",X52*ข้อมูลพื้นฐาน!$H$32)</f>
        <v/>
      </c>
      <c r="BC52" s="305" t="str">
        <f>IF($BC$3="","",Y52*ข้อมูลพื้นฐาน!$H$33)</f>
        <v/>
      </c>
      <c r="BD52" s="305" t="str">
        <f>IF($BD$3="","",Z52*ข้อมูลพื้นฐาน!$H$34)</f>
        <v/>
      </c>
      <c r="BE52" s="305" t="str">
        <f>IF($BE$3="","",AA52*ข้อมูลพื้นฐาน!$H$35)</f>
        <v/>
      </c>
      <c r="BF52" s="305" t="str">
        <f>IF($BF$3="","",AB52*ข้อมูลพื้นฐาน!$H$36)</f>
        <v/>
      </c>
      <c r="BG52" s="56" t="e">
        <f t="shared" si="9"/>
        <v>#VALUE!</v>
      </c>
    </row>
    <row r="53" spans="1:59" ht="13.5" customHeight="1">
      <c r="A53" s="54" t="str">
        <f>เวลาเรียน1!A56</f>
        <v/>
      </c>
      <c r="B53" s="1086" t="str">
        <f>เวลาเรียน1!D56</f>
        <v/>
      </c>
      <c r="C53" s="1087"/>
      <c r="D53" s="1087"/>
      <c r="E53" s="1087"/>
      <c r="F53" s="1087"/>
      <c r="G53" s="1088"/>
      <c r="H53" s="496" t="str">
        <f>สรุปคะแนนทั้งปี!E57</f>
        <v/>
      </c>
      <c r="I53" s="496" t="str">
        <f>สรุปคะแนนทั้งปี!I57</f>
        <v/>
      </c>
      <c r="J53" s="496" t="str">
        <f>สรุปคะแนนทั้งปี!M57</f>
        <v/>
      </c>
      <c r="K53" s="496" t="str">
        <f>สรุปคะแนนทั้งปี!Q57</f>
        <v/>
      </c>
      <c r="L53" s="496" t="str">
        <f>สรุปคะแนนทั้งปี!E117</f>
        <v/>
      </c>
      <c r="M53" s="496" t="str">
        <f>สรุปคะแนนทั้งปี!I117</f>
        <v/>
      </c>
      <c r="N53" s="496" t="str">
        <f>สรุปคะแนนทั้งปี!M117</f>
        <v/>
      </c>
      <c r="O53" s="496" t="str">
        <f>สรุปคะแนนทั้งปี!Q117</f>
        <v/>
      </c>
      <c r="P53" s="496" t="str">
        <f>สรุปคะแนนทั้งปี!E177</f>
        <v/>
      </c>
      <c r="Q53" s="497" t="str">
        <f>สรุปคะแนนทั้งปี!I177</f>
        <v/>
      </c>
      <c r="R53" s="497" t="str">
        <f>สรุปคะแนนทั้งปี!M177</f>
        <v/>
      </c>
      <c r="S53" s="497" t="str">
        <f>สรุปคะแนนทั้งปี!Q177</f>
        <v/>
      </c>
      <c r="T53" s="497" t="str">
        <f>สรุปคะแนนทั้งปี!E238</f>
        <v/>
      </c>
      <c r="U53" s="497" t="str">
        <f>สรุปคะแนนทั้งปี!I238</f>
        <v/>
      </c>
      <c r="V53" s="497" t="str">
        <f>สรุปคะแนนทั้งปี!M238</f>
        <v/>
      </c>
      <c r="W53" s="497" t="str">
        <f>สรุปคะแนนทั้งปี!Q238</f>
        <v/>
      </c>
      <c r="X53" s="497" t="str">
        <f>สรุปคะแนนทั้งปี!E296</f>
        <v/>
      </c>
      <c r="Y53" s="497" t="str">
        <f>สรุปคะแนนทั้งปี!I296</f>
        <v/>
      </c>
      <c r="Z53" s="497" t="str">
        <f>สรุปคะแนนทั้งปี!M296</f>
        <v/>
      </c>
      <c r="AA53" s="497" t="str">
        <f>สรุปคะแนนทั้งปี!Q296</f>
        <v/>
      </c>
      <c r="AB53" s="497" t="str">
        <f>สรุปคะแนนทั้งปี!E353</f>
        <v/>
      </c>
      <c r="AC53" s="1089" t="str">
        <f>IF(A53="","",IF(AE53="ย้าย","",BG53/ข้อมูลพื้นฐาน!$H$37))</f>
        <v/>
      </c>
      <c r="AD53" s="1090"/>
      <c r="AE53" s="116" t="str">
        <f>คะแนนรายวิชา!P57</f>
        <v/>
      </c>
      <c r="AF53" s="55"/>
      <c r="AG53" s="55"/>
      <c r="AH53" s="55"/>
      <c r="AI53" s="55"/>
      <c r="AJ53" s="55"/>
      <c r="AK53" s="55"/>
      <c r="AL53" s="305" t="e">
        <f>H53*ข้อมูลพื้นฐาน!$H$15</f>
        <v>#VALUE!</v>
      </c>
      <c r="AM53" s="305" t="e">
        <f>I53*ข้อมูลพื้นฐาน!$H$16</f>
        <v>#VALUE!</v>
      </c>
      <c r="AN53" s="305" t="e">
        <f>J53*ข้อมูลพื้นฐาน!$H$17</f>
        <v>#VALUE!</v>
      </c>
      <c r="AO53" s="305" t="e">
        <f>K53*ข้อมูลพื้นฐาน!$H$18</f>
        <v>#VALUE!</v>
      </c>
      <c r="AP53" s="305" t="e">
        <f>L53*ข้อมูลพื้นฐาน!$H$19</f>
        <v>#VALUE!</v>
      </c>
      <c r="AQ53" s="305" t="e">
        <f>M53*ข้อมูลพื้นฐาน!$H$20</f>
        <v>#VALUE!</v>
      </c>
      <c r="AR53" s="305" t="e">
        <f>N53*ข้อมูลพื้นฐาน!$H$21</f>
        <v>#VALUE!</v>
      </c>
      <c r="AS53" s="305" t="e">
        <f>O53*ข้อมูลพื้นฐาน!$H$22</f>
        <v>#VALUE!</v>
      </c>
      <c r="AT53" s="305" t="e">
        <f>P53*ข้อมูลพื้นฐาน!$H$23</f>
        <v>#VALUE!</v>
      </c>
      <c r="AU53" s="305" t="e">
        <f>IF($AU$3="","",Q53*ข้อมูลพื้นฐาน!$H$25)</f>
        <v>#VALUE!</v>
      </c>
      <c r="AV53" s="305" t="str">
        <f>IF($AV$3="","",R53*ข้อมูลพื้นฐาน!$H$26)</f>
        <v/>
      </c>
      <c r="AW53" s="305" t="str">
        <f>IF($AW$3="","",S53*ข้อมูลพื้นฐาน!$H$27)</f>
        <v/>
      </c>
      <c r="AX53" s="305" t="str">
        <f>IF($AX$3="","",T53*ข้อมูลพื้นฐาน!$H$28)</f>
        <v/>
      </c>
      <c r="AY53" s="305" t="str">
        <f>IF($AY$3="","",U53*ข้อมูลพื้นฐาน!$H$29)</f>
        <v/>
      </c>
      <c r="AZ53" s="305" t="str">
        <f>IF($AZ$3="","",V53*ข้อมูลพื้นฐาน!$H$30)</f>
        <v/>
      </c>
      <c r="BA53" s="305" t="str">
        <f>IF($BA$3="","",W53*ข้อมูลพื้นฐาน!$H$31)</f>
        <v/>
      </c>
      <c r="BB53" s="305" t="str">
        <f>IF($BB$3="","",X53*ข้อมูลพื้นฐาน!$H$32)</f>
        <v/>
      </c>
      <c r="BC53" s="305" t="str">
        <f>IF($BC$3="","",Y53*ข้อมูลพื้นฐาน!$H$33)</f>
        <v/>
      </c>
      <c r="BD53" s="305" t="str">
        <f>IF($BD$3="","",Z53*ข้อมูลพื้นฐาน!$H$34)</f>
        <v/>
      </c>
      <c r="BE53" s="305" t="str">
        <f>IF($BE$3="","",AA53*ข้อมูลพื้นฐาน!$H$35)</f>
        <v/>
      </c>
      <c r="BF53" s="305" t="str">
        <f>IF($BF$3="","",AB53*ข้อมูลพื้นฐาน!$H$36)</f>
        <v/>
      </c>
      <c r="BG53" s="56" t="e">
        <f>SUM(AL53:BF53)</f>
        <v>#VALUE!</v>
      </c>
    </row>
    <row r="54" spans="1:59" ht="15.6" customHeight="1">
      <c r="A54" s="1091" t="s">
        <v>1492</v>
      </c>
      <c r="B54" s="1092"/>
      <c r="C54" s="1092"/>
      <c r="D54" s="1092"/>
      <c r="E54" s="1092"/>
      <c r="F54" s="1092"/>
      <c r="G54" s="1092"/>
      <c r="H54" s="1092"/>
      <c r="I54" s="1092"/>
      <c r="J54" s="1092"/>
      <c r="K54" s="1092"/>
      <c r="L54" s="1092"/>
      <c r="M54" s="1092"/>
      <c r="N54" s="1092"/>
      <c r="O54" s="1092"/>
      <c r="P54" s="1092"/>
      <c r="Q54" s="1092"/>
      <c r="R54" s="1092"/>
      <c r="S54" s="1092"/>
      <c r="T54" s="1092"/>
      <c r="U54" s="1093"/>
      <c r="V54" s="542"/>
      <c r="W54" s="542"/>
      <c r="X54" s="542"/>
      <c r="Y54" s="542"/>
      <c r="Z54" s="542"/>
      <c r="AA54" s="542"/>
      <c r="AB54" s="542"/>
      <c r="AC54" s="1094" t="e">
        <f>AVERAGE(AC4:AD53)</f>
        <v>#DIV/0!</v>
      </c>
      <c r="AD54" s="1095"/>
      <c r="AE54" s="305"/>
      <c r="AF54" s="55"/>
      <c r="AG54" s="55"/>
      <c r="AH54" s="55"/>
      <c r="AI54" s="55"/>
      <c r="AJ54" s="55"/>
      <c r="AK54" s="55"/>
    </row>
    <row r="55" spans="1:59" ht="17.45" customHeight="1">
      <c r="A55" s="32"/>
      <c r="B55" s="1007" t="s">
        <v>161</v>
      </c>
      <c r="C55" s="1007"/>
      <c r="D55" s="1007"/>
      <c r="E55" s="1007"/>
      <c r="F55" s="1007"/>
      <c r="G55" s="1007"/>
      <c r="H55" s="1007"/>
      <c r="I55" s="1007"/>
      <c r="J55" s="1007"/>
      <c r="K55" s="1007"/>
      <c r="L55" s="1007"/>
      <c r="M55" s="1007"/>
      <c r="N55" s="1007"/>
      <c r="O55" s="1007" t="s">
        <v>162</v>
      </c>
      <c r="P55" s="1007"/>
      <c r="Q55" s="1007"/>
      <c r="R55" s="1007"/>
      <c r="S55" s="1007"/>
      <c r="T55" s="1007"/>
      <c r="U55" s="1007"/>
      <c r="V55" s="1007"/>
      <c r="W55" s="1007"/>
      <c r="X55" s="1007"/>
      <c r="Y55" s="1007"/>
      <c r="Z55" s="1007"/>
      <c r="AA55" s="1007"/>
      <c r="AB55" s="1007"/>
      <c r="AC55" s="1007"/>
      <c r="AD55" s="1007"/>
      <c r="AE55" s="1007"/>
      <c r="AF55" s="55"/>
      <c r="AG55" s="55"/>
      <c r="AH55" s="55"/>
      <c r="AI55" s="55"/>
      <c r="AJ55" s="55"/>
      <c r="AK55" s="55"/>
    </row>
    <row r="56" spans="1:59" ht="14.1" customHeight="1">
      <c r="A56" s="32"/>
      <c r="B56" s="1007" t="str">
        <f>IF(ข้อมูลพื้นฐาน!B10="","","("&amp;ข้อมูลพื้นฐาน!B10&amp;")")</f>
        <v/>
      </c>
      <c r="C56" s="1007"/>
      <c r="D56" s="1007"/>
      <c r="E56" s="1007"/>
      <c r="F56" s="1007"/>
      <c r="G56" s="1007"/>
      <c r="H56" s="1007"/>
      <c r="I56" s="1007"/>
      <c r="J56" s="1007"/>
      <c r="K56" s="1007"/>
      <c r="L56" s="1007"/>
      <c r="M56" s="1007"/>
      <c r="N56" s="1007"/>
      <c r="O56" s="1007" t="str">
        <f>IF(ข้อมูลพื้นฐาน!B11="","","("&amp;ข้อมูลพื้นฐาน!B11&amp;")")</f>
        <v/>
      </c>
      <c r="P56" s="1007"/>
      <c r="Q56" s="1007"/>
      <c r="R56" s="1007"/>
      <c r="S56" s="1007"/>
      <c r="T56" s="1007"/>
      <c r="U56" s="1007"/>
      <c r="V56" s="1007"/>
      <c r="W56" s="1007"/>
      <c r="X56" s="1007"/>
      <c r="Y56" s="1007"/>
      <c r="Z56" s="1007"/>
      <c r="AA56" s="1007"/>
      <c r="AB56" s="1007"/>
      <c r="AC56" s="1007"/>
      <c r="AD56" s="1007"/>
      <c r="AE56" s="1007"/>
      <c r="AF56" s="55"/>
      <c r="AG56" s="55"/>
      <c r="AH56" s="55"/>
      <c r="AI56" s="55"/>
      <c r="AJ56" s="55"/>
      <c r="AK56" s="55"/>
    </row>
    <row r="57" spans="1:59" ht="14.1" customHeight="1">
      <c r="A57" s="32"/>
      <c r="B57" s="1007" t="s">
        <v>71</v>
      </c>
      <c r="C57" s="1007"/>
      <c r="D57" s="1007"/>
      <c r="E57" s="1007"/>
      <c r="F57" s="1007"/>
      <c r="G57" s="1007"/>
      <c r="H57" s="1007"/>
      <c r="I57" s="1007"/>
      <c r="J57" s="1007"/>
      <c r="K57" s="1007"/>
      <c r="L57" s="1007"/>
      <c r="M57" s="1007"/>
      <c r="N57" s="1007"/>
      <c r="O57" s="1085" t="str">
        <f>ข้อมูลพื้นฐาน!H11&amp;ข้อมูลพื้นฐาน!A3&amp;ข้อมูลพื้นฐาน!B3</f>
        <v>ผู้อำนวยการโรงเรียนบ้านคลองน้ำโจน สาขาบ้านสระหลวง</v>
      </c>
      <c r="P57" s="1007"/>
      <c r="Q57" s="1007"/>
      <c r="R57" s="1007"/>
      <c r="S57" s="1007"/>
      <c r="T57" s="1007"/>
      <c r="U57" s="1007"/>
      <c r="V57" s="1007"/>
      <c r="W57" s="1007"/>
      <c r="X57" s="1007"/>
      <c r="Y57" s="1007"/>
      <c r="Z57" s="1007"/>
      <c r="AA57" s="1007"/>
      <c r="AB57" s="1007"/>
      <c r="AC57" s="1007"/>
      <c r="AD57" s="1007"/>
      <c r="AE57" s="1007"/>
      <c r="AF57" s="55"/>
      <c r="AG57" s="55"/>
      <c r="AH57" s="55"/>
      <c r="AI57" s="55"/>
      <c r="AJ57" s="55"/>
      <c r="AK57" s="55"/>
    </row>
    <row r="58" spans="1:59" ht="0.95" customHeight="1">
      <c r="AF58" s="55"/>
      <c r="AG58" s="55"/>
      <c r="AH58" s="55"/>
      <c r="AI58" s="55"/>
      <c r="AJ58" s="55"/>
      <c r="AK58" s="55"/>
    </row>
    <row r="59" spans="1:59" ht="23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</row>
    <row r="60" spans="1:59" ht="23.2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</row>
    <row r="61" spans="1:59" ht="23.25" customHeight="1"/>
    <row r="62" spans="1:59" ht="23.25" customHeight="1"/>
    <row r="63" spans="1:59" ht="23.25" customHeight="1"/>
    <row r="64" spans="1:59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</sheetData>
  <sheetProtection algorithmName="SHA-512" hashValue="sa83b2TrQPQM11z46N+Epi4nm/4ifj/B04Urn6UkB9RNxX7Je/JXtzO64phIPbRGOujvlaFXwQ2WRPdxOqKD1Q==" saltValue="4zZqKB1Je+iaLWv+1NMy8A==" spinCount="100000" sheet="1" selectLockedCells="1"/>
  <mergeCells count="112">
    <mergeCell ref="A1:AE1"/>
    <mergeCell ref="A2:AE2"/>
    <mergeCell ref="B3:G3"/>
    <mergeCell ref="AC3:AD3"/>
    <mergeCell ref="B4:G4"/>
    <mergeCell ref="AC4:AD4"/>
    <mergeCell ref="B8:G8"/>
    <mergeCell ref="AC8:AD8"/>
    <mergeCell ref="B9:G9"/>
    <mergeCell ref="AC9:AD9"/>
    <mergeCell ref="B10:G10"/>
    <mergeCell ref="AC10:AD10"/>
    <mergeCell ref="B5:G5"/>
    <mergeCell ref="AC5:AD5"/>
    <mergeCell ref="B6:G6"/>
    <mergeCell ref="AC6:AD6"/>
    <mergeCell ref="B7:G7"/>
    <mergeCell ref="AC7:AD7"/>
    <mergeCell ref="B14:G14"/>
    <mergeCell ref="AC14:AD14"/>
    <mergeCell ref="B15:G15"/>
    <mergeCell ref="AC15:AD15"/>
    <mergeCell ref="B16:G16"/>
    <mergeCell ref="AC16:AD16"/>
    <mergeCell ref="B11:G11"/>
    <mergeCell ref="AC11:AD11"/>
    <mergeCell ref="B12:G12"/>
    <mergeCell ref="AC12:AD12"/>
    <mergeCell ref="B13:G13"/>
    <mergeCell ref="AC13:AD13"/>
    <mergeCell ref="B20:G20"/>
    <mergeCell ref="AC20:AD20"/>
    <mergeCell ref="B21:G21"/>
    <mergeCell ref="AC21:AD21"/>
    <mergeCell ref="B22:G22"/>
    <mergeCell ref="AC22:AD22"/>
    <mergeCell ref="B17:G17"/>
    <mergeCell ref="AC17:AD17"/>
    <mergeCell ref="B18:G18"/>
    <mergeCell ref="AC18:AD18"/>
    <mergeCell ref="B19:G19"/>
    <mergeCell ref="AC19:AD19"/>
    <mergeCell ref="B26:G26"/>
    <mergeCell ref="AC26:AD26"/>
    <mergeCell ref="B27:G27"/>
    <mergeCell ref="AC27:AD27"/>
    <mergeCell ref="B28:G28"/>
    <mergeCell ref="AC28:AD28"/>
    <mergeCell ref="B23:G23"/>
    <mergeCell ref="AC23:AD23"/>
    <mergeCell ref="B24:G24"/>
    <mergeCell ref="AC24:AD24"/>
    <mergeCell ref="B25:G25"/>
    <mergeCell ref="AC25:AD25"/>
    <mergeCell ref="B32:G32"/>
    <mergeCell ref="AC32:AD32"/>
    <mergeCell ref="B33:G33"/>
    <mergeCell ref="AC33:AD33"/>
    <mergeCell ref="B34:G34"/>
    <mergeCell ref="AC34:AD34"/>
    <mergeCell ref="B29:G29"/>
    <mergeCell ref="AC29:AD29"/>
    <mergeCell ref="B30:G30"/>
    <mergeCell ref="AC30:AD30"/>
    <mergeCell ref="B31:G31"/>
    <mergeCell ref="AC31:AD31"/>
    <mergeCell ref="B38:G38"/>
    <mergeCell ref="AC38:AD38"/>
    <mergeCell ref="B39:G39"/>
    <mergeCell ref="AC39:AD39"/>
    <mergeCell ref="B40:G40"/>
    <mergeCell ref="AC40:AD40"/>
    <mergeCell ref="B35:G35"/>
    <mergeCell ref="AC35:AD35"/>
    <mergeCell ref="B36:G36"/>
    <mergeCell ref="AC36:AD36"/>
    <mergeCell ref="B37:G37"/>
    <mergeCell ref="AC37:AD37"/>
    <mergeCell ref="B44:G44"/>
    <mergeCell ref="AC44:AD44"/>
    <mergeCell ref="B45:G45"/>
    <mergeCell ref="AC45:AD45"/>
    <mergeCell ref="B46:G46"/>
    <mergeCell ref="AC46:AD46"/>
    <mergeCell ref="B41:G41"/>
    <mergeCell ref="AC41:AD41"/>
    <mergeCell ref="B42:G42"/>
    <mergeCell ref="AC42:AD42"/>
    <mergeCell ref="B43:G43"/>
    <mergeCell ref="AC43:AD43"/>
    <mergeCell ref="B50:G50"/>
    <mergeCell ref="AC50:AD50"/>
    <mergeCell ref="B51:G51"/>
    <mergeCell ref="AC51:AD51"/>
    <mergeCell ref="B52:G52"/>
    <mergeCell ref="AC52:AD52"/>
    <mergeCell ref="B47:G47"/>
    <mergeCell ref="AC47:AD47"/>
    <mergeCell ref="B48:G48"/>
    <mergeCell ref="AC48:AD48"/>
    <mergeCell ref="B49:G49"/>
    <mergeCell ref="AC49:AD49"/>
    <mergeCell ref="B56:N56"/>
    <mergeCell ref="O56:AE56"/>
    <mergeCell ref="B57:N57"/>
    <mergeCell ref="O57:AE57"/>
    <mergeCell ref="B53:G53"/>
    <mergeCell ref="AC53:AD53"/>
    <mergeCell ref="A54:U54"/>
    <mergeCell ref="AC54:AD54"/>
    <mergeCell ref="B55:N55"/>
    <mergeCell ref="O55:AE55"/>
  </mergeCells>
  <conditionalFormatting sqref="Q4:U53">
    <cfRule type="containsText" dxfId="2" priority="6" operator="containsText" text="มผ">
      <formula>NOT(ISERROR(SEARCH("มผ",Q4)))</formula>
    </cfRule>
  </conditionalFormatting>
  <conditionalFormatting sqref="V4:Y53">
    <cfRule type="containsText" dxfId="1" priority="4" operator="containsText" text="มผ">
      <formula>NOT(ISERROR(SEARCH("มผ",V4)))</formula>
    </cfRule>
  </conditionalFormatting>
  <conditionalFormatting sqref="Z4:AB53">
    <cfRule type="containsText" dxfId="0" priority="2" operator="containsText" text="มผ">
      <formula>NOT(ISERROR(SEARCH("มผ",Z4)))</formula>
    </cfRule>
  </conditionalFormatting>
  <printOptions horizontalCentered="1" verticalCentered="1"/>
  <pageMargins left="0.23622047244094491" right="0.11811023622047245" top="0.35433070866141736" bottom="0.15748031496062992" header="0.31496062992125984" footer="0.31496062992125984"/>
  <pageSetup paperSize="9" orientation="portrait" blackAndWhite="1" horizontalDpi="4294967293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0000"/>
  </sheetPr>
  <dimension ref="A1:IY32"/>
  <sheetViews>
    <sheetView showGridLines="0" topLeftCell="A10" zoomScaleSheetLayoutView="100" zoomScalePageLayoutView="80" workbookViewId="0">
      <selection activeCell="C25" sqref="C25"/>
    </sheetView>
  </sheetViews>
  <sheetFormatPr defaultColWidth="0" defaultRowHeight="20.25" zeroHeight="1"/>
  <cols>
    <col min="1" max="1" width="9.09765625" style="10" customWidth="1"/>
    <col min="2" max="2" width="5" style="10" customWidth="1"/>
    <col min="3" max="9" width="9.09765625" style="10" customWidth="1"/>
    <col min="10" max="10" width="11.69921875" style="10" customWidth="1"/>
    <col min="11" max="255" width="0" style="10" hidden="1" customWidth="1"/>
    <col min="256" max="256" width="2.3984375" style="10" customWidth="1"/>
    <col min="257" max="257" width="41" style="10" customWidth="1"/>
    <col min="258" max="258" width="2.3984375" style="10" customWidth="1"/>
    <col min="259" max="259" width="0" style="10" hidden="1" customWidth="1"/>
    <col min="260" max="16384" width="2.3984375" style="10" hidden="1"/>
  </cols>
  <sheetData>
    <row r="1" spans="1:259" ht="46.5" customHeight="1" thickTop="1">
      <c r="A1" s="1105" t="s">
        <v>588</v>
      </c>
      <c r="B1" s="1106"/>
      <c r="C1" s="1106"/>
      <c r="D1" s="1106"/>
      <c r="E1" s="1106"/>
      <c r="F1" s="1106"/>
      <c r="G1" s="1106"/>
      <c r="H1" s="1106"/>
      <c r="I1" s="1106"/>
      <c r="J1" s="1107"/>
      <c r="IY1" s="376" t="s">
        <v>553</v>
      </c>
    </row>
    <row r="2" spans="1:259" ht="23.25">
      <c r="A2" s="1108"/>
      <c r="B2" s="1109"/>
      <c r="C2" s="1109"/>
      <c r="D2" s="1109"/>
      <c r="E2" s="1109"/>
      <c r="F2" s="1109"/>
      <c r="G2" s="1109"/>
      <c r="H2" s="1109"/>
      <c r="I2" s="1109"/>
      <c r="J2" s="1110"/>
    </row>
    <row r="3" spans="1:259" ht="23.25" customHeight="1">
      <c r="A3" s="356"/>
      <c r="B3" s="357" t="s">
        <v>129</v>
      </c>
      <c r="C3" s="357"/>
      <c r="D3" s="357"/>
      <c r="E3" s="357"/>
      <c r="F3" s="357"/>
      <c r="G3" s="357"/>
      <c r="H3" s="357"/>
      <c r="I3" s="357"/>
      <c r="J3" s="358"/>
    </row>
    <row r="4" spans="1:259" ht="23.25" customHeight="1">
      <c r="A4" s="356"/>
      <c r="B4" s="357"/>
      <c r="C4" s="1113" t="s">
        <v>131</v>
      </c>
      <c r="D4" s="1113"/>
      <c r="E4" s="1113"/>
      <c r="F4" s="1113"/>
      <c r="G4" s="1113"/>
      <c r="H4" s="1113"/>
      <c r="I4" s="1113"/>
      <c r="J4" s="1114"/>
    </row>
    <row r="5" spans="1:259" ht="23.25" customHeight="1">
      <c r="A5" s="356"/>
      <c r="B5" s="357"/>
      <c r="C5" s="1113" t="s">
        <v>545</v>
      </c>
      <c r="D5" s="1113"/>
      <c r="E5" s="1113"/>
      <c r="F5" s="1113"/>
      <c r="G5" s="1113"/>
      <c r="H5" s="1113"/>
      <c r="I5" s="1113"/>
      <c r="J5" s="1114"/>
    </row>
    <row r="6" spans="1:259" ht="23.25" customHeight="1">
      <c r="A6" s="356"/>
      <c r="B6" s="357"/>
      <c r="C6" s="1113" t="s">
        <v>130</v>
      </c>
      <c r="D6" s="1113"/>
      <c r="E6" s="1113"/>
      <c r="F6" s="1113"/>
      <c r="G6" s="1113"/>
      <c r="H6" s="1113"/>
      <c r="I6" s="1113"/>
      <c r="J6" s="1114"/>
    </row>
    <row r="7" spans="1:259" ht="23.25" customHeight="1">
      <c r="A7" s="356"/>
      <c r="B7" s="357" t="s">
        <v>132</v>
      </c>
      <c r="C7" s="357"/>
      <c r="D7" s="357"/>
      <c r="E7" s="357"/>
      <c r="F7" s="357"/>
      <c r="G7" s="357"/>
      <c r="H7" s="357"/>
      <c r="I7" s="357"/>
      <c r="J7" s="358"/>
    </row>
    <row r="8" spans="1:259" ht="23.25" customHeight="1">
      <c r="A8" s="356"/>
      <c r="B8" s="357"/>
      <c r="C8" s="1113" t="s">
        <v>133</v>
      </c>
      <c r="D8" s="1113"/>
      <c r="E8" s="1113"/>
      <c r="F8" s="1113"/>
      <c r="G8" s="1113"/>
      <c r="H8" s="1113"/>
      <c r="I8" s="1113"/>
      <c r="J8" s="1114"/>
    </row>
    <row r="9" spans="1:259" ht="23.25" customHeight="1">
      <c r="A9" s="356"/>
      <c r="B9" s="357"/>
      <c r="C9" s="1113" t="s">
        <v>134</v>
      </c>
      <c r="D9" s="1113"/>
      <c r="E9" s="1113"/>
      <c r="F9" s="1113"/>
      <c r="G9" s="1113"/>
      <c r="H9" s="1113"/>
      <c r="I9" s="1113"/>
      <c r="J9" s="1114"/>
    </row>
    <row r="10" spans="1:259" ht="23.25" customHeight="1">
      <c r="A10" s="356"/>
      <c r="B10" s="357"/>
      <c r="C10" s="357"/>
      <c r="D10" s="1113" t="s">
        <v>135</v>
      </c>
      <c r="E10" s="1113"/>
      <c r="F10" s="1113"/>
      <c r="G10" s="357"/>
      <c r="H10" s="357"/>
      <c r="I10" s="357"/>
      <c r="J10" s="358"/>
    </row>
    <row r="11" spans="1:259" ht="23.25" customHeight="1">
      <c r="A11" s="356"/>
      <c r="B11" s="357"/>
      <c r="C11" s="357"/>
      <c r="D11" s="1113" t="s">
        <v>136</v>
      </c>
      <c r="E11" s="1113"/>
      <c r="F11" s="1113"/>
      <c r="G11" s="357"/>
      <c r="H11" s="357"/>
      <c r="I11" s="357"/>
      <c r="J11" s="358"/>
    </row>
    <row r="12" spans="1:259" ht="23.25" customHeight="1">
      <c r="A12" s="356"/>
      <c r="B12" s="357"/>
      <c r="C12" s="357"/>
      <c r="D12" s="1113" t="s">
        <v>137</v>
      </c>
      <c r="E12" s="1113"/>
      <c r="F12" s="1113"/>
      <c r="G12" s="357"/>
      <c r="H12" s="357"/>
      <c r="I12" s="357"/>
      <c r="J12" s="358"/>
    </row>
    <row r="13" spans="1:259" ht="23.25" customHeight="1">
      <c r="A13" s="356"/>
      <c r="B13" s="357"/>
      <c r="C13" s="1111" t="s">
        <v>138</v>
      </c>
      <c r="D13" s="1111"/>
      <c r="E13" s="1111"/>
      <c r="F13" s="1111"/>
      <c r="G13" s="1111"/>
      <c r="H13" s="1111"/>
      <c r="I13" s="1111"/>
      <c r="J13" s="1112"/>
    </row>
    <row r="14" spans="1:259" ht="23.25" customHeight="1">
      <c r="A14" s="356"/>
      <c r="B14" s="357"/>
      <c r="C14" s="1103" t="s">
        <v>139</v>
      </c>
      <c r="D14" s="1103"/>
      <c r="E14" s="1103"/>
      <c r="F14" s="1103"/>
      <c r="G14" s="1103"/>
      <c r="H14" s="1103"/>
      <c r="I14" s="1103"/>
      <c r="J14" s="1104"/>
    </row>
    <row r="15" spans="1:259" ht="23.25" customHeight="1">
      <c r="A15" s="356"/>
      <c r="B15" s="357"/>
      <c r="C15" s="1103"/>
      <c r="D15" s="1103"/>
      <c r="E15" s="1103"/>
      <c r="F15" s="1103"/>
      <c r="G15" s="1103"/>
      <c r="H15" s="1103"/>
      <c r="I15" s="1103"/>
      <c r="J15" s="1104"/>
    </row>
    <row r="16" spans="1:259" ht="23.25" customHeight="1">
      <c r="A16" s="356"/>
      <c r="B16" s="357"/>
      <c r="C16" s="357" t="s">
        <v>140</v>
      </c>
      <c r="D16" s="357"/>
      <c r="E16" s="357"/>
      <c r="F16" s="357"/>
      <c r="G16" s="357"/>
      <c r="H16" s="357"/>
      <c r="I16" s="357"/>
      <c r="J16" s="358"/>
    </row>
    <row r="17" spans="1:10" ht="23.25" customHeight="1">
      <c r="A17" s="356"/>
      <c r="B17" s="357" t="s">
        <v>141</v>
      </c>
      <c r="C17" s="357"/>
      <c r="D17" s="357"/>
      <c r="E17" s="357"/>
      <c r="F17" s="357"/>
      <c r="G17" s="357"/>
      <c r="H17" s="357"/>
      <c r="I17" s="357"/>
      <c r="J17" s="358"/>
    </row>
    <row r="18" spans="1:10" ht="23.25" customHeight="1">
      <c r="A18" s="356"/>
      <c r="B18" s="357"/>
      <c r="C18" s="357" t="s">
        <v>142</v>
      </c>
      <c r="D18" s="357"/>
      <c r="E18" s="357"/>
      <c r="F18" s="357"/>
      <c r="G18" s="357"/>
      <c r="H18" s="357"/>
      <c r="I18" s="357"/>
      <c r="J18" s="358"/>
    </row>
    <row r="19" spans="1:10" ht="23.25" customHeight="1">
      <c r="A19" s="356"/>
      <c r="B19" s="357"/>
      <c r="C19" s="357" t="s">
        <v>143</v>
      </c>
      <c r="D19" s="357"/>
      <c r="E19" s="357"/>
      <c r="F19" s="357"/>
      <c r="G19" s="357"/>
      <c r="H19" s="357"/>
      <c r="I19" s="357"/>
      <c r="J19" s="358"/>
    </row>
    <row r="20" spans="1:10" ht="23.25" customHeight="1">
      <c r="A20" s="356"/>
      <c r="B20" s="357"/>
      <c r="C20" s="357" t="s">
        <v>593</v>
      </c>
      <c r="D20" s="357"/>
      <c r="E20" s="357"/>
      <c r="F20" s="357"/>
      <c r="G20" s="357"/>
      <c r="H20" s="357"/>
      <c r="I20" s="357"/>
      <c r="J20" s="358"/>
    </row>
    <row r="21" spans="1:10" ht="23.25" customHeight="1">
      <c r="A21" s="356"/>
      <c r="B21" s="357"/>
      <c r="C21" s="357" t="s">
        <v>144</v>
      </c>
      <c r="D21" s="357"/>
      <c r="E21" s="357"/>
      <c r="F21" s="357"/>
      <c r="G21" s="357"/>
      <c r="H21" s="357"/>
      <c r="I21" s="357"/>
      <c r="J21" s="358"/>
    </row>
    <row r="22" spans="1:10" ht="23.25" customHeight="1">
      <c r="A22" s="356"/>
      <c r="B22" s="357"/>
      <c r="C22" s="357" t="s">
        <v>145</v>
      </c>
      <c r="D22" s="357"/>
      <c r="E22" s="357"/>
      <c r="F22" s="357"/>
      <c r="G22" s="357"/>
      <c r="H22" s="357"/>
      <c r="I22" s="357"/>
      <c r="J22" s="358"/>
    </row>
    <row r="23" spans="1:10" ht="23.25" customHeight="1">
      <c r="A23" s="356"/>
      <c r="B23" s="357"/>
      <c r="C23" s="357" t="s">
        <v>1719</v>
      </c>
      <c r="D23" s="357"/>
      <c r="E23" s="357"/>
      <c r="F23" s="357"/>
      <c r="G23" s="357"/>
      <c r="H23" s="357"/>
      <c r="I23" s="357"/>
      <c r="J23" s="358"/>
    </row>
    <row r="24" spans="1:10" ht="23.25" customHeight="1">
      <c r="A24" s="356"/>
      <c r="B24" s="357"/>
      <c r="C24" s="357" t="s">
        <v>1720</v>
      </c>
      <c r="D24" s="357"/>
      <c r="E24" s="357"/>
      <c r="F24" s="357"/>
      <c r="G24" s="357"/>
      <c r="H24" s="357"/>
      <c r="I24" s="357"/>
      <c r="J24" s="358"/>
    </row>
    <row r="25" spans="1:10" ht="23.25" customHeight="1">
      <c r="A25" s="356"/>
      <c r="B25" s="357"/>
      <c r="C25" s="357"/>
      <c r="D25" s="357"/>
      <c r="E25" s="357"/>
      <c r="F25" s="357"/>
      <c r="G25" s="357"/>
      <c r="H25" s="357"/>
      <c r="I25" s="357"/>
      <c r="J25" s="358"/>
    </row>
    <row r="26" spans="1:10" ht="23.25" customHeight="1">
      <c r="A26" s="356"/>
      <c r="B26" s="357"/>
      <c r="C26" s="357"/>
      <c r="D26" s="357"/>
      <c r="E26" s="357"/>
      <c r="F26" s="357"/>
      <c r="G26" s="357"/>
      <c r="H26" s="357"/>
      <c r="I26" s="357"/>
      <c r="J26" s="358"/>
    </row>
    <row r="27" spans="1:10" ht="23.25" customHeight="1">
      <c r="A27" s="13"/>
      <c r="B27" s="11"/>
      <c r="C27" s="11"/>
      <c r="D27" s="11"/>
      <c r="E27" s="11"/>
      <c r="F27" s="11"/>
      <c r="G27" s="11"/>
      <c r="H27" s="11"/>
      <c r="I27" s="11"/>
      <c r="J27" s="12"/>
    </row>
    <row r="28" spans="1:10" ht="23.25" customHeight="1">
      <c r="A28" s="13"/>
      <c r="B28" s="11"/>
      <c r="C28" s="11"/>
      <c r="D28" s="11"/>
      <c r="E28" s="11"/>
      <c r="F28" s="11"/>
      <c r="G28" s="11"/>
      <c r="H28" s="11"/>
      <c r="I28" s="11"/>
      <c r="J28" s="12"/>
    </row>
    <row r="29" spans="1:10" ht="23.25" customHeight="1">
      <c r="A29" s="13"/>
      <c r="B29" s="11"/>
      <c r="C29" s="11"/>
      <c r="D29" s="11"/>
      <c r="E29" s="11"/>
      <c r="F29" s="11"/>
      <c r="G29" s="11"/>
      <c r="H29" s="11"/>
      <c r="I29" s="11"/>
      <c r="J29" s="12"/>
    </row>
    <row r="30" spans="1:10" ht="23.25" customHeight="1">
      <c r="A30" s="13"/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23.25" customHeight="1" thickBot="1">
      <c r="A31" s="14"/>
      <c r="B31" s="15"/>
      <c r="C31" s="15"/>
      <c r="D31" s="15"/>
      <c r="E31" s="15"/>
      <c r="F31" s="15"/>
      <c r="G31" s="15"/>
      <c r="H31" s="15"/>
      <c r="I31" s="15"/>
      <c r="J31" s="16"/>
    </row>
    <row r="32" spans="1:10" ht="21" hidden="1" thickTop="1"/>
  </sheetData>
  <sheetProtection algorithmName="SHA-512" hashValue="fvpZZBWRHA89w4xS+TxVceO1U/1D17NKTurI3+h8eaGRNHMM1ObOoAHUCgH0/r7+aemcvSfdGUjKvfqz/CxNOw==" saltValue="CpGYEgDT3RwLZCmfNAHang==" spinCount="100000" sheet="1" selectLockedCells="1"/>
  <mergeCells count="12">
    <mergeCell ref="C14:J15"/>
    <mergeCell ref="A1:J1"/>
    <mergeCell ref="A2:J2"/>
    <mergeCell ref="C13:J13"/>
    <mergeCell ref="C4:J4"/>
    <mergeCell ref="C5:J5"/>
    <mergeCell ref="C6:J6"/>
    <mergeCell ref="C8:J8"/>
    <mergeCell ref="C9:J9"/>
    <mergeCell ref="D10:F10"/>
    <mergeCell ref="D11:F11"/>
    <mergeCell ref="D12:F12"/>
  </mergeCells>
  <phoneticPr fontId="0" type="noConversion"/>
  <pageMargins left="0.92708333333333337" right="0.7" top="1.015625" bottom="0.75" header="0.3" footer="0.3"/>
  <pageSetup paperSize="9" orientation="portrait" horizontalDpi="4294967293" vertic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C000"/>
  </sheetPr>
  <dimension ref="A1:C101"/>
  <sheetViews>
    <sheetView showGridLines="0" showRowColHeaders="0" zoomScale="70" zoomScaleNormal="70" zoomScaleSheetLayoutView="110" workbookViewId="0">
      <selection activeCell="C26" sqref="C26"/>
    </sheetView>
  </sheetViews>
  <sheetFormatPr defaultColWidth="0" defaultRowHeight="18.75" zeroHeight="1"/>
  <cols>
    <col min="1" max="1" width="37.59765625" style="56" customWidth="1"/>
    <col min="2" max="2" width="62.09765625" style="56" customWidth="1"/>
    <col min="3" max="3" width="107.8984375" style="56" customWidth="1"/>
    <col min="4" max="16384" width="0" style="56" hidden="1"/>
  </cols>
  <sheetData>
    <row r="1" spans="1:3" s="113" customFormat="1" ht="19.5" customHeight="1">
      <c r="A1" s="1119" t="s">
        <v>209</v>
      </c>
      <c r="B1" s="1119"/>
      <c r="C1" s="117" t="s">
        <v>178</v>
      </c>
    </row>
    <row r="2" spans="1:3" s="113" customFormat="1" ht="19.5" customHeight="1">
      <c r="A2" s="1120" t="s">
        <v>210</v>
      </c>
      <c r="B2" s="1121"/>
      <c r="C2" s="118" t="s">
        <v>179</v>
      </c>
    </row>
    <row r="3" spans="1:3" s="113" customFormat="1" ht="19.5" customHeight="1">
      <c r="A3" s="124" t="s">
        <v>116</v>
      </c>
      <c r="B3" s="124" t="s">
        <v>211</v>
      </c>
      <c r="C3" s="119" t="s">
        <v>180</v>
      </c>
    </row>
    <row r="4" spans="1:3" s="113" customFormat="1" ht="19.5" customHeight="1">
      <c r="A4" s="125" t="s">
        <v>212</v>
      </c>
      <c r="B4" s="125" t="s">
        <v>213</v>
      </c>
      <c r="C4" s="120" t="s">
        <v>181</v>
      </c>
    </row>
    <row r="5" spans="1:3" s="113" customFormat="1" ht="19.5" customHeight="1">
      <c r="A5" s="125"/>
      <c r="B5" s="125" t="s">
        <v>214</v>
      </c>
      <c r="C5" s="120" t="s">
        <v>182</v>
      </c>
    </row>
    <row r="6" spans="1:3" s="113" customFormat="1" ht="19.5" customHeight="1">
      <c r="A6" s="125"/>
      <c r="B6" s="125" t="s">
        <v>215</v>
      </c>
      <c r="C6" s="120" t="s">
        <v>183</v>
      </c>
    </row>
    <row r="7" spans="1:3" s="113" customFormat="1" ht="19.5" customHeight="1">
      <c r="A7" s="126" t="s">
        <v>216</v>
      </c>
      <c r="B7" s="126" t="s">
        <v>217</v>
      </c>
      <c r="C7" s="119" t="s">
        <v>184</v>
      </c>
    </row>
    <row r="8" spans="1:3" s="113" customFormat="1" ht="19.5" customHeight="1">
      <c r="A8" s="125"/>
      <c r="B8" s="123" t="s">
        <v>218</v>
      </c>
      <c r="C8" s="120" t="s">
        <v>185</v>
      </c>
    </row>
    <row r="9" spans="1:3" s="113" customFormat="1" ht="19.5" customHeight="1">
      <c r="A9" s="125"/>
      <c r="B9" s="126" t="s">
        <v>219</v>
      </c>
      <c r="C9" s="120" t="s">
        <v>186</v>
      </c>
    </row>
    <row r="10" spans="1:3" s="113" customFormat="1" ht="19.5" customHeight="1">
      <c r="A10" s="123" t="s">
        <v>220</v>
      </c>
      <c r="B10" s="123" t="s">
        <v>221</v>
      </c>
      <c r="C10" s="120" t="s">
        <v>187</v>
      </c>
    </row>
    <row r="11" spans="1:3" s="113" customFormat="1" ht="19.5" customHeight="1">
      <c r="A11" s="125"/>
      <c r="B11" s="123" t="s">
        <v>222</v>
      </c>
      <c r="C11" s="120" t="s">
        <v>188</v>
      </c>
    </row>
    <row r="12" spans="1:3" s="113" customFormat="1" ht="19.5" customHeight="1">
      <c r="A12" s="125"/>
      <c r="B12" s="123" t="s">
        <v>223</v>
      </c>
      <c r="C12" s="120" t="s">
        <v>189</v>
      </c>
    </row>
    <row r="13" spans="1:3" s="113" customFormat="1" ht="19.5" customHeight="1">
      <c r="A13" s="125" t="s">
        <v>224</v>
      </c>
      <c r="B13" s="123" t="s">
        <v>225</v>
      </c>
      <c r="C13" s="118" t="s">
        <v>190</v>
      </c>
    </row>
    <row r="14" spans="1:3" s="113" customFormat="1" ht="19.5" customHeight="1">
      <c r="A14" s="125"/>
      <c r="B14" s="123" t="s">
        <v>226</v>
      </c>
      <c r="C14" s="119" t="s">
        <v>180</v>
      </c>
    </row>
    <row r="15" spans="1:3" s="113" customFormat="1" ht="19.5" customHeight="1">
      <c r="A15" s="125"/>
      <c r="B15" s="123" t="s">
        <v>227</v>
      </c>
      <c r="C15" s="120" t="s">
        <v>332</v>
      </c>
    </row>
    <row r="16" spans="1:3" s="113" customFormat="1" ht="19.5" customHeight="1">
      <c r="A16" s="1120" t="s">
        <v>228</v>
      </c>
      <c r="B16" s="1121"/>
      <c r="C16" s="120" t="s">
        <v>191</v>
      </c>
    </row>
    <row r="17" spans="1:3" s="113" customFormat="1" ht="19.5" customHeight="1">
      <c r="A17" s="124" t="s">
        <v>116</v>
      </c>
      <c r="B17" s="124" t="s">
        <v>211</v>
      </c>
      <c r="C17" s="120" t="s">
        <v>192</v>
      </c>
    </row>
    <row r="18" spans="1:3" s="113" customFormat="1" ht="19.5" customHeight="1">
      <c r="A18" s="126" t="s">
        <v>229</v>
      </c>
      <c r="B18" s="126" t="s">
        <v>230</v>
      </c>
      <c r="C18" s="119" t="s">
        <v>184</v>
      </c>
    </row>
    <row r="19" spans="1:3" s="113" customFormat="1" ht="19.5" customHeight="1">
      <c r="A19" s="125" t="s">
        <v>231</v>
      </c>
      <c r="B19" s="126" t="s">
        <v>232</v>
      </c>
      <c r="C19" s="120" t="s">
        <v>193</v>
      </c>
    </row>
    <row r="20" spans="1:3" s="113" customFormat="1" ht="19.5" customHeight="1">
      <c r="A20" s="125"/>
      <c r="B20" s="126" t="s">
        <v>233</v>
      </c>
      <c r="C20" s="120" t="s">
        <v>194</v>
      </c>
    </row>
    <row r="21" spans="1:3" s="113" customFormat="1" ht="19.5" customHeight="1">
      <c r="A21" s="126" t="s">
        <v>234</v>
      </c>
      <c r="B21" s="126" t="s">
        <v>235</v>
      </c>
      <c r="C21" s="120" t="s">
        <v>195</v>
      </c>
    </row>
    <row r="22" spans="1:3" s="113" customFormat="1" ht="19.5" customHeight="1">
      <c r="A22" s="126" t="s">
        <v>236</v>
      </c>
      <c r="B22" s="126" t="s">
        <v>237</v>
      </c>
      <c r="C22" s="120" t="s">
        <v>196</v>
      </c>
    </row>
    <row r="23" spans="1:3" s="113" customFormat="1" ht="19.5" customHeight="1">
      <c r="A23" s="125"/>
      <c r="B23" s="126" t="s">
        <v>238</v>
      </c>
      <c r="C23" s="120" t="s">
        <v>197</v>
      </c>
    </row>
    <row r="24" spans="1:3" s="113" customFormat="1" ht="19.5" customHeight="1">
      <c r="A24" s="1115" t="s">
        <v>239</v>
      </c>
      <c r="B24" s="1116"/>
      <c r="C24" s="118" t="s">
        <v>198</v>
      </c>
    </row>
    <row r="25" spans="1:3" s="113" customFormat="1" ht="19.5" customHeight="1">
      <c r="A25" s="124" t="s">
        <v>116</v>
      </c>
      <c r="B25" s="124" t="s">
        <v>211</v>
      </c>
      <c r="C25" s="119" t="s">
        <v>180</v>
      </c>
    </row>
    <row r="26" spans="1:3" s="113" customFormat="1" ht="19.5" customHeight="1">
      <c r="A26" s="126" t="s">
        <v>240</v>
      </c>
      <c r="B26" s="126" t="s">
        <v>241</v>
      </c>
      <c r="C26" s="122" t="s">
        <v>199</v>
      </c>
    </row>
    <row r="27" spans="1:3" s="113" customFormat="1" ht="19.5" customHeight="1">
      <c r="A27" s="128" t="s">
        <v>242</v>
      </c>
      <c r="B27" s="126" t="s">
        <v>243</v>
      </c>
      <c r="C27" s="122" t="s">
        <v>200</v>
      </c>
    </row>
    <row r="28" spans="1:3" s="113" customFormat="1" ht="19.5" customHeight="1">
      <c r="A28" s="125"/>
      <c r="B28" s="126" t="s">
        <v>244</v>
      </c>
      <c r="C28" s="122" t="s">
        <v>201</v>
      </c>
    </row>
    <row r="29" spans="1:3" s="113" customFormat="1" ht="19.5" customHeight="1">
      <c r="A29" s="125"/>
      <c r="B29" s="123" t="s">
        <v>245</v>
      </c>
      <c r="C29" s="119" t="s">
        <v>184</v>
      </c>
    </row>
    <row r="30" spans="1:3" s="113" customFormat="1" ht="19.5" customHeight="1">
      <c r="A30" s="1115" t="s">
        <v>246</v>
      </c>
      <c r="B30" s="1116"/>
      <c r="C30" s="120" t="s">
        <v>202</v>
      </c>
    </row>
    <row r="31" spans="1:3" s="113" customFormat="1" ht="19.5" customHeight="1">
      <c r="A31" s="124" t="s">
        <v>116</v>
      </c>
      <c r="B31" s="124" t="s">
        <v>211</v>
      </c>
      <c r="C31" s="120" t="s">
        <v>203</v>
      </c>
    </row>
    <row r="32" spans="1:3" s="113" customFormat="1" ht="19.5" customHeight="1">
      <c r="A32" s="126" t="s">
        <v>247</v>
      </c>
      <c r="B32" s="126" t="s">
        <v>248</v>
      </c>
      <c r="C32" s="120" t="s">
        <v>204</v>
      </c>
    </row>
    <row r="33" spans="1:3" s="113" customFormat="1" ht="19.5" customHeight="1">
      <c r="A33" s="125" t="s">
        <v>249</v>
      </c>
      <c r="B33" s="126" t="s">
        <v>250</v>
      </c>
      <c r="C33" s="120" t="s">
        <v>205</v>
      </c>
    </row>
    <row r="34" spans="1:3" s="113" customFormat="1" ht="19.5" customHeight="1">
      <c r="A34" s="125"/>
      <c r="B34" s="126" t="s">
        <v>251</v>
      </c>
      <c r="C34" s="120" t="s">
        <v>206</v>
      </c>
    </row>
    <row r="35" spans="1:3" s="113" customFormat="1" ht="19.5" customHeight="1">
      <c r="A35" s="126" t="s">
        <v>252</v>
      </c>
      <c r="B35" s="128" t="s">
        <v>253</v>
      </c>
      <c r="C35" s="120" t="s">
        <v>207</v>
      </c>
    </row>
    <row r="36" spans="1:3" s="113" customFormat="1" ht="19.5" customHeight="1">
      <c r="A36" s="126" t="s">
        <v>254</v>
      </c>
      <c r="B36" s="128" t="s">
        <v>255</v>
      </c>
      <c r="C36" s="120" t="s">
        <v>208</v>
      </c>
    </row>
    <row r="37" spans="1:3" s="113" customFormat="1" ht="19.5" customHeight="1">
      <c r="A37" s="126" t="s">
        <v>256</v>
      </c>
      <c r="B37" s="128" t="s">
        <v>257</v>
      </c>
      <c r="C37" s="121"/>
    </row>
    <row r="38" spans="1:3" s="113" customFormat="1" ht="19.5" customHeight="1">
      <c r="A38" s="125"/>
      <c r="B38" s="128" t="s">
        <v>258</v>
      </c>
      <c r="C38" s="44"/>
    </row>
    <row r="39" spans="1:3" s="113" customFormat="1" ht="37.5" customHeight="1">
      <c r="A39" s="1115" t="s">
        <v>259</v>
      </c>
      <c r="B39" s="1116"/>
      <c r="C39" s="44"/>
    </row>
    <row r="40" spans="1:3" s="113" customFormat="1" ht="31.5" customHeight="1">
      <c r="A40" s="124" t="s">
        <v>116</v>
      </c>
      <c r="B40" s="124" t="s">
        <v>211</v>
      </c>
      <c r="C40" s="44"/>
    </row>
    <row r="41" spans="1:3" s="113" customFormat="1" ht="19.5" customHeight="1">
      <c r="A41" s="126" t="s">
        <v>260</v>
      </c>
      <c r="B41" s="126" t="s">
        <v>261</v>
      </c>
      <c r="C41" s="44"/>
    </row>
    <row r="42" spans="1:3" s="113" customFormat="1" ht="19.5" customHeight="1">
      <c r="A42" s="126" t="s">
        <v>262</v>
      </c>
      <c r="B42" s="126" t="s">
        <v>263</v>
      </c>
      <c r="C42" s="44"/>
    </row>
    <row r="43" spans="1:3" s="113" customFormat="1" ht="19.5" customHeight="1">
      <c r="A43" s="125"/>
      <c r="B43" s="126" t="s">
        <v>264</v>
      </c>
      <c r="C43" s="44"/>
    </row>
    <row r="44" spans="1:3" s="113" customFormat="1" ht="19.5" customHeight="1">
      <c r="A44" s="125"/>
      <c r="B44" s="126" t="s">
        <v>265</v>
      </c>
      <c r="C44" s="44"/>
    </row>
    <row r="45" spans="1:3" s="113" customFormat="1" ht="19.5" customHeight="1">
      <c r="A45" s="125"/>
      <c r="B45" s="126" t="s">
        <v>266</v>
      </c>
      <c r="C45" s="44"/>
    </row>
    <row r="46" spans="1:3" s="113" customFormat="1" ht="19.5" customHeight="1">
      <c r="A46" s="125"/>
      <c r="B46" s="123" t="s">
        <v>267</v>
      </c>
      <c r="C46" s="44"/>
    </row>
    <row r="47" spans="1:3" s="113" customFormat="1" ht="19.5" customHeight="1">
      <c r="A47" s="126" t="s">
        <v>268</v>
      </c>
      <c r="B47" s="126" t="s">
        <v>269</v>
      </c>
    </row>
    <row r="48" spans="1:3" s="113" customFormat="1" ht="19.5" customHeight="1">
      <c r="A48" s="126" t="s">
        <v>270</v>
      </c>
      <c r="B48" s="126" t="s">
        <v>271</v>
      </c>
    </row>
    <row r="49" spans="1:2" s="113" customFormat="1" ht="19.5" customHeight="1">
      <c r="A49" s="125"/>
      <c r="B49" s="126" t="s">
        <v>272</v>
      </c>
    </row>
    <row r="50" spans="1:2" s="113" customFormat="1" ht="19.5" customHeight="1">
      <c r="A50" s="125"/>
      <c r="B50" s="126" t="s">
        <v>273</v>
      </c>
    </row>
    <row r="51" spans="1:2" s="113" customFormat="1" ht="32.25" customHeight="1">
      <c r="A51" s="1115" t="s">
        <v>274</v>
      </c>
      <c r="B51" s="1116"/>
    </row>
    <row r="52" spans="1:2" s="113" customFormat="1" ht="27.75" customHeight="1">
      <c r="A52" s="124" t="s">
        <v>116</v>
      </c>
      <c r="B52" s="124" t="s">
        <v>211</v>
      </c>
    </row>
    <row r="53" spans="1:2" s="113" customFormat="1" ht="27.75" customHeight="1">
      <c r="A53" s="126" t="s">
        <v>275</v>
      </c>
      <c r="B53" s="126" t="s">
        <v>276</v>
      </c>
    </row>
    <row r="54" spans="1:2" s="113" customFormat="1" ht="27.75" customHeight="1">
      <c r="A54" s="125"/>
      <c r="B54" s="126" t="s">
        <v>277</v>
      </c>
    </row>
    <row r="55" spans="1:2" s="113" customFormat="1" ht="27.75" customHeight="1">
      <c r="A55" s="125"/>
      <c r="B55" s="126" t="s">
        <v>278</v>
      </c>
    </row>
    <row r="56" spans="1:2" s="113" customFormat="1" ht="25.5" customHeight="1">
      <c r="A56" s="126" t="s">
        <v>279</v>
      </c>
      <c r="B56" s="126" t="s">
        <v>280</v>
      </c>
    </row>
    <row r="57" spans="1:2" s="113" customFormat="1" ht="25.5" customHeight="1">
      <c r="A57" s="126" t="s">
        <v>281</v>
      </c>
      <c r="B57" s="126" t="s">
        <v>282</v>
      </c>
    </row>
    <row r="58" spans="1:2" s="113" customFormat="1" ht="25.5" customHeight="1">
      <c r="A58" s="125"/>
      <c r="B58" s="126" t="s">
        <v>283</v>
      </c>
    </row>
    <row r="59" spans="1:2" s="113" customFormat="1" ht="34.5" customHeight="1">
      <c r="A59" s="127" t="s">
        <v>284</v>
      </c>
      <c r="B59" s="123"/>
    </row>
    <row r="60" spans="1:2" s="113" customFormat="1" ht="30" customHeight="1">
      <c r="A60" s="124" t="s">
        <v>116</v>
      </c>
      <c r="B60" s="124" t="s">
        <v>211</v>
      </c>
    </row>
    <row r="61" spans="1:2" s="113" customFormat="1" ht="19.5" customHeight="1">
      <c r="A61" s="126" t="s">
        <v>285</v>
      </c>
      <c r="B61" s="126" t="s">
        <v>286</v>
      </c>
    </row>
    <row r="62" spans="1:2" s="113" customFormat="1" ht="19.5" customHeight="1">
      <c r="A62" s="126" t="s">
        <v>287</v>
      </c>
      <c r="B62" s="126" t="s">
        <v>288</v>
      </c>
    </row>
    <row r="63" spans="1:2" s="113" customFormat="1" ht="19.5" customHeight="1">
      <c r="A63" s="125"/>
      <c r="B63" s="126" t="s">
        <v>289</v>
      </c>
    </row>
    <row r="64" spans="1:2" s="113" customFormat="1" ht="19.5" customHeight="1">
      <c r="A64" s="125"/>
      <c r="B64" s="126" t="s">
        <v>290</v>
      </c>
    </row>
    <row r="65" spans="1:2" s="113" customFormat="1" ht="19.5" customHeight="1">
      <c r="A65" s="125"/>
      <c r="B65" s="126" t="s">
        <v>291</v>
      </c>
    </row>
    <row r="66" spans="1:2" s="113" customFormat="1" ht="19.5" customHeight="1">
      <c r="A66" s="126" t="s">
        <v>292</v>
      </c>
      <c r="B66" s="126" t="s">
        <v>293</v>
      </c>
    </row>
    <row r="67" spans="1:2" s="113" customFormat="1" ht="19.5" customHeight="1">
      <c r="A67" s="126" t="s">
        <v>294</v>
      </c>
      <c r="B67" s="126" t="s">
        <v>295</v>
      </c>
    </row>
    <row r="68" spans="1:2" s="113" customFormat="1" ht="19.5" customHeight="1">
      <c r="A68" s="126" t="s">
        <v>296</v>
      </c>
      <c r="B68" s="126" t="s">
        <v>297</v>
      </c>
    </row>
    <row r="69" spans="1:2" s="113" customFormat="1" ht="19.5" customHeight="1">
      <c r="A69" s="125"/>
      <c r="B69" s="126" t="s">
        <v>298</v>
      </c>
    </row>
    <row r="70" spans="1:2" s="113" customFormat="1" ht="19.5" customHeight="1">
      <c r="A70" s="125"/>
      <c r="B70" s="126" t="s">
        <v>299</v>
      </c>
    </row>
    <row r="71" spans="1:2" s="113" customFormat="1" ht="32.25" customHeight="1">
      <c r="A71" s="1115" t="s">
        <v>300</v>
      </c>
      <c r="B71" s="1116"/>
    </row>
    <row r="72" spans="1:2" s="113" customFormat="1" ht="19.5" customHeight="1">
      <c r="A72" s="124" t="s">
        <v>116</v>
      </c>
      <c r="B72" s="124" t="s">
        <v>211</v>
      </c>
    </row>
    <row r="73" spans="1:2" s="113" customFormat="1" ht="19.5" customHeight="1">
      <c r="A73" s="126" t="s">
        <v>301</v>
      </c>
      <c r="B73" s="126" t="s">
        <v>302</v>
      </c>
    </row>
    <row r="74" spans="1:2" s="113" customFormat="1" ht="19.5" customHeight="1">
      <c r="A74" s="126" t="s">
        <v>303</v>
      </c>
      <c r="B74" s="126" t="s">
        <v>304</v>
      </c>
    </row>
    <row r="75" spans="1:2" s="113" customFormat="1" ht="19.5" customHeight="1">
      <c r="A75" s="125"/>
      <c r="B75" s="126" t="s">
        <v>305</v>
      </c>
    </row>
    <row r="76" spans="1:2" s="113" customFormat="1" ht="19.5" customHeight="1">
      <c r="A76" s="125"/>
      <c r="B76" s="126" t="s">
        <v>306</v>
      </c>
    </row>
    <row r="77" spans="1:2" s="113" customFormat="1" ht="19.5" customHeight="1">
      <c r="A77" s="125"/>
      <c r="B77" s="126" t="s">
        <v>307</v>
      </c>
    </row>
    <row r="78" spans="1:2" s="113" customFormat="1" ht="19.5" customHeight="1">
      <c r="A78" s="126" t="s">
        <v>308</v>
      </c>
      <c r="B78" s="126" t="s">
        <v>309</v>
      </c>
    </row>
    <row r="79" spans="1:2" s="113" customFormat="1" ht="19.5" customHeight="1">
      <c r="A79" s="126" t="s">
        <v>310</v>
      </c>
      <c r="B79" s="126" t="s">
        <v>311</v>
      </c>
    </row>
    <row r="80" spans="1:2" s="113" customFormat="1" ht="19.5" customHeight="1">
      <c r="A80" s="126"/>
      <c r="B80" s="126" t="s">
        <v>312</v>
      </c>
    </row>
    <row r="81" spans="1:2" s="113" customFormat="1" ht="19.5" customHeight="1">
      <c r="A81" s="123"/>
      <c r="B81" s="126" t="s">
        <v>313</v>
      </c>
    </row>
    <row r="82" spans="1:2" s="113" customFormat="1" ht="19.5" customHeight="1">
      <c r="A82" s="1117" t="s">
        <v>314</v>
      </c>
      <c r="B82" s="1118"/>
    </row>
    <row r="83" spans="1:2" s="113" customFormat="1" ht="19.5" customHeight="1">
      <c r="A83" s="130" t="s">
        <v>116</v>
      </c>
      <c r="B83" s="130" t="s">
        <v>211</v>
      </c>
    </row>
    <row r="84" spans="1:2" s="113" customFormat="1" ht="19.5" customHeight="1">
      <c r="A84" s="131" t="s">
        <v>315</v>
      </c>
      <c r="B84" s="132" t="s">
        <v>316</v>
      </c>
    </row>
    <row r="85" spans="1:2" s="113" customFormat="1" ht="19.5" customHeight="1">
      <c r="A85" s="131"/>
      <c r="B85" s="132" t="s">
        <v>317</v>
      </c>
    </row>
    <row r="86" spans="1:2" s="113" customFormat="1" ht="19.5" customHeight="1">
      <c r="A86" s="131"/>
      <c r="B86" s="132" t="s">
        <v>318</v>
      </c>
    </row>
    <row r="87" spans="1:2" s="113" customFormat="1" ht="19.5" customHeight="1">
      <c r="A87" s="132"/>
      <c r="B87" s="132" t="s">
        <v>319</v>
      </c>
    </row>
    <row r="88" spans="1:2" s="113" customFormat="1" ht="19.5" customHeight="1">
      <c r="A88" s="132" t="s">
        <v>320</v>
      </c>
      <c r="B88" s="132" t="s">
        <v>321</v>
      </c>
    </row>
    <row r="89" spans="1:2" s="113" customFormat="1" ht="19.5" customHeight="1">
      <c r="A89" s="133"/>
      <c r="B89" s="132" t="s">
        <v>322</v>
      </c>
    </row>
    <row r="90" spans="1:2" s="113" customFormat="1" ht="19.5" customHeight="1">
      <c r="A90" s="133"/>
      <c r="B90" s="132" t="s">
        <v>323</v>
      </c>
    </row>
    <row r="91" spans="1:2" s="113" customFormat="1" ht="19.5" customHeight="1">
      <c r="A91" s="129"/>
      <c r="B91" s="132"/>
    </row>
    <row r="92" spans="1:2" s="113" customFormat="1" ht="19.5" customHeight="1">
      <c r="A92" s="1117" t="s">
        <v>324</v>
      </c>
      <c r="B92" s="1118"/>
    </row>
    <row r="93" spans="1:2" s="113" customFormat="1" ht="19.5" customHeight="1">
      <c r="A93" s="130" t="s">
        <v>116</v>
      </c>
      <c r="B93" s="130" t="s">
        <v>211</v>
      </c>
    </row>
    <row r="94" spans="1:2" s="113" customFormat="1" ht="19.5" customHeight="1">
      <c r="A94" s="131" t="s">
        <v>325</v>
      </c>
      <c r="B94" s="132" t="s">
        <v>326</v>
      </c>
    </row>
    <row r="95" spans="1:2" s="113" customFormat="1" ht="19.5" customHeight="1">
      <c r="A95" s="131"/>
      <c r="B95" s="132" t="s">
        <v>327</v>
      </c>
    </row>
    <row r="96" spans="1:2" s="113" customFormat="1" ht="19.5" customHeight="1">
      <c r="A96" s="132"/>
      <c r="B96" s="132"/>
    </row>
    <row r="97" spans="1:2" s="113" customFormat="1" ht="19.5" customHeight="1">
      <c r="A97" s="132" t="s">
        <v>328</v>
      </c>
      <c r="B97" s="132" t="s">
        <v>329</v>
      </c>
    </row>
    <row r="98" spans="1:2" s="113" customFormat="1" ht="19.5" customHeight="1">
      <c r="A98" s="132" t="s">
        <v>330</v>
      </c>
      <c r="B98" s="132" t="s">
        <v>331</v>
      </c>
    </row>
    <row r="99" spans="1:2" s="113" customFormat="1" ht="19.5" customHeight="1">
      <c r="A99" s="132"/>
      <c r="B99" s="132"/>
    </row>
    <row r="100" spans="1:2" s="113" customFormat="1" ht="19.5" customHeight="1">
      <c r="A100" s="129"/>
      <c r="B100" s="132"/>
    </row>
    <row r="101" spans="1:2">
      <c r="A101" s="134"/>
      <c r="B101" s="134"/>
    </row>
  </sheetData>
  <sheetProtection sheet="1" objects="1" scenarios="1"/>
  <mergeCells count="10">
    <mergeCell ref="A71:B71"/>
    <mergeCell ref="A82:B82"/>
    <mergeCell ref="A92:B92"/>
    <mergeCell ref="A1:B1"/>
    <mergeCell ref="A51:B51"/>
    <mergeCell ref="A39:B39"/>
    <mergeCell ref="A30:B30"/>
    <mergeCell ref="A24:B24"/>
    <mergeCell ref="A16:B16"/>
    <mergeCell ref="A2:B2"/>
  </mergeCells>
  <phoneticPr fontId="0" type="noConversion"/>
  <pageMargins left="0.94791666666666663" right="0.11458333333333333" top="0.75" bottom="0.5" header="0.3" footer="0.3"/>
  <pageSetup orientation="portrait" blackAndWhite="1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tabColor rgb="FFFF0000"/>
  </sheetPr>
  <dimension ref="A1:AD90"/>
  <sheetViews>
    <sheetView showGridLines="0" topLeftCell="A4" zoomScale="120" zoomScaleNormal="120" zoomScaleSheetLayoutView="98" zoomScalePageLayoutView="112" workbookViewId="0">
      <selection activeCell="J27" sqref="J27"/>
    </sheetView>
  </sheetViews>
  <sheetFormatPr defaultColWidth="0" defaultRowHeight="0" customHeight="1" zeroHeight="1"/>
  <cols>
    <col min="1" max="4" width="5.09765625" style="687" customWidth="1"/>
    <col min="5" max="5" width="7.09765625" style="687" customWidth="1"/>
    <col min="6" max="6" width="4.09765625" style="687" customWidth="1"/>
    <col min="7" max="13" width="5.09765625" style="687" customWidth="1"/>
    <col min="14" max="14" width="4.09765625" style="687" customWidth="1"/>
    <col min="15" max="15" width="3.3984375" style="687" customWidth="1"/>
    <col min="16" max="16" width="1.09765625" style="687" customWidth="1"/>
    <col min="17" max="21" width="9.09765625" style="687" customWidth="1"/>
    <col min="22" max="22" width="5.09765625" style="687" customWidth="1"/>
    <col min="23" max="30" width="0" style="687" hidden="1" customWidth="1"/>
    <col min="31" max="16384" width="5.09765625" style="687" hidden="1"/>
  </cols>
  <sheetData>
    <row r="1" spans="1:30" ht="21.75" customHeight="1">
      <c r="P1" s="688"/>
      <c r="Q1" s="1129" t="s">
        <v>38</v>
      </c>
      <c r="R1" s="1130">
        <v>1</v>
      </c>
      <c r="S1" s="1122" t="s">
        <v>517</v>
      </c>
      <c r="T1" s="1122"/>
      <c r="U1" s="1122"/>
      <c r="V1" s="1122"/>
      <c r="W1" s="689"/>
      <c r="X1" s="689"/>
      <c r="Y1" s="689"/>
      <c r="Z1" s="689"/>
      <c r="AA1" s="689"/>
      <c r="AB1" s="689"/>
      <c r="AC1" s="689"/>
      <c r="AD1" s="689"/>
    </row>
    <row r="2" spans="1:30" ht="15" customHeight="1">
      <c r="P2" s="688"/>
      <c r="Q2" s="1129"/>
      <c r="R2" s="1130"/>
      <c r="S2" s="1122"/>
      <c r="T2" s="1122"/>
      <c r="U2" s="1122"/>
      <c r="V2" s="1122"/>
      <c r="W2" s="689"/>
      <c r="X2" s="689"/>
      <c r="Y2" s="689"/>
      <c r="Z2" s="689"/>
      <c r="AA2" s="689"/>
      <c r="AB2" s="689"/>
      <c r="AC2" s="689"/>
      <c r="AD2" s="689"/>
    </row>
    <row r="3" spans="1:30" ht="15" customHeight="1">
      <c r="P3" s="688"/>
      <c r="Q3" s="1129"/>
      <c r="R3" s="1130"/>
      <c r="S3" s="1122"/>
      <c r="T3" s="1122"/>
      <c r="U3" s="1122"/>
      <c r="V3" s="1122"/>
      <c r="W3" s="689"/>
      <c r="X3" s="689"/>
      <c r="Y3" s="689"/>
      <c r="Z3" s="689"/>
      <c r="AA3" s="689"/>
      <c r="AB3" s="689"/>
      <c r="AC3" s="689"/>
      <c r="AD3" s="689"/>
    </row>
    <row r="4" spans="1:30" ht="15">
      <c r="P4" s="688"/>
      <c r="Q4" s="688"/>
      <c r="R4" s="688"/>
      <c r="S4" s="688"/>
      <c r="T4" s="688"/>
      <c r="U4" s="688"/>
      <c r="V4" s="688"/>
      <c r="W4" s="689"/>
      <c r="X4" s="689"/>
      <c r="Y4" s="689"/>
      <c r="Z4" s="689"/>
      <c r="AA4" s="689"/>
      <c r="AB4" s="689"/>
      <c r="AC4" s="689"/>
      <c r="AD4" s="689"/>
    </row>
    <row r="5" spans="1:30" ht="16.5" customHeight="1">
      <c r="P5" s="688"/>
      <c r="Q5" s="688"/>
      <c r="R5" s="688"/>
      <c r="S5" s="688"/>
      <c r="T5" s="688"/>
      <c r="U5" s="688"/>
      <c r="V5" s="688"/>
      <c r="W5" s="689"/>
      <c r="X5" s="689"/>
      <c r="Y5" s="689"/>
      <c r="Z5" s="689"/>
      <c r="AA5" s="689"/>
      <c r="AB5" s="689"/>
      <c r="AC5" s="689"/>
      <c r="AD5" s="689"/>
    </row>
    <row r="6" spans="1:30" ht="16.5" customHeight="1">
      <c r="P6" s="688"/>
      <c r="Q6" s="688"/>
      <c r="R6" s="688"/>
      <c r="S6" s="688"/>
      <c r="T6" s="688"/>
      <c r="U6" s="688"/>
      <c r="V6" s="688"/>
      <c r="W6" s="689"/>
      <c r="X6" s="689"/>
      <c r="Y6" s="689"/>
      <c r="Z6" s="689"/>
      <c r="AA6" s="689"/>
      <c r="AB6" s="689"/>
      <c r="AC6" s="689"/>
      <c r="AD6" s="689"/>
    </row>
    <row r="7" spans="1:30" ht="15">
      <c r="P7" s="688"/>
      <c r="Q7" s="688"/>
      <c r="R7" s="688"/>
      <c r="S7" s="688"/>
      <c r="T7" s="688"/>
      <c r="U7" s="688"/>
      <c r="V7" s="688"/>
      <c r="W7" s="689"/>
      <c r="X7" s="689"/>
      <c r="Y7" s="689"/>
      <c r="Z7" s="689"/>
      <c r="AA7" s="689"/>
      <c r="AB7" s="689"/>
      <c r="AC7" s="689"/>
      <c r="AD7" s="689"/>
    </row>
    <row r="8" spans="1:30" ht="23.25" customHeight="1">
      <c r="A8" s="690"/>
      <c r="B8" s="1123" t="s">
        <v>360</v>
      </c>
      <c r="C8" s="1123"/>
      <c r="D8" s="1123"/>
      <c r="E8" s="1123"/>
      <c r="F8" s="1123"/>
      <c r="G8" s="1123"/>
      <c r="H8" s="1123"/>
      <c r="I8" s="1123"/>
      <c r="J8" s="1123"/>
      <c r="K8" s="1123"/>
      <c r="L8" s="1123"/>
      <c r="M8" s="1123"/>
      <c r="N8" s="1123"/>
      <c r="O8" s="690"/>
      <c r="P8" s="688"/>
      <c r="Q8" s="691"/>
      <c r="R8" s="691"/>
      <c r="S8" s="691"/>
      <c r="T8" s="691"/>
      <c r="U8" s="691"/>
      <c r="V8" s="691"/>
      <c r="W8" s="689"/>
      <c r="X8" s="689"/>
      <c r="Y8" s="689"/>
      <c r="Z8" s="689"/>
      <c r="AA8" s="689"/>
      <c r="AB8" s="689"/>
      <c r="AC8" s="689"/>
      <c r="AD8" s="689"/>
    </row>
    <row r="9" spans="1:30" ht="23.25" customHeight="1">
      <c r="A9" s="1124" t="str">
        <f>"โรงเรียน"&amp;ข้อมูลพื้นฐาน!B3</f>
        <v>โรงเรียนบ้านคลองน้ำโจน สาขาบ้านสระหลวง</v>
      </c>
      <c r="B9" s="1124"/>
      <c r="C9" s="1124"/>
      <c r="D9" s="1124"/>
      <c r="E9" s="1124"/>
      <c r="F9" s="1124"/>
      <c r="G9" s="1124"/>
      <c r="H9" s="1124"/>
      <c r="I9" s="1124"/>
      <c r="J9" s="1124"/>
      <c r="K9" s="1124"/>
      <c r="L9" s="1124"/>
      <c r="M9" s="1124"/>
      <c r="N9" s="1124"/>
      <c r="O9" s="1124"/>
      <c r="P9" s="688"/>
      <c r="Q9" s="691"/>
      <c r="R9" s="691"/>
      <c r="S9" s="691"/>
      <c r="T9" s="691"/>
      <c r="U9" s="691"/>
      <c r="V9" s="691"/>
      <c r="W9" s="689"/>
      <c r="X9" s="689"/>
      <c r="Y9" s="689"/>
      <c r="Z9" s="689"/>
      <c r="AA9" s="689"/>
      <c r="AB9" s="689"/>
      <c r="AC9" s="689"/>
      <c r="AD9" s="689"/>
    </row>
    <row r="10" spans="1:30" ht="23.25" customHeight="1">
      <c r="A10" s="1124" t="str">
        <f>ข้อมูลพื้นฐาน!A4&amp;ข้อมูลพื้นฐาน!B4</f>
        <v>สังกัดสำนักงานเขตพื้นที่การศึกษาประถมศึกษา นครสวรรค์  เขต 2</v>
      </c>
      <c r="B10" s="1124"/>
      <c r="C10" s="1124"/>
      <c r="D10" s="1124"/>
      <c r="E10" s="1124"/>
      <c r="F10" s="1124"/>
      <c r="G10" s="1124"/>
      <c r="H10" s="1124"/>
      <c r="I10" s="1124"/>
      <c r="J10" s="1124"/>
      <c r="K10" s="1124"/>
      <c r="L10" s="1124"/>
      <c r="M10" s="1124"/>
      <c r="N10" s="1124"/>
      <c r="O10" s="1124"/>
      <c r="P10" s="688"/>
      <c r="Q10" s="692"/>
      <c r="R10" s="692"/>
      <c r="S10" s="692"/>
      <c r="T10" s="692"/>
      <c r="U10" s="692"/>
      <c r="V10" s="692"/>
      <c r="W10" s="689"/>
      <c r="X10" s="689"/>
      <c r="Y10" s="689"/>
      <c r="Z10" s="689"/>
      <c r="AA10" s="689"/>
      <c r="AB10" s="689"/>
      <c r="AC10" s="689"/>
      <c r="AD10" s="689"/>
    </row>
    <row r="11" spans="1:30" ht="15" customHeight="1">
      <c r="P11" s="688"/>
      <c r="Q11" s="693"/>
      <c r="R11" s="693"/>
      <c r="S11" s="693"/>
      <c r="T11" s="693"/>
      <c r="U11" s="693"/>
      <c r="V11" s="693"/>
      <c r="W11" s="689"/>
      <c r="X11" s="689"/>
      <c r="Y11" s="689"/>
      <c r="Z11" s="689"/>
      <c r="AA11" s="689"/>
      <c r="AB11" s="689"/>
      <c r="AC11" s="689"/>
      <c r="AD11" s="689"/>
    </row>
    <row r="12" spans="1:30" ht="15" customHeight="1">
      <c r="P12" s="688"/>
      <c r="Q12" s="693"/>
      <c r="R12" s="693"/>
      <c r="S12" s="693"/>
      <c r="T12" s="693"/>
      <c r="U12" s="693"/>
      <c r="V12" s="693"/>
      <c r="W12" s="689"/>
      <c r="X12" s="689"/>
      <c r="Y12" s="689"/>
      <c r="Z12" s="689"/>
      <c r="AA12" s="689"/>
      <c r="AB12" s="689"/>
      <c r="AC12" s="689"/>
      <c r="AD12" s="689"/>
    </row>
    <row r="13" spans="1:30" ht="15" customHeight="1">
      <c r="P13" s="688"/>
      <c r="Q13" s="693"/>
      <c r="R13" s="693"/>
      <c r="S13" s="693"/>
      <c r="T13" s="693"/>
      <c r="U13" s="693"/>
      <c r="V13" s="693"/>
      <c r="W13" s="689"/>
      <c r="X13" s="689"/>
      <c r="Y13" s="689"/>
      <c r="Z13" s="689"/>
      <c r="AA13" s="689"/>
      <c r="AB13" s="689"/>
      <c r="AC13" s="689"/>
      <c r="AD13" s="689"/>
    </row>
    <row r="14" spans="1:30" ht="15" customHeight="1">
      <c r="P14" s="688"/>
      <c r="Q14" s="693"/>
      <c r="R14" s="693"/>
      <c r="S14" s="693"/>
      <c r="T14" s="693"/>
      <c r="U14" s="693"/>
      <c r="V14" s="693"/>
      <c r="W14" s="689"/>
      <c r="X14" s="689"/>
      <c r="Y14" s="689"/>
      <c r="Z14" s="689"/>
      <c r="AA14" s="689"/>
      <c r="AB14" s="689"/>
      <c r="AC14" s="689"/>
      <c r="AD14" s="689"/>
    </row>
    <row r="15" spans="1:30" ht="15" customHeight="1">
      <c r="P15" s="688"/>
      <c r="Q15" s="693"/>
      <c r="R15" s="693"/>
      <c r="S15" s="693"/>
      <c r="T15" s="693"/>
      <c r="U15" s="693"/>
      <c r="V15" s="693"/>
      <c r="W15" s="689"/>
      <c r="X15" s="689"/>
      <c r="Y15" s="689"/>
      <c r="Z15" s="689"/>
      <c r="AA15" s="689"/>
      <c r="AB15" s="689"/>
      <c r="AC15" s="689"/>
      <c r="AD15" s="689"/>
    </row>
    <row r="16" spans="1:30" ht="15" customHeight="1">
      <c r="P16" s="688"/>
      <c r="Q16" s="693"/>
      <c r="R16" s="693"/>
      <c r="S16" s="693"/>
      <c r="T16" s="693"/>
      <c r="U16" s="693"/>
      <c r="V16" s="693"/>
      <c r="W16" s="689"/>
      <c r="X16" s="689"/>
      <c r="Y16" s="689"/>
      <c r="Z16" s="689"/>
      <c r="AA16" s="689"/>
      <c r="AB16" s="689"/>
      <c r="AC16" s="689"/>
      <c r="AD16" s="689"/>
    </row>
    <row r="17" spans="1:30" ht="15" customHeight="1">
      <c r="P17" s="688"/>
      <c r="Q17" s="693"/>
      <c r="R17" s="693"/>
      <c r="S17" s="693"/>
      <c r="T17" s="693"/>
      <c r="U17" s="693"/>
      <c r="V17" s="693"/>
      <c r="W17" s="689"/>
      <c r="X17" s="689"/>
      <c r="Y17" s="689"/>
      <c r="Z17" s="689"/>
      <c r="AA17" s="689"/>
      <c r="AB17" s="689"/>
      <c r="AC17" s="689"/>
      <c r="AD17" s="689"/>
    </row>
    <row r="18" spans="1:30" ht="20.25">
      <c r="P18" s="688"/>
      <c r="Q18" s="692"/>
      <c r="R18" s="692"/>
      <c r="S18" s="692"/>
      <c r="T18" s="692"/>
      <c r="U18" s="692"/>
      <c r="V18" s="692"/>
      <c r="W18" s="689"/>
      <c r="X18" s="689"/>
      <c r="Y18" s="689"/>
      <c r="Z18" s="689"/>
      <c r="AA18" s="689"/>
      <c r="AB18" s="689"/>
      <c r="AC18" s="689"/>
      <c r="AD18" s="689"/>
    </row>
    <row r="19" spans="1:30" ht="20.25">
      <c r="P19" s="688"/>
      <c r="Q19" s="692"/>
      <c r="R19" s="692"/>
      <c r="S19" s="692"/>
      <c r="T19" s="692"/>
      <c r="U19" s="692"/>
      <c r="V19" s="692"/>
      <c r="W19" s="689"/>
      <c r="X19" s="689"/>
      <c r="Y19" s="689"/>
      <c r="Z19" s="689"/>
      <c r="AA19" s="689"/>
      <c r="AB19" s="689"/>
      <c r="AC19" s="689"/>
      <c r="AD19" s="689"/>
    </row>
    <row r="20" spans="1:30" ht="20.25">
      <c r="P20" s="688"/>
      <c r="Q20" s="692"/>
      <c r="R20" s="692"/>
      <c r="S20" s="692"/>
      <c r="T20" s="692"/>
      <c r="U20" s="692"/>
      <c r="V20" s="692"/>
      <c r="W20" s="689"/>
      <c r="X20" s="689"/>
      <c r="Y20" s="689"/>
      <c r="Z20" s="689"/>
      <c r="AA20" s="689"/>
      <c r="AB20" s="689"/>
      <c r="AC20" s="689"/>
      <c r="AD20" s="689"/>
    </row>
    <row r="21" spans="1:30" ht="23.25">
      <c r="A21" s="694"/>
      <c r="B21" s="694"/>
      <c r="C21" s="694"/>
      <c r="D21" s="695" t="s">
        <v>361</v>
      </c>
      <c r="E21" s="1125">
        <f>VLOOKUP(R1,'กรอกข้อมูล นร1'!A5:Z54,3,FALSE)</f>
        <v>0</v>
      </c>
      <c r="F21" s="1125"/>
      <c r="G21" s="1125"/>
      <c r="H21" s="1125"/>
      <c r="I21" s="1125"/>
      <c r="J21" s="1125"/>
      <c r="K21" s="1125"/>
      <c r="L21" s="1125"/>
      <c r="M21" s="694"/>
      <c r="N21" s="694"/>
      <c r="O21" s="694"/>
      <c r="P21" s="688"/>
      <c r="Q21" s="691"/>
      <c r="R21" s="691"/>
      <c r="S21" s="691"/>
      <c r="T21" s="691"/>
      <c r="U21" s="691"/>
      <c r="V21" s="691"/>
      <c r="W21" s="689"/>
      <c r="X21" s="689"/>
      <c r="Y21" s="689"/>
      <c r="Z21" s="689"/>
      <c r="AA21" s="689"/>
      <c r="AB21" s="689"/>
      <c r="AC21" s="689"/>
      <c r="AD21" s="689"/>
    </row>
    <row r="22" spans="1:30" ht="20.25">
      <c r="A22" s="694"/>
      <c r="B22" s="694"/>
      <c r="C22" s="694"/>
      <c r="D22" s="694" t="s">
        <v>78</v>
      </c>
      <c r="E22" s="694"/>
      <c r="F22" s="1128">
        <f>VLOOKUP(R1,'กรอกข้อมูล นร1'!$A$5:$AE$54,2,FALSE)</f>
        <v>0</v>
      </c>
      <c r="G22" s="1128"/>
      <c r="H22" s="1128"/>
      <c r="I22" s="694"/>
      <c r="J22" s="694"/>
      <c r="K22" s="694"/>
      <c r="L22" s="694"/>
      <c r="M22" s="694"/>
      <c r="N22" s="694"/>
      <c r="O22" s="694"/>
      <c r="P22" s="688"/>
      <c r="Q22" s="691"/>
      <c r="R22" s="691"/>
      <c r="S22" s="691"/>
      <c r="T22" s="691"/>
      <c r="U22" s="691"/>
      <c r="V22" s="691"/>
      <c r="W22" s="689"/>
      <c r="X22" s="689"/>
      <c r="Y22" s="689"/>
      <c r="Z22" s="689"/>
      <c r="AA22" s="689"/>
      <c r="AB22" s="689"/>
      <c r="AC22" s="689"/>
      <c r="AD22" s="689"/>
    </row>
    <row r="23" spans="1:30" ht="20.25">
      <c r="A23" s="694"/>
      <c r="B23" s="694"/>
      <c r="C23" s="694"/>
      <c r="D23" s="694" t="s">
        <v>362</v>
      </c>
      <c r="E23" s="1128">
        <f>VLOOKUP(R1,'กรอกข้อมูล นร1'!$A$5:$AE$54,1,FALSE)</f>
        <v>1</v>
      </c>
      <c r="F23" s="1128"/>
      <c r="G23" s="694"/>
      <c r="H23" s="694"/>
      <c r="I23" s="694"/>
      <c r="J23" s="694"/>
      <c r="K23" s="694"/>
      <c r="L23" s="694"/>
      <c r="M23" s="694"/>
      <c r="N23" s="694"/>
      <c r="O23" s="694"/>
      <c r="P23" s="688"/>
      <c r="Q23" s="691"/>
      <c r="R23" s="691"/>
      <c r="S23" s="691"/>
      <c r="T23" s="691"/>
      <c r="U23" s="691"/>
      <c r="V23" s="691"/>
      <c r="W23" s="689"/>
      <c r="X23" s="689"/>
      <c r="Y23" s="689"/>
      <c r="Z23" s="689"/>
      <c r="AA23" s="689"/>
      <c r="AB23" s="689"/>
      <c r="AC23" s="689"/>
      <c r="AD23" s="689"/>
    </row>
    <row r="24" spans="1:30" ht="20.25">
      <c r="A24" s="694"/>
      <c r="B24" s="694"/>
      <c r="C24" s="694"/>
      <c r="D24" s="694"/>
      <c r="E24" s="694"/>
      <c r="F24" s="694"/>
      <c r="H24" s="694"/>
      <c r="I24" s="694"/>
      <c r="J24" s="694"/>
      <c r="K24" s="694"/>
      <c r="L24" s="694"/>
      <c r="M24" s="694"/>
      <c r="N24" s="694"/>
      <c r="O24" s="694"/>
      <c r="P24" s="688"/>
      <c r="Q24" s="691"/>
      <c r="R24" s="691"/>
      <c r="S24" s="691"/>
      <c r="T24" s="691"/>
      <c r="U24" s="691"/>
      <c r="V24" s="691"/>
      <c r="W24" s="689"/>
      <c r="X24" s="689"/>
      <c r="Y24" s="689"/>
      <c r="Z24" s="689"/>
      <c r="AA24" s="689"/>
      <c r="AB24" s="689"/>
      <c r="AC24" s="689"/>
      <c r="AD24" s="689"/>
    </row>
    <row r="25" spans="1:30" ht="20.25">
      <c r="A25" s="694"/>
      <c r="B25" s="694"/>
      <c r="C25" s="694"/>
      <c r="D25" s="694"/>
      <c r="E25" s="694"/>
      <c r="F25" s="694"/>
      <c r="G25" s="694"/>
      <c r="H25" s="694"/>
      <c r="I25" s="694"/>
      <c r="J25" s="694"/>
      <c r="K25" s="694"/>
      <c r="L25" s="694"/>
      <c r="M25" s="694"/>
      <c r="N25" s="694"/>
      <c r="O25" s="694"/>
      <c r="P25" s="688"/>
      <c r="Q25" s="691"/>
      <c r="R25" s="691"/>
      <c r="S25" s="691"/>
      <c r="T25" s="691"/>
      <c r="U25" s="691"/>
      <c r="V25" s="691"/>
      <c r="W25" s="689"/>
      <c r="X25" s="689"/>
      <c r="Y25" s="689"/>
      <c r="Z25" s="689"/>
      <c r="AA25" s="689"/>
      <c r="AB25" s="689"/>
      <c r="AC25" s="689"/>
      <c r="AD25" s="689"/>
    </row>
    <row r="26" spans="1:30" ht="23.25">
      <c r="A26" s="694"/>
      <c r="B26" s="694"/>
      <c r="C26" s="694"/>
      <c r="D26" s="694"/>
      <c r="E26" s="694"/>
      <c r="F26" s="1131" t="s">
        <v>74</v>
      </c>
      <c r="G26" s="1131"/>
      <c r="H26" s="1131"/>
      <c r="I26" s="1132">
        <f>ข้อมูลพื้นฐาน!B8</f>
        <v>2565</v>
      </c>
      <c r="J26" s="1132"/>
      <c r="K26" s="694"/>
      <c r="L26" s="694"/>
      <c r="M26" s="694"/>
      <c r="N26" s="694"/>
      <c r="O26" s="694"/>
      <c r="P26" s="688"/>
      <c r="Q26" s="691"/>
      <c r="R26" s="691"/>
      <c r="S26" s="691"/>
      <c r="T26" s="691"/>
      <c r="U26" s="691"/>
      <c r="V26" s="691"/>
      <c r="W26" s="689"/>
      <c r="X26" s="689"/>
      <c r="Y26" s="689"/>
      <c r="Z26" s="689"/>
      <c r="AA26" s="689"/>
      <c r="AB26" s="689"/>
      <c r="AC26" s="689"/>
      <c r="AD26" s="689"/>
    </row>
    <row r="27" spans="1:30" ht="23.25">
      <c r="A27" s="694"/>
      <c r="B27" s="694"/>
      <c r="C27" s="694"/>
      <c r="D27" s="694"/>
      <c r="E27" s="694"/>
      <c r="F27" s="696" t="s">
        <v>363</v>
      </c>
      <c r="G27" s="696"/>
      <c r="H27" s="696"/>
      <c r="I27" s="696"/>
      <c r="J27" s="697">
        <f>ข้อมูลพื้นฐาน!B9</f>
        <v>0</v>
      </c>
      <c r="K27" s="694"/>
      <c r="L27" s="694"/>
      <c r="M27" s="694"/>
      <c r="N27" s="694"/>
      <c r="O27" s="694"/>
      <c r="P27" s="688"/>
      <c r="Q27" s="691"/>
      <c r="R27" s="691"/>
      <c r="S27" s="691"/>
      <c r="T27" s="691"/>
      <c r="U27" s="691"/>
      <c r="V27" s="691"/>
      <c r="W27" s="689"/>
      <c r="X27" s="689"/>
      <c r="Y27" s="689"/>
      <c r="Z27" s="689"/>
      <c r="AA27" s="689"/>
      <c r="AB27" s="689"/>
      <c r="AC27" s="689"/>
      <c r="AD27" s="689"/>
    </row>
    <row r="28" spans="1:30" ht="20.25">
      <c r="A28" s="694"/>
      <c r="B28" s="694"/>
      <c r="C28" s="694"/>
      <c r="D28" s="694"/>
      <c r="E28" s="694"/>
      <c r="F28" s="694"/>
      <c r="G28" s="694"/>
      <c r="H28" s="694"/>
      <c r="I28" s="694"/>
      <c r="J28" s="694"/>
      <c r="K28" s="694"/>
      <c r="L28" s="694"/>
      <c r="M28" s="694"/>
      <c r="N28" s="694"/>
      <c r="O28" s="694"/>
      <c r="P28" s="688"/>
      <c r="Q28" s="691"/>
      <c r="R28" s="691"/>
      <c r="S28" s="691"/>
      <c r="T28" s="691"/>
      <c r="U28" s="691"/>
      <c r="V28" s="691"/>
      <c r="W28" s="689"/>
      <c r="X28" s="689"/>
      <c r="Y28" s="689"/>
      <c r="Z28" s="689"/>
      <c r="AA28" s="689"/>
      <c r="AB28" s="689"/>
      <c r="AC28" s="689"/>
      <c r="AD28" s="689"/>
    </row>
    <row r="29" spans="1:30" ht="20.25">
      <c r="A29" s="694"/>
      <c r="B29" s="694"/>
      <c r="C29" s="694"/>
      <c r="D29" s="694"/>
      <c r="E29" s="694"/>
      <c r="F29" s="694"/>
      <c r="G29" s="694"/>
      <c r="H29" s="694"/>
      <c r="I29" s="694"/>
      <c r="J29" s="694"/>
      <c r="K29" s="694"/>
      <c r="L29" s="694"/>
      <c r="M29" s="694"/>
      <c r="N29" s="694"/>
      <c r="O29" s="694"/>
      <c r="P29" s="688"/>
      <c r="Q29" s="691"/>
      <c r="R29" s="691"/>
      <c r="S29" s="691"/>
      <c r="T29" s="691"/>
      <c r="U29" s="691"/>
      <c r="V29" s="691"/>
      <c r="W29" s="689"/>
      <c r="X29" s="689"/>
      <c r="Y29" s="689"/>
      <c r="Z29" s="689"/>
      <c r="AA29" s="689"/>
      <c r="AB29" s="689"/>
      <c r="AC29" s="689"/>
      <c r="AD29" s="689"/>
    </row>
    <row r="30" spans="1:30" ht="20.25">
      <c r="A30" s="694"/>
      <c r="B30" s="694"/>
      <c r="C30" s="694"/>
      <c r="D30" s="694" t="s">
        <v>364</v>
      </c>
      <c r="E30" s="694"/>
      <c r="F30" s="694">
        <v>1</v>
      </c>
      <c r="G30" s="1128" t="str">
        <f>ข้อมูลพื้นฐาน!B10&amp;""</f>
        <v/>
      </c>
      <c r="H30" s="1128"/>
      <c r="I30" s="1128"/>
      <c r="J30" s="1128"/>
      <c r="K30" s="1128"/>
      <c r="L30" s="1128"/>
      <c r="M30" s="694"/>
      <c r="N30" s="694"/>
      <c r="O30" s="694"/>
      <c r="P30" s="688"/>
      <c r="Q30" s="691"/>
      <c r="R30" s="691"/>
      <c r="S30" s="691"/>
      <c r="T30" s="691"/>
      <c r="U30" s="691"/>
      <c r="V30" s="691"/>
      <c r="W30" s="689"/>
      <c r="X30" s="689"/>
      <c r="Y30" s="689"/>
      <c r="Z30" s="689"/>
      <c r="AA30" s="689"/>
      <c r="AB30" s="689"/>
      <c r="AC30" s="689"/>
      <c r="AD30" s="689"/>
    </row>
    <row r="31" spans="1:30" ht="20.25">
      <c r="A31" s="694"/>
      <c r="B31" s="694"/>
      <c r="C31" s="694"/>
      <c r="D31" s="694"/>
      <c r="E31" s="694"/>
      <c r="F31" s="694">
        <v>2</v>
      </c>
      <c r="G31" s="1133" t="str">
        <f>ข้อมูลพื้นฐาน!D10&amp;""</f>
        <v/>
      </c>
      <c r="H31" s="1133"/>
      <c r="I31" s="1133"/>
      <c r="J31" s="1133"/>
      <c r="K31" s="1133"/>
      <c r="L31" s="1133"/>
      <c r="M31" s="694"/>
      <c r="N31" s="694"/>
      <c r="O31" s="694"/>
      <c r="P31" s="688"/>
      <c r="Q31" s="691"/>
      <c r="R31" s="691"/>
      <c r="S31" s="691"/>
      <c r="T31" s="691"/>
      <c r="U31" s="691"/>
      <c r="V31" s="691"/>
      <c r="W31" s="689"/>
      <c r="X31" s="689"/>
      <c r="Y31" s="689"/>
      <c r="Z31" s="689"/>
      <c r="AA31" s="689"/>
      <c r="AB31" s="689"/>
      <c r="AC31" s="689"/>
      <c r="AD31" s="689"/>
    </row>
    <row r="32" spans="1:30" ht="20.25">
      <c r="A32" s="694"/>
      <c r="B32" s="694"/>
      <c r="C32" s="694"/>
      <c r="D32" s="694"/>
      <c r="E32" s="694"/>
      <c r="F32" s="694"/>
      <c r="G32" s="694"/>
      <c r="H32" s="694"/>
      <c r="I32" s="694"/>
      <c r="J32" s="694"/>
      <c r="K32" s="694"/>
      <c r="L32" s="694"/>
      <c r="M32" s="694"/>
      <c r="N32" s="694"/>
      <c r="O32" s="694"/>
      <c r="P32" s="688"/>
      <c r="Q32" s="688"/>
      <c r="R32" s="688"/>
      <c r="S32" s="688"/>
      <c r="T32" s="688"/>
      <c r="U32" s="688"/>
      <c r="V32" s="688"/>
      <c r="W32" s="689"/>
      <c r="X32" s="689"/>
      <c r="Y32" s="689"/>
      <c r="Z32" s="689"/>
      <c r="AA32" s="689"/>
      <c r="AB32" s="689"/>
      <c r="AC32" s="689"/>
      <c r="AD32" s="689"/>
    </row>
    <row r="33" spans="1:30" ht="20.25">
      <c r="A33" s="694"/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88"/>
      <c r="Q33" s="688"/>
      <c r="R33" s="688"/>
      <c r="S33" s="688"/>
      <c r="T33" s="688"/>
      <c r="U33" s="688"/>
      <c r="V33" s="688"/>
      <c r="W33" s="689"/>
      <c r="X33" s="689"/>
      <c r="Y33" s="689"/>
      <c r="Z33" s="689"/>
      <c r="AA33" s="689"/>
      <c r="AB33" s="689"/>
      <c r="AC33" s="689"/>
      <c r="AD33" s="689"/>
    </row>
    <row r="34" spans="1:30" ht="20.25">
      <c r="A34" s="694"/>
      <c r="B34" s="694"/>
      <c r="C34" s="694"/>
      <c r="D34" s="694"/>
      <c r="E34" s="698" t="s">
        <v>103</v>
      </c>
      <c r="F34" s="1128"/>
      <c r="G34" s="1128"/>
      <c r="H34" s="1128"/>
      <c r="I34" s="1128"/>
      <c r="J34" s="1128"/>
      <c r="K34" s="1128"/>
      <c r="L34" s="694"/>
      <c r="M34" s="694"/>
      <c r="N34" s="694"/>
      <c r="O34" s="694"/>
      <c r="P34" s="688"/>
      <c r="Q34" s="688"/>
      <c r="R34" s="688"/>
      <c r="S34" s="688"/>
      <c r="T34" s="688"/>
      <c r="U34" s="688"/>
      <c r="V34" s="688"/>
      <c r="W34" s="689"/>
      <c r="X34" s="689"/>
      <c r="Y34" s="689"/>
      <c r="Z34" s="689"/>
      <c r="AA34" s="689"/>
      <c r="AB34" s="689"/>
      <c r="AC34" s="689"/>
      <c r="AD34" s="689"/>
    </row>
    <row r="35" spans="1:30" ht="20.25">
      <c r="A35" s="694"/>
      <c r="B35" s="694"/>
      <c r="C35" s="694"/>
      <c r="D35" s="694"/>
      <c r="E35" s="1126" t="str">
        <f>"( "&amp;ข้อมูลพื้นฐาน!B11&amp;" )"</f>
        <v>(  )</v>
      </c>
      <c r="F35" s="1126"/>
      <c r="G35" s="1126"/>
      <c r="H35" s="1126"/>
      <c r="I35" s="1126"/>
      <c r="J35" s="1126"/>
      <c r="K35" s="1126"/>
      <c r="L35" s="1126"/>
      <c r="M35" s="694"/>
      <c r="N35" s="694"/>
      <c r="O35" s="694"/>
      <c r="P35" s="688"/>
      <c r="Q35" s="688"/>
      <c r="R35" s="688"/>
      <c r="S35" s="688"/>
      <c r="T35" s="688"/>
      <c r="U35" s="688"/>
      <c r="V35" s="688"/>
      <c r="W35" s="689"/>
      <c r="X35" s="689"/>
      <c r="Y35" s="689"/>
      <c r="Z35" s="689"/>
      <c r="AA35" s="689"/>
      <c r="AB35" s="689"/>
      <c r="AC35" s="689"/>
      <c r="AD35" s="689"/>
    </row>
    <row r="36" spans="1:30" ht="23.25" customHeight="1">
      <c r="A36" s="694"/>
      <c r="B36" s="694"/>
      <c r="C36" s="694"/>
      <c r="D36" s="1127" t="str">
        <f>"ผู้อำนวยการโรงเรียน"&amp;ข้อมูลพื้นฐาน!B3</f>
        <v>ผู้อำนวยการโรงเรียนบ้านคลองน้ำโจน สาขาบ้านสระหลวง</v>
      </c>
      <c r="E36" s="1127"/>
      <c r="F36" s="1127"/>
      <c r="G36" s="1127"/>
      <c r="H36" s="1127"/>
      <c r="I36" s="1127"/>
      <c r="J36" s="1127"/>
      <c r="K36" s="1127"/>
      <c r="L36" s="1127"/>
      <c r="M36" s="1127"/>
      <c r="N36" s="694"/>
      <c r="O36" s="694"/>
      <c r="P36" s="688"/>
      <c r="Q36" s="688"/>
      <c r="R36" s="688"/>
      <c r="S36" s="688"/>
      <c r="T36" s="688"/>
      <c r="U36" s="688"/>
      <c r="V36" s="688"/>
      <c r="W36" s="689"/>
      <c r="X36" s="689"/>
      <c r="Y36" s="689"/>
      <c r="Z36" s="689"/>
      <c r="AA36" s="689"/>
      <c r="AB36" s="689"/>
      <c r="AC36" s="689"/>
      <c r="AD36" s="689"/>
    </row>
    <row r="37" spans="1:30" ht="20.25" hidden="1">
      <c r="A37" s="694"/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88"/>
      <c r="Q37" s="688"/>
      <c r="R37" s="688"/>
      <c r="S37" s="688"/>
      <c r="T37" s="688"/>
      <c r="U37" s="688"/>
      <c r="V37" s="688"/>
      <c r="W37" s="689"/>
      <c r="X37" s="689"/>
      <c r="Y37" s="689"/>
      <c r="Z37" s="689"/>
      <c r="AA37" s="689"/>
      <c r="AB37" s="689"/>
      <c r="AC37" s="689"/>
      <c r="AD37" s="689"/>
    </row>
    <row r="38" spans="1:30" ht="4.5" hidden="1" customHeight="1">
      <c r="A38" s="694"/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88"/>
      <c r="Q38" s="688"/>
      <c r="R38" s="688"/>
      <c r="S38" s="688"/>
      <c r="T38" s="688"/>
      <c r="U38" s="688"/>
      <c r="V38" s="688"/>
      <c r="W38" s="689"/>
      <c r="X38" s="689"/>
      <c r="Y38" s="689"/>
      <c r="Z38" s="689"/>
      <c r="AA38" s="689"/>
      <c r="AB38" s="689"/>
      <c r="AC38" s="689"/>
      <c r="AD38" s="689"/>
    </row>
    <row r="39" spans="1:30" ht="7.5" hidden="1" customHeight="1">
      <c r="P39" s="688"/>
      <c r="Q39" s="688"/>
      <c r="R39" s="688"/>
      <c r="S39" s="688"/>
      <c r="T39" s="688"/>
      <c r="U39" s="688"/>
      <c r="V39" s="688"/>
      <c r="W39" s="689"/>
      <c r="X39" s="689"/>
      <c r="Y39" s="689"/>
      <c r="Z39" s="689"/>
      <c r="AA39" s="689"/>
      <c r="AB39" s="689"/>
      <c r="AC39" s="689"/>
      <c r="AD39" s="689"/>
    </row>
    <row r="40" spans="1:30" ht="24.75" hidden="1" customHeight="1">
      <c r="P40" s="688"/>
      <c r="Q40" s="688"/>
      <c r="R40" s="688"/>
      <c r="S40" s="688"/>
      <c r="T40" s="688"/>
      <c r="U40" s="688"/>
      <c r="V40" s="688"/>
      <c r="W40" s="689"/>
      <c r="X40" s="689"/>
      <c r="Y40" s="689"/>
      <c r="Z40" s="689"/>
      <c r="AA40" s="689"/>
      <c r="AB40" s="689"/>
      <c r="AC40" s="689"/>
      <c r="AD40" s="689"/>
    </row>
    <row r="41" spans="1:30" ht="24.75" hidden="1" customHeight="1">
      <c r="P41" s="689"/>
      <c r="Q41" s="689"/>
      <c r="R41" s="689"/>
      <c r="S41" s="689"/>
      <c r="T41" s="689"/>
      <c r="U41" s="689"/>
      <c r="V41" s="689"/>
      <c r="W41" s="689"/>
      <c r="X41" s="689"/>
      <c r="Y41" s="689"/>
      <c r="Z41" s="689"/>
      <c r="AA41" s="689"/>
      <c r="AB41" s="689"/>
      <c r="AC41" s="689"/>
      <c r="AD41" s="689"/>
    </row>
    <row r="42" spans="1:30" ht="24.75" hidden="1" customHeight="1">
      <c r="P42" s="689"/>
      <c r="Q42" s="689"/>
      <c r="R42" s="689"/>
      <c r="S42" s="689"/>
      <c r="T42" s="689"/>
      <c r="U42" s="689"/>
      <c r="V42" s="689"/>
      <c r="W42" s="689"/>
      <c r="X42" s="689"/>
      <c r="Y42" s="689"/>
      <c r="Z42" s="689"/>
      <c r="AA42" s="689"/>
      <c r="AB42" s="689"/>
      <c r="AC42" s="689"/>
      <c r="AD42" s="689"/>
    </row>
    <row r="43" spans="1:30" ht="24.75" hidden="1" customHeight="1">
      <c r="P43" s="689"/>
      <c r="Q43" s="689"/>
      <c r="R43" s="689"/>
      <c r="S43" s="689"/>
      <c r="T43" s="689"/>
      <c r="U43" s="689"/>
      <c r="V43" s="689"/>
      <c r="W43" s="689"/>
      <c r="X43" s="689"/>
      <c r="Y43" s="689"/>
      <c r="Z43" s="689"/>
      <c r="AA43" s="689"/>
      <c r="AB43" s="689"/>
      <c r="AC43" s="689"/>
      <c r="AD43" s="689"/>
    </row>
    <row r="44" spans="1:30" ht="24.75" hidden="1" customHeight="1">
      <c r="P44" s="689"/>
      <c r="Q44" s="689"/>
      <c r="R44" s="689"/>
      <c r="S44" s="689"/>
      <c r="T44" s="689"/>
      <c r="U44" s="689"/>
      <c r="V44" s="689"/>
      <c r="W44" s="689"/>
      <c r="X44" s="689"/>
      <c r="Y44" s="689"/>
      <c r="Z44" s="689"/>
      <c r="AA44" s="689"/>
      <c r="AB44" s="689"/>
      <c r="AC44" s="689"/>
      <c r="AD44" s="689"/>
    </row>
    <row r="45" spans="1:30" ht="24.75" hidden="1" customHeight="1">
      <c r="A45" s="687">
        <v>1</v>
      </c>
      <c r="P45" s="689"/>
      <c r="Q45" s="689"/>
      <c r="R45" s="689"/>
      <c r="S45" s="689"/>
      <c r="T45" s="689"/>
      <c r="U45" s="689"/>
      <c r="V45" s="689"/>
      <c r="W45" s="689"/>
      <c r="X45" s="689"/>
      <c r="Y45" s="689"/>
      <c r="Z45" s="689"/>
      <c r="AA45" s="689"/>
      <c r="AB45" s="689"/>
      <c r="AC45" s="689"/>
      <c r="AD45" s="689"/>
    </row>
    <row r="46" spans="1:30" ht="24.75" hidden="1" customHeight="1">
      <c r="A46" s="687">
        <v>2</v>
      </c>
      <c r="P46" s="689"/>
      <c r="Q46" s="689"/>
      <c r="R46" s="689"/>
      <c r="S46" s="689"/>
      <c r="T46" s="689"/>
      <c r="U46" s="689"/>
      <c r="V46" s="689"/>
      <c r="W46" s="689"/>
      <c r="X46" s="689"/>
      <c r="Y46" s="689"/>
      <c r="Z46" s="689"/>
      <c r="AA46" s="689"/>
      <c r="AB46" s="689"/>
      <c r="AC46" s="689"/>
      <c r="AD46" s="689"/>
    </row>
    <row r="47" spans="1:30" ht="24.75" hidden="1" customHeight="1">
      <c r="A47" s="687">
        <v>3</v>
      </c>
      <c r="P47" s="689"/>
      <c r="Q47" s="689"/>
      <c r="R47" s="689"/>
      <c r="S47" s="689"/>
      <c r="T47" s="689"/>
      <c r="U47" s="689"/>
      <c r="V47" s="689"/>
      <c r="W47" s="689"/>
      <c r="X47" s="689"/>
      <c r="Y47" s="689"/>
      <c r="Z47" s="689"/>
      <c r="AA47" s="689"/>
      <c r="AB47" s="689"/>
      <c r="AC47" s="689"/>
      <c r="AD47" s="689"/>
    </row>
    <row r="48" spans="1:30" ht="24.75" hidden="1" customHeight="1">
      <c r="A48" s="687">
        <v>4</v>
      </c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689"/>
      <c r="AB48" s="689"/>
      <c r="AC48" s="689"/>
      <c r="AD48" s="689"/>
    </row>
    <row r="49" spans="1:30" ht="24.75" hidden="1" customHeight="1">
      <c r="A49" s="687">
        <v>5</v>
      </c>
      <c r="P49" s="689"/>
      <c r="Q49" s="689"/>
      <c r="R49" s="689"/>
      <c r="S49" s="689"/>
      <c r="T49" s="689"/>
      <c r="U49" s="689"/>
      <c r="V49" s="689"/>
      <c r="W49" s="689"/>
      <c r="X49" s="689"/>
      <c r="Y49" s="689"/>
      <c r="Z49" s="689"/>
      <c r="AA49" s="689"/>
      <c r="AB49" s="689"/>
      <c r="AC49" s="689"/>
      <c r="AD49" s="689"/>
    </row>
    <row r="50" spans="1:30" ht="24.75" hidden="1" customHeight="1">
      <c r="A50" s="687">
        <v>6</v>
      </c>
      <c r="P50" s="689"/>
      <c r="Q50" s="689"/>
      <c r="R50" s="689"/>
      <c r="S50" s="689"/>
      <c r="T50" s="689"/>
      <c r="U50" s="689"/>
      <c r="V50" s="689"/>
      <c r="W50" s="689"/>
      <c r="X50" s="689"/>
      <c r="Y50" s="689"/>
      <c r="Z50" s="689"/>
      <c r="AA50" s="689"/>
      <c r="AB50" s="689"/>
      <c r="AC50" s="689"/>
      <c r="AD50" s="689"/>
    </row>
    <row r="51" spans="1:30" ht="24.75" hidden="1" customHeight="1">
      <c r="A51" s="687">
        <v>7</v>
      </c>
      <c r="P51" s="689"/>
      <c r="Q51" s="689"/>
      <c r="R51" s="689"/>
      <c r="S51" s="689"/>
      <c r="T51" s="689"/>
      <c r="U51" s="689"/>
      <c r="V51" s="689"/>
      <c r="W51" s="689"/>
      <c r="X51" s="689"/>
      <c r="Y51" s="689"/>
      <c r="Z51" s="689"/>
      <c r="AA51" s="689"/>
      <c r="AB51" s="689"/>
      <c r="AC51" s="689"/>
      <c r="AD51" s="689"/>
    </row>
    <row r="52" spans="1:30" ht="24.75" hidden="1" customHeight="1">
      <c r="A52" s="687">
        <v>8</v>
      </c>
      <c r="P52" s="689"/>
      <c r="Q52" s="689"/>
      <c r="R52" s="689"/>
      <c r="S52" s="689"/>
      <c r="T52" s="689"/>
      <c r="U52" s="689"/>
      <c r="V52" s="689"/>
      <c r="W52" s="689"/>
      <c r="X52" s="689"/>
      <c r="Y52" s="689"/>
      <c r="Z52" s="689"/>
      <c r="AA52" s="689"/>
      <c r="AB52" s="689"/>
      <c r="AC52" s="689"/>
      <c r="AD52" s="689"/>
    </row>
    <row r="53" spans="1:30" ht="24.75" hidden="1" customHeight="1">
      <c r="A53" s="687">
        <v>9</v>
      </c>
      <c r="P53" s="689"/>
      <c r="Q53" s="689"/>
      <c r="R53" s="689"/>
      <c r="S53" s="689"/>
      <c r="T53" s="689"/>
      <c r="U53" s="689"/>
      <c r="V53" s="689"/>
      <c r="W53" s="689"/>
      <c r="X53" s="689"/>
      <c r="Y53" s="689"/>
      <c r="Z53" s="689"/>
      <c r="AA53" s="689"/>
      <c r="AB53" s="689"/>
      <c r="AC53" s="689"/>
      <c r="AD53" s="689"/>
    </row>
    <row r="54" spans="1:30" ht="24.75" hidden="1" customHeight="1">
      <c r="A54" s="687">
        <v>10</v>
      </c>
      <c r="P54" s="689"/>
      <c r="Q54" s="689"/>
      <c r="R54" s="689"/>
      <c r="S54" s="689"/>
      <c r="T54" s="689"/>
      <c r="U54" s="689"/>
      <c r="V54" s="689"/>
      <c r="W54" s="689"/>
      <c r="X54" s="689"/>
      <c r="Y54" s="689"/>
      <c r="Z54" s="689"/>
      <c r="AA54" s="689"/>
      <c r="AB54" s="689"/>
      <c r="AC54" s="689"/>
      <c r="AD54" s="689"/>
    </row>
    <row r="55" spans="1:30" ht="24.75" hidden="1" customHeight="1">
      <c r="A55" s="687">
        <v>11</v>
      </c>
      <c r="P55" s="689"/>
      <c r="Q55" s="689"/>
      <c r="R55" s="689"/>
      <c r="S55" s="689"/>
      <c r="T55" s="689"/>
      <c r="U55" s="689"/>
      <c r="V55" s="689"/>
      <c r="W55" s="689"/>
      <c r="X55" s="689"/>
      <c r="Y55" s="689"/>
      <c r="Z55" s="689"/>
      <c r="AA55" s="689"/>
      <c r="AB55" s="689"/>
      <c r="AC55" s="689"/>
      <c r="AD55" s="689"/>
    </row>
    <row r="56" spans="1:30" ht="24.75" hidden="1" customHeight="1">
      <c r="A56" s="687">
        <v>12</v>
      </c>
      <c r="P56" s="689"/>
      <c r="Q56" s="689"/>
      <c r="R56" s="689"/>
      <c r="S56" s="689"/>
      <c r="T56" s="689"/>
      <c r="U56" s="689"/>
      <c r="V56" s="689"/>
      <c r="W56" s="689"/>
      <c r="X56" s="689"/>
      <c r="Y56" s="689"/>
      <c r="Z56" s="689"/>
      <c r="AA56" s="689"/>
      <c r="AB56" s="689"/>
      <c r="AC56" s="689"/>
      <c r="AD56" s="689"/>
    </row>
    <row r="57" spans="1:30" ht="24.75" hidden="1" customHeight="1">
      <c r="A57" s="687">
        <v>13</v>
      </c>
      <c r="P57" s="689"/>
      <c r="Q57" s="689"/>
      <c r="R57" s="689"/>
      <c r="S57" s="689"/>
      <c r="T57" s="689"/>
      <c r="U57" s="689"/>
      <c r="V57" s="689"/>
      <c r="W57" s="689"/>
      <c r="X57" s="689"/>
      <c r="Y57" s="689"/>
      <c r="Z57" s="689"/>
      <c r="AA57" s="689"/>
      <c r="AB57" s="689"/>
      <c r="AC57" s="689"/>
      <c r="AD57" s="689"/>
    </row>
    <row r="58" spans="1:30" ht="24.75" hidden="1" customHeight="1">
      <c r="A58" s="687">
        <v>14</v>
      </c>
      <c r="P58" s="689"/>
      <c r="Q58" s="689"/>
      <c r="R58" s="689"/>
      <c r="S58" s="689"/>
      <c r="T58" s="689"/>
      <c r="U58" s="689"/>
      <c r="V58" s="689"/>
      <c r="W58" s="689"/>
      <c r="X58" s="689"/>
      <c r="Y58" s="689"/>
      <c r="Z58" s="689"/>
      <c r="AA58" s="689"/>
      <c r="AB58" s="689"/>
      <c r="AC58" s="689"/>
      <c r="AD58" s="689"/>
    </row>
    <row r="59" spans="1:30" ht="24.75" hidden="1" customHeight="1">
      <c r="A59" s="687">
        <v>15</v>
      </c>
      <c r="P59" s="689"/>
      <c r="Q59" s="689"/>
      <c r="R59" s="689"/>
      <c r="S59" s="689"/>
      <c r="T59" s="689"/>
      <c r="U59" s="689"/>
      <c r="V59" s="689"/>
      <c r="W59" s="689"/>
      <c r="X59" s="689"/>
      <c r="Y59" s="689"/>
      <c r="Z59" s="689"/>
      <c r="AA59" s="689"/>
      <c r="AB59" s="689"/>
      <c r="AC59" s="689"/>
      <c r="AD59" s="689"/>
    </row>
    <row r="60" spans="1:30" ht="24.75" hidden="1" customHeight="1">
      <c r="A60" s="687">
        <v>16</v>
      </c>
      <c r="P60" s="689"/>
      <c r="Q60" s="689"/>
      <c r="R60" s="689"/>
      <c r="S60" s="689"/>
      <c r="T60" s="689"/>
      <c r="U60" s="689"/>
      <c r="V60" s="689"/>
      <c r="W60" s="689"/>
      <c r="X60" s="689"/>
      <c r="Y60" s="689"/>
      <c r="Z60" s="689"/>
      <c r="AA60" s="689"/>
      <c r="AB60" s="689"/>
      <c r="AC60" s="689"/>
      <c r="AD60" s="689"/>
    </row>
    <row r="61" spans="1:30" ht="24.75" hidden="1" customHeight="1">
      <c r="A61" s="687">
        <v>17</v>
      </c>
      <c r="P61" s="689"/>
      <c r="Q61" s="689"/>
      <c r="R61" s="689"/>
      <c r="S61" s="689"/>
      <c r="T61" s="689"/>
      <c r="U61" s="689"/>
      <c r="V61" s="689"/>
      <c r="W61" s="689"/>
      <c r="X61" s="689"/>
      <c r="Y61" s="689"/>
      <c r="Z61" s="689"/>
      <c r="AA61" s="689"/>
      <c r="AB61" s="689"/>
      <c r="AC61" s="689"/>
      <c r="AD61" s="689"/>
    </row>
    <row r="62" spans="1:30" ht="24.75" hidden="1" customHeight="1">
      <c r="A62" s="687">
        <v>18</v>
      </c>
    </row>
    <row r="63" spans="1:30" ht="24.75" hidden="1" customHeight="1">
      <c r="A63" s="687">
        <v>19</v>
      </c>
    </row>
    <row r="64" spans="1:30" ht="24.75" hidden="1" customHeight="1">
      <c r="A64" s="687">
        <v>20</v>
      </c>
    </row>
    <row r="65" spans="1:1" ht="24.75" hidden="1" customHeight="1">
      <c r="A65" s="687">
        <v>21</v>
      </c>
    </row>
    <row r="66" spans="1:1" ht="24.75" hidden="1" customHeight="1">
      <c r="A66" s="687">
        <v>22</v>
      </c>
    </row>
    <row r="67" spans="1:1" ht="24.75" hidden="1" customHeight="1">
      <c r="A67" s="687">
        <v>23</v>
      </c>
    </row>
    <row r="68" spans="1:1" ht="24.75" hidden="1" customHeight="1">
      <c r="A68" s="687">
        <v>24</v>
      </c>
    </row>
    <row r="69" spans="1:1" ht="24.75" hidden="1" customHeight="1">
      <c r="A69" s="687">
        <v>25</v>
      </c>
    </row>
    <row r="70" spans="1:1" ht="24.75" hidden="1" customHeight="1">
      <c r="A70" s="687">
        <v>26</v>
      </c>
    </row>
    <row r="71" spans="1:1" ht="24.75" hidden="1" customHeight="1">
      <c r="A71" s="687">
        <v>27</v>
      </c>
    </row>
    <row r="72" spans="1:1" ht="24.75" hidden="1" customHeight="1">
      <c r="A72" s="687">
        <v>28</v>
      </c>
    </row>
    <row r="73" spans="1:1" ht="24.75" hidden="1" customHeight="1">
      <c r="A73" s="687">
        <v>29</v>
      </c>
    </row>
    <row r="74" spans="1:1" ht="24.75" hidden="1" customHeight="1">
      <c r="A74" s="687">
        <v>30</v>
      </c>
    </row>
    <row r="75" spans="1:1" ht="24.75" hidden="1" customHeight="1">
      <c r="A75" s="687">
        <v>31</v>
      </c>
    </row>
    <row r="76" spans="1:1" ht="24.75" hidden="1" customHeight="1">
      <c r="A76" s="687">
        <v>32</v>
      </c>
    </row>
    <row r="77" spans="1:1" ht="24.75" hidden="1" customHeight="1">
      <c r="A77" s="687">
        <v>33</v>
      </c>
    </row>
    <row r="78" spans="1:1" ht="24.75" hidden="1" customHeight="1">
      <c r="A78" s="687">
        <v>34</v>
      </c>
    </row>
    <row r="79" spans="1:1" ht="24.75" hidden="1" customHeight="1">
      <c r="A79" s="687">
        <v>35</v>
      </c>
    </row>
    <row r="80" spans="1:1" ht="24.75" hidden="1" customHeight="1">
      <c r="A80" s="687">
        <v>36</v>
      </c>
    </row>
    <row r="81" spans="1:1" ht="24.75" hidden="1" customHeight="1">
      <c r="A81" s="687">
        <v>37</v>
      </c>
    </row>
    <row r="82" spans="1:1" ht="24.75" hidden="1" customHeight="1">
      <c r="A82" s="687">
        <v>38</v>
      </c>
    </row>
    <row r="83" spans="1:1" ht="24.75" hidden="1" customHeight="1">
      <c r="A83" s="687">
        <v>39</v>
      </c>
    </row>
    <row r="84" spans="1:1" ht="24.75" hidden="1" customHeight="1">
      <c r="A84" s="687">
        <v>40</v>
      </c>
    </row>
    <row r="85" spans="1:1" ht="24.75" hidden="1" customHeight="1">
      <c r="A85" s="687">
        <v>41</v>
      </c>
    </row>
    <row r="86" spans="1:1" ht="24.75" hidden="1" customHeight="1">
      <c r="A86" s="687">
        <v>42</v>
      </c>
    </row>
    <row r="87" spans="1:1" ht="24.75" hidden="1" customHeight="1">
      <c r="A87" s="687">
        <v>43</v>
      </c>
    </row>
    <row r="88" spans="1:1" ht="24.75" hidden="1" customHeight="1">
      <c r="A88" s="687">
        <v>44</v>
      </c>
    </row>
    <row r="89" spans="1:1" ht="24.75" hidden="1" customHeight="1">
      <c r="A89" s="687">
        <v>45</v>
      </c>
    </row>
    <row r="90" spans="1:1" ht="24.75" hidden="1" customHeight="1"/>
  </sheetData>
  <sheetProtection selectLockedCells="1"/>
  <protectedRanges>
    <protectedRange sqref="R1" name="ช่วง1"/>
  </protectedRanges>
  <mergeCells count="16">
    <mergeCell ref="E35:L35"/>
    <mergeCell ref="D36:M36"/>
    <mergeCell ref="E23:F23"/>
    <mergeCell ref="Q1:Q3"/>
    <mergeCell ref="R1:R3"/>
    <mergeCell ref="F22:H22"/>
    <mergeCell ref="F26:H26"/>
    <mergeCell ref="I26:J26"/>
    <mergeCell ref="G30:L30"/>
    <mergeCell ref="G31:L31"/>
    <mergeCell ref="F34:K34"/>
    <mergeCell ref="S1:V3"/>
    <mergeCell ref="B8:N8"/>
    <mergeCell ref="A9:O9"/>
    <mergeCell ref="A10:O10"/>
    <mergeCell ref="E21:L21"/>
  </mergeCells>
  <pageMargins left="1.4960629921259843" right="0.31496062992125984" top="0.94488188976377963" bottom="0.74803149606299213" header="0.31496062992125984" footer="0.31496062992125984"/>
  <pageSetup paperSize="9" orientation="portrait" horizontalDpi="4294967293" verticalDpi="300" r:id="rId1"/>
  <drawing r:id="rId2"/>
  <legacyDrawing r:id="rId3"/>
  <controls>
    <mc:AlternateContent xmlns:mc="http://schemas.openxmlformats.org/markup-compatibility/2006">
      <mc:Choice Requires="x14">
        <control shapeId="23851" r:id="rId4" name="CommandButton4">
          <controlPr defaultSize="0" autoLine="0" r:id="rId5">
            <anchor moveWithCells="1">
              <from>
                <xdr:col>16</xdr:col>
                <xdr:colOff>104775</xdr:colOff>
                <xdr:row>11</xdr:row>
                <xdr:rowOff>66675</xdr:rowOff>
              </from>
              <to>
                <xdr:col>19</xdr:col>
                <xdr:colOff>390525</xdr:colOff>
                <xdr:row>14</xdr:row>
                <xdr:rowOff>76200</xdr:rowOff>
              </to>
            </anchor>
          </controlPr>
        </control>
      </mc:Choice>
      <mc:Fallback>
        <control shapeId="23851" r:id="rId4" name="CommandButton4"/>
      </mc:Fallback>
    </mc:AlternateContent>
    <mc:AlternateContent xmlns:mc="http://schemas.openxmlformats.org/markup-compatibility/2006">
      <mc:Choice Requires="x14">
        <control shapeId="23849" r:id="rId6" name="CommandButton3">
          <controlPr defaultSize="0" autoLine="0" autoPict="0" r:id="rId7">
            <anchor moveWithCells="1">
              <from>
                <xdr:col>16</xdr:col>
                <xdr:colOff>104775</xdr:colOff>
                <xdr:row>8</xdr:row>
                <xdr:rowOff>238125</xdr:rowOff>
              </from>
              <to>
                <xdr:col>21</xdr:col>
                <xdr:colOff>95250</xdr:colOff>
                <xdr:row>11</xdr:row>
                <xdr:rowOff>19050</xdr:rowOff>
              </to>
            </anchor>
          </controlPr>
        </control>
      </mc:Choice>
      <mc:Fallback>
        <control shapeId="23849" r:id="rId6" name="CommandButton3"/>
      </mc:Fallback>
    </mc:AlternateContent>
    <mc:AlternateContent xmlns:mc="http://schemas.openxmlformats.org/markup-compatibility/2006">
      <mc:Choice Requires="x14">
        <control shapeId="23848" r:id="rId8" name="CommandButton2">
          <controlPr defaultSize="0" autoLine="0" r:id="rId9">
            <anchor moveWithCells="1">
              <from>
                <xdr:col>16</xdr:col>
                <xdr:colOff>104775</xdr:colOff>
                <xdr:row>14</xdr:row>
                <xdr:rowOff>114300</xdr:rowOff>
              </from>
              <to>
                <xdr:col>19</xdr:col>
                <xdr:colOff>400050</xdr:colOff>
                <xdr:row>17</xdr:row>
                <xdr:rowOff>85725</xdr:rowOff>
              </to>
            </anchor>
          </controlPr>
        </control>
      </mc:Choice>
      <mc:Fallback>
        <control shapeId="23848" r:id="rId8" name="CommandButton2"/>
      </mc:Fallback>
    </mc:AlternateContent>
    <mc:AlternateContent xmlns:mc="http://schemas.openxmlformats.org/markup-compatibility/2006">
      <mc:Choice Requires="x14">
        <control shapeId="23847" r:id="rId10" name="CommandButton1">
          <controlPr defaultSize="0" autoLine="0" r:id="rId11">
            <anchor moveWithCells="1">
              <from>
                <xdr:col>16</xdr:col>
                <xdr:colOff>95250</xdr:colOff>
                <xdr:row>7</xdr:row>
                <xdr:rowOff>123825</xdr:rowOff>
              </from>
              <to>
                <xdr:col>17</xdr:col>
                <xdr:colOff>581025</xdr:colOff>
                <xdr:row>8</xdr:row>
                <xdr:rowOff>171450</xdr:rowOff>
              </to>
            </anchor>
          </controlPr>
        </control>
      </mc:Choice>
      <mc:Fallback>
        <control shapeId="23847" r:id="rId10" name="CommandButton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พิมพ์เลขที่" error="พิมพ์เลขที่_x000a_หรือเลือก" promptTitle="พิมพ์เลขที่">
          <x14:formula1>
            <xm:f>เกรด!$A$4:$A$53</xm:f>
          </x14:formula1>
          <xm:sqref>R1:R3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FF0000"/>
  </sheetPr>
  <dimension ref="A1:JG30"/>
  <sheetViews>
    <sheetView showGridLines="0" zoomScaleNormal="100" zoomScaleSheetLayoutView="50" workbookViewId="0">
      <selection activeCell="B4" sqref="B4:D4"/>
    </sheetView>
  </sheetViews>
  <sheetFormatPr defaultColWidth="0" defaultRowHeight="23.25" zeroHeight="1"/>
  <cols>
    <col min="1" max="1" width="9.09765625" style="220" customWidth="1"/>
    <col min="2" max="7" width="10.3984375" style="220" customWidth="1"/>
    <col min="8" max="8" width="3.69921875" style="220" customWidth="1"/>
    <col min="9" max="255" width="2.3984375" style="220" hidden="1" customWidth="1"/>
    <col min="256" max="261" width="2.3984375" style="220" customWidth="1"/>
    <col min="262" max="262" width="24.59765625" style="220" customWidth="1"/>
    <col min="263" max="267" width="2.3984375" style="220" customWidth="1"/>
    <col min="268" max="16384" width="2.3984375" style="220" hidden="1"/>
  </cols>
  <sheetData>
    <row r="1" spans="1:8"/>
    <row r="2" spans="1:8"/>
    <row r="3" spans="1:8"/>
    <row r="4" spans="1:8">
      <c r="A4" s="252" t="s">
        <v>371</v>
      </c>
      <c r="B4" s="1135" t="s">
        <v>370</v>
      </c>
      <c r="C4" s="1135"/>
      <c r="D4" s="1135"/>
    </row>
    <row r="5" spans="1:8"/>
    <row r="6" spans="1:8">
      <c r="A6" s="1138" t="s">
        <v>369</v>
      </c>
      <c r="B6" s="1138"/>
      <c r="C6" s="1138"/>
      <c r="D6" s="1138"/>
      <c r="E6" s="1138"/>
      <c r="F6" s="1138"/>
      <c r="G6" s="1138"/>
      <c r="H6" s="1138"/>
    </row>
    <row r="7" spans="1:8">
      <c r="A7" s="1138" t="s">
        <v>368</v>
      </c>
      <c r="B7" s="1138"/>
      <c r="C7" s="1138"/>
      <c r="D7" s="1138"/>
      <c r="E7" s="1138"/>
      <c r="F7" s="1138"/>
      <c r="G7" s="1138"/>
      <c r="H7" s="1138"/>
    </row>
    <row r="8" spans="1:8">
      <c r="A8" s="1138" t="s">
        <v>367</v>
      </c>
      <c r="B8" s="1138"/>
      <c r="C8" s="1138"/>
      <c r="D8" s="1138"/>
      <c r="E8" s="1138"/>
      <c r="F8" s="1138"/>
      <c r="G8" s="1138"/>
      <c r="H8" s="1138"/>
    </row>
    <row r="9" spans="1:8">
      <c r="A9" s="1139" t="s">
        <v>366</v>
      </c>
      <c r="B9" s="1139"/>
      <c r="C9" s="1139"/>
      <c r="D9" s="1139"/>
      <c r="E9" s="1139"/>
      <c r="F9" s="1139"/>
      <c r="G9" s="1139"/>
      <c r="H9" s="1139"/>
    </row>
    <row r="10" spans="1:8">
      <c r="A10" s="1139" t="s">
        <v>365</v>
      </c>
      <c r="B10" s="1139"/>
      <c r="C10" s="1139"/>
      <c r="D10" s="1139"/>
      <c r="E10" s="1139"/>
      <c r="F10" s="1139"/>
      <c r="G10" s="1139"/>
      <c r="H10" s="1139"/>
    </row>
    <row r="11" spans="1:8">
      <c r="A11" s="1136"/>
      <c r="B11" s="1136"/>
      <c r="C11" s="1136"/>
      <c r="D11" s="1136"/>
      <c r="E11" s="1136"/>
      <c r="F11" s="1136"/>
      <c r="G11" s="1136"/>
      <c r="H11" s="1136"/>
    </row>
    <row r="12" spans="1:8">
      <c r="A12" s="1136"/>
      <c r="B12" s="1136"/>
      <c r="C12" s="1136"/>
      <c r="D12" s="1136"/>
      <c r="E12" s="1136"/>
      <c r="F12" s="1136"/>
      <c r="G12" s="1136"/>
      <c r="H12" s="1136"/>
    </row>
    <row r="13" spans="1:8">
      <c r="A13" s="1136"/>
      <c r="B13" s="1136"/>
      <c r="C13" s="1136"/>
      <c r="D13" s="1136"/>
      <c r="E13" s="1136"/>
      <c r="F13" s="1136"/>
      <c r="G13" s="1136"/>
      <c r="H13" s="1136"/>
    </row>
    <row r="14" spans="1:8">
      <c r="A14" s="1137" t="s">
        <v>550</v>
      </c>
      <c r="B14" s="1137"/>
      <c r="C14" s="1137"/>
      <c r="D14" s="1137"/>
      <c r="E14" s="1137"/>
      <c r="F14" s="1137"/>
      <c r="G14" s="1137"/>
      <c r="H14" s="1137"/>
    </row>
    <row r="15" spans="1:8"/>
    <row r="16" spans="1:8"/>
    <row r="17" spans="5:8"/>
    <row r="18" spans="5:8"/>
    <row r="19" spans="5:8"/>
    <row r="20" spans="5:8"/>
    <row r="21" spans="5:8"/>
    <row r="22" spans="5:8"/>
    <row r="23" spans="5:8"/>
    <row r="24" spans="5:8"/>
    <row r="25" spans="5:8"/>
    <row r="26" spans="5:8"/>
    <row r="27" spans="5:8"/>
    <row r="28" spans="5:8"/>
    <row r="29" spans="5:8">
      <c r="E29" s="1134"/>
      <c r="F29" s="1134"/>
      <c r="G29" s="1134"/>
      <c r="H29" s="1134"/>
    </row>
    <row r="30" spans="5:8">
      <c r="E30" s="1134"/>
      <c r="F30" s="1134"/>
      <c r="G30" s="1134"/>
      <c r="H30" s="1134"/>
    </row>
  </sheetData>
  <sheetProtection algorithmName="SHA-512" hashValue="JM87sHgGe3t6XSAVi6BKkMTpmOi7Ja6fcQ7rHsu6HtbM9Geuwau0GTeMlN0HBlB3zKwyG9zF5A9lhZk9ZRvT9Q==" saltValue="W3Jat0GvsmQYSlDBTpvUXA==" spinCount="100000" sheet="1" objects="1" scenarios="1" selectLockedCells="1"/>
  <mergeCells count="12">
    <mergeCell ref="E30:H30"/>
    <mergeCell ref="B4:D4"/>
    <mergeCell ref="A12:H12"/>
    <mergeCell ref="A13:H13"/>
    <mergeCell ref="A14:H14"/>
    <mergeCell ref="A6:H6"/>
    <mergeCell ref="A7:H7"/>
    <mergeCell ref="A8:H8"/>
    <mergeCell ref="A9:H9"/>
    <mergeCell ref="A10:H10"/>
    <mergeCell ref="A11:H11"/>
    <mergeCell ref="E29:H29"/>
  </mergeCells>
  <pageMargins left="1.5748031496062993" right="0.31496062992125984" top="0.74803149606299213" bottom="0.74803149606299213" header="0.31496062992125984" footer="0.31496062992125984"/>
  <pageSetup orientation="portrait" blackAndWhite="1" horizontalDpi="300" verticalDpi="300" r:id="rId1"/>
  <headerFooter>
    <oddHeader>&amp;R1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0000"/>
  </sheetPr>
  <dimension ref="A1:JE140"/>
  <sheetViews>
    <sheetView showGridLines="0" view="pageBreakPreview" zoomScale="110" zoomScaleNormal="100" zoomScaleSheetLayoutView="110" workbookViewId="0">
      <selection activeCell="G8" sqref="G8:I8"/>
    </sheetView>
  </sheetViews>
  <sheetFormatPr defaultColWidth="0" defaultRowHeight="15" zeroHeight="1"/>
  <cols>
    <col min="1" max="1" width="9.09765625" style="219" customWidth="1"/>
    <col min="2" max="2" width="10" style="219" customWidth="1"/>
    <col min="3" max="3" width="6.3984375" style="219" customWidth="1"/>
    <col min="4" max="4" width="7.8984375" style="219" customWidth="1"/>
    <col min="5" max="5" width="7.69921875" style="219" customWidth="1"/>
    <col min="6" max="6" width="12.3984375" style="219" bestFit="1" customWidth="1"/>
    <col min="7" max="7" width="6.3984375" style="219" customWidth="1"/>
    <col min="8" max="8" width="9.09765625" style="219" customWidth="1"/>
    <col min="9" max="9" width="4.3984375" style="219" customWidth="1"/>
    <col min="10" max="23" width="0" style="219" hidden="1" customWidth="1"/>
    <col min="24" max="255" width="3.09765625" style="219" hidden="1" customWidth="1"/>
    <col min="256" max="260" width="3.09765625" style="219" customWidth="1"/>
    <col min="261" max="261" width="26.8984375" style="219" customWidth="1"/>
    <col min="262" max="265" width="3.09765625" style="219" customWidth="1"/>
    <col min="266" max="16384" width="3.09765625" style="219" hidden="1"/>
  </cols>
  <sheetData>
    <row r="1" spans="1:21" ht="30" customHeight="1" thickTop="1" thickBot="1">
      <c r="A1" s="1144" t="s">
        <v>380</v>
      </c>
      <c r="B1" s="1145"/>
      <c r="C1" s="1145"/>
      <c r="D1" s="1145"/>
      <c r="E1" s="1145"/>
      <c r="F1" s="1145"/>
      <c r="G1" s="1145"/>
      <c r="H1" s="1145"/>
      <c r="I1" s="1146"/>
    </row>
    <row r="2" spans="1:21" ht="12.75" customHeight="1" thickTop="1"/>
    <row r="3" spans="1:21" ht="29.25" customHeight="1">
      <c r="A3" s="1138" t="s">
        <v>379</v>
      </c>
      <c r="B3" s="1138"/>
      <c r="C3" s="1142">
        <f>VLOOKUP('ปก ปพ.6'!R1,'กรอกข้อมูล นร1'!A5:Z54,3,FALSE)</f>
        <v>0</v>
      </c>
      <c r="D3" s="1142"/>
      <c r="E3" s="1142"/>
      <c r="F3" s="1142"/>
      <c r="G3" s="1142"/>
      <c r="H3" s="222" t="s">
        <v>333</v>
      </c>
      <c r="I3" s="223">
        <f>VLOOKUP('ปก ปพ.6'!R1,'กรอกข้อมูล นร1'!A5:Z54,8,FALSE)</f>
        <v>0</v>
      </c>
    </row>
    <row r="4" spans="1:21" ht="29.25" customHeight="1">
      <c r="A4" s="1138" t="s">
        <v>378</v>
      </c>
      <c r="B4" s="1138"/>
      <c r="C4" s="1143">
        <f>VLOOKUP('ปก ปพ.6'!R1,'กรอกข้อมูล นร1'!A5:Z54,6,FALSE)</f>
        <v>0</v>
      </c>
      <c r="D4" s="1143"/>
      <c r="E4" s="1143"/>
      <c r="F4" s="228"/>
      <c r="G4" s="228"/>
      <c r="H4" s="228"/>
      <c r="I4" s="228"/>
      <c r="L4" s="226"/>
      <c r="M4" s="226"/>
      <c r="N4" s="226"/>
      <c r="O4" s="226"/>
      <c r="P4" s="226"/>
      <c r="Q4" s="226"/>
      <c r="R4" s="226"/>
      <c r="S4" s="226"/>
      <c r="T4" s="226"/>
      <c r="U4" s="226"/>
    </row>
    <row r="5" spans="1:21" ht="29.25" customHeight="1">
      <c r="A5" s="222" t="s">
        <v>334</v>
      </c>
      <c r="B5" s="1142">
        <f>VLOOKUP('ปก ปพ.6'!R1,'กรอกข้อมูล นร1'!A5:Z54,9,FALSE)</f>
        <v>0</v>
      </c>
      <c r="C5" s="1142"/>
      <c r="D5" s="227" t="s">
        <v>335</v>
      </c>
      <c r="E5" s="1142">
        <f>VLOOKUP('ปก ปพ.6'!R1,'กรอกข้อมูล นร1'!A5:Z54,10,FALSE)</f>
        <v>0</v>
      </c>
      <c r="F5" s="1142"/>
      <c r="G5" s="222" t="s">
        <v>336</v>
      </c>
      <c r="H5" s="1142">
        <f>VLOOKUP('ปก ปพ.6'!R1,'กรอกข้อมูล นร1'!A5:Z54,11,FALSE)</f>
        <v>0</v>
      </c>
      <c r="I5" s="1142"/>
      <c r="L5" s="226"/>
      <c r="M5" s="226"/>
      <c r="N5" s="226"/>
      <c r="O5" s="226"/>
      <c r="P5" s="226"/>
      <c r="Q5" s="226"/>
      <c r="R5" s="226"/>
      <c r="S5" s="226"/>
      <c r="T5" s="226"/>
      <c r="U5" s="226"/>
    </row>
    <row r="6" spans="1:21" ht="29.25" customHeight="1">
      <c r="A6" s="1138" t="s">
        <v>377</v>
      </c>
      <c r="B6" s="1138"/>
      <c r="C6" s="1147">
        <f>VLOOKUP('ปก ปพ.6'!R1,'กรอกข้อมูล นร1'!A5:Z54,4,FALSE)</f>
        <v>0</v>
      </c>
      <c r="D6" s="1147"/>
      <c r="E6" s="1147"/>
      <c r="F6" s="224"/>
      <c r="G6" s="224"/>
      <c r="H6" s="224"/>
      <c r="I6" s="224"/>
      <c r="L6" s="226"/>
      <c r="M6" s="226"/>
      <c r="N6" s="226"/>
      <c r="O6" s="226"/>
      <c r="P6" s="226"/>
      <c r="Q6" s="226"/>
      <c r="R6" s="226"/>
      <c r="S6" s="226"/>
      <c r="T6" s="226"/>
      <c r="U6" s="226"/>
    </row>
    <row r="7" spans="1:21" ht="29.25" customHeight="1">
      <c r="A7" s="221" t="s">
        <v>12</v>
      </c>
      <c r="B7" s="1142">
        <f>VLOOKUP('ปก ปพ.6'!R1,'กรอกข้อมูล นร1'!A5:Z54,12,FALSE)</f>
        <v>0</v>
      </c>
      <c r="C7" s="1142"/>
      <c r="D7" s="1142"/>
      <c r="E7" s="1142"/>
      <c r="F7" s="222" t="s">
        <v>14</v>
      </c>
      <c r="G7" s="1142">
        <f>VLOOKUP('ปก ปพ.6'!R1,'กรอกข้อมูล นร1'!A5:Z54,13,FALSE)</f>
        <v>0</v>
      </c>
      <c r="H7" s="1142"/>
      <c r="I7" s="1142"/>
      <c r="L7" s="1140"/>
      <c r="M7" s="1140"/>
      <c r="N7" s="1140"/>
      <c r="O7" s="1140"/>
      <c r="P7" s="1140"/>
      <c r="Q7" s="1140"/>
      <c r="R7" s="1140"/>
      <c r="S7" s="1140"/>
      <c r="T7" s="1140"/>
      <c r="U7" s="1140"/>
    </row>
    <row r="8" spans="1:21" ht="29.25" customHeight="1">
      <c r="A8" s="221" t="s">
        <v>376</v>
      </c>
      <c r="B8" s="1143">
        <f>VLOOKUP('ปก ปพ.6'!R1,'กรอกข้อมูล นร1'!A5:Z54,14,FALSE)</f>
        <v>0</v>
      </c>
      <c r="C8" s="1143"/>
      <c r="D8" s="1143"/>
      <c r="E8" s="1143"/>
      <c r="F8" s="222" t="s">
        <v>14</v>
      </c>
      <c r="G8" s="1143">
        <f>VLOOKUP('ปก ปพ.6'!R1,'กรอกข้อมูล นร1'!A5:Z54,15,FALSE)</f>
        <v>0</v>
      </c>
      <c r="H8" s="1143"/>
      <c r="I8" s="1143"/>
    </row>
    <row r="9" spans="1:21" ht="29.25" customHeight="1">
      <c r="A9" s="221" t="s">
        <v>375</v>
      </c>
      <c r="B9" s="225"/>
      <c r="C9" s="1143">
        <f>VLOOKUP('ปก ปพ.6'!R1,'กรอกข้อมูล นร1'!A5:Z54,16,FALSE)</f>
        <v>0</v>
      </c>
      <c r="D9" s="1143"/>
      <c r="E9" s="1143"/>
      <c r="F9" s="222" t="s">
        <v>14</v>
      </c>
      <c r="G9" s="1143">
        <f>VLOOKUP('ปก ปพ.6'!R1,'กรอกข้อมูล นร1'!A5:Z54,17,FALSE)</f>
        <v>0</v>
      </c>
      <c r="H9" s="1143"/>
      <c r="I9" s="1143"/>
    </row>
    <row r="10" spans="1:21" ht="29.25" customHeight="1">
      <c r="A10" s="221" t="s">
        <v>374</v>
      </c>
      <c r="B10" s="221"/>
      <c r="C10" s="225"/>
      <c r="D10" s="1143">
        <f>VLOOKUP('ปก ปพ.6'!R1,'กรอกข้อมูล นร1'!A5:Z54,18,FALSE)</f>
        <v>0</v>
      </c>
      <c r="E10" s="1143"/>
      <c r="F10" s="224"/>
      <c r="G10" s="224"/>
      <c r="H10" s="224"/>
      <c r="I10" s="224"/>
    </row>
    <row r="11" spans="1:21" ht="29.25" customHeight="1">
      <c r="A11" s="221"/>
      <c r="B11" s="221"/>
      <c r="C11" s="221"/>
      <c r="D11" s="221"/>
      <c r="E11" s="221"/>
      <c r="F11" s="221"/>
      <c r="G11" s="221"/>
      <c r="H11" s="221"/>
      <c r="I11" s="221"/>
    </row>
    <row r="12" spans="1:21" ht="29.25" customHeight="1">
      <c r="A12" s="1141" t="s">
        <v>373</v>
      </c>
      <c r="B12" s="1141"/>
      <c r="C12" s="1142">
        <f>VLOOKUP('ปก ปพ.6'!R1,'กรอกข้อมูล นร1'!A5:Z54,19,FALSE)</f>
        <v>0</v>
      </c>
      <c r="D12" s="1142"/>
      <c r="E12" s="222" t="s">
        <v>372</v>
      </c>
      <c r="F12" s="223">
        <f>VLOOKUP('ปก ปพ.6'!R1,'กรอกข้อมูล นร1'!A5:Z54,22,FALSE)</f>
        <v>0</v>
      </c>
      <c r="G12" s="222" t="s">
        <v>337</v>
      </c>
      <c r="H12" s="1142">
        <f>VLOOKUP('ปก ปพ.6'!R1,'กรอกข้อมูล นร1'!A5:Z54,20,FALSE)</f>
        <v>0</v>
      </c>
      <c r="I12" s="1142"/>
    </row>
    <row r="13" spans="1:21" ht="29.25" customHeight="1">
      <c r="A13" s="221" t="s">
        <v>338</v>
      </c>
      <c r="B13" s="1142">
        <f>VLOOKUP('ปก ปพ.6'!R1,'กรอกข้อมูล นร1'!A5:Z54,21,FALSE)</f>
        <v>0</v>
      </c>
      <c r="C13" s="1142"/>
      <c r="D13" s="222" t="s">
        <v>19</v>
      </c>
      <c r="E13" s="1142">
        <f>VLOOKUP('ปก ปพ.6'!R1,'กรอกข้อมูล นร1'!A5:Z54,23,FALSE)</f>
        <v>0</v>
      </c>
      <c r="F13" s="1142"/>
      <c r="G13" s="222" t="s">
        <v>7</v>
      </c>
      <c r="H13" s="1143">
        <f>VLOOKUP('ปก ปพ.6'!R1,'กรอกข้อมูล นร1'!A5:Z54,24,FALSE)</f>
        <v>0</v>
      </c>
      <c r="I13" s="1143"/>
    </row>
    <row r="14" spans="1:21" ht="29.25" customHeight="1">
      <c r="A14" s="221" t="s">
        <v>20</v>
      </c>
      <c r="B14" s="1142">
        <f>VLOOKUP('ปก ปพ.6'!R1,'กรอกข้อมูล นร1'!A5:Z54,25,FALSE)</f>
        <v>0</v>
      </c>
      <c r="C14" s="1142"/>
      <c r="D14" s="1142"/>
      <c r="E14" s="221" t="s">
        <v>339</v>
      </c>
      <c r="F14" s="1142">
        <f>VLOOKUP('ปก ปพ.6'!R1,'กรอกข้อมูล นร1'!A5:Z54,26,FALSE)</f>
        <v>0</v>
      </c>
      <c r="G14" s="1142"/>
      <c r="H14" s="1142"/>
      <c r="I14" s="221"/>
    </row>
    <row r="15" spans="1:21" ht="18" customHeight="1" thickBot="1">
      <c r="A15" s="221"/>
      <c r="B15" s="221"/>
      <c r="C15" s="221"/>
      <c r="D15" s="221"/>
      <c r="E15" s="221"/>
      <c r="F15" s="221"/>
      <c r="G15" s="221"/>
      <c r="H15" s="221"/>
      <c r="I15" s="221"/>
    </row>
    <row r="16" spans="1:21" ht="29.25" customHeight="1" thickTop="1" thickBot="1">
      <c r="A16" s="1144" t="s">
        <v>587</v>
      </c>
      <c r="B16" s="1145"/>
      <c r="C16" s="1145"/>
      <c r="D16" s="1145"/>
      <c r="E16" s="1145"/>
      <c r="F16" s="1145"/>
      <c r="G16" s="1145"/>
      <c r="H16" s="1145"/>
      <c r="I16" s="1146"/>
    </row>
    <row r="17" spans="1:9" ht="29.25" customHeight="1" thickTop="1">
      <c r="A17" s="221"/>
      <c r="B17" s="221"/>
      <c r="C17" s="221"/>
      <c r="D17" s="221"/>
      <c r="E17" s="221"/>
      <c r="F17" s="221"/>
      <c r="G17" s="221"/>
      <c r="H17" s="221"/>
      <c r="I17" s="221"/>
    </row>
    <row r="18" spans="1:9" ht="29.25" customHeight="1">
      <c r="A18" s="221"/>
      <c r="B18" s="221"/>
      <c r="C18" s="221"/>
      <c r="D18" s="221"/>
      <c r="E18" s="221"/>
      <c r="F18" s="221"/>
      <c r="G18" s="221"/>
      <c r="H18" s="221"/>
      <c r="I18" s="221"/>
    </row>
    <row r="19" spans="1:9" ht="29.25" customHeight="1">
      <c r="A19" s="221"/>
      <c r="B19" s="221"/>
      <c r="C19" s="221"/>
      <c r="D19" s="221"/>
      <c r="E19" s="221"/>
      <c r="F19" s="221"/>
      <c r="G19" s="221"/>
      <c r="H19" s="221"/>
      <c r="I19" s="221"/>
    </row>
    <row r="20" spans="1:9" ht="29.25" customHeight="1">
      <c r="A20" s="221"/>
      <c r="B20" s="221"/>
      <c r="C20" s="221"/>
      <c r="D20" s="221"/>
      <c r="E20" s="221"/>
      <c r="F20" s="221"/>
      <c r="G20" s="221"/>
      <c r="H20" s="221"/>
      <c r="I20" s="221"/>
    </row>
    <row r="21" spans="1:9" ht="29.25" customHeight="1">
      <c r="A21" s="221"/>
      <c r="B21" s="221"/>
      <c r="C21" s="221"/>
      <c r="D21" s="221"/>
      <c r="E21" s="221"/>
      <c r="F21" s="221"/>
      <c r="G21" s="221"/>
      <c r="H21" s="221"/>
      <c r="I21" s="221"/>
    </row>
    <row r="22" spans="1:9" ht="29.25" customHeight="1">
      <c r="A22" s="221"/>
      <c r="B22" s="221"/>
      <c r="C22" s="221"/>
      <c r="D22" s="221"/>
      <c r="E22" s="221"/>
      <c r="F22" s="221"/>
      <c r="G22" s="221"/>
      <c r="H22" s="221"/>
      <c r="I22" s="221"/>
    </row>
    <row r="23" spans="1:9" ht="29.25" customHeight="1">
      <c r="A23" s="221"/>
      <c r="B23" s="221"/>
      <c r="C23" s="221"/>
      <c r="D23" s="221"/>
      <c r="E23" s="221"/>
      <c r="F23" s="221"/>
      <c r="G23" s="221"/>
      <c r="H23" s="221"/>
      <c r="I23" s="221"/>
    </row>
    <row r="24" spans="1:9" ht="29.25" customHeight="1">
      <c r="A24" s="221"/>
      <c r="B24" s="221"/>
      <c r="C24" s="221"/>
      <c r="D24" s="221"/>
      <c r="E24" s="221"/>
      <c r="F24" s="221"/>
      <c r="G24" s="221"/>
      <c r="H24" s="221"/>
      <c r="I24" s="221"/>
    </row>
    <row r="25" spans="1:9" ht="29.25" hidden="1" customHeight="1">
      <c r="A25" s="221"/>
      <c r="B25" s="221"/>
      <c r="C25" s="221"/>
      <c r="D25" s="221"/>
      <c r="E25" s="221"/>
      <c r="F25" s="221"/>
      <c r="G25" s="221"/>
      <c r="H25" s="221"/>
      <c r="I25" s="221"/>
    </row>
    <row r="26" spans="1:9" ht="29.25" hidden="1" customHeight="1">
      <c r="A26" s="221"/>
      <c r="B26" s="221"/>
      <c r="C26" s="221"/>
      <c r="D26" s="221"/>
      <c r="E26" s="221"/>
      <c r="F26" s="221"/>
      <c r="G26" s="221"/>
      <c r="H26" s="221"/>
      <c r="I26" s="221"/>
    </row>
    <row r="27" spans="1:9" ht="29.25" hidden="1" customHeight="1">
      <c r="A27" s="221"/>
      <c r="B27" s="221"/>
      <c r="C27" s="221"/>
      <c r="D27" s="221"/>
      <c r="E27" s="221"/>
      <c r="F27" s="221"/>
      <c r="G27" s="221"/>
      <c r="H27" s="221"/>
      <c r="I27" s="221"/>
    </row>
    <row r="28" spans="1:9" ht="29.25" hidden="1" customHeight="1">
      <c r="A28" s="221"/>
      <c r="B28" s="221"/>
      <c r="C28" s="221"/>
      <c r="D28" s="221"/>
      <c r="E28" s="221"/>
      <c r="F28" s="221"/>
      <c r="G28" s="221"/>
      <c r="H28" s="221"/>
      <c r="I28" s="221"/>
    </row>
    <row r="29" spans="1:9" ht="29.25" hidden="1" customHeight="1">
      <c r="A29" s="221"/>
      <c r="B29" s="221"/>
      <c r="C29" s="221"/>
      <c r="D29" s="221"/>
      <c r="E29" s="221"/>
      <c r="F29" s="221"/>
      <c r="G29" s="221"/>
      <c r="H29" s="221"/>
      <c r="I29" s="221"/>
    </row>
    <row r="30" spans="1:9" ht="29.25" hidden="1" customHeight="1">
      <c r="A30" s="221"/>
      <c r="B30" s="221"/>
      <c r="C30" s="221"/>
      <c r="D30" s="221"/>
      <c r="E30" s="221"/>
      <c r="F30" s="221"/>
      <c r="G30" s="221"/>
      <c r="H30" s="221"/>
      <c r="I30" s="221"/>
    </row>
    <row r="31" spans="1:9" ht="29.25" hidden="1" customHeight="1">
      <c r="A31" s="221"/>
      <c r="B31" s="221"/>
      <c r="C31" s="221"/>
      <c r="D31" s="221"/>
      <c r="E31" s="221"/>
      <c r="F31" s="221"/>
      <c r="G31" s="221"/>
      <c r="H31" s="221"/>
      <c r="I31" s="221"/>
    </row>
    <row r="32" spans="1:9" ht="29.25" hidden="1" customHeight="1">
      <c r="A32" s="221"/>
      <c r="B32" s="221"/>
      <c r="C32" s="221"/>
      <c r="D32" s="221"/>
      <c r="E32" s="221"/>
      <c r="F32" s="221"/>
      <c r="G32" s="221"/>
      <c r="H32" s="221"/>
      <c r="I32" s="221"/>
    </row>
    <row r="33" spans="1:9" ht="29.25" hidden="1" customHeight="1">
      <c r="A33" s="221"/>
      <c r="B33" s="221"/>
      <c r="C33" s="221"/>
      <c r="D33" s="221"/>
      <c r="E33" s="221"/>
      <c r="F33" s="221"/>
      <c r="G33" s="221"/>
      <c r="H33" s="221"/>
      <c r="I33" s="221"/>
    </row>
    <row r="34" spans="1:9" ht="29.25" hidden="1" customHeight="1">
      <c r="A34" s="221"/>
      <c r="B34" s="221"/>
      <c r="C34" s="221"/>
      <c r="D34" s="221"/>
      <c r="E34" s="221"/>
      <c r="F34" s="221"/>
      <c r="G34" s="221"/>
      <c r="H34" s="221"/>
      <c r="I34" s="221"/>
    </row>
    <row r="35" spans="1:9" ht="21" hidden="1">
      <c r="A35" s="221"/>
      <c r="B35" s="221"/>
      <c r="C35" s="221"/>
      <c r="D35" s="221"/>
      <c r="E35" s="221"/>
      <c r="F35" s="221"/>
      <c r="G35" s="221"/>
      <c r="H35" s="221"/>
      <c r="I35" s="221"/>
    </row>
    <row r="36" spans="1:9" ht="21" hidden="1">
      <c r="A36" s="221"/>
      <c r="B36" s="221"/>
      <c r="C36" s="221"/>
      <c r="D36" s="221"/>
      <c r="E36" s="221"/>
      <c r="F36" s="221"/>
      <c r="G36" s="221"/>
      <c r="H36" s="221"/>
      <c r="I36" s="221"/>
    </row>
    <row r="37" spans="1:9" ht="21" hidden="1">
      <c r="A37" s="221"/>
      <c r="B37" s="221"/>
      <c r="C37" s="221"/>
      <c r="D37" s="221"/>
      <c r="E37" s="221"/>
      <c r="F37" s="221"/>
      <c r="G37" s="221"/>
      <c r="H37" s="221"/>
      <c r="I37" s="221"/>
    </row>
    <row r="38" spans="1:9" ht="21" hidden="1">
      <c r="A38" s="221"/>
      <c r="B38" s="221"/>
      <c r="C38" s="221"/>
      <c r="D38" s="221"/>
      <c r="E38" s="221"/>
      <c r="F38" s="221"/>
      <c r="G38" s="221"/>
      <c r="H38" s="221"/>
      <c r="I38" s="221"/>
    </row>
    <row r="39" spans="1:9" ht="21" hidden="1">
      <c r="A39" s="221"/>
      <c r="B39" s="221"/>
      <c r="C39" s="221"/>
      <c r="D39" s="221"/>
      <c r="E39" s="221"/>
      <c r="F39" s="221"/>
      <c r="G39" s="221"/>
      <c r="H39" s="221"/>
      <c r="I39" s="221"/>
    </row>
    <row r="40" spans="1:9" ht="21" hidden="1">
      <c r="A40" s="221"/>
      <c r="B40" s="221"/>
      <c r="C40" s="221"/>
      <c r="D40" s="221"/>
      <c r="E40" s="221"/>
      <c r="F40" s="221"/>
      <c r="G40" s="221"/>
      <c r="H40" s="221"/>
      <c r="I40" s="221"/>
    </row>
    <row r="41" spans="1:9" ht="21" hidden="1">
      <c r="A41" s="221"/>
      <c r="B41" s="221"/>
      <c r="C41" s="221"/>
      <c r="D41" s="221"/>
      <c r="E41" s="221"/>
      <c r="F41" s="221"/>
      <c r="G41" s="221"/>
      <c r="H41" s="221"/>
      <c r="I41" s="221"/>
    </row>
    <row r="42" spans="1:9" ht="21" hidden="1">
      <c r="A42" s="221"/>
      <c r="B42" s="221"/>
      <c r="C42" s="221"/>
      <c r="D42" s="221"/>
      <c r="E42" s="221"/>
      <c r="F42" s="221"/>
      <c r="G42" s="221"/>
      <c r="H42" s="221"/>
      <c r="I42" s="221"/>
    </row>
    <row r="43" spans="1:9" ht="21" hidden="1">
      <c r="A43" s="221"/>
      <c r="B43" s="221"/>
      <c r="C43" s="221"/>
      <c r="D43" s="221"/>
      <c r="E43" s="221"/>
      <c r="F43" s="221"/>
      <c r="G43" s="221"/>
      <c r="H43" s="221"/>
      <c r="I43" s="221"/>
    </row>
    <row r="44" spans="1:9" ht="21" hidden="1">
      <c r="A44" s="221"/>
      <c r="B44" s="221"/>
      <c r="C44" s="221"/>
      <c r="D44" s="221"/>
      <c r="E44" s="221"/>
      <c r="F44" s="221"/>
      <c r="G44" s="221"/>
      <c r="H44" s="221"/>
      <c r="I44" s="221"/>
    </row>
    <row r="45" spans="1:9" ht="21" hidden="1">
      <c r="A45" s="221"/>
      <c r="B45" s="221"/>
      <c r="C45" s="221"/>
      <c r="D45" s="221"/>
      <c r="E45" s="221"/>
      <c r="F45" s="221"/>
      <c r="G45" s="221"/>
      <c r="H45" s="221"/>
      <c r="I45" s="221"/>
    </row>
    <row r="46" spans="1:9" ht="21" hidden="1">
      <c r="A46" s="221"/>
      <c r="B46" s="221"/>
      <c r="C46" s="221"/>
      <c r="D46" s="221"/>
      <c r="E46" s="221"/>
      <c r="F46" s="221"/>
      <c r="G46" s="221"/>
      <c r="H46" s="221"/>
      <c r="I46" s="221"/>
    </row>
    <row r="47" spans="1:9" ht="21" hidden="1">
      <c r="A47" s="221"/>
      <c r="B47" s="221"/>
      <c r="C47" s="221"/>
      <c r="D47" s="221"/>
      <c r="E47" s="221"/>
      <c r="F47" s="221"/>
      <c r="G47" s="221"/>
      <c r="H47" s="221"/>
      <c r="I47" s="221"/>
    </row>
    <row r="48" spans="1:9" ht="21" hidden="1">
      <c r="A48" s="221"/>
      <c r="B48" s="221"/>
      <c r="C48" s="221"/>
      <c r="D48" s="221"/>
      <c r="E48" s="221"/>
      <c r="F48" s="221"/>
      <c r="G48" s="221"/>
      <c r="H48" s="221"/>
      <c r="I48" s="221"/>
    </row>
    <row r="49" spans="1:9" ht="21" hidden="1">
      <c r="A49" s="221"/>
      <c r="B49" s="221"/>
      <c r="C49" s="221"/>
      <c r="D49" s="221"/>
      <c r="E49" s="221"/>
      <c r="F49" s="221"/>
      <c r="G49" s="221"/>
      <c r="H49" s="221"/>
      <c r="I49" s="221"/>
    </row>
    <row r="50" spans="1:9" ht="21" hidden="1">
      <c r="A50" s="221"/>
      <c r="B50" s="221"/>
      <c r="C50" s="221"/>
      <c r="D50" s="221"/>
      <c r="E50" s="221"/>
      <c r="F50" s="221"/>
      <c r="G50" s="221"/>
      <c r="H50" s="221"/>
      <c r="I50" s="221"/>
    </row>
    <row r="51" spans="1:9" ht="21" hidden="1">
      <c r="A51" s="221"/>
      <c r="B51" s="221"/>
      <c r="C51" s="221"/>
      <c r="D51" s="221"/>
      <c r="E51" s="221"/>
      <c r="F51" s="221"/>
      <c r="G51" s="221"/>
      <c r="H51" s="221"/>
      <c r="I51" s="221"/>
    </row>
    <row r="52" spans="1:9" ht="21" hidden="1">
      <c r="A52" s="221"/>
      <c r="B52" s="221"/>
      <c r="C52" s="221"/>
      <c r="D52" s="221"/>
      <c r="E52" s="221"/>
      <c r="F52" s="221"/>
      <c r="G52" s="221"/>
      <c r="H52" s="221"/>
      <c r="I52" s="221"/>
    </row>
    <row r="53" spans="1:9" ht="21" hidden="1">
      <c r="A53" s="221"/>
      <c r="B53" s="221"/>
      <c r="C53" s="221"/>
      <c r="D53" s="221"/>
      <c r="E53" s="221"/>
      <c r="F53" s="221"/>
      <c r="G53" s="221"/>
      <c r="H53" s="221"/>
      <c r="I53" s="221"/>
    </row>
    <row r="54" spans="1:9" ht="21" hidden="1">
      <c r="A54" s="221"/>
      <c r="B54" s="221"/>
      <c r="C54" s="221"/>
      <c r="D54" s="221"/>
      <c r="E54" s="221"/>
      <c r="F54" s="221"/>
      <c r="G54" s="221"/>
      <c r="H54" s="221"/>
      <c r="I54" s="221"/>
    </row>
    <row r="55" spans="1:9" ht="21" hidden="1">
      <c r="A55" s="221"/>
      <c r="B55" s="221"/>
      <c r="C55" s="221"/>
      <c r="D55" s="221"/>
      <c r="E55" s="221"/>
      <c r="F55" s="221"/>
      <c r="G55" s="221"/>
      <c r="H55" s="221"/>
      <c r="I55" s="221"/>
    </row>
    <row r="56" spans="1:9" ht="21" hidden="1">
      <c r="A56" s="221"/>
      <c r="B56" s="221"/>
      <c r="C56" s="221"/>
      <c r="D56" s="221"/>
      <c r="E56" s="221"/>
      <c r="F56" s="221"/>
      <c r="G56" s="221"/>
      <c r="H56" s="221"/>
      <c r="I56" s="221"/>
    </row>
    <row r="57" spans="1:9" ht="21" hidden="1">
      <c r="A57" s="221"/>
      <c r="B57" s="221"/>
      <c r="C57" s="221"/>
      <c r="D57" s="221"/>
      <c r="E57" s="221"/>
      <c r="F57" s="221"/>
      <c r="G57" s="221"/>
      <c r="H57" s="221"/>
      <c r="I57" s="221"/>
    </row>
    <row r="58" spans="1:9" ht="21" hidden="1">
      <c r="A58" s="221"/>
      <c r="B58" s="221"/>
      <c r="C58" s="221"/>
      <c r="D58" s="221"/>
      <c r="E58" s="221"/>
      <c r="F58" s="221"/>
      <c r="G58" s="221"/>
      <c r="H58" s="221"/>
      <c r="I58" s="221"/>
    </row>
    <row r="59" spans="1:9" ht="21" hidden="1">
      <c r="A59" s="221"/>
      <c r="B59" s="221"/>
      <c r="C59" s="221"/>
      <c r="D59" s="221"/>
      <c r="E59" s="221"/>
      <c r="F59" s="221"/>
      <c r="G59" s="221"/>
      <c r="H59" s="221"/>
      <c r="I59" s="221"/>
    </row>
    <row r="60" spans="1:9" ht="21" hidden="1">
      <c r="A60" s="221"/>
      <c r="B60" s="221"/>
      <c r="C60" s="221"/>
      <c r="D60" s="221"/>
      <c r="E60" s="221"/>
      <c r="F60" s="221"/>
      <c r="G60" s="221"/>
      <c r="H60" s="221"/>
      <c r="I60" s="221"/>
    </row>
    <row r="61" spans="1:9" ht="21" hidden="1">
      <c r="A61" s="221"/>
      <c r="B61" s="221"/>
      <c r="C61" s="221"/>
      <c r="D61" s="221"/>
      <c r="E61" s="221"/>
      <c r="F61" s="221"/>
      <c r="G61" s="221"/>
      <c r="H61" s="221"/>
      <c r="I61" s="221"/>
    </row>
    <row r="62" spans="1:9" ht="21" hidden="1">
      <c r="A62" s="221"/>
      <c r="B62" s="221"/>
      <c r="C62" s="221"/>
      <c r="D62" s="221"/>
      <c r="E62" s="221"/>
      <c r="F62" s="221"/>
      <c r="G62" s="221"/>
      <c r="H62" s="221"/>
      <c r="I62" s="221"/>
    </row>
    <row r="63" spans="1:9" ht="21" hidden="1">
      <c r="A63" s="221"/>
      <c r="B63" s="221"/>
      <c r="C63" s="221"/>
      <c r="D63" s="221"/>
      <c r="E63" s="221"/>
      <c r="F63" s="221"/>
      <c r="G63" s="221"/>
      <c r="H63" s="221"/>
      <c r="I63" s="221"/>
    </row>
    <row r="64" spans="1:9" ht="21" hidden="1">
      <c r="A64" s="221"/>
      <c r="B64" s="221"/>
      <c r="C64" s="221"/>
      <c r="D64" s="221"/>
      <c r="E64" s="221"/>
      <c r="F64" s="221"/>
      <c r="G64" s="221"/>
      <c r="H64" s="221"/>
      <c r="I64" s="221"/>
    </row>
    <row r="65" spans="1:9" ht="21" hidden="1">
      <c r="A65" s="221"/>
      <c r="B65" s="221"/>
      <c r="C65" s="221"/>
      <c r="D65" s="221"/>
      <c r="E65" s="221"/>
      <c r="F65" s="221"/>
      <c r="G65" s="221"/>
      <c r="H65" s="221"/>
      <c r="I65" s="221"/>
    </row>
    <row r="66" spans="1:9" ht="21" hidden="1">
      <c r="A66" s="221"/>
      <c r="B66" s="221"/>
      <c r="C66" s="221"/>
      <c r="D66" s="221"/>
      <c r="E66" s="221"/>
      <c r="F66" s="221"/>
      <c r="G66" s="221"/>
      <c r="H66" s="221"/>
      <c r="I66" s="221"/>
    </row>
    <row r="67" spans="1:9" ht="21" hidden="1">
      <c r="A67" s="221"/>
      <c r="B67" s="221"/>
      <c r="C67" s="221"/>
      <c r="D67" s="221"/>
      <c r="E67" s="221"/>
      <c r="F67" s="221"/>
      <c r="G67" s="221"/>
      <c r="H67" s="221"/>
      <c r="I67" s="221"/>
    </row>
    <row r="68" spans="1:9" ht="21" hidden="1">
      <c r="A68" s="221"/>
      <c r="B68" s="221"/>
      <c r="C68" s="221"/>
      <c r="D68" s="221"/>
      <c r="E68" s="221"/>
      <c r="F68" s="221"/>
      <c r="G68" s="221"/>
      <c r="H68" s="221"/>
      <c r="I68" s="221"/>
    </row>
    <row r="69" spans="1:9" ht="21" hidden="1">
      <c r="A69" s="221"/>
      <c r="B69" s="221"/>
      <c r="C69" s="221"/>
      <c r="D69" s="221"/>
      <c r="E69" s="221"/>
      <c r="F69" s="221"/>
      <c r="G69" s="221"/>
      <c r="H69" s="221"/>
      <c r="I69" s="221"/>
    </row>
    <row r="70" spans="1:9" ht="21" hidden="1">
      <c r="A70" s="221"/>
      <c r="B70" s="221"/>
      <c r="C70" s="221"/>
      <c r="D70" s="221"/>
      <c r="E70" s="221"/>
      <c r="F70" s="221"/>
      <c r="G70" s="221"/>
      <c r="H70" s="221"/>
      <c r="I70" s="221"/>
    </row>
    <row r="71" spans="1:9" ht="21" hidden="1">
      <c r="A71" s="221"/>
      <c r="B71" s="221"/>
      <c r="C71" s="221"/>
      <c r="D71" s="221"/>
      <c r="E71" s="221"/>
      <c r="F71" s="221"/>
      <c r="G71" s="221"/>
      <c r="H71" s="221"/>
      <c r="I71" s="221"/>
    </row>
    <row r="72" spans="1:9" ht="21" hidden="1">
      <c r="A72" s="221"/>
      <c r="B72" s="221"/>
      <c r="C72" s="221"/>
      <c r="D72" s="221"/>
      <c r="E72" s="221"/>
      <c r="F72" s="221"/>
      <c r="G72" s="221"/>
      <c r="H72" s="221"/>
      <c r="I72" s="221"/>
    </row>
    <row r="73" spans="1:9" ht="21" hidden="1">
      <c r="A73" s="221"/>
      <c r="B73" s="221"/>
      <c r="C73" s="221"/>
      <c r="D73" s="221"/>
      <c r="E73" s="221"/>
      <c r="F73" s="221"/>
      <c r="G73" s="221"/>
      <c r="H73" s="221"/>
      <c r="I73" s="221"/>
    </row>
    <row r="74" spans="1:9" ht="21" hidden="1">
      <c r="A74" s="221"/>
      <c r="B74" s="221"/>
      <c r="C74" s="221"/>
      <c r="D74" s="221"/>
      <c r="E74" s="221"/>
      <c r="F74" s="221"/>
      <c r="G74" s="221"/>
      <c r="H74" s="221"/>
      <c r="I74" s="221"/>
    </row>
    <row r="75" spans="1:9" ht="21" hidden="1">
      <c r="A75" s="221"/>
      <c r="B75" s="221"/>
      <c r="C75" s="221"/>
      <c r="D75" s="221"/>
      <c r="E75" s="221"/>
      <c r="F75" s="221"/>
      <c r="G75" s="221"/>
      <c r="H75" s="221"/>
      <c r="I75" s="221"/>
    </row>
    <row r="76" spans="1:9" ht="21" hidden="1">
      <c r="A76" s="221"/>
      <c r="B76" s="221"/>
      <c r="C76" s="221"/>
      <c r="D76" s="221"/>
      <c r="E76" s="221"/>
      <c r="F76" s="221"/>
      <c r="G76" s="221"/>
      <c r="H76" s="221"/>
      <c r="I76" s="221"/>
    </row>
    <row r="77" spans="1:9" ht="21" hidden="1">
      <c r="A77" s="221"/>
      <c r="B77" s="221"/>
      <c r="C77" s="221"/>
      <c r="D77" s="221"/>
      <c r="E77" s="221"/>
      <c r="F77" s="221"/>
      <c r="G77" s="221"/>
      <c r="H77" s="221"/>
      <c r="I77" s="221"/>
    </row>
    <row r="78" spans="1:9" ht="21" hidden="1">
      <c r="A78" s="221"/>
      <c r="B78" s="221"/>
      <c r="C78" s="221"/>
      <c r="D78" s="221"/>
      <c r="E78" s="221"/>
      <c r="F78" s="221"/>
      <c r="G78" s="221"/>
      <c r="H78" s="221"/>
      <c r="I78" s="221"/>
    </row>
    <row r="79" spans="1:9" ht="21" hidden="1">
      <c r="A79" s="221"/>
      <c r="B79" s="221"/>
      <c r="C79" s="221"/>
      <c r="D79" s="221"/>
      <c r="E79" s="221"/>
      <c r="F79" s="221"/>
      <c r="G79" s="221"/>
      <c r="H79" s="221"/>
      <c r="I79" s="221"/>
    </row>
    <row r="80" spans="1:9" ht="21" hidden="1">
      <c r="A80" s="221"/>
      <c r="B80" s="221"/>
      <c r="C80" s="221"/>
      <c r="D80" s="221"/>
      <c r="E80" s="221"/>
      <c r="F80" s="221"/>
      <c r="G80" s="221"/>
      <c r="H80" s="221"/>
      <c r="I80" s="221"/>
    </row>
    <row r="81" spans="1:9" ht="21" hidden="1">
      <c r="A81" s="221"/>
      <c r="B81" s="221"/>
      <c r="C81" s="221"/>
      <c r="D81" s="221"/>
      <c r="E81" s="221"/>
      <c r="F81" s="221"/>
      <c r="G81" s="221"/>
      <c r="H81" s="221"/>
      <c r="I81" s="221"/>
    </row>
    <row r="82" spans="1:9" ht="21" hidden="1">
      <c r="A82" s="221"/>
      <c r="B82" s="221"/>
      <c r="C82" s="221"/>
      <c r="D82" s="221"/>
      <c r="E82" s="221"/>
      <c r="F82" s="221"/>
      <c r="G82" s="221"/>
      <c r="H82" s="221"/>
      <c r="I82" s="221"/>
    </row>
    <row r="83" spans="1:9" ht="21" hidden="1">
      <c r="A83" s="221"/>
      <c r="B83" s="221"/>
      <c r="C83" s="221"/>
      <c r="D83" s="221"/>
      <c r="E83" s="221"/>
      <c r="F83" s="221"/>
      <c r="G83" s="221"/>
      <c r="H83" s="221"/>
      <c r="I83" s="221"/>
    </row>
    <row r="84" spans="1:9" ht="21" hidden="1">
      <c r="A84" s="221"/>
      <c r="B84" s="221"/>
      <c r="C84" s="221"/>
      <c r="D84" s="221"/>
      <c r="E84" s="221"/>
      <c r="F84" s="221"/>
      <c r="G84" s="221"/>
      <c r="H84" s="221"/>
      <c r="I84" s="221"/>
    </row>
    <row r="85" spans="1:9" ht="21" hidden="1">
      <c r="A85" s="221"/>
      <c r="B85" s="221"/>
      <c r="C85" s="221"/>
      <c r="D85" s="221"/>
      <c r="E85" s="221"/>
      <c r="F85" s="221"/>
      <c r="G85" s="221"/>
      <c r="H85" s="221"/>
      <c r="I85" s="221"/>
    </row>
    <row r="86" spans="1:9" ht="21" hidden="1">
      <c r="A86" s="221"/>
      <c r="B86" s="221"/>
      <c r="C86" s="221"/>
      <c r="D86" s="221"/>
      <c r="E86" s="221"/>
      <c r="F86" s="221"/>
      <c r="G86" s="221"/>
      <c r="H86" s="221"/>
      <c r="I86" s="221"/>
    </row>
    <row r="87" spans="1:9" ht="21" hidden="1">
      <c r="A87" s="221"/>
      <c r="B87" s="221"/>
      <c r="C87" s="221"/>
      <c r="D87" s="221"/>
      <c r="E87" s="221"/>
      <c r="F87" s="221"/>
      <c r="G87" s="221"/>
      <c r="H87" s="221"/>
      <c r="I87" s="221"/>
    </row>
    <row r="88" spans="1:9" ht="21" hidden="1">
      <c r="A88" s="221"/>
      <c r="B88" s="221"/>
      <c r="C88" s="221"/>
      <c r="D88" s="221"/>
      <c r="E88" s="221"/>
      <c r="F88" s="221"/>
      <c r="G88" s="221"/>
      <c r="H88" s="221"/>
      <c r="I88" s="221"/>
    </row>
    <row r="89" spans="1:9" ht="21" hidden="1">
      <c r="A89" s="221"/>
      <c r="B89" s="221"/>
      <c r="C89" s="221"/>
      <c r="D89" s="221"/>
      <c r="E89" s="221"/>
      <c r="F89" s="221"/>
      <c r="G89" s="221"/>
      <c r="H89" s="221"/>
      <c r="I89" s="221"/>
    </row>
    <row r="90" spans="1:9" ht="21" hidden="1">
      <c r="A90" s="221"/>
      <c r="B90" s="221"/>
      <c r="C90" s="221"/>
      <c r="D90" s="221"/>
      <c r="E90" s="221"/>
      <c r="F90" s="221"/>
      <c r="G90" s="221"/>
      <c r="H90" s="221"/>
      <c r="I90" s="221"/>
    </row>
    <row r="91" spans="1:9" ht="21" hidden="1">
      <c r="A91" s="221"/>
      <c r="B91" s="221"/>
      <c r="C91" s="221"/>
      <c r="D91" s="221"/>
      <c r="E91" s="221"/>
      <c r="F91" s="221"/>
      <c r="G91" s="221"/>
      <c r="H91" s="221"/>
      <c r="I91" s="221"/>
    </row>
    <row r="92" spans="1:9" ht="21" hidden="1">
      <c r="A92" s="221"/>
      <c r="B92" s="221"/>
      <c r="C92" s="221"/>
      <c r="D92" s="221"/>
      <c r="E92" s="221"/>
      <c r="F92" s="221"/>
      <c r="G92" s="221"/>
      <c r="H92" s="221"/>
      <c r="I92" s="221"/>
    </row>
    <row r="93" spans="1:9" ht="21" hidden="1">
      <c r="A93" s="221"/>
      <c r="B93" s="221"/>
      <c r="C93" s="221"/>
      <c r="D93" s="221"/>
      <c r="E93" s="221"/>
      <c r="F93" s="221"/>
      <c r="G93" s="221"/>
      <c r="H93" s="221"/>
      <c r="I93" s="221"/>
    </row>
    <row r="94" spans="1:9" ht="21" hidden="1">
      <c r="A94" s="221"/>
      <c r="B94" s="221"/>
      <c r="C94" s="221"/>
      <c r="D94" s="221"/>
      <c r="E94" s="221"/>
      <c r="F94" s="221"/>
      <c r="G94" s="221"/>
      <c r="H94" s="221"/>
      <c r="I94" s="221"/>
    </row>
    <row r="95" spans="1:9" ht="21" hidden="1">
      <c r="A95" s="221"/>
      <c r="B95" s="221"/>
      <c r="C95" s="221"/>
      <c r="D95" s="221"/>
      <c r="E95" s="221"/>
      <c r="F95" s="221"/>
      <c r="G95" s="221"/>
      <c r="H95" s="221"/>
      <c r="I95" s="221"/>
    </row>
    <row r="96" spans="1:9" ht="21" hidden="1">
      <c r="A96" s="221"/>
      <c r="B96" s="221"/>
      <c r="C96" s="221"/>
      <c r="D96" s="221"/>
      <c r="E96" s="221"/>
      <c r="F96" s="221"/>
      <c r="G96" s="221"/>
      <c r="H96" s="221"/>
      <c r="I96" s="221"/>
    </row>
    <row r="97" spans="1:9" ht="21" hidden="1">
      <c r="A97" s="221"/>
      <c r="B97" s="221"/>
      <c r="C97" s="221"/>
      <c r="D97" s="221"/>
      <c r="E97" s="221"/>
      <c r="F97" s="221"/>
      <c r="G97" s="221"/>
      <c r="H97" s="221"/>
      <c r="I97" s="221"/>
    </row>
    <row r="98" spans="1:9" ht="21" hidden="1">
      <c r="A98" s="221"/>
      <c r="B98" s="221"/>
      <c r="C98" s="221"/>
      <c r="D98" s="221"/>
      <c r="E98" s="221"/>
      <c r="F98" s="221"/>
      <c r="G98" s="221"/>
      <c r="H98" s="221"/>
      <c r="I98" s="221"/>
    </row>
    <row r="99" spans="1:9" ht="21" hidden="1">
      <c r="A99" s="221"/>
      <c r="B99" s="221"/>
      <c r="C99" s="221"/>
      <c r="D99" s="221"/>
      <c r="E99" s="221"/>
      <c r="F99" s="221"/>
      <c r="G99" s="221"/>
      <c r="H99" s="221"/>
      <c r="I99" s="221"/>
    </row>
    <row r="100" spans="1:9" ht="21" hidden="1">
      <c r="A100" s="221"/>
      <c r="B100" s="221"/>
      <c r="C100" s="221"/>
      <c r="D100" s="221"/>
      <c r="E100" s="221"/>
      <c r="F100" s="221"/>
      <c r="G100" s="221"/>
      <c r="H100" s="221"/>
      <c r="I100" s="221"/>
    </row>
    <row r="101" spans="1:9" ht="21" hidden="1">
      <c r="A101" s="221"/>
      <c r="B101" s="221"/>
      <c r="C101" s="221"/>
      <c r="D101" s="221"/>
      <c r="E101" s="221"/>
      <c r="F101" s="221"/>
      <c r="G101" s="221"/>
      <c r="H101" s="221"/>
      <c r="I101" s="221"/>
    </row>
    <row r="102" spans="1:9" ht="21" hidden="1">
      <c r="A102" s="221"/>
      <c r="B102" s="221"/>
      <c r="C102" s="221"/>
      <c r="D102" s="221"/>
      <c r="E102" s="221"/>
      <c r="F102" s="221"/>
      <c r="G102" s="221"/>
      <c r="H102" s="221"/>
      <c r="I102" s="221"/>
    </row>
    <row r="103" spans="1:9" ht="21" hidden="1">
      <c r="A103" s="221"/>
      <c r="B103" s="221"/>
      <c r="C103" s="221"/>
      <c r="D103" s="221"/>
      <c r="E103" s="221"/>
      <c r="F103" s="221"/>
      <c r="G103" s="221"/>
      <c r="H103" s="221"/>
      <c r="I103" s="221"/>
    </row>
    <row r="104" spans="1:9" ht="21" hidden="1">
      <c r="A104" s="221"/>
      <c r="B104" s="221"/>
      <c r="C104" s="221"/>
      <c r="D104" s="221"/>
      <c r="E104" s="221"/>
      <c r="F104" s="221"/>
      <c r="G104" s="221"/>
      <c r="H104" s="221"/>
      <c r="I104" s="221"/>
    </row>
    <row r="105" spans="1:9" ht="21" hidden="1">
      <c r="A105" s="221"/>
      <c r="B105" s="221"/>
      <c r="C105" s="221"/>
      <c r="D105" s="221"/>
      <c r="E105" s="221"/>
      <c r="F105" s="221"/>
      <c r="G105" s="221"/>
      <c r="H105" s="221"/>
      <c r="I105" s="221"/>
    </row>
    <row r="106" spans="1:9" ht="21" hidden="1">
      <c r="A106" s="221"/>
      <c r="B106" s="221"/>
      <c r="C106" s="221"/>
      <c r="D106" s="221"/>
      <c r="E106" s="221"/>
      <c r="F106" s="221"/>
      <c r="G106" s="221"/>
      <c r="H106" s="221"/>
      <c r="I106" s="221"/>
    </row>
    <row r="107" spans="1:9" ht="21" hidden="1">
      <c r="A107" s="221"/>
      <c r="B107" s="221"/>
      <c r="C107" s="221"/>
      <c r="D107" s="221"/>
      <c r="E107" s="221"/>
      <c r="F107" s="221"/>
      <c r="G107" s="221"/>
      <c r="H107" s="221"/>
      <c r="I107" s="221"/>
    </row>
    <row r="108" spans="1:9" ht="21" hidden="1">
      <c r="A108" s="221"/>
      <c r="B108" s="221"/>
      <c r="C108" s="221"/>
      <c r="D108" s="221"/>
      <c r="E108" s="221"/>
      <c r="F108" s="221"/>
      <c r="G108" s="221"/>
      <c r="H108" s="221"/>
      <c r="I108" s="221"/>
    </row>
    <row r="109" spans="1:9" ht="21" hidden="1">
      <c r="A109" s="221"/>
      <c r="B109" s="221"/>
      <c r="C109" s="221"/>
      <c r="D109" s="221"/>
      <c r="E109" s="221"/>
      <c r="F109" s="221"/>
      <c r="G109" s="221"/>
      <c r="H109" s="221"/>
      <c r="I109" s="221"/>
    </row>
    <row r="110" spans="1:9" ht="21" hidden="1">
      <c r="A110" s="221"/>
      <c r="B110" s="221"/>
      <c r="C110" s="221"/>
      <c r="D110" s="221"/>
      <c r="E110" s="221"/>
      <c r="F110" s="221"/>
      <c r="G110" s="221"/>
      <c r="H110" s="221"/>
      <c r="I110" s="221"/>
    </row>
    <row r="111" spans="1:9" ht="21" hidden="1">
      <c r="A111" s="221"/>
      <c r="B111" s="221"/>
      <c r="C111" s="221"/>
      <c r="D111" s="221"/>
      <c r="E111" s="221"/>
      <c r="F111" s="221"/>
      <c r="G111" s="221"/>
      <c r="H111" s="221"/>
      <c r="I111" s="221"/>
    </row>
    <row r="112" spans="1:9" ht="21" hidden="1">
      <c r="A112" s="221"/>
      <c r="B112" s="221"/>
      <c r="C112" s="221"/>
      <c r="D112" s="221"/>
      <c r="E112" s="221"/>
      <c r="F112" s="221"/>
      <c r="G112" s="221"/>
      <c r="H112" s="221"/>
      <c r="I112" s="221"/>
    </row>
    <row r="113" spans="1:9" ht="21" hidden="1">
      <c r="A113" s="221"/>
      <c r="B113" s="221"/>
      <c r="C113" s="221"/>
      <c r="D113" s="221"/>
      <c r="E113" s="221"/>
      <c r="F113" s="221"/>
      <c r="G113" s="221"/>
      <c r="H113" s="221"/>
      <c r="I113" s="221"/>
    </row>
    <row r="114" spans="1:9" ht="21" hidden="1">
      <c r="A114" s="221"/>
      <c r="B114" s="221"/>
      <c r="C114" s="221"/>
      <c r="D114" s="221"/>
      <c r="E114" s="221"/>
      <c r="F114" s="221"/>
      <c r="G114" s="221"/>
      <c r="H114" s="221"/>
      <c r="I114" s="221"/>
    </row>
    <row r="115" spans="1:9" ht="21" hidden="1">
      <c r="A115" s="221"/>
      <c r="B115" s="221"/>
      <c r="C115" s="221"/>
      <c r="D115" s="221"/>
      <c r="E115" s="221"/>
      <c r="F115" s="221"/>
      <c r="G115" s="221"/>
      <c r="H115" s="221"/>
      <c r="I115" s="221"/>
    </row>
    <row r="116" spans="1:9" ht="21" hidden="1">
      <c r="A116" s="221"/>
      <c r="B116" s="221"/>
      <c r="C116" s="221"/>
      <c r="D116" s="221"/>
      <c r="E116" s="221"/>
      <c r="F116" s="221"/>
      <c r="G116" s="221"/>
      <c r="H116" s="221"/>
      <c r="I116" s="221"/>
    </row>
    <row r="117" spans="1:9" ht="21" hidden="1">
      <c r="A117" s="221"/>
      <c r="B117" s="221"/>
      <c r="C117" s="221"/>
      <c r="D117" s="221"/>
      <c r="E117" s="221"/>
      <c r="F117" s="221"/>
      <c r="G117" s="221"/>
      <c r="H117" s="221"/>
      <c r="I117" s="221"/>
    </row>
    <row r="118" spans="1:9" ht="21" hidden="1">
      <c r="A118" s="221"/>
      <c r="B118" s="221"/>
      <c r="C118" s="221"/>
      <c r="D118" s="221"/>
      <c r="E118" s="221"/>
      <c r="F118" s="221"/>
      <c r="G118" s="221"/>
      <c r="H118" s="221"/>
      <c r="I118" s="221"/>
    </row>
    <row r="119" spans="1:9" ht="21" hidden="1">
      <c r="A119" s="221"/>
      <c r="B119" s="221"/>
      <c r="C119" s="221"/>
      <c r="D119" s="221"/>
      <c r="E119" s="221"/>
      <c r="F119" s="221"/>
      <c r="G119" s="221"/>
      <c r="H119" s="221"/>
      <c r="I119" s="221"/>
    </row>
    <row r="120" spans="1:9" ht="21" hidden="1">
      <c r="A120" s="221"/>
      <c r="B120" s="221"/>
      <c r="C120" s="221"/>
      <c r="D120" s="221"/>
      <c r="E120" s="221"/>
      <c r="F120" s="221"/>
      <c r="G120" s="221"/>
      <c r="H120" s="221"/>
      <c r="I120" s="221"/>
    </row>
    <row r="121" spans="1:9" ht="21" hidden="1">
      <c r="A121" s="221"/>
      <c r="B121" s="221"/>
      <c r="C121" s="221"/>
      <c r="D121" s="221"/>
      <c r="E121" s="221"/>
      <c r="F121" s="221"/>
      <c r="G121" s="221"/>
      <c r="H121" s="221"/>
      <c r="I121" s="221"/>
    </row>
    <row r="122" spans="1:9" ht="21" hidden="1">
      <c r="A122" s="221"/>
      <c r="B122" s="221"/>
      <c r="C122" s="221"/>
      <c r="D122" s="221"/>
      <c r="E122" s="221"/>
      <c r="F122" s="221"/>
      <c r="G122" s="221"/>
      <c r="H122" s="221"/>
      <c r="I122" s="221"/>
    </row>
    <row r="123" spans="1:9" ht="21" hidden="1">
      <c r="A123" s="221"/>
      <c r="B123" s="221"/>
      <c r="C123" s="221"/>
      <c r="D123" s="221"/>
      <c r="E123" s="221"/>
      <c r="F123" s="221"/>
      <c r="G123" s="221"/>
      <c r="H123" s="221"/>
      <c r="I123" s="221"/>
    </row>
    <row r="124" spans="1:9" ht="21" hidden="1">
      <c r="A124" s="221"/>
      <c r="B124" s="221"/>
      <c r="C124" s="221"/>
      <c r="D124" s="221"/>
      <c r="E124" s="221"/>
      <c r="F124" s="221"/>
      <c r="G124" s="221"/>
      <c r="H124" s="221"/>
      <c r="I124" s="221"/>
    </row>
    <row r="125" spans="1:9" ht="21" hidden="1">
      <c r="A125" s="221"/>
      <c r="B125" s="221"/>
      <c r="C125" s="221"/>
      <c r="D125" s="221"/>
      <c r="E125" s="221"/>
      <c r="F125" s="221"/>
      <c r="G125" s="221"/>
      <c r="H125" s="221"/>
      <c r="I125" s="221"/>
    </row>
    <row r="126" spans="1:9" ht="21" hidden="1">
      <c r="A126" s="221"/>
      <c r="B126" s="221"/>
      <c r="C126" s="221"/>
      <c r="D126" s="221"/>
      <c r="E126" s="221"/>
      <c r="F126" s="221"/>
      <c r="G126" s="221"/>
      <c r="H126" s="221"/>
      <c r="I126" s="221"/>
    </row>
    <row r="127" spans="1:9" ht="21" hidden="1">
      <c r="A127" s="221"/>
      <c r="B127" s="221"/>
      <c r="C127" s="221"/>
      <c r="D127" s="221"/>
      <c r="E127" s="221"/>
      <c r="F127" s="221"/>
      <c r="G127" s="221"/>
      <c r="H127" s="221"/>
      <c r="I127" s="221"/>
    </row>
    <row r="128" spans="1:9" ht="21" hidden="1">
      <c r="A128" s="221"/>
      <c r="B128" s="221"/>
      <c r="C128" s="221"/>
      <c r="D128" s="221"/>
      <c r="E128" s="221"/>
      <c r="F128" s="221"/>
      <c r="G128" s="221"/>
      <c r="H128" s="221"/>
      <c r="I128" s="221"/>
    </row>
    <row r="129" spans="1:9" ht="21" hidden="1">
      <c r="A129" s="221"/>
      <c r="B129" s="221"/>
      <c r="C129" s="221"/>
      <c r="D129" s="221"/>
      <c r="E129" s="221"/>
      <c r="F129" s="221"/>
      <c r="G129" s="221"/>
      <c r="H129" s="221"/>
      <c r="I129" s="221"/>
    </row>
    <row r="130" spans="1:9" ht="21" hidden="1">
      <c r="A130" s="221"/>
      <c r="B130" s="221"/>
      <c r="C130" s="221"/>
      <c r="D130" s="221"/>
      <c r="E130" s="221"/>
      <c r="F130" s="221"/>
      <c r="G130" s="221"/>
      <c r="H130" s="221"/>
      <c r="I130" s="221"/>
    </row>
    <row r="131" spans="1:9" ht="21" hidden="1">
      <c r="A131" s="221"/>
      <c r="B131" s="221"/>
      <c r="C131" s="221"/>
      <c r="D131" s="221"/>
      <c r="E131" s="221"/>
      <c r="F131" s="221"/>
      <c r="G131" s="221"/>
      <c r="H131" s="221"/>
      <c r="I131" s="221"/>
    </row>
    <row r="132" spans="1:9" ht="21" hidden="1">
      <c r="A132" s="221"/>
      <c r="B132" s="221"/>
      <c r="C132" s="221"/>
      <c r="D132" s="221"/>
      <c r="E132" s="221"/>
      <c r="F132" s="221"/>
      <c r="G132" s="221"/>
      <c r="H132" s="221"/>
      <c r="I132" s="221"/>
    </row>
    <row r="133" spans="1:9" ht="21" hidden="1">
      <c r="A133" s="221"/>
      <c r="B133" s="221"/>
      <c r="C133" s="221"/>
      <c r="D133" s="221"/>
      <c r="E133" s="221"/>
      <c r="F133" s="221"/>
      <c r="G133" s="221"/>
      <c r="H133" s="221"/>
      <c r="I133" s="221"/>
    </row>
    <row r="134" spans="1:9" ht="21" hidden="1">
      <c r="A134" s="221"/>
      <c r="B134" s="221"/>
      <c r="C134" s="221"/>
      <c r="D134" s="221"/>
      <c r="E134" s="221"/>
      <c r="F134" s="221"/>
      <c r="G134" s="221"/>
      <c r="H134" s="221"/>
      <c r="I134" s="221"/>
    </row>
    <row r="135" spans="1:9" ht="21" hidden="1">
      <c r="A135" s="221"/>
      <c r="B135" s="221"/>
      <c r="C135" s="221"/>
      <c r="D135" s="221"/>
      <c r="E135" s="221"/>
      <c r="F135" s="221"/>
      <c r="G135" s="221"/>
      <c r="H135" s="221"/>
      <c r="I135" s="221"/>
    </row>
    <row r="136" spans="1:9" ht="21" hidden="1">
      <c r="A136" s="221"/>
      <c r="B136" s="221"/>
      <c r="C136" s="221"/>
      <c r="D136" s="221"/>
      <c r="E136" s="221"/>
      <c r="F136" s="221"/>
      <c r="G136" s="221"/>
      <c r="H136" s="221"/>
      <c r="I136" s="221"/>
    </row>
    <row r="137" spans="1:9" ht="21" hidden="1">
      <c r="A137" s="221"/>
      <c r="B137" s="221"/>
      <c r="C137" s="221"/>
      <c r="D137" s="221"/>
      <c r="E137" s="221"/>
      <c r="F137" s="221"/>
      <c r="G137" s="221"/>
      <c r="H137" s="221"/>
      <c r="I137" s="221"/>
    </row>
    <row r="138" spans="1:9" ht="21" hidden="1">
      <c r="A138" s="221"/>
      <c r="B138" s="221"/>
      <c r="C138" s="221"/>
      <c r="D138" s="221"/>
      <c r="E138" s="221"/>
      <c r="F138" s="221"/>
      <c r="G138" s="221"/>
      <c r="H138" s="221"/>
      <c r="I138" s="221"/>
    </row>
    <row r="139" spans="1:9" ht="21" hidden="1">
      <c r="A139" s="221"/>
      <c r="B139" s="221"/>
      <c r="C139" s="221"/>
      <c r="D139" s="221"/>
      <c r="E139" s="221"/>
      <c r="F139" s="221"/>
      <c r="G139" s="221"/>
      <c r="H139" s="221"/>
      <c r="I139" s="221"/>
    </row>
    <row r="140" spans="1:9" ht="21" hidden="1">
      <c r="A140" s="221"/>
      <c r="B140" s="221"/>
      <c r="C140" s="221"/>
      <c r="D140" s="221"/>
      <c r="E140" s="221"/>
      <c r="F140" s="221"/>
      <c r="G140" s="221"/>
      <c r="H140" s="221"/>
      <c r="I140" s="221"/>
    </row>
  </sheetData>
  <sheetProtection algorithmName="SHA-512" hashValue="WUbdU/iZVpZ3kUdPeFQqSZMWZaJP0OZiZPyMWNfjBqQMVi9UJ6L+6AwBdpBqPgajE1ZVn5BM4U8dgm6AbZubtA==" saltValue="0dtEICpHm9luHK31SBj0lQ==" spinCount="100000" sheet="1" formatCells="0" selectLockedCells="1"/>
  <mergeCells count="27">
    <mergeCell ref="H5:I5"/>
    <mergeCell ref="B5:C5"/>
    <mergeCell ref="E5:F5"/>
    <mergeCell ref="A1:I1"/>
    <mergeCell ref="A3:B3"/>
    <mergeCell ref="C3:G3"/>
    <mergeCell ref="A4:B4"/>
    <mergeCell ref="C4:E4"/>
    <mergeCell ref="A16:I16"/>
    <mergeCell ref="B14:D14"/>
    <mergeCell ref="F14:H14"/>
    <mergeCell ref="A6:B6"/>
    <mergeCell ref="C6:E6"/>
    <mergeCell ref="D10:E10"/>
    <mergeCell ref="B8:E8"/>
    <mergeCell ref="B13:C13"/>
    <mergeCell ref="E13:F13"/>
    <mergeCell ref="H13:I13"/>
    <mergeCell ref="C9:E9"/>
    <mergeCell ref="G9:I9"/>
    <mergeCell ref="L7:U7"/>
    <mergeCell ref="A12:B12"/>
    <mergeCell ref="C12:D12"/>
    <mergeCell ref="H12:I12"/>
    <mergeCell ref="G8:I8"/>
    <mergeCell ref="G7:I7"/>
    <mergeCell ref="B7:E7"/>
  </mergeCells>
  <printOptions horizontalCentered="1"/>
  <pageMargins left="1.4566929133858268" right="0.51181102362204722" top="0.94488188976377963" bottom="0.74803149606299213" header="0.31496062992125984" footer="0.31496062992125984"/>
  <pageSetup orientation="portrait" horizontalDpi="300" verticalDpi="300" r:id="rId1"/>
  <headerFooter>
    <oddHeader>&amp;R2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FF0000"/>
  </sheetPr>
  <dimension ref="A1:AC31"/>
  <sheetViews>
    <sheetView showGridLines="0" topLeftCell="A16" zoomScaleNormal="100" zoomScaleSheetLayoutView="110" workbookViewId="0">
      <selection activeCell="A18" sqref="A18:C18"/>
    </sheetView>
  </sheetViews>
  <sheetFormatPr defaultColWidth="0" defaultRowHeight="26.25" customHeight="1" zeroHeight="1"/>
  <cols>
    <col min="1" max="1" width="7.8984375" style="219" customWidth="1"/>
    <col min="2" max="2" width="5" style="219" customWidth="1"/>
    <col min="3" max="14" width="5.09765625" style="219" customWidth="1"/>
    <col min="15" max="15" width="4" style="219" customWidth="1"/>
    <col min="16" max="16" width="19.69921875" style="219" hidden="1" customWidth="1"/>
    <col min="17" max="17" width="21.59765625" style="219" hidden="1" customWidth="1"/>
    <col min="18" max="18" width="19" style="219" hidden="1" customWidth="1"/>
    <col min="19" max="19" width="16" style="219" hidden="1" customWidth="1"/>
    <col min="20" max="20" width="20.09765625" style="219" hidden="1" customWidth="1"/>
    <col min="21" max="21" width="17" style="219" hidden="1" customWidth="1"/>
    <col min="22" max="22" width="18.09765625" style="219" hidden="1" customWidth="1"/>
    <col min="23" max="23" width="21" style="219" hidden="1" customWidth="1"/>
    <col min="24" max="24" width="4" style="219" hidden="1" customWidth="1"/>
    <col min="25" max="26" width="4" style="219" customWidth="1"/>
    <col min="27" max="29" width="8.8984375" style="219" customWidth="1"/>
    <col min="30" max="16384" width="8.8984375" style="219" hidden="1"/>
  </cols>
  <sheetData>
    <row r="1" spans="1:24" ht="27" customHeight="1">
      <c r="A1" s="1153" t="s">
        <v>381</v>
      </c>
      <c r="B1" s="1153"/>
      <c r="C1" s="1153"/>
      <c r="D1" s="1153"/>
      <c r="E1" s="1153"/>
      <c r="F1" s="1153"/>
      <c r="K1" s="1154">
        <f>VLOOKUP('ปก ปพ.6'!R1,'กรอกข้อมูล นร1'!A5:Z54,3,FALSE)</f>
        <v>0</v>
      </c>
      <c r="L1" s="1154"/>
      <c r="M1" s="1154"/>
      <c r="N1" s="1154"/>
      <c r="O1" s="1154"/>
    </row>
    <row r="2" spans="1:24" ht="21" customHeight="1">
      <c r="A2" s="1155" t="s">
        <v>75</v>
      </c>
      <c r="B2" s="1156"/>
      <c r="C2" s="1157"/>
      <c r="D2" s="1161" t="s">
        <v>382</v>
      </c>
      <c r="E2" s="1162"/>
      <c r="F2" s="1162"/>
      <c r="G2" s="1161" t="s">
        <v>383</v>
      </c>
      <c r="H2" s="1162"/>
      <c r="I2" s="1162"/>
      <c r="J2" s="1161" t="s">
        <v>384</v>
      </c>
      <c r="K2" s="1162"/>
      <c r="L2" s="1162"/>
      <c r="M2" s="1161" t="s">
        <v>385</v>
      </c>
      <c r="N2" s="1162"/>
      <c r="O2" s="1163"/>
    </row>
    <row r="3" spans="1:24" ht="21" customHeight="1">
      <c r="A3" s="1158"/>
      <c r="B3" s="1159"/>
      <c r="C3" s="1160"/>
      <c r="D3" s="1164" t="s">
        <v>23</v>
      </c>
      <c r="E3" s="1165"/>
      <c r="F3" s="1165"/>
      <c r="G3" s="1164" t="s">
        <v>28</v>
      </c>
      <c r="H3" s="1165"/>
      <c r="I3" s="1165"/>
      <c r="J3" s="1164" t="s">
        <v>31</v>
      </c>
      <c r="K3" s="1165"/>
      <c r="L3" s="1165"/>
      <c r="M3" s="1164" t="s">
        <v>34</v>
      </c>
      <c r="N3" s="1165"/>
      <c r="O3" s="1166"/>
      <c r="P3" s="221"/>
      <c r="Q3" s="221"/>
      <c r="R3" s="257"/>
      <c r="S3" s="257"/>
      <c r="T3" s="257"/>
      <c r="U3" s="257"/>
      <c r="V3" s="257"/>
      <c r="W3" s="257"/>
      <c r="X3" s="257"/>
    </row>
    <row r="4" spans="1:24" ht="25.5" customHeight="1">
      <c r="A4" s="1167" t="s">
        <v>340</v>
      </c>
      <c r="B4" s="1168"/>
      <c r="C4" s="1169"/>
      <c r="D4" s="1170">
        <f>VLOOKUP('ปก ปพ.6'!$R$1,น้ำหนักส่วนสูง!$A$3:$J$52,3,FALSE)</f>
        <v>0</v>
      </c>
      <c r="E4" s="1171"/>
      <c r="F4" s="1171"/>
      <c r="G4" s="1170">
        <f>VLOOKUP('ปก ปพ.6'!$R$1,น้ำหนักส่วนสูง!$A$3:$J$52,5,FALSE)</f>
        <v>0</v>
      </c>
      <c r="H4" s="1171"/>
      <c r="I4" s="1171"/>
      <c r="J4" s="1174">
        <f>VLOOKUP('ปก ปพ.6'!$R$1,น้ำหนักส่วนสูง!$A$3:$J$52,7,FALSE)</f>
        <v>0</v>
      </c>
      <c r="K4" s="1174"/>
      <c r="L4" s="1174"/>
      <c r="M4" s="1174">
        <f>VLOOKUP('ปก ปพ.6'!$R$1,น้ำหนักส่วนสูง!$A$3:$J$52,9,FALSE)</f>
        <v>0</v>
      </c>
      <c r="N4" s="1174"/>
      <c r="O4" s="1174"/>
      <c r="P4" s="221"/>
      <c r="Q4" s="221"/>
      <c r="R4" s="257"/>
      <c r="S4" s="257"/>
      <c r="T4" s="257"/>
      <c r="U4" s="257"/>
      <c r="V4" s="257"/>
      <c r="W4" s="257"/>
      <c r="X4" s="257"/>
    </row>
    <row r="5" spans="1:24" ht="16.5" customHeight="1">
      <c r="A5" s="1175" t="s">
        <v>386</v>
      </c>
      <c r="B5" s="1176"/>
      <c r="C5" s="1177"/>
      <c r="D5" s="1172"/>
      <c r="E5" s="1173"/>
      <c r="F5" s="1173"/>
      <c r="G5" s="1172"/>
      <c r="H5" s="1173"/>
      <c r="I5" s="1173"/>
      <c r="J5" s="1174"/>
      <c r="K5" s="1174"/>
      <c r="L5" s="1174"/>
      <c r="M5" s="1174"/>
      <c r="N5" s="1174"/>
      <c r="O5" s="1174"/>
      <c r="P5" s="221"/>
      <c r="Q5" s="221"/>
      <c r="R5" s="257"/>
      <c r="S5" s="257"/>
      <c r="T5" s="257"/>
      <c r="U5" s="257"/>
      <c r="V5" s="257"/>
      <c r="W5" s="257"/>
      <c r="X5" s="257"/>
    </row>
    <row r="6" spans="1:24" ht="25.5" customHeight="1">
      <c r="A6" s="1167" t="s">
        <v>387</v>
      </c>
      <c r="B6" s="1168"/>
      <c r="C6" s="1169"/>
      <c r="D6" s="1170">
        <f>VLOOKUP('ปก ปพ.6'!$R$1,น้ำหนักส่วนสูง!$A$3:$J$52,4,FALSE)</f>
        <v>0</v>
      </c>
      <c r="E6" s="1171"/>
      <c r="F6" s="1171"/>
      <c r="G6" s="1170">
        <f>VLOOKUP('ปก ปพ.6'!$R$1,น้ำหนักส่วนสูง!$A$3:$J$52,6,FALSE)</f>
        <v>0</v>
      </c>
      <c r="H6" s="1171"/>
      <c r="I6" s="1171"/>
      <c r="J6" s="1174">
        <f>VLOOKUP('ปก ปพ.6'!$R$1,น้ำหนักส่วนสูง!$A$3:$J$52,8,FALSE)</f>
        <v>0</v>
      </c>
      <c r="K6" s="1174"/>
      <c r="L6" s="1174"/>
      <c r="M6" s="1174">
        <f>VLOOKUP('ปก ปพ.6'!$R$1,น้ำหนักส่วนสูง!$A$3:$J$52,10,FALSE)</f>
        <v>0</v>
      </c>
      <c r="N6" s="1174"/>
      <c r="O6" s="1174"/>
      <c r="P6" s="221"/>
      <c r="Q6" s="221"/>
      <c r="R6" s="257"/>
      <c r="S6" s="257"/>
      <c r="T6" s="257"/>
      <c r="U6" s="257"/>
      <c r="V6" s="257"/>
      <c r="W6" s="257"/>
      <c r="X6" s="257"/>
    </row>
    <row r="7" spans="1:24" ht="16.5" customHeight="1">
      <c r="A7" s="1175" t="s">
        <v>388</v>
      </c>
      <c r="B7" s="1176"/>
      <c r="C7" s="1177"/>
      <c r="D7" s="1172"/>
      <c r="E7" s="1173"/>
      <c r="F7" s="1173"/>
      <c r="G7" s="1172"/>
      <c r="H7" s="1173"/>
      <c r="I7" s="1173"/>
      <c r="J7" s="1174"/>
      <c r="K7" s="1174"/>
      <c r="L7" s="1174"/>
      <c r="M7" s="1174"/>
      <c r="N7" s="1174"/>
      <c r="O7" s="1174"/>
      <c r="P7" s="221"/>
      <c r="Q7" s="221"/>
    </row>
    <row r="8" spans="1:24" ht="26.25" customHeight="1">
      <c r="A8" s="1179" t="s">
        <v>389</v>
      </c>
      <c r="B8" s="1179"/>
      <c r="C8" s="1179"/>
      <c r="D8" s="1179"/>
      <c r="E8" s="1179"/>
      <c r="F8" s="1179"/>
      <c r="G8" s="1179"/>
      <c r="H8" s="1179"/>
      <c r="I8" s="1179"/>
      <c r="J8" s="1179"/>
      <c r="K8" s="1179"/>
      <c r="L8" s="1179"/>
    </row>
    <row r="9" spans="1:24" ht="15">
      <c r="A9" s="1180"/>
      <c r="B9" s="1180"/>
      <c r="C9" s="1180"/>
      <c r="D9" s="1180"/>
      <c r="E9" s="1180"/>
      <c r="F9" s="1180"/>
      <c r="G9" s="1180"/>
      <c r="H9" s="1180"/>
      <c r="I9" s="1180"/>
      <c r="J9" s="1180"/>
      <c r="K9" s="1180"/>
      <c r="L9" s="1180"/>
    </row>
    <row r="10" spans="1:24" ht="27" customHeight="1">
      <c r="A10" s="1178" t="s">
        <v>390</v>
      </c>
      <c r="B10" s="1178"/>
      <c r="C10" s="253">
        <v>4</v>
      </c>
      <c r="D10" s="253">
        <v>5</v>
      </c>
      <c r="E10" s="253">
        <v>6</v>
      </c>
      <c r="F10" s="253">
        <v>7</v>
      </c>
      <c r="G10" s="253">
        <v>8</v>
      </c>
      <c r="H10" s="253">
        <v>9</v>
      </c>
      <c r="I10" s="253">
        <v>10</v>
      </c>
      <c r="J10" s="253">
        <v>11</v>
      </c>
      <c r="K10" s="253">
        <v>12</v>
      </c>
      <c r="L10" s="253">
        <v>13</v>
      </c>
      <c r="M10" s="253">
        <v>14</v>
      </c>
      <c r="N10" s="253">
        <v>15</v>
      </c>
      <c r="O10" s="253">
        <v>16</v>
      </c>
    </row>
    <row r="11" spans="1:24" ht="21" customHeight="1">
      <c r="A11" s="254" t="s">
        <v>340</v>
      </c>
      <c r="B11" s="253" t="s">
        <v>391</v>
      </c>
      <c r="C11" s="243">
        <v>14.5</v>
      </c>
      <c r="D11" s="243">
        <v>15.5</v>
      </c>
      <c r="E11" s="243">
        <v>17</v>
      </c>
      <c r="F11" s="243">
        <v>18</v>
      </c>
      <c r="G11" s="243">
        <v>20</v>
      </c>
      <c r="H11" s="243">
        <v>22</v>
      </c>
      <c r="I11" s="243">
        <v>24</v>
      </c>
      <c r="J11" s="243">
        <v>27</v>
      </c>
      <c r="K11" s="243">
        <v>29</v>
      </c>
      <c r="L11" s="243">
        <v>33</v>
      </c>
      <c r="M11" s="243">
        <v>37</v>
      </c>
      <c r="N11" s="243">
        <v>43</v>
      </c>
      <c r="O11" s="243">
        <v>46</v>
      </c>
    </row>
    <row r="12" spans="1:24" ht="21" customHeight="1">
      <c r="A12" s="255" t="s">
        <v>386</v>
      </c>
      <c r="B12" s="253" t="s">
        <v>392</v>
      </c>
      <c r="C12" s="243">
        <v>14</v>
      </c>
      <c r="D12" s="243">
        <v>15</v>
      </c>
      <c r="E12" s="243">
        <v>17</v>
      </c>
      <c r="F12" s="243">
        <v>18</v>
      </c>
      <c r="G12" s="243">
        <v>20</v>
      </c>
      <c r="H12" s="243">
        <v>23</v>
      </c>
      <c r="I12" s="243">
        <v>25</v>
      </c>
      <c r="J12" s="243">
        <v>28</v>
      </c>
      <c r="K12" s="243">
        <v>32</v>
      </c>
      <c r="L12" s="243">
        <v>37</v>
      </c>
      <c r="M12" s="243">
        <v>40</v>
      </c>
      <c r="N12" s="243">
        <v>43</v>
      </c>
      <c r="O12" s="243">
        <v>44</v>
      </c>
    </row>
    <row r="13" spans="1:24" ht="21" customHeight="1">
      <c r="A13" s="254" t="s">
        <v>387</v>
      </c>
      <c r="B13" s="253" t="s">
        <v>391</v>
      </c>
      <c r="C13" s="243">
        <v>102</v>
      </c>
      <c r="D13" s="243">
        <v>106</v>
      </c>
      <c r="E13" s="243">
        <v>111</v>
      </c>
      <c r="F13" s="243">
        <v>116</v>
      </c>
      <c r="G13" s="243">
        <v>120</v>
      </c>
      <c r="H13" s="243">
        <v>125</v>
      </c>
      <c r="I13" s="243">
        <v>130</v>
      </c>
      <c r="J13" s="243">
        <v>135</v>
      </c>
      <c r="K13" s="243">
        <v>140</v>
      </c>
      <c r="L13" s="243">
        <v>145</v>
      </c>
      <c r="M13" s="243">
        <v>153</v>
      </c>
      <c r="N13" s="243">
        <v>159</v>
      </c>
      <c r="O13" s="243">
        <v>163</v>
      </c>
    </row>
    <row r="14" spans="1:24" ht="21" customHeight="1">
      <c r="A14" s="256" t="s">
        <v>388</v>
      </c>
      <c r="B14" s="253" t="s">
        <v>392</v>
      </c>
      <c r="C14" s="243">
        <v>101</v>
      </c>
      <c r="D14" s="243">
        <v>106</v>
      </c>
      <c r="E14" s="243">
        <v>110</v>
      </c>
      <c r="F14" s="243">
        <v>115</v>
      </c>
      <c r="G14" s="243">
        <v>120</v>
      </c>
      <c r="H14" s="243">
        <v>126</v>
      </c>
      <c r="I14" s="243">
        <v>131</v>
      </c>
      <c r="J14" s="243">
        <v>137</v>
      </c>
      <c r="K14" s="243">
        <v>143</v>
      </c>
      <c r="L14" s="243">
        <v>148</v>
      </c>
      <c r="M14" s="243">
        <v>152</v>
      </c>
      <c r="N14" s="243">
        <v>153</v>
      </c>
      <c r="O14" s="243">
        <v>154</v>
      </c>
    </row>
    <row r="15" spans="1:24" ht="16.5" customHeight="1"/>
    <row r="16" spans="1:24" ht="27" customHeight="1">
      <c r="A16" s="1184" t="s">
        <v>551</v>
      </c>
      <c r="B16" s="1184"/>
      <c r="C16" s="1184"/>
      <c r="D16" s="1184"/>
      <c r="E16" s="1184"/>
    </row>
    <row r="17" spans="1:24" ht="27" customHeight="1">
      <c r="A17" s="1185" t="s">
        <v>75</v>
      </c>
      <c r="B17" s="1185"/>
      <c r="C17" s="1185"/>
      <c r="D17" s="1178" t="s">
        <v>393</v>
      </c>
      <c r="E17" s="1178"/>
      <c r="F17" s="1178" t="s">
        <v>110</v>
      </c>
      <c r="G17" s="1178"/>
      <c r="H17" s="1178" t="s">
        <v>394</v>
      </c>
      <c r="I17" s="1178"/>
      <c r="J17" s="1178" t="s">
        <v>395</v>
      </c>
      <c r="K17" s="1178"/>
      <c r="L17" s="1178" t="s">
        <v>26</v>
      </c>
      <c r="M17" s="1178"/>
      <c r="N17" s="1178" t="s">
        <v>67</v>
      </c>
      <c r="O17" s="1178"/>
    </row>
    <row r="18" spans="1:24" ht="21.75" customHeight="1">
      <c r="A18" s="1181" t="s">
        <v>23</v>
      </c>
      <c r="B18" s="1181"/>
      <c r="C18" s="1181"/>
      <c r="D18" s="1182">
        <f>IF(P18=0,"",P18)</f>
        <v>11</v>
      </c>
      <c r="E18" s="1182"/>
      <c r="F18" s="1183">
        <f>VLOOKUP('ปก ปพ.6'!$R$1,เวลาเรียน1!$A$7:$GW$56,22,FALSE)</f>
        <v>11</v>
      </c>
      <c r="G18" s="1183"/>
      <c r="H18" s="1183" t="str">
        <f>VLOOKUP('ปก ปพ.6'!$R$1,เวลาเรียน1!A7:GW56,23,FALSE)</f>
        <v/>
      </c>
      <c r="I18" s="1183"/>
      <c r="J18" s="1183" t="str">
        <f>VLOOKUP('ปก ปพ.6'!$R$1,เวลาเรียน1!A7:GW56,24,FALSE)</f>
        <v/>
      </c>
      <c r="K18" s="1183"/>
      <c r="L18" s="1183" t="str">
        <f>VLOOKUP('ปก ปพ.6'!$R$1,เวลาเรียน1!A7:GW56,25,FALSE)</f>
        <v/>
      </c>
      <c r="M18" s="1183"/>
      <c r="N18" s="1149">
        <f>IF(D18="","",F18*100/D18)</f>
        <v>100</v>
      </c>
      <c r="O18" s="1150"/>
      <c r="P18" s="221">
        <f>SUM(F18:M18)</f>
        <v>11</v>
      </c>
    </row>
    <row r="19" spans="1:24" ht="21.75" customHeight="1">
      <c r="A19" s="1181" t="s">
        <v>27</v>
      </c>
      <c r="B19" s="1181"/>
      <c r="C19" s="1181"/>
      <c r="D19" s="1186">
        <f t="shared" ref="D19:D27" si="0">IF(P19=0,"",P19)</f>
        <v>21</v>
      </c>
      <c r="E19" s="1187"/>
      <c r="F19" s="1188">
        <f>VLOOKUP('ปก ปพ.6'!$R$1,เวลาเรียน1!$A$7:$GW$56,57,FALSE)</f>
        <v>21</v>
      </c>
      <c r="G19" s="1189"/>
      <c r="H19" s="1188" t="str">
        <f>VLOOKUP('ปก ปพ.6'!$R$1,เวลาเรียน1!$A$7:$GW$56,58,FALSE)</f>
        <v/>
      </c>
      <c r="I19" s="1189"/>
      <c r="J19" s="1188" t="str">
        <f>VLOOKUP('ปก ปพ.6'!$R$1,เวลาเรียน1!$A$7:$GW$56,59,FALSE)</f>
        <v/>
      </c>
      <c r="K19" s="1189"/>
      <c r="L19" s="1188" t="str">
        <f>VLOOKUP('ปก ปพ.6'!$R$1,เวลาเรียน1!$A$7:$GW$56,60,FALSE)</f>
        <v/>
      </c>
      <c r="M19" s="1189"/>
      <c r="N19" s="1149">
        <f>IF(D19="","",F19*100/D19)</f>
        <v>100</v>
      </c>
      <c r="O19" s="1150"/>
      <c r="P19" s="221">
        <f t="shared" ref="P19:P29" si="1">SUM(F19:M19)</f>
        <v>21</v>
      </c>
    </row>
    <row r="20" spans="1:24" ht="21.75" customHeight="1">
      <c r="A20" s="1181" t="s">
        <v>396</v>
      </c>
      <c r="B20" s="1181"/>
      <c r="C20" s="1181"/>
      <c r="D20" s="1186">
        <f t="shared" si="0"/>
        <v>16</v>
      </c>
      <c r="E20" s="1187"/>
      <c r="F20" s="1188">
        <f>VLOOKUP('ปก ปพ.6'!$R$1,เวลาเรียน1!$A$7:$GW$56,92,FALSE)</f>
        <v>16</v>
      </c>
      <c r="G20" s="1189"/>
      <c r="H20" s="1188" t="str">
        <f>VLOOKUP('ปก ปพ.6'!$R$1,เวลาเรียน1!$A$7:$GW$56,93,FALSE)</f>
        <v/>
      </c>
      <c r="I20" s="1189"/>
      <c r="J20" s="1188" t="str">
        <f>VLOOKUP('ปก ปพ.6'!$R$1,เวลาเรียน1!$A$7:$GW$56,94,FALSE)</f>
        <v/>
      </c>
      <c r="K20" s="1189"/>
      <c r="L20" s="1188" t="str">
        <f>VLOOKUP('ปก ปพ.6'!$R$1,เวลาเรียน1!$A$7:$GW$56,95,FALSE)</f>
        <v/>
      </c>
      <c r="M20" s="1189"/>
      <c r="N20" s="1149">
        <f t="shared" ref="N20:N28" si="2">IF(D20="","",F20*100/D20)</f>
        <v>100</v>
      </c>
      <c r="O20" s="1150"/>
      <c r="P20" s="221">
        <f t="shared" si="1"/>
        <v>16</v>
      </c>
    </row>
    <row r="21" spans="1:24" ht="21.75" customHeight="1">
      <c r="A21" s="1190" t="s">
        <v>28</v>
      </c>
      <c r="B21" s="1190"/>
      <c r="C21" s="1190"/>
      <c r="D21" s="1186">
        <f t="shared" si="0"/>
        <v>22</v>
      </c>
      <c r="E21" s="1187"/>
      <c r="F21" s="1188">
        <f>VLOOKUP('ปก ปพ.6'!$R$1,เวลาเรียน1!$A$7:$GW$56,127,FALSE)</f>
        <v>22</v>
      </c>
      <c r="G21" s="1189"/>
      <c r="H21" s="1188" t="str">
        <f>VLOOKUP('ปก ปพ.6'!$R$1,เวลาเรียน1!$A$7:$GW$56,128,FALSE)</f>
        <v/>
      </c>
      <c r="I21" s="1189"/>
      <c r="J21" s="1188" t="str">
        <f>VLOOKUP('ปก ปพ.6'!$R$1,เวลาเรียน1!$A$7:$GW$56,129,FALSE)</f>
        <v/>
      </c>
      <c r="K21" s="1189"/>
      <c r="L21" s="1188" t="str">
        <f>VLOOKUP('ปก ปพ.6'!$R$1,เวลาเรียน1!$A$7:$GW$56,130,FALSE)</f>
        <v/>
      </c>
      <c r="M21" s="1189"/>
      <c r="N21" s="1149">
        <f>IF(D21="","",F21*100/D21)</f>
        <v>100</v>
      </c>
      <c r="O21" s="1150"/>
      <c r="P21" s="221">
        <f t="shared" si="1"/>
        <v>22</v>
      </c>
    </row>
    <row r="22" spans="1:24" ht="21.75" customHeight="1">
      <c r="A22" s="1181" t="s">
        <v>29</v>
      </c>
      <c r="B22" s="1181"/>
      <c r="C22" s="1181"/>
      <c r="D22" s="1186">
        <f t="shared" si="0"/>
        <v>22</v>
      </c>
      <c r="E22" s="1187"/>
      <c r="F22" s="1188">
        <f>VLOOKUP('ปก ปพ.6'!$R$1,เวลาเรียน1!$A$7:$GW$56,162,FALSE)</f>
        <v>22</v>
      </c>
      <c r="G22" s="1189"/>
      <c r="H22" s="1188" t="str">
        <f>VLOOKUP('ปก ปพ.6'!$R$1,เวลาเรียน1!$A$7:$GW$56,163,FALSE)</f>
        <v/>
      </c>
      <c r="I22" s="1189"/>
      <c r="J22" s="1188" t="str">
        <f>VLOOKUP('ปก ปพ.6'!$R$1,เวลาเรียน1!$A$7:$GW$56,164,FALSE)</f>
        <v/>
      </c>
      <c r="K22" s="1189"/>
      <c r="L22" s="1188" t="str">
        <f>VLOOKUP('ปก ปพ.6'!$R$1,เวลาเรียน1!$A$7:$GW$56,165,FALSE)</f>
        <v/>
      </c>
      <c r="M22" s="1189"/>
      <c r="N22" s="1149">
        <f t="shared" si="2"/>
        <v>100</v>
      </c>
      <c r="O22" s="1150"/>
      <c r="P22" s="221">
        <f t="shared" si="1"/>
        <v>22</v>
      </c>
    </row>
    <row r="23" spans="1:24" ht="21.75" customHeight="1">
      <c r="A23" s="1181" t="s">
        <v>30</v>
      </c>
      <c r="B23" s="1181"/>
      <c r="C23" s="1181"/>
      <c r="D23" s="1186">
        <f>IF(P23=0,"",P23)</f>
        <v>8</v>
      </c>
      <c r="E23" s="1187"/>
      <c r="F23" s="1188">
        <f>VLOOKUP('ปก ปพ.6'!$R$1,เวลาเรียน1!$A$7:$GW$56,197,FALSE)</f>
        <v>8</v>
      </c>
      <c r="G23" s="1189"/>
      <c r="H23" s="1188" t="str">
        <f>VLOOKUP('ปก ปพ.6'!$R$1,เวลาเรียน1!$A$7:$GW$56,198,FALSE)</f>
        <v/>
      </c>
      <c r="I23" s="1189"/>
      <c r="J23" s="1188" t="str">
        <f>VLOOKUP('ปก ปพ.6'!$R$1,เวลาเรียน1!$A$7:$GW$56,199,FALSE)</f>
        <v/>
      </c>
      <c r="K23" s="1189"/>
      <c r="L23" s="1188" t="str">
        <f>VLOOKUP('ปก ปพ.6'!$R$1,เวลาเรียน1!$A$7:$GW$56,200,FALSE)</f>
        <v/>
      </c>
      <c r="M23" s="1189"/>
      <c r="N23" s="1149">
        <f t="shared" si="2"/>
        <v>100</v>
      </c>
      <c r="O23" s="1150"/>
      <c r="P23" s="221">
        <f>SUM(F23:M23)</f>
        <v>8</v>
      </c>
      <c r="Q23" s="361" t="e">
        <f>VLOOKUP('ปก ปพ.6'!$R$1,เวลาเรียน1!$A$7:$GW$56,211,FALSE)</f>
        <v>#REF!</v>
      </c>
      <c r="R23" s="361" t="e">
        <f>VLOOKUP('ปก ปพ.6'!$R$1,เวลาเรียน1!$A$7:$GW$56,212,FALSE)</f>
        <v>#REF!</v>
      </c>
      <c r="S23" s="361" t="e">
        <f>VLOOKUP('ปก ปพ.6'!$R$1,เวลาเรียน1!$A$7:$GW$56,213,FALSE)</f>
        <v>#REF!</v>
      </c>
      <c r="T23" s="361" t="e">
        <f>VLOOKUP('ปก ปพ.6'!$R$1,เวลาเรียน1!$A$7:$GW$56,214,FALSE)</f>
        <v>#REF!</v>
      </c>
      <c r="U23" s="362" t="str">
        <f>VLOOKUP('ปก ปพ.6'!$R$1,เวลาเรียน2!A7:HG56,37,FALSE)</f>
        <v/>
      </c>
      <c r="V23" s="362" t="str">
        <f>VLOOKUP('ปก ปพ.6'!$R$1,เวลาเรียน2!A7:HG56,38,FALSE)</f>
        <v/>
      </c>
      <c r="W23" s="362" t="str">
        <f>VLOOKUP('ปก ปพ.6'!$R$1,เวลาเรียน2!A7:HG56,39,FALSE)</f>
        <v/>
      </c>
      <c r="X23" s="362" t="str">
        <f>VLOOKUP('ปก ปพ.6'!$R$1,เวลาเรียน2!A7:HG56,40,FALSE)</f>
        <v/>
      </c>
    </row>
    <row r="24" spans="1:24" ht="21.75" customHeight="1">
      <c r="A24" s="1181" t="s">
        <v>31</v>
      </c>
      <c r="B24" s="1181"/>
      <c r="C24" s="1181"/>
      <c r="D24" s="1186" t="str">
        <f t="shared" si="0"/>
        <v/>
      </c>
      <c r="E24" s="1187"/>
      <c r="F24" s="1188" t="str">
        <f>VLOOKUP('ปก ปพ.6'!$R$1,เวลาเรียน2!$A$7:$HS$56,37,FALSE)</f>
        <v/>
      </c>
      <c r="G24" s="1189"/>
      <c r="H24" s="1188" t="str">
        <f>VLOOKUP('ปก ปพ.6'!$R$1,เวลาเรียน2!$A$7:$HS$56,38,FALSE)</f>
        <v/>
      </c>
      <c r="I24" s="1189"/>
      <c r="J24" s="1188" t="str">
        <f>VLOOKUP('ปก ปพ.6'!$R$1,เวลาเรียน2!$A$7:$HS$56,39,FALSE)</f>
        <v/>
      </c>
      <c r="K24" s="1189"/>
      <c r="L24" s="1188" t="str">
        <f>VLOOKUP('ปก ปพ.6'!$R$1,เวลาเรียน2!$A$7:$HS$56,40,FALSE)</f>
        <v/>
      </c>
      <c r="M24" s="1189"/>
      <c r="N24" s="1149" t="str">
        <f t="shared" si="2"/>
        <v/>
      </c>
      <c r="O24" s="1150"/>
      <c r="P24" s="221">
        <f>SUM(F24:M24)</f>
        <v>0</v>
      </c>
      <c r="Q24" s="219" t="e">
        <f>SUM(Q23,U23)</f>
        <v>#REF!</v>
      </c>
      <c r="R24" s="219" t="e">
        <f>SUM(R23,V23)</f>
        <v>#REF!</v>
      </c>
      <c r="S24" s="219" t="e">
        <f>SUM(S23,W23)</f>
        <v>#REF!</v>
      </c>
      <c r="T24" s="219" t="e">
        <f>SUM(T23,X23)</f>
        <v>#REF!</v>
      </c>
    </row>
    <row r="25" spans="1:24" ht="21.75" customHeight="1">
      <c r="A25" s="1181" t="s">
        <v>32</v>
      </c>
      <c r="B25" s="1181"/>
      <c r="C25" s="1181"/>
      <c r="D25" s="1186" t="str">
        <f t="shared" si="0"/>
        <v/>
      </c>
      <c r="E25" s="1187"/>
      <c r="F25" s="1188" t="str">
        <f>VLOOKUP('ปก ปพ.6'!$R$1,เวลาเรียน2!$A$7:$HS$56,72,FALSE)</f>
        <v/>
      </c>
      <c r="G25" s="1189"/>
      <c r="H25" s="1188" t="str">
        <f>VLOOKUP('ปก ปพ.6'!$R$1,เวลาเรียน2!$A$7:$HS$56,73,FALSE)</f>
        <v/>
      </c>
      <c r="I25" s="1189"/>
      <c r="J25" s="1188" t="str">
        <f>VLOOKUP('ปก ปพ.6'!$R$1,เวลาเรียน2!$A$7:$HS$56,74,FALSE)</f>
        <v/>
      </c>
      <c r="K25" s="1189"/>
      <c r="L25" s="1188" t="str">
        <f>VLOOKUP('ปก ปพ.6'!$R$1,เวลาเรียน2!$A$7:$HS$56,75,FALSE)</f>
        <v/>
      </c>
      <c r="M25" s="1189"/>
      <c r="N25" s="1149" t="str">
        <f t="shared" si="2"/>
        <v/>
      </c>
      <c r="O25" s="1150"/>
      <c r="P25" s="221">
        <f t="shared" si="1"/>
        <v>0</v>
      </c>
    </row>
    <row r="26" spans="1:24" ht="21.75" customHeight="1">
      <c r="A26" s="1181" t="s">
        <v>33</v>
      </c>
      <c r="B26" s="1181"/>
      <c r="C26" s="1181"/>
      <c r="D26" s="1186" t="str">
        <f t="shared" si="0"/>
        <v/>
      </c>
      <c r="E26" s="1187"/>
      <c r="F26" s="1188" t="str">
        <f>VLOOKUP('ปก ปพ.6'!$R$1,เวลาเรียน2!$A$7:$HS$56,107,FALSE)</f>
        <v/>
      </c>
      <c r="G26" s="1189"/>
      <c r="H26" s="1188" t="str">
        <f>VLOOKUP('ปก ปพ.6'!$R$1,เวลาเรียน2!$A$7:$HS$56,108,FALSE)</f>
        <v/>
      </c>
      <c r="I26" s="1189"/>
      <c r="J26" s="1188" t="str">
        <f>VLOOKUP('ปก ปพ.6'!$R$1,เวลาเรียน2!$A$7:$HS$56,109,FALSE)</f>
        <v/>
      </c>
      <c r="K26" s="1189"/>
      <c r="L26" s="1188" t="str">
        <f>VLOOKUP('ปก ปพ.6'!$R$1,เวลาเรียน2!$A$7:$HS$56,110,FALSE)</f>
        <v/>
      </c>
      <c r="M26" s="1189"/>
      <c r="N26" s="1149" t="str">
        <f t="shared" si="2"/>
        <v/>
      </c>
      <c r="O26" s="1150"/>
      <c r="P26" s="221">
        <f t="shared" si="1"/>
        <v>0</v>
      </c>
    </row>
    <row r="27" spans="1:24" ht="21.75" customHeight="1">
      <c r="A27" s="1181" t="s">
        <v>34</v>
      </c>
      <c r="B27" s="1181"/>
      <c r="C27" s="1181"/>
      <c r="D27" s="1186" t="str">
        <f t="shared" si="0"/>
        <v/>
      </c>
      <c r="E27" s="1187"/>
      <c r="F27" s="1188" t="str">
        <f>VLOOKUP('ปก ปพ.6'!$R$1,เวลาเรียน2!$A$7:$HS$56,142,FALSE)</f>
        <v/>
      </c>
      <c r="G27" s="1189"/>
      <c r="H27" s="1188" t="str">
        <f>VLOOKUP('ปก ปพ.6'!$R$1,เวลาเรียน2!$A$7:$HS$56,143,FALSE)</f>
        <v/>
      </c>
      <c r="I27" s="1189"/>
      <c r="J27" s="1188" t="str">
        <f>VLOOKUP('ปก ปพ.6'!$R$1,เวลาเรียน2!$A$7:$HS$56,144,FALSE)</f>
        <v/>
      </c>
      <c r="K27" s="1189"/>
      <c r="L27" s="1188" t="str">
        <f>VLOOKUP('ปก ปพ.6'!$R$1,เวลาเรียน2!$A$7:$HS$56,145,FALSE)</f>
        <v/>
      </c>
      <c r="M27" s="1189"/>
      <c r="N27" s="1149" t="str">
        <f t="shared" si="2"/>
        <v/>
      </c>
      <c r="O27" s="1150"/>
      <c r="P27" s="221">
        <f t="shared" si="1"/>
        <v>0</v>
      </c>
    </row>
    <row r="28" spans="1:24" ht="27" customHeight="1">
      <c r="A28" s="1181" t="s">
        <v>35</v>
      </c>
      <c r="B28" s="1181"/>
      <c r="C28" s="1181"/>
      <c r="D28" s="1186" t="str">
        <f t="shared" ref="D28" si="3">IF(P28=0,"",P28)</f>
        <v/>
      </c>
      <c r="E28" s="1187"/>
      <c r="F28" s="1188" t="str">
        <f>VLOOKUP('ปก ปพ.6'!$R$1,เวลาเรียน2!$A$7:$HS$56,177,FALSE)</f>
        <v/>
      </c>
      <c r="G28" s="1189"/>
      <c r="H28" s="1188" t="str">
        <f>VLOOKUP('ปก ปพ.6'!$R$1,เวลาเรียน2!$A$7:$HS$56,178,FALSE)</f>
        <v/>
      </c>
      <c r="I28" s="1189"/>
      <c r="J28" s="1188" t="str">
        <f>VLOOKUP('ปก ปพ.6'!$R$1,เวลาเรียน2!$A$7:$HS$56,179,FALSE)</f>
        <v/>
      </c>
      <c r="K28" s="1189"/>
      <c r="L28" s="1188" t="str">
        <f>VLOOKUP('ปก ปพ.6'!$R$1,เวลาเรียน2!$A$7:$HS$56,180,FALSE)</f>
        <v/>
      </c>
      <c r="M28" s="1189"/>
      <c r="N28" s="1149" t="str">
        <f t="shared" si="2"/>
        <v/>
      </c>
      <c r="O28" s="1150"/>
      <c r="P28" s="221">
        <f t="shared" si="1"/>
        <v>0</v>
      </c>
    </row>
    <row r="29" spans="1:24" ht="27" customHeight="1">
      <c r="A29" s="1192" t="s">
        <v>1684</v>
      </c>
      <c r="B29" s="1193"/>
      <c r="C29" s="1194"/>
      <c r="D29" s="1186" t="str">
        <f t="shared" ref="D29" si="4">IF(P29=0,"",P29)</f>
        <v/>
      </c>
      <c r="E29" s="1187"/>
      <c r="F29" s="1188" t="str">
        <f>VLOOKUP('ปก ปพ.6'!$R$1,เวลาเรียน2!$A$7:$HS$56,212,FALSE)</f>
        <v/>
      </c>
      <c r="G29" s="1189"/>
      <c r="H29" s="1188" t="str">
        <f>VLOOKUP('ปก ปพ.6'!$R$1,เวลาเรียน2!$A$7:$HS$56,213,FALSE)</f>
        <v/>
      </c>
      <c r="I29" s="1189"/>
      <c r="J29" s="1188" t="str">
        <f>VLOOKUP('ปก ปพ.6'!$R$1,เวลาเรียน2!$A$7:$HS$56,214,FALSE)</f>
        <v/>
      </c>
      <c r="K29" s="1189"/>
      <c r="L29" s="1188" t="str">
        <f>VLOOKUP('ปก ปพ.6'!$R$1,เวลาเรียน2!$A$7:$HS$56,215,FALSE)</f>
        <v/>
      </c>
      <c r="M29" s="1189"/>
      <c r="N29" s="1149" t="str">
        <f>IF(D29="","",F29*100/D29)</f>
        <v/>
      </c>
      <c r="O29" s="1150"/>
      <c r="P29" s="221">
        <f t="shared" si="1"/>
        <v>0</v>
      </c>
    </row>
    <row r="30" spans="1:24" ht="26.25" customHeight="1">
      <c r="A30" s="1191" t="s">
        <v>1</v>
      </c>
      <c r="B30" s="1191"/>
      <c r="C30" s="1191"/>
      <c r="D30" s="1182">
        <f>SUM(D18:D28)</f>
        <v>100</v>
      </c>
      <c r="E30" s="1183"/>
      <c r="F30" s="1182">
        <f t="shared" ref="F30" si="5">SUM(F18:F28)</f>
        <v>100</v>
      </c>
      <c r="G30" s="1183"/>
      <c r="H30" s="1182">
        <f t="shared" ref="H30" si="6">SUM(H18:H28)</f>
        <v>0</v>
      </c>
      <c r="I30" s="1183"/>
      <c r="J30" s="1182">
        <f t="shared" ref="J30" si="7">SUM(J18:J28)</f>
        <v>0</v>
      </c>
      <c r="K30" s="1183"/>
      <c r="L30" s="1182">
        <f t="shared" ref="L30" si="8">SUM(L18:L28)</f>
        <v>0</v>
      </c>
      <c r="M30" s="1183"/>
      <c r="N30" s="1148">
        <f>F31</f>
        <v>100</v>
      </c>
      <c r="O30" s="1148"/>
    </row>
    <row r="31" spans="1:24" ht="26.25" customHeight="1">
      <c r="A31" s="1151" t="s">
        <v>67</v>
      </c>
      <c r="B31" s="1151"/>
      <c r="C31" s="1151"/>
      <c r="D31" s="1151"/>
      <c r="E31" s="1152"/>
      <c r="F31" s="1148">
        <f>F30/$D$30*100</f>
        <v>100</v>
      </c>
      <c r="G31" s="1148"/>
      <c r="H31" s="1148">
        <f>H30/$D$30*100</f>
        <v>0</v>
      </c>
      <c r="I31" s="1148"/>
      <c r="J31" s="1148">
        <f>J30/$D$30*100</f>
        <v>0</v>
      </c>
      <c r="K31" s="1148"/>
      <c r="L31" s="1148">
        <f>L30/$D$30*100</f>
        <v>0</v>
      </c>
      <c r="M31" s="1148"/>
      <c r="N31" s="1149">
        <f>SUM(F31:M31)</f>
        <v>100</v>
      </c>
      <c r="O31" s="1150"/>
    </row>
  </sheetData>
  <sheetProtection algorithmName="SHA-512" hashValue="zGx5l45m4G1866uDcpJ5W8rDbWASbMiSU87JJBNEibAej5gcZpMizK9TfeDT6M0P/XM8YOZPHdp2ZRhuR7LhmA==" saltValue="jAD4G5TEWJebrVcsE5c/Hg==" spinCount="100000" sheet="1" selectLockedCells="1"/>
  <mergeCells count="130">
    <mergeCell ref="N27:O27"/>
    <mergeCell ref="F27:G27"/>
    <mergeCell ref="H27:I27"/>
    <mergeCell ref="J27:K27"/>
    <mergeCell ref="L27:M27"/>
    <mergeCell ref="N30:O30"/>
    <mergeCell ref="A30:C30"/>
    <mergeCell ref="D30:E30"/>
    <mergeCell ref="F30:G30"/>
    <mergeCell ref="H30:I30"/>
    <mergeCell ref="J30:K30"/>
    <mergeCell ref="A28:C28"/>
    <mergeCell ref="D28:E28"/>
    <mergeCell ref="F28:G28"/>
    <mergeCell ref="H28:I28"/>
    <mergeCell ref="J28:K28"/>
    <mergeCell ref="L28:M28"/>
    <mergeCell ref="D29:E29"/>
    <mergeCell ref="A29:C29"/>
    <mergeCell ref="F29:G29"/>
    <mergeCell ref="H29:I29"/>
    <mergeCell ref="J29:K29"/>
    <mergeCell ref="L29:M29"/>
    <mergeCell ref="N29:O29"/>
    <mergeCell ref="L22:M22"/>
    <mergeCell ref="N22:O22"/>
    <mergeCell ref="A21:C21"/>
    <mergeCell ref="D21:E21"/>
    <mergeCell ref="F21:G21"/>
    <mergeCell ref="H21:I21"/>
    <mergeCell ref="J21:K21"/>
    <mergeCell ref="N25:O25"/>
    <mergeCell ref="L30:M30"/>
    <mergeCell ref="N28:O28"/>
    <mergeCell ref="L26:M26"/>
    <mergeCell ref="N26:O26"/>
    <mergeCell ref="N23:O23"/>
    <mergeCell ref="L21:M21"/>
    <mergeCell ref="F23:G23"/>
    <mergeCell ref="H23:I23"/>
    <mergeCell ref="J23:K23"/>
    <mergeCell ref="L23:M23"/>
    <mergeCell ref="N21:O21"/>
    <mergeCell ref="N24:O24"/>
    <mergeCell ref="L24:M24"/>
    <mergeCell ref="L25:M25"/>
    <mergeCell ref="A27:C27"/>
    <mergeCell ref="D27:E27"/>
    <mergeCell ref="A24:C24"/>
    <mergeCell ref="D24:E24"/>
    <mergeCell ref="F24:G24"/>
    <mergeCell ref="H24:I24"/>
    <mergeCell ref="J24:K24"/>
    <mergeCell ref="A22:C22"/>
    <mergeCell ref="D22:E22"/>
    <mergeCell ref="F22:G22"/>
    <mergeCell ref="H22:I22"/>
    <mergeCell ref="J22:K22"/>
    <mergeCell ref="A23:C23"/>
    <mergeCell ref="D23:E23"/>
    <mergeCell ref="A26:C26"/>
    <mergeCell ref="D26:E26"/>
    <mergeCell ref="F26:G26"/>
    <mergeCell ref="H26:I26"/>
    <mergeCell ref="J26:K26"/>
    <mergeCell ref="A25:C25"/>
    <mergeCell ref="D25:E25"/>
    <mergeCell ref="F25:G25"/>
    <mergeCell ref="H25:I25"/>
    <mergeCell ref="J25:K25"/>
    <mergeCell ref="N20:O20"/>
    <mergeCell ref="A19:C19"/>
    <mergeCell ref="D19:E19"/>
    <mergeCell ref="F19:G19"/>
    <mergeCell ref="H19:I19"/>
    <mergeCell ref="J19:K19"/>
    <mergeCell ref="L19:M19"/>
    <mergeCell ref="A20:C20"/>
    <mergeCell ref="D20:E20"/>
    <mergeCell ref="F20:G20"/>
    <mergeCell ref="H20:I20"/>
    <mergeCell ref="J20:K20"/>
    <mergeCell ref="L20:M20"/>
    <mergeCell ref="A6:C6"/>
    <mergeCell ref="D6:F7"/>
    <mergeCell ref="A16:E16"/>
    <mergeCell ref="A17:C17"/>
    <mergeCell ref="D17:E17"/>
    <mergeCell ref="F17:G17"/>
    <mergeCell ref="H17:I17"/>
    <mergeCell ref="J17:K17"/>
    <mergeCell ref="G6:I7"/>
    <mergeCell ref="J6:L7"/>
    <mergeCell ref="A7:C7"/>
    <mergeCell ref="A10:B10"/>
    <mergeCell ref="L17:M17"/>
    <mergeCell ref="N17:O17"/>
    <mergeCell ref="A8:L9"/>
    <mergeCell ref="N18:O18"/>
    <mergeCell ref="N19:O19"/>
    <mergeCell ref="A18:C18"/>
    <mergeCell ref="D18:E18"/>
    <mergeCell ref="F18:G18"/>
    <mergeCell ref="H18:I18"/>
    <mergeCell ref="J18:K18"/>
    <mergeCell ref="L18:M18"/>
    <mergeCell ref="F31:G31"/>
    <mergeCell ref="H31:I31"/>
    <mergeCell ref="J31:K31"/>
    <mergeCell ref="L31:M31"/>
    <mergeCell ref="N31:O31"/>
    <mergeCell ref="A31:E31"/>
    <mergeCell ref="A1:F1"/>
    <mergeCell ref="K1:O1"/>
    <mergeCell ref="A2:C3"/>
    <mergeCell ref="D2:F2"/>
    <mergeCell ref="G2:I2"/>
    <mergeCell ref="J2:L2"/>
    <mergeCell ref="M2:O2"/>
    <mergeCell ref="D3:F3"/>
    <mergeCell ref="G3:I3"/>
    <mergeCell ref="J3:L3"/>
    <mergeCell ref="M3:O3"/>
    <mergeCell ref="A4:C4"/>
    <mergeCell ref="D4:F5"/>
    <mergeCell ref="G4:I5"/>
    <mergeCell ref="J4:L5"/>
    <mergeCell ref="M4:O5"/>
    <mergeCell ref="A5:C5"/>
    <mergeCell ref="M6:O7"/>
  </mergeCells>
  <printOptions horizontalCentered="1"/>
  <pageMargins left="1.2204724409448819" right="0.70866141732283472" top="1.2598425196850394" bottom="0.74803149606299213" header="0.31496062992125984" footer="0.31496062992125984"/>
  <pageSetup orientation="portrait" blackAndWhite="1" horizontalDpi="300" verticalDpi="300" r:id="rId1"/>
  <headerFooter>
    <oddHeader>&amp;R3</oddHeader>
    <oddFooter xml:space="preserve">&amp;C
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0000"/>
  </sheetPr>
  <dimension ref="A1:N30"/>
  <sheetViews>
    <sheetView showGridLines="0" zoomScaleSheetLayoutView="100" workbookViewId="0">
      <selection activeCell="A31" sqref="A31:XFD1048576"/>
    </sheetView>
  </sheetViews>
  <sheetFormatPr defaultColWidth="0" defaultRowHeight="29.25" customHeight="1" zeroHeight="1"/>
  <cols>
    <col min="1" max="1" width="3.09765625" style="229" customWidth="1"/>
    <col min="2" max="2" width="9.09765625" style="229" customWidth="1"/>
    <col min="3" max="3" width="7" style="229" customWidth="1"/>
    <col min="4" max="4" width="12.09765625" style="229" customWidth="1"/>
    <col min="5" max="5" width="8.09765625" style="229" customWidth="1"/>
    <col min="6" max="6" width="9.59765625" style="229" customWidth="1"/>
    <col min="7" max="7" width="17.09765625" style="229" customWidth="1"/>
    <col min="8" max="8" width="10.8984375" style="229" customWidth="1"/>
    <col min="9" max="14" width="9.09765625" style="229" customWidth="1"/>
    <col min="15" max="16384" width="9.09765625" style="229" hidden="1"/>
  </cols>
  <sheetData>
    <row r="1" spans="1:10" ht="30" customHeight="1" thickBot="1">
      <c r="A1" s="1195" t="s">
        <v>397</v>
      </c>
      <c r="B1" s="1195"/>
      <c r="C1" s="1195"/>
      <c r="D1" s="1195"/>
      <c r="E1" s="1195"/>
      <c r="F1" s="1195"/>
      <c r="G1" s="1195"/>
      <c r="H1" s="1195"/>
      <c r="I1" s="1195"/>
    </row>
    <row r="2" spans="1:10" ht="30" customHeight="1" thickTop="1">
      <c r="A2" s="230">
        <v>1</v>
      </c>
      <c r="B2" s="1196" t="s">
        <v>398</v>
      </c>
      <c r="C2" s="1196"/>
      <c r="D2" s="1196"/>
      <c r="E2" s="1196"/>
      <c r="F2" s="1196"/>
      <c r="G2" s="1196"/>
      <c r="H2" s="1196"/>
      <c r="I2" s="1196"/>
      <c r="J2" s="231"/>
    </row>
    <row r="3" spans="1:10" ht="21.75" customHeight="1">
      <c r="C3" s="1197" t="s">
        <v>399</v>
      </c>
      <c r="D3" s="1197"/>
    </row>
    <row r="4" spans="1:10" ht="21.75" customHeight="1">
      <c r="C4" s="232">
        <v>4</v>
      </c>
      <c r="D4" s="229" t="s">
        <v>64</v>
      </c>
      <c r="G4" s="229" t="s">
        <v>400</v>
      </c>
      <c r="H4" s="232" t="s">
        <v>401</v>
      </c>
    </row>
    <row r="5" spans="1:10" ht="21.75" customHeight="1">
      <c r="C5" s="232">
        <v>3.5</v>
      </c>
      <c r="D5" s="229" t="s">
        <v>402</v>
      </c>
      <c r="G5" s="229" t="s">
        <v>400</v>
      </c>
      <c r="H5" s="232" t="s">
        <v>403</v>
      </c>
    </row>
    <row r="6" spans="1:10" ht="21.75" customHeight="1">
      <c r="C6" s="232">
        <v>3</v>
      </c>
      <c r="D6" s="229" t="s">
        <v>65</v>
      </c>
      <c r="G6" s="229" t="s">
        <v>400</v>
      </c>
      <c r="H6" s="232" t="s">
        <v>404</v>
      </c>
    </row>
    <row r="7" spans="1:10" ht="21.75" customHeight="1">
      <c r="C7" s="232">
        <v>2.5</v>
      </c>
      <c r="D7" s="229" t="s">
        <v>405</v>
      </c>
      <c r="G7" s="229" t="s">
        <v>400</v>
      </c>
      <c r="H7" s="232" t="s">
        <v>406</v>
      </c>
    </row>
    <row r="8" spans="1:10" ht="21.75" customHeight="1">
      <c r="C8" s="232">
        <v>2</v>
      </c>
      <c r="D8" s="229" t="s">
        <v>407</v>
      </c>
      <c r="G8" s="229" t="s">
        <v>400</v>
      </c>
      <c r="H8" s="232" t="s">
        <v>408</v>
      </c>
    </row>
    <row r="9" spans="1:10" ht="21.75" customHeight="1">
      <c r="C9" s="232">
        <v>1.5</v>
      </c>
      <c r="D9" s="229" t="s">
        <v>409</v>
      </c>
      <c r="G9" s="229" t="s">
        <v>400</v>
      </c>
      <c r="H9" s="232" t="s">
        <v>410</v>
      </c>
    </row>
    <row r="10" spans="1:10" ht="21.75" customHeight="1">
      <c r="C10" s="232">
        <v>1</v>
      </c>
      <c r="D10" s="229" t="s">
        <v>411</v>
      </c>
      <c r="G10" s="229" t="s">
        <v>400</v>
      </c>
      <c r="H10" s="232" t="s">
        <v>412</v>
      </c>
    </row>
    <row r="11" spans="1:10" ht="21.75" customHeight="1">
      <c r="C11" s="232">
        <v>0.5</v>
      </c>
      <c r="D11" s="229" t="s">
        <v>413</v>
      </c>
      <c r="G11" s="229" t="s">
        <v>400</v>
      </c>
      <c r="H11" s="232" t="s">
        <v>414</v>
      </c>
    </row>
    <row r="12" spans="1:10" ht="21.75" customHeight="1"/>
    <row r="13" spans="1:10" ht="21.75" customHeight="1">
      <c r="B13" s="229" t="s">
        <v>415</v>
      </c>
    </row>
    <row r="14" spans="1:10" ht="21.75" customHeight="1">
      <c r="D14" s="229" t="s">
        <v>64</v>
      </c>
      <c r="E14" s="233" t="s">
        <v>416</v>
      </c>
      <c r="F14" s="229" t="s">
        <v>417</v>
      </c>
    </row>
    <row r="15" spans="1:10" ht="21.75" customHeight="1">
      <c r="D15" s="229" t="s">
        <v>65</v>
      </c>
      <c r="E15" s="233" t="s">
        <v>418</v>
      </c>
      <c r="F15" s="229" t="s">
        <v>419</v>
      </c>
    </row>
    <row r="16" spans="1:10" ht="21.75" customHeight="1">
      <c r="D16" s="229" t="s">
        <v>420</v>
      </c>
      <c r="E16" s="233" t="s">
        <v>421</v>
      </c>
      <c r="F16" s="229" t="s">
        <v>422</v>
      </c>
    </row>
    <row r="17" spans="2:7" ht="21.75" customHeight="1">
      <c r="D17" s="229" t="s">
        <v>423</v>
      </c>
      <c r="E17" s="233" t="s">
        <v>424</v>
      </c>
      <c r="F17" s="229" t="s">
        <v>425</v>
      </c>
    </row>
    <row r="18" spans="2:7" ht="21.75" customHeight="1">
      <c r="B18" s="229" t="s">
        <v>426</v>
      </c>
    </row>
    <row r="19" spans="2:7" ht="21.75" customHeight="1">
      <c r="D19" s="229" t="s">
        <v>64</v>
      </c>
      <c r="E19" s="233" t="s">
        <v>416</v>
      </c>
      <c r="F19" s="229" t="s">
        <v>417</v>
      </c>
    </row>
    <row r="20" spans="2:7" ht="21.75" customHeight="1">
      <c r="D20" s="229" t="s">
        <v>65</v>
      </c>
      <c r="E20" s="233" t="s">
        <v>418</v>
      </c>
      <c r="F20" s="229" t="s">
        <v>419</v>
      </c>
    </row>
    <row r="21" spans="2:7" ht="21.75" customHeight="1">
      <c r="D21" s="229" t="s">
        <v>420</v>
      </c>
      <c r="E21" s="233" t="s">
        <v>421</v>
      </c>
      <c r="F21" s="229" t="s">
        <v>422</v>
      </c>
    </row>
    <row r="22" spans="2:7" ht="21.75" customHeight="1">
      <c r="D22" s="229" t="s">
        <v>423</v>
      </c>
      <c r="E22" s="233" t="s">
        <v>424</v>
      </c>
      <c r="F22" s="229" t="s">
        <v>425</v>
      </c>
    </row>
    <row r="23" spans="2:7" ht="21.75" customHeight="1">
      <c r="B23" s="229" t="s">
        <v>427</v>
      </c>
    </row>
    <row r="24" spans="2:7" ht="30" customHeight="1">
      <c r="D24" s="229" t="s">
        <v>428</v>
      </c>
      <c r="G24" s="229" t="s">
        <v>429</v>
      </c>
    </row>
    <row r="25" spans="2:7" ht="30" customHeight="1">
      <c r="D25" s="229" t="s">
        <v>430</v>
      </c>
      <c r="G25" s="229" t="s">
        <v>429</v>
      </c>
    </row>
    <row r="26" spans="2:7" ht="30" customHeight="1"/>
    <row r="27" spans="2:7" ht="30" customHeight="1"/>
    <row r="28" spans="2:7" ht="30" customHeight="1"/>
    <row r="29" spans="2:7" ht="29.25" customHeight="1"/>
    <row r="30" spans="2:7" ht="29.25" customHeight="1"/>
  </sheetData>
  <sheetProtection sheet="1" objects="1" scenarios="1" selectLockedCells="1"/>
  <mergeCells count="3">
    <mergeCell ref="A1:I1"/>
    <mergeCell ref="B2:I2"/>
    <mergeCell ref="C3:D3"/>
  </mergeCells>
  <pageMargins left="1.2" right="0.47916666699999999" top="0.75" bottom="0.75" header="0.3" footer="0.3"/>
  <pageSetup orientation="portrait" horizontalDpi="300" verticalDpi="300" r:id="rId1"/>
  <headerFooter>
    <oddHeader>&amp;R4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FF0000"/>
  </sheetPr>
  <dimension ref="A1:U48"/>
  <sheetViews>
    <sheetView showGridLines="0" topLeftCell="A22" zoomScale="120" zoomScaleNormal="120" zoomScaleSheetLayoutView="120" workbookViewId="0">
      <selection activeCell="L6" sqref="L6"/>
    </sheetView>
  </sheetViews>
  <sheetFormatPr defaultColWidth="0" defaultRowHeight="14.25" customHeight="1" zeroHeight="1"/>
  <cols>
    <col min="1" max="1" width="9.69921875" style="229" customWidth="1"/>
    <col min="2" max="2" width="19.8984375" style="229" customWidth="1"/>
    <col min="3" max="11" width="5" style="229" customWidth="1"/>
    <col min="12" max="12" width="5.59765625" style="229" customWidth="1"/>
    <col min="13" max="19" width="5.59765625" style="229" hidden="1" customWidth="1"/>
    <col min="20" max="20" width="6.09765625" style="229" hidden="1" customWidth="1"/>
    <col min="21" max="21" width="8.09765625" style="229" hidden="1" customWidth="1"/>
    <col min="22" max="24" width="8.09765625" style="229" customWidth="1"/>
    <col min="25" max="16384" width="0" style="229" hidden="1"/>
  </cols>
  <sheetData>
    <row r="1" spans="1:19" ht="18.75">
      <c r="A1" s="1198" t="s">
        <v>431</v>
      </c>
      <c r="B1" s="1198"/>
      <c r="C1" s="1198"/>
      <c r="D1" s="1198"/>
      <c r="E1" s="1198"/>
      <c r="F1" s="1198"/>
      <c r="G1" s="1198"/>
      <c r="H1" s="1198"/>
      <c r="I1" s="1198"/>
      <c r="J1" s="1198"/>
      <c r="K1" s="1198"/>
      <c r="L1" s="1198"/>
    </row>
    <row r="2" spans="1:19" ht="18.75">
      <c r="A2" s="1199"/>
      <c r="B2" s="1199"/>
      <c r="C2" s="1199"/>
      <c r="D2" s="1199"/>
      <c r="E2" s="1199"/>
      <c r="F2" s="1199"/>
      <c r="G2" s="1199"/>
      <c r="H2" s="1199"/>
      <c r="I2" s="1199"/>
      <c r="J2" s="1199"/>
      <c r="K2" s="1199"/>
      <c r="L2" s="1199"/>
    </row>
    <row r="3" spans="1:19" ht="18.75">
      <c r="A3" s="1200" t="s">
        <v>112</v>
      </c>
      <c r="B3" s="1201" t="s">
        <v>122</v>
      </c>
      <c r="C3" s="1202" t="s">
        <v>340</v>
      </c>
      <c r="D3" s="1202" t="s">
        <v>432</v>
      </c>
      <c r="E3" s="1202" t="s">
        <v>433</v>
      </c>
      <c r="F3" s="1203" t="s">
        <v>40</v>
      </c>
      <c r="G3" s="1203"/>
      <c r="H3" s="1203" t="s">
        <v>43</v>
      </c>
      <c r="I3" s="1203"/>
      <c r="J3" s="1203" t="s">
        <v>434</v>
      </c>
      <c r="K3" s="1203"/>
      <c r="L3" s="1203"/>
    </row>
    <row r="4" spans="1:19" ht="103.5" customHeight="1">
      <c r="A4" s="1200"/>
      <c r="B4" s="1201"/>
      <c r="C4" s="1202"/>
      <c r="D4" s="1202"/>
      <c r="E4" s="1202"/>
      <c r="F4" s="500" t="s">
        <v>435</v>
      </c>
      <c r="G4" s="500" t="s">
        <v>436</v>
      </c>
      <c r="H4" s="500" t="s">
        <v>435</v>
      </c>
      <c r="I4" s="500" t="s">
        <v>436</v>
      </c>
      <c r="J4" s="500" t="s">
        <v>437</v>
      </c>
      <c r="K4" s="500" t="s">
        <v>438</v>
      </c>
      <c r="L4" s="500" t="s">
        <v>439</v>
      </c>
    </row>
    <row r="5" spans="1:19" ht="19.5" customHeight="1">
      <c r="A5" s="1204" t="s">
        <v>440</v>
      </c>
      <c r="B5" s="1205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34"/>
    </row>
    <row r="6" spans="1:19" ht="19.5" customHeight="1">
      <c r="A6" s="243" t="str">
        <f>ข้อมูลพื้นฐาน!C15&amp;""</f>
        <v/>
      </c>
      <c r="B6" s="259" t="str">
        <f>ข้อมูลพื้นฐาน!A15&amp;""</f>
        <v>ภาษาไทย</v>
      </c>
      <c r="C6" s="243" t="str">
        <f>IF(A6="","",ข้อมูลพื้นฐาน!H15)</f>
        <v/>
      </c>
      <c r="D6" s="243" t="str">
        <f>IF(A6="","",SUM(ข้อมูลพื้นฐาน!F15,ข้อมูลพื้นฐาน!G15))</f>
        <v/>
      </c>
      <c r="E6" s="243">
        <f>VLOOKUP('ปก ปพ.6'!R1,คะแนนรายวิชา!A8:Q57,17,FALSE)</f>
        <v>0</v>
      </c>
      <c r="F6" s="243">
        <v>50</v>
      </c>
      <c r="G6" s="260" t="str">
        <f>VLOOKUP('ปก ปพ.6'!R1,คะแนนรายวิชา!A8:Q57,6,FALSE)</f>
        <v/>
      </c>
      <c r="H6" s="264">
        <v>50</v>
      </c>
      <c r="I6" s="260" t="str">
        <f>VLOOKUP('ปก ปพ.6'!R1,คะแนนรายวิชา!A8:Q57,10,FALSE)</f>
        <v/>
      </c>
      <c r="J6" s="260">
        <f>SUM(G6,I6)</f>
        <v>0</v>
      </c>
      <c r="K6" s="243">
        <f>VLOOKUP(J6,เกรด5,4,TRUE)</f>
        <v>0</v>
      </c>
      <c r="L6" s="261"/>
      <c r="M6" s="266" t="e">
        <f>IF(K6="","0",(C6*K6))</f>
        <v>#VALUE!</v>
      </c>
      <c r="N6" s="234"/>
      <c r="O6" s="347" t="s">
        <v>167</v>
      </c>
      <c r="P6" s="347" t="s">
        <v>168</v>
      </c>
      <c r="Q6" s="347" t="s">
        <v>113</v>
      </c>
      <c r="R6" s="347" t="s">
        <v>169</v>
      </c>
      <c r="S6" s="340"/>
    </row>
    <row r="7" spans="1:19" ht="19.5" customHeight="1">
      <c r="A7" s="243" t="str">
        <f>ข้อมูลพื้นฐาน!C16&amp;""</f>
        <v/>
      </c>
      <c r="B7" s="259" t="str">
        <f>ข้อมูลพื้นฐาน!A16&amp;""</f>
        <v>คณิตศาสตร์</v>
      </c>
      <c r="C7" s="243" t="str">
        <f>IF(A7="","",ข้อมูลพื้นฐาน!H16)</f>
        <v/>
      </c>
      <c r="D7" s="243" t="str">
        <f>IF(A7="","",SUM(ข้อมูลพื้นฐาน!F16,ข้อมูลพื้นฐาน!G16))</f>
        <v/>
      </c>
      <c r="E7" s="243">
        <f>VLOOKUP('ปก ปพ.6'!$R$1,คะแนนรายวิชา!A68:Q117,17,FALSE)</f>
        <v>0</v>
      </c>
      <c r="F7" s="243">
        <v>50</v>
      </c>
      <c r="G7" s="260" t="str">
        <f>VLOOKUP('ปก ปพ.6'!$R$1,คะแนนรายวิชา!A68:Q117,6,FALSE)</f>
        <v/>
      </c>
      <c r="H7" s="264">
        <v>50</v>
      </c>
      <c r="I7" s="243" t="str">
        <f>VLOOKUP('ปก ปพ.6'!$R$1,คะแนนรายวิชา!A68:Q117,10,FALSE)</f>
        <v/>
      </c>
      <c r="J7" s="260">
        <f t="shared" ref="J7:J16" si="0">SUM(G7,I7)</f>
        <v>0</v>
      </c>
      <c r="K7" s="243">
        <f t="shared" ref="K7:K14" si="1">VLOOKUP(J7,เกรด5,4,TRUE)</f>
        <v>0</v>
      </c>
      <c r="L7" s="261"/>
      <c r="M7" s="266" t="e">
        <f>IF(K7="","0",(C7*K7))</f>
        <v>#VALUE!</v>
      </c>
      <c r="N7" s="234"/>
      <c r="O7" s="348">
        <v>0</v>
      </c>
      <c r="P7" s="348">
        <v>49</v>
      </c>
      <c r="Q7" s="348">
        <v>0</v>
      </c>
      <c r="R7" s="348">
        <v>0</v>
      </c>
      <c r="S7" s="340"/>
    </row>
    <row r="8" spans="1:19" ht="19.5" customHeight="1">
      <c r="A8" s="243" t="str">
        <f>ข้อมูลพื้นฐาน!C17&amp;""</f>
        <v/>
      </c>
      <c r="B8" s="259" t="str">
        <f>ข้อมูลพื้นฐาน!A17&amp;""</f>
        <v>วิทยาศาสตร์และเทคโนโลยี</v>
      </c>
      <c r="C8" s="243" t="str">
        <f>IF(A8="","",ข้อมูลพื้นฐาน!H17)</f>
        <v/>
      </c>
      <c r="D8" s="243" t="str">
        <f>IF(A8="","",SUM(ข้อมูลพื้นฐาน!F17,ข้อมูลพื้นฐาน!G17))</f>
        <v/>
      </c>
      <c r="E8" s="243">
        <f>VLOOKUP('ปก ปพ.6'!$R$1,คะแนนรายวิชา!A128:Q177,17,FALSE)</f>
        <v>0</v>
      </c>
      <c r="F8" s="243">
        <v>50</v>
      </c>
      <c r="G8" s="260" t="str">
        <f>VLOOKUP('ปก ปพ.6'!$R$1,คะแนนรายวิชา!A128:Q177,6,FALSE)</f>
        <v/>
      </c>
      <c r="H8" s="264">
        <v>50</v>
      </c>
      <c r="I8" s="243" t="str">
        <f>VLOOKUP('ปก ปพ.6'!$R$1,คะแนนรายวิชา!A128:Q177,10,FALSE)</f>
        <v/>
      </c>
      <c r="J8" s="260">
        <f t="shared" si="0"/>
        <v>0</v>
      </c>
      <c r="K8" s="243">
        <f t="shared" si="1"/>
        <v>0</v>
      </c>
      <c r="L8" s="261"/>
      <c r="M8" s="266" t="e">
        <f t="shared" ref="M8:M17" si="2">IF(K8="","0",(C8*K8))</f>
        <v>#VALUE!</v>
      </c>
      <c r="N8" s="234"/>
      <c r="O8" s="348">
        <v>49.5</v>
      </c>
      <c r="P8" s="348">
        <v>54</v>
      </c>
      <c r="Q8" s="348">
        <v>50</v>
      </c>
      <c r="R8" s="348">
        <v>1</v>
      </c>
      <c r="S8" s="340"/>
    </row>
    <row r="9" spans="1:19" ht="19.5" customHeight="1">
      <c r="A9" s="243" t="str">
        <f>ข้อมูลพื้นฐาน!C18&amp;""</f>
        <v/>
      </c>
      <c r="B9" s="259" t="str">
        <f>ข้อมูลพื้นฐาน!A18&amp;""</f>
        <v>สังคมศึกษา ศาสนา และวัฒนธรรม</v>
      </c>
      <c r="C9" s="243" t="str">
        <f>IF(A9="","",ข้อมูลพื้นฐาน!H18)</f>
        <v/>
      </c>
      <c r="D9" s="243" t="str">
        <f>IF(A9="","",SUM(ข้อมูลพื้นฐาน!F18,ข้อมูลพื้นฐาน!G18))</f>
        <v/>
      </c>
      <c r="E9" s="243">
        <f>VLOOKUP('ปก ปพ.6'!$R$1,คะแนนรายวิชา!A188:Q237,17,FALSE)</f>
        <v>0</v>
      </c>
      <c r="F9" s="243">
        <v>50</v>
      </c>
      <c r="G9" s="260" t="str">
        <f>VLOOKUP('ปก ปพ.6'!$R$1,คะแนนรายวิชา!A188:Q237,6,FALSE)</f>
        <v/>
      </c>
      <c r="H9" s="264">
        <v>50</v>
      </c>
      <c r="I9" s="243" t="str">
        <f>VLOOKUP('ปก ปพ.6'!$R$1,คะแนนรายวิชา!A188:Q237,10,FALSE)</f>
        <v/>
      </c>
      <c r="J9" s="260">
        <f t="shared" si="0"/>
        <v>0</v>
      </c>
      <c r="K9" s="243">
        <f t="shared" si="1"/>
        <v>0</v>
      </c>
      <c r="L9" s="261"/>
      <c r="M9" s="266" t="e">
        <f t="shared" si="2"/>
        <v>#VALUE!</v>
      </c>
      <c r="N9" s="234"/>
      <c r="O9" s="348">
        <v>54.5</v>
      </c>
      <c r="P9" s="348">
        <v>59</v>
      </c>
      <c r="Q9" s="348">
        <v>55</v>
      </c>
      <c r="R9" s="348">
        <v>1.5</v>
      </c>
      <c r="S9" s="340"/>
    </row>
    <row r="10" spans="1:19" ht="19.5" customHeight="1">
      <c r="A10" s="243" t="str">
        <f>ข้อมูลพื้นฐาน!C19&amp;""</f>
        <v/>
      </c>
      <c r="B10" s="259" t="str">
        <f>ข้อมูลพื้นฐาน!A19&amp;""</f>
        <v>ประวัติศาสตร์</v>
      </c>
      <c r="C10" s="243" t="str">
        <f>IF(A10="","",ข้อมูลพื้นฐาน!H19)</f>
        <v/>
      </c>
      <c r="D10" s="243" t="str">
        <f>IF(A10="","",SUM(ข้อมูลพื้นฐาน!F19,ข้อมูลพื้นฐาน!G19))</f>
        <v/>
      </c>
      <c r="E10" s="243">
        <f>VLOOKUP('ปก ปพ.6'!$R$1,คะแนนรายวิชา!A248:Q297,17,FALSE)</f>
        <v>0</v>
      </c>
      <c r="F10" s="243">
        <v>50</v>
      </c>
      <c r="G10" s="260" t="str">
        <f>VLOOKUP('ปก ปพ.6'!$R$1,คะแนนรายวิชา!A248:Q297,6,FALSE)</f>
        <v/>
      </c>
      <c r="H10" s="264">
        <v>50</v>
      </c>
      <c r="I10" s="243" t="str">
        <f>VLOOKUP('ปก ปพ.6'!$R$1,คะแนนรายวิชา!A248:Q297,10,FALSE)</f>
        <v/>
      </c>
      <c r="J10" s="260">
        <f t="shared" si="0"/>
        <v>0</v>
      </c>
      <c r="K10" s="243">
        <f t="shared" si="1"/>
        <v>0</v>
      </c>
      <c r="L10" s="261"/>
      <c r="M10" s="266" t="e">
        <f t="shared" si="2"/>
        <v>#VALUE!</v>
      </c>
      <c r="N10" s="234"/>
      <c r="O10" s="348">
        <v>59.5</v>
      </c>
      <c r="P10" s="348">
        <v>64</v>
      </c>
      <c r="Q10" s="348">
        <v>60</v>
      </c>
      <c r="R10" s="348">
        <v>2</v>
      </c>
      <c r="S10" s="340"/>
    </row>
    <row r="11" spans="1:19" ht="19.5" customHeight="1">
      <c r="A11" s="243" t="str">
        <f>ข้อมูลพื้นฐาน!C20&amp;""</f>
        <v/>
      </c>
      <c r="B11" s="259" t="str">
        <f>ข้อมูลพื้นฐาน!A20&amp;""</f>
        <v>สุขศึกษาและพลศึกษา</v>
      </c>
      <c r="C11" s="243" t="str">
        <f>IF(A11="","",ข้อมูลพื้นฐาน!H20)</f>
        <v/>
      </c>
      <c r="D11" s="243" t="str">
        <f>IF(A11="","",SUM(ข้อมูลพื้นฐาน!F20,ข้อมูลพื้นฐาน!G20))</f>
        <v/>
      </c>
      <c r="E11" s="243">
        <f>VLOOKUP('ปก ปพ.6'!$R$1,คะแนนรายวิชา!A308:Q357,17,FALSE)</f>
        <v>0</v>
      </c>
      <c r="F11" s="243">
        <v>50</v>
      </c>
      <c r="G11" s="260" t="str">
        <f>VLOOKUP('ปก ปพ.6'!$R$1,คะแนนรายวิชา!A308:Q357,6,FALSE)</f>
        <v/>
      </c>
      <c r="H11" s="264">
        <v>50</v>
      </c>
      <c r="I11" s="243" t="str">
        <f>VLOOKUP('ปก ปพ.6'!$R$1,คะแนนรายวิชา!A308:Q357,10,FALSE)</f>
        <v/>
      </c>
      <c r="J11" s="260">
        <f t="shared" si="0"/>
        <v>0</v>
      </c>
      <c r="K11" s="243">
        <f t="shared" si="1"/>
        <v>0</v>
      </c>
      <c r="L11" s="261"/>
      <c r="M11" s="266" t="e">
        <f t="shared" si="2"/>
        <v>#VALUE!</v>
      </c>
      <c r="N11" s="234"/>
      <c r="O11" s="348">
        <v>64.5</v>
      </c>
      <c r="P11" s="348">
        <v>69</v>
      </c>
      <c r="Q11" s="348">
        <v>65</v>
      </c>
      <c r="R11" s="348">
        <v>2.5</v>
      </c>
      <c r="S11" s="340"/>
    </row>
    <row r="12" spans="1:19" ht="19.5" customHeight="1">
      <c r="A12" s="243" t="str">
        <f>ข้อมูลพื้นฐาน!C21&amp;""</f>
        <v/>
      </c>
      <c r="B12" s="259" t="str">
        <f>ข้อมูลพื้นฐาน!A21&amp;""</f>
        <v>ศิลปะ</v>
      </c>
      <c r="C12" s="243" t="str">
        <f>IF(A12="","",ข้อมูลพื้นฐาน!H21)</f>
        <v/>
      </c>
      <c r="D12" s="243" t="str">
        <f>IF(A12="","",SUM(ข้อมูลพื้นฐาน!F21,ข้อมูลพื้นฐาน!G21))</f>
        <v/>
      </c>
      <c r="E12" s="243">
        <f>VLOOKUP('ปก ปพ.6'!$R$1,คะแนนรายวิชา!A368:Q417,17,FALSE)</f>
        <v>0</v>
      </c>
      <c r="F12" s="243">
        <v>50</v>
      </c>
      <c r="G12" s="260" t="str">
        <f>VLOOKUP('ปก ปพ.6'!$R$1,คะแนนรายวิชา!A368:Q417,6,FALSE)</f>
        <v/>
      </c>
      <c r="H12" s="264">
        <v>50</v>
      </c>
      <c r="I12" s="243" t="str">
        <f>VLOOKUP('ปก ปพ.6'!$R$1,คะแนนรายวิชา!A368:Q417,10,FALSE)</f>
        <v/>
      </c>
      <c r="J12" s="260">
        <f t="shared" si="0"/>
        <v>0</v>
      </c>
      <c r="K12" s="243">
        <f t="shared" si="1"/>
        <v>0</v>
      </c>
      <c r="L12" s="261"/>
      <c r="M12" s="266" t="e">
        <f t="shared" si="2"/>
        <v>#VALUE!</v>
      </c>
      <c r="N12" s="234"/>
      <c r="O12" s="348">
        <v>69.5</v>
      </c>
      <c r="P12" s="348">
        <v>74</v>
      </c>
      <c r="Q12" s="348">
        <v>70</v>
      </c>
      <c r="R12" s="348">
        <v>3</v>
      </c>
      <c r="S12" s="340"/>
    </row>
    <row r="13" spans="1:19" ht="19.5" customHeight="1">
      <c r="A13" s="243" t="str">
        <f>ข้อมูลพื้นฐาน!C22&amp;""</f>
        <v/>
      </c>
      <c r="B13" s="259" t="str">
        <f>ข้อมูลพื้นฐาน!A22&amp;""</f>
        <v>การงานอาชีพ</v>
      </c>
      <c r="C13" s="243" t="str">
        <f>IF(A13="","",ข้อมูลพื้นฐาน!H22)</f>
        <v/>
      </c>
      <c r="D13" s="243" t="str">
        <f>IF(A13="","",SUM(ข้อมูลพื้นฐาน!F22,ข้อมูลพื้นฐาน!G22))</f>
        <v/>
      </c>
      <c r="E13" s="243">
        <f>VLOOKUP('ปก ปพ.6'!$R$1,คะแนนรายวิชา!A428:Q477,17,FALSE)</f>
        <v>0</v>
      </c>
      <c r="F13" s="243">
        <v>50</v>
      </c>
      <c r="G13" s="260" t="str">
        <f>VLOOKUP('ปก ปพ.6'!$R$1,คะแนนรายวิชา!A428:Q477,6,FALSE)</f>
        <v/>
      </c>
      <c r="H13" s="264">
        <v>50</v>
      </c>
      <c r="I13" s="243" t="str">
        <f>VLOOKUP('ปก ปพ.6'!$R$1,คะแนนรายวิชา!A428:Q477,10,FALSE)</f>
        <v/>
      </c>
      <c r="J13" s="260">
        <f t="shared" si="0"/>
        <v>0</v>
      </c>
      <c r="K13" s="243">
        <f t="shared" si="1"/>
        <v>0</v>
      </c>
      <c r="L13" s="261"/>
      <c r="M13" s="266" t="e">
        <f t="shared" si="2"/>
        <v>#VALUE!</v>
      </c>
      <c r="N13" s="234"/>
      <c r="O13" s="348">
        <v>74.5</v>
      </c>
      <c r="P13" s="348">
        <v>79</v>
      </c>
      <c r="Q13" s="348">
        <v>75</v>
      </c>
      <c r="R13" s="348">
        <v>3.5</v>
      </c>
      <c r="S13" s="340"/>
    </row>
    <row r="14" spans="1:19" ht="19.5" customHeight="1">
      <c r="A14" s="243" t="str">
        <f>ข้อมูลพื้นฐาน!C23&amp;""</f>
        <v/>
      </c>
      <c r="B14" s="259" t="str">
        <f>ข้อมูลพื้นฐาน!A23&amp;""</f>
        <v>ภาษาอังกฤษ</v>
      </c>
      <c r="C14" s="243" t="str">
        <f>IF(A14="","",ข้อมูลพื้นฐาน!H23)</f>
        <v/>
      </c>
      <c r="D14" s="243" t="str">
        <f>IF(A14="","",SUM(ข้อมูลพื้นฐาน!F23,ข้อมูลพื้นฐาน!G23))</f>
        <v/>
      </c>
      <c r="E14" s="243">
        <f>VLOOKUP('ปก ปพ.6'!$R$1,คะแนนรายวิชา!A488:Q537,17,FALSE)</f>
        <v>0</v>
      </c>
      <c r="F14" s="243">
        <v>50</v>
      </c>
      <c r="G14" s="260" t="str">
        <f>VLOOKUP('ปก ปพ.6'!$R$1,คะแนนรายวิชา!A488:Q537,6,FALSE)</f>
        <v/>
      </c>
      <c r="H14" s="264">
        <v>50</v>
      </c>
      <c r="I14" s="243" t="str">
        <f>VLOOKUP('ปก ปพ.6'!$R$1,คะแนนรายวิชา!A488:Q537,10,FALSE)</f>
        <v/>
      </c>
      <c r="J14" s="260">
        <f t="shared" si="0"/>
        <v>0</v>
      </c>
      <c r="K14" s="243">
        <f t="shared" si="1"/>
        <v>0</v>
      </c>
      <c r="L14" s="261"/>
      <c r="M14" s="266" t="e">
        <f>IF(K14="","0",(C14*K14))</f>
        <v>#VALUE!</v>
      </c>
      <c r="N14" s="234"/>
      <c r="O14" s="348">
        <v>79.5</v>
      </c>
      <c r="P14" s="348">
        <v>100</v>
      </c>
      <c r="Q14" s="348">
        <v>80</v>
      </c>
      <c r="R14" s="348">
        <v>4</v>
      </c>
      <c r="S14" s="340"/>
    </row>
    <row r="15" spans="1:19" ht="19.5" customHeight="1">
      <c r="A15" s="1204" t="s">
        <v>95</v>
      </c>
      <c r="B15" s="1205"/>
      <c r="C15" s="243"/>
      <c r="D15" s="243"/>
      <c r="E15" s="243"/>
      <c r="F15" s="243"/>
      <c r="G15" s="260"/>
      <c r="H15" s="243"/>
      <c r="I15" s="243"/>
      <c r="J15" s="260"/>
      <c r="K15" s="243"/>
      <c r="L15" s="261"/>
      <c r="M15" s="266"/>
      <c r="N15" s="234"/>
      <c r="O15" s="234"/>
      <c r="P15" s="234"/>
      <c r="Q15" s="234"/>
      <c r="R15" s="234"/>
      <c r="S15" s="234"/>
    </row>
    <row r="16" spans="1:19" ht="19.5" customHeight="1">
      <c r="A16" s="243" t="str">
        <f>ข้อมูลพื้นฐาน!C25&amp;""</f>
        <v/>
      </c>
      <c r="B16" s="259" t="str">
        <f>ข้อมูลพื้นฐาน!A25&amp;""</f>
        <v>ภาษาอังกฤษเพื่อการสื่อสาร</v>
      </c>
      <c r="C16" s="243" t="str">
        <f>IF(A16="","",ข้อมูลพื้นฐาน!H25)</f>
        <v/>
      </c>
      <c r="D16" s="243" t="str">
        <f>IF(A16="","",SUM(ข้อมูลพื้นฐาน!F25,ข้อมูลพื้นฐาน!G25))</f>
        <v/>
      </c>
      <c r="E16" s="243" t="str">
        <f>IF(A16="","",VLOOKUP('ปก ปพ.6'!$R$1,คะแนนรายวิชา!A548:Q599,17,FALSE))</f>
        <v/>
      </c>
      <c r="F16" s="243">
        <v>50</v>
      </c>
      <c r="G16" s="260" t="str">
        <f>IF(A16="","",VLOOKUP('ปก ปพ.6'!$R$1,คะแนนรายวิชา!A548:Q599,6,FALSE))</f>
        <v/>
      </c>
      <c r="H16" s="243">
        <v>50</v>
      </c>
      <c r="I16" s="243" t="str">
        <f>IF(A16="","",VLOOKUP('ปก ปพ.6'!$R$1,คะแนนรายวิชา!A548:Q599,10,FALSE))</f>
        <v/>
      </c>
      <c r="J16" s="260">
        <f t="shared" si="0"/>
        <v>0</v>
      </c>
      <c r="K16" s="243">
        <f>VLOOKUP(J16,เกรด5,4,TRUE)</f>
        <v>0</v>
      </c>
      <c r="L16" s="261"/>
      <c r="M16" s="266" t="e">
        <f>IF(K16="","0",(C16*K16))</f>
        <v>#VALUE!</v>
      </c>
      <c r="N16" s="234"/>
    </row>
    <row r="17" spans="1:14" ht="19.5" customHeight="1">
      <c r="A17" s="243" t="str">
        <f>ข้อมูลพื้นฐาน!C26&amp;""</f>
        <v/>
      </c>
      <c r="B17" s="259" t="str">
        <f>ข้อมูลพื้นฐาน!A26&amp;""</f>
        <v/>
      </c>
      <c r="C17" s="243" t="str">
        <f>IF(A17="","",ข้อมูลพื้นฐาน!H26)</f>
        <v/>
      </c>
      <c r="D17" s="243" t="str">
        <f>IF(A17="","",SUM(ข้อมูลพื้นฐาน!F26,ข้อมูลพื้นฐาน!G26))</f>
        <v/>
      </c>
      <c r="E17" s="243" t="str">
        <f>IF(A17="","",VLOOKUP('ปก ปพ.6'!$R$1,คะแนนรายวิชา!A610:Q659,17,FALSE))</f>
        <v/>
      </c>
      <c r="F17" s="243" t="str">
        <f>IF(A17="","",100)</f>
        <v/>
      </c>
      <c r="G17" s="260" t="str">
        <f>IF(A17="","",VLOOKUP('ปก ปพ.6'!$R$1,คะแนนรายวิชา!A610:Q659,6,FALSE))</f>
        <v/>
      </c>
      <c r="H17" s="243" t="str">
        <f>IF(A17="","",100)</f>
        <v/>
      </c>
      <c r="I17" s="243" t="str">
        <f>IF(A17="","",VLOOKUP('ปก ปพ.6'!$R$1,คะแนนรายวิชา!A610:Q659,10,FALSE))</f>
        <v/>
      </c>
      <c r="J17" s="260" t="str">
        <f>IF(A17="","",SUM(G17,I17)/2)</f>
        <v/>
      </c>
      <c r="K17" s="243" t="str">
        <f>IF(A17="","",VLOOKUP(J17,เกรด5,4,TRUE))</f>
        <v/>
      </c>
      <c r="L17" s="261"/>
      <c r="M17" s="266" t="str">
        <f t="shared" si="2"/>
        <v>0</v>
      </c>
      <c r="N17" s="234"/>
    </row>
    <row r="18" spans="1:14" ht="19.5" customHeight="1">
      <c r="A18" s="243" t="str">
        <f>ข้อมูลพื้นฐาน!C27&amp;""</f>
        <v/>
      </c>
      <c r="B18" s="259" t="str">
        <f>ข้อมูลพื้นฐาน!A27&amp;""</f>
        <v/>
      </c>
      <c r="C18" s="243" t="str">
        <f>IF(A18="","",ข้อมูลพื้นฐาน!H27)</f>
        <v/>
      </c>
      <c r="D18" s="243" t="str">
        <f>IF(A18="","",SUM(ข้อมูลพื้นฐาน!F27,ข้อมูลพื้นฐาน!G27))</f>
        <v/>
      </c>
      <c r="E18" s="243" t="str">
        <f>IF(A18="","",VLOOKUP('ปก ปพ.6'!$R$1,คะแนนรายวิชา!A669:Q718,17,FALSE))</f>
        <v/>
      </c>
      <c r="F18" s="243" t="str">
        <f>IF(A18="","",100)</f>
        <v/>
      </c>
      <c r="G18" s="260" t="str">
        <f>IF(A17="","",VLOOKUP('ปก ปพ.6'!$R$1,คะแนนรายวิชา!A669:Q718,6,FALSE))</f>
        <v/>
      </c>
      <c r="H18" s="243" t="str">
        <f>IF(A18="","",100)</f>
        <v/>
      </c>
      <c r="I18" s="243" t="str">
        <f>IF(A17="","",VLOOKUP('ปก ปพ.6'!$R$1,คะแนนรายวิชา!A669:Q718,10,FALSE))</f>
        <v/>
      </c>
      <c r="J18" s="260" t="str">
        <f>IF(A18="","",SUM(G18,I18)/2)</f>
        <v/>
      </c>
      <c r="K18" s="243" t="str">
        <f>IF(A18="","",VLOOKUP(J18,เกรด5,4,TRUE))</f>
        <v/>
      </c>
      <c r="L18" s="261"/>
      <c r="M18" s="266" t="str">
        <f>IF(K18="","0",(C18*K18))</f>
        <v>0</v>
      </c>
      <c r="N18" s="234"/>
    </row>
    <row r="19" spans="1:14" ht="19.5" customHeight="1">
      <c r="A19" s="243" t="str">
        <f>ข้อมูลพื้นฐาน!C28&amp;""</f>
        <v/>
      </c>
      <c r="B19" s="259" t="str">
        <f>ข้อมูลพื้นฐาน!A28&amp;""</f>
        <v/>
      </c>
      <c r="C19" s="243" t="str">
        <f>IF(A19="","",ข้อมูลพื้นฐาน!H28)</f>
        <v/>
      </c>
      <c r="D19" s="243" t="str">
        <f>IF(A19="","",SUM(ข้อมูลพื้นฐาน!F28,ข้อมูลพื้นฐาน!G28))</f>
        <v/>
      </c>
      <c r="E19" s="243" t="str">
        <f>IF(A19="","",VLOOKUP('ปก ปพ.6'!$R$1,คะแนนรายวิชา!A730:Q779,17,FALSE))</f>
        <v/>
      </c>
      <c r="F19" s="243" t="str">
        <f>IF(A19="","",100)</f>
        <v/>
      </c>
      <c r="G19" s="260" t="str">
        <f>IF(A18="","",VLOOKUP('ปก ปพ.6'!$R$1,คะแนนรายวิชา!A730:Q779,6,FALSE))</f>
        <v/>
      </c>
      <c r="H19" s="243" t="str">
        <f>IF(A19="","",100)</f>
        <v/>
      </c>
      <c r="I19" s="243" t="str">
        <f>IF(A18="","",VLOOKUP('ปก ปพ.6'!$R$1,คะแนนรายวิชา!A730:Q779,10,FALSE))</f>
        <v/>
      </c>
      <c r="J19" s="260" t="str">
        <f>IF(A19="","",SUM(G19,I19)/2)</f>
        <v/>
      </c>
      <c r="K19" s="243" t="str">
        <f>IF(A19="","",VLOOKUP(J19,เกรด5,4,TRUE))</f>
        <v/>
      </c>
      <c r="L19" s="261"/>
      <c r="M19" s="266" t="str">
        <f>IF(K19="","0",(C19*K19))</f>
        <v>0</v>
      </c>
      <c r="N19" s="234"/>
    </row>
    <row r="20" spans="1:14" ht="19.5" customHeight="1">
      <c r="A20" s="243" t="str">
        <f>ข้อมูลพื้นฐาน!C29&amp;""</f>
        <v/>
      </c>
      <c r="B20" s="259" t="str">
        <f>ข้อมูลพื้นฐาน!A29&amp;""</f>
        <v/>
      </c>
      <c r="C20" s="243" t="str">
        <f>IF(A20="","",ข้อมูลพื้นฐาน!H29)</f>
        <v/>
      </c>
      <c r="D20" s="243" t="str">
        <f>IF(A20="","",SUM(ข้อมูลพื้นฐาน!F29,ข้อมูลพื้นฐาน!G29))</f>
        <v/>
      </c>
      <c r="E20" s="243" t="str">
        <f>IF(A20="","",VLOOKUP('ปก ปพ.6'!$R$1,คะแนนรายวิชา!A789:Q838,17,FALSE))</f>
        <v/>
      </c>
      <c r="F20" s="243"/>
      <c r="G20" s="260"/>
      <c r="H20" s="243"/>
      <c r="I20" s="243"/>
      <c r="J20" s="260"/>
      <c r="K20" s="243"/>
      <c r="L20" s="261"/>
      <c r="M20" s="266" t="str">
        <f>IF(K20="","0",(C20*K20))</f>
        <v>0</v>
      </c>
      <c r="N20" s="234"/>
    </row>
    <row r="21" spans="1:14" ht="19.5" customHeight="1">
      <c r="A21" s="243" t="str">
        <f>ข้อมูลพื้นฐาน!C30&amp;""</f>
        <v/>
      </c>
      <c r="B21" s="259" t="str">
        <f>ข้อมูลพื้นฐาน!A30&amp;""</f>
        <v/>
      </c>
      <c r="C21" s="243" t="str">
        <f>IF(A21="","",ข้อมูลพื้นฐาน!H30)</f>
        <v/>
      </c>
      <c r="D21" s="243" t="str">
        <f>IF(A21="","",SUM(ข้อมูลพื้นฐาน!F30,ข้อมูลพื้นฐาน!G30))</f>
        <v/>
      </c>
      <c r="E21" s="243" t="str">
        <f>IF(A21="","",VLOOKUP('ปก ปพ.6'!$R$1,คะแนนรายวิชา!A849:Q898,17,FALSE))</f>
        <v/>
      </c>
      <c r="F21" s="243"/>
      <c r="G21" s="260"/>
      <c r="H21" s="243"/>
      <c r="I21" s="243"/>
      <c r="J21" s="260"/>
      <c r="K21" s="243"/>
      <c r="L21" s="261"/>
      <c r="M21" s="266" t="str">
        <f t="shared" ref="M21" si="3">IF(K21="","0",(C21*K21))</f>
        <v>0</v>
      </c>
      <c r="N21" s="234"/>
    </row>
    <row r="22" spans="1:14" ht="19.5" customHeight="1">
      <c r="A22" s="243" t="str">
        <f>ข้อมูลพื้นฐาน!C31&amp;""</f>
        <v/>
      </c>
      <c r="B22" s="259" t="str">
        <f>ข้อมูลพื้นฐาน!A31&amp;""</f>
        <v/>
      </c>
      <c r="C22" s="243" t="str">
        <f>IF(A22="","",ข้อมูลพื้นฐาน!H31)</f>
        <v/>
      </c>
      <c r="D22" s="243" t="str">
        <f>IF(A22="","",SUM(ข้อมูลพื้นฐาน!F31,ข้อมูลพื้นฐาน!G31))</f>
        <v/>
      </c>
      <c r="E22" s="243" t="str">
        <f>IF(A22="","",VLOOKUP('ปก ปพ.6'!$R$1,คะแนนรายวิชา!A908:Q957,17,FALSE))</f>
        <v/>
      </c>
      <c r="F22" s="243"/>
      <c r="G22" s="260"/>
      <c r="H22" s="243"/>
      <c r="I22" s="243"/>
      <c r="J22" s="260"/>
      <c r="K22" s="243"/>
      <c r="L22" s="261"/>
      <c r="M22" s="266" t="str">
        <f>IF(K22="","0",(C22*K22))</f>
        <v>0</v>
      </c>
      <c r="N22" s="234"/>
    </row>
    <row r="23" spans="1:14" ht="19.5" customHeight="1">
      <c r="A23" s="243" t="str">
        <f>ข้อมูลพื้นฐาน!C32&amp;""</f>
        <v/>
      </c>
      <c r="B23" s="259" t="str">
        <f>ข้อมูลพื้นฐาน!A32&amp;""</f>
        <v/>
      </c>
      <c r="C23" s="243" t="str">
        <f>IF(A23="","",ข้อมูลพื้นฐาน!H32)</f>
        <v/>
      </c>
      <c r="D23" s="243" t="str">
        <f>IF(A23="","",SUM(ข้อมูลพื้นฐาน!F32,ข้อมูลพื้นฐาน!G32))</f>
        <v/>
      </c>
      <c r="E23" s="243" t="str">
        <f>IF(A23="","",VLOOKUP('ปก ปพ.6'!$R$1,คะแนนรายวิชา!A969:Q1018,17,FALSE))</f>
        <v/>
      </c>
      <c r="F23" s="243"/>
      <c r="G23" s="260"/>
      <c r="H23" s="243"/>
      <c r="I23" s="243"/>
      <c r="J23" s="260"/>
      <c r="K23" s="243"/>
      <c r="L23" s="261"/>
      <c r="M23" s="266" t="str">
        <f>IF(K23="","0",(C23*K23))</f>
        <v>0</v>
      </c>
      <c r="N23" s="234"/>
    </row>
    <row r="24" spans="1:14" ht="19.5" customHeight="1">
      <c r="A24" s="243" t="str">
        <f>ข้อมูลพื้นฐาน!C33&amp;""</f>
        <v/>
      </c>
      <c r="B24" s="259" t="str">
        <f>ข้อมูลพื้นฐาน!A33&amp;""</f>
        <v/>
      </c>
      <c r="C24" s="243" t="str">
        <f>IF(A24="","",ข้อมูลพื้นฐาน!H33)</f>
        <v/>
      </c>
      <c r="D24" s="243" t="str">
        <f>IF(A24="","",SUM(ข้อมูลพื้นฐาน!F33,ข้อมูลพื้นฐาน!G33))</f>
        <v/>
      </c>
      <c r="E24" s="243" t="str">
        <f>IF(A24="","",VLOOKUP('ปก ปพ.6'!$R$1,คะแนนรายวิชา!A1028:Q1077,17,FALSE))</f>
        <v/>
      </c>
      <c r="F24" s="243"/>
      <c r="G24" s="260"/>
      <c r="H24" s="243"/>
      <c r="I24" s="243"/>
      <c r="J24" s="260"/>
      <c r="K24" s="243"/>
      <c r="L24" s="261"/>
      <c r="M24" s="266" t="str">
        <f>IF(K24="","0",(C24*K24))</f>
        <v>0</v>
      </c>
      <c r="N24" s="234"/>
    </row>
    <row r="25" spans="1:14" ht="19.5" customHeight="1">
      <c r="A25" s="243" t="str">
        <f>ข้อมูลพื้นฐาน!C34&amp;""</f>
        <v/>
      </c>
      <c r="B25" s="259" t="str">
        <f>ข้อมูลพื้นฐาน!A34&amp;""</f>
        <v/>
      </c>
      <c r="C25" s="243" t="str">
        <f>IF(A25="","",ข้อมูลพื้นฐาน!H34)</f>
        <v/>
      </c>
      <c r="D25" s="243" t="str">
        <f>IF(A25="","",SUM(ข้อมูลพื้นฐาน!F34,ข้อมูลพื้นฐาน!G34))</f>
        <v/>
      </c>
      <c r="E25" s="243" t="str">
        <f>IF(A25="","",VLOOKUP('ปก ปพ.6'!$R$1,คะแนนรายวิชา!A1088:Q1137,17,FALSE))</f>
        <v/>
      </c>
      <c r="F25" s="243"/>
      <c r="G25" s="260"/>
      <c r="H25" s="243"/>
      <c r="I25" s="243"/>
      <c r="J25" s="260"/>
      <c r="K25" s="243"/>
      <c r="L25" s="261"/>
      <c r="M25" s="266" t="str">
        <f t="shared" ref="M25" si="4">IF(K25="","0",(C25*K25))</f>
        <v>0</v>
      </c>
      <c r="N25" s="234"/>
    </row>
    <row r="26" spans="1:14" ht="19.5" customHeight="1">
      <c r="A26" s="243" t="str">
        <f>ข้อมูลพื้นฐาน!C35&amp;""</f>
        <v/>
      </c>
      <c r="B26" s="259" t="str">
        <f>ข้อมูลพื้นฐาน!A35&amp;""</f>
        <v/>
      </c>
      <c r="C26" s="243" t="str">
        <f>IF(A26="","",ข้อมูลพื้นฐาน!H35)</f>
        <v/>
      </c>
      <c r="D26" s="243" t="str">
        <f>IF(A26="","",SUM(ข้อมูลพื้นฐาน!F35,ข้อมูลพื้นฐาน!G35))</f>
        <v/>
      </c>
      <c r="E26" s="243" t="str">
        <f>IF(A26="","",VLOOKUP('ปก ปพ.6'!$R$1,คะแนนรายวิชา!A1147:Q1196,17,FALSE))</f>
        <v/>
      </c>
      <c r="F26" s="243" t="str">
        <f>IF(A26="","",100)</f>
        <v/>
      </c>
      <c r="G26" s="260" t="str">
        <f>IF(A25="","",VLOOKUP('ปก ปพ.6'!$R$1,คะแนนรายวิชา!A1147:Q1196,6,FALSE))</f>
        <v/>
      </c>
      <c r="H26" s="243" t="str">
        <f>IF(A26="","",100)</f>
        <v/>
      </c>
      <c r="I26" s="243" t="str">
        <f>IF(A25="","",VLOOKUP('ปก ปพ.6'!$R$1,คะแนนรายวิชา!A1147:Q1196,10,FALSE))</f>
        <v/>
      </c>
      <c r="J26" s="260" t="str">
        <f>IF(A26="","",SUM(G26,I26)/2)</f>
        <v/>
      </c>
      <c r="K26" s="243" t="str">
        <f>IF(A26="","",VLOOKUP(J26,เกรด5,4,TRUE))</f>
        <v/>
      </c>
      <c r="L26" s="261"/>
      <c r="M26" s="266" t="str">
        <f>IF(K26="","0",(C26*K26))</f>
        <v>0</v>
      </c>
      <c r="N26" s="234"/>
    </row>
    <row r="27" spans="1:14" ht="19.5" customHeight="1">
      <c r="A27" s="243" t="str">
        <f>ข้อมูลพื้นฐาน!C36&amp;""</f>
        <v/>
      </c>
      <c r="B27" s="259" t="str">
        <f>ข้อมูลพื้นฐาน!A36&amp;""</f>
        <v/>
      </c>
      <c r="C27" s="243" t="str">
        <f>IF(A27="","",ข้อมูลพื้นฐาน!H36)</f>
        <v/>
      </c>
      <c r="D27" s="243" t="str">
        <f>IF(A27="","",SUM(ข้อมูลพื้นฐาน!F36,ข้อมูลพื้นฐาน!G36))</f>
        <v/>
      </c>
      <c r="E27" s="243" t="str">
        <f>IF(A27="","",VLOOKUP('ปก ปพ.6'!$R$1,คะแนนรายวิชา!A1208:Q1257,17,FALSE))</f>
        <v/>
      </c>
      <c r="F27" s="243" t="str">
        <f>IF(A27="","",100)</f>
        <v/>
      </c>
      <c r="G27" s="260" t="str">
        <f>IF(A26="","",VLOOKUP('ปก ปพ.6'!$R$1,คะแนนรายวิชา!A1208:Q1257,6,FALSE))</f>
        <v/>
      </c>
      <c r="H27" s="243" t="str">
        <f>IF(A27="","",100)</f>
        <v/>
      </c>
      <c r="I27" s="243" t="str">
        <f>IF(A26="","",VLOOKUP('ปก ปพ.6'!$R$1,คะแนนรายวิชา!A1208:Q1257,10,FALSE))</f>
        <v/>
      </c>
      <c r="J27" s="260" t="str">
        <f>IF(A27="","",SUM(G27,I27)/2)</f>
        <v/>
      </c>
      <c r="K27" s="243" t="str">
        <f>IF(A27="","",VLOOKUP(J27,เกรด5,4,TRUE))</f>
        <v/>
      </c>
      <c r="L27" s="261"/>
      <c r="M27" s="266" t="str">
        <f>IF(K27="","0",(C27*K27))</f>
        <v>0</v>
      </c>
      <c r="N27" s="234"/>
    </row>
    <row r="28" spans="1:14" ht="19.5" customHeight="1">
      <c r="A28" s="1206" t="s">
        <v>441</v>
      </c>
      <c r="B28" s="1207"/>
      <c r="C28" s="262"/>
      <c r="D28" s="262"/>
      <c r="E28" s="262"/>
      <c r="F28" s="262"/>
      <c r="G28" s="262"/>
      <c r="H28" s="262"/>
      <c r="I28" s="263"/>
      <c r="J28" s="1210" t="e">
        <f>M30/ข้อมูลพื้นฐาน!H37</f>
        <v>#VALUE!</v>
      </c>
      <c r="K28" s="1211"/>
      <c r="L28" s="1212"/>
      <c r="M28" s="234"/>
      <c r="N28" s="234"/>
    </row>
    <row r="29" spans="1:14" ht="19.5" customHeight="1">
      <c r="A29" s="1208"/>
      <c r="B29" s="1209"/>
      <c r="C29" s="1216">
        <f>VLOOKUP('ปก ปพ.6'!R1,'กรอกข้อมูล นร1'!A5:C54,3,FALSE)</f>
        <v>0</v>
      </c>
      <c r="D29" s="1216"/>
      <c r="E29" s="1216"/>
      <c r="F29" s="1216"/>
      <c r="G29" s="1216"/>
      <c r="H29" s="1216"/>
      <c r="I29" s="1217"/>
      <c r="J29" s="1213"/>
      <c r="K29" s="1214"/>
      <c r="L29" s="1215"/>
      <c r="M29" s="234"/>
      <c r="N29" s="234"/>
    </row>
    <row r="30" spans="1:14" ht="14.25" customHeight="1">
      <c r="B30" s="326"/>
      <c r="C30" s="326">
        <f>(SUM(C6:C27))</f>
        <v>0</v>
      </c>
      <c r="D30" s="326">
        <f>(SUM(D6:D27))</f>
        <v>0</v>
      </c>
      <c r="E30" s="326">
        <f>(SUM(E6:E27))</f>
        <v>0</v>
      </c>
      <c r="F30" s="230"/>
      <c r="G30" s="230"/>
      <c r="H30" s="230"/>
      <c r="I30" s="230"/>
      <c r="J30" s="230"/>
      <c r="K30" s="230"/>
      <c r="L30" s="230"/>
      <c r="M30" s="326" t="e">
        <f>SUM(M6:M27)</f>
        <v>#VALUE!</v>
      </c>
      <c r="N30" s="234"/>
    </row>
    <row r="31" spans="1:14" ht="14.25" customHeight="1">
      <c r="M31" s="234"/>
      <c r="N31" s="234"/>
    </row>
    <row r="33" ht="14.25" hidden="1" customHeight="1"/>
    <row r="34" ht="14.25" hidden="1" customHeight="1"/>
    <row r="35" ht="14.25" hidden="1" customHeight="1"/>
    <row r="36" ht="14.25" hidden="1" customHeight="1"/>
    <row r="37" ht="14.25" hidden="1" customHeight="1"/>
    <row r="38" ht="14.25" hidden="1" customHeight="1"/>
    <row r="39" ht="14.25" hidden="1" customHeight="1"/>
    <row r="40" ht="14.25" hidden="1" customHeight="1"/>
    <row r="41" ht="14.25" hidden="1" customHeight="1"/>
    <row r="42" ht="14.25" hidden="1" customHeight="1"/>
    <row r="43" ht="14.25" hidden="1" customHeight="1"/>
    <row r="44" ht="14.25" hidden="1" customHeight="1"/>
    <row r="45" ht="14.25" hidden="1" customHeight="1"/>
    <row r="46" ht="14.25" hidden="1" customHeight="1"/>
    <row r="47" ht="14.25" hidden="1" customHeight="1"/>
    <row r="48" ht="14.25" hidden="1" customHeight="1"/>
  </sheetData>
  <sheetProtection algorithmName="SHA-512" hashValue="EcYBOlYtXQDWbKOQfuHapcwXOD5Lhm2LLIxADT529ubgzJzPzjuvl6Q20YFzRRJTJ+cdmeM/Y0lxGUSSjRK4og==" saltValue="Y21X/v9WSmSvfnOPxTP5dQ==" spinCount="100000" sheet="1" selectLockedCells="1"/>
  <mergeCells count="14">
    <mergeCell ref="A5:B5"/>
    <mergeCell ref="A15:B15"/>
    <mergeCell ref="A28:B29"/>
    <mergeCell ref="J28:L29"/>
    <mergeCell ref="C29:I29"/>
    <mergeCell ref="A1:L2"/>
    <mergeCell ref="A3:A4"/>
    <mergeCell ref="B3:B4"/>
    <mergeCell ref="C3:C4"/>
    <mergeCell ref="D3:D4"/>
    <mergeCell ref="E3:E4"/>
    <mergeCell ref="F3:G3"/>
    <mergeCell ref="H3:I3"/>
    <mergeCell ref="J3:L3"/>
  </mergeCells>
  <printOptions horizontalCentered="1"/>
  <pageMargins left="1.299212598425197" right="0.70866141732283472" top="0.94488188976377963" bottom="0.74803149606299213" header="0.31496062992125984" footer="0.31496062992125984"/>
  <pageSetup orientation="portrait" blackAndWhite="1" horizontalDpi="300" verticalDpi="300" r:id="rId1"/>
  <headerFooter>
    <oddHeader>&amp;R5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FF0000"/>
  </sheetPr>
  <dimension ref="A1:AE56"/>
  <sheetViews>
    <sheetView showGridLines="0" topLeftCell="A31" zoomScaleSheetLayoutView="110" zoomScalePageLayoutView="120" workbookViewId="0">
      <selection activeCell="A29" sqref="A29:N29"/>
    </sheetView>
  </sheetViews>
  <sheetFormatPr defaultColWidth="0" defaultRowHeight="19.5" customHeight="1" zeroHeight="1"/>
  <cols>
    <col min="1" max="1" width="5.69921875" style="219" customWidth="1"/>
    <col min="2" max="2" width="26.8984375" style="219" customWidth="1"/>
    <col min="3" max="14" width="4.3984375" style="219" customWidth="1"/>
    <col min="15" max="31" width="1.3984375" style="219" customWidth="1"/>
    <col min="32" max="16384" width="0" style="219" hidden="1"/>
  </cols>
  <sheetData>
    <row r="1" spans="1:22" ht="41.25" customHeight="1">
      <c r="I1" s="1239">
        <f>VLOOKUP('ปก ปพ.6'!R1,'กรอกข้อมูล นร1'!A5:C54,3,FALSE)</f>
        <v>0</v>
      </c>
      <c r="J1" s="1239"/>
      <c r="K1" s="1239"/>
      <c r="L1" s="1239"/>
      <c r="M1" s="1239"/>
      <c r="N1" s="349">
        <v>6</v>
      </c>
      <c r="O1" s="235"/>
      <c r="P1" s="236"/>
      <c r="Q1" s="236"/>
      <c r="R1" s="236"/>
    </row>
    <row r="2" spans="1:22" ht="36.75" customHeight="1">
      <c r="A2" s="1282" t="s">
        <v>442</v>
      </c>
      <c r="B2" s="1282"/>
      <c r="C2" s="1282"/>
      <c r="D2" s="1282"/>
      <c r="E2" s="1282"/>
      <c r="F2" s="1282"/>
      <c r="G2" s="1282"/>
      <c r="H2" s="1282"/>
      <c r="I2" s="1282"/>
      <c r="J2" s="1282"/>
      <c r="K2" s="1282"/>
      <c r="L2" s="1282"/>
      <c r="M2" s="1282"/>
      <c r="N2" s="1282"/>
      <c r="O2" s="235"/>
      <c r="P2" s="236"/>
      <c r="Q2" s="236"/>
      <c r="R2" s="236"/>
    </row>
    <row r="3" spans="1:22" ht="33" customHeight="1">
      <c r="A3" s="1283" t="s">
        <v>443</v>
      </c>
      <c r="B3" s="1283" t="s">
        <v>444</v>
      </c>
      <c r="C3" s="1283"/>
      <c r="D3" s="1283"/>
      <c r="E3" s="1284" t="s">
        <v>118</v>
      </c>
      <c r="F3" s="1285"/>
      <c r="G3" s="1294" t="s">
        <v>49</v>
      </c>
      <c r="H3" s="1295"/>
      <c r="I3" s="1295"/>
      <c r="J3" s="1295"/>
      <c r="K3" s="1295"/>
      <c r="L3" s="1296"/>
      <c r="M3" s="1288" t="s">
        <v>445</v>
      </c>
      <c r="N3" s="1289"/>
      <c r="O3" s="235"/>
      <c r="P3" s="236"/>
      <c r="Q3" s="236"/>
      <c r="R3" s="236"/>
    </row>
    <row r="4" spans="1:22" ht="22.5" customHeight="1">
      <c r="A4" s="1283"/>
      <c r="B4" s="1283"/>
      <c r="C4" s="1283"/>
      <c r="D4" s="1283"/>
      <c r="E4" s="1286"/>
      <c r="F4" s="1287"/>
      <c r="G4" s="1283" t="s">
        <v>50</v>
      </c>
      <c r="H4" s="1283"/>
      <c r="I4" s="1283"/>
      <c r="J4" s="1283" t="s">
        <v>51</v>
      </c>
      <c r="K4" s="1283"/>
      <c r="L4" s="1283"/>
      <c r="M4" s="1290"/>
      <c r="N4" s="1291"/>
      <c r="O4" s="235"/>
      <c r="P4" s="236"/>
      <c r="Q4" s="236"/>
      <c r="R4" s="236"/>
    </row>
    <row r="5" spans="1:22" ht="24" customHeight="1">
      <c r="A5" s="243">
        <v>1</v>
      </c>
      <c r="B5" s="1238" t="s">
        <v>155</v>
      </c>
      <c r="C5" s="1238"/>
      <c r="D5" s="1238"/>
      <c r="E5" s="1292">
        <f>VLOOKUP('ปก ปพ.6'!R1,กิจกรรมพัฒนผู้เรียน!A6:W55,2,FALSE)</f>
        <v>40</v>
      </c>
      <c r="F5" s="1293"/>
      <c r="G5" s="1281" t="str">
        <f>IF(O5=" -","-",IF(O5="ผ","/",IF(O5="มผ","")))</f>
        <v>/</v>
      </c>
      <c r="H5" s="1281"/>
      <c r="I5" s="1281"/>
      <c r="J5" s="1281" t="str">
        <f>IF(O5=" -","-",IF(O5="มผ","/",IF(O5="ผ","")))</f>
        <v/>
      </c>
      <c r="K5" s="1281"/>
      <c r="L5" s="1281"/>
      <c r="M5" s="1279" t="s">
        <v>451</v>
      </c>
      <c r="N5" s="1279"/>
      <c r="O5" s="328" t="str">
        <f>VLOOKUP('ปก ปพ.6'!$R$1,กิจกรรมพัฒนผู้เรียน!$A$6:$W$55,3,FALSE)</f>
        <v>ผ</v>
      </c>
      <c r="P5" s="236"/>
      <c r="Q5" s="236"/>
      <c r="R5" s="236"/>
    </row>
    <row r="6" spans="1:22" ht="24" customHeight="1">
      <c r="A6" s="243">
        <v>2</v>
      </c>
      <c r="B6" s="1238" t="s">
        <v>452</v>
      </c>
      <c r="C6" s="1238"/>
      <c r="D6" s="1238"/>
      <c r="E6" s="1278">
        <f>VLOOKUP('ปก ปพ.6'!R1,กิจกรรมพัฒนผู้เรียน!A6:W55,5,FALSE)</f>
        <v>40</v>
      </c>
      <c r="F6" s="1278"/>
      <c r="G6" s="1281" t="str">
        <f>IF(O6=" -","-",IF(O6="ผ","/",IF(O6="มผ","")))</f>
        <v>/</v>
      </c>
      <c r="H6" s="1281"/>
      <c r="I6" s="1281"/>
      <c r="J6" s="1281" t="str">
        <f>IF(O6=" -","-",IF(O6="มผ","/",IF(O6="ผ","")))</f>
        <v/>
      </c>
      <c r="K6" s="1281"/>
      <c r="L6" s="1281"/>
      <c r="M6" s="1279" t="s">
        <v>451</v>
      </c>
      <c r="N6" s="1279"/>
      <c r="O6" s="328" t="str">
        <f>VLOOKUP('ปก ปพ.6'!$R$1,กิจกรรมพัฒนผู้เรียน!$A$6:$W$55,6,FALSE)</f>
        <v>ผ</v>
      </c>
      <c r="P6" s="236"/>
      <c r="Q6" s="236"/>
      <c r="R6" s="236"/>
    </row>
    <row r="7" spans="1:22" ht="24" customHeight="1">
      <c r="A7" s="243">
        <v>3</v>
      </c>
      <c r="B7" s="1238" t="s">
        <v>454</v>
      </c>
      <c r="C7" s="1238"/>
      <c r="D7" s="1238"/>
      <c r="E7" s="1278">
        <f>VLOOKUP('ปก ปพ.6'!R1,กิจกรรมพัฒนผู้เรียน!A6:W55,8,FALSE)</f>
        <v>30</v>
      </c>
      <c r="F7" s="1278"/>
      <c r="G7" s="1281" t="str">
        <f>IF(O7=" -","-",IF(O7="ผ","/",IF(O7="มผ","")))</f>
        <v>/</v>
      </c>
      <c r="H7" s="1281"/>
      <c r="I7" s="1281"/>
      <c r="J7" s="1281" t="str">
        <f>IF(O7=" -","-",IF(O7="มผ","/",IF(O7="ผ","")))</f>
        <v/>
      </c>
      <c r="K7" s="1281"/>
      <c r="L7" s="1281"/>
      <c r="M7" s="1279" t="s">
        <v>451</v>
      </c>
      <c r="N7" s="1279"/>
      <c r="O7" s="328" t="str">
        <f>VLOOKUP('ปก ปพ.6'!$R$1,กิจกรรมพัฒนผู้เรียน!$A$6:$W$55,9,FALSE)</f>
        <v>ผ</v>
      </c>
      <c r="P7" s="236"/>
      <c r="Q7" s="236"/>
      <c r="R7" s="236"/>
    </row>
    <row r="8" spans="1:22" ht="24" customHeight="1">
      <c r="A8" s="243">
        <v>4</v>
      </c>
      <c r="B8" s="1280" t="s">
        <v>530</v>
      </c>
      <c r="C8" s="1280"/>
      <c r="D8" s="1280"/>
      <c r="E8" s="1278">
        <f>VLOOKUP('ปก ปพ.6'!R1,กิจกรรมพัฒนผู้เรียน!A6:W55,15,FALSE)</f>
        <v>5</v>
      </c>
      <c r="F8" s="1278"/>
      <c r="G8" s="1281" t="str">
        <f>IF(O8=" -","-",IF(O8="ผ","/",IF(O8="มผ","")))</f>
        <v>/</v>
      </c>
      <c r="H8" s="1281"/>
      <c r="I8" s="1281"/>
      <c r="J8" s="1281" t="str">
        <f>IF(O8=" -","-",IF(O8="มผ","/",IF(O8="ผ","")))</f>
        <v/>
      </c>
      <c r="K8" s="1281"/>
      <c r="L8" s="1281"/>
      <c r="M8" s="1279" t="s">
        <v>451</v>
      </c>
      <c r="N8" s="1279"/>
      <c r="O8" s="328" t="str">
        <f>VLOOKUP('ปก ปพ.6'!$R$1,กิจกรรมพัฒนผู้เรียน!$A$6:$W$55,16,FALSE)</f>
        <v>ผ</v>
      </c>
      <c r="P8" s="236"/>
      <c r="Q8" s="236"/>
      <c r="R8" s="236"/>
    </row>
    <row r="9" spans="1:22" ht="24" customHeight="1">
      <c r="A9" s="243">
        <v>5</v>
      </c>
      <c r="B9" s="1280" t="s">
        <v>531</v>
      </c>
      <c r="C9" s="1280"/>
      <c r="D9" s="1280"/>
      <c r="E9" s="1278">
        <f>VLOOKUP('ปก ปพ.6'!R1,กิจกรรมพัฒนผู้เรียน!A6:W55,18,FALSE)</f>
        <v>5</v>
      </c>
      <c r="F9" s="1278"/>
      <c r="G9" s="1281" t="str">
        <f>IF(O9=" -","-",IF(O9="ผ","/",IF(O9="มผ","")))</f>
        <v>/</v>
      </c>
      <c r="H9" s="1281"/>
      <c r="I9" s="1281"/>
      <c r="J9" s="1281" t="str">
        <f>IF(O9=" -","-",IF(O9="มผ","/",IF(O9="ผ","")))</f>
        <v/>
      </c>
      <c r="K9" s="1281"/>
      <c r="L9" s="1281"/>
      <c r="M9" s="1279" t="s">
        <v>451</v>
      </c>
      <c r="N9" s="1279"/>
      <c r="O9" s="328" t="str">
        <f>VLOOKUP('ปก ปพ.6'!$R$1,กิจกรรมพัฒนผู้เรียน!$A$6:$W$55,19,FALSE)</f>
        <v>ผ</v>
      </c>
      <c r="P9" s="236"/>
      <c r="Q9" s="236"/>
      <c r="R9" s="236"/>
    </row>
    <row r="10" spans="1:22" ht="24" customHeight="1">
      <c r="A10" s="243">
        <v>6</v>
      </c>
      <c r="B10" s="1297" t="s">
        <v>525</v>
      </c>
      <c r="C10" s="1297"/>
      <c r="D10" s="1297"/>
      <c r="E10" s="1278"/>
      <c r="F10" s="1278"/>
      <c r="G10" s="1281"/>
      <c r="H10" s="1281"/>
      <c r="I10" s="1281"/>
      <c r="J10" s="1298"/>
      <c r="K10" s="1298"/>
      <c r="L10" s="1298"/>
      <c r="M10" s="1279" t="s">
        <v>451</v>
      </c>
      <c r="N10" s="1279"/>
      <c r="O10" s="328"/>
      <c r="P10" s="236"/>
      <c r="Q10" s="236"/>
      <c r="R10" s="236"/>
    </row>
    <row r="11" spans="1:22" ht="28.5" customHeight="1">
      <c r="A11" s="238"/>
      <c r="B11" s="238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5"/>
      <c r="P11" s="236"/>
      <c r="Q11" s="236"/>
      <c r="R11" s="236"/>
    </row>
    <row r="12" spans="1:22" ht="37.5" customHeight="1">
      <c r="A12" s="1282" t="s">
        <v>126</v>
      </c>
      <c r="B12" s="1282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235"/>
      <c r="P12" s="236"/>
      <c r="Q12" s="236"/>
      <c r="R12" s="236"/>
    </row>
    <row r="13" spans="1:22" ht="28.5" customHeight="1">
      <c r="A13" s="1283" t="s">
        <v>458</v>
      </c>
      <c r="B13" s="1283" t="s">
        <v>446</v>
      </c>
      <c r="C13" s="1300" t="s">
        <v>532</v>
      </c>
      <c r="D13" s="1301"/>
      <c r="E13" s="1301"/>
      <c r="F13" s="1301"/>
      <c r="G13" s="1301"/>
      <c r="H13" s="1301"/>
      <c r="I13" s="1301"/>
      <c r="J13" s="1301"/>
      <c r="K13" s="1301"/>
      <c r="L13" s="1301"/>
      <c r="M13" s="1301"/>
      <c r="N13" s="1302"/>
      <c r="O13" s="235"/>
      <c r="P13" s="236"/>
      <c r="Q13" s="236"/>
      <c r="R13" s="236"/>
    </row>
    <row r="14" spans="1:22" ht="38.25" customHeight="1">
      <c r="A14" s="1283"/>
      <c r="B14" s="1283"/>
      <c r="C14" s="1294" t="s">
        <v>64</v>
      </c>
      <c r="D14" s="1295"/>
      <c r="E14" s="1296"/>
      <c r="F14" s="1294" t="s">
        <v>65</v>
      </c>
      <c r="G14" s="1295"/>
      <c r="H14" s="1296"/>
      <c r="I14" s="1294" t="s">
        <v>449</v>
      </c>
      <c r="J14" s="1295"/>
      <c r="K14" s="1296"/>
      <c r="L14" s="1294" t="s">
        <v>450</v>
      </c>
      <c r="M14" s="1295"/>
      <c r="N14" s="1296"/>
      <c r="O14" s="235"/>
      <c r="P14" s="236"/>
      <c r="Q14" s="236"/>
      <c r="R14" s="236"/>
      <c r="T14" s="343"/>
    </row>
    <row r="15" spans="1:22" ht="34.5" customHeight="1">
      <c r="A15" s="237">
        <v>1</v>
      </c>
      <c r="B15" s="331" t="s">
        <v>463</v>
      </c>
      <c r="C15" s="1222" t="e">
        <f>IF(P15=1,"",IF(P15=2,"",IF(P15=0,"",IF(P15=3,"/"))))</f>
        <v>#DIV/0!</v>
      </c>
      <c r="D15" s="1223"/>
      <c r="E15" s="1224"/>
      <c r="F15" s="1222" t="e">
        <f>IF(P15=1,"",IF(P15=3,"",IF(P15=0,"",IF(P15=2,"/"))))</f>
        <v>#DIV/0!</v>
      </c>
      <c r="G15" s="1223"/>
      <c r="H15" s="1224"/>
      <c r="I15" s="1219" t="e">
        <f>IF(P15=3,"",IF(P15=2,"",IF(P15=0,"",IF(P15=1,"/"))))</f>
        <v>#DIV/0!</v>
      </c>
      <c r="J15" s="1220"/>
      <c r="K15" s="1221"/>
      <c r="L15" s="1222" t="e">
        <f>IF(P15=1,"",IF(P15=2,"",IF(P15=3,"",IF(P15=0,"/"))))</f>
        <v>#DIV/0!</v>
      </c>
      <c r="M15" s="1223"/>
      <c r="N15" s="1224"/>
      <c r="O15" s="339" t="e">
        <f>VLOOKUP('ปก ปพ.6'!$R$1,คุณลักษณะอันพึงประสงค์!$A$8:$AM$57,32,FALSE)</f>
        <v>#DIV/0!</v>
      </c>
      <c r="P15" s="344" t="e">
        <f>VLOOKUP(O15,หน้า67,3,TRUE)</f>
        <v>#DIV/0!</v>
      </c>
      <c r="Q15" s="342"/>
      <c r="R15" s="400">
        <v>0</v>
      </c>
      <c r="S15" s="400">
        <v>0.49</v>
      </c>
      <c r="T15" s="400">
        <v>0</v>
      </c>
      <c r="U15" s="342"/>
      <c r="V15" s="340"/>
    </row>
    <row r="16" spans="1:22" ht="34.5" customHeight="1">
      <c r="A16" s="237">
        <v>2</v>
      </c>
      <c r="B16" s="331" t="s">
        <v>464</v>
      </c>
      <c r="C16" s="1222" t="e">
        <f t="shared" ref="C16:C22" si="0">IF(P16=1,"",IF(P16=2,"",IF(P16=0,"",IF(P16=3,"/"))))</f>
        <v>#DIV/0!</v>
      </c>
      <c r="D16" s="1223"/>
      <c r="E16" s="1224"/>
      <c r="F16" s="1222" t="e">
        <f t="shared" ref="F16:F22" si="1">IF(P16=1,"",IF(P16=3,"",IF(P16=0,"",IF(P16=2,"/"))))</f>
        <v>#DIV/0!</v>
      </c>
      <c r="G16" s="1223"/>
      <c r="H16" s="1224"/>
      <c r="I16" s="1219" t="e">
        <f t="shared" ref="I16:I22" si="2">IF(P16=3,"",IF(P16=2,"",IF(P16=0,"",IF(P16=1,"/"))))</f>
        <v>#DIV/0!</v>
      </c>
      <c r="J16" s="1220"/>
      <c r="K16" s="1221"/>
      <c r="L16" s="1222" t="e">
        <f t="shared" ref="L16:L22" si="3">IF(P16=1,"",IF(P16=2,"",IF(P16=3,"",IF(P16=0,"/"))))</f>
        <v>#DIV/0!</v>
      </c>
      <c r="M16" s="1223"/>
      <c r="N16" s="1224"/>
      <c r="O16" s="339" t="e">
        <f>VLOOKUP('ปก ปพ.6'!$R$1,คุณลักษณะอันพึงประสงค์!$A$8:$AM$57,33,FALSE)</f>
        <v>#DIV/0!</v>
      </c>
      <c r="P16" s="344" t="e">
        <f>VLOOKUP(O16,หน้า67,3,TRUE)</f>
        <v>#DIV/0!</v>
      </c>
      <c r="Q16" s="342"/>
      <c r="R16" s="400">
        <v>0.5</v>
      </c>
      <c r="S16" s="400">
        <v>1.49</v>
      </c>
      <c r="T16" s="400">
        <v>1</v>
      </c>
      <c r="U16" s="342"/>
      <c r="V16" s="340"/>
    </row>
    <row r="17" spans="1:31" ht="34.5" customHeight="1">
      <c r="A17" s="237">
        <v>3</v>
      </c>
      <c r="B17" s="331" t="s">
        <v>466</v>
      </c>
      <c r="C17" s="1222" t="e">
        <f t="shared" si="0"/>
        <v>#DIV/0!</v>
      </c>
      <c r="D17" s="1223"/>
      <c r="E17" s="1224"/>
      <c r="F17" s="1222" t="e">
        <f t="shared" si="1"/>
        <v>#DIV/0!</v>
      </c>
      <c r="G17" s="1223"/>
      <c r="H17" s="1224"/>
      <c r="I17" s="1219" t="e">
        <f t="shared" si="2"/>
        <v>#DIV/0!</v>
      </c>
      <c r="J17" s="1220"/>
      <c r="K17" s="1221"/>
      <c r="L17" s="1222" t="e">
        <f t="shared" si="3"/>
        <v>#DIV/0!</v>
      </c>
      <c r="M17" s="1223"/>
      <c r="N17" s="1224"/>
      <c r="O17" s="339" t="e">
        <f>VLOOKUP('ปก ปพ.6'!$R$1,คุณลักษณะอันพึงประสงค์!$A$8:$AM$57,34,FALSE)</f>
        <v>#DIV/0!</v>
      </c>
      <c r="P17" s="344" t="e">
        <f t="shared" ref="P17:P22" si="4">VLOOKUP(O17,หน้า67,3,TRUE)</f>
        <v>#DIV/0!</v>
      </c>
      <c r="Q17" s="342"/>
      <c r="R17" s="400">
        <v>1.5</v>
      </c>
      <c r="S17" s="400">
        <v>2.4900000000000002</v>
      </c>
      <c r="T17" s="400">
        <v>2</v>
      </c>
      <c r="U17" s="342"/>
      <c r="V17" s="340"/>
    </row>
    <row r="18" spans="1:31" ht="34.5" customHeight="1">
      <c r="A18" s="237">
        <v>4</v>
      </c>
      <c r="B18" s="331" t="s">
        <v>467</v>
      </c>
      <c r="C18" s="1222" t="e">
        <f t="shared" si="0"/>
        <v>#DIV/0!</v>
      </c>
      <c r="D18" s="1223"/>
      <c r="E18" s="1224"/>
      <c r="F18" s="1222" t="e">
        <f t="shared" si="1"/>
        <v>#DIV/0!</v>
      </c>
      <c r="G18" s="1223"/>
      <c r="H18" s="1224"/>
      <c r="I18" s="1219" t="e">
        <f t="shared" si="2"/>
        <v>#DIV/0!</v>
      </c>
      <c r="J18" s="1220"/>
      <c r="K18" s="1221"/>
      <c r="L18" s="1222" t="e">
        <f t="shared" si="3"/>
        <v>#DIV/0!</v>
      </c>
      <c r="M18" s="1223"/>
      <c r="N18" s="1224"/>
      <c r="O18" s="339" t="e">
        <f>VLOOKUP('ปก ปพ.6'!$R$1,คุณลักษณะอันพึงประสงค์!$A$8:$AM$57,35,FALSE)</f>
        <v>#DIV/0!</v>
      </c>
      <c r="P18" s="344" t="e">
        <f t="shared" si="4"/>
        <v>#DIV/0!</v>
      </c>
      <c r="Q18" s="342"/>
      <c r="R18" s="400">
        <v>2.5</v>
      </c>
      <c r="S18" s="401">
        <v>3</v>
      </c>
      <c r="T18" s="401">
        <v>3</v>
      </c>
    </row>
    <row r="19" spans="1:31" ht="34.5" customHeight="1">
      <c r="A19" s="237">
        <v>5</v>
      </c>
      <c r="B19" s="331" t="s">
        <v>456</v>
      </c>
      <c r="C19" s="1222" t="e">
        <f t="shared" si="0"/>
        <v>#DIV/0!</v>
      </c>
      <c r="D19" s="1223"/>
      <c r="E19" s="1224"/>
      <c r="F19" s="1222" t="e">
        <f t="shared" si="1"/>
        <v>#DIV/0!</v>
      </c>
      <c r="G19" s="1223"/>
      <c r="H19" s="1224"/>
      <c r="I19" s="1219" t="e">
        <f t="shared" si="2"/>
        <v>#DIV/0!</v>
      </c>
      <c r="J19" s="1220"/>
      <c r="K19" s="1221"/>
      <c r="L19" s="1222" t="e">
        <f t="shared" si="3"/>
        <v>#DIV/0!</v>
      </c>
      <c r="M19" s="1223"/>
      <c r="N19" s="1224"/>
      <c r="O19" s="339" t="e">
        <f>VLOOKUP('ปก ปพ.6'!$R$1,คุณลักษณะอันพึงประสงค์!$A$8:$AM$57,36,FALSE)</f>
        <v>#DIV/0!</v>
      </c>
      <c r="P19" s="344" t="e">
        <f t="shared" si="4"/>
        <v>#DIV/0!</v>
      </c>
      <c r="Q19" s="236"/>
      <c r="R19" s="236"/>
      <c r="T19" s="341"/>
    </row>
    <row r="20" spans="1:31" ht="34.5" customHeight="1">
      <c r="A20" s="237">
        <v>6</v>
      </c>
      <c r="B20" s="331" t="s">
        <v>468</v>
      </c>
      <c r="C20" s="1222" t="e">
        <f t="shared" si="0"/>
        <v>#DIV/0!</v>
      </c>
      <c r="D20" s="1223"/>
      <c r="E20" s="1224"/>
      <c r="F20" s="1222" t="e">
        <f t="shared" si="1"/>
        <v>#DIV/0!</v>
      </c>
      <c r="G20" s="1223"/>
      <c r="H20" s="1224"/>
      <c r="I20" s="1219" t="e">
        <f t="shared" si="2"/>
        <v>#DIV/0!</v>
      </c>
      <c r="J20" s="1220"/>
      <c r="K20" s="1221"/>
      <c r="L20" s="1222" t="e">
        <f t="shared" si="3"/>
        <v>#DIV/0!</v>
      </c>
      <c r="M20" s="1223"/>
      <c r="N20" s="1224"/>
      <c r="O20" s="339" t="e">
        <f>VLOOKUP('ปก ปพ.6'!$R$1,คุณลักษณะอันพึงประสงค์!$A$8:$AM$57,37,FALSE)</f>
        <v>#DIV/0!</v>
      </c>
      <c r="P20" s="344" t="e">
        <f t="shared" si="4"/>
        <v>#DIV/0!</v>
      </c>
      <c r="Q20" s="236"/>
      <c r="R20" s="236"/>
      <c r="T20" s="341"/>
    </row>
    <row r="21" spans="1:31" ht="34.5" customHeight="1">
      <c r="A21" s="237">
        <v>7</v>
      </c>
      <c r="B21" s="331" t="s">
        <v>469</v>
      </c>
      <c r="C21" s="1222" t="e">
        <f t="shared" si="0"/>
        <v>#DIV/0!</v>
      </c>
      <c r="D21" s="1223"/>
      <c r="E21" s="1224"/>
      <c r="F21" s="1222" t="e">
        <f t="shared" si="1"/>
        <v>#DIV/0!</v>
      </c>
      <c r="G21" s="1223"/>
      <c r="H21" s="1224"/>
      <c r="I21" s="1219" t="e">
        <f t="shared" si="2"/>
        <v>#DIV/0!</v>
      </c>
      <c r="J21" s="1220"/>
      <c r="K21" s="1221"/>
      <c r="L21" s="1222" t="e">
        <f t="shared" si="3"/>
        <v>#DIV/0!</v>
      </c>
      <c r="M21" s="1223"/>
      <c r="N21" s="1224"/>
      <c r="O21" s="339" t="e">
        <f>VLOOKUP('ปก ปพ.6'!$R$1,คุณลักษณะอันพึงประสงค์!$A$8:$AM$57,38,FALSE)</f>
        <v>#DIV/0!</v>
      </c>
      <c r="P21" s="344" t="e">
        <f t="shared" si="4"/>
        <v>#DIV/0!</v>
      </c>
      <c r="Q21" s="236"/>
      <c r="R21" s="236"/>
      <c r="T21" s="341"/>
    </row>
    <row r="22" spans="1:31" ht="34.5" customHeight="1">
      <c r="A22" s="237">
        <v>8</v>
      </c>
      <c r="B22" s="331" t="s">
        <v>470</v>
      </c>
      <c r="C22" s="1222" t="e">
        <f t="shared" si="0"/>
        <v>#DIV/0!</v>
      </c>
      <c r="D22" s="1223"/>
      <c r="E22" s="1224"/>
      <c r="F22" s="1222" t="e">
        <f t="shared" si="1"/>
        <v>#DIV/0!</v>
      </c>
      <c r="G22" s="1223"/>
      <c r="H22" s="1224"/>
      <c r="I22" s="1219" t="e">
        <f t="shared" si="2"/>
        <v>#DIV/0!</v>
      </c>
      <c r="J22" s="1220"/>
      <c r="K22" s="1221"/>
      <c r="L22" s="1222" t="e">
        <f t="shared" si="3"/>
        <v>#DIV/0!</v>
      </c>
      <c r="M22" s="1223"/>
      <c r="N22" s="1224"/>
      <c r="O22" s="339" t="e">
        <f>VLOOKUP('ปก ปพ.6'!$R$1,คุณลักษณะอันพึงประสงค์!$A$8:$AM$57,39,FALSE)</f>
        <v>#DIV/0!</v>
      </c>
      <c r="P22" s="344" t="e">
        <f t="shared" si="4"/>
        <v>#DIV/0!</v>
      </c>
      <c r="Q22" s="236"/>
      <c r="R22" s="236"/>
      <c r="T22" s="341"/>
    </row>
    <row r="23" spans="1:31" ht="34.5" customHeight="1">
      <c r="A23" s="237">
        <v>9</v>
      </c>
      <c r="B23" s="331" t="s">
        <v>471</v>
      </c>
      <c r="C23" s="1222"/>
      <c r="D23" s="1223"/>
      <c r="E23" s="1224"/>
      <c r="F23" s="1218"/>
      <c r="G23" s="1218"/>
      <c r="H23" s="1218"/>
      <c r="I23" s="1228"/>
      <c r="J23" s="1228"/>
      <c r="K23" s="1228"/>
      <c r="L23" s="1218"/>
      <c r="M23" s="1218"/>
      <c r="N23" s="1218"/>
      <c r="O23" s="338"/>
      <c r="P23" s="236"/>
      <c r="Q23" s="236"/>
      <c r="R23" s="236"/>
    </row>
    <row r="24" spans="1:31" ht="15" customHeight="1">
      <c r="H24" s="1303"/>
      <c r="I24" s="1303"/>
      <c r="J24" s="1303"/>
      <c r="K24" s="1303"/>
      <c r="L24" s="1303"/>
      <c r="M24" s="1303"/>
      <c r="N24" s="1303"/>
      <c r="O24" s="235"/>
      <c r="P24" s="236"/>
      <c r="Q24" s="236"/>
      <c r="R24" s="236"/>
    </row>
    <row r="25" spans="1:31" ht="15" customHeight="1">
      <c r="H25" s="327"/>
      <c r="I25" s="327"/>
      <c r="J25" s="327"/>
      <c r="K25" s="327"/>
      <c r="L25" s="327"/>
      <c r="M25" s="327"/>
      <c r="N25" s="327"/>
      <c r="O25" s="235"/>
      <c r="P25" s="236"/>
      <c r="Q25" s="236"/>
      <c r="R25" s="236"/>
    </row>
    <row r="26" spans="1:31" ht="15" customHeight="1">
      <c r="H26" s="327"/>
      <c r="I26" s="327"/>
      <c r="J26" s="327"/>
      <c r="K26" s="327"/>
      <c r="L26" s="327"/>
      <c r="M26" s="327"/>
      <c r="N26" s="1304">
        <v>7</v>
      </c>
      <c r="O26" s="235"/>
      <c r="P26" s="236"/>
      <c r="Q26" s="236"/>
      <c r="R26" s="236"/>
    </row>
    <row r="27" spans="1:31" ht="19.5" customHeight="1">
      <c r="N27" s="1304"/>
      <c r="O27" s="235"/>
      <c r="P27" s="236"/>
      <c r="Q27" s="236"/>
      <c r="R27" s="236"/>
    </row>
    <row r="28" spans="1:31" ht="19.5" customHeight="1">
      <c r="H28" s="1239">
        <f>VLOOKUP('ปก ปพ.6'!R1,'กรอกข้อมูล นร1'!A5:C54,3,FALSE)</f>
        <v>0</v>
      </c>
      <c r="I28" s="1239"/>
      <c r="J28" s="1239"/>
      <c r="K28" s="1239"/>
      <c r="L28" s="1239"/>
      <c r="M28" s="1239"/>
      <c r="N28" s="1304"/>
      <c r="O28" s="236"/>
      <c r="P28" s="236"/>
      <c r="Q28" s="236"/>
      <c r="R28" s="236"/>
    </row>
    <row r="29" spans="1:31" ht="38.25" customHeight="1">
      <c r="A29" s="1241" t="s">
        <v>533</v>
      </c>
      <c r="B29" s="1241"/>
      <c r="C29" s="1241"/>
      <c r="D29" s="1241"/>
      <c r="E29" s="1241"/>
      <c r="F29" s="1241"/>
      <c r="G29" s="1241"/>
      <c r="H29" s="1241"/>
      <c r="I29" s="1241"/>
      <c r="J29" s="1241"/>
      <c r="K29" s="1241"/>
      <c r="L29" s="1241"/>
      <c r="M29" s="1241"/>
      <c r="N29" s="1241"/>
      <c r="O29" s="236"/>
      <c r="P29" s="236"/>
      <c r="Q29" s="236"/>
      <c r="R29" s="236"/>
    </row>
    <row r="30" spans="1:31" ht="19.5" customHeight="1">
      <c r="A30" s="1240" t="s">
        <v>446</v>
      </c>
      <c r="B30" s="1240"/>
      <c r="C30" s="1242" t="s">
        <v>49</v>
      </c>
      <c r="D30" s="1243"/>
      <c r="E30" s="1243"/>
      <c r="F30" s="1243"/>
      <c r="G30" s="1243"/>
      <c r="H30" s="1243"/>
      <c r="I30" s="1243"/>
      <c r="J30" s="1243"/>
      <c r="K30" s="1243"/>
      <c r="L30" s="1243"/>
      <c r="M30" s="1243"/>
      <c r="N30" s="1244"/>
      <c r="O30" s="236"/>
      <c r="P30" s="236"/>
      <c r="Q30" s="236"/>
      <c r="R30" s="236"/>
    </row>
    <row r="31" spans="1:31" ht="25.5" customHeight="1">
      <c r="A31" s="1240"/>
      <c r="B31" s="1240"/>
      <c r="C31" s="1245" t="s">
        <v>64</v>
      </c>
      <c r="D31" s="1246"/>
      <c r="E31" s="1247"/>
      <c r="F31" s="1245" t="s">
        <v>65</v>
      </c>
      <c r="G31" s="1246"/>
      <c r="H31" s="1247"/>
      <c r="I31" s="1248" t="s">
        <v>449</v>
      </c>
      <c r="J31" s="1249"/>
      <c r="K31" s="1250"/>
      <c r="L31" s="1305" t="s">
        <v>450</v>
      </c>
      <c r="M31" s="1306"/>
      <c r="N31" s="1307"/>
      <c r="O31" s="236"/>
      <c r="P31" s="236"/>
      <c r="Q31" s="236"/>
      <c r="R31" s="236"/>
      <c r="T31" s="1299" t="s">
        <v>585</v>
      </c>
      <c r="U31" s="1299"/>
      <c r="Z31" s="219" t="s">
        <v>584</v>
      </c>
    </row>
    <row r="32" spans="1:31" ht="36.75" customHeight="1">
      <c r="A32" s="1238" t="s">
        <v>127</v>
      </c>
      <c r="B32" s="1238"/>
      <c r="C32" s="1225" t="str">
        <f t="shared" ref="C32:C33" si="5">VLOOKUP(O32,$Z$32:$AE$35,3,TRUE)&amp;""</f>
        <v/>
      </c>
      <c r="D32" s="1226"/>
      <c r="E32" s="1227"/>
      <c r="F32" s="1225" t="str">
        <f t="shared" ref="F32:F33" si="6">VLOOKUP(O32,$Z$32:$AE$35,4,TRUE)&amp;""</f>
        <v/>
      </c>
      <c r="G32" s="1226"/>
      <c r="H32" s="1227"/>
      <c r="I32" s="1225" t="str">
        <f t="shared" ref="I32:I33" si="7">VLOOKUP(O32,$Z$32:$AE$35,5,TRUE)&amp;""</f>
        <v/>
      </c>
      <c r="J32" s="1226"/>
      <c r="K32" s="1227"/>
      <c r="L32" s="1225" t="str">
        <f t="shared" ref="L32:L33" si="8">VLOOKUP(O32,$Z$32:$AE$35,6,TRUE)&amp;""</f>
        <v>/</v>
      </c>
      <c r="M32" s="1226"/>
      <c r="N32" s="1227"/>
      <c r="O32" s="399">
        <f>VLOOKUP('ปก ปพ.6'!$R$1,'อ่าน คิดวิเคราะห์ เขียน'!A6:AA55,25,FALSE)/6*100</f>
        <v>0</v>
      </c>
      <c r="P32" s="236"/>
      <c r="Q32" s="236"/>
      <c r="R32" s="236"/>
      <c r="T32" s="219">
        <v>0</v>
      </c>
      <c r="U32" s="219">
        <v>49</v>
      </c>
      <c r="Y32" s="219" t="s">
        <v>357</v>
      </c>
      <c r="Z32" s="219">
        <v>0</v>
      </c>
      <c r="AA32" s="219">
        <v>32</v>
      </c>
      <c r="AE32" s="219" t="s">
        <v>357</v>
      </c>
    </row>
    <row r="33" spans="1:30" ht="36.75" customHeight="1">
      <c r="A33" s="1238" t="s">
        <v>453</v>
      </c>
      <c r="B33" s="1238"/>
      <c r="C33" s="1225" t="str">
        <f t="shared" si="5"/>
        <v/>
      </c>
      <c r="D33" s="1226"/>
      <c r="E33" s="1227"/>
      <c r="F33" s="1225" t="str">
        <f t="shared" si="6"/>
        <v/>
      </c>
      <c r="G33" s="1226"/>
      <c r="H33" s="1227"/>
      <c r="I33" s="1225" t="str">
        <f t="shared" si="7"/>
        <v/>
      </c>
      <c r="J33" s="1226"/>
      <c r="K33" s="1227"/>
      <c r="L33" s="1225" t="str">
        <f t="shared" si="8"/>
        <v>/</v>
      </c>
      <c r="M33" s="1226"/>
      <c r="N33" s="1227"/>
      <c r="O33" s="399">
        <f>VLOOKUP('ปก ปพ.6'!$R$1,'อ่าน คิดวิเคราะห์ เขียน'!A6:AA55,26,FALSE)/6*100</f>
        <v>0</v>
      </c>
      <c r="P33" s="236"/>
      <c r="Q33" s="236"/>
      <c r="R33" s="236"/>
      <c r="T33" s="219">
        <v>49.5</v>
      </c>
      <c r="U33" s="219">
        <v>69</v>
      </c>
      <c r="X33" s="219" t="s">
        <v>357</v>
      </c>
      <c r="Z33" s="219">
        <v>33</v>
      </c>
      <c r="AA33" s="219">
        <v>65</v>
      </c>
      <c r="AD33" s="219" t="s">
        <v>357</v>
      </c>
    </row>
    <row r="34" spans="1:30" ht="36.75" customHeight="1">
      <c r="A34" s="1238" t="s">
        <v>455</v>
      </c>
      <c r="B34" s="1238"/>
      <c r="C34" s="1225" t="str">
        <f>VLOOKUP(O34,$Z$32:$AE$35,3,TRUE)&amp;""</f>
        <v/>
      </c>
      <c r="D34" s="1226"/>
      <c r="E34" s="1227"/>
      <c r="F34" s="1225" t="str">
        <f>VLOOKUP(O34,$Z$32:$AE$35,4,TRUE)&amp;""</f>
        <v/>
      </c>
      <c r="G34" s="1226"/>
      <c r="H34" s="1227"/>
      <c r="I34" s="1225" t="str">
        <f>VLOOKUP(O34,$Z$32:$AE$35,5,TRUE)&amp;""</f>
        <v/>
      </c>
      <c r="J34" s="1226"/>
      <c r="K34" s="1227"/>
      <c r="L34" s="1225" t="str">
        <f>VLOOKUP(O34,$Z$32:$AE$35,6,TRUE)&amp;""</f>
        <v>/</v>
      </c>
      <c r="M34" s="1226"/>
      <c r="N34" s="1227"/>
      <c r="O34" s="399">
        <f>VLOOKUP('ปก ปพ.6'!$R$1,'อ่าน คิดวิเคราะห์ เขียน'!A6:AA55,7,FALSE)/3*100</f>
        <v>0</v>
      </c>
      <c r="P34" s="236"/>
      <c r="Q34" s="236"/>
      <c r="R34" s="236"/>
      <c r="T34" s="219">
        <v>69.5</v>
      </c>
      <c r="U34" s="219">
        <v>79</v>
      </c>
      <c r="W34" s="219" t="s">
        <v>357</v>
      </c>
      <c r="Z34" s="219">
        <v>66</v>
      </c>
      <c r="AA34" s="219">
        <v>89</v>
      </c>
      <c r="AC34" s="219" t="s">
        <v>357</v>
      </c>
    </row>
    <row r="35" spans="1:30" ht="19.5" customHeight="1">
      <c r="A35" s="238"/>
      <c r="O35" s="236"/>
      <c r="P35" s="236"/>
      <c r="Q35" s="236"/>
      <c r="R35" s="236"/>
      <c r="T35" s="219">
        <v>79.5</v>
      </c>
      <c r="U35" s="219">
        <v>100</v>
      </c>
      <c r="V35" s="219" t="s">
        <v>357</v>
      </c>
      <c r="Z35" s="219">
        <v>90</v>
      </c>
      <c r="AA35" s="219">
        <v>100</v>
      </c>
      <c r="AB35" s="219" t="s">
        <v>357</v>
      </c>
    </row>
    <row r="36" spans="1:30" ht="19.5" customHeight="1">
      <c r="A36" s="238"/>
      <c r="O36" s="236"/>
      <c r="P36" s="236"/>
      <c r="Q36" s="236"/>
      <c r="R36" s="236"/>
    </row>
    <row r="37" spans="1:30" ht="43.5" customHeight="1">
      <c r="A37" s="1229" t="s">
        <v>457</v>
      </c>
      <c r="B37" s="1229"/>
      <c r="C37" s="1229"/>
      <c r="D37" s="1229"/>
      <c r="E37" s="1229"/>
      <c r="F37" s="1229"/>
      <c r="G37" s="1229"/>
      <c r="H37" s="1229"/>
      <c r="I37" s="1229"/>
      <c r="J37" s="1229"/>
      <c r="K37" s="1229"/>
      <c r="L37" s="1229"/>
      <c r="M37" s="1229"/>
      <c r="N37" s="1229"/>
      <c r="O37" s="236"/>
      <c r="P37" s="236"/>
      <c r="Q37" s="236"/>
      <c r="R37" s="236"/>
    </row>
    <row r="38" spans="1:30" ht="19.5" customHeight="1">
      <c r="A38" s="1230" t="s">
        <v>459</v>
      </c>
      <c r="B38" s="1230" t="s">
        <v>460</v>
      </c>
      <c r="C38" s="1232" t="s">
        <v>461</v>
      </c>
      <c r="D38" s="1233"/>
      <c r="E38" s="1233"/>
      <c r="F38" s="1233"/>
      <c r="G38" s="1233"/>
      <c r="H38" s="1234"/>
      <c r="I38" s="1232" t="s">
        <v>462</v>
      </c>
      <c r="J38" s="1233"/>
      <c r="K38" s="1233"/>
      <c r="L38" s="1233"/>
      <c r="M38" s="1233"/>
      <c r="N38" s="1234"/>
      <c r="O38" s="236"/>
      <c r="P38" s="236"/>
      <c r="Q38" s="236"/>
      <c r="R38" s="236"/>
      <c r="S38" s="1030" t="s">
        <v>573</v>
      </c>
      <c r="T38" s="1030"/>
      <c r="U38" s="1030"/>
    </row>
    <row r="39" spans="1:30" ht="31.5" customHeight="1">
      <c r="A39" s="1231"/>
      <c r="B39" s="1231"/>
      <c r="C39" s="1235"/>
      <c r="D39" s="1236"/>
      <c r="E39" s="1236"/>
      <c r="F39" s="1236"/>
      <c r="G39" s="1236"/>
      <c r="H39" s="1237"/>
      <c r="I39" s="1235"/>
      <c r="J39" s="1236"/>
      <c r="K39" s="1236"/>
      <c r="L39" s="1236"/>
      <c r="M39" s="1236"/>
      <c r="N39" s="1237"/>
      <c r="O39" s="236"/>
      <c r="P39" s="236"/>
      <c r="Q39" s="236"/>
      <c r="R39" s="236"/>
      <c r="S39" s="1030" t="s">
        <v>589</v>
      </c>
      <c r="T39" s="1030"/>
      <c r="U39" s="1030"/>
    </row>
    <row r="40" spans="1:30" ht="23.25" customHeight="1">
      <c r="A40" s="1251">
        <v>1</v>
      </c>
      <c r="B40" s="1276"/>
      <c r="C40" s="1255"/>
      <c r="D40" s="1256"/>
      <c r="E40" s="1256"/>
      <c r="F40" s="1256"/>
      <c r="G40" s="1256"/>
      <c r="H40" s="1257"/>
      <c r="I40" s="1266" t="s">
        <v>71</v>
      </c>
      <c r="J40" s="1267"/>
      <c r="K40" s="1267"/>
      <c r="L40" s="1267"/>
      <c r="M40" s="1267"/>
      <c r="N40" s="1268"/>
      <c r="O40" s="236"/>
      <c r="P40" s="236"/>
      <c r="Q40" s="236"/>
      <c r="R40" s="236"/>
      <c r="S40" s="1030" t="s">
        <v>590</v>
      </c>
      <c r="T40" s="1030"/>
      <c r="U40" s="1030"/>
    </row>
    <row r="41" spans="1:30" ht="23.25" customHeight="1">
      <c r="A41" s="1252"/>
      <c r="B41" s="1277"/>
      <c r="C41" s="1258"/>
      <c r="D41" s="1259"/>
      <c r="E41" s="1259"/>
      <c r="F41" s="1259"/>
      <c r="G41" s="1259"/>
      <c r="H41" s="1260"/>
      <c r="I41" s="1272" t="s">
        <v>465</v>
      </c>
      <c r="J41" s="1273"/>
      <c r="K41" s="1273"/>
      <c r="L41" s="1273"/>
      <c r="M41" s="1273"/>
      <c r="N41" s="1274"/>
      <c r="O41" s="236"/>
      <c r="P41" s="236"/>
      <c r="Q41" s="236"/>
      <c r="R41" s="236"/>
      <c r="S41" s="1030" t="s">
        <v>591</v>
      </c>
      <c r="T41" s="1030"/>
      <c r="U41" s="1030"/>
    </row>
    <row r="42" spans="1:30" ht="23.25" customHeight="1">
      <c r="A42" s="1251">
        <v>2</v>
      </c>
      <c r="B42" s="1253"/>
      <c r="C42" s="1255"/>
      <c r="D42" s="1256"/>
      <c r="E42" s="1256"/>
      <c r="F42" s="1256"/>
      <c r="G42" s="1256"/>
      <c r="H42" s="1257"/>
      <c r="I42" s="1266" t="s">
        <v>71</v>
      </c>
      <c r="J42" s="1267"/>
      <c r="K42" s="1267"/>
      <c r="L42" s="1267"/>
      <c r="M42" s="1267"/>
      <c r="N42" s="1268"/>
      <c r="O42" s="236"/>
      <c r="P42" s="236"/>
      <c r="Q42" s="236"/>
      <c r="R42" s="236"/>
      <c r="S42" s="1030" t="s">
        <v>592</v>
      </c>
      <c r="T42" s="1030"/>
      <c r="U42" s="1030"/>
    </row>
    <row r="43" spans="1:30" ht="23.25" customHeight="1">
      <c r="A43" s="1252"/>
      <c r="B43" s="1254"/>
      <c r="C43" s="1258"/>
      <c r="D43" s="1259"/>
      <c r="E43" s="1259"/>
      <c r="F43" s="1259"/>
      <c r="G43" s="1259"/>
      <c r="H43" s="1260"/>
      <c r="I43" s="1272" t="s">
        <v>465</v>
      </c>
      <c r="J43" s="1273"/>
      <c r="K43" s="1273"/>
      <c r="L43" s="1273"/>
      <c r="M43" s="1273"/>
      <c r="N43" s="1274"/>
      <c r="O43" s="236"/>
      <c r="P43" s="236"/>
      <c r="Q43" s="236"/>
      <c r="R43" s="236"/>
    </row>
    <row r="44" spans="1:30" ht="23.25" customHeight="1">
      <c r="A44" s="1251">
        <v>3</v>
      </c>
      <c r="B44" s="1253"/>
      <c r="C44" s="1255"/>
      <c r="D44" s="1256"/>
      <c r="E44" s="1256"/>
      <c r="F44" s="1256"/>
      <c r="G44" s="1256"/>
      <c r="H44" s="1257"/>
      <c r="I44" s="1266" t="s">
        <v>71</v>
      </c>
      <c r="J44" s="1267"/>
      <c r="K44" s="1267"/>
      <c r="L44" s="1267"/>
      <c r="M44" s="1267"/>
      <c r="N44" s="1268"/>
      <c r="O44" s="236"/>
      <c r="P44" s="236"/>
      <c r="Q44" s="236"/>
      <c r="R44" s="236"/>
    </row>
    <row r="45" spans="1:30" ht="23.25" customHeight="1">
      <c r="A45" s="1252"/>
      <c r="B45" s="1254"/>
      <c r="C45" s="1258"/>
      <c r="D45" s="1259"/>
      <c r="E45" s="1259"/>
      <c r="F45" s="1259"/>
      <c r="G45" s="1259"/>
      <c r="H45" s="1260"/>
      <c r="I45" s="1272" t="s">
        <v>465</v>
      </c>
      <c r="J45" s="1273"/>
      <c r="K45" s="1273"/>
      <c r="L45" s="1273"/>
      <c r="M45" s="1273"/>
      <c r="N45" s="1274"/>
      <c r="O45" s="236"/>
      <c r="P45" s="236"/>
      <c r="Q45" s="236"/>
      <c r="R45" s="236"/>
    </row>
    <row r="46" spans="1:30" ht="23.25" customHeight="1">
      <c r="A46" s="1251">
        <v>4</v>
      </c>
      <c r="B46" s="1253"/>
      <c r="C46" s="1255"/>
      <c r="D46" s="1256"/>
      <c r="E46" s="1256"/>
      <c r="F46" s="1256"/>
      <c r="G46" s="1256"/>
      <c r="H46" s="1257"/>
      <c r="I46" s="1266" t="s">
        <v>71</v>
      </c>
      <c r="J46" s="1267"/>
      <c r="K46" s="1267"/>
      <c r="L46" s="1267"/>
      <c r="M46" s="1267"/>
      <c r="N46" s="1268"/>
      <c r="O46" s="236"/>
      <c r="P46" s="236"/>
      <c r="Q46" s="236"/>
      <c r="R46" s="236"/>
    </row>
    <row r="47" spans="1:30" ht="23.25" customHeight="1">
      <c r="A47" s="1261"/>
      <c r="B47" s="1262"/>
      <c r="C47" s="1263"/>
      <c r="D47" s="1264"/>
      <c r="E47" s="1264"/>
      <c r="F47" s="1264"/>
      <c r="G47" s="1264"/>
      <c r="H47" s="1265"/>
      <c r="I47" s="1269" t="s">
        <v>465</v>
      </c>
      <c r="J47" s="1270"/>
      <c r="K47" s="1270"/>
      <c r="L47" s="1270"/>
      <c r="M47" s="1270"/>
      <c r="N47" s="1271"/>
      <c r="O47" s="236"/>
      <c r="P47" s="236"/>
      <c r="Q47" s="236"/>
      <c r="R47" s="236"/>
    </row>
    <row r="48" spans="1:30" ht="23.25" customHeight="1">
      <c r="A48" s="1251">
        <v>5</v>
      </c>
      <c r="B48" s="1253"/>
      <c r="C48" s="1255"/>
      <c r="D48" s="1256"/>
      <c r="E48" s="1256"/>
      <c r="F48" s="1256"/>
      <c r="G48" s="1256"/>
      <c r="H48" s="1257"/>
      <c r="I48" s="1275" t="s">
        <v>71</v>
      </c>
      <c r="J48" s="1275"/>
      <c r="K48" s="1275"/>
      <c r="L48" s="1275"/>
      <c r="M48" s="1275"/>
      <c r="N48" s="1275"/>
      <c r="O48" s="236"/>
      <c r="P48" s="236"/>
      <c r="Q48" s="236"/>
      <c r="R48" s="236"/>
    </row>
    <row r="49" spans="1:18" ht="23.25" customHeight="1">
      <c r="A49" s="1252"/>
      <c r="B49" s="1254"/>
      <c r="C49" s="1258"/>
      <c r="D49" s="1259"/>
      <c r="E49" s="1259"/>
      <c r="F49" s="1259"/>
      <c r="G49" s="1259"/>
      <c r="H49" s="1260"/>
      <c r="I49" s="1275" t="s">
        <v>465</v>
      </c>
      <c r="J49" s="1275"/>
      <c r="K49" s="1275"/>
      <c r="L49" s="1275"/>
      <c r="M49" s="1275"/>
      <c r="N49" s="1275"/>
      <c r="O49" s="236"/>
      <c r="P49" s="236"/>
      <c r="Q49" s="236"/>
      <c r="R49" s="236"/>
    </row>
    <row r="50" spans="1:18" ht="23.25" customHeight="1">
      <c r="A50" s="345"/>
      <c r="B50" s="345"/>
      <c r="C50" s="345"/>
      <c r="D50" s="345"/>
      <c r="E50" s="345"/>
      <c r="F50" s="345"/>
      <c r="G50" s="345"/>
      <c r="H50" s="345"/>
      <c r="I50" s="346"/>
      <c r="J50" s="346"/>
      <c r="K50" s="346"/>
      <c r="L50" s="346"/>
      <c r="M50" s="346"/>
      <c r="N50" s="346"/>
      <c r="O50" s="236"/>
      <c r="P50" s="236"/>
      <c r="Q50" s="236"/>
      <c r="R50" s="236"/>
    </row>
    <row r="51" spans="1:18" ht="19.5" customHeight="1">
      <c r="O51" s="236"/>
      <c r="P51" s="236"/>
      <c r="Q51" s="236"/>
      <c r="R51" s="236"/>
    </row>
    <row r="52" spans="1:18" ht="19.5" customHeight="1">
      <c r="O52" s="236"/>
      <c r="P52" s="236"/>
      <c r="Q52" s="236"/>
      <c r="R52" s="236"/>
    </row>
    <row r="53" spans="1:18" ht="19.5" customHeight="1"/>
    <row r="54" spans="1:18" ht="19.5" customHeight="1"/>
    <row r="55" spans="1:18" ht="19.5" customHeight="1"/>
    <row r="56" spans="1:18" ht="19.5" customHeight="1"/>
  </sheetData>
  <sheetProtection selectLockedCells="1"/>
  <mergeCells count="144">
    <mergeCell ref="S38:U38"/>
    <mergeCell ref="S39:U39"/>
    <mergeCell ref="S40:U40"/>
    <mergeCell ref="S41:U41"/>
    <mergeCell ref="S42:U42"/>
    <mergeCell ref="T31:U31"/>
    <mergeCell ref="A12:N12"/>
    <mergeCell ref="A13:A14"/>
    <mergeCell ref="B13:B14"/>
    <mergeCell ref="C13:N13"/>
    <mergeCell ref="C14:E14"/>
    <mergeCell ref="I14:K14"/>
    <mergeCell ref="H24:N24"/>
    <mergeCell ref="N26:N28"/>
    <mergeCell ref="C22:E22"/>
    <mergeCell ref="C23:E23"/>
    <mergeCell ref="F14:H14"/>
    <mergeCell ref="F15:H15"/>
    <mergeCell ref="F16:H16"/>
    <mergeCell ref="F17:H17"/>
    <mergeCell ref="F18:H18"/>
    <mergeCell ref="L31:N31"/>
    <mergeCell ref="F19:H19"/>
    <mergeCell ref="F20:H20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E9:F9"/>
    <mergeCell ref="M9:N9"/>
    <mergeCell ref="B10:D10"/>
    <mergeCell ref="E10:F10"/>
    <mergeCell ref="M10:N10"/>
    <mergeCell ref="G9:I9"/>
    <mergeCell ref="G10:I10"/>
    <mergeCell ref="J9:L9"/>
    <mergeCell ref="J10:L10"/>
    <mergeCell ref="B9:D9"/>
    <mergeCell ref="I1:M1"/>
    <mergeCell ref="A2:N2"/>
    <mergeCell ref="A3:A4"/>
    <mergeCell ref="B3:D4"/>
    <mergeCell ref="E3:F4"/>
    <mergeCell ref="M3:N4"/>
    <mergeCell ref="B5:D5"/>
    <mergeCell ref="E5:F5"/>
    <mergeCell ref="M5:N5"/>
    <mergeCell ref="G3:L3"/>
    <mergeCell ref="G4:I4"/>
    <mergeCell ref="G5:I5"/>
    <mergeCell ref="J4:L4"/>
    <mergeCell ref="J5:L5"/>
    <mergeCell ref="B6:D6"/>
    <mergeCell ref="E6:F6"/>
    <mergeCell ref="M6:N6"/>
    <mergeCell ref="B7:D7"/>
    <mergeCell ref="E7:F7"/>
    <mergeCell ref="M7:N7"/>
    <mergeCell ref="B8:D8"/>
    <mergeCell ref="E8:F8"/>
    <mergeCell ref="M8:N8"/>
    <mergeCell ref="G7:I7"/>
    <mergeCell ref="G8:I8"/>
    <mergeCell ref="J7:L7"/>
    <mergeCell ref="J8:L8"/>
    <mergeCell ref="G6:I6"/>
    <mergeCell ref="J6:L6"/>
    <mergeCell ref="A42:A43"/>
    <mergeCell ref="B42:B43"/>
    <mergeCell ref="C42:H43"/>
    <mergeCell ref="I42:N42"/>
    <mergeCell ref="I43:N43"/>
    <mergeCell ref="A40:A41"/>
    <mergeCell ref="B40:B41"/>
    <mergeCell ref="C40:H41"/>
    <mergeCell ref="I40:N40"/>
    <mergeCell ref="I41:N41"/>
    <mergeCell ref="A48:A49"/>
    <mergeCell ref="B48:B49"/>
    <mergeCell ref="C48:H49"/>
    <mergeCell ref="A46:A47"/>
    <mergeCell ref="B46:B47"/>
    <mergeCell ref="C46:H47"/>
    <mergeCell ref="I46:N46"/>
    <mergeCell ref="I47:N47"/>
    <mergeCell ref="A44:A45"/>
    <mergeCell ref="B44:B45"/>
    <mergeCell ref="C44:H45"/>
    <mergeCell ref="I44:N44"/>
    <mergeCell ref="I45:N45"/>
    <mergeCell ref="I48:N48"/>
    <mergeCell ref="I49:N49"/>
    <mergeCell ref="A37:N37"/>
    <mergeCell ref="A38:A39"/>
    <mergeCell ref="B38:B39"/>
    <mergeCell ref="C38:H39"/>
    <mergeCell ref="I38:N39"/>
    <mergeCell ref="A32:B32"/>
    <mergeCell ref="A33:B33"/>
    <mergeCell ref="A34:B34"/>
    <mergeCell ref="H28:M28"/>
    <mergeCell ref="A30:B31"/>
    <mergeCell ref="A29:N29"/>
    <mergeCell ref="C30:N30"/>
    <mergeCell ref="C31:E31"/>
    <mergeCell ref="F31:H31"/>
    <mergeCell ref="I31:K31"/>
    <mergeCell ref="L33:N33"/>
    <mergeCell ref="L34:N34"/>
    <mergeCell ref="C33:E33"/>
    <mergeCell ref="C34:E34"/>
    <mergeCell ref="I33:K33"/>
    <mergeCell ref="I34:K34"/>
    <mergeCell ref="F33:H33"/>
    <mergeCell ref="F34:H34"/>
    <mergeCell ref="L23:N23"/>
    <mergeCell ref="I15:K15"/>
    <mergeCell ref="I16:K16"/>
    <mergeCell ref="I17:K17"/>
    <mergeCell ref="I18:K18"/>
    <mergeCell ref="I19:K19"/>
    <mergeCell ref="C20:E20"/>
    <mergeCell ref="C21:E21"/>
    <mergeCell ref="L32:N32"/>
    <mergeCell ref="I32:K32"/>
    <mergeCell ref="F32:H32"/>
    <mergeCell ref="C17:E17"/>
    <mergeCell ref="C18:E18"/>
    <mergeCell ref="C19:E19"/>
    <mergeCell ref="C32:E32"/>
    <mergeCell ref="I20:K20"/>
    <mergeCell ref="I21:K21"/>
    <mergeCell ref="I22:K22"/>
    <mergeCell ref="I23:K23"/>
    <mergeCell ref="F21:H21"/>
    <mergeCell ref="F22:H22"/>
    <mergeCell ref="F23:H23"/>
    <mergeCell ref="C15:E15"/>
    <mergeCell ref="C16:E16"/>
  </mergeCells>
  <pageMargins left="1.1811023622047245" right="0.31496062992125984" top="0.35433070866141736" bottom="0.74803149606299213" header="0.31496062992125984" footer="0.31496062992125984"/>
  <pageSetup orientation="portrait" horizontalDpi="300" verticalDpi="300" r:id="rId1"/>
  <headerFooter>
    <oddHeader xml:space="preserve">&amp;R
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B050"/>
  </sheetPr>
  <dimension ref="A1:JC36"/>
  <sheetViews>
    <sheetView showGridLines="0" view="pageBreakPreview" zoomScaleNormal="100" zoomScaleSheetLayoutView="100" workbookViewId="0">
      <selection activeCell="A23" sqref="A23:I23"/>
    </sheetView>
  </sheetViews>
  <sheetFormatPr defaultColWidth="0" defaultRowHeight="18.75" customHeight="1" zeroHeight="1"/>
  <cols>
    <col min="1" max="1" width="38.69921875" style="229" customWidth="1"/>
    <col min="2" max="8" width="6.3984375" style="229" customWidth="1"/>
    <col min="9" max="9" width="6.8984375" style="229" customWidth="1"/>
    <col min="10" max="10" width="0" style="229" hidden="1" customWidth="1"/>
    <col min="11" max="255" width="5.69921875" style="229" hidden="1" customWidth="1"/>
    <col min="256" max="263" width="5.69921875" style="229" customWidth="1"/>
    <col min="264" max="16384" width="5.69921875" style="229" hidden="1"/>
  </cols>
  <sheetData>
    <row r="1" spans="1:10">
      <c r="F1" s="1239">
        <f>VLOOKUP('ปก ปพ.6'!R1,'กรอกข้อมูล นร1'!A5:C54,3,FALSE)</f>
        <v>0</v>
      </c>
      <c r="G1" s="1239"/>
      <c r="H1" s="1239"/>
      <c r="I1" s="1239"/>
    </row>
    <row r="2" spans="1:10" ht="25.5" customHeight="1">
      <c r="A2" s="1309" t="s">
        <v>472</v>
      </c>
      <c r="B2" s="1309"/>
      <c r="C2" s="1309"/>
      <c r="D2" s="1309"/>
      <c r="E2" s="1309"/>
      <c r="F2" s="1309"/>
      <c r="G2" s="1309"/>
      <c r="H2" s="1309"/>
      <c r="I2" s="1309"/>
      <c r="J2" s="239"/>
    </row>
    <row r="3" spans="1:10">
      <c r="A3" s="1310" t="s">
        <v>473</v>
      </c>
      <c r="B3" s="1310"/>
      <c r="C3" s="1310"/>
      <c r="D3" s="1310"/>
      <c r="E3" s="1310"/>
      <c r="F3" s="1310"/>
      <c r="G3" s="1310"/>
      <c r="H3" s="1310"/>
      <c r="I3" s="1310"/>
      <c r="J3" s="240"/>
    </row>
    <row r="4" spans="1:10">
      <c r="A4" s="1283" t="s">
        <v>474</v>
      </c>
      <c r="B4" s="1283" t="s">
        <v>475</v>
      </c>
      <c r="C4" s="1283"/>
      <c r="D4" s="1283"/>
      <c r="E4" s="1283"/>
      <c r="F4" s="1283"/>
      <c r="G4" s="1283"/>
      <c r="H4" s="1283"/>
      <c r="I4" s="1283"/>
    </row>
    <row r="5" spans="1:10">
      <c r="A5" s="1283"/>
      <c r="B5" s="1283" t="s">
        <v>447</v>
      </c>
      <c r="C5" s="1283"/>
      <c r="D5" s="1283"/>
      <c r="E5" s="1283"/>
      <c r="F5" s="1283" t="s">
        <v>448</v>
      </c>
      <c r="G5" s="1283"/>
      <c r="H5" s="1283"/>
      <c r="I5" s="1283"/>
    </row>
    <row r="6" spans="1:10">
      <c r="A6" s="1283"/>
      <c r="B6" s="241" t="s">
        <v>64</v>
      </c>
      <c r="C6" s="241" t="s">
        <v>65</v>
      </c>
      <c r="D6" s="241" t="s">
        <v>409</v>
      </c>
      <c r="E6" s="241" t="s">
        <v>476</v>
      </c>
      <c r="F6" s="241" t="s">
        <v>64</v>
      </c>
      <c r="G6" s="241" t="s">
        <v>65</v>
      </c>
      <c r="H6" s="241" t="s">
        <v>409</v>
      </c>
      <c r="I6" s="241" t="s">
        <v>476</v>
      </c>
    </row>
    <row r="7" spans="1:10" s="231" customFormat="1" ht="19.5" customHeight="1">
      <c r="A7" s="242" t="s">
        <v>477</v>
      </c>
      <c r="B7" s="261"/>
      <c r="C7" s="261"/>
      <c r="D7" s="261"/>
      <c r="E7" s="261"/>
      <c r="F7" s="261"/>
      <c r="G7" s="261"/>
      <c r="H7" s="261"/>
      <c r="I7" s="261"/>
    </row>
    <row r="8" spans="1:10" s="231" customFormat="1" ht="19.5" customHeight="1">
      <c r="A8" s="242" t="s">
        <v>478</v>
      </c>
      <c r="B8" s="261"/>
      <c r="C8" s="261"/>
      <c r="D8" s="261"/>
      <c r="E8" s="261"/>
      <c r="F8" s="261"/>
      <c r="G8" s="261"/>
      <c r="H8" s="261"/>
      <c r="I8" s="261"/>
    </row>
    <row r="9" spans="1:10" s="231" customFormat="1" ht="19.5" customHeight="1">
      <c r="A9" s="242" t="s">
        <v>479</v>
      </c>
      <c r="B9" s="261"/>
      <c r="C9" s="261"/>
      <c r="D9" s="261"/>
      <c r="E9" s="261"/>
      <c r="F9" s="261"/>
      <c r="G9" s="261"/>
      <c r="H9" s="261"/>
      <c r="I9" s="261"/>
    </row>
    <row r="10" spans="1:10" s="231" customFormat="1" ht="19.5" customHeight="1">
      <c r="A10" s="242" t="s">
        <v>480</v>
      </c>
      <c r="B10" s="261"/>
      <c r="C10" s="261"/>
      <c r="D10" s="261"/>
      <c r="E10" s="261"/>
      <c r="F10" s="261"/>
      <c r="G10" s="261"/>
      <c r="H10" s="261"/>
      <c r="I10" s="261"/>
    </row>
    <row r="11" spans="1:10" s="231" customFormat="1" ht="19.5" customHeight="1">
      <c r="A11" s="242" t="s">
        <v>481</v>
      </c>
      <c r="B11" s="261"/>
      <c r="C11" s="261"/>
      <c r="D11" s="261"/>
      <c r="E11" s="261"/>
      <c r="F11" s="261"/>
      <c r="G11" s="261"/>
      <c r="H11" s="261"/>
      <c r="I11" s="261"/>
    </row>
    <row r="12" spans="1:10" s="231" customFormat="1" ht="19.5" customHeight="1">
      <c r="A12" s="242" t="s">
        <v>482</v>
      </c>
      <c r="B12" s="261"/>
      <c r="C12" s="261"/>
      <c r="D12" s="261"/>
      <c r="E12" s="261"/>
      <c r="F12" s="261"/>
      <c r="G12" s="261"/>
      <c r="H12" s="261"/>
      <c r="I12" s="261"/>
    </row>
    <row r="13" spans="1:10" s="231" customFormat="1" ht="19.5" customHeight="1">
      <c r="A13" s="242" t="s">
        <v>483</v>
      </c>
      <c r="B13" s="261"/>
      <c r="C13" s="261"/>
      <c r="D13" s="261"/>
      <c r="E13" s="261"/>
      <c r="F13" s="261"/>
      <c r="G13" s="261"/>
      <c r="H13" s="261"/>
      <c r="I13" s="261"/>
    </row>
    <row r="14" spans="1:10" s="231" customFormat="1" ht="19.5" customHeight="1">
      <c r="A14" s="242" t="s">
        <v>484</v>
      </c>
      <c r="B14" s="261"/>
      <c r="C14" s="261"/>
      <c r="D14" s="261"/>
      <c r="E14" s="261"/>
      <c r="F14" s="261"/>
      <c r="G14" s="261"/>
      <c r="H14" s="261"/>
      <c r="I14" s="261"/>
    </row>
    <row r="15" spans="1:10" s="231" customFormat="1" ht="19.5" customHeight="1">
      <c r="A15" s="242" t="s">
        <v>485</v>
      </c>
      <c r="B15" s="261"/>
      <c r="C15" s="261"/>
      <c r="D15" s="261"/>
      <c r="E15" s="261"/>
      <c r="F15" s="261"/>
      <c r="G15" s="261"/>
      <c r="H15" s="261"/>
      <c r="I15" s="261"/>
    </row>
    <row r="16" spans="1:10" s="231" customFormat="1" ht="19.5" customHeight="1">
      <c r="A16" s="242" t="s">
        <v>486</v>
      </c>
      <c r="B16" s="261"/>
      <c r="C16" s="261"/>
      <c r="D16" s="261"/>
      <c r="E16" s="261"/>
      <c r="F16" s="261"/>
      <c r="G16" s="261"/>
      <c r="H16" s="261"/>
      <c r="I16" s="261"/>
    </row>
    <row r="17" spans="1:9" s="231" customFormat="1" ht="19.5" customHeight="1">
      <c r="A17" s="242" t="s">
        <v>487</v>
      </c>
      <c r="B17" s="261"/>
      <c r="C17" s="261"/>
      <c r="D17" s="261"/>
      <c r="E17" s="261"/>
      <c r="F17" s="261"/>
      <c r="G17" s="261"/>
      <c r="H17" s="261"/>
      <c r="I17" s="261"/>
    </row>
    <row r="18" spans="1:9" s="231" customFormat="1" ht="19.5" customHeight="1">
      <c r="A18" s="242" t="s">
        <v>488</v>
      </c>
      <c r="B18" s="360"/>
      <c r="C18" s="360"/>
      <c r="D18" s="360"/>
      <c r="E18" s="360"/>
      <c r="F18" s="360"/>
      <c r="G18" s="360"/>
      <c r="H18" s="360"/>
      <c r="I18" s="360"/>
    </row>
    <row r="19" spans="1:9" ht="42.75" customHeight="1">
      <c r="A19" s="243" t="s">
        <v>489</v>
      </c>
      <c r="B19" s="1311"/>
      <c r="C19" s="1312"/>
      <c r="D19" s="1312"/>
      <c r="E19" s="1313"/>
      <c r="F19" s="1311"/>
      <c r="G19" s="1312"/>
      <c r="H19" s="1312"/>
      <c r="I19" s="1313"/>
    </row>
    <row r="20" spans="1:9"/>
    <row r="21" spans="1:9" ht="27" customHeight="1">
      <c r="A21" s="1309" t="s">
        <v>490</v>
      </c>
      <c r="B21" s="1309"/>
      <c r="C21" s="1309"/>
      <c r="D21" s="1309"/>
      <c r="E21" s="1309"/>
      <c r="F21" s="1309"/>
      <c r="G21" s="1309"/>
      <c r="H21" s="1309"/>
      <c r="I21" s="1309"/>
    </row>
    <row r="22" spans="1:9">
      <c r="A22" s="1314"/>
      <c r="B22" s="1314"/>
      <c r="C22" s="1314"/>
      <c r="D22" s="1314"/>
      <c r="E22" s="1314"/>
      <c r="F22" s="1314"/>
      <c r="G22" s="1314"/>
      <c r="H22" s="1314"/>
      <c r="I22" s="1314"/>
    </row>
    <row r="23" spans="1:9">
      <c r="A23" s="1308"/>
      <c r="B23" s="1308"/>
      <c r="C23" s="1308"/>
      <c r="D23" s="1308"/>
      <c r="E23" s="1308"/>
      <c r="F23" s="1308"/>
      <c r="G23" s="1308"/>
      <c r="H23" s="1308"/>
      <c r="I23" s="1308"/>
    </row>
    <row r="24" spans="1:9">
      <c r="A24" s="1308"/>
      <c r="B24" s="1308"/>
      <c r="C24" s="1308"/>
      <c r="D24" s="1308"/>
      <c r="E24" s="1308"/>
      <c r="F24" s="1308"/>
      <c r="G24" s="1308"/>
      <c r="H24" s="1308"/>
      <c r="I24" s="1308"/>
    </row>
    <row r="25" spans="1:9">
      <c r="A25" s="1308"/>
      <c r="B25" s="1308"/>
      <c r="C25" s="1308"/>
      <c r="D25" s="1308"/>
      <c r="E25" s="1308"/>
      <c r="F25" s="1308"/>
      <c r="G25" s="1308"/>
      <c r="H25" s="1308"/>
      <c r="I25" s="1308"/>
    </row>
    <row r="26" spans="1:9">
      <c r="A26" s="1308"/>
      <c r="B26" s="1308"/>
      <c r="C26" s="1308"/>
      <c r="D26" s="1308"/>
      <c r="E26" s="1308"/>
      <c r="F26" s="1308"/>
      <c r="G26" s="1308"/>
      <c r="H26" s="1308"/>
      <c r="I26" s="1308"/>
    </row>
    <row r="27" spans="1:9">
      <c r="A27" s="1308"/>
      <c r="B27" s="1308"/>
      <c r="C27" s="1308"/>
      <c r="D27" s="1308"/>
      <c r="E27" s="1308"/>
      <c r="F27" s="1308"/>
      <c r="G27" s="1308"/>
      <c r="H27" s="1308"/>
      <c r="I27" s="1308"/>
    </row>
    <row r="28" spans="1:9">
      <c r="A28" s="1308"/>
      <c r="B28" s="1308"/>
      <c r="C28" s="1308"/>
      <c r="D28" s="1308"/>
      <c r="E28" s="1308"/>
      <c r="F28" s="1308"/>
      <c r="G28" s="1308"/>
      <c r="H28" s="1308"/>
      <c r="I28" s="1308"/>
    </row>
    <row r="29" spans="1:9">
      <c r="A29" s="1308"/>
      <c r="B29" s="1308"/>
      <c r="C29" s="1308"/>
      <c r="D29" s="1308"/>
      <c r="E29" s="1308"/>
      <c r="F29" s="1308"/>
      <c r="G29" s="1308"/>
      <c r="H29" s="1308"/>
      <c r="I29" s="1308"/>
    </row>
    <row r="30" spans="1:9">
      <c r="A30" s="1308"/>
      <c r="B30" s="1308"/>
      <c r="C30" s="1308"/>
      <c r="D30" s="1308"/>
      <c r="E30" s="1308"/>
      <c r="F30" s="1308"/>
      <c r="G30" s="1308"/>
      <c r="H30" s="1308"/>
      <c r="I30" s="1308"/>
    </row>
    <row r="31" spans="1:9">
      <c r="A31" s="1308"/>
      <c r="B31" s="1308"/>
      <c r="C31" s="1308"/>
      <c r="D31" s="1308"/>
      <c r="E31" s="1308"/>
      <c r="F31" s="1308"/>
      <c r="G31" s="1308"/>
      <c r="H31" s="1308"/>
      <c r="I31" s="1308"/>
    </row>
    <row r="32" spans="1:9">
      <c r="A32" s="1308"/>
      <c r="B32" s="1308"/>
      <c r="C32" s="1308"/>
      <c r="D32" s="1308"/>
      <c r="E32" s="1308"/>
      <c r="F32" s="1308"/>
      <c r="G32" s="1308"/>
      <c r="H32" s="1308"/>
      <c r="I32" s="1308"/>
    </row>
    <row r="33" spans="1:9">
      <c r="A33" s="1315" t="s">
        <v>535</v>
      </c>
      <c r="B33" s="1315"/>
      <c r="C33" s="1315"/>
      <c r="D33" s="1315"/>
      <c r="E33" s="1315"/>
      <c r="F33" s="1315"/>
      <c r="G33" s="1315"/>
      <c r="H33" s="1315"/>
      <c r="I33" s="1315"/>
    </row>
    <row r="34" spans="1:9">
      <c r="A34" s="1316"/>
      <c r="B34" s="1316"/>
      <c r="C34" s="1316"/>
      <c r="D34" s="1316"/>
      <c r="E34" s="1316"/>
      <c r="F34" s="1316"/>
      <c r="G34" s="1316"/>
      <c r="H34" s="1316"/>
      <c r="I34" s="1316"/>
    </row>
    <row r="35" spans="1:9">
      <c r="A35" s="1197"/>
      <c r="B35" s="1197"/>
      <c r="C35" s="1197"/>
      <c r="D35" s="1197"/>
      <c r="E35" s="1197"/>
      <c r="F35" s="1197"/>
      <c r="G35" s="1197"/>
      <c r="H35" s="1197"/>
      <c r="I35" s="1197"/>
    </row>
    <row r="36" spans="1:9" hidden="1"/>
  </sheetData>
  <sheetProtection sheet="1" selectLockedCells="1"/>
  <mergeCells count="23">
    <mergeCell ref="A31:I31"/>
    <mergeCell ref="A32:I32"/>
    <mergeCell ref="A33:I34"/>
    <mergeCell ref="A35:I35"/>
    <mergeCell ref="A25:I25"/>
    <mergeCell ref="A26:I26"/>
    <mergeCell ref="A27:I27"/>
    <mergeCell ref="A28:I28"/>
    <mergeCell ref="A29:I29"/>
    <mergeCell ref="A30:I30"/>
    <mergeCell ref="A24:I24"/>
    <mergeCell ref="F1:I1"/>
    <mergeCell ref="A2:I2"/>
    <mergeCell ref="A3:I3"/>
    <mergeCell ref="A4:A6"/>
    <mergeCell ref="B4:I4"/>
    <mergeCell ref="B5:E5"/>
    <mergeCell ref="F5:I5"/>
    <mergeCell ref="B19:E19"/>
    <mergeCell ref="F19:I19"/>
    <mergeCell ref="A21:I21"/>
    <mergeCell ref="A22:I22"/>
    <mergeCell ref="A23:I23"/>
  </mergeCells>
  <pageMargins left="1.1023622047244095" right="0.31496062992125984" top="0.74803149606299213" bottom="0.35433070866141736" header="0.31496062992125984" footer="0.31496062992125984"/>
  <pageSetup orientation="portrait" horizontalDpi="300" verticalDpi="300" r:id="rId1"/>
  <headerFooter>
    <oddHeader>&amp;R8</oddHead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B050"/>
  </sheetPr>
  <dimension ref="A1:IV36"/>
  <sheetViews>
    <sheetView showGridLines="0" topLeftCell="A19" zoomScaleSheetLayoutView="112" workbookViewId="0">
      <selection activeCell="C8" sqref="C8"/>
    </sheetView>
  </sheetViews>
  <sheetFormatPr defaultColWidth="0" defaultRowHeight="15" customHeight="1" zeroHeight="1"/>
  <cols>
    <col min="1" max="1" width="40.8984375" style="214" customWidth="1"/>
    <col min="2" max="9" width="7" style="214" customWidth="1"/>
    <col min="10" max="16" width="6.09765625" style="214" customWidth="1"/>
    <col min="17" max="256" width="6.09765625" style="214" hidden="1" customWidth="1"/>
    <col min="257" max="16384" width="3.09765625" style="214" hidden="1"/>
  </cols>
  <sheetData>
    <row r="1" spans="1:9" ht="18.75">
      <c r="A1" s="229"/>
      <c r="B1" s="229"/>
      <c r="C1" s="229"/>
      <c r="D1" s="229"/>
      <c r="E1" s="1239">
        <f>VLOOKUP('ปก ปพ.6'!R1,'กรอกข้อมูล นร1'!A5:C54,3,FALSE)</f>
        <v>0</v>
      </c>
      <c r="F1" s="1239"/>
      <c r="G1" s="1239"/>
      <c r="H1" s="1239"/>
      <c r="I1" s="1239"/>
    </row>
    <row r="2" spans="1:9" ht="21">
      <c r="A2" s="1309" t="s">
        <v>491</v>
      </c>
      <c r="B2" s="1309"/>
      <c r="C2" s="1309"/>
      <c r="D2" s="1309"/>
      <c r="E2" s="1309"/>
      <c r="F2" s="1309"/>
      <c r="G2" s="1309"/>
      <c r="H2" s="1309"/>
      <c r="I2" s="1309"/>
    </row>
    <row r="3" spans="1:9" ht="15.75">
      <c r="A3" s="1310" t="s">
        <v>473</v>
      </c>
      <c r="B3" s="1310"/>
      <c r="C3" s="1310"/>
      <c r="D3" s="1310"/>
      <c r="E3" s="1310"/>
      <c r="F3" s="1310"/>
      <c r="G3" s="1310"/>
      <c r="H3" s="1310"/>
      <c r="I3" s="1310"/>
    </row>
    <row r="4" spans="1:9" ht="21">
      <c r="A4" s="1240" t="s">
        <v>492</v>
      </c>
      <c r="B4" s="1240" t="s">
        <v>475</v>
      </c>
      <c r="C4" s="1240"/>
      <c r="D4" s="1240"/>
      <c r="E4" s="1240"/>
      <c r="F4" s="1240"/>
      <c r="G4" s="1240"/>
      <c r="H4" s="1240"/>
      <c r="I4" s="1240"/>
    </row>
    <row r="5" spans="1:9" ht="21">
      <c r="A5" s="1240"/>
      <c r="B5" s="1240" t="s">
        <v>447</v>
      </c>
      <c r="C5" s="1240"/>
      <c r="D5" s="1240"/>
      <c r="E5" s="1240"/>
      <c r="F5" s="1240" t="s">
        <v>448</v>
      </c>
      <c r="G5" s="1240"/>
      <c r="H5" s="1240"/>
      <c r="I5" s="1240"/>
    </row>
    <row r="6" spans="1:9" ht="18.75">
      <c r="A6" s="1240"/>
      <c r="B6" s="241" t="s">
        <v>64</v>
      </c>
      <c r="C6" s="241" t="s">
        <v>65</v>
      </c>
      <c r="D6" s="241" t="s">
        <v>409</v>
      </c>
      <c r="E6" s="241" t="s">
        <v>476</v>
      </c>
      <c r="F6" s="241" t="s">
        <v>64</v>
      </c>
      <c r="G6" s="241" t="s">
        <v>65</v>
      </c>
      <c r="H6" s="241" t="s">
        <v>409</v>
      </c>
      <c r="I6" s="241" t="s">
        <v>476</v>
      </c>
    </row>
    <row r="7" spans="1:9" ht="21">
      <c r="A7" s="244" t="s">
        <v>538</v>
      </c>
      <c r="B7" s="350"/>
      <c r="C7" s="350"/>
      <c r="D7" s="350"/>
      <c r="E7" s="350"/>
      <c r="F7" s="350"/>
      <c r="G7" s="350"/>
      <c r="H7" s="350"/>
      <c r="I7" s="350"/>
    </row>
    <row r="8" spans="1:9" ht="21">
      <c r="A8" s="244" t="s">
        <v>537</v>
      </c>
      <c r="B8" s="350"/>
      <c r="C8" s="350"/>
      <c r="D8" s="350"/>
      <c r="E8" s="350"/>
      <c r="F8" s="350"/>
      <c r="G8" s="350"/>
      <c r="H8" s="350"/>
      <c r="I8" s="350"/>
    </row>
    <row r="9" spans="1:9" ht="21">
      <c r="A9" s="244" t="s">
        <v>539</v>
      </c>
      <c r="B9" s="350"/>
      <c r="C9" s="350"/>
      <c r="D9" s="350"/>
      <c r="E9" s="350"/>
      <c r="F9" s="350"/>
      <c r="G9" s="350"/>
      <c r="H9" s="350"/>
      <c r="I9" s="350"/>
    </row>
    <row r="10" spans="1:9" ht="21">
      <c r="A10" s="244" t="s">
        <v>540</v>
      </c>
      <c r="B10" s="350"/>
      <c r="C10" s="350"/>
      <c r="D10" s="350"/>
      <c r="E10" s="350"/>
      <c r="F10" s="350"/>
      <c r="G10" s="350"/>
      <c r="H10" s="350"/>
      <c r="I10" s="350"/>
    </row>
    <row r="11" spans="1:9" ht="21">
      <c r="A11" s="244" t="s">
        <v>541</v>
      </c>
      <c r="B11" s="350"/>
      <c r="C11" s="350"/>
      <c r="D11" s="350"/>
      <c r="E11" s="350"/>
      <c r="F11" s="350"/>
      <c r="G11" s="350"/>
      <c r="H11" s="350"/>
      <c r="I11" s="350"/>
    </row>
    <row r="12" spans="1:9" ht="21">
      <c r="A12" s="244" t="s">
        <v>542</v>
      </c>
      <c r="B12" s="350"/>
      <c r="C12" s="350"/>
      <c r="D12" s="350"/>
      <c r="E12" s="350"/>
      <c r="F12" s="350"/>
      <c r="G12" s="350"/>
      <c r="H12" s="350"/>
      <c r="I12" s="350"/>
    </row>
    <row r="13" spans="1:9" ht="21">
      <c r="A13" s="244" t="s">
        <v>543</v>
      </c>
      <c r="B13" s="350"/>
      <c r="C13" s="350"/>
      <c r="D13" s="350"/>
      <c r="E13" s="350"/>
      <c r="F13" s="350"/>
      <c r="G13" s="350"/>
      <c r="H13" s="350"/>
      <c r="I13" s="350"/>
    </row>
    <row r="14" spans="1:9" ht="21">
      <c r="A14" s="244" t="s">
        <v>493</v>
      </c>
      <c r="B14" s="350"/>
      <c r="C14" s="350"/>
      <c r="D14" s="350"/>
      <c r="E14" s="350"/>
      <c r="F14" s="350"/>
      <c r="G14" s="350"/>
      <c r="H14" s="350"/>
      <c r="I14" s="350"/>
    </row>
    <row r="15" spans="1:9" ht="21">
      <c r="A15" s="244" t="s">
        <v>544</v>
      </c>
      <c r="B15" s="350"/>
      <c r="C15" s="350"/>
      <c r="D15" s="350"/>
      <c r="E15" s="350"/>
      <c r="F15" s="350"/>
      <c r="G15" s="350"/>
      <c r="H15" s="350"/>
      <c r="I15" s="350"/>
    </row>
    <row r="16" spans="1:9" ht="42" customHeight="1">
      <c r="A16" s="243" t="s">
        <v>536</v>
      </c>
      <c r="B16" s="1311"/>
      <c r="C16" s="1312"/>
      <c r="D16" s="1312"/>
      <c r="E16" s="1313"/>
      <c r="F16" s="1311"/>
      <c r="G16" s="1312"/>
      <c r="H16" s="1312"/>
      <c r="I16" s="1313"/>
    </row>
    <row r="17" spans="1:9" ht="18.75">
      <c r="A17" s="229"/>
      <c r="B17" s="229"/>
      <c r="C17" s="229"/>
      <c r="D17" s="229"/>
      <c r="E17" s="229"/>
      <c r="F17" s="229"/>
      <c r="G17" s="229"/>
      <c r="H17" s="229"/>
      <c r="I17" s="229"/>
    </row>
    <row r="18" spans="1:9" ht="21">
      <c r="A18" s="1309" t="s">
        <v>494</v>
      </c>
      <c r="B18" s="1309"/>
      <c r="C18" s="1309"/>
      <c r="D18" s="1309"/>
      <c r="E18" s="1309"/>
      <c r="F18" s="1309"/>
      <c r="G18" s="1309"/>
      <c r="H18" s="1309"/>
      <c r="I18" s="1309"/>
    </row>
    <row r="19" spans="1:9" ht="18.75" customHeight="1">
      <c r="A19" s="1318"/>
      <c r="B19" s="1318"/>
      <c r="C19" s="1318"/>
      <c r="D19" s="1318"/>
      <c r="E19" s="1318"/>
      <c r="F19" s="1318"/>
      <c r="G19" s="1318"/>
      <c r="H19" s="1318"/>
      <c r="I19" s="1318"/>
    </row>
    <row r="20" spans="1:9" ht="18.75" customHeight="1">
      <c r="A20" s="1317"/>
      <c r="B20" s="1317"/>
      <c r="C20" s="1317"/>
      <c r="D20" s="1317"/>
      <c r="E20" s="1317"/>
      <c r="F20" s="1317"/>
      <c r="G20" s="1317"/>
      <c r="H20" s="1317"/>
      <c r="I20" s="1317"/>
    </row>
    <row r="21" spans="1:9" ht="18.75" customHeight="1">
      <c r="A21" s="1317"/>
      <c r="B21" s="1317"/>
      <c r="C21" s="1317"/>
      <c r="D21" s="1317"/>
      <c r="E21" s="1317"/>
      <c r="F21" s="1317"/>
      <c r="G21" s="1317"/>
      <c r="H21" s="1317"/>
      <c r="I21" s="1317"/>
    </row>
    <row r="22" spans="1:9" ht="18.75" customHeight="1">
      <c r="A22" s="1317"/>
      <c r="B22" s="1317"/>
      <c r="C22" s="1317"/>
      <c r="D22" s="1317"/>
      <c r="E22" s="1317"/>
      <c r="F22" s="1317"/>
      <c r="G22" s="1317"/>
      <c r="H22" s="1317"/>
      <c r="I22" s="1317"/>
    </row>
    <row r="23" spans="1:9" ht="18.75" customHeight="1">
      <c r="A23" s="1317"/>
      <c r="B23" s="1317"/>
      <c r="C23" s="1317"/>
      <c r="D23" s="1317"/>
      <c r="E23" s="1317"/>
      <c r="F23" s="1317"/>
      <c r="G23" s="1317"/>
      <c r="H23" s="1317"/>
      <c r="I23" s="1317"/>
    </row>
    <row r="24" spans="1:9" ht="18.75" customHeight="1">
      <c r="A24" s="1317"/>
      <c r="B24" s="1317"/>
      <c r="C24" s="1317"/>
      <c r="D24" s="1317"/>
      <c r="E24" s="1317"/>
      <c r="F24" s="1317"/>
      <c r="G24" s="1317"/>
      <c r="H24" s="1317"/>
      <c r="I24" s="1317"/>
    </row>
    <row r="25" spans="1:9" ht="18.75" customHeight="1">
      <c r="A25" s="1317"/>
      <c r="B25" s="1317"/>
      <c r="C25" s="1317"/>
      <c r="D25" s="1317"/>
      <c r="E25" s="1317"/>
      <c r="F25" s="1317"/>
      <c r="G25" s="1317"/>
      <c r="H25" s="1317"/>
      <c r="I25" s="1317"/>
    </row>
    <row r="26" spans="1:9" ht="18.75" customHeight="1">
      <c r="A26" s="1317"/>
      <c r="B26" s="1317"/>
      <c r="C26" s="1317"/>
      <c r="D26" s="1317"/>
      <c r="E26" s="1317"/>
      <c r="F26" s="1317"/>
      <c r="G26" s="1317"/>
      <c r="H26" s="1317"/>
      <c r="I26" s="1317"/>
    </row>
    <row r="27" spans="1:9" ht="18.75" customHeight="1">
      <c r="A27" s="1317"/>
      <c r="B27" s="1317"/>
      <c r="C27" s="1317"/>
      <c r="D27" s="1317"/>
      <c r="E27" s="1317"/>
      <c r="F27" s="1317"/>
      <c r="G27" s="1317"/>
      <c r="H27" s="1317"/>
      <c r="I27" s="1317"/>
    </row>
    <row r="28" spans="1:9" ht="18.75" customHeight="1">
      <c r="A28" s="1317"/>
      <c r="B28" s="1317"/>
      <c r="C28" s="1317"/>
      <c r="D28" s="1317"/>
      <c r="E28" s="1317"/>
      <c r="F28" s="1317"/>
      <c r="G28" s="1317"/>
      <c r="H28" s="1317"/>
      <c r="I28" s="1317"/>
    </row>
    <row r="29" spans="1:9" ht="18.75" customHeight="1">
      <c r="A29" s="1317"/>
      <c r="B29" s="1317"/>
      <c r="C29" s="1317"/>
      <c r="D29" s="1317"/>
      <c r="E29" s="1317"/>
      <c r="F29" s="1317"/>
      <c r="G29" s="1317"/>
      <c r="H29" s="1317"/>
      <c r="I29" s="1317"/>
    </row>
    <row r="30" spans="1:9" ht="18.75" customHeight="1">
      <c r="A30" s="1317"/>
      <c r="B30" s="1317"/>
      <c r="C30" s="1317"/>
      <c r="D30" s="1317"/>
      <c r="E30" s="1317"/>
      <c r="F30" s="1317"/>
      <c r="G30" s="1317"/>
      <c r="H30" s="1317"/>
      <c r="I30" s="1317"/>
    </row>
    <row r="31" spans="1:9" ht="18.75" customHeight="1">
      <c r="A31" s="1317"/>
      <c r="B31" s="1317"/>
      <c r="C31" s="1317"/>
      <c r="D31" s="1317"/>
      <c r="E31" s="1317"/>
      <c r="F31" s="1317"/>
      <c r="G31" s="1317"/>
      <c r="H31" s="1317"/>
      <c r="I31" s="1317"/>
    </row>
    <row r="32" spans="1:9" ht="18.75" customHeight="1">
      <c r="A32" s="1317"/>
      <c r="B32" s="1317"/>
      <c r="C32" s="1317"/>
      <c r="D32" s="1317"/>
      <c r="E32" s="1317"/>
      <c r="F32" s="1317"/>
      <c r="G32" s="1317"/>
      <c r="H32" s="1317"/>
      <c r="I32" s="1317"/>
    </row>
    <row r="33" spans="1:9" ht="18.75" customHeight="1">
      <c r="A33" s="1317"/>
      <c r="B33" s="1317"/>
      <c r="C33" s="1317"/>
      <c r="D33" s="1317"/>
      <c r="E33" s="1317"/>
      <c r="F33" s="1317"/>
      <c r="G33" s="1317"/>
      <c r="H33" s="1317"/>
      <c r="I33" s="1317"/>
    </row>
    <row r="34" spans="1:9">
      <c r="A34" s="1315" t="s">
        <v>495</v>
      </c>
      <c r="B34" s="1315"/>
      <c r="C34" s="1315"/>
      <c r="D34" s="1315"/>
      <c r="E34" s="1315"/>
      <c r="F34" s="1315"/>
      <c r="G34" s="1315"/>
      <c r="H34" s="1315"/>
      <c r="I34" s="1315"/>
    </row>
    <row r="35" spans="1:9" ht="10.5" customHeight="1">
      <c r="A35" s="1316"/>
      <c r="B35" s="1316"/>
      <c r="C35" s="1316"/>
      <c r="D35" s="1316"/>
      <c r="E35" s="1316"/>
      <c r="F35" s="1316"/>
      <c r="G35" s="1316"/>
      <c r="H35" s="1316"/>
      <c r="I35" s="1316"/>
    </row>
    <row r="36" spans="1:9" ht="18.75" hidden="1">
      <c r="A36" s="1319"/>
      <c r="B36" s="1319"/>
      <c r="C36" s="1319"/>
      <c r="D36" s="1319"/>
      <c r="E36" s="1319"/>
      <c r="F36" s="1319"/>
      <c r="G36" s="1319"/>
      <c r="H36" s="1319"/>
      <c r="I36" s="1319"/>
    </row>
  </sheetData>
  <sheetProtection selectLockedCells="1"/>
  <mergeCells count="27">
    <mergeCell ref="A34:I35"/>
    <mergeCell ref="A36:I36"/>
    <mergeCell ref="A28:I28"/>
    <mergeCell ref="A29:I29"/>
    <mergeCell ref="A30:I30"/>
    <mergeCell ref="A31:I31"/>
    <mergeCell ref="A32:I32"/>
    <mergeCell ref="A33:I33"/>
    <mergeCell ref="A27:I27"/>
    <mergeCell ref="B16:E16"/>
    <mergeCell ref="F16:I16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E1:I1"/>
    <mergeCell ref="A2:I2"/>
    <mergeCell ref="A3:I3"/>
    <mergeCell ref="A4:A6"/>
    <mergeCell ref="B4:I4"/>
    <mergeCell ref="B5:E5"/>
    <mergeCell ref="F5:I5"/>
  </mergeCells>
  <pageMargins left="1.1023622047244095" right="0.11811023622047245" top="0.74803149606299213" bottom="0.35433070866141736" header="0.31496062992125984" footer="0.31496062992125984"/>
  <pageSetup orientation="portrait" horizontalDpi="300" verticalDpi="300" r:id="rId1"/>
  <headerFooter>
    <oddHeader>&amp;R9</oddHead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00B050"/>
  </sheetPr>
  <dimension ref="A1:JL39"/>
  <sheetViews>
    <sheetView showGridLines="0" view="pageBreakPreview" topLeftCell="A17" zoomScaleNormal="100" zoomScaleSheetLayoutView="100" workbookViewId="0">
      <selection activeCell="H25" sqref="H25:T25"/>
    </sheetView>
  </sheetViews>
  <sheetFormatPr defaultColWidth="0" defaultRowHeight="21" zeroHeight="1"/>
  <cols>
    <col min="1" max="1" width="9.09765625" style="221" customWidth="1"/>
    <col min="2" max="2" width="4.3984375" style="221" customWidth="1"/>
    <col min="3" max="3" width="3.59765625" style="221" customWidth="1"/>
    <col min="4" max="4" width="1.59765625" style="221" customWidth="1"/>
    <col min="5" max="5" width="1.8984375" style="221" customWidth="1"/>
    <col min="6" max="8" width="3.8984375" style="221" customWidth="1"/>
    <col min="9" max="9" width="1.09765625" style="221" customWidth="1"/>
    <col min="10" max="10" width="7.3984375" style="221" customWidth="1"/>
    <col min="11" max="11" width="3.8984375" style="221" customWidth="1"/>
    <col min="12" max="12" width="1.09765625" style="221" customWidth="1"/>
    <col min="13" max="13" width="4.8984375" style="221" customWidth="1"/>
    <col min="14" max="14" width="1.09765625" style="221" customWidth="1"/>
    <col min="15" max="15" width="3.59765625" style="221" customWidth="1"/>
    <col min="16" max="16" width="7" style="221" customWidth="1"/>
    <col min="17" max="17" width="3.59765625" style="221" customWidth="1"/>
    <col min="18" max="18" width="1.09765625" style="221" customWidth="1"/>
    <col min="19" max="19" width="9.09765625" style="221" customWidth="1"/>
    <col min="20" max="20" width="4.09765625" style="221" customWidth="1"/>
    <col min="21" max="261" width="4.09765625" style="221" hidden="1" customWidth="1"/>
    <col min="262" max="266" width="4.09765625" style="221" customWidth="1"/>
    <col min="267" max="268" width="4.09765625" style="221" hidden="1" customWidth="1"/>
    <col min="269" max="270" width="4.09765625" style="221" customWidth="1"/>
    <col min="271" max="271" width="15.69921875" style="221" customWidth="1"/>
    <col min="272" max="272" width="3" style="221" customWidth="1"/>
    <col min="273" max="16384" width="3" style="221" hidden="1"/>
  </cols>
  <sheetData>
    <row r="1" spans="1:266">
      <c r="P1" s="1239">
        <f>VLOOKUP('ปก ปพ.6'!R1,'กรอกข้อมูล นร1'!A5:C54,3,FALSE)</f>
        <v>0</v>
      </c>
      <c r="Q1" s="1239"/>
      <c r="R1" s="1239"/>
      <c r="S1" s="1239"/>
      <c r="T1" s="1239"/>
    </row>
    <row r="2" spans="1:266" ht="29.25" customHeight="1">
      <c r="A2" s="1324" t="s">
        <v>511</v>
      </c>
      <c r="B2" s="1324"/>
      <c r="C2" s="1324"/>
      <c r="D2" s="1324"/>
      <c r="E2" s="1324"/>
      <c r="F2" s="1324"/>
      <c r="G2" s="1324"/>
      <c r="H2" s="1324"/>
      <c r="I2" s="1324"/>
      <c r="J2" s="1324"/>
      <c r="K2" s="1324"/>
      <c r="L2" s="1324"/>
      <c r="M2" s="1324"/>
      <c r="N2" s="1324"/>
      <c r="O2" s="1324"/>
      <c r="P2" s="1324"/>
      <c r="Q2" s="1324"/>
      <c r="R2" s="1324"/>
      <c r="S2" s="1324"/>
      <c r="T2" s="1324"/>
      <c r="U2" s="1324"/>
      <c r="V2" s="1324"/>
      <c r="W2" s="1324"/>
      <c r="X2" s="1324"/>
      <c r="Y2" s="1324"/>
      <c r="Z2" s="1324"/>
      <c r="AA2" s="1324"/>
      <c r="AB2" s="1324"/>
      <c r="AC2" s="1324"/>
      <c r="AD2" s="1324"/>
      <c r="AE2" s="1324"/>
      <c r="AF2" s="1324"/>
      <c r="AG2" s="1324"/>
      <c r="AH2" s="1324"/>
      <c r="AI2" s="1324"/>
      <c r="AJ2" s="1324"/>
      <c r="AK2" s="1324"/>
      <c r="AL2" s="1324"/>
      <c r="AM2" s="1324"/>
      <c r="AN2" s="1324"/>
      <c r="AO2" s="1324"/>
      <c r="AP2" s="1324"/>
      <c r="AQ2" s="1324"/>
      <c r="AR2" s="1324"/>
      <c r="AS2" s="1324"/>
      <c r="AT2" s="1324"/>
      <c r="AU2" s="1324"/>
      <c r="AV2" s="1324"/>
      <c r="AW2" s="1324"/>
      <c r="AX2" s="1324"/>
      <c r="AY2" s="1324"/>
      <c r="AZ2" s="1324"/>
      <c r="BA2" s="1324"/>
      <c r="BB2" s="1324"/>
      <c r="BC2" s="1324"/>
      <c r="BD2" s="1324"/>
      <c r="BE2" s="1324"/>
      <c r="BF2" s="1324"/>
      <c r="BG2" s="1324"/>
      <c r="BH2" s="1324"/>
      <c r="BI2" s="1324"/>
      <c r="BJ2" s="1324"/>
      <c r="BK2" s="1324"/>
      <c r="BL2" s="1324"/>
      <c r="BM2" s="1324"/>
      <c r="BN2" s="1324"/>
      <c r="BO2" s="1324"/>
      <c r="BP2" s="1324"/>
      <c r="BQ2" s="1324"/>
      <c r="BR2" s="1324"/>
      <c r="BS2" s="1324"/>
      <c r="BT2" s="1324"/>
      <c r="BU2" s="1324"/>
      <c r="BV2" s="1324"/>
      <c r="BW2" s="1324"/>
      <c r="BX2" s="1324"/>
      <c r="BY2" s="1324"/>
      <c r="BZ2" s="1324"/>
      <c r="CA2" s="1324"/>
      <c r="CB2" s="1324"/>
      <c r="CC2" s="1324"/>
      <c r="CD2" s="1324"/>
      <c r="CE2" s="1324"/>
      <c r="CF2" s="1324"/>
      <c r="CG2" s="1324"/>
      <c r="CH2" s="1324"/>
      <c r="CI2" s="1324"/>
      <c r="CJ2" s="1324"/>
      <c r="CK2" s="1324"/>
      <c r="CL2" s="1324"/>
      <c r="CM2" s="1324"/>
      <c r="CN2" s="1324"/>
      <c r="CO2" s="1324"/>
      <c r="CP2" s="1324"/>
      <c r="CQ2" s="1324"/>
      <c r="CR2" s="1324"/>
      <c r="CS2" s="1324"/>
      <c r="CT2" s="1324"/>
      <c r="CU2" s="1324"/>
      <c r="CV2" s="1324"/>
      <c r="CW2" s="1324"/>
      <c r="CX2" s="1324"/>
      <c r="CY2" s="1324"/>
      <c r="CZ2" s="1324"/>
      <c r="DA2" s="1324"/>
      <c r="DB2" s="1324"/>
      <c r="DC2" s="1324"/>
      <c r="DD2" s="1324"/>
      <c r="DE2" s="1324"/>
      <c r="DF2" s="1324"/>
      <c r="DG2" s="1324"/>
      <c r="DH2" s="1324"/>
      <c r="DI2" s="1324"/>
      <c r="DJ2" s="1324"/>
      <c r="DK2" s="1324"/>
      <c r="DL2" s="1324"/>
      <c r="DM2" s="1324"/>
      <c r="DN2" s="1324"/>
      <c r="DO2" s="1324"/>
      <c r="DP2" s="1324"/>
      <c r="DQ2" s="1324"/>
      <c r="DR2" s="1324"/>
      <c r="DS2" s="1324"/>
      <c r="DT2" s="1324"/>
      <c r="DU2" s="1324"/>
      <c r="DV2" s="1324"/>
      <c r="DW2" s="1324"/>
      <c r="DX2" s="1324"/>
      <c r="DY2" s="1324"/>
      <c r="DZ2" s="1324"/>
      <c r="EA2" s="1324"/>
      <c r="EB2" s="1324"/>
      <c r="EC2" s="1324"/>
      <c r="ED2" s="1324"/>
      <c r="EE2" s="1324"/>
      <c r="EF2" s="1324"/>
      <c r="EG2" s="1324"/>
      <c r="EH2" s="1324"/>
      <c r="EI2" s="1324"/>
      <c r="EJ2" s="1324"/>
      <c r="EK2" s="1324"/>
      <c r="EL2" s="1324"/>
      <c r="EM2" s="1324"/>
      <c r="EN2" s="1324"/>
      <c r="EO2" s="1324"/>
      <c r="EP2" s="1324"/>
      <c r="EQ2" s="1324"/>
      <c r="ER2" s="1324"/>
      <c r="ES2" s="1324"/>
      <c r="ET2" s="1324"/>
      <c r="EU2" s="1324"/>
      <c r="EV2" s="1324"/>
      <c r="EW2" s="1324"/>
      <c r="EX2" s="1324"/>
      <c r="EY2" s="1324"/>
      <c r="EZ2" s="1324"/>
      <c r="FA2" s="1324"/>
      <c r="FB2" s="1324"/>
      <c r="FC2" s="1324"/>
      <c r="FD2" s="1324"/>
      <c r="FE2" s="1324"/>
      <c r="FF2" s="1324"/>
      <c r="FG2" s="1324"/>
      <c r="FH2" s="1324"/>
      <c r="FI2" s="1324"/>
      <c r="FJ2" s="1324"/>
      <c r="FK2" s="1324"/>
      <c r="FL2" s="1324"/>
      <c r="FM2" s="1324"/>
      <c r="FN2" s="1324"/>
      <c r="FO2" s="1324"/>
      <c r="FP2" s="1324"/>
      <c r="FQ2" s="1324"/>
      <c r="FR2" s="1324"/>
      <c r="FS2" s="1324"/>
      <c r="FT2" s="1324"/>
      <c r="FU2" s="1324"/>
      <c r="FV2" s="1324"/>
      <c r="FW2" s="1324"/>
      <c r="FX2" s="1324"/>
      <c r="FY2" s="1324"/>
      <c r="FZ2" s="1324"/>
      <c r="GA2" s="1324"/>
      <c r="GB2" s="1324"/>
      <c r="GC2" s="1324"/>
      <c r="GD2" s="1324"/>
      <c r="GE2" s="1324"/>
      <c r="GF2" s="1324"/>
      <c r="GG2" s="1324"/>
      <c r="GH2" s="1324"/>
      <c r="GI2" s="1324"/>
      <c r="GJ2" s="1324"/>
      <c r="GK2" s="1324"/>
      <c r="GL2" s="1324"/>
      <c r="GM2" s="1324"/>
      <c r="GN2" s="1324"/>
      <c r="GO2" s="1324"/>
      <c r="GP2" s="1324"/>
      <c r="GQ2" s="1324"/>
      <c r="GR2" s="1324"/>
      <c r="GS2" s="1324"/>
      <c r="GT2" s="1324"/>
      <c r="GU2" s="1324"/>
      <c r="GV2" s="1324"/>
      <c r="GW2" s="1324"/>
      <c r="GX2" s="1324"/>
      <c r="GY2" s="1324"/>
      <c r="GZ2" s="1324"/>
      <c r="HA2" s="1324"/>
      <c r="HB2" s="1324"/>
      <c r="HC2" s="1324"/>
      <c r="HD2" s="1324"/>
      <c r="HE2" s="1324"/>
      <c r="HF2" s="1324"/>
      <c r="HG2" s="1324"/>
      <c r="HH2" s="1324"/>
      <c r="HI2" s="1324"/>
      <c r="HJ2" s="1324"/>
      <c r="HK2" s="1324"/>
      <c r="HL2" s="1324"/>
      <c r="HM2" s="1324"/>
      <c r="HN2" s="1324"/>
      <c r="HO2" s="1324"/>
      <c r="HP2" s="1324"/>
      <c r="HQ2" s="1324"/>
      <c r="HR2" s="1324"/>
      <c r="HS2" s="1324"/>
      <c r="HT2" s="1324"/>
      <c r="HU2" s="1324"/>
      <c r="HV2" s="1324"/>
      <c r="HW2" s="1324"/>
      <c r="HX2" s="1324"/>
      <c r="HY2" s="1324"/>
      <c r="HZ2" s="1324"/>
      <c r="IA2" s="1324"/>
      <c r="IB2" s="1324"/>
      <c r="IC2" s="1324"/>
      <c r="ID2" s="1324"/>
      <c r="IE2" s="1324"/>
      <c r="IF2" s="1324"/>
      <c r="IG2" s="1324"/>
      <c r="IH2" s="1324"/>
      <c r="II2" s="1324"/>
      <c r="IJ2" s="1324"/>
      <c r="IK2" s="1324"/>
      <c r="IL2" s="1324"/>
      <c r="IM2" s="1324"/>
      <c r="IN2" s="1324"/>
      <c r="IO2" s="1324"/>
      <c r="IP2" s="1324"/>
      <c r="IQ2" s="1324"/>
      <c r="IR2" s="1324"/>
      <c r="IS2" s="1324"/>
      <c r="IT2" s="1324"/>
      <c r="IU2" s="1324"/>
      <c r="IV2" s="1324"/>
      <c r="IW2" s="1324"/>
      <c r="IX2" s="1324"/>
      <c r="IY2" s="1324"/>
      <c r="IZ2" s="1324"/>
      <c r="JA2" s="1324"/>
      <c r="JB2" s="1324"/>
      <c r="JC2" s="1324"/>
      <c r="JD2" s="1324"/>
      <c r="JE2" s="1324"/>
      <c r="JF2" s="1324"/>
    </row>
    <row r="3" spans="1:266" ht="19.5" customHeight="1"/>
    <row r="4" spans="1:266" ht="27.75" customHeight="1">
      <c r="A4" s="351" t="s">
        <v>510</v>
      </c>
      <c r="B4" s="1321" t="s">
        <v>509</v>
      </c>
      <c r="C4" s="1321"/>
      <c r="D4" s="1321"/>
      <c r="E4" s="1321"/>
      <c r="F4" s="1321"/>
      <c r="G4" s="1321"/>
      <c r="H4" s="1322">
        <f>หน้า3!N30</f>
        <v>100</v>
      </c>
      <c r="I4" s="1322"/>
      <c r="J4" s="1323"/>
      <c r="K4" s="480"/>
      <c r="L4" s="481"/>
      <c r="M4" s="481"/>
      <c r="N4" s="481"/>
      <c r="O4" s="481"/>
      <c r="P4" s="481"/>
      <c r="Q4" s="481"/>
      <c r="R4" s="482"/>
      <c r="S4" s="482"/>
      <c r="T4" s="482"/>
    </row>
    <row r="5" spans="1:266" ht="5.25" customHeight="1">
      <c r="A5" s="351"/>
      <c r="B5" s="558"/>
      <c r="C5" s="558"/>
      <c r="D5" s="558"/>
      <c r="E5" s="558"/>
      <c r="F5" s="558"/>
      <c r="G5" s="558"/>
      <c r="H5" s="483"/>
      <c r="I5" s="483"/>
      <c r="J5" s="480"/>
      <c r="K5" s="480"/>
      <c r="L5" s="481"/>
      <c r="M5" s="481"/>
      <c r="N5" s="481"/>
      <c r="O5" s="481"/>
      <c r="P5" s="481"/>
      <c r="Q5" s="481"/>
      <c r="R5" s="481"/>
      <c r="S5" s="481"/>
      <c r="T5" s="481"/>
    </row>
    <row r="6" spans="1:266" ht="21" customHeight="1">
      <c r="A6" s="351"/>
      <c r="B6" s="481"/>
      <c r="C6" s="484" t="str">
        <f>IF(H4&gt;=80,"/","")</f>
        <v>/</v>
      </c>
      <c r="D6" s="481"/>
      <c r="E6" s="481"/>
      <c r="F6" s="481"/>
      <c r="G6" s="1321" t="s">
        <v>508</v>
      </c>
      <c r="H6" s="1321"/>
      <c r="I6" s="1321"/>
      <c r="J6" s="1321"/>
      <c r="K6" s="1321"/>
      <c r="L6" s="1321"/>
      <c r="M6" s="1321"/>
      <c r="N6" s="1321"/>
      <c r="O6" s="1321"/>
      <c r="P6" s="1321"/>
      <c r="Q6" s="1321"/>
      <c r="R6" s="481"/>
      <c r="S6" s="481"/>
      <c r="T6" s="481"/>
    </row>
    <row r="7" spans="1:266" ht="5.25" customHeight="1">
      <c r="A7" s="351"/>
      <c r="B7" s="481"/>
      <c r="C7" s="560"/>
      <c r="D7" s="481"/>
      <c r="E7" s="481"/>
      <c r="F7" s="481"/>
      <c r="G7" s="558"/>
      <c r="H7" s="558"/>
      <c r="I7" s="558"/>
      <c r="J7" s="558"/>
      <c r="K7" s="558"/>
      <c r="L7" s="558"/>
      <c r="M7" s="558"/>
      <c r="N7" s="558"/>
      <c r="O7" s="558"/>
      <c r="P7" s="481"/>
      <c r="Q7" s="481"/>
      <c r="R7" s="481"/>
      <c r="S7" s="481"/>
      <c r="T7" s="481"/>
    </row>
    <row r="8" spans="1:266" ht="21" customHeight="1">
      <c r="A8" s="351"/>
      <c r="B8" s="481"/>
      <c r="C8" s="484" t="str">
        <f>IF(H4&lt;80,"/","")</f>
        <v/>
      </c>
      <c r="D8" s="481"/>
      <c r="E8" s="481"/>
      <c r="F8" s="481"/>
      <c r="G8" s="1321" t="s">
        <v>507</v>
      </c>
      <c r="H8" s="1321"/>
      <c r="I8" s="1321"/>
      <c r="J8" s="1321"/>
      <c r="K8" s="1321"/>
      <c r="L8" s="1321"/>
      <c r="M8" s="1321"/>
      <c r="N8" s="1321"/>
      <c r="O8" s="1321"/>
      <c r="P8" s="1321"/>
      <c r="Q8" s="558"/>
      <c r="R8" s="481"/>
      <c r="S8" s="481"/>
      <c r="T8" s="481"/>
    </row>
    <row r="9" spans="1:266" ht="33.75" customHeight="1">
      <c r="A9" s="352"/>
      <c r="B9" s="481"/>
      <c r="C9" s="481"/>
      <c r="D9" s="481"/>
      <c r="E9" s="481"/>
      <c r="F9" s="481"/>
      <c r="G9" s="481"/>
      <c r="H9" s="481"/>
      <c r="I9" s="481"/>
      <c r="J9" s="481"/>
      <c r="K9" s="481"/>
      <c r="L9" s="481"/>
      <c r="M9" s="481"/>
      <c r="N9" s="481"/>
      <c r="O9" s="481"/>
      <c r="P9" s="481"/>
      <c r="Q9" s="481"/>
      <c r="R9" s="481"/>
      <c r="S9" s="481"/>
      <c r="T9" s="481"/>
    </row>
    <row r="10" spans="1:266" ht="21" customHeight="1">
      <c r="A10" s="352" t="s">
        <v>506</v>
      </c>
      <c r="B10" s="1321" t="s">
        <v>505</v>
      </c>
      <c r="C10" s="1321"/>
      <c r="D10" s="1321"/>
      <c r="E10" s="1321"/>
      <c r="F10" s="1321"/>
      <c r="G10" s="1321"/>
      <c r="H10" s="484" t="str">
        <f>IF('หน้า 5'!D30='หน้า 5'!E30,"/","")</f>
        <v>/</v>
      </c>
      <c r="I10" s="481"/>
      <c r="J10" s="481" t="s">
        <v>50</v>
      </c>
      <c r="K10" s="484" t="str">
        <f>IF('หน้า 5'!D30&lt;&gt;'หน้า 5'!E30,"/","")</f>
        <v/>
      </c>
      <c r="L10" s="481"/>
      <c r="M10" s="481" t="s">
        <v>51</v>
      </c>
      <c r="N10" s="481"/>
      <c r="O10" s="481"/>
      <c r="P10" s="481"/>
      <c r="Q10" s="481"/>
      <c r="R10" s="481"/>
      <c r="S10" s="481"/>
      <c r="T10" s="481"/>
    </row>
    <row r="11" spans="1:266" ht="5.25" customHeight="1">
      <c r="A11" s="352"/>
      <c r="B11" s="558"/>
      <c r="C11" s="558"/>
      <c r="D11" s="558"/>
      <c r="E11" s="558"/>
      <c r="F11" s="558"/>
      <c r="G11" s="558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</row>
    <row r="12" spans="1:266" ht="33" customHeight="1">
      <c r="A12" s="352" t="s">
        <v>504</v>
      </c>
      <c r="B12" s="1321" t="s">
        <v>503</v>
      </c>
      <c r="C12" s="1321"/>
      <c r="D12" s="1321"/>
      <c r="E12" s="1321"/>
      <c r="F12" s="1321"/>
      <c r="G12" s="1321"/>
      <c r="H12" s="1328" t="e">
        <f>'หน้า 5'!J28</f>
        <v>#VALUE!</v>
      </c>
      <c r="I12" s="1328"/>
      <c r="J12" s="1329"/>
      <c r="K12" s="561"/>
      <c r="L12" s="481"/>
      <c r="M12" s="481"/>
      <c r="N12" s="481"/>
      <c r="O12" s="481"/>
      <c r="P12" s="481"/>
      <c r="Q12" s="481"/>
      <c r="R12" s="481"/>
      <c r="S12" s="481"/>
      <c r="T12" s="481"/>
    </row>
    <row r="13" spans="1:266" ht="21" customHeight="1">
      <c r="A13" s="352"/>
      <c r="B13" s="481"/>
      <c r="C13" s="484" t="str">
        <f>VLOOKUP('ปก ปพ.6'!R1,สรุปคะแนนทั้งปี!A304:M353,6,FALSE)</f>
        <v/>
      </c>
      <c r="D13" s="481"/>
      <c r="E13" s="481"/>
      <c r="F13" s="481"/>
      <c r="G13" s="1321" t="s">
        <v>502</v>
      </c>
      <c r="H13" s="1321"/>
      <c r="I13" s="1321"/>
      <c r="J13" s="1321"/>
      <c r="K13" s="1321"/>
      <c r="L13" s="1321"/>
      <c r="M13" s="1321"/>
      <c r="N13" s="1321"/>
      <c r="O13" s="1321"/>
      <c r="P13" s="1321"/>
      <c r="Q13" s="1321"/>
      <c r="R13" s="1321"/>
      <c r="S13" s="1321"/>
      <c r="T13" s="1321"/>
    </row>
    <row r="14" spans="1:266" ht="5.25" customHeight="1">
      <c r="A14" s="352"/>
      <c r="B14" s="481"/>
      <c r="C14" s="485"/>
      <c r="D14" s="481"/>
      <c r="E14" s="481"/>
      <c r="F14" s="481"/>
      <c r="G14" s="558"/>
      <c r="H14" s="558"/>
      <c r="I14" s="558"/>
      <c r="J14" s="558"/>
      <c r="K14" s="558"/>
      <c r="L14" s="558"/>
      <c r="M14" s="558"/>
      <c r="N14" s="558"/>
      <c r="O14" s="558"/>
      <c r="P14" s="558"/>
      <c r="Q14" s="558"/>
      <c r="R14" s="481"/>
      <c r="S14" s="481"/>
      <c r="T14" s="481"/>
    </row>
    <row r="15" spans="1:266" ht="21" customHeight="1">
      <c r="A15" s="352"/>
      <c r="B15" s="481"/>
      <c r="C15" s="484" t="str">
        <f>VLOOKUP('ปก ปพ.6'!R1,สรุปคะแนนทั้งปี!A304:M353,10,FALSE)</f>
        <v>/</v>
      </c>
      <c r="D15" s="481"/>
      <c r="E15" s="481"/>
      <c r="F15" s="481"/>
      <c r="G15" s="1321" t="s">
        <v>501</v>
      </c>
      <c r="H15" s="1321"/>
      <c r="I15" s="1321"/>
      <c r="J15" s="1321"/>
      <c r="K15" s="1321"/>
      <c r="L15" s="1321"/>
      <c r="M15" s="1321"/>
      <c r="N15" s="1321"/>
      <c r="O15" s="1321"/>
      <c r="P15" s="1321"/>
      <c r="Q15" s="1321"/>
      <c r="R15" s="1321"/>
      <c r="S15" s="1321"/>
      <c r="T15" s="1321"/>
    </row>
    <row r="16" spans="1:266" ht="20.25" customHeight="1">
      <c r="A16" s="352"/>
      <c r="B16" s="481"/>
      <c r="C16" s="481"/>
      <c r="D16" s="481"/>
      <c r="E16" s="481"/>
      <c r="F16" s="481"/>
      <c r="G16" s="558"/>
      <c r="H16" s="558"/>
      <c r="I16" s="558"/>
      <c r="J16" s="558"/>
      <c r="K16" s="558"/>
      <c r="L16" s="558"/>
      <c r="M16" s="558"/>
      <c r="N16" s="558"/>
      <c r="O16" s="558"/>
      <c r="P16" s="558"/>
      <c r="Q16" s="558"/>
      <c r="R16" s="558"/>
      <c r="S16" s="558"/>
      <c r="T16" s="558"/>
    </row>
    <row r="17" spans="1:269" ht="21" customHeight="1">
      <c r="A17" s="352" t="s">
        <v>500</v>
      </c>
      <c r="B17" s="1330" t="s">
        <v>499</v>
      </c>
      <c r="C17" s="1330"/>
      <c r="D17" s="1330"/>
      <c r="E17" s="1330"/>
      <c r="F17" s="1330"/>
      <c r="G17" s="1330"/>
      <c r="H17" s="1330"/>
      <c r="I17" s="1330"/>
      <c r="J17" s="1330"/>
      <c r="K17" s="1330"/>
      <c r="L17" s="1330"/>
      <c r="M17" s="1330"/>
      <c r="N17" s="562"/>
      <c r="O17" s="355" t="str">
        <f>IF(V17="มผ","","/")</f>
        <v>/</v>
      </c>
      <c r="P17" s="563" t="s">
        <v>50</v>
      </c>
      <c r="Q17" s="355" t="str">
        <f>IF(W17="มผ","/","")</f>
        <v/>
      </c>
      <c r="R17" s="563"/>
      <c r="S17" s="563" t="s">
        <v>51</v>
      </c>
      <c r="T17" s="563"/>
      <c r="V17" s="221" t="str">
        <f>VLOOKUP('ปก ปพ.6'!R1,คุณลักษณะอันพึงประสงค์!A8:W57,22,FALSE)</f>
        <v/>
      </c>
      <c r="W17" s="221">
        <f>COUNTIF('หน้า 6-7'!L32:N32,"/")</f>
        <v>1</v>
      </c>
    </row>
    <row r="18" spans="1:269" ht="6" customHeight="1">
      <c r="A18" s="352"/>
      <c r="B18" s="562"/>
      <c r="C18" s="562"/>
      <c r="D18" s="562"/>
      <c r="E18" s="562"/>
      <c r="F18" s="562"/>
      <c r="G18" s="562"/>
      <c r="H18" s="562"/>
      <c r="I18" s="562"/>
      <c r="J18" s="562"/>
      <c r="K18" s="562"/>
      <c r="L18" s="562"/>
      <c r="M18" s="562"/>
      <c r="N18" s="562"/>
      <c r="O18" s="359" t="str">
        <f>IF(JA18=1,"/","")</f>
        <v/>
      </c>
      <c r="P18" s="563"/>
      <c r="Q18" s="359"/>
      <c r="R18" s="563"/>
      <c r="S18" s="563"/>
      <c r="T18" s="563"/>
    </row>
    <row r="19" spans="1:269" ht="21" customHeight="1">
      <c r="A19" s="353"/>
      <c r="B19" s="1330" t="s">
        <v>126</v>
      </c>
      <c r="C19" s="1330"/>
      <c r="D19" s="1330"/>
      <c r="E19" s="1330"/>
      <c r="F19" s="1330"/>
      <c r="G19" s="1330"/>
      <c r="H19" s="1330"/>
      <c r="I19" s="1330"/>
      <c r="J19" s="1330"/>
      <c r="K19" s="1330"/>
      <c r="L19" s="1330"/>
      <c r="M19" s="563"/>
      <c r="N19" s="563"/>
      <c r="O19" s="355" t="str">
        <f>IF(V19=1,"/","")</f>
        <v/>
      </c>
      <c r="P19" s="563" t="s">
        <v>50</v>
      </c>
      <c r="Q19" s="355" t="str">
        <f>IF(W19=1,"/","")</f>
        <v>/</v>
      </c>
      <c r="R19" s="563"/>
      <c r="S19" s="563" t="s">
        <v>51</v>
      </c>
      <c r="T19" s="563"/>
      <c r="V19" s="221">
        <f>COUNTIF('หน้า 6-7'!C33:K33,"/")</f>
        <v>0</v>
      </c>
      <c r="W19" s="221">
        <f>COUNTIF('หน้า 6-7'!L33:N33,"/")</f>
        <v>1</v>
      </c>
    </row>
    <row r="20" spans="1:269" ht="6" customHeight="1">
      <c r="A20" s="353"/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3"/>
      <c r="N20" s="563"/>
      <c r="O20" s="359" t="str">
        <f>IF(JA20=1,"/","")</f>
        <v/>
      </c>
      <c r="P20" s="563"/>
      <c r="Q20" s="359"/>
      <c r="R20" s="563"/>
      <c r="S20" s="563"/>
      <c r="T20" s="563"/>
    </row>
    <row r="21" spans="1:269" ht="21" customHeight="1">
      <c r="A21" s="354"/>
      <c r="B21" s="1330" t="s">
        <v>442</v>
      </c>
      <c r="C21" s="1330"/>
      <c r="D21" s="1330"/>
      <c r="E21" s="1330"/>
      <c r="F21" s="1330"/>
      <c r="G21" s="1330"/>
      <c r="H21" s="1330"/>
      <c r="I21" s="1330"/>
      <c r="J21" s="1330"/>
      <c r="K21" s="564"/>
      <c r="L21" s="563"/>
      <c r="M21" s="563"/>
      <c r="N21" s="563"/>
      <c r="O21" s="355" t="str">
        <f>IF(V21=1,"/","")</f>
        <v/>
      </c>
      <c r="P21" s="563" t="s">
        <v>50</v>
      </c>
      <c r="Q21" s="355" t="str">
        <f>IF(W21=1,"/","")</f>
        <v>/</v>
      </c>
      <c r="R21" s="563"/>
      <c r="S21" s="563" t="s">
        <v>51</v>
      </c>
      <c r="T21" s="563"/>
      <c r="V21" s="221">
        <f>COUNTIF('หน้า 6-7'!C34:K34,"/")</f>
        <v>0</v>
      </c>
      <c r="W21" s="221">
        <f>COUNTIF('หน้า 6-7'!L34:N34,"/")</f>
        <v>1</v>
      </c>
    </row>
    <row r="22" spans="1:269" ht="17.25" customHeight="1">
      <c r="A22" s="354"/>
    </row>
    <row r="23" spans="1:269" ht="25.5" customHeight="1">
      <c r="E23" s="1222" t="b">
        <f>IF(C6&lt;&gt;"",IF(H10&lt;&gt;"",IF(C13&lt;&gt;"",IF(O17&lt;&gt;"",IF(O19&lt;&gt;"",IF(O21&lt;&gt;"","/",""))))))</f>
        <v>0</v>
      </c>
      <c r="F23" s="1224"/>
      <c r="H23" s="221" t="s">
        <v>498</v>
      </c>
    </row>
    <row r="24" spans="1:269" ht="6" customHeight="1"/>
    <row r="25" spans="1:269" ht="26.25" customHeight="1">
      <c r="E25" s="1332"/>
      <c r="F25" s="1333"/>
      <c r="H25" s="1320" t="s">
        <v>497</v>
      </c>
      <c r="I25" s="1320"/>
      <c r="J25" s="1320"/>
      <c r="K25" s="1320"/>
      <c r="L25" s="1320"/>
      <c r="M25" s="1320"/>
      <c r="N25" s="1320"/>
      <c r="O25" s="1320"/>
      <c r="P25" s="1320"/>
      <c r="Q25" s="1320"/>
      <c r="R25" s="1320"/>
      <c r="S25" s="1320"/>
      <c r="T25" s="1320"/>
    </row>
    <row r="26" spans="1:269" ht="50.25" customHeight="1"/>
    <row r="27" spans="1:269" ht="32.25" customHeight="1">
      <c r="H27" s="1331" t="s">
        <v>1728</v>
      </c>
      <c r="I27" s="1331"/>
      <c r="J27" s="1331"/>
      <c r="K27" s="1331"/>
      <c r="L27" s="1331"/>
      <c r="M27" s="1331"/>
      <c r="N27" s="1331"/>
      <c r="O27" s="1331"/>
      <c r="P27" s="1331"/>
      <c r="Q27" s="1331"/>
      <c r="R27" s="1331"/>
      <c r="S27" s="1331"/>
      <c r="T27" s="1331"/>
    </row>
    <row r="28" spans="1:269" ht="32.25" customHeight="1">
      <c r="G28" s="221" t="s">
        <v>4</v>
      </c>
      <c r="H28" s="1327" t="str">
        <f>"( "&amp;ข้อมูลพื้นฐาน!B10&amp;" )"</f>
        <v>(  )</v>
      </c>
      <c r="I28" s="1327"/>
      <c r="J28" s="1327"/>
      <c r="K28" s="1327"/>
      <c r="L28" s="1327"/>
      <c r="M28" s="1327"/>
      <c r="N28" s="1327"/>
      <c r="O28" s="1327"/>
      <c r="P28" s="1327"/>
      <c r="Q28" s="403"/>
      <c r="R28" s="404"/>
      <c r="S28" s="404"/>
      <c r="T28" s="404"/>
    </row>
    <row r="29" spans="1:269" ht="32.25" customHeight="1">
      <c r="B29" s="1325" t="str">
        <f>"ลงชื่อ................................................................................."&amp;ข้อมูลพื้นฐาน!H11&amp;ข้อมูลพื้นฐาน!A3&amp;ข้อมูลพื้นฐาน!B3</f>
        <v>ลงชื่อ.................................................................................ผู้อำนวยการโรงเรียนบ้านคลองน้ำโจน สาขาบ้านสระหลวง</v>
      </c>
      <c r="C29" s="1325"/>
      <c r="D29" s="1325"/>
      <c r="E29" s="1325"/>
      <c r="F29" s="1325"/>
      <c r="G29" s="1325"/>
      <c r="H29" s="1325"/>
      <c r="I29" s="1325"/>
      <c r="J29" s="1325"/>
      <c r="K29" s="1325"/>
      <c r="L29" s="1325"/>
      <c r="M29" s="1325"/>
      <c r="N29" s="1325"/>
      <c r="O29" s="1325"/>
      <c r="P29" s="1325"/>
      <c r="Q29" s="1325"/>
      <c r="R29" s="1325"/>
      <c r="S29" s="1325"/>
      <c r="T29" s="1325"/>
      <c r="U29" s="1325"/>
      <c r="V29" s="1325"/>
      <c r="W29" s="1325"/>
      <c r="X29" s="1325"/>
      <c r="Y29" s="1325"/>
      <c r="Z29" s="1325"/>
      <c r="AA29" s="1325"/>
      <c r="AB29" s="1325"/>
      <c r="AC29" s="1325"/>
      <c r="AD29" s="1325"/>
      <c r="AE29" s="1325"/>
      <c r="AF29" s="1325"/>
      <c r="AG29" s="1325"/>
      <c r="AH29" s="1325"/>
      <c r="AI29" s="1325"/>
      <c r="AJ29" s="1325"/>
      <c r="AK29" s="1325"/>
      <c r="AL29" s="1325"/>
      <c r="AM29" s="1325"/>
      <c r="AN29" s="1325"/>
      <c r="AO29" s="1325"/>
      <c r="AP29" s="1325"/>
      <c r="AQ29" s="1325"/>
      <c r="AR29" s="1325"/>
      <c r="AS29" s="1325"/>
      <c r="AT29" s="1325"/>
      <c r="AU29" s="1325"/>
      <c r="AV29" s="1325"/>
      <c r="AW29" s="1325"/>
      <c r="AX29" s="1325"/>
      <c r="AY29" s="1325"/>
      <c r="AZ29" s="1325"/>
      <c r="BA29" s="1325"/>
      <c r="BB29" s="1325"/>
      <c r="BC29" s="1325"/>
      <c r="BD29" s="1325"/>
      <c r="BE29" s="1325"/>
      <c r="BF29" s="1325"/>
      <c r="BG29" s="1325"/>
      <c r="BH29" s="1325"/>
      <c r="BI29" s="1325"/>
      <c r="BJ29" s="1325"/>
      <c r="BK29" s="1325"/>
      <c r="BL29" s="1325"/>
      <c r="BM29" s="1325"/>
      <c r="BN29" s="1325"/>
      <c r="BO29" s="1325"/>
      <c r="BP29" s="1325"/>
      <c r="BQ29" s="1325"/>
      <c r="BR29" s="1325"/>
      <c r="BS29" s="1325"/>
      <c r="BT29" s="1325"/>
      <c r="BU29" s="1325"/>
      <c r="BV29" s="1325"/>
      <c r="BW29" s="1325"/>
      <c r="BX29" s="1325"/>
      <c r="BY29" s="1325"/>
      <c r="BZ29" s="1325"/>
      <c r="CA29" s="1325"/>
      <c r="CB29" s="1325"/>
      <c r="CC29" s="1325"/>
      <c r="CD29" s="1325"/>
      <c r="CE29" s="1325"/>
      <c r="CF29" s="1325"/>
      <c r="CG29" s="1325"/>
      <c r="CH29" s="1325"/>
      <c r="CI29" s="1325"/>
      <c r="CJ29" s="1325"/>
      <c r="CK29" s="1325"/>
      <c r="CL29" s="1325"/>
      <c r="CM29" s="1325"/>
      <c r="CN29" s="1325"/>
      <c r="CO29" s="1325"/>
      <c r="CP29" s="1325"/>
      <c r="CQ29" s="1325"/>
      <c r="CR29" s="1325"/>
      <c r="CS29" s="1325"/>
      <c r="CT29" s="1325"/>
      <c r="CU29" s="1325"/>
      <c r="CV29" s="1325"/>
      <c r="CW29" s="1325"/>
      <c r="CX29" s="1325"/>
      <c r="CY29" s="1325"/>
      <c r="CZ29" s="1325"/>
      <c r="DA29" s="1325"/>
      <c r="DB29" s="1325"/>
      <c r="DC29" s="1325"/>
      <c r="DD29" s="1325"/>
      <c r="DE29" s="1325"/>
      <c r="DF29" s="1325"/>
      <c r="DG29" s="1325"/>
      <c r="DH29" s="1325"/>
      <c r="DI29" s="1325"/>
      <c r="DJ29" s="1325"/>
      <c r="DK29" s="1325"/>
      <c r="DL29" s="1325"/>
      <c r="DM29" s="1325"/>
      <c r="DN29" s="1325"/>
      <c r="DO29" s="1325"/>
      <c r="DP29" s="1325"/>
      <c r="DQ29" s="1325"/>
      <c r="DR29" s="1325"/>
      <c r="DS29" s="1325"/>
      <c r="DT29" s="1325"/>
      <c r="DU29" s="1325"/>
      <c r="DV29" s="1325"/>
      <c r="DW29" s="1325"/>
      <c r="DX29" s="1325"/>
      <c r="DY29" s="1325"/>
      <c r="DZ29" s="1325"/>
      <c r="EA29" s="1325"/>
      <c r="EB29" s="1325"/>
      <c r="EC29" s="1325"/>
      <c r="ED29" s="1325"/>
      <c r="EE29" s="1325"/>
      <c r="EF29" s="1325"/>
      <c r="EG29" s="1325"/>
      <c r="EH29" s="1325"/>
      <c r="EI29" s="1325"/>
      <c r="EJ29" s="1325"/>
      <c r="EK29" s="1325"/>
      <c r="EL29" s="1325"/>
      <c r="EM29" s="1325"/>
      <c r="EN29" s="1325"/>
      <c r="EO29" s="1325"/>
      <c r="EP29" s="1325"/>
      <c r="EQ29" s="1325"/>
      <c r="ER29" s="1325"/>
      <c r="ES29" s="1325"/>
      <c r="ET29" s="1325"/>
      <c r="EU29" s="1325"/>
      <c r="EV29" s="1325"/>
      <c r="EW29" s="1325"/>
      <c r="EX29" s="1325"/>
      <c r="EY29" s="1325"/>
      <c r="EZ29" s="1325"/>
      <c r="FA29" s="1325"/>
      <c r="FB29" s="1325"/>
      <c r="FC29" s="1325"/>
      <c r="FD29" s="1325"/>
      <c r="FE29" s="1325"/>
      <c r="FF29" s="1325"/>
      <c r="FG29" s="1325"/>
      <c r="FH29" s="1325"/>
      <c r="FI29" s="1325"/>
      <c r="FJ29" s="1325"/>
      <c r="FK29" s="1325"/>
      <c r="FL29" s="1325"/>
      <c r="FM29" s="1325"/>
      <c r="FN29" s="1325"/>
      <c r="FO29" s="1325"/>
      <c r="FP29" s="1325"/>
      <c r="FQ29" s="1325"/>
      <c r="FR29" s="1325"/>
      <c r="FS29" s="1325"/>
      <c r="FT29" s="1325"/>
      <c r="FU29" s="1325"/>
      <c r="FV29" s="1325"/>
      <c r="FW29" s="1325"/>
      <c r="FX29" s="1325"/>
      <c r="FY29" s="1325"/>
      <c r="FZ29" s="1325"/>
      <c r="GA29" s="1325"/>
      <c r="GB29" s="1325"/>
      <c r="GC29" s="1325"/>
      <c r="GD29" s="1325"/>
      <c r="GE29" s="1325"/>
      <c r="GF29" s="1325"/>
      <c r="GG29" s="1325"/>
      <c r="GH29" s="1325"/>
      <c r="GI29" s="1325"/>
      <c r="GJ29" s="1325"/>
      <c r="GK29" s="1325"/>
      <c r="GL29" s="1325"/>
      <c r="GM29" s="1325"/>
      <c r="GN29" s="1325"/>
      <c r="GO29" s="1325"/>
      <c r="GP29" s="1325"/>
      <c r="GQ29" s="1325"/>
      <c r="GR29" s="1325"/>
      <c r="GS29" s="1325"/>
      <c r="GT29" s="1325"/>
      <c r="GU29" s="1325"/>
      <c r="GV29" s="1325"/>
      <c r="GW29" s="1325"/>
      <c r="GX29" s="1325"/>
      <c r="GY29" s="1325"/>
      <c r="GZ29" s="1325"/>
      <c r="HA29" s="1325"/>
      <c r="HB29" s="1325"/>
      <c r="HC29" s="1325"/>
      <c r="HD29" s="1325"/>
      <c r="HE29" s="1325"/>
      <c r="HF29" s="1325"/>
      <c r="HG29" s="1325"/>
      <c r="HH29" s="1325"/>
      <c r="HI29" s="1325"/>
      <c r="HJ29" s="1325"/>
      <c r="HK29" s="1325"/>
      <c r="HL29" s="1325"/>
      <c r="HM29" s="1325"/>
      <c r="HN29" s="1325"/>
      <c r="HO29" s="1325"/>
      <c r="HP29" s="1325"/>
      <c r="HQ29" s="1325"/>
      <c r="HR29" s="1325"/>
      <c r="HS29" s="1325"/>
      <c r="HT29" s="1325"/>
      <c r="HU29" s="1325"/>
      <c r="HV29" s="1325"/>
      <c r="HW29" s="1325"/>
      <c r="HX29" s="1325"/>
      <c r="HY29" s="1325"/>
      <c r="HZ29" s="1325"/>
      <c r="IA29" s="1325"/>
      <c r="IB29" s="1325"/>
      <c r="IC29" s="1325"/>
      <c r="ID29" s="1325"/>
      <c r="IE29" s="1325"/>
      <c r="IF29" s="1325"/>
      <c r="IG29" s="1325"/>
      <c r="IH29" s="1325"/>
      <c r="II29" s="1325"/>
      <c r="IJ29" s="1325"/>
      <c r="IK29" s="1325"/>
      <c r="IL29" s="1325"/>
      <c r="IM29" s="1325"/>
      <c r="IN29" s="1325"/>
      <c r="IO29" s="1325"/>
      <c r="IP29" s="1325"/>
      <c r="IQ29" s="1325"/>
      <c r="IR29" s="1325"/>
      <c r="IS29" s="1325"/>
      <c r="IT29" s="1325"/>
      <c r="IU29" s="1325"/>
      <c r="IV29" s="1325"/>
      <c r="IW29" s="1325"/>
      <c r="IX29" s="1325"/>
      <c r="IY29" s="1325"/>
      <c r="IZ29" s="1325"/>
      <c r="JA29" s="1325"/>
      <c r="JB29" s="1325"/>
      <c r="JC29" s="1325"/>
      <c r="JD29" s="403"/>
      <c r="JE29" s="403"/>
      <c r="JF29" s="403"/>
      <c r="JG29" s="403"/>
      <c r="JH29" s="403"/>
      <c r="JI29" s="403"/>
    </row>
    <row r="30" spans="1:269" ht="32.25" customHeight="1">
      <c r="F30" s="1326" t="str">
        <f>"( "&amp;ข้อมูลพื้นฐาน!B11&amp;" )"</f>
        <v>(  )</v>
      </c>
      <c r="G30" s="1326"/>
      <c r="H30" s="1326"/>
      <c r="I30" s="1326"/>
      <c r="J30" s="1326"/>
      <c r="K30" s="1326"/>
      <c r="L30" s="1326"/>
      <c r="M30" s="1326"/>
      <c r="N30" s="1326"/>
      <c r="O30" s="1326"/>
      <c r="P30" s="403"/>
      <c r="Q30" s="404"/>
      <c r="R30" s="404"/>
      <c r="S30" s="404"/>
      <c r="T30" s="404"/>
    </row>
    <row r="31" spans="1:269" ht="32.25" customHeight="1">
      <c r="B31" s="1325" t="s">
        <v>496</v>
      </c>
      <c r="C31" s="1325"/>
      <c r="D31" s="1325"/>
      <c r="E31" s="1325"/>
      <c r="F31" s="1325"/>
      <c r="G31" s="1325"/>
      <c r="H31" s="1325"/>
      <c r="I31" s="1325"/>
      <c r="J31" s="1325"/>
      <c r="K31" s="1325"/>
      <c r="L31" s="1325"/>
      <c r="M31" s="1325"/>
      <c r="N31" s="1325"/>
      <c r="O31" s="1325"/>
      <c r="P31" s="1325"/>
      <c r="Q31" s="1325"/>
      <c r="R31" s="1325"/>
      <c r="S31" s="1325"/>
      <c r="T31" s="1325"/>
      <c r="U31" s="1325"/>
      <c r="V31" s="1325"/>
      <c r="W31" s="1325"/>
      <c r="X31" s="1325"/>
      <c r="Y31" s="1325"/>
      <c r="Z31" s="1325"/>
      <c r="AA31" s="1325"/>
      <c r="AB31" s="1325"/>
      <c r="AC31" s="1325"/>
      <c r="AD31" s="1325"/>
      <c r="AE31" s="1325"/>
      <c r="AF31" s="1325"/>
      <c r="AG31" s="1325"/>
      <c r="AH31" s="1325"/>
      <c r="AI31" s="1325"/>
      <c r="AJ31" s="1325"/>
      <c r="AK31" s="1325"/>
      <c r="AL31" s="1325"/>
      <c r="AM31" s="1325"/>
      <c r="AN31" s="1325"/>
      <c r="AO31" s="1325"/>
      <c r="AP31" s="1325"/>
      <c r="AQ31" s="1325"/>
      <c r="AR31" s="1325"/>
      <c r="AS31" s="1325"/>
      <c r="AT31" s="1325"/>
      <c r="AU31" s="1325"/>
      <c r="AV31" s="1325"/>
      <c r="AW31" s="1325"/>
      <c r="AX31" s="1325"/>
      <c r="AY31" s="1325"/>
      <c r="AZ31" s="1325"/>
      <c r="BA31" s="1325"/>
      <c r="BB31" s="1325"/>
      <c r="BC31" s="1325"/>
      <c r="BD31" s="1325"/>
      <c r="BE31" s="1325"/>
      <c r="BF31" s="1325"/>
      <c r="BG31" s="1325"/>
      <c r="BH31" s="1325"/>
      <c r="BI31" s="1325"/>
      <c r="BJ31" s="1325"/>
      <c r="BK31" s="1325"/>
      <c r="BL31" s="1325"/>
      <c r="BM31" s="1325"/>
      <c r="BN31" s="1325"/>
      <c r="BO31" s="1325"/>
      <c r="BP31" s="1325"/>
      <c r="BQ31" s="1325"/>
      <c r="BR31" s="1325"/>
      <c r="BS31" s="1325"/>
      <c r="BT31" s="1325"/>
      <c r="BU31" s="1325"/>
      <c r="BV31" s="1325"/>
      <c r="BW31" s="1325"/>
      <c r="BX31" s="1325"/>
      <c r="BY31" s="1325"/>
      <c r="BZ31" s="1325"/>
      <c r="CA31" s="1325"/>
      <c r="CB31" s="1325"/>
      <c r="CC31" s="1325"/>
      <c r="CD31" s="1325"/>
      <c r="CE31" s="1325"/>
      <c r="CF31" s="1325"/>
      <c r="CG31" s="1325"/>
      <c r="CH31" s="1325"/>
      <c r="CI31" s="1325"/>
      <c r="CJ31" s="1325"/>
      <c r="CK31" s="1325"/>
      <c r="CL31" s="1325"/>
      <c r="CM31" s="1325"/>
      <c r="CN31" s="1325"/>
      <c r="CO31" s="1325"/>
      <c r="CP31" s="1325"/>
      <c r="CQ31" s="1325"/>
      <c r="CR31" s="1325"/>
      <c r="CS31" s="1325"/>
      <c r="CT31" s="1325"/>
      <c r="CU31" s="1325"/>
      <c r="CV31" s="1325"/>
      <c r="CW31" s="1325"/>
      <c r="CX31" s="1325"/>
      <c r="CY31" s="1325"/>
      <c r="CZ31" s="1325"/>
      <c r="DA31" s="1325"/>
      <c r="DB31" s="1325"/>
      <c r="DC31" s="1325"/>
      <c r="DD31" s="1325"/>
      <c r="DE31" s="1325"/>
      <c r="DF31" s="1325"/>
      <c r="DG31" s="1325"/>
      <c r="DH31" s="1325"/>
      <c r="DI31" s="1325"/>
      <c r="DJ31" s="1325"/>
      <c r="DK31" s="1325"/>
      <c r="DL31" s="1325"/>
      <c r="DM31" s="1325"/>
      <c r="DN31" s="1325"/>
      <c r="DO31" s="1325"/>
      <c r="DP31" s="1325"/>
      <c r="DQ31" s="1325"/>
      <c r="DR31" s="1325"/>
      <c r="DS31" s="1325"/>
      <c r="DT31" s="1325"/>
      <c r="DU31" s="1325"/>
      <c r="DV31" s="1325"/>
      <c r="DW31" s="1325"/>
      <c r="DX31" s="1325"/>
      <c r="DY31" s="1325"/>
      <c r="DZ31" s="1325"/>
      <c r="EA31" s="1325"/>
      <c r="EB31" s="1325"/>
      <c r="EC31" s="1325"/>
      <c r="ED31" s="1325"/>
      <c r="EE31" s="1325"/>
      <c r="EF31" s="1325"/>
      <c r="EG31" s="1325"/>
      <c r="EH31" s="1325"/>
      <c r="EI31" s="1325"/>
      <c r="EJ31" s="1325"/>
      <c r="EK31" s="1325"/>
      <c r="EL31" s="1325"/>
      <c r="EM31" s="1325"/>
      <c r="EN31" s="1325"/>
      <c r="EO31" s="1325"/>
      <c r="EP31" s="1325"/>
      <c r="EQ31" s="1325"/>
      <c r="ER31" s="1325"/>
      <c r="ES31" s="1325"/>
      <c r="ET31" s="1325"/>
      <c r="EU31" s="1325"/>
      <c r="EV31" s="1325"/>
      <c r="EW31" s="1325"/>
      <c r="EX31" s="1325"/>
      <c r="EY31" s="1325"/>
      <c r="EZ31" s="1325"/>
      <c r="FA31" s="1325"/>
      <c r="FB31" s="1325"/>
      <c r="FC31" s="1325"/>
      <c r="FD31" s="1325"/>
      <c r="FE31" s="1325"/>
      <c r="FF31" s="1325"/>
      <c r="FG31" s="1325"/>
      <c r="FH31" s="1325"/>
      <c r="FI31" s="1325"/>
      <c r="FJ31" s="1325"/>
      <c r="FK31" s="1325"/>
      <c r="FL31" s="1325"/>
      <c r="FM31" s="1325"/>
      <c r="FN31" s="1325"/>
      <c r="FO31" s="1325"/>
      <c r="FP31" s="1325"/>
      <c r="FQ31" s="1325"/>
      <c r="FR31" s="1325"/>
      <c r="FS31" s="1325"/>
      <c r="FT31" s="1325"/>
      <c r="FU31" s="1325"/>
      <c r="FV31" s="1325"/>
      <c r="FW31" s="1325"/>
      <c r="FX31" s="1325"/>
      <c r="FY31" s="1325"/>
      <c r="FZ31" s="1325"/>
      <c r="GA31" s="1325"/>
      <c r="GB31" s="1325"/>
      <c r="GC31" s="1325"/>
      <c r="GD31" s="1325"/>
      <c r="GE31" s="1325"/>
      <c r="GF31" s="1325"/>
      <c r="GG31" s="1325"/>
      <c r="GH31" s="1325"/>
      <c r="GI31" s="1325"/>
      <c r="GJ31" s="1325"/>
      <c r="GK31" s="1325"/>
      <c r="GL31" s="1325"/>
      <c r="GM31" s="1325"/>
      <c r="GN31" s="1325"/>
      <c r="GO31" s="1325"/>
      <c r="GP31" s="1325"/>
      <c r="GQ31" s="1325"/>
      <c r="GR31" s="1325"/>
      <c r="GS31" s="1325"/>
      <c r="GT31" s="1325"/>
      <c r="GU31" s="1325"/>
      <c r="GV31" s="1325"/>
      <c r="GW31" s="1325"/>
      <c r="GX31" s="1325"/>
      <c r="GY31" s="1325"/>
      <c r="GZ31" s="1325"/>
      <c r="HA31" s="1325"/>
      <c r="HB31" s="1325"/>
      <c r="HC31" s="1325"/>
      <c r="HD31" s="1325"/>
      <c r="HE31" s="1325"/>
      <c r="HF31" s="1325"/>
      <c r="HG31" s="1325"/>
      <c r="HH31" s="1325"/>
      <c r="HI31" s="1325"/>
      <c r="HJ31" s="1325"/>
      <c r="HK31" s="1325"/>
      <c r="HL31" s="1325"/>
      <c r="HM31" s="1325"/>
      <c r="HN31" s="1325"/>
      <c r="HO31" s="1325"/>
      <c r="HP31" s="1325"/>
      <c r="HQ31" s="1325"/>
      <c r="HR31" s="1325"/>
      <c r="HS31" s="1325"/>
      <c r="HT31" s="1325"/>
      <c r="HU31" s="1325"/>
      <c r="HV31" s="1325"/>
      <c r="HW31" s="1325"/>
      <c r="HX31" s="1325"/>
      <c r="HY31" s="1325"/>
      <c r="HZ31" s="1325"/>
      <c r="IA31" s="1325"/>
      <c r="IB31" s="1325"/>
      <c r="IC31" s="1325"/>
      <c r="ID31" s="1325"/>
      <c r="IE31" s="1325"/>
      <c r="IF31" s="1325"/>
      <c r="IG31" s="1325"/>
      <c r="IH31" s="1325"/>
      <c r="II31" s="1325"/>
      <c r="IJ31" s="1325"/>
      <c r="IK31" s="1325"/>
      <c r="IL31" s="1325"/>
      <c r="IM31" s="1325"/>
      <c r="IN31" s="1325"/>
      <c r="IO31" s="1325"/>
      <c r="IP31" s="1325"/>
      <c r="IQ31" s="1325"/>
      <c r="IR31" s="1325"/>
      <c r="IS31" s="1325"/>
      <c r="IT31" s="1325"/>
      <c r="IU31" s="1325"/>
      <c r="IV31" s="1325"/>
      <c r="IW31" s="1325"/>
      <c r="IX31" s="1325"/>
      <c r="IY31" s="1325"/>
      <c r="IZ31" s="1325"/>
      <c r="JA31" s="1325"/>
      <c r="JB31" s="1325"/>
      <c r="JC31" s="1325"/>
    </row>
    <row r="32" spans="1:269" ht="32.25" customHeight="1">
      <c r="H32" s="1304" t="str">
        <f>"( "&amp;VLOOKUP('ปก ปพ.6'!R1,'กรอกข้อมูล นร1'!A5:Z54,16,FALSE)&amp;" )"</f>
        <v>(  )</v>
      </c>
      <c r="I32" s="1304"/>
      <c r="J32" s="1304"/>
      <c r="K32" s="1304"/>
      <c r="L32" s="1304"/>
      <c r="M32" s="1304"/>
      <c r="N32" s="1304"/>
      <c r="O32" s="1304"/>
      <c r="P32" s="1304"/>
      <c r="Q32" s="1304"/>
      <c r="R32" s="402"/>
      <c r="S32" s="402"/>
      <c r="T32" s="402"/>
    </row>
    <row r="33" ht="21" customHeight="1"/>
    <row r="34" ht="27.75" hidden="1" customHeight="1" thickTop="1"/>
    <row r="35" ht="27.75" hidden="1" customHeight="1"/>
    <row r="36" ht="27.75" hidden="1" customHeight="1"/>
    <row r="37" ht="27.75" hidden="1" customHeight="1"/>
    <row r="38" ht="27.75" hidden="1" customHeight="1"/>
    <row r="39" ht="27.75" hidden="1" customHeight="1"/>
  </sheetData>
  <sheetProtection algorithmName="SHA-512" hashValue="3eqvcIgh1i9CJhERzPfXWqtuaJyIPv4yX+PvzNdmpKgfgh1KyJKy7B+uyKTzxaKCDrVZTEjUV5aRstETDTaAxw==" saltValue="dM2cCasBlElJjQxp0PpvXg==" spinCount="100000" sheet="1" selectLockedCells="1"/>
  <mergeCells count="23">
    <mergeCell ref="B31:JC31"/>
    <mergeCell ref="F30:O30"/>
    <mergeCell ref="H28:P28"/>
    <mergeCell ref="H32:Q32"/>
    <mergeCell ref="H12:J12"/>
    <mergeCell ref="G15:T15"/>
    <mergeCell ref="B19:L19"/>
    <mergeCell ref="B21:J21"/>
    <mergeCell ref="B17:M17"/>
    <mergeCell ref="H27:T27"/>
    <mergeCell ref="E23:F23"/>
    <mergeCell ref="E25:F25"/>
    <mergeCell ref="G13:T13"/>
    <mergeCell ref="B29:JC29"/>
    <mergeCell ref="P1:T1"/>
    <mergeCell ref="H25:T25"/>
    <mergeCell ref="B10:G10"/>
    <mergeCell ref="B12:G12"/>
    <mergeCell ref="G8:P8"/>
    <mergeCell ref="B4:G4"/>
    <mergeCell ref="H4:J4"/>
    <mergeCell ref="G6:Q6"/>
    <mergeCell ref="A2:JF2"/>
  </mergeCells>
  <printOptions horizontalCentered="1"/>
  <pageMargins left="0.82677165354330717" right="0.31496062992125984" top="0.74803149606299213" bottom="0.55118110236220474" header="0.31496062992125984" footer="0.31496062992125984"/>
  <pageSetup orientation="portrait" horizontalDpi="300" verticalDpi="300" r:id="rId1"/>
  <headerFooter>
    <oddHeader>&amp;R10</oddHead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BJ96"/>
  <sheetViews>
    <sheetView topLeftCell="A74" zoomScale="80" zoomScaleNormal="80" workbookViewId="0">
      <selection activeCell="B71" sqref="B71"/>
    </sheetView>
  </sheetViews>
  <sheetFormatPr defaultRowHeight="20.25"/>
  <cols>
    <col min="1" max="1" width="16" customWidth="1"/>
    <col min="2" max="40" width="5.8984375" customWidth="1"/>
    <col min="41" max="54" width="3.8984375" customWidth="1"/>
  </cols>
  <sheetData>
    <row r="1" spans="1:62" ht="21">
      <c r="A1" s="418" t="s">
        <v>54</v>
      </c>
      <c r="B1" s="418"/>
      <c r="C1" s="418"/>
    </row>
    <row r="2" spans="1:62" ht="21">
      <c r="A2" s="418" t="s">
        <v>363</v>
      </c>
      <c r="B2" s="42">
        <v>1</v>
      </c>
      <c r="C2" s="42">
        <v>2</v>
      </c>
      <c r="D2" s="42">
        <v>3</v>
      </c>
      <c r="E2" s="42">
        <v>4</v>
      </c>
      <c r="F2" s="42">
        <v>5</v>
      </c>
      <c r="G2" s="42">
        <v>6</v>
      </c>
      <c r="H2" s="42">
        <v>7</v>
      </c>
      <c r="I2" s="42">
        <v>8</v>
      </c>
      <c r="J2" s="42">
        <v>9</v>
      </c>
      <c r="K2" s="42">
        <v>10</v>
      </c>
      <c r="L2" s="42">
        <v>11</v>
      </c>
      <c r="M2" s="42">
        <v>12</v>
      </c>
      <c r="N2" s="42">
        <v>13</v>
      </c>
      <c r="O2" s="42">
        <v>14</v>
      </c>
      <c r="P2" s="42">
        <v>15</v>
      </c>
      <c r="Q2" s="42">
        <v>16</v>
      </c>
      <c r="R2" s="42">
        <v>17</v>
      </c>
      <c r="S2" s="42">
        <v>18</v>
      </c>
      <c r="T2" s="42">
        <v>19</v>
      </c>
      <c r="U2" s="42">
        <v>20</v>
      </c>
      <c r="V2" s="42">
        <v>21</v>
      </c>
      <c r="W2" s="42">
        <v>22</v>
      </c>
      <c r="X2" s="42">
        <v>23</v>
      </c>
      <c r="Y2" s="42">
        <v>24</v>
      </c>
      <c r="Z2" s="42">
        <v>25</v>
      </c>
      <c r="AA2" s="42">
        <v>26</v>
      </c>
      <c r="AB2" s="42">
        <v>27</v>
      </c>
      <c r="AC2" s="42">
        <v>28</v>
      </c>
      <c r="AD2" s="42">
        <v>29</v>
      </c>
      <c r="AE2" s="42">
        <v>30</v>
      </c>
      <c r="AF2" s="42">
        <v>31</v>
      </c>
      <c r="AG2" s="42">
        <v>32</v>
      </c>
      <c r="AH2" s="42">
        <v>33</v>
      </c>
      <c r="AI2" s="42">
        <v>34</v>
      </c>
      <c r="AJ2" s="42">
        <v>35</v>
      </c>
      <c r="AK2" s="42">
        <v>36</v>
      </c>
      <c r="AL2" s="42">
        <v>37</v>
      </c>
      <c r="AM2" s="42">
        <v>38</v>
      </c>
      <c r="AN2" s="42">
        <v>39</v>
      </c>
      <c r="AO2" s="42">
        <v>40</v>
      </c>
      <c r="AP2" s="42">
        <v>41</v>
      </c>
      <c r="AQ2" s="42"/>
      <c r="AR2" s="35"/>
    </row>
    <row r="3" spans="1:62" ht="68.25" customHeight="1">
      <c r="A3" s="423">
        <v>1</v>
      </c>
      <c r="B3" s="501" t="s">
        <v>1498</v>
      </c>
      <c r="C3" s="501" t="s">
        <v>1499</v>
      </c>
      <c r="D3" s="501" t="s">
        <v>599</v>
      </c>
      <c r="E3" s="421" t="s">
        <v>600</v>
      </c>
      <c r="F3" s="421" t="s">
        <v>601</v>
      </c>
      <c r="G3" s="421" t="s">
        <v>602</v>
      </c>
      <c r="H3" s="421" t="s">
        <v>603</v>
      </c>
      <c r="I3" s="421" t="s">
        <v>604</v>
      </c>
      <c r="J3" s="421" t="s">
        <v>605</v>
      </c>
      <c r="K3" s="421" t="s">
        <v>606</v>
      </c>
      <c r="L3" s="421" t="s">
        <v>607</v>
      </c>
      <c r="M3" s="421" t="s">
        <v>608</v>
      </c>
      <c r="N3" s="421" t="s">
        <v>609</v>
      </c>
      <c r="O3" s="421" t="s">
        <v>610</v>
      </c>
      <c r="P3" s="421" t="s">
        <v>611</v>
      </c>
      <c r="Q3" s="421" t="s">
        <v>612</v>
      </c>
      <c r="R3" s="421" t="s">
        <v>621</v>
      </c>
      <c r="S3" s="421" t="s">
        <v>622</v>
      </c>
      <c r="T3" s="421" t="s">
        <v>623</v>
      </c>
      <c r="U3" s="421" t="s">
        <v>624</v>
      </c>
      <c r="V3" s="421" t="s">
        <v>625</v>
      </c>
      <c r="W3" s="421" t="s">
        <v>626</v>
      </c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421"/>
      <c r="AL3" s="421"/>
      <c r="AM3" s="421"/>
      <c r="AN3" s="421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20"/>
      <c r="BH3" s="420"/>
      <c r="BI3" s="420"/>
      <c r="BJ3" s="420"/>
    </row>
    <row r="4" spans="1:62" ht="68.25" customHeight="1">
      <c r="A4" s="423">
        <v>2</v>
      </c>
      <c r="B4" s="421" t="s">
        <v>613</v>
      </c>
      <c r="C4" s="421" t="s">
        <v>614</v>
      </c>
      <c r="D4" s="421" t="s">
        <v>615</v>
      </c>
      <c r="E4" s="421" t="s">
        <v>616</v>
      </c>
      <c r="F4" s="421" t="s">
        <v>617</v>
      </c>
      <c r="G4" s="421" t="s">
        <v>618</v>
      </c>
      <c r="H4" s="421" t="s">
        <v>619</v>
      </c>
      <c r="I4" s="421" t="s">
        <v>620</v>
      </c>
      <c r="J4" s="421" t="s">
        <v>627</v>
      </c>
      <c r="K4" s="421" t="s">
        <v>628</v>
      </c>
      <c r="L4" s="421" t="s">
        <v>629</v>
      </c>
      <c r="M4" s="421" t="s">
        <v>630</v>
      </c>
      <c r="N4" s="421" t="s">
        <v>631</v>
      </c>
      <c r="O4" s="421" t="s">
        <v>632</v>
      </c>
      <c r="P4" s="421" t="s">
        <v>633</v>
      </c>
      <c r="Q4" s="421" t="s">
        <v>634</v>
      </c>
      <c r="R4" s="421" t="s">
        <v>635</v>
      </c>
      <c r="S4" s="421" t="s">
        <v>636</v>
      </c>
      <c r="T4" s="421" t="s">
        <v>637</v>
      </c>
      <c r="U4" s="421" t="s">
        <v>638</v>
      </c>
      <c r="V4" s="421" t="s">
        <v>639</v>
      </c>
      <c r="W4" s="421" t="s">
        <v>640</v>
      </c>
      <c r="X4" s="421" t="s">
        <v>641</v>
      </c>
      <c r="Y4" s="421" t="s">
        <v>642</v>
      </c>
      <c r="Z4" s="421" t="s">
        <v>643</v>
      </c>
      <c r="AA4" s="421" t="s">
        <v>644</v>
      </c>
      <c r="AB4" s="421" t="s">
        <v>645</v>
      </c>
      <c r="AC4" s="420"/>
      <c r="AD4" s="420"/>
      <c r="AE4" s="420"/>
      <c r="AF4" s="420"/>
      <c r="AG4" s="420"/>
      <c r="AH4" s="420"/>
      <c r="AI4" s="420"/>
      <c r="AJ4" s="420"/>
      <c r="AK4" s="420"/>
      <c r="AL4" s="420"/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20"/>
      <c r="BE4" s="420"/>
      <c r="BF4" s="420"/>
      <c r="BG4" s="420"/>
      <c r="BH4" s="420"/>
      <c r="BI4" s="420"/>
      <c r="BJ4" s="420"/>
    </row>
    <row r="5" spans="1:62" ht="68.25" customHeight="1">
      <c r="A5" s="423">
        <v>3</v>
      </c>
      <c r="B5" s="421" t="s">
        <v>646</v>
      </c>
      <c r="C5" s="421" t="s">
        <v>647</v>
      </c>
      <c r="D5" s="421" t="s">
        <v>648</v>
      </c>
      <c r="E5" s="421" t="s">
        <v>649</v>
      </c>
      <c r="F5" s="421" t="s">
        <v>650</v>
      </c>
      <c r="G5" s="421" t="s">
        <v>651</v>
      </c>
      <c r="H5" s="421" t="s">
        <v>652</v>
      </c>
      <c r="I5" s="421" t="s">
        <v>653</v>
      </c>
      <c r="J5" s="421" t="s">
        <v>654</v>
      </c>
      <c r="K5" s="421" t="s">
        <v>655</v>
      </c>
      <c r="L5" s="421" t="s">
        <v>656</v>
      </c>
      <c r="M5" s="421" t="s">
        <v>657</v>
      </c>
      <c r="N5" s="421" t="s">
        <v>658</v>
      </c>
      <c r="O5" s="421" t="s">
        <v>659</v>
      </c>
      <c r="P5" s="421" t="s">
        <v>660</v>
      </c>
      <c r="Q5" s="421" t="s">
        <v>661</v>
      </c>
      <c r="R5" s="421" t="s">
        <v>662</v>
      </c>
      <c r="S5" s="421" t="s">
        <v>663</v>
      </c>
      <c r="T5" s="421" t="s">
        <v>664</v>
      </c>
      <c r="U5" s="421" t="s">
        <v>665</v>
      </c>
      <c r="V5" s="421" t="s">
        <v>666</v>
      </c>
      <c r="W5" s="421" t="s">
        <v>667</v>
      </c>
      <c r="X5" s="421" t="s">
        <v>668</v>
      </c>
      <c r="Y5" s="421" t="s">
        <v>669</v>
      </c>
      <c r="Z5" s="421" t="s">
        <v>670</v>
      </c>
      <c r="AA5" s="421" t="s">
        <v>671</v>
      </c>
      <c r="AB5" s="421" t="s">
        <v>672</v>
      </c>
      <c r="AC5" s="421" t="s">
        <v>673</v>
      </c>
      <c r="AD5" s="421" t="s">
        <v>674</v>
      </c>
      <c r="AE5" s="421" t="s">
        <v>675</v>
      </c>
      <c r="AF5" s="421" t="s">
        <v>676</v>
      </c>
      <c r="AG5" s="420"/>
      <c r="AH5" s="420"/>
      <c r="AI5" s="420"/>
      <c r="AJ5" s="420"/>
      <c r="AK5" s="420"/>
      <c r="AL5" s="420"/>
      <c r="AM5" s="420"/>
      <c r="AN5" s="420"/>
      <c r="AO5" s="420"/>
      <c r="AP5" s="420"/>
      <c r="AQ5" s="420"/>
      <c r="AR5" s="420"/>
      <c r="AS5" s="420"/>
      <c r="AT5" s="420"/>
      <c r="AU5" s="420"/>
      <c r="AV5" s="420"/>
      <c r="AW5" s="420"/>
      <c r="AX5" s="420"/>
      <c r="AY5" s="420"/>
      <c r="AZ5" s="420"/>
      <c r="BA5" s="420"/>
      <c r="BB5" s="420"/>
      <c r="BC5" s="420"/>
      <c r="BD5" s="420"/>
      <c r="BE5" s="420"/>
      <c r="BF5" s="420"/>
      <c r="BG5" s="420"/>
      <c r="BH5" s="420"/>
      <c r="BI5" s="420"/>
      <c r="BJ5" s="420"/>
    </row>
    <row r="6" spans="1:62" ht="68.25" customHeight="1">
      <c r="A6" s="423">
        <v>4</v>
      </c>
      <c r="B6" s="421" t="s">
        <v>681</v>
      </c>
      <c r="C6" s="421" t="s">
        <v>682</v>
      </c>
      <c r="D6" s="421" t="s">
        <v>683</v>
      </c>
      <c r="E6" s="421" t="s">
        <v>684</v>
      </c>
      <c r="F6" s="421" t="s">
        <v>685</v>
      </c>
      <c r="G6" s="421" t="s">
        <v>686</v>
      </c>
      <c r="H6" s="421" t="s">
        <v>687</v>
      </c>
      <c r="I6" s="421" t="s">
        <v>688</v>
      </c>
      <c r="J6" s="421" t="s">
        <v>689</v>
      </c>
      <c r="K6" s="421" t="s">
        <v>690</v>
      </c>
      <c r="L6" s="421" t="s">
        <v>691</v>
      </c>
      <c r="M6" s="421" t="s">
        <v>692</v>
      </c>
      <c r="N6" s="421" t="s">
        <v>693</v>
      </c>
      <c r="O6" s="421" t="s">
        <v>694</v>
      </c>
      <c r="P6" s="421" t="s">
        <v>695</v>
      </c>
      <c r="Q6" s="421" t="s">
        <v>696</v>
      </c>
      <c r="R6" s="421" t="s">
        <v>697</v>
      </c>
      <c r="S6" s="421" t="s">
        <v>698</v>
      </c>
      <c r="T6" s="421" t="s">
        <v>699</v>
      </c>
      <c r="U6" s="421" t="s">
        <v>700</v>
      </c>
      <c r="V6" s="421" t="s">
        <v>701</v>
      </c>
      <c r="W6" s="421" t="s">
        <v>702</v>
      </c>
      <c r="X6" s="421" t="s">
        <v>703</v>
      </c>
      <c r="Y6" s="421" t="s">
        <v>704</v>
      </c>
      <c r="Z6" s="421" t="s">
        <v>705</v>
      </c>
      <c r="AA6" s="421" t="s">
        <v>706</v>
      </c>
      <c r="AB6" s="421" t="s">
        <v>707</v>
      </c>
      <c r="AC6" s="421" t="s">
        <v>708</v>
      </c>
      <c r="AD6" s="421" t="s">
        <v>709</v>
      </c>
      <c r="AE6" s="421" t="s">
        <v>710</v>
      </c>
      <c r="AF6" s="421" t="s">
        <v>711</v>
      </c>
      <c r="AG6" s="421" t="s">
        <v>712</v>
      </c>
      <c r="AH6" s="421" t="s">
        <v>713</v>
      </c>
      <c r="AI6" s="420"/>
      <c r="AJ6" s="420"/>
      <c r="AK6" s="420"/>
      <c r="AL6" s="420"/>
      <c r="AM6" s="420"/>
      <c r="AN6" s="420"/>
      <c r="AO6" s="420"/>
      <c r="AP6" s="420"/>
      <c r="AQ6" s="420"/>
      <c r="AR6" s="420"/>
      <c r="AS6" s="420"/>
      <c r="AT6" s="420"/>
      <c r="AU6" s="420"/>
      <c r="AV6" s="420"/>
      <c r="AW6" s="420"/>
      <c r="AX6" s="420"/>
      <c r="AY6" s="420"/>
      <c r="AZ6" s="420"/>
      <c r="BA6" s="420"/>
      <c r="BB6" s="420"/>
      <c r="BC6" s="420"/>
      <c r="BD6" s="420"/>
      <c r="BE6" s="420"/>
      <c r="BF6" s="420"/>
      <c r="BG6" s="420"/>
      <c r="BH6" s="420"/>
      <c r="BI6" s="420"/>
      <c r="BJ6" s="420"/>
    </row>
    <row r="7" spans="1:62" ht="68.25" customHeight="1">
      <c r="A7" s="423">
        <v>5</v>
      </c>
      <c r="B7" s="421" t="s">
        <v>714</v>
      </c>
      <c r="C7" s="421" t="s">
        <v>715</v>
      </c>
      <c r="D7" s="421" t="s">
        <v>716</v>
      </c>
      <c r="E7" s="421" t="s">
        <v>717</v>
      </c>
      <c r="F7" s="421" t="s">
        <v>718</v>
      </c>
      <c r="G7" s="421" t="s">
        <v>719</v>
      </c>
      <c r="H7" s="421" t="s">
        <v>720</v>
      </c>
      <c r="I7" s="421" t="s">
        <v>721</v>
      </c>
      <c r="J7" s="421" t="s">
        <v>722</v>
      </c>
      <c r="K7" s="421" t="s">
        <v>723</v>
      </c>
      <c r="L7" s="421" t="s">
        <v>724</v>
      </c>
      <c r="M7" s="421" t="s">
        <v>725</v>
      </c>
      <c r="N7" s="421" t="s">
        <v>726</v>
      </c>
      <c r="O7" s="421" t="s">
        <v>727</v>
      </c>
      <c r="P7" s="421" t="s">
        <v>728</v>
      </c>
      <c r="Q7" s="421" t="s">
        <v>729</v>
      </c>
      <c r="R7" s="421" t="s">
        <v>730</v>
      </c>
      <c r="S7" s="421" t="s">
        <v>731</v>
      </c>
      <c r="T7" s="421" t="s">
        <v>732</v>
      </c>
      <c r="U7" s="421" t="s">
        <v>733</v>
      </c>
      <c r="V7" s="421" t="s">
        <v>734</v>
      </c>
      <c r="W7" s="421" t="s">
        <v>735</v>
      </c>
      <c r="X7" s="421" t="s">
        <v>736</v>
      </c>
      <c r="Y7" s="421" t="s">
        <v>737</v>
      </c>
      <c r="Z7" s="421" t="s">
        <v>738</v>
      </c>
      <c r="AA7" s="421" t="s">
        <v>739</v>
      </c>
      <c r="AB7" s="421" t="s">
        <v>740</v>
      </c>
      <c r="AC7" s="421" t="s">
        <v>741</v>
      </c>
      <c r="AD7" s="421" t="s">
        <v>742</v>
      </c>
      <c r="AE7" s="421" t="s">
        <v>743</v>
      </c>
      <c r="AF7" s="421" t="s">
        <v>744</v>
      </c>
      <c r="AG7" s="421" t="s">
        <v>745</v>
      </c>
      <c r="AH7" s="421" t="s">
        <v>746</v>
      </c>
      <c r="AI7" s="420"/>
      <c r="AJ7" s="420"/>
      <c r="AK7" s="420"/>
      <c r="AL7" s="420"/>
      <c r="AM7" s="420"/>
      <c r="AN7" s="420"/>
      <c r="AO7" s="420"/>
      <c r="AP7" s="420"/>
      <c r="AQ7" s="420"/>
      <c r="AR7" s="420"/>
      <c r="AS7" s="420"/>
      <c r="AT7" s="420"/>
      <c r="AU7" s="420"/>
      <c r="AV7" s="420"/>
      <c r="AW7" s="420"/>
      <c r="AX7" s="420"/>
      <c r="AY7" s="420"/>
      <c r="AZ7" s="420"/>
      <c r="BA7" s="420"/>
      <c r="BB7" s="420"/>
      <c r="BC7" s="420"/>
      <c r="BD7" s="420"/>
      <c r="BE7" s="420"/>
      <c r="BF7" s="420"/>
      <c r="BG7" s="420"/>
      <c r="BH7" s="420"/>
      <c r="BI7" s="420"/>
      <c r="BJ7" s="420"/>
    </row>
    <row r="8" spans="1:62" ht="67.5" customHeight="1">
      <c r="A8" s="423">
        <v>6</v>
      </c>
      <c r="B8" s="421" t="s">
        <v>747</v>
      </c>
      <c r="C8" s="421" t="s">
        <v>748</v>
      </c>
      <c r="D8" s="421" t="s">
        <v>749</v>
      </c>
      <c r="E8" s="421" t="s">
        <v>750</v>
      </c>
      <c r="F8" s="421" t="s">
        <v>751</v>
      </c>
      <c r="G8" s="421" t="s">
        <v>752</v>
      </c>
      <c r="H8" s="421" t="s">
        <v>753</v>
      </c>
      <c r="I8" s="421" t="s">
        <v>754</v>
      </c>
      <c r="J8" s="421" t="s">
        <v>755</v>
      </c>
      <c r="K8" s="421" t="s">
        <v>756</v>
      </c>
      <c r="L8" s="421" t="s">
        <v>757</v>
      </c>
      <c r="M8" s="421" t="s">
        <v>758</v>
      </c>
      <c r="N8" s="421" t="s">
        <v>759</v>
      </c>
      <c r="O8" s="421" t="s">
        <v>760</v>
      </c>
      <c r="P8" s="421" t="s">
        <v>761</v>
      </c>
      <c r="Q8" s="421" t="s">
        <v>762</v>
      </c>
      <c r="R8" s="421" t="s">
        <v>763</v>
      </c>
      <c r="S8" s="421" t="s">
        <v>764</v>
      </c>
      <c r="T8" s="421" t="s">
        <v>765</v>
      </c>
      <c r="U8" s="421" t="s">
        <v>766</v>
      </c>
      <c r="V8" s="421" t="s">
        <v>767</v>
      </c>
      <c r="W8" s="421" t="s">
        <v>768</v>
      </c>
      <c r="X8" s="421" t="s">
        <v>769</v>
      </c>
      <c r="Y8" s="421" t="s">
        <v>770</v>
      </c>
      <c r="Z8" s="421" t="s">
        <v>771</v>
      </c>
      <c r="AA8" s="421" t="s">
        <v>772</v>
      </c>
      <c r="AB8" s="421" t="s">
        <v>773</v>
      </c>
      <c r="AC8" s="421" t="s">
        <v>774</v>
      </c>
      <c r="AD8" s="421" t="s">
        <v>775</v>
      </c>
      <c r="AE8" s="421" t="s">
        <v>776</v>
      </c>
      <c r="AF8" s="421" t="s">
        <v>777</v>
      </c>
      <c r="AG8" s="421" t="s">
        <v>778</v>
      </c>
      <c r="AH8" s="421" t="s">
        <v>779</v>
      </c>
      <c r="AI8" s="421" t="s">
        <v>780</v>
      </c>
      <c r="AJ8" s="420"/>
      <c r="AK8" s="420"/>
      <c r="AL8" s="420"/>
      <c r="AM8" s="420"/>
      <c r="AN8" s="420"/>
      <c r="AO8" s="420"/>
      <c r="AP8" s="420"/>
      <c r="AQ8" s="420"/>
      <c r="AR8" s="420"/>
      <c r="AS8" s="420"/>
      <c r="AT8" s="420"/>
      <c r="AU8" s="420"/>
      <c r="AV8" s="420"/>
      <c r="AW8" s="420"/>
      <c r="AX8" s="420"/>
      <c r="AY8" s="420"/>
      <c r="AZ8" s="420"/>
      <c r="BA8" s="420"/>
      <c r="BB8" s="420"/>
      <c r="BC8" s="420"/>
      <c r="BD8" s="420"/>
      <c r="BE8" s="420"/>
      <c r="BF8" s="420"/>
      <c r="BG8" s="420"/>
      <c r="BH8" s="420"/>
      <c r="BI8" s="420"/>
      <c r="BJ8" s="420"/>
    </row>
    <row r="9" spans="1:62">
      <c r="A9" s="3" t="s">
        <v>55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  <c r="AA9">
        <v>26</v>
      </c>
      <c r="AB9">
        <v>27</v>
      </c>
      <c r="AC9">
        <v>28</v>
      </c>
      <c r="AD9">
        <v>29</v>
      </c>
      <c r="AE9">
        <v>30</v>
      </c>
      <c r="AF9">
        <v>31</v>
      </c>
      <c r="AG9">
        <v>32</v>
      </c>
      <c r="AH9">
        <v>33</v>
      </c>
      <c r="AI9">
        <v>34</v>
      </c>
    </row>
    <row r="10" spans="1:62" s="420" customFormat="1" ht="65.25" customHeight="1">
      <c r="A10" s="417">
        <v>1</v>
      </c>
      <c r="B10" s="421" t="s">
        <v>781</v>
      </c>
      <c r="C10" s="421" t="s">
        <v>782</v>
      </c>
      <c r="D10" s="421" t="s">
        <v>1500</v>
      </c>
      <c r="E10" s="421" t="s">
        <v>1501</v>
      </c>
      <c r="F10" s="421" t="s">
        <v>1502</v>
      </c>
      <c r="G10" s="421" t="s">
        <v>786</v>
      </c>
      <c r="H10" s="421" t="s">
        <v>783</v>
      </c>
      <c r="I10" s="421" t="s">
        <v>784</v>
      </c>
      <c r="J10" s="421" t="s">
        <v>1503</v>
      </c>
      <c r="K10" s="421" t="s">
        <v>785</v>
      </c>
      <c r="L10" s="421"/>
      <c r="M10" s="421"/>
      <c r="N10" s="421"/>
      <c r="O10" s="421"/>
      <c r="P10" s="421"/>
    </row>
    <row r="11" spans="1:62" s="420" customFormat="1" ht="65.25" customHeight="1">
      <c r="A11" s="417">
        <v>2</v>
      </c>
      <c r="B11" s="421" t="s">
        <v>789</v>
      </c>
      <c r="C11" s="421" t="s">
        <v>790</v>
      </c>
      <c r="D11" s="421" t="s">
        <v>1504</v>
      </c>
      <c r="E11" s="421" t="s">
        <v>1505</v>
      </c>
      <c r="F11" s="421" t="s">
        <v>1506</v>
      </c>
      <c r="G11" s="421" t="s">
        <v>1507</v>
      </c>
      <c r="H11" s="421" t="s">
        <v>1508</v>
      </c>
      <c r="I11" s="421" t="s">
        <v>1509</v>
      </c>
      <c r="J11" s="421" t="s">
        <v>791</v>
      </c>
      <c r="K11" s="421" t="s">
        <v>792</v>
      </c>
      <c r="L11" s="421" t="s">
        <v>793</v>
      </c>
      <c r="M11" s="421" t="s">
        <v>794</v>
      </c>
      <c r="N11" s="421" t="s">
        <v>795</v>
      </c>
      <c r="O11" s="421" t="s">
        <v>796</v>
      </c>
      <c r="P11" s="421" t="s">
        <v>797</v>
      </c>
      <c r="Q11" s="421" t="s">
        <v>798</v>
      </c>
      <c r="R11" s="421"/>
      <c r="S11" s="421"/>
      <c r="T11" s="421"/>
      <c r="U11" s="421"/>
      <c r="V11" s="421"/>
      <c r="W11" s="421"/>
      <c r="X11" s="421"/>
    </row>
    <row r="12" spans="1:62" s="420" customFormat="1" ht="65.25" customHeight="1">
      <c r="A12" s="417">
        <v>3</v>
      </c>
      <c r="B12" s="421" t="s">
        <v>799</v>
      </c>
      <c r="C12" s="421" t="s">
        <v>800</v>
      </c>
      <c r="D12" s="421" t="s">
        <v>1510</v>
      </c>
      <c r="E12" s="421" t="s">
        <v>1511</v>
      </c>
      <c r="F12" s="421" t="s">
        <v>1512</v>
      </c>
      <c r="G12" s="421" t="s">
        <v>1513</v>
      </c>
      <c r="H12" s="421" t="s">
        <v>1514</v>
      </c>
      <c r="I12" s="421" t="s">
        <v>1515</v>
      </c>
      <c r="J12" s="421" t="s">
        <v>1516</v>
      </c>
      <c r="K12" s="421" t="s">
        <v>1517</v>
      </c>
      <c r="L12" s="421" t="s">
        <v>1518</v>
      </c>
      <c r="M12" s="421" t="s">
        <v>801</v>
      </c>
      <c r="N12" s="421" t="s">
        <v>802</v>
      </c>
      <c r="O12" s="421" t="s">
        <v>803</v>
      </c>
      <c r="P12" s="421" t="s">
        <v>804</v>
      </c>
      <c r="Q12" s="421" t="s">
        <v>805</v>
      </c>
      <c r="R12" s="421" t="s">
        <v>806</v>
      </c>
      <c r="S12" s="421" t="s">
        <v>807</v>
      </c>
      <c r="T12" s="421" t="s">
        <v>1519</v>
      </c>
      <c r="U12" s="421" t="s">
        <v>1520</v>
      </c>
      <c r="V12" s="421" t="s">
        <v>1521</v>
      </c>
      <c r="W12" s="421" t="s">
        <v>1522</v>
      </c>
      <c r="X12" s="421" t="s">
        <v>1523</v>
      </c>
      <c r="Y12" s="421" t="s">
        <v>1524</v>
      </c>
      <c r="Z12" s="421" t="s">
        <v>1525</v>
      </c>
      <c r="AA12" s="421" t="s">
        <v>808</v>
      </c>
      <c r="AB12" s="421" t="s">
        <v>809</v>
      </c>
      <c r="AC12" s="421" t="s">
        <v>810</v>
      </c>
    </row>
    <row r="13" spans="1:62" s="420" customFormat="1" ht="65.25" customHeight="1">
      <c r="A13" s="417">
        <v>4</v>
      </c>
      <c r="B13" s="421" t="s">
        <v>812</v>
      </c>
      <c r="C13" s="421" t="s">
        <v>813</v>
      </c>
      <c r="D13" s="421" t="s">
        <v>1526</v>
      </c>
      <c r="E13" s="421" t="s">
        <v>1527</v>
      </c>
      <c r="F13" s="421" t="s">
        <v>1528</v>
      </c>
      <c r="G13" s="421" t="s">
        <v>1529</v>
      </c>
      <c r="H13" s="421" t="s">
        <v>1530</v>
      </c>
      <c r="I13" s="421" t="s">
        <v>1531</v>
      </c>
      <c r="J13" s="421" t="s">
        <v>1532</v>
      </c>
      <c r="K13" s="421" t="s">
        <v>1533</v>
      </c>
      <c r="L13" s="421" t="s">
        <v>1534</v>
      </c>
      <c r="M13" s="421" t="s">
        <v>1535</v>
      </c>
      <c r="N13" s="421" t="s">
        <v>1536</v>
      </c>
      <c r="O13" s="421" t="s">
        <v>1537</v>
      </c>
      <c r="P13" s="421" t="s">
        <v>1538</v>
      </c>
      <c r="Q13" s="421" t="s">
        <v>1539</v>
      </c>
      <c r="R13" s="421" t="s">
        <v>814</v>
      </c>
      <c r="S13" s="421" t="s">
        <v>815</v>
      </c>
      <c r="T13" s="421" t="s">
        <v>816</v>
      </c>
      <c r="U13" s="421" t="s">
        <v>817</v>
      </c>
      <c r="V13" s="421" t="s">
        <v>818</v>
      </c>
      <c r="W13" s="421" t="s">
        <v>819</v>
      </c>
      <c r="X13" s="421"/>
      <c r="Y13" s="421"/>
      <c r="Z13" s="421"/>
      <c r="AA13" s="421"/>
      <c r="AB13" s="421"/>
      <c r="AC13" s="421"/>
      <c r="AD13" s="421"/>
    </row>
    <row r="14" spans="1:62" s="420" customFormat="1" ht="65.25" customHeight="1">
      <c r="A14" s="417">
        <v>5</v>
      </c>
      <c r="B14" s="421" t="s">
        <v>820</v>
      </c>
      <c r="C14" s="421" t="s">
        <v>821</v>
      </c>
      <c r="D14" s="421" t="s">
        <v>826</v>
      </c>
      <c r="E14" s="421" t="s">
        <v>1540</v>
      </c>
      <c r="F14" s="421" t="s">
        <v>1541</v>
      </c>
      <c r="G14" s="421" t="s">
        <v>1542</v>
      </c>
      <c r="H14" s="421" t="s">
        <v>1543</v>
      </c>
      <c r="I14" s="421" t="s">
        <v>1544</v>
      </c>
      <c r="J14" s="421" t="s">
        <v>1545</v>
      </c>
      <c r="K14" s="421" t="s">
        <v>827</v>
      </c>
      <c r="L14" s="421" t="s">
        <v>828</v>
      </c>
      <c r="M14" s="421" t="s">
        <v>829</v>
      </c>
      <c r="N14" s="421" t="s">
        <v>830</v>
      </c>
      <c r="O14" s="421" t="s">
        <v>831</v>
      </c>
      <c r="P14" s="421" t="s">
        <v>1546</v>
      </c>
      <c r="Q14" s="421" t="s">
        <v>1547</v>
      </c>
      <c r="R14" s="421" t="s">
        <v>1548</v>
      </c>
      <c r="S14" s="421" t="s">
        <v>832</v>
      </c>
      <c r="T14" s="421" t="s">
        <v>833</v>
      </c>
      <c r="U14" s="421"/>
      <c r="V14" s="421"/>
      <c r="W14" s="421"/>
      <c r="X14" s="421"/>
      <c r="Y14" s="421"/>
      <c r="Z14" s="421"/>
      <c r="AA14" s="421"/>
      <c r="AB14" s="421"/>
      <c r="AC14" s="421"/>
      <c r="AD14" s="421"/>
    </row>
    <row r="15" spans="1:62" s="420" customFormat="1" ht="65.25" customHeight="1">
      <c r="A15" s="417">
        <v>6</v>
      </c>
      <c r="B15" s="421" t="s">
        <v>822</v>
      </c>
      <c r="C15" s="421" t="s">
        <v>823</v>
      </c>
      <c r="D15" s="421" t="s">
        <v>824</v>
      </c>
      <c r="E15" s="421" t="s">
        <v>1549</v>
      </c>
      <c r="F15" s="421" t="s">
        <v>1550</v>
      </c>
      <c r="G15" s="421" t="s">
        <v>1551</v>
      </c>
      <c r="H15" s="421" t="s">
        <v>1552</v>
      </c>
      <c r="I15" s="421" t="s">
        <v>1553</v>
      </c>
      <c r="J15" s="421" t="s">
        <v>1554</v>
      </c>
      <c r="K15" s="421" t="s">
        <v>1555</v>
      </c>
      <c r="L15" s="421" t="s">
        <v>1556</v>
      </c>
      <c r="M15" s="421" t="s">
        <v>1557</v>
      </c>
      <c r="N15" s="421" t="s">
        <v>825</v>
      </c>
      <c r="O15" s="421" t="s">
        <v>834</v>
      </c>
      <c r="P15" s="421" t="s">
        <v>835</v>
      </c>
      <c r="Q15" s="421" t="s">
        <v>836</v>
      </c>
      <c r="R15" s="421" t="s">
        <v>837</v>
      </c>
      <c r="S15" s="421" t="s">
        <v>838</v>
      </c>
      <c r="T15" s="421" t="s">
        <v>839</v>
      </c>
      <c r="U15" s="421" t="s">
        <v>1558</v>
      </c>
      <c r="V15" s="421" t="s">
        <v>840</v>
      </c>
      <c r="W15" s="421"/>
      <c r="X15" s="421"/>
      <c r="Y15" s="421"/>
      <c r="Z15" s="421"/>
      <c r="AA15" s="421"/>
      <c r="AB15" s="421"/>
      <c r="AC15" s="421"/>
      <c r="AD15" s="421"/>
      <c r="AE15" s="421"/>
      <c r="AF15" s="421"/>
    </row>
    <row r="16" spans="1:62">
      <c r="A16" s="3" t="s">
        <v>56</v>
      </c>
      <c r="B16" s="421">
        <v>1</v>
      </c>
      <c r="C16">
        <v>2</v>
      </c>
      <c r="D16" s="421">
        <v>3</v>
      </c>
      <c r="E16">
        <v>4</v>
      </c>
      <c r="F16" s="421">
        <v>5</v>
      </c>
      <c r="G16">
        <v>6</v>
      </c>
      <c r="H16" s="421">
        <v>7</v>
      </c>
      <c r="I16">
        <v>8</v>
      </c>
      <c r="J16" s="421">
        <v>9</v>
      </c>
      <c r="K16">
        <v>10</v>
      </c>
      <c r="L16" s="421">
        <v>11</v>
      </c>
      <c r="M16">
        <v>12</v>
      </c>
      <c r="N16" s="421">
        <v>13</v>
      </c>
      <c r="O16">
        <v>14</v>
      </c>
      <c r="P16" s="421">
        <v>15</v>
      </c>
      <c r="Q16">
        <v>16</v>
      </c>
      <c r="R16" s="421">
        <v>17</v>
      </c>
      <c r="S16">
        <v>18</v>
      </c>
      <c r="T16" s="421">
        <v>19</v>
      </c>
      <c r="U16">
        <v>20</v>
      </c>
      <c r="V16" s="421">
        <v>21</v>
      </c>
      <c r="W16">
        <v>22</v>
      </c>
      <c r="X16" s="421">
        <v>23</v>
      </c>
      <c r="Y16">
        <v>24</v>
      </c>
      <c r="Z16" s="421">
        <v>25</v>
      </c>
      <c r="AA16">
        <v>26</v>
      </c>
      <c r="AB16" s="421">
        <v>27</v>
      </c>
      <c r="AC16">
        <v>28</v>
      </c>
      <c r="AD16" s="421">
        <v>29</v>
      </c>
      <c r="AE16">
        <v>30</v>
      </c>
      <c r="AF16" s="421">
        <v>31</v>
      </c>
      <c r="AG16">
        <v>32</v>
      </c>
      <c r="AH16" s="421">
        <v>33</v>
      </c>
      <c r="AI16">
        <v>34</v>
      </c>
      <c r="AJ16" s="421">
        <v>35</v>
      </c>
      <c r="AK16">
        <v>36</v>
      </c>
      <c r="AL16" s="421">
        <v>37</v>
      </c>
      <c r="AM16">
        <v>38</v>
      </c>
      <c r="AN16" s="421">
        <v>39</v>
      </c>
      <c r="AO16">
        <v>40</v>
      </c>
    </row>
    <row r="17" spans="1:38" ht="68.25" customHeight="1">
      <c r="A17">
        <v>1</v>
      </c>
      <c r="B17" s="421" t="s">
        <v>844</v>
      </c>
      <c r="C17" s="421" t="s">
        <v>843</v>
      </c>
      <c r="D17" s="421" t="s">
        <v>842</v>
      </c>
      <c r="E17" s="421" t="s">
        <v>1561</v>
      </c>
      <c r="F17" s="421" t="s">
        <v>1559</v>
      </c>
      <c r="G17" s="421" t="s">
        <v>1560</v>
      </c>
      <c r="H17" s="421" t="s">
        <v>1562</v>
      </c>
      <c r="I17" s="421" t="s">
        <v>845</v>
      </c>
      <c r="J17" s="421" t="s">
        <v>841</v>
      </c>
      <c r="K17" s="421" t="s">
        <v>1563</v>
      </c>
      <c r="L17" s="421" t="s">
        <v>1565</v>
      </c>
      <c r="M17" s="421" t="s">
        <v>1564</v>
      </c>
      <c r="N17" s="421" t="s">
        <v>1566</v>
      </c>
      <c r="O17" s="421" t="s">
        <v>1567</v>
      </c>
      <c r="P17" s="421" t="s">
        <v>1568</v>
      </c>
      <c r="Q17" s="421"/>
    </row>
    <row r="18" spans="1:38" ht="68.25" customHeight="1">
      <c r="A18">
        <v>2</v>
      </c>
      <c r="B18" s="504" t="s">
        <v>1569</v>
      </c>
      <c r="C18" s="504" t="s">
        <v>1570</v>
      </c>
      <c r="D18" s="504" t="s">
        <v>1571</v>
      </c>
      <c r="E18" s="504" t="s">
        <v>1572</v>
      </c>
      <c r="F18" s="504" t="s">
        <v>1573</v>
      </c>
      <c r="G18" s="504" t="s">
        <v>1574</v>
      </c>
      <c r="H18" s="504" t="s">
        <v>1575</v>
      </c>
      <c r="I18" s="504" t="s">
        <v>1576</v>
      </c>
      <c r="J18" s="504" t="s">
        <v>1583</v>
      </c>
      <c r="K18" s="504" t="s">
        <v>1584</v>
      </c>
      <c r="L18" s="504" t="s">
        <v>1577</v>
      </c>
      <c r="M18" s="504" t="s">
        <v>1578</v>
      </c>
      <c r="N18" s="504" t="s">
        <v>1579</v>
      </c>
      <c r="O18" s="504" t="s">
        <v>1580</v>
      </c>
      <c r="P18" s="504" t="s">
        <v>1581</v>
      </c>
      <c r="Q18" s="504" t="s">
        <v>1582</v>
      </c>
      <c r="R18" s="502"/>
      <c r="S18" s="502"/>
      <c r="T18" s="502"/>
      <c r="U18" s="502"/>
      <c r="V18" s="502"/>
      <c r="W18" s="502"/>
      <c r="X18" s="502"/>
      <c r="Y18" s="503"/>
    </row>
    <row r="19" spans="1:38" ht="68.25" customHeight="1">
      <c r="A19">
        <v>3</v>
      </c>
      <c r="B19" s="421" t="s">
        <v>846</v>
      </c>
      <c r="C19" s="421" t="s">
        <v>847</v>
      </c>
      <c r="D19" s="421" t="s">
        <v>848</v>
      </c>
      <c r="E19" s="421" t="s">
        <v>849</v>
      </c>
      <c r="F19" s="421" t="s">
        <v>850</v>
      </c>
      <c r="G19" s="421" t="s">
        <v>1585</v>
      </c>
      <c r="H19" s="421" t="s">
        <v>1586</v>
      </c>
      <c r="I19" s="421" t="s">
        <v>1587</v>
      </c>
      <c r="J19" s="421" t="s">
        <v>1588</v>
      </c>
      <c r="K19" s="421" t="s">
        <v>1589</v>
      </c>
      <c r="L19" s="421" t="s">
        <v>1590</v>
      </c>
      <c r="M19" s="421" t="s">
        <v>1591</v>
      </c>
      <c r="N19" s="421" t="s">
        <v>1592</v>
      </c>
      <c r="O19" s="421" t="s">
        <v>1593</v>
      </c>
      <c r="P19" s="421" t="s">
        <v>1594</v>
      </c>
      <c r="Q19" s="421" t="s">
        <v>1595</v>
      </c>
      <c r="R19" s="421" t="s">
        <v>1596</v>
      </c>
      <c r="S19" s="421" t="s">
        <v>1597</v>
      </c>
      <c r="T19" s="421" t="s">
        <v>1598</v>
      </c>
      <c r="U19" s="421" t="s">
        <v>1599</v>
      </c>
      <c r="V19" s="421" t="s">
        <v>1600</v>
      </c>
      <c r="W19" s="421" t="s">
        <v>1601</v>
      </c>
      <c r="X19" s="421" t="s">
        <v>1602</v>
      </c>
      <c r="Y19" s="421" t="s">
        <v>1603</v>
      </c>
      <c r="Z19" s="421" t="s">
        <v>1604</v>
      </c>
      <c r="AA19" s="421"/>
      <c r="AB19" s="421"/>
      <c r="AC19" s="421"/>
    </row>
    <row r="20" spans="1:38" ht="68.25" customHeight="1">
      <c r="A20">
        <v>4</v>
      </c>
      <c r="B20" s="504" t="s">
        <v>1605</v>
      </c>
      <c r="C20" s="504" t="s">
        <v>1606</v>
      </c>
      <c r="D20" s="504" t="s">
        <v>1607</v>
      </c>
      <c r="E20" s="504" t="s">
        <v>1608</v>
      </c>
      <c r="F20" s="504" t="s">
        <v>1609</v>
      </c>
      <c r="G20" s="504" t="s">
        <v>1610</v>
      </c>
      <c r="H20" s="504" t="s">
        <v>1611</v>
      </c>
      <c r="I20" s="504" t="s">
        <v>1612</v>
      </c>
      <c r="J20" s="504" t="s">
        <v>1613</v>
      </c>
      <c r="K20" s="504" t="s">
        <v>1614</v>
      </c>
      <c r="L20" s="504" t="s">
        <v>1619</v>
      </c>
      <c r="M20" s="504" t="s">
        <v>1620</v>
      </c>
      <c r="N20" s="504" t="s">
        <v>1621</v>
      </c>
      <c r="O20" s="504" t="s">
        <v>1622</v>
      </c>
      <c r="P20" s="504" t="s">
        <v>1623</v>
      </c>
      <c r="Q20" s="504" t="s">
        <v>1624</v>
      </c>
      <c r="R20" s="504" t="s">
        <v>1625</v>
      </c>
      <c r="S20" s="504" t="s">
        <v>1626</v>
      </c>
      <c r="T20" s="504" t="s">
        <v>1627</v>
      </c>
      <c r="U20" s="504" t="s">
        <v>1628</v>
      </c>
      <c r="V20" s="504" t="s">
        <v>1629</v>
      </c>
    </row>
    <row r="21" spans="1:38" ht="68.25" customHeight="1">
      <c r="A21">
        <v>5</v>
      </c>
      <c r="B21" s="421" t="s">
        <v>851</v>
      </c>
      <c r="C21" s="421" t="s">
        <v>852</v>
      </c>
      <c r="D21" s="421" t="s">
        <v>853</v>
      </c>
      <c r="E21" s="421" t="s">
        <v>854</v>
      </c>
      <c r="F21" s="421" t="s">
        <v>1630</v>
      </c>
      <c r="G21" s="421" t="s">
        <v>1631</v>
      </c>
      <c r="H21" s="421" t="s">
        <v>1632</v>
      </c>
      <c r="I21" s="421" t="s">
        <v>1633</v>
      </c>
      <c r="J21" s="421" t="s">
        <v>1634</v>
      </c>
      <c r="K21" s="421" t="s">
        <v>1635</v>
      </c>
      <c r="L21" s="421" t="s">
        <v>1636</v>
      </c>
      <c r="M21" s="421" t="s">
        <v>1637</v>
      </c>
      <c r="N21" s="421" t="s">
        <v>1638</v>
      </c>
      <c r="O21" s="421" t="s">
        <v>1639</v>
      </c>
      <c r="P21" s="421" t="s">
        <v>1640</v>
      </c>
      <c r="Q21" s="421" t="s">
        <v>1641</v>
      </c>
      <c r="R21" s="421" t="s">
        <v>1642</v>
      </c>
      <c r="S21" s="421" t="s">
        <v>1643</v>
      </c>
      <c r="T21" s="421" t="s">
        <v>1644</v>
      </c>
      <c r="U21" s="421" t="s">
        <v>1645</v>
      </c>
      <c r="V21" s="421" t="s">
        <v>855</v>
      </c>
      <c r="W21" s="421" t="s">
        <v>856</v>
      </c>
      <c r="X21" s="421" t="s">
        <v>1646</v>
      </c>
      <c r="Y21" s="421" t="s">
        <v>1647</v>
      </c>
      <c r="Z21" s="421" t="s">
        <v>1648</v>
      </c>
      <c r="AA21" s="421" t="s">
        <v>1649</v>
      </c>
      <c r="AB21" s="421" t="s">
        <v>1650</v>
      </c>
      <c r="AC21" s="421" t="s">
        <v>857</v>
      </c>
      <c r="AD21" s="421" t="s">
        <v>1651</v>
      </c>
      <c r="AE21" s="421" t="s">
        <v>1652</v>
      </c>
      <c r="AF21" s="421" t="s">
        <v>1653</v>
      </c>
      <c r="AG21" s="421" t="s">
        <v>1654</v>
      </c>
      <c r="AH21" s="421"/>
      <c r="AI21" s="421"/>
    </row>
    <row r="22" spans="1:38" ht="68.25" customHeight="1">
      <c r="A22">
        <v>6</v>
      </c>
      <c r="B22" s="421" t="s">
        <v>1655</v>
      </c>
      <c r="C22" s="421" t="s">
        <v>1656</v>
      </c>
      <c r="D22" s="421" t="s">
        <v>1657</v>
      </c>
      <c r="E22" s="421" t="s">
        <v>1658</v>
      </c>
      <c r="F22" s="421" t="s">
        <v>1659</v>
      </c>
      <c r="G22" s="421" t="s">
        <v>858</v>
      </c>
      <c r="H22" s="421" t="s">
        <v>859</v>
      </c>
      <c r="I22" s="421" t="s">
        <v>1660</v>
      </c>
      <c r="J22" s="421" t="s">
        <v>1661</v>
      </c>
      <c r="K22" s="421" t="s">
        <v>1662</v>
      </c>
      <c r="L22" s="421" t="s">
        <v>1663</v>
      </c>
      <c r="M22" s="421" t="s">
        <v>1664</v>
      </c>
      <c r="N22" s="421" t="s">
        <v>1665</v>
      </c>
      <c r="O22" s="421" t="s">
        <v>1666</v>
      </c>
      <c r="P22" s="421" t="s">
        <v>1667</v>
      </c>
      <c r="Q22" s="421" t="s">
        <v>860</v>
      </c>
      <c r="R22" s="421" t="s">
        <v>861</v>
      </c>
      <c r="S22" s="421" t="s">
        <v>862</v>
      </c>
      <c r="T22" s="421" t="s">
        <v>863</v>
      </c>
      <c r="U22" s="421" t="s">
        <v>864</v>
      </c>
      <c r="V22" s="421" t="s">
        <v>1668</v>
      </c>
      <c r="W22" s="421" t="s">
        <v>1669</v>
      </c>
      <c r="X22" s="421" t="s">
        <v>1670</v>
      </c>
      <c r="Y22" s="421" t="s">
        <v>1671</v>
      </c>
      <c r="Z22" s="421" t="s">
        <v>1672</v>
      </c>
      <c r="AA22" s="421" t="s">
        <v>1673</v>
      </c>
      <c r="AB22" s="421" t="s">
        <v>1674</v>
      </c>
      <c r="AC22" s="421" t="s">
        <v>1675</v>
      </c>
      <c r="AD22" s="421" t="s">
        <v>1676</v>
      </c>
      <c r="AE22" s="421" t="s">
        <v>1677</v>
      </c>
      <c r="AF22" s="421"/>
      <c r="AG22" s="421"/>
      <c r="AH22" s="421"/>
      <c r="AI22" s="421"/>
      <c r="AJ22" s="421"/>
      <c r="AK22" s="421"/>
      <c r="AL22" s="421"/>
    </row>
    <row r="23" spans="1:38">
      <c r="A23" s="533" t="s">
        <v>513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  <c r="N23">
        <v>13</v>
      </c>
      <c r="O23">
        <v>14</v>
      </c>
      <c r="P23">
        <v>15</v>
      </c>
      <c r="Q23">
        <v>16</v>
      </c>
      <c r="R23">
        <v>17</v>
      </c>
      <c r="S23">
        <v>18</v>
      </c>
      <c r="T23">
        <v>19</v>
      </c>
      <c r="U23">
        <v>20</v>
      </c>
      <c r="V23">
        <v>21</v>
      </c>
      <c r="W23">
        <v>22</v>
      </c>
      <c r="X23">
        <v>23</v>
      </c>
      <c r="Y23">
        <v>24</v>
      </c>
      <c r="Z23">
        <v>25</v>
      </c>
      <c r="AA23">
        <v>26</v>
      </c>
      <c r="AB23">
        <v>27</v>
      </c>
      <c r="AC23">
        <v>28</v>
      </c>
      <c r="AD23">
        <v>29</v>
      </c>
      <c r="AE23">
        <v>30</v>
      </c>
      <c r="AF23">
        <v>31</v>
      </c>
      <c r="AG23">
        <v>32</v>
      </c>
      <c r="AH23">
        <v>33</v>
      </c>
    </row>
    <row r="24" spans="1:38" s="7" customFormat="1" ht="69.75" customHeight="1">
      <c r="A24" s="7">
        <v>1</v>
      </c>
      <c r="B24" s="449" t="s">
        <v>865</v>
      </c>
      <c r="C24" s="449" t="s">
        <v>866</v>
      </c>
      <c r="D24" s="449" t="s">
        <v>867</v>
      </c>
      <c r="E24" s="449" t="s">
        <v>868</v>
      </c>
      <c r="F24" s="449" t="s">
        <v>869</v>
      </c>
      <c r="G24" s="449" t="s">
        <v>870</v>
      </c>
      <c r="H24" s="449" t="s">
        <v>871</v>
      </c>
      <c r="I24" s="449" t="s">
        <v>872</v>
      </c>
      <c r="J24" s="449" t="s">
        <v>873</v>
      </c>
      <c r="K24" s="449" t="s">
        <v>874</v>
      </c>
      <c r="L24" s="449" t="s">
        <v>875</v>
      </c>
      <c r="M24" s="449" t="s">
        <v>876</v>
      </c>
      <c r="N24" s="449" t="s">
        <v>878</v>
      </c>
      <c r="O24" s="449" t="s">
        <v>877</v>
      </c>
      <c r="P24" s="449" t="s">
        <v>879</v>
      </c>
      <c r="Q24" s="449" t="s">
        <v>880</v>
      </c>
      <c r="R24" s="449" t="s">
        <v>881</v>
      </c>
      <c r="S24" s="449" t="s">
        <v>882</v>
      </c>
      <c r="T24" s="449" t="s">
        <v>883</v>
      </c>
      <c r="U24" s="449" t="s">
        <v>884</v>
      </c>
      <c r="V24" s="449" t="s">
        <v>885</v>
      </c>
      <c r="W24" s="449" t="s">
        <v>886</v>
      </c>
      <c r="X24" s="449" t="s">
        <v>887</v>
      </c>
      <c r="Y24" s="449"/>
      <c r="Z24" s="449"/>
      <c r="AA24" s="449"/>
      <c r="AB24" s="450"/>
      <c r="AC24" s="450"/>
      <c r="AD24" s="450"/>
      <c r="AE24" s="450"/>
      <c r="AF24" s="450"/>
      <c r="AG24" s="450"/>
      <c r="AH24" s="450"/>
      <c r="AI24" s="450"/>
      <c r="AJ24" s="450"/>
    </row>
    <row r="25" spans="1:38" s="7" customFormat="1" ht="69.75" customHeight="1">
      <c r="A25" s="7">
        <v>2</v>
      </c>
      <c r="B25" s="449" t="s">
        <v>888</v>
      </c>
      <c r="C25" s="449" t="s">
        <v>897</v>
      </c>
      <c r="D25" s="449" t="s">
        <v>898</v>
      </c>
      <c r="E25" s="449" t="s">
        <v>899</v>
      </c>
      <c r="F25" s="449" t="s">
        <v>900</v>
      </c>
      <c r="G25" s="449" t="s">
        <v>901</v>
      </c>
      <c r="H25" s="449" t="s">
        <v>902</v>
      </c>
      <c r="I25" s="449" t="s">
        <v>903</v>
      </c>
      <c r="J25" s="449" t="s">
        <v>904</v>
      </c>
      <c r="K25" s="449" t="s">
        <v>905</v>
      </c>
      <c r="L25" s="449" t="s">
        <v>906</v>
      </c>
      <c r="M25" s="449" t="s">
        <v>907</v>
      </c>
      <c r="N25" s="449" t="s">
        <v>908</v>
      </c>
      <c r="O25" s="449" t="s">
        <v>909</v>
      </c>
      <c r="P25" s="449" t="s">
        <v>910</v>
      </c>
      <c r="Q25" s="449" t="s">
        <v>911</v>
      </c>
      <c r="R25" s="449" t="s">
        <v>912</v>
      </c>
      <c r="S25" s="449" t="s">
        <v>913</v>
      </c>
      <c r="T25" s="449" t="s">
        <v>914</v>
      </c>
      <c r="U25" s="449" t="s">
        <v>915</v>
      </c>
      <c r="V25" s="449" t="s">
        <v>916</v>
      </c>
      <c r="W25" s="449" t="s">
        <v>917</v>
      </c>
      <c r="X25" s="449" t="s">
        <v>918</v>
      </c>
      <c r="Y25" s="449" t="s">
        <v>919</v>
      </c>
      <c r="Z25" s="449" t="s">
        <v>920</v>
      </c>
      <c r="AA25" s="449" t="s">
        <v>921</v>
      </c>
      <c r="AB25" s="449" t="s">
        <v>922</v>
      </c>
      <c r="AC25" s="449" t="s">
        <v>923</v>
      </c>
      <c r="AD25" s="450"/>
      <c r="AE25" s="450"/>
      <c r="AF25" s="450"/>
      <c r="AG25" s="450"/>
      <c r="AH25" s="450"/>
      <c r="AI25" s="450"/>
      <c r="AJ25" s="450"/>
    </row>
    <row r="26" spans="1:38" s="7" customFormat="1" ht="69.75" customHeight="1">
      <c r="A26" s="7">
        <v>3</v>
      </c>
      <c r="B26" s="449" t="s">
        <v>930</v>
      </c>
      <c r="C26" s="449" t="s">
        <v>931</v>
      </c>
      <c r="D26" s="449" t="s">
        <v>932</v>
      </c>
      <c r="E26" s="449" t="s">
        <v>933</v>
      </c>
      <c r="F26" s="449" t="s">
        <v>934</v>
      </c>
      <c r="G26" s="449" t="s">
        <v>935</v>
      </c>
      <c r="H26" s="449" t="s">
        <v>936</v>
      </c>
      <c r="I26" s="449" t="s">
        <v>937</v>
      </c>
      <c r="J26" s="449" t="s">
        <v>938</v>
      </c>
      <c r="K26" s="449" t="s">
        <v>939</v>
      </c>
      <c r="L26" s="449" t="s">
        <v>940</v>
      </c>
      <c r="M26" s="449" t="s">
        <v>941</v>
      </c>
      <c r="N26" s="449" t="s">
        <v>942</v>
      </c>
      <c r="O26" s="449" t="s">
        <v>943</v>
      </c>
      <c r="P26" s="449" t="s">
        <v>944</v>
      </c>
      <c r="Q26" s="449" t="s">
        <v>945</v>
      </c>
      <c r="R26" s="449" t="s">
        <v>946</v>
      </c>
      <c r="S26" s="449" t="s">
        <v>947</v>
      </c>
      <c r="T26" s="449" t="s">
        <v>948</v>
      </c>
      <c r="U26" s="449" t="s">
        <v>949</v>
      </c>
      <c r="V26" s="449" t="s">
        <v>950</v>
      </c>
      <c r="W26" s="449" t="s">
        <v>951</v>
      </c>
      <c r="X26" s="449" t="s">
        <v>952</v>
      </c>
      <c r="Y26" s="449" t="s">
        <v>953</v>
      </c>
      <c r="Z26" s="449" t="s">
        <v>954</v>
      </c>
      <c r="AA26" s="449" t="s">
        <v>955</v>
      </c>
      <c r="AB26" s="449" t="s">
        <v>956</v>
      </c>
      <c r="AC26" s="449" t="s">
        <v>957</v>
      </c>
      <c r="AD26" s="449" t="s">
        <v>958</v>
      </c>
      <c r="AE26" s="449" t="s">
        <v>959</v>
      </c>
      <c r="AF26" s="449" t="s">
        <v>1678</v>
      </c>
      <c r="AG26" s="450"/>
      <c r="AH26" s="450"/>
      <c r="AI26" s="450"/>
      <c r="AJ26" s="450"/>
    </row>
    <row r="27" spans="1:38" s="7" customFormat="1" ht="69.75" customHeight="1">
      <c r="A27" s="7">
        <v>4</v>
      </c>
      <c r="B27" s="449" t="s">
        <v>968</v>
      </c>
      <c r="C27" s="449" t="s">
        <v>969</v>
      </c>
      <c r="D27" s="449" t="s">
        <v>970</v>
      </c>
      <c r="E27" s="449" t="s">
        <v>971</v>
      </c>
      <c r="F27" s="449" t="s">
        <v>972</v>
      </c>
      <c r="G27" s="449" t="s">
        <v>973</v>
      </c>
      <c r="H27" s="449" t="s">
        <v>974</v>
      </c>
      <c r="I27" s="449" t="s">
        <v>975</v>
      </c>
      <c r="J27" s="449" t="s">
        <v>976</v>
      </c>
      <c r="K27" s="449" t="s">
        <v>977</v>
      </c>
      <c r="L27" s="449" t="s">
        <v>978</v>
      </c>
      <c r="M27" s="449" t="s">
        <v>979</v>
      </c>
      <c r="N27" s="449" t="s">
        <v>980</v>
      </c>
      <c r="O27" s="449" t="s">
        <v>981</v>
      </c>
      <c r="P27" s="449" t="s">
        <v>982</v>
      </c>
      <c r="Q27" s="449" t="s">
        <v>983</v>
      </c>
      <c r="R27" s="449" t="s">
        <v>984</v>
      </c>
      <c r="S27" s="449" t="s">
        <v>985</v>
      </c>
      <c r="T27" s="449" t="s">
        <v>986</v>
      </c>
      <c r="U27" s="449" t="s">
        <v>987</v>
      </c>
      <c r="V27" s="449" t="s">
        <v>988</v>
      </c>
      <c r="W27" s="449" t="s">
        <v>989</v>
      </c>
      <c r="X27" s="449" t="s">
        <v>990</v>
      </c>
      <c r="Y27" s="449" t="s">
        <v>991</v>
      </c>
      <c r="Z27" s="449" t="s">
        <v>992</v>
      </c>
      <c r="AA27" s="449" t="s">
        <v>993</v>
      </c>
      <c r="AB27" s="449" t="s">
        <v>994</v>
      </c>
      <c r="AC27" s="449" t="s">
        <v>995</v>
      </c>
      <c r="AD27" s="449" t="s">
        <v>996</v>
      </c>
      <c r="AE27" s="449" t="s">
        <v>997</v>
      </c>
      <c r="AF27" s="450"/>
      <c r="AG27" s="450"/>
      <c r="AH27" s="450"/>
      <c r="AI27" s="450"/>
      <c r="AJ27" s="450"/>
    </row>
    <row r="28" spans="1:38" s="7" customFormat="1" ht="69.75" customHeight="1">
      <c r="A28" s="7">
        <v>5</v>
      </c>
      <c r="B28" s="449" t="s">
        <v>1006</v>
      </c>
      <c r="C28" s="449" t="s">
        <v>1007</v>
      </c>
      <c r="D28" s="449" t="s">
        <v>1008</v>
      </c>
      <c r="E28" s="449" t="s">
        <v>1009</v>
      </c>
      <c r="F28" s="449" t="s">
        <v>1010</v>
      </c>
      <c r="G28" s="449" t="s">
        <v>1011</v>
      </c>
      <c r="H28" s="449" t="s">
        <v>1012</v>
      </c>
      <c r="I28" s="449" t="s">
        <v>1013</v>
      </c>
      <c r="J28" s="449" t="s">
        <v>1014</v>
      </c>
      <c r="K28" s="449" t="s">
        <v>1015</v>
      </c>
      <c r="L28" s="449" t="s">
        <v>1016</v>
      </c>
      <c r="M28" s="449" t="s">
        <v>1017</v>
      </c>
      <c r="N28" s="449" t="s">
        <v>1018</v>
      </c>
      <c r="O28" s="449" t="s">
        <v>1019</v>
      </c>
      <c r="P28" s="449" t="s">
        <v>1020</v>
      </c>
      <c r="Q28" s="449" t="s">
        <v>1021</v>
      </c>
      <c r="R28" s="449" t="s">
        <v>1022</v>
      </c>
      <c r="S28" s="449" t="s">
        <v>1023</v>
      </c>
      <c r="T28" s="449" t="s">
        <v>1024</v>
      </c>
      <c r="U28" s="449" t="s">
        <v>1025</v>
      </c>
      <c r="V28" s="449" t="s">
        <v>1026</v>
      </c>
      <c r="W28" s="449" t="s">
        <v>1027</v>
      </c>
      <c r="X28" s="449" t="s">
        <v>1028</v>
      </c>
      <c r="Y28" s="449" t="s">
        <v>1029</v>
      </c>
      <c r="Z28" s="449" t="s">
        <v>1030</v>
      </c>
      <c r="AA28" s="449" t="s">
        <v>1031</v>
      </c>
      <c r="AB28" s="449" t="s">
        <v>1032</v>
      </c>
      <c r="AC28" s="449"/>
      <c r="AD28" s="450"/>
      <c r="AE28" s="450"/>
      <c r="AF28" s="450"/>
      <c r="AG28" s="450"/>
      <c r="AH28" s="450"/>
      <c r="AI28" s="450"/>
      <c r="AJ28" s="450"/>
    </row>
    <row r="29" spans="1:38" s="7" customFormat="1" ht="69.75" customHeight="1">
      <c r="A29" s="7">
        <v>6</v>
      </c>
      <c r="B29" s="449" t="s">
        <v>1042</v>
      </c>
      <c r="C29" s="449" t="s">
        <v>1043</v>
      </c>
      <c r="D29" s="449" t="s">
        <v>1044</v>
      </c>
      <c r="E29" s="449" t="s">
        <v>1045</v>
      </c>
      <c r="F29" s="449" t="s">
        <v>1046</v>
      </c>
      <c r="G29" s="449" t="s">
        <v>1047</v>
      </c>
      <c r="H29" s="449" t="s">
        <v>1048</v>
      </c>
      <c r="I29" s="449" t="s">
        <v>1049</v>
      </c>
      <c r="J29" s="449" t="s">
        <v>1050</v>
      </c>
      <c r="K29" s="449" t="s">
        <v>1051</v>
      </c>
      <c r="L29" s="449" t="s">
        <v>1052</v>
      </c>
      <c r="M29" s="449" t="s">
        <v>1053</v>
      </c>
      <c r="N29" s="449" t="s">
        <v>1054</v>
      </c>
      <c r="O29" s="449" t="s">
        <v>1055</v>
      </c>
      <c r="P29" s="449" t="s">
        <v>1056</v>
      </c>
      <c r="Q29" s="449" t="s">
        <v>1057</v>
      </c>
      <c r="R29" s="449" t="s">
        <v>1058</v>
      </c>
      <c r="S29" s="449" t="s">
        <v>1059</v>
      </c>
      <c r="T29" s="449" t="s">
        <v>1060</v>
      </c>
      <c r="U29" s="449" t="s">
        <v>1061</v>
      </c>
      <c r="V29" s="449" t="s">
        <v>1062</v>
      </c>
      <c r="W29" s="449" t="s">
        <v>1063</v>
      </c>
      <c r="X29" s="449" t="s">
        <v>1064</v>
      </c>
      <c r="Y29" s="449" t="s">
        <v>1065</v>
      </c>
      <c r="Z29" s="449" t="s">
        <v>1066</v>
      </c>
      <c r="AA29" s="449" t="s">
        <v>1067</v>
      </c>
      <c r="AB29" s="449" t="s">
        <v>1068</v>
      </c>
      <c r="AC29" s="449" t="s">
        <v>1069</v>
      </c>
      <c r="AD29" s="449" t="s">
        <v>1070</v>
      </c>
      <c r="AE29" s="449" t="s">
        <v>1071</v>
      </c>
      <c r="AF29" s="449" t="s">
        <v>1072</v>
      </c>
      <c r="AG29" s="450"/>
      <c r="AH29" s="450"/>
      <c r="AI29" s="450"/>
      <c r="AJ29" s="450"/>
    </row>
    <row r="30" spans="1:38">
      <c r="A30" s="3" t="s">
        <v>57</v>
      </c>
      <c r="B30" s="420"/>
      <c r="C30" s="420"/>
      <c r="D30" s="420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0"/>
      <c r="R30" s="420"/>
      <c r="S30" s="420"/>
      <c r="T30" s="420"/>
      <c r="U30" s="420"/>
      <c r="V30" s="420"/>
      <c r="W30" s="420"/>
      <c r="X30" s="420"/>
      <c r="Y30" s="420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  <row r="31" spans="1:38" ht="71.25" customHeight="1">
      <c r="A31">
        <v>1</v>
      </c>
      <c r="B31" s="419" t="s">
        <v>889</v>
      </c>
      <c r="C31" s="419" t="s">
        <v>890</v>
      </c>
      <c r="D31" s="419" t="s">
        <v>891</v>
      </c>
      <c r="E31" s="419" t="s">
        <v>892</v>
      </c>
      <c r="F31" s="419" t="s">
        <v>893</v>
      </c>
      <c r="G31" s="419" t="s">
        <v>894</v>
      </c>
      <c r="H31" s="419" t="s">
        <v>895</v>
      </c>
      <c r="I31" s="419" t="s">
        <v>896</v>
      </c>
      <c r="J31" s="420"/>
      <c r="K31" s="420"/>
      <c r="L31" s="420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</row>
    <row r="32" spans="1:38" ht="71.25" customHeight="1">
      <c r="A32">
        <v>2</v>
      </c>
      <c r="B32" s="419" t="s">
        <v>924</v>
      </c>
      <c r="C32" s="419" t="s">
        <v>925</v>
      </c>
      <c r="D32" s="419" t="s">
        <v>926</v>
      </c>
      <c r="E32" s="419" t="s">
        <v>927</v>
      </c>
      <c r="F32" s="419" t="s">
        <v>928</v>
      </c>
      <c r="G32" s="419" t="s">
        <v>929</v>
      </c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</row>
    <row r="33" spans="1:36" ht="71.25" customHeight="1">
      <c r="A33">
        <v>3</v>
      </c>
      <c r="B33" s="419" t="s">
        <v>960</v>
      </c>
      <c r="C33" s="419" t="s">
        <v>961</v>
      </c>
      <c r="D33" s="419" t="s">
        <v>962</v>
      </c>
      <c r="E33" s="419" t="s">
        <v>963</v>
      </c>
      <c r="F33" s="419" t="s">
        <v>964</v>
      </c>
      <c r="G33" s="419" t="s">
        <v>965</v>
      </c>
      <c r="H33" s="419" t="s">
        <v>966</v>
      </c>
      <c r="I33" s="419" t="s">
        <v>967</v>
      </c>
      <c r="J33" s="420"/>
      <c r="K33" s="420"/>
      <c r="L33" s="420"/>
      <c r="M33" s="420"/>
      <c r="N33" s="420"/>
      <c r="O33" s="420"/>
      <c r="P33" s="420"/>
      <c r="Q33" s="420"/>
      <c r="R33" s="420"/>
      <c r="S33" s="420"/>
      <c r="T33" s="420"/>
      <c r="U33" s="420"/>
      <c r="V33" s="420"/>
      <c r="W33" s="420"/>
      <c r="X33" s="420"/>
      <c r="Y33" s="420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</row>
    <row r="34" spans="1:36" ht="71.25" customHeight="1">
      <c r="A34">
        <v>4</v>
      </c>
      <c r="B34" s="419" t="s">
        <v>998</v>
      </c>
      <c r="C34" s="419" t="s">
        <v>999</v>
      </c>
      <c r="D34" s="419" t="s">
        <v>1000</v>
      </c>
      <c r="E34" s="419" t="s">
        <v>1001</v>
      </c>
      <c r="F34" s="419" t="s">
        <v>1002</v>
      </c>
      <c r="G34" s="419" t="s">
        <v>1003</v>
      </c>
      <c r="H34" s="419" t="s">
        <v>1004</v>
      </c>
      <c r="I34" s="419" t="s">
        <v>1005</v>
      </c>
      <c r="J34" s="420"/>
      <c r="K34" s="420"/>
      <c r="L34" s="420"/>
      <c r="M34" s="420"/>
      <c r="N34" s="420"/>
      <c r="O34" s="420"/>
      <c r="P34" s="420"/>
      <c r="Q34" s="420"/>
      <c r="R34" s="420"/>
      <c r="S34" s="420"/>
      <c r="T34" s="420"/>
      <c r="U34" s="420"/>
      <c r="V34" s="420"/>
      <c r="W34" s="420"/>
      <c r="X34" s="420"/>
      <c r="Y34" s="420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</row>
    <row r="35" spans="1:36" ht="71.25" customHeight="1">
      <c r="A35">
        <v>5</v>
      </c>
      <c r="B35" s="419" t="s">
        <v>1033</v>
      </c>
      <c r="C35" s="419" t="s">
        <v>1034</v>
      </c>
      <c r="D35" s="419" t="s">
        <v>1035</v>
      </c>
      <c r="E35" s="419" t="s">
        <v>1036</v>
      </c>
      <c r="F35" s="419" t="s">
        <v>1037</v>
      </c>
      <c r="G35" s="419" t="s">
        <v>1038</v>
      </c>
      <c r="H35" s="419" t="s">
        <v>1039</v>
      </c>
      <c r="I35" s="419" t="s">
        <v>1040</v>
      </c>
      <c r="J35" s="419" t="s">
        <v>1041</v>
      </c>
      <c r="K35" s="420"/>
      <c r="L35" s="420"/>
      <c r="M35" s="420"/>
      <c r="N35" s="420"/>
      <c r="O35" s="420"/>
      <c r="P35" s="420"/>
      <c r="Q35" s="420"/>
      <c r="R35" s="420"/>
      <c r="S35" s="420"/>
      <c r="T35" s="420"/>
      <c r="U35" s="420"/>
      <c r="V35" s="420"/>
      <c r="W35" s="420"/>
      <c r="X35" s="420"/>
      <c r="Y35" s="420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</row>
    <row r="36" spans="1:36" ht="71.25" customHeight="1">
      <c r="A36">
        <v>6</v>
      </c>
      <c r="B36" s="419" t="s">
        <v>1073</v>
      </c>
      <c r="C36" s="419" t="s">
        <v>1074</v>
      </c>
      <c r="D36" s="419" t="s">
        <v>1075</v>
      </c>
      <c r="E36" s="419" t="s">
        <v>1076</v>
      </c>
      <c r="F36" s="419" t="s">
        <v>1077</v>
      </c>
      <c r="G36" s="419" t="s">
        <v>1078</v>
      </c>
      <c r="H36" s="419" t="s">
        <v>1079</v>
      </c>
      <c r="I36" s="419" t="s">
        <v>1080</v>
      </c>
      <c r="J36" s="420"/>
      <c r="K36" s="420"/>
      <c r="L36" s="420"/>
      <c r="M36" s="420"/>
      <c r="N36" s="420"/>
      <c r="O36" s="420"/>
      <c r="P36" s="420"/>
      <c r="Q36" s="420"/>
      <c r="R36" s="420"/>
      <c r="S36" s="420"/>
      <c r="T36" s="420"/>
      <c r="U36" s="420"/>
      <c r="V36" s="420"/>
      <c r="W36" s="420"/>
      <c r="X36" s="420"/>
      <c r="Y36" s="420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</row>
    <row r="37" spans="1:36">
      <c r="A37" s="3" t="s">
        <v>58</v>
      </c>
      <c r="B37" s="420"/>
      <c r="C37" s="420"/>
      <c r="D37" s="420"/>
      <c r="E37" s="420"/>
      <c r="F37" s="448"/>
      <c r="G37" s="420"/>
      <c r="H37" s="420"/>
      <c r="I37" s="420"/>
      <c r="J37" s="420"/>
      <c r="K37" s="420"/>
      <c r="L37" s="420"/>
      <c r="M37" s="420"/>
      <c r="N37" s="420"/>
      <c r="O37" s="420"/>
      <c r="P37" s="420"/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</row>
    <row r="38" spans="1:36" ht="56.25" customHeight="1">
      <c r="A38">
        <v>1</v>
      </c>
      <c r="B38" s="419" t="s">
        <v>1081</v>
      </c>
      <c r="C38" s="419" t="s">
        <v>1082</v>
      </c>
      <c r="D38" s="419" t="s">
        <v>1096</v>
      </c>
      <c r="E38" s="419" t="s">
        <v>1097</v>
      </c>
      <c r="F38" s="419" t="s">
        <v>1098</v>
      </c>
      <c r="G38" s="419" t="s">
        <v>1083</v>
      </c>
      <c r="H38" s="419" t="s">
        <v>1084</v>
      </c>
      <c r="I38" s="419" t="s">
        <v>1088</v>
      </c>
      <c r="J38" s="419" t="s">
        <v>1089</v>
      </c>
      <c r="K38" s="419" t="s">
        <v>1085</v>
      </c>
      <c r="L38" s="419" t="s">
        <v>1086</v>
      </c>
      <c r="M38" s="419" t="s">
        <v>1087</v>
      </c>
      <c r="N38" s="419" t="s">
        <v>1090</v>
      </c>
      <c r="O38" s="419" t="s">
        <v>1091</v>
      </c>
      <c r="P38" s="419" t="s">
        <v>1092</v>
      </c>
      <c r="Q38" s="420"/>
      <c r="R38" s="420"/>
      <c r="S38" s="420"/>
      <c r="T38" s="420"/>
      <c r="U38" s="420"/>
      <c r="V38" s="420"/>
      <c r="W38" s="420"/>
      <c r="X38" s="420"/>
      <c r="Y38" s="420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</row>
    <row r="39" spans="1:36" ht="56.25" customHeight="1">
      <c r="A39">
        <v>2</v>
      </c>
      <c r="B39" s="419" t="s">
        <v>1093</v>
      </c>
      <c r="C39" s="419" t="s">
        <v>1094</v>
      </c>
      <c r="D39" s="419" t="s">
        <v>1095</v>
      </c>
      <c r="E39" s="419" t="s">
        <v>1099</v>
      </c>
      <c r="F39" s="419" t="s">
        <v>1100</v>
      </c>
      <c r="G39" s="419" t="s">
        <v>1101</v>
      </c>
      <c r="H39" s="419" t="s">
        <v>1102</v>
      </c>
      <c r="I39" s="419" t="s">
        <v>1103</v>
      </c>
      <c r="J39" s="419" t="s">
        <v>1104</v>
      </c>
      <c r="K39" s="419" t="s">
        <v>1105</v>
      </c>
      <c r="L39" s="419" t="s">
        <v>1106</v>
      </c>
      <c r="M39" s="419" t="s">
        <v>1107</v>
      </c>
      <c r="N39" s="419" t="s">
        <v>1108</v>
      </c>
      <c r="O39" s="419" t="s">
        <v>1109</v>
      </c>
      <c r="P39" s="419" t="s">
        <v>1110</v>
      </c>
      <c r="Q39" s="419" t="s">
        <v>1111</v>
      </c>
      <c r="R39" s="419" t="s">
        <v>1112</v>
      </c>
      <c r="S39" s="419" t="s">
        <v>1113</v>
      </c>
      <c r="T39" s="419" t="s">
        <v>1114</v>
      </c>
      <c r="U39" s="419" t="s">
        <v>1115</v>
      </c>
      <c r="V39" s="419" t="s">
        <v>1116</v>
      </c>
      <c r="W39" s="420"/>
      <c r="X39" s="420"/>
      <c r="Y39" s="420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</row>
    <row r="40" spans="1:36" ht="56.25" customHeight="1">
      <c r="A40">
        <v>3</v>
      </c>
      <c r="B40" s="419" t="s">
        <v>1117</v>
      </c>
      <c r="C40" s="419" t="s">
        <v>1118</v>
      </c>
      <c r="D40" s="419" t="s">
        <v>1119</v>
      </c>
      <c r="E40" s="419" t="s">
        <v>1120</v>
      </c>
      <c r="F40" s="419" t="s">
        <v>1121</v>
      </c>
      <c r="G40" s="419" t="s">
        <v>1122</v>
      </c>
      <c r="H40" s="419" t="s">
        <v>1124</v>
      </c>
      <c r="I40" s="419" t="s">
        <v>1125</v>
      </c>
      <c r="J40" s="419" t="s">
        <v>1123</v>
      </c>
      <c r="K40" s="419" t="s">
        <v>1126</v>
      </c>
      <c r="L40" s="419" t="s">
        <v>1127</v>
      </c>
      <c r="M40" s="419" t="s">
        <v>1128</v>
      </c>
      <c r="N40" s="419" t="s">
        <v>1129</v>
      </c>
      <c r="O40" s="419" t="s">
        <v>1130</v>
      </c>
      <c r="P40" s="419" t="s">
        <v>1131</v>
      </c>
      <c r="Q40" s="419" t="s">
        <v>1132</v>
      </c>
      <c r="R40" s="419" t="s">
        <v>1133</v>
      </c>
      <c r="S40" s="419" t="s">
        <v>1134</v>
      </c>
      <c r="T40" s="420"/>
      <c r="U40" s="420"/>
      <c r="V40" s="420"/>
      <c r="W40" s="420"/>
      <c r="X40" s="420"/>
      <c r="Y40" s="420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</row>
    <row r="41" spans="1:36" ht="56.25" customHeight="1">
      <c r="A41">
        <v>4</v>
      </c>
      <c r="B41" s="420" t="s">
        <v>1135</v>
      </c>
      <c r="C41" s="420" t="s">
        <v>1136</v>
      </c>
      <c r="D41" s="420" t="s">
        <v>1137</v>
      </c>
      <c r="E41" s="419" t="s">
        <v>1138</v>
      </c>
      <c r="F41" s="419" t="s">
        <v>1139</v>
      </c>
      <c r="G41" s="419" t="s">
        <v>1140</v>
      </c>
      <c r="H41" s="419" t="s">
        <v>1141</v>
      </c>
      <c r="I41" s="419" t="s">
        <v>1142</v>
      </c>
      <c r="J41" s="419" t="s">
        <v>1143</v>
      </c>
      <c r="K41" s="419" t="s">
        <v>1144</v>
      </c>
      <c r="L41" s="419" t="s">
        <v>1145</v>
      </c>
      <c r="M41" s="419" t="s">
        <v>1146</v>
      </c>
      <c r="N41" s="419" t="s">
        <v>1147</v>
      </c>
      <c r="O41" s="419" t="s">
        <v>1148</v>
      </c>
      <c r="P41" s="419" t="s">
        <v>1149</v>
      </c>
      <c r="Q41" s="419" t="s">
        <v>1150</v>
      </c>
      <c r="R41" s="419" t="s">
        <v>1151</v>
      </c>
      <c r="S41" s="419" t="s">
        <v>1152</v>
      </c>
      <c r="T41" s="419" t="s">
        <v>1153</v>
      </c>
      <c r="U41" s="420"/>
      <c r="V41" s="420"/>
      <c r="W41" s="420"/>
      <c r="X41" s="420"/>
      <c r="Y41" s="420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</row>
    <row r="42" spans="1:36" ht="56.25" customHeight="1">
      <c r="A42">
        <v>5</v>
      </c>
      <c r="B42" s="420" t="s">
        <v>1154</v>
      </c>
      <c r="C42" s="420" t="s">
        <v>1155</v>
      </c>
      <c r="D42" s="420" t="s">
        <v>1156</v>
      </c>
      <c r="E42" s="420" t="s">
        <v>1157</v>
      </c>
      <c r="F42" s="420" t="s">
        <v>1158</v>
      </c>
      <c r="G42" s="420" t="s">
        <v>1159</v>
      </c>
      <c r="H42" s="420" t="s">
        <v>1160</v>
      </c>
      <c r="I42" s="420" t="s">
        <v>1161</v>
      </c>
      <c r="J42" s="420" t="s">
        <v>1162</v>
      </c>
      <c r="K42" s="420" t="s">
        <v>1163</v>
      </c>
      <c r="L42" s="420" t="s">
        <v>1164</v>
      </c>
      <c r="M42" s="420" t="s">
        <v>1165</v>
      </c>
      <c r="N42" s="420" t="s">
        <v>1166</v>
      </c>
      <c r="O42" s="420" t="s">
        <v>1167</v>
      </c>
      <c r="P42" s="420" t="s">
        <v>1168</v>
      </c>
      <c r="Q42" s="420" t="s">
        <v>1169</v>
      </c>
      <c r="R42" s="420" t="s">
        <v>1170</v>
      </c>
      <c r="S42" s="420" t="s">
        <v>1171</v>
      </c>
      <c r="T42" s="420" t="s">
        <v>1172</v>
      </c>
      <c r="U42" s="420" t="s">
        <v>1173</v>
      </c>
      <c r="V42" s="420" t="s">
        <v>1174</v>
      </c>
      <c r="W42" s="420" t="s">
        <v>1175</v>
      </c>
      <c r="X42" s="420" t="s">
        <v>1176</v>
      </c>
      <c r="Y42" s="420" t="s">
        <v>1177</v>
      </c>
      <c r="Z42" s="420" t="s">
        <v>1178</v>
      </c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</row>
    <row r="43" spans="1:36" ht="56.25" customHeight="1">
      <c r="A43">
        <v>6</v>
      </c>
      <c r="B43" s="420" t="s">
        <v>1179</v>
      </c>
      <c r="C43" s="420" t="s">
        <v>1180</v>
      </c>
      <c r="D43" s="420" t="s">
        <v>1181</v>
      </c>
      <c r="E43" s="420" t="s">
        <v>1182</v>
      </c>
      <c r="F43" s="420" t="s">
        <v>1183</v>
      </c>
      <c r="G43" s="420" t="s">
        <v>1184</v>
      </c>
      <c r="H43" s="420" t="s">
        <v>1185</v>
      </c>
      <c r="I43" s="420" t="s">
        <v>1186</v>
      </c>
      <c r="J43" s="420" t="s">
        <v>1187</v>
      </c>
      <c r="K43" s="420" t="s">
        <v>1188</v>
      </c>
      <c r="L43" s="420" t="s">
        <v>1189</v>
      </c>
      <c r="M43" s="420" t="s">
        <v>1190</v>
      </c>
      <c r="N43" s="420" t="s">
        <v>1191</v>
      </c>
      <c r="O43" s="420" t="s">
        <v>1192</v>
      </c>
      <c r="P43" s="420" t="s">
        <v>1193</v>
      </c>
      <c r="Q43" s="420" t="s">
        <v>1194</v>
      </c>
      <c r="R43" s="420" t="s">
        <v>1195</v>
      </c>
      <c r="S43" s="420" t="s">
        <v>1196</v>
      </c>
      <c r="T43" s="420" t="s">
        <v>1197</v>
      </c>
      <c r="U43" s="420" t="s">
        <v>1198</v>
      </c>
      <c r="V43" s="420" t="s">
        <v>1199</v>
      </c>
      <c r="W43" s="420" t="s">
        <v>1200</v>
      </c>
      <c r="X43" s="420"/>
      <c r="Y43" s="420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</row>
    <row r="44" spans="1:36">
      <c r="A44" s="3" t="s">
        <v>59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  <c r="U44" s="420"/>
      <c r="V44" s="420"/>
      <c r="W44" s="420"/>
      <c r="X44" s="420"/>
      <c r="Y44" s="420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</row>
    <row r="45" spans="1:36" ht="56.25" customHeight="1">
      <c r="A45">
        <v>1</v>
      </c>
      <c r="B45" s="420" t="s">
        <v>1201</v>
      </c>
      <c r="C45" s="420" t="s">
        <v>1202</v>
      </c>
      <c r="D45" s="420" t="s">
        <v>1203</v>
      </c>
      <c r="E45" s="420" t="s">
        <v>1204</v>
      </c>
      <c r="F45" s="420" t="s">
        <v>1205</v>
      </c>
      <c r="G45" s="420" t="s">
        <v>1206</v>
      </c>
      <c r="H45" s="420" t="s">
        <v>1207</v>
      </c>
      <c r="I45" s="420" t="s">
        <v>1208</v>
      </c>
      <c r="J45" s="420" t="s">
        <v>1209</v>
      </c>
      <c r="K45" s="420" t="s">
        <v>1210</v>
      </c>
      <c r="L45" s="420" t="s">
        <v>1211</v>
      </c>
      <c r="M45" s="420" t="s">
        <v>1212</v>
      </c>
      <c r="N45" s="420" t="s">
        <v>1213</v>
      </c>
      <c r="O45" s="420" t="s">
        <v>1214</v>
      </c>
      <c r="P45" s="420" t="s">
        <v>1215</v>
      </c>
      <c r="Q45" s="420" t="s">
        <v>1216</v>
      </c>
      <c r="R45" s="420" t="s">
        <v>1217</v>
      </c>
      <c r="S45" s="420" t="s">
        <v>1218</v>
      </c>
      <c r="T45" s="420"/>
      <c r="U45" s="420"/>
      <c r="V45" s="420"/>
      <c r="W45" s="420"/>
      <c r="X45" s="420"/>
      <c r="Y45" s="420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</row>
    <row r="46" spans="1:36" ht="56.25" customHeight="1">
      <c r="A46">
        <v>2</v>
      </c>
      <c r="B46" s="420" t="s">
        <v>1219</v>
      </c>
      <c r="C46" s="420" t="s">
        <v>1220</v>
      </c>
      <c r="D46" s="420" t="s">
        <v>1221</v>
      </c>
      <c r="E46" s="420" t="s">
        <v>1222</v>
      </c>
      <c r="F46" s="420" t="s">
        <v>1223</v>
      </c>
      <c r="G46" s="420" t="s">
        <v>1224</v>
      </c>
      <c r="H46" s="420" t="s">
        <v>1225</v>
      </c>
      <c r="I46" s="420" t="s">
        <v>1226</v>
      </c>
      <c r="J46" s="420" t="s">
        <v>1228</v>
      </c>
      <c r="K46" s="420" t="s">
        <v>1229</v>
      </c>
      <c r="L46" s="420" t="s">
        <v>1227</v>
      </c>
      <c r="M46" s="420" t="s">
        <v>1230</v>
      </c>
      <c r="N46" s="420" t="s">
        <v>1231</v>
      </c>
      <c r="O46" s="420" t="s">
        <v>1232</v>
      </c>
      <c r="P46" s="420" t="s">
        <v>1233</v>
      </c>
      <c r="Q46" s="420" t="s">
        <v>1234</v>
      </c>
      <c r="R46" s="420" t="s">
        <v>1235</v>
      </c>
      <c r="S46" s="420" t="s">
        <v>1236</v>
      </c>
      <c r="T46" s="420" t="s">
        <v>1237</v>
      </c>
      <c r="U46" s="420" t="s">
        <v>1238</v>
      </c>
      <c r="V46" s="420" t="s">
        <v>1239</v>
      </c>
      <c r="W46" s="420" t="s">
        <v>1240</v>
      </c>
      <c r="X46" s="420" t="s">
        <v>1241</v>
      </c>
      <c r="Y46" s="420" t="s">
        <v>1242</v>
      </c>
      <c r="Z46" s="420" t="s">
        <v>1243</v>
      </c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</row>
    <row r="47" spans="1:36" ht="56.25" customHeight="1">
      <c r="A47">
        <v>3</v>
      </c>
      <c r="B47" s="420" t="s">
        <v>1244</v>
      </c>
      <c r="C47" s="420" t="s">
        <v>1245</v>
      </c>
      <c r="D47" s="420" t="s">
        <v>1246</v>
      </c>
      <c r="E47" s="420" t="s">
        <v>1247</v>
      </c>
      <c r="F47" s="420" t="s">
        <v>1248</v>
      </c>
      <c r="G47" s="420" t="s">
        <v>1249</v>
      </c>
      <c r="H47" s="420" t="s">
        <v>1250</v>
      </c>
      <c r="I47" s="420" t="s">
        <v>1251</v>
      </c>
      <c r="J47" s="420" t="s">
        <v>1252</v>
      </c>
      <c r="K47" s="420" t="s">
        <v>1253</v>
      </c>
      <c r="L47" s="420" t="s">
        <v>1254</v>
      </c>
      <c r="M47" s="420" t="s">
        <v>1255</v>
      </c>
      <c r="N47" s="420" t="s">
        <v>1264</v>
      </c>
      <c r="O47" s="420" t="s">
        <v>1265</v>
      </c>
      <c r="P47" s="420" t="s">
        <v>1266</v>
      </c>
      <c r="Q47" s="420" t="s">
        <v>1267</v>
      </c>
      <c r="R47" s="420" t="s">
        <v>1268</v>
      </c>
      <c r="S47" s="420" t="s">
        <v>1269</v>
      </c>
      <c r="T47" s="420" t="s">
        <v>1270</v>
      </c>
      <c r="U47" s="420" t="s">
        <v>1271</v>
      </c>
      <c r="V47" s="420" t="s">
        <v>1272</v>
      </c>
      <c r="W47" s="420" t="s">
        <v>1256</v>
      </c>
      <c r="X47" s="420" t="s">
        <v>1257</v>
      </c>
      <c r="Y47" s="420" t="s">
        <v>1258</v>
      </c>
      <c r="Z47" s="420" t="s">
        <v>1259</v>
      </c>
      <c r="AA47" s="420" t="s">
        <v>1260</v>
      </c>
      <c r="AB47" s="420" t="s">
        <v>1261</v>
      </c>
      <c r="AC47" s="420" t="s">
        <v>1262</v>
      </c>
      <c r="AD47" s="420" t="s">
        <v>1263</v>
      </c>
      <c r="AE47" s="420"/>
      <c r="AF47" s="420"/>
      <c r="AG47" s="420"/>
      <c r="AH47" s="420"/>
      <c r="AI47" s="420"/>
      <c r="AJ47" s="420"/>
    </row>
    <row r="48" spans="1:36" ht="56.25" customHeight="1">
      <c r="A48">
        <v>4</v>
      </c>
      <c r="B48" s="420" t="s">
        <v>1273</v>
      </c>
      <c r="C48" s="420" t="s">
        <v>1274</v>
      </c>
      <c r="D48" s="420" t="s">
        <v>1275</v>
      </c>
      <c r="E48" s="420" t="s">
        <v>1276</v>
      </c>
      <c r="F48" s="420" t="s">
        <v>1277</v>
      </c>
      <c r="G48" s="420" t="s">
        <v>1278</v>
      </c>
      <c r="H48" s="420" t="s">
        <v>1279</v>
      </c>
      <c r="I48" s="420" t="s">
        <v>1280</v>
      </c>
      <c r="J48" s="420" t="s">
        <v>1281</v>
      </c>
      <c r="K48" s="420" t="s">
        <v>1282</v>
      </c>
      <c r="L48" s="420" t="s">
        <v>1283</v>
      </c>
      <c r="M48" s="420" t="s">
        <v>1284</v>
      </c>
      <c r="N48" s="420" t="s">
        <v>1285</v>
      </c>
      <c r="O48" s="420" t="s">
        <v>1286</v>
      </c>
      <c r="P48" s="420" t="s">
        <v>1287</v>
      </c>
      <c r="Q48" s="420" t="s">
        <v>1288</v>
      </c>
      <c r="R48" s="420" t="s">
        <v>1289</v>
      </c>
      <c r="S48" s="420" t="s">
        <v>1290</v>
      </c>
      <c r="T48" s="420" t="s">
        <v>1291</v>
      </c>
      <c r="U48" s="420" t="s">
        <v>1292</v>
      </c>
      <c r="V48" s="420" t="s">
        <v>1293</v>
      </c>
      <c r="W48" s="420" t="s">
        <v>1294</v>
      </c>
      <c r="X48" s="420" t="s">
        <v>1295</v>
      </c>
      <c r="Y48" s="420" t="s">
        <v>1296</v>
      </c>
      <c r="Z48" s="420" t="s">
        <v>1297</v>
      </c>
      <c r="AA48" s="420" t="s">
        <v>1298</v>
      </c>
      <c r="AB48" s="420" t="s">
        <v>1299</v>
      </c>
      <c r="AC48" s="420" t="s">
        <v>1300</v>
      </c>
      <c r="AD48" s="420"/>
      <c r="AE48" s="420"/>
      <c r="AF48" s="420"/>
      <c r="AG48" s="420"/>
      <c r="AH48" s="420"/>
      <c r="AI48" s="420"/>
      <c r="AJ48" s="420"/>
    </row>
    <row r="49" spans="1:36" ht="56.25" customHeight="1">
      <c r="A49">
        <v>5</v>
      </c>
      <c r="B49" s="420" t="s">
        <v>1301</v>
      </c>
      <c r="C49" s="420" t="s">
        <v>1302</v>
      </c>
      <c r="D49" s="420" t="s">
        <v>1303</v>
      </c>
      <c r="E49" s="420" t="s">
        <v>1304</v>
      </c>
      <c r="F49" s="420" t="s">
        <v>1305</v>
      </c>
      <c r="G49" s="420" t="s">
        <v>1306</v>
      </c>
      <c r="H49" s="420" t="s">
        <v>1307</v>
      </c>
      <c r="I49" s="420" t="s">
        <v>1308</v>
      </c>
      <c r="J49" s="420" t="s">
        <v>1309</v>
      </c>
      <c r="K49" s="420" t="s">
        <v>1310</v>
      </c>
      <c r="L49" s="420" t="s">
        <v>1311</v>
      </c>
      <c r="M49" s="420" t="s">
        <v>1312</v>
      </c>
      <c r="N49" s="420" t="s">
        <v>1313</v>
      </c>
      <c r="O49" s="420" t="s">
        <v>1314</v>
      </c>
      <c r="P49" s="420" t="s">
        <v>1315</v>
      </c>
      <c r="Q49" s="420" t="s">
        <v>1316</v>
      </c>
      <c r="R49" s="420" t="s">
        <v>1317</v>
      </c>
      <c r="S49" s="420" t="s">
        <v>1318</v>
      </c>
      <c r="T49" s="420" t="s">
        <v>1319</v>
      </c>
      <c r="U49" s="420" t="s">
        <v>1320</v>
      </c>
      <c r="V49" s="420" t="s">
        <v>1321</v>
      </c>
      <c r="W49" s="420" t="s">
        <v>1322</v>
      </c>
      <c r="X49" s="420" t="s">
        <v>1323</v>
      </c>
      <c r="Y49" s="420" t="s">
        <v>1324</v>
      </c>
      <c r="Z49" s="420" t="s">
        <v>1325</v>
      </c>
      <c r="AA49" s="420" t="s">
        <v>1326</v>
      </c>
      <c r="AB49" s="420"/>
      <c r="AC49" s="420"/>
      <c r="AD49" s="420"/>
      <c r="AE49" s="420"/>
      <c r="AF49" s="420"/>
      <c r="AG49" s="420"/>
      <c r="AH49" s="420"/>
      <c r="AI49" s="420"/>
      <c r="AJ49" s="420"/>
    </row>
    <row r="50" spans="1:36" ht="56.25" customHeight="1">
      <c r="A50">
        <v>6</v>
      </c>
      <c r="B50" s="420" t="s">
        <v>1327</v>
      </c>
      <c r="C50" s="420" t="s">
        <v>1328</v>
      </c>
      <c r="D50" s="420" t="s">
        <v>1329</v>
      </c>
      <c r="E50" s="420" t="s">
        <v>1330</v>
      </c>
      <c r="F50" s="420" t="s">
        <v>1331</v>
      </c>
      <c r="G50" s="420" t="s">
        <v>1332</v>
      </c>
      <c r="H50" s="420" t="s">
        <v>1333</v>
      </c>
      <c r="I50" s="420" t="s">
        <v>1334</v>
      </c>
      <c r="J50" s="420" t="s">
        <v>1335</v>
      </c>
      <c r="K50" s="420" t="s">
        <v>1336</v>
      </c>
      <c r="L50" s="420" t="s">
        <v>1337</v>
      </c>
      <c r="M50" s="420" t="s">
        <v>1338</v>
      </c>
      <c r="N50" s="420" t="s">
        <v>1339</v>
      </c>
      <c r="O50" s="420" t="s">
        <v>1340</v>
      </c>
      <c r="P50" s="420" t="s">
        <v>1341</v>
      </c>
      <c r="Q50" s="420" t="s">
        <v>1342</v>
      </c>
      <c r="R50" s="420" t="s">
        <v>1343</v>
      </c>
      <c r="S50" s="420" t="s">
        <v>1344</v>
      </c>
      <c r="T50" s="420" t="s">
        <v>1345</v>
      </c>
      <c r="U50" s="420" t="s">
        <v>1346</v>
      </c>
      <c r="V50" s="420" t="s">
        <v>1347</v>
      </c>
      <c r="W50" s="420" t="s">
        <v>1348</v>
      </c>
      <c r="X50" s="420" t="s">
        <v>1349</v>
      </c>
      <c r="Y50" s="420" t="s">
        <v>1350</v>
      </c>
      <c r="Z50" s="420" t="s">
        <v>1351</v>
      </c>
      <c r="AA50" s="420" t="s">
        <v>1352</v>
      </c>
      <c r="AB50" s="420"/>
      <c r="AC50" s="420"/>
      <c r="AD50" s="420"/>
      <c r="AE50" s="420"/>
      <c r="AF50" s="420"/>
      <c r="AG50" s="420"/>
      <c r="AH50" s="420"/>
      <c r="AI50" s="420"/>
      <c r="AJ50" s="420"/>
    </row>
    <row r="51" spans="1:36">
      <c r="A51" s="3" t="s">
        <v>1679</v>
      </c>
      <c r="B51" s="420"/>
      <c r="C51" s="420"/>
      <c r="D51" s="420"/>
      <c r="E51" s="420"/>
      <c r="F51" s="420"/>
      <c r="G51" s="420"/>
      <c r="H51" s="420"/>
      <c r="I51" s="420"/>
      <c r="J51" s="420"/>
      <c r="K51" s="420"/>
      <c r="L51" s="420"/>
      <c r="M51" s="420"/>
      <c r="N51" s="420"/>
      <c r="O51" s="420"/>
      <c r="P51" s="420"/>
      <c r="Q51" s="420"/>
      <c r="R51" s="420"/>
      <c r="S51" s="420"/>
      <c r="T51" s="420"/>
      <c r="U51" s="420"/>
      <c r="V51" s="420"/>
      <c r="W51" s="420"/>
      <c r="X51" s="420"/>
      <c r="Y51" s="420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</row>
    <row r="52" spans="1:36" ht="54.75" customHeight="1">
      <c r="A52">
        <v>1</v>
      </c>
      <c r="B52" s="420" t="s">
        <v>1353</v>
      </c>
      <c r="C52" s="420" t="s">
        <v>1354</v>
      </c>
      <c r="D52" s="420" t="s">
        <v>1355</v>
      </c>
      <c r="E52" s="420"/>
      <c r="F52" s="420"/>
      <c r="G52" s="420"/>
      <c r="H52" s="420"/>
      <c r="I52" s="420"/>
      <c r="J52" s="420"/>
      <c r="K52" s="420"/>
      <c r="L52" s="420"/>
      <c r="M52" s="420"/>
      <c r="N52" s="420"/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</row>
    <row r="53" spans="1:36" ht="54.75" customHeight="1">
      <c r="A53">
        <v>2</v>
      </c>
      <c r="B53" s="420" t="s">
        <v>1356</v>
      </c>
      <c r="C53" s="420" t="s">
        <v>1357</v>
      </c>
      <c r="D53" s="420" t="s">
        <v>1358</v>
      </c>
      <c r="E53" s="420"/>
      <c r="F53" s="420"/>
      <c r="G53" s="420"/>
      <c r="H53" s="420"/>
      <c r="I53" s="420"/>
      <c r="J53" s="420"/>
      <c r="K53" s="420"/>
      <c r="L53" s="420"/>
      <c r="M53" s="420"/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</row>
    <row r="54" spans="1:36" ht="54.75" customHeight="1">
      <c r="A54">
        <v>3</v>
      </c>
      <c r="B54" s="420" t="s">
        <v>1359</v>
      </c>
      <c r="C54" s="420" t="s">
        <v>1360</v>
      </c>
      <c r="D54" s="420" t="s">
        <v>1361</v>
      </c>
      <c r="E54" s="420"/>
      <c r="F54" s="420"/>
      <c r="G54" s="420"/>
      <c r="H54" s="420"/>
      <c r="I54" s="420"/>
      <c r="J54" s="420"/>
      <c r="K54" s="420"/>
      <c r="L54" s="420"/>
      <c r="M54" s="420"/>
      <c r="N54" s="420"/>
      <c r="O54" s="420"/>
      <c r="P54" s="420"/>
      <c r="Q54" s="420"/>
      <c r="R54" s="420"/>
      <c r="S54" s="420"/>
      <c r="T54" s="420"/>
      <c r="U54" s="420"/>
      <c r="V54" s="420"/>
      <c r="W54" s="420"/>
      <c r="X54" s="420"/>
      <c r="Y54" s="420"/>
      <c r="Z54" s="420"/>
      <c r="AA54" s="420"/>
      <c r="AB54" s="420"/>
      <c r="AC54" s="420"/>
      <c r="AD54" s="420"/>
      <c r="AE54" s="420"/>
      <c r="AF54" s="420"/>
      <c r="AG54" s="420"/>
      <c r="AH54" s="420"/>
      <c r="AI54" s="420"/>
      <c r="AJ54" s="420"/>
    </row>
    <row r="55" spans="1:36" ht="54.75" customHeight="1">
      <c r="A55">
        <v>4</v>
      </c>
      <c r="B55" s="420" t="s">
        <v>1362</v>
      </c>
      <c r="C55" s="420" t="s">
        <v>1363</v>
      </c>
      <c r="D55" s="420" t="s">
        <v>1364</v>
      </c>
      <c r="E55" s="420" t="s">
        <v>1365</v>
      </c>
      <c r="F55" s="419" t="s">
        <v>1680</v>
      </c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420"/>
      <c r="R55" s="420"/>
      <c r="S55" s="420"/>
      <c r="T55" s="420"/>
      <c r="U55" s="420"/>
      <c r="V55" s="420"/>
      <c r="W55" s="420"/>
      <c r="X55" s="420"/>
      <c r="Y55" s="420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</row>
    <row r="56" spans="1:36" ht="54.75" customHeight="1">
      <c r="A56">
        <v>5</v>
      </c>
      <c r="B56" s="420" t="s">
        <v>1366</v>
      </c>
      <c r="C56" s="420" t="s">
        <v>1367</v>
      </c>
      <c r="D56" s="420" t="s">
        <v>1368</v>
      </c>
      <c r="E56" s="420" t="s">
        <v>1369</v>
      </c>
      <c r="F56" s="420" t="s">
        <v>1370</v>
      </c>
      <c r="G56" s="420" t="s">
        <v>1371</v>
      </c>
      <c r="H56" s="420"/>
      <c r="I56" s="420"/>
      <c r="J56" s="420"/>
      <c r="K56" s="420"/>
      <c r="L56" s="420"/>
      <c r="M56" s="420"/>
      <c r="N56" s="420"/>
      <c r="O56" s="420"/>
      <c r="P56" s="420"/>
      <c r="Q56" s="420"/>
      <c r="R56" s="420"/>
      <c r="S56" s="420"/>
      <c r="T56" s="420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</row>
    <row r="57" spans="1:36" ht="54.75" customHeight="1">
      <c r="A57">
        <v>6</v>
      </c>
      <c r="B57" s="420" t="s">
        <v>1372</v>
      </c>
      <c r="C57" s="420" t="s">
        <v>1373</v>
      </c>
      <c r="D57" s="420" t="s">
        <v>1374</v>
      </c>
      <c r="E57" s="420" t="s">
        <v>1375</v>
      </c>
      <c r="F57" s="420" t="s">
        <v>1376</v>
      </c>
      <c r="G57" s="420"/>
      <c r="H57" s="420"/>
      <c r="I57" s="420"/>
      <c r="J57" s="420"/>
      <c r="K57" s="420"/>
      <c r="L57" s="420"/>
      <c r="M57" s="420"/>
      <c r="N57" s="420"/>
      <c r="O57" s="420"/>
      <c r="P57" s="420"/>
      <c r="Q57" s="420"/>
      <c r="R57" s="420"/>
      <c r="S57" s="420"/>
      <c r="T57" s="420"/>
      <c r="U57" s="420"/>
      <c r="V57" s="420"/>
      <c r="W57" s="420"/>
      <c r="X57" s="420"/>
      <c r="Y57" s="420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</row>
    <row r="58" spans="1:36">
      <c r="A58" s="3" t="s">
        <v>60</v>
      </c>
      <c r="B58" s="420"/>
      <c r="C58" s="420"/>
      <c r="D58" s="420"/>
      <c r="E58" s="420"/>
      <c r="F58" s="420"/>
      <c r="G58" s="420"/>
      <c r="H58" s="420"/>
      <c r="I58" s="420"/>
      <c r="J58" s="420"/>
      <c r="K58" s="420"/>
      <c r="L58" s="420"/>
      <c r="M58" s="420"/>
      <c r="N58" s="420"/>
      <c r="O58" s="420"/>
      <c r="P58" s="420"/>
      <c r="Q58" s="420"/>
      <c r="R58" s="420"/>
      <c r="S58" s="420"/>
      <c r="T58" s="420"/>
      <c r="U58" s="420"/>
      <c r="V58" s="420"/>
      <c r="W58" s="420"/>
      <c r="X58" s="420"/>
      <c r="Y58" s="420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</row>
    <row r="59" spans="1:36" ht="61.5" customHeight="1">
      <c r="A59">
        <v>1</v>
      </c>
      <c r="B59" s="420" t="s">
        <v>1377</v>
      </c>
      <c r="C59" s="420" t="s">
        <v>1378</v>
      </c>
      <c r="D59" s="420" t="s">
        <v>1379</v>
      </c>
      <c r="E59" s="420" t="s">
        <v>1380</v>
      </c>
      <c r="F59" s="420" t="s">
        <v>1381</v>
      </c>
      <c r="G59" s="420" t="s">
        <v>1382</v>
      </c>
      <c r="H59" s="420" t="s">
        <v>1383</v>
      </c>
      <c r="I59" s="420" t="s">
        <v>1384</v>
      </c>
      <c r="J59" s="420" t="s">
        <v>1385</v>
      </c>
      <c r="K59" s="420" t="s">
        <v>1386</v>
      </c>
      <c r="L59" s="420" t="s">
        <v>1387</v>
      </c>
      <c r="M59" s="420" t="s">
        <v>1388</v>
      </c>
      <c r="N59" s="420" t="s">
        <v>1389</v>
      </c>
      <c r="O59" s="420" t="s">
        <v>1390</v>
      </c>
      <c r="P59" s="420" t="s">
        <v>1391</v>
      </c>
      <c r="Q59" s="420" t="s">
        <v>1392</v>
      </c>
      <c r="R59" s="420"/>
      <c r="S59" s="420"/>
      <c r="T59" s="420"/>
      <c r="U59" s="420"/>
      <c r="V59" s="420"/>
      <c r="W59" s="420"/>
      <c r="X59" s="420"/>
      <c r="Y59" s="420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</row>
    <row r="60" spans="1:36" ht="61.5" customHeight="1">
      <c r="A60">
        <v>2</v>
      </c>
      <c r="B60" s="420" t="s">
        <v>1393</v>
      </c>
      <c r="C60" s="420" t="s">
        <v>1394</v>
      </c>
      <c r="D60" s="420" t="s">
        <v>1395</v>
      </c>
      <c r="E60" s="420" t="s">
        <v>1396</v>
      </c>
      <c r="F60" s="420" t="s">
        <v>1397</v>
      </c>
      <c r="G60" s="420" t="s">
        <v>1398</v>
      </c>
      <c r="H60" s="420" t="s">
        <v>1399</v>
      </c>
      <c r="I60" s="420" t="s">
        <v>1400</v>
      </c>
      <c r="J60" s="420" t="s">
        <v>1401</v>
      </c>
      <c r="K60" s="420" t="s">
        <v>1402</v>
      </c>
      <c r="L60" s="420" t="s">
        <v>1403</v>
      </c>
      <c r="M60" s="420" t="s">
        <v>1404</v>
      </c>
      <c r="N60" s="420" t="s">
        <v>1405</v>
      </c>
      <c r="O60" s="420" t="s">
        <v>1406</v>
      </c>
      <c r="P60" s="420" t="s">
        <v>1407</v>
      </c>
      <c r="Q60" s="420" t="s">
        <v>1408</v>
      </c>
      <c r="R60" s="420"/>
      <c r="S60" s="420"/>
      <c r="T60" s="420"/>
      <c r="U60" s="420"/>
      <c r="V60" s="420"/>
      <c r="W60" s="420"/>
      <c r="X60" s="420"/>
      <c r="Y60" s="420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</row>
    <row r="61" spans="1:36" ht="61.5" customHeight="1">
      <c r="A61">
        <v>3</v>
      </c>
      <c r="B61" s="420" t="s">
        <v>1409</v>
      </c>
      <c r="C61" s="420" t="s">
        <v>1410</v>
      </c>
      <c r="D61" s="420" t="s">
        <v>1411</v>
      </c>
      <c r="E61" s="420" t="s">
        <v>1412</v>
      </c>
      <c r="F61" s="420" t="s">
        <v>1413</v>
      </c>
      <c r="G61" s="420" t="s">
        <v>1414</v>
      </c>
      <c r="H61" s="420" t="s">
        <v>1415</v>
      </c>
      <c r="I61" s="420" t="s">
        <v>1416</v>
      </c>
      <c r="J61" s="420" t="s">
        <v>1417</v>
      </c>
      <c r="K61" s="420" t="s">
        <v>1418</v>
      </c>
      <c r="L61" s="420" t="s">
        <v>1419</v>
      </c>
      <c r="M61" s="420" t="s">
        <v>1420</v>
      </c>
      <c r="N61" s="420" t="s">
        <v>1421</v>
      </c>
      <c r="O61" s="420" t="s">
        <v>1422</v>
      </c>
      <c r="P61" s="420" t="s">
        <v>1423</v>
      </c>
      <c r="Q61" s="420" t="s">
        <v>1424</v>
      </c>
      <c r="R61" s="420" t="s">
        <v>1425</v>
      </c>
      <c r="S61" s="420" t="s">
        <v>1426</v>
      </c>
      <c r="T61" s="420"/>
      <c r="U61" s="420"/>
      <c r="V61" s="420"/>
      <c r="W61" s="420"/>
      <c r="X61" s="420"/>
      <c r="Y61" s="420"/>
      <c r="Z61" s="420"/>
      <c r="AA61" s="420"/>
      <c r="AB61" s="420"/>
      <c r="AC61" s="420"/>
      <c r="AD61" s="420"/>
      <c r="AE61" s="420"/>
      <c r="AF61" s="420"/>
      <c r="AG61" s="420"/>
      <c r="AH61" s="420"/>
      <c r="AI61" s="420"/>
      <c r="AJ61" s="420"/>
    </row>
    <row r="62" spans="1:36" ht="61.5" customHeight="1">
      <c r="A62">
        <v>4</v>
      </c>
      <c r="B62" s="420" t="s">
        <v>1427</v>
      </c>
      <c r="C62" s="420" t="s">
        <v>1428</v>
      </c>
      <c r="D62" s="420" t="s">
        <v>1429</v>
      </c>
      <c r="E62" s="420" t="s">
        <v>1430</v>
      </c>
      <c r="F62" s="420" t="s">
        <v>1431</v>
      </c>
      <c r="G62" s="420" t="s">
        <v>1432</v>
      </c>
      <c r="H62" s="420" t="s">
        <v>1433</v>
      </c>
      <c r="I62" s="420" t="s">
        <v>1434</v>
      </c>
      <c r="J62" s="420" t="s">
        <v>1435</v>
      </c>
      <c r="K62" s="420" t="s">
        <v>1436</v>
      </c>
      <c r="L62" s="420" t="s">
        <v>1437</v>
      </c>
      <c r="M62" s="420" t="s">
        <v>1438</v>
      </c>
      <c r="N62" s="420" t="s">
        <v>1439</v>
      </c>
      <c r="O62" s="420" t="s">
        <v>1440</v>
      </c>
      <c r="P62" s="420" t="s">
        <v>1441</v>
      </c>
      <c r="Q62" s="420" t="s">
        <v>1442</v>
      </c>
      <c r="R62" s="420" t="s">
        <v>1443</v>
      </c>
      <c r="S62" s="420" t="s">
        <v>1444</v>
      </c>
      <c r="T62" s="420" t="s">
        <v>1445</v>
      </c>
      <c r="U62" s="420" t="s">
        <v>1446</v>
      </c>
      <c r="V62" s="420"/>
      <c r="W62" s="420"/>
      <c r="X62" s="420"/>
      <c r="Y62" s="420"/>
      <c r="Z62" s="420"/>
      <c r="AA62" s="420"/>
      <c r="AB62" s="420"/>
      <c r="AC62" s="420"/>
      <c r="AD62" s="420"/>
      <c r="AE62" s="420"/>
      <c r="AF62" s="420"/>
      <c r="AG62" s="420"/>
      <c r="AH62" s="420"/>
      <c r="AI62" s="420"/>
      <c r="AJ62" s="420"/>
    </row>
    <row r="63" spans="1:36" ht="61.5" customHeight="1">
      <c r="A63">
        <v>5</v>
      </c>
      <c r="B63" s="420" t="s">
        <v>1447</v>
      </c>
      <c r="C63" s="420" t="s">
        <v>1448</v>
      </c>
      <c r="D63" s="420" t="s">
        <v>1449</v>
      </c>
      <c r="E63" s="420" t="s">
        <v>1450</v>
      </c>
      <c r="F63" s="420" t="s">
        <v>1451</v>
      </c>
      <c r="G63" s="420" t="s">
        <v>1452</v>
      </c>
      <c r="H63" s="420" t="s">
        <v>1453</v>
      </c>
      <c r="I63" s="420" t="s">
        <v>1454</v>
      </c>
      <c r="J63" s="420" t="s">
        <v>1455</v>
      </c>
      <c r="K63" s="420" t="s">
        <v>1456</v>
      </c>
      <c r="L63" s="420" t="s">
        <v>1457</v>
      </c>
      <c r="M63" s="420" t="s">
        <v>1458</v>
      </c>
      <c r="N63" s="420" t="s">
        <v>1459</v>
      </c>
      <c r="O63" s="420" t="s">
        <v>1460</v>
      </c>
      <c r="P63" s="420" t="s">
        <v>1461</v>
      </c>
      <c r="Q63" s="420" t="s">
        <v>1462</v>
      </c>
      <c r="R63" s="420" t="s">
        <v>1463</v>
      </c>
      <c r="S63" s="420" t="s">
        <v>1464</v>
      </c>
      <c r="T63" s="420" t="s">
        <v>1465</v>
      </c>
      <c r="U63" s="420" t="s">
        <v>1466</v>
      </c>
      <c r="V63" s="420"/>
      <c r="W63" s="420"/>
      <c r="X63" s="420"/>
      <c r="Y63" s="420"/>
      <c r="Z63" s="420"/>
      <c r="AA63" s="420"/>
      <c r="AB63" s="420"/>
      <c r="AC63" s="420"/>
      <c r="AD63" s="420"/>
      <c r="AE63" s="420"/>
      <c r="AF63" s="420"/>
      <c r="AG63" s="420"/>
      <c r="AH63" s="420"/>
      <c r="AI63" s="420"/>
      <c r="AJ63" s="420"/>
    </row>
    <row r="64" spans="1:36" ht="61.5" customHeight="1">
      <c r="A64">
        <v>6</v>
      </c>
      <c r="B64" s="420" t="s">
        <v>1467</v>
      </c>
      <c r="C64" s="420" t="s">
        <v>1468</v>
      </c>
      <c r="D64" s="420" t="s">
        <v>1469</v>
      </c>
      <c r="E64" s="420" t="s">
        <v>1470</v>
      </c>
      <c r="F64" s="420" t="s">
        <v>1471</v>
      </c>
      <c r="G64" s="420" t="s">
        <v>1472</v>
      </c>
      <c r="H64" s="420" t="s">
        <v>1473</v>
      </c>
      <c r="I64" s="420" t="s">
        <v>1474</v>
      </c>
      <c r="J64" s="420" t="s">
        <v>1475</v>
      </c>
      <c r="K64" s="420" t="s">
        <v>1476</v>
      </c>
      <c r="L64" s="420" t="s">
        <v>1477</v>
      </c>
      <c r="M64" s="420" t="s">
        <v>1478</v>
      </c>
      <c r="N64" s="420" t="s">
        <v>1479</v>
      </c>
      <c r="O64" s="420" t="s">
        <v>1480</v>
      </c>
      <c r="P64" s="420" t="s">
        <v>1481</v>
      </c>
      <c r="Q64" s="420" t="s">
        <v>1482</v>
      </c>
      <c r="R64" s="420" t="s">
        <v>1483</v>
      </c>
      <c r="S64" s="420" t="s">
        <v>1484</v>
      </c>
      <c r="T64" s="420" t="s">
        <v>1485</v>
      </c>
      <c r="U64" s="420" t="s">
        <v>1486</v>
      </c>
      <c r="V64" s="420"/>
      <c r="W64" s="420"/>
      <c r="X64" s="420"/>
      <c r="Y64" s="420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</row>
    <row r="65" spans="1:36">
      <c r="A65" s="3" t="str">
        <f>ข้อมูลพื้นฐาน!A25</f>
        <v>ภาษาอังกฤษเพื่อการสื่อสาร</v>
      </c>
      <c r="B65" s="420"/>
      <c r="C65" s="420"/>
      <c r="D65" s="420"/>
      <c r="E65" s="420"/>
      <c r="F65" s="420"/>
      <c r="G65" s="420"/>
      <c r="H65" s="420"/>
      <c r="I65" s="420"/>
      <c r="J65" s="420"/>
      <c r="K65" s="420"/>
      <c r="L65" s="420"/>
      <c r="M65" s="420"/>
      <c r="N65" s="420"/>
      <c r="O65" s="420"/>
      <c r="P65" s="420"/>
      <c r="Q65" s="420"/>
      <c r="R65" s="420"/>
      <c r="S65" s="420"/>
      <c r="T65" s="420"/>
      <c r="U65" s="420"/>
      <c r="V65" s="420"/>
      <c r="W65" s="420"/>
      <c r="X65" s="420"/>
      <c r="Y65" s="420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</row>
    <row r="66" spans="1:36">
      <c r="A66">
        <v>1</v>
      </c>
      <c r="B66" s="420"/>
      <c r="C66" s="420"/>
      <c r="D66" s="420"/>
      <c r="E66" s="420"/>
      <c r="F66" s="420"/>
      <c r="G66" s="420"/>
      <c r="H66" s="420"/>
      <c r="I66" s="420"/>
      <c r="J66" s="420"/>
      <c r="K66" s="420"/>
      <c r="L66" s="420"/>
      <c r="M66" s="420"/>
      <c r="N66" s="420"/>
      <c r="O66" s="420"/>
      <c r="P66" s="420"/>
      <c r="Q66" s="420"/>
      <c r="R66" s="420"/>
      <c r="S66" s="420"/>
      <c r="T66" s="420"/>
      <c r="U66" s="420"/>
      <c r="V66" s="420"/>
      <c r="W66" s="420"/>
      <c r="X66" s="420"/>
      <c r="Y66" s="420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</row>
    <row r="67" spans="1:36">
      <c r="A67">
        <v>2</v>
      </c>
      <c r="B67" s="420"/>
      <c r="C67" s="420"/>
      <c r="D67" s="420"/>
      <c r="E67" s="420"/>
      <c r="F67" s="420"/>
      <c r="G67" s="420"/>
      <c r="H67" s="420"/>
      <c r="I67" s="420"/>
      <c r="J67" s="420"/>
      <c r="K67" s="420"/>
      <c r="L67" s="420"/>
      <c r="M67" s="420"/>
      <c r="N67" s="420"/>
      <c r="O67" s="420"/>
      <c r="P67" s="420"/>
      <c r="Q67" s="420"/>
      <c r="R67" s="420"/>
      <c r="S67" s="420"/>
      <c r="T67" s="420"/>
      <c r="U67" s="420"/>
      <c r="V67" s="420"/>
      <c r="W67" s="420"/>
      <c r="X67" s="420"/>
      <c r="Y67" s="420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</row>
    <row r="68" spans="1:36">
      <c r="A68">
        <v>3</v>
      </c>
      <c r="B68" s="420"/>
      <c r="C68" s="420"/>
      <c r="D68" s="420"/>
      <c r="E68" s="420"/>
      <c r="F68" s="420"/>
      <c r="G68" s="420"/>
      <c r="H68" s="420"/>
      <c r="I68" s="420"/>
      <c r="J68" s="420"/>
      <c r="K68" s="420"/>
      <c r="L68" s="420"/>
      <c r="M68" s="420"/>
      <c r="N68" s="420"/>
      <c r="O68" s="420"/>
      <c r="P68" s="420"/>
      <c r="Q68" s="420"/>
      <c r="R68" s="420"/>
      <c r="S68" s="420"/>
      <c r="T68" s="420"/>
      <c r="U68" s="420"/>
      <c r="V68" s="420"/>
      <c r="W68" s="420"/>
      <c r="X68" s="420"/>
      <c r="Y68" s="420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</row>
    <row r="69" spans="1:36">
      <c r="A69">
        <v>4</v>
      </c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  <c r="N69" s="420"/>
      <c r="O69" s="420"/>
      <c r="P69" s="420"/>
      <c r="Q69" s="420"/>
      <c r="R69" s="420"/>
      <c r="S69" s="420"/>
      <c r="T69" s="420"/>
      <c r="U69" s="420"/>
      <c r="V69" s="420"/>
      <c r="W69" s="420"/>
      <c r="X69" s="420"/>
      <c r="Y69" s="420"/>
      <c r="Z69" s="420"/>
      <c r="AA69" s="420"/>
      <c r="AB69" s="420"/>
      <c r="AC69" s="420"/>
      <c r="AD69" s="420"/>
      <c r="AE69" s="420"/>
      <c r="AF69" s="420"/>
      <c r="AG69" s="420"/>
      <c r="AH69" s="420"/>
      <c r="AI69" s="420"/>
      <c r="AJ69" s="420"/>
    </row>
    <row r="70" spans="1:36">
      <c r="A70">
        <v>5</v>
      </c>
      <c r="B70" s="420"/>
      <c r="C70" s="420"/>
      <c r="D70" s="420"/>
      <c r="E70" s="420"/>
      <c r="F70" s="420"/>
      <c r="G70" s="420"/>
      <c r="H70" s="420"/>
      <c r="I70" s="420"/>
      <c r="J70" s="420"/>
      <c r="K70" s="420"/>
      <c r="L70" s="420"/>
      <c r="M70" s="420"/>
      <c r="N70" s="420"/>
      <c r="O70" s="420"/>
      <c r="P70" s="420"/>
      <c r="Q70" s="420"/>
      <c r="R70" s="420"/>
      <c r="S70" s="420"/>
      <c r="T70" s="420"/>
      <c r="U70" s="420"/>
      <c r="V70" s="420"/>
      <c r="W70" s="420"/>
      <c r="X70" s="420"/>
      <c r="Y70" s="420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</row>
    <row r="71" spans="1:36">
      <c r="A71">
        <v>6</v>
      </c>
      <c r="B71" s="420"/>
      <c r="C71" s="420"/>
      <c r="D71" s="420"/>
      <c r="E71" s="420"/>
      <c r="F71" s="420"/>
      <c r="G71" s="420"/>
      <c r="H71" s="420"/>
      <c r="I71" s="420"/>
      <c r="J71" s="420"/>
      <c r="K71" s="420"/>
      <c r="L71" s="420"/>
      <c r="M71" s="420"/>
      <c r="N71" s="420"/>
      <c r="O71" s="420"/>
      <c r="P71" s="420"/>
      <c r="Q71" s="420"/>
      <c r="R71" s="420"/>
      <c r="S71" s="420"/>
      <c r="T71" s="420"/>
      <c r="U71" s="420"/>
      <c r="V71" s="420"/>
      <c r="W71" s="420"/>
      <c r="X71" s="420"/>
      <c r="Y71" s="420"/>
      <c r="Z71" s="420"/>
      <c r="AA71" s="420"/>
      <c r="AB71" s="420"/>
      <c r="AC71" s="420"/>
      <c r="AD71" s="420"/>
      <c r="AE71" s="420"/>
      <c r="AF71" s="420"/>
      <c r="AG71" s="420"/>
      <c r="AH71" s="420"/>
      <c r="AI71" s="420"/>
      <c r="AJ71" s="420"/>
    </row>
    <row r="72" spans="1:36">
      <c r="A72" s="422">
        <f>ข้อมูลพื้นฐาน!A33</f>
        <v>0</v>
      </c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420"/>
      <c r="M72" s="420"/>
      <c r="N72" s="420"/>
      <c r="O72" s="420"/>
      <c r="P72" s="420"/>
      <c r="Q72" s="420"/>
      <c r="R72" s="420"/>
      <c r="S72" s="420"/>
      <c r="T72" s="420"/>
      <c r="U72" s="420"/>
      <c r="V72" s="420"/>
      <c r="W72" s="420"/>
      <c r="X72" s="420"/>
      <c r="Y72" s="420"/>
      <c r="Z72" s="420"/>
      <c r="AA72" s="420"/>
      <c r="AB72" s="420"/>
      <c r="AC72" s="420"/>
      <c r="AD72" s="420"/>
      <c r="AE72" s="420"/>
      <c r="AF72" s="420"/>
      <c r="AG72" s="420"/>
      <c r="AH72" s="420"/>
      <c r="AI72" s="420"/>
      <c r="AJ72" s="420"/>
    </row>
    <row r="73" spans="1:36">
      <c r="A73">
        <v>1</v>
      </c>
      <c r="B73" s="420"/>
      <c r="C73" s="420"/>
      <c r="D73" s="420"/>
      <c r="E73" s="420"/>
      <c r="F73" s="420"/>
      <c r="G73" s="420"/>
      <c r="H73" s="420"/>
      <c r="I73" s="420"/>
      <c r="J73" s="420"/>
      <c r="K73" s="420"/>
      <c r="L73" s="420"/>
      <c r="M73" s="420"/>
      <c r="N73" s="420"/>
      <c r="O73" s="420"/>
      <c r="P73" s="420"/>
      <c r="Q73" s="420"/>
      <c r="R73" s="420"/>
      <c r="S73" s="420"/>
      <c r="T73" s="420"/>
      <c r="U73" s="420"/>
      <c r="V73" s="420"/>
      <c r="W73" s="420"/>
      <c r="X73" s="420"/>
      <c r="Y73" s="420"/>
      <c r="Z73" s="420"/>
      <c r="AA73" s="420"/>
      <c r="AB73" s="420"/>
      <c r="AC73" s="420"/>
      <c r="AD73" s="420"/>
      <c r="AE73" s="420"/>
      <c r="AF73" s="420"/>
      <c r="AG73" s="420"/>
      <c r="AH73" s="420"/>
      <c r="AI73" s="420"/>
      <c r="AJ73" s="420"/>
    </row>
    <row r="74" spans="1:36">
      <c r="A74">
        <v>2</v>
      </c>
      <c r="B74" s="420"/>
      <c r="C74" s="420"/>
      <c r="D74" s="420"/>
      <c r="E74" s="420"/>
      <c r="F74" s="420"/>
      <c r="G74" s="420"/>
      <c r="H74" s="420"/>
      <c r="I74" s="420"/>
      <c r="J74" s="420"/>
      <c r="K74" s="420"/>
      <c r="L74" s="420"/>
      <c r="M74" s="420"/>
      <c r="N74" s="420"/>
      <c r="O74" s="420"/>
      <c r="P74" s="420"/>
      <c r="Q74" s="420"/>
      <c r="R74" s="420"/>
      <c r="S74" s="420"/>
      <c r="T74" s="420"/>
      <c r="U74" s="420"/>
      <c r="V74" s="420"/>
      <c r="W74" s="420"/>
      <c r="X74" s="420"/>
      <c r="Y74" s="420"/>
      <c r="Z74" s="420"/>
      <c r="AA74" s="420"/>
      <c r="AB74" s="420"/>
      <c r="AC74" s="420"/>
      <c r="AD74" s="420"/>
      <c r="AE74" s="420"/>
      <c r="AF74" s="420"/>
      <c r="AG74" s="420"/>
      <c r="AH74" s="420"/>
      <c r="AI74" s="420"/>
      <c r="AJ74" s="420"/>
    </row>
    <row r="75" spans="1:36">
      <c r="A75">
        <v>3</v>
      </c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</row>
    <row r="76" spans="1:36">
      <c r="A76">
        <v>4</v>
      </c>
      <c r="B76" s="420"/>
      <c r="C76" s="420"/>
      <c r="D76" s="420"/>
      <c r="E76" s="420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0"/>
      <c r="R76" s="420"/>
      <c r="S76" s="420"/>
      <c r="T76" s="420"/>
      <c r="U76" s="420"/>
      <c r="V76" s="420"/>
      <c r="W76" s="420"/>
      <c r="X76" s="420"/>
      <c r="Y76" s="420"/>
      <c r="Z76" s="420"/>
      <c r="AA76" s="420"/>
      <c r="AB76" s="420"/>
      <c r="AC76" s="420"/>
      <c r="AD76" s="420"/>
      <c r="AE76" s="420"/>
      <c r="AF76" s="420"/>
      <c r="AG76" s="420"/>
      <c r="AH76" s="420"/>
      <c r="AI76" s="420"/>
      <c r="AJ76" s="420"/>
    </row>
    <row r="77" spans="1:36">
      <c r="A77">
        <v>5</v>
      </c>
      <c r="B77" s="420"/>
      <c r="C77" s="420"/>
      <c r="D77" s="420"/>
      <c r="E77" s="420"/>
      <c r="F77" s="420"/>
      <c r="G77" s="420"/>
      <c r="H77" s="420"/>
      <c r="I77" s="420"/>
      <c r="J77" s="420"/>
      <c r="K77" s="420"/>
      <c r="L77" s="420"/>
      <c r="M77" s="420"/>
      <c r="N77" s="420"/>
      <c r="O77" s="420"/>
      <c r="P77" s="420"/>
      <c r="Q77" s="420"/>
      <c r="R77" s="420"/>
      <c r="S77" s="420"/>
      <c r="T77" s="420"/>
      <c r="U77" s="420"/>
      <c r="V77" s="420"/>
      <c r="W77" s="420"/>
      <c r="X77" s="420"/>
      <c r="Y77" s="420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</row>
    <row r="78" spans="1:36">
      <c r="A78">
        <v>6</v>
      </c>
      <c r="B78" s="420"/>
      <c r="C78" s="420"/>
      <c r="D78" s="420"/>
      <c r="E78" s="420"/>
      <c r="F78" s="420"/>
      <c r="G78" s="420"/>
      <c r="H78" s="420"/>
      <c r="I78" s="420"/>
      <c r="J78" s="420"/>
      <c r="K78" s="420"/>
      <c r="L78" s="420"/>
      <c r="M78" s="420"/>
      <c r="N78" s="420"/>
      <c r="O78" s="420"/>
      <c r="P78" s="420"/>
      <c r="Q78" s="420"/>
      <c r="R78" s="420"/>
      <c r="S78" s="420"/>
      <c r="T78" s="420"/>
      <c r="U78" s="420"/>
      <c r="V78" s="420"/>
      <c r="W78" s="420"/>
      <c r="X78" s="420"/>
      <c r="Y78" s="420"/>
      <c r="Z78" s="420"/>
      <c r="AA78" s="420"/>
      <c r="AB78" s="420"/>
      <c r="AC78" s="420"/>
      <c r="AD78" s="420"/>
      <c r="AE78" s="420"/>
      <c r="AF78" s="420"/>
      <c r="AG78" s="420"/>
      <c r="AH78" s="420"/>
      <c r="AI78" s="420"/>
      <c r="AJ78" s="420"/>
    </row>
    <row r="79" spans="1:36">
      <c r="A79" s="422">
        <f>ข้อมูลพื้นฐาน!A34</f>
        <v>0</v>
      </c>
      <c r="B79" s="420"/>
      <c r="C79" s="420"/>
      <c r="D79" s="420"/>
      <c r="E79" s="420"/>
      <c r="F79" s="420"/>
      <c r="G79" s="420"/>
      <c r="H79" s="420"/>
      <c r="I79" s="420"/>
      <c r="J79" s="420"/>
      <c r="K79" s="420"/>
      <c r="L79" s="420"/>
      <c r="M79" s="420"/>
      <c r="N79" s="420"/>
      <c r="O79" s="420"/>
      <c r="P79" s="420"/>
      <c r="Q79" s="420"/>
      <c r="R79" s="420"/>
      <c r="S79" s="420"/>
      <c r="T79" s="420"/>
      <c r="U79" s="420"/>
      <c r="V79" s="420"/>
      <c r="W79" s="420"/>
      <c r="X79" s="420"/>
      <c r="Y79" s="420"/>
      <c r="Z79" s="420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</row>
    <row r="80" spans="1:36">
      <c r="A80">
        <v>1</v>
      </c>
      <c r="B80" s="420"/>
      <c r="C80" s="420"/>
      <c r="D80" s="420"/>
      <c r="E80" s="420"/>
      <c r="F80" s="420"/>
      <c r="G80" s="420"/>
      <c r="H80" s="420"/>
      <c r="I80" s="420"/>
      <c r="J80" s="420"/>
      <c r="K80" s="420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0"/>
      <c r="AA80" s="420"/>
      <c r="AB80" s="420"/>
      <c r="AC80" s="420"/>
      <c r="AD80" s="420"/>
      <c r="AE80" s="420"/>
      <c r="AF80" s="420"/>
      <c r="AG80" s="420"/>
      <c r="AH80" s="420"/>
      <c r="AI80" s="420"/>
      <c r="AJ80" s="420"/>
    </row>
    <row r="81" spans="1:36">
      <c r="A81">
        <v>2</v>
      </c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0"/>
      <c r="N81" s="420"/>
      <c r="O81" s="420"/>
      <c r="P81" s="420"/>
      <c r="Q81" s="420"/>
      <c r="R81" s="420"/>
      <c r="S81" s="420"/>
      <c r="T81" s="420"/>
      <c r="U81" s="420"/>
      <c r="V81" s="420"/>
      <c r="W81" s="420"/>
      <c r="X81" s="420"/>
      <c r="Y81" s="420"/>
      <c r="Z81" s="420"/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</row>
    <row r="82" spans="1:36">
      <c r="A82">
        <v>3</v>
      </c>
      <c r="B82" s="420"/>
      <c r="C82" s="420"/>
      <c r="D82" s="420"/>
      <c r="E82" s="420"/>
      <c r="F82" s="420"/>
      <c r="G82" s="420"/>
      <c r="H82" s="420"/>
      <c r="I82" s="420"/>
      <c r="J82" s="420"/>
      <c r="K82" s="420"/>
      <c r="L82" s="420"/>
      <c r="M82" s="420"/>
      <c r="N82" s="420"/>
      <c r="O82" s="420"/>
      <c r="P82" s="420"/>
      <c r="Q82" s="420"/>
      <c r="R82" s="420"/>
      <c r="S82" s="420"/>
      <c r="T82" s="420"/>
      <c r="U82" s="420"/>
      <c r="V82" s="420"/>
      <c r="W82" s="420"/>
      <c r="X82" s="420"/>
      <c r="Y82" s="420"/>
      <c r="Z82" s="420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/>
    </row>
    <row r="83" spans="1:36">
      <c r="A83">
        <v>4</v>
      </c>
      <c r="B83" s="420"/>
      <c r="C83" s="420"/>
      <c r="D83" s="420"/>
      <c r="E83" s="420"/>
      <c r="F83" s="420"/>
      <c r="G83" s="420"/>
      <c r="H83" s="420"/>
      <c r="I83" s="420"/>
      <c r="J83" s="420"/>
      <c r="K83" s="420"/>
      <c r="L83" s="420"/>
      <c r="M83" s="420"/>
      <c r="N83" s="420"/>
      <c r="O83" s="420"/>
      <c r="P83" s="420"/>
      <c r="Q83" s="420"/>
      <c r="R83" s="420"/>
      <c r="S83" s="420"/>
      <c r="T83" s="420"/>
      <c r="U83" s="420"/>
      <c r="V83" s="420"/>
      <c r="W83" s="420"/>
      <c r="X83" s="420"/>
      <c r="Y83" s="420"/>
      <c r="Z83" s="420"/>
      <c r="AA83" s="420"/>
      <c r="AB83" s="420"/>
      <c r="AC83" s="420"/>
      <c r="AD83" s="420"/>
      <c r="AE83" s="420"/>
      <c r="AF83" s="420"/>
      <c r="AG83" s="420"/>
      <c r="AH83" s="420"/>
      <c r="AI83" s="420"/>
      <c r="AJ83" s="420"/>
    </row>
    <row r="84" spans="1:36">
      <c r="A84">
        <v>5</v>
      </c>
      <c r="B84" s="420"/>
      <c r="C84" s="420"/>
      <c r="D84" s="420"/>
      <c r="E84" s="420"/>
      <c r="F84" s="420"/>
      <c r="G84" s="420"/>
      <c r="H84" s="420"/>
      <c r="I84" s="420"/>
      <c r="J84" s="420"/>
      <c r="K84" s="420"/>
      <c r="L84" s="420"/>
      <c r="M84" s="420"/>
      <c r="N84" s="420"/>
      <c r="O84" s="420"/>
      <c r="P84" s="420"/>
      <c r="Q84" s="420"/>
      <c r="R84" s="420"/>
      <c r="S84" s="420"/>
      <c r="T84" s="420"/>
      <c r="U84" s="420"/>
      <c r="V84" s="420"/>
      <c r="W84" s="420"/>
      <c r="X84" s="420"/>
      <c r="Y84" s="420"/>
      <c r="Z84" s="420"/>
      <c r="AA84" s="420"/>
      <c r="AB84" s="420"/>
      <c r="AC84" s="420"/>
      <c r="AD84" s="420"/>
      <c r="AE84" s="420"/>
      <c r="AF84" s="420"/>
      <c r="AG84" s="420"/>
      <c r="AH84" s="420"/>
      <c r="AI84" s="420"/>
      <c r="AJ84" s="420"/>
    </row>
    <row r="85" spans="1:36">
      <c r="A85">
        <v>6</v>
      </c>
      <c r="B85" s="420"/>
      <c r="C85" s="420"/>
      <c r="D85" s="420"/>
      <c r="E85" s="420"/>
      <c r="F85" s="420"/>
      <c r="G85" s="420"/>
      <c r="H85" s="420"/>
      <c r="I85" s="420"/>
      <c r="J85" s="420"/>
      <c r="K85" s="420"/>
      <c r="L85" s="420"/>
      <c r="M85" s="420"/>
      <c r="N85" s="420"/>
      <c r="O85" s="420"/>
      <c r="P85" s="420"/>
      <c r="Q85" s="420"/>
      <c r="R85" s="420"/>
      <c r="S85" s="420"/>
      <c r="T85" s="420"/>
      <c r="U85" s="420"/>
      <c r="V85" s="420"/>
      <c r="W85" s="420"/>
      <c r="X85" s="420"/>
      <c r="Y85" s="420"/>
      <c r="Z85" s="420"/>
      <c r="AA85" s="420"/>
      <c r="AB85" s="420"/>
      <c r="AC85" s="420"/>
      <c r="AD85" s="420"/>
      <c r="AE85" s="420"/>
      <c r="AF85" s="420"/>
      <c r="AG85" s="420"/>
      <c r="AH85" s="420"/>
      <c r="AI85" s="420"/>
      <c r="AJ85" s="420"/>
    </row>
    <row r="86" spans="1:36">
      <c r="A86" s="422">
        <f>ข้อมูลพื้นฐาน!A36</f>
        <v>0</v>
      </c>
      <c r="B86" s="420"/>
      <c r="C86" s="420"/>
      <c r="D86" s="420"/>
      <c r="E86" s="420"/>
      <c r="F86" s="420"/>
      <c r="G86" s="420"/>
      <c r="H86" s="420"/>
      <c r="I86" s="420"/>
      <c r="J86" s="420"/>
      <c r="K86" s="420"/>
      <c r="L86" s="420"/>
      <c r="M86" s="420"/>
      <c r="N86" s="420"/>
      <c r="O86" s="420"/>
      <c r="P86" s="420"/>
      <c r="Q86" s="420"/>
      <c r="R86" s="420"/>
      <c r="S86" s="420"/>
      <c r="T86" s="420"/>
      <c r="U86" s="420"/>
      <c r="V86" s="420"/>
      <c r="W86" s="420"/>
      <c r="X86" s="420"/>
      <c r="Y86" s="420"/>
      <c r="Z86" s="420"/>
      <c r="AA86" s="420"/>
      <c r="AB86" s="420"/>
      <c r="AC86" s="420"/>
      <c r="AD86" s="420"/>
      <c r="AE86" s="420"/>
      <c r="AF86" s="420"/>
      <c r="AG86" s="420"/>
      <c r="AH86" s="420"/>
      <c r="AI86" s="420"/>
      <c r="AJ86" s="420"/>
    </row>
    <row r="87" spans="1:36">
      <c r="A87">
        <v>1</v>
      </c>
      <c r="B87" s="420"/>
      <c r="C87" s="420"/>
      <c r="D87" s="420"/>
      <c r="E87" s="420"/>
      <c r="F87" s="420"/>
      <c r="G87" s="420"/>
      <c r="H87" s="420"/>
      <c r="I87" s="420"/>
      <c r="J87" s="420"/>
      <c r="K87" s="420"/>
      <c r="L87" s="420"/>
      <c r="M87" s="420"/>
      <c r="N87" s="420"/>
      <c r="O87" s="420"/>
      <c r="P87" s="420"/>
      <c r="Q87" s="420"/>
      <c r="R87" s="420"/>
      <c r="S87" s="420"/>
      <c r="T87" s="420"/>
      <c r="U87" s="420"/>
      <c r="V87" s="420"/>
      <c r="W87" s="420"/>
      <c r="X87" s="420"/>
      <c r="Y87" s="420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</row>
    <row r="88" spans="1:36">
      <c r="A88">
        <v>2</v>
      </c>
      <c r="B88" s="420"/>
      <c r="C88" s="420"/>
      <c r="D88" s="420"/>
      <c r="E88" s="420"/>
      <c r="F88" s="420"/>
      <c r="G88" s="420"/>
      <c r="H88" s="420"/>
      <c r="I88" s="420"/>
      <c r="J88" s="420"/>
      <c r="K88" s="420"/>
      <c r="L88" s="420"/>
      <c r="M88" s="420"/>
      <c r="N88" s="420"/>
      <c r="O88" s="420"/>
      <c r="P88" s="420"/>
      <c r="Q88" s="420"/>
      <c r="R88" s="420"/>
      <c r="S88" s="420"/>
      <c r="T88" s="420"/>
      <c r="U88" s="420"/>
      <c r="V88" s="420"/>
      <c r="W88" s="420"/>
      <c r="X88" s="420"/>
      <c r="Y88" s="420"/>
      <c r="Z88" s="420"/>
      <c r="AA88" s="420"/>
      <c r="AB88" s="420"/>
      <c r="AC88" s="420"/>
      <c r="AD88" s="420"/>
      <c r="AE88" s="420"/>
      <c r="AF88" s="420"/>
      <c r="AG88" s="420"/>
      <c r="AH88" s="420"/>
      <c r="AI88" s="420"/>
      <c r="AJ88" s="420"/>
    </row>
    <row r="89" spans="1:36">
      <c r="A89">
        <v>3</v>
      </c>
      <c r="B89" s="420"/>
      <c r="C89" s="420"/>
      <c r="D89" s="420"/>
      <c r="E89" s="420"/>
      <c r="F89" s="420"/>
      <c r="G89" s="420"/>
      <c r="H89" s="420"/>
      <c r="I89" s="420"/>
      <c r="J89" s="420"/>
      <c r="K89" s="420"/>
      <c r="L89" s="420"/>
      <c r="M89" s="420"/>
      <c r="N89" s="420"/>
      <c r="O89" s="420"/>
      <c r="P89" s="420"/>
      <c r="Q89" s="420"/>
      <c r="R89" s="420"/>
      <c r="S89" s="420"/>
      <c r="T89" s="420"/>
      <c r="U89" s="420"/>
      <c r="V89" s="420"/>
      <c r="W89" s="420"/>
      <c r="X89" s="420"/>
      <c r="Y89" s="420"/>
      <c r="Z89" s="420"/>
      <c r="AA89" s="420"/>
      <c r="AB89" s="420"/>
      <c r="AC89" s="420"/>
      <c r="AD89" s="420"/>
      <c r="AE89" s="420"/>
      <c r="AF89" s="420"/>
      <c r="AG89" s="420"/>
      <c r="AH89" s="420"/>
      <c r="AI89" s="420"/>
      <c r="AJ89" s="420"/>
    </row>
    <row r="90" spans="1:36">
      <c r="A90">
        <v>4</v>
      </c>
      <c r="B90" s="420"/>
      <c r="C90" s="420"/>
      <c r="D90" s="420"/>
      <c r="E90" s="420"/>
      <c r="F90" s="420"/>
      <c r="G90" s="420"/>
      <c r="H90" s="420"/>
      <c r="I90" s="420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0"/>
      <c r="V90" s="420"/>
      <c r="W90" s="420"/>
      <c r="X90" s="420"/>
      <c r="Y90" s="420"/>
      <c r="Z90" s="420"/>
      <c r="AA90" s="420"/>
      <c r="AB90" s="420"/>
      <c r="AC90" s="420"/>
      <c r="AD90" s="420"/>
      <c r="AE90" s="420"/>
      <c r="AF90" s="420"/>
      <c r="AG90" s="420"/>
      <c r="AH90" s="420"/>
      <c r="AI90" s="420"/>
      <c r="AJ90" s="420"/>
    </row>
    <row r="91" spans="1:36">
      <c r="A91">
        <v>5</v>
      </c>
      <c r="B91" s="420"/>
      <c r="C91" s="420"/>
      <c r="D91" s="420"/>
      <c r="E91" s="420"/>
      <c r="F91" s="420"/>
      <c r="G91" s="420"/>
      <c r="H91" s="420"/>
      <c r="I91" s="420"/>
      <c r="J91" s="420"/>
      <c r="K91" s="420"/>
      <c r="L91" s="420"/>
      <c r="M91" s="420"/>
      <c r="N91" s="420"/>
      <c r="O91" s="420"/>
      <c r="P91" s="420"/>
      <c r="Q91" s="420"/>
      <c r="R91" s="420"/>
      <c r="S91" s="420"/>
      <c r="T91" s="420"/>
      <c r="U91" s="420"/>
      <c r="V91" s="420"/>
      <c r="W91" s="420"/>
      <c r="X91" s="420"/>
      <c r="Y91" s="420"/>
      <c r="Z91" s="420"/>
      <c r="AA91" s="420"/>
      <c r="AB91" s="420"/>
      <c r="AC91" s="420"/>
      <c r="AD91" s="420"/>
      <c r="AE91" s="420"/>
      <c r="AF91" s="420"/>
      <c r="AG91" s="420"/>
      <c r="AH91" s="420"/>
      <c r="AI91" s="420"/>
      <c r="AJ91" s="420"/>
    </row>
    <row r="92" spans="1:36">
      <c r="A92">
        <v>6</v>
      </c>
      <c r="B92" s="420"/>
      <c r="C92" s="420"/>
      <c r="D92" s="420"/>
      <c r="E92" s="420"/>
      <c r="F92" s="420"/>
      <c r="G92" s="420"/>
      <c r="H92" s="420"/>
      <c r="I92" s="420"/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0"/>
      <c r="V92" s="420"/>
      <c r="W92" s="420"/>
      <c r="X92" s="420"/>
      <c r="Y92" s="420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</row>
    <row r="93" spans="1:36">
      <c r="B93" s="420"/>
      <c r="C93" s="420"/>
      <c r="D93" s="420"/>
      <c r="E93" s="420"/>
      <c r="F93" s="420"/>
      <c r="G93" s="420"/>
      <c r="H93" s="420"/>
      <c r="I93" s="420"/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0"/>
      <c r="V93" s="420"/>
      <c r="W93" s="420"/>
      <c r="X93" s="420"/>
      <c r="Y93" s="420"/>
      <c r="Z93" s="420"/>
      <c r="AA93" s="420"/>
      <c r="AB93" s="420"/>
      <c r="AC93" s="420"/>
      <c r="AD93" s="420"/>
      <c r="AE93" s="420"/>
      <c r="AF93" s="420"/>
      <c r="AG93" s="420"/>
      <c r="AH93" s="420"/>
      <c r="AI93" s="420"/>
      <c r="AJ93" s="420"/>
    </row>
    <row r="94" spans="1:36">
      <c r="B94" s="420"/>
      <c r="C94" s="420"/>
      <c r="D94" s="420"/>
      <c r="E94" s="420"/>
      <c r="F94" s="420"/>
      <c r="G94" s="420"/>
      <c r="H94" s="420"/>
      <c r="I94" s="420"/>
      <c r="J94" s="420"/>
      <c r="K94" s="420"/>
      <c r="L94" s="420"/>
      <c r="M94" s="420"/>
      <c r="N94" s="420"/>
      <c r="O94" s="420"/>
      <c r="P94" s="420"/>
      <c r="Q94" s="420"/>
      <c r="R94" s="420"/>
      <c r="S94" s="420"/>
      <c r="T94" s="420"/>
      <c r="U94" s="420"/>
      <c r="V94" s="420"/>
      <c r="W94" s="420"/>
      <c r="X94" s="420"/>
      <c r="Y94" s="420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spans="1:36">
      <c r="B95" s="420"/>
      <c r="C95" s="420"/>
      <c r="D95" s="420"/>
      <c r="E95" s="420"/>
      <c r="F95" s="420"/>
      <c r="G95" s="420"/>
      <c r="H95" s="420"/>
      <c r="I95" s="420"/>
      <c r="J95" s="420"/>
      <c r="K95" s="420"/>
      <c r="L95" s="420"/>
      <c r="M95" s="420"/>
      <c r="N95" s="420"/>
      <c r="O95" s="420"/>
      <c r="P95" s="420"/>
      <c r="Q95" s="420"/>
      <c r="R95" s="420"/>
      <c r="S95" s="420"/>
      <c r="T95" s="420"/>
      <c r="U95" s="420"/>
      <c r="V95" s="420"/>
      <c r="W95" s="420"/>
      <c r="X95" s="420"/>
      <c r="Y95" s="420"/>
      <c r="Z95" s="420"/>
      <c r="AA95" s="420"/>
      <c r="AB95" s="420"/>
      <c r="AC95" s="420"/>
      <c r="AD95" s="420"/>
      <c r="AE95" s="420"/>
      <c r="AF95" s="420"/>
      <c r="AG95" s="420"/>
      <c r="AH95" s="420"/>
      <c r="AI95" s="420"/>
      <c r="AJ95" s="420"/>
    </row>
    <row r="96" spans="1:36">
      <c r="B96" s="420"/>
      <c r="C96" s="420"/>
      <c r="D96" s="420"/>
      <c r="E96" s="420"/>
      <c r="F96" s="420"/>
      <c r="G96" s="420"/>
      <c r="H96" s="420"/>
      <c r="I96" s="420"/>
      <c r="J96" s="420"/>
      <c r="K96" s="420"/>
      <c r="L96" s="420"/>
      <c r="M96" s="420"/>
      <c r="N96" s="420"/>
      <c r="O96" s="420"/>
      <c r="P96" s="420"/>
      <c r="Q96" s="420"/>
      <c r="R96" s="420"/>
      <c r="S96" s="420"/>
      <c r="T96" s="420"/>
      <c r="U96" s="420"/>
      <c r="V96" s="420"/>
      <c r="W96" s="420"/>
      <c r="X96" s="420"/>
      <c r="Y96" s="420"/>
      <c r="Z96" s="420"/>
      <c r="AA96" s="420"/>
      <c r="AB96" s="420"/>
      <c r="AC96" s="420"/>
      <c r="AD96" s="420"/>
      <c r="AE96" s="420"/>
      <c r="AF96" s="420"/>
      <c r="AG96" s="420"/>
      <c r="AH96" s="420"/>
      <c r="AI96" s="420"/>
      <c r="AJ96" s="420"/>
    </row>
  </sheetData>
  <sheetProtection sheet="1" objects="1" scenarios="1"/>
  <phoneticPr fontId="132" type="noConversion"/>
  <pageMargins left="0.7" right="0.7" top="0.75" bottom="0.75" header="0.3" footer="0.3"/>
  <pageSetup paperSize="9" orientation="portrait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tabColor rgb="FF7030A0"/>
  </sheetPr>
  <dimension ref="A1:X19"/>
  <sheetViews>
    <sheetView topLeftCell="A7" zoomScale="120" zoomScaleNormal="120" zoomScaleSheetLayoutView="10" workbookViewId="0">
      <selection activeCell="B13" sqref="B13:H13"/>
    </sheetView>
  </sheetViews>
  <sheetFormatPr defaultColWidth="0" defaultRowHeight="15" customHeight="1" zeroHeight="1"/>
  <cols>
    <col min="1" max="9" width="9.09765625" style="214" customWidth="1"/>
    <col min="10" max="23" width="0" style="214" hidden="1" customWidth="1"/>
    <col min="24" max="24" width="9.09765625" style="214" hidden="1" customWidth="1"/>
    <col min="25" max="16384" width="0" style="214" hidden="1"/>
  </cols>
  <sheetData>
    <row r="1" spans="1:9" ht="6.75" customHeight="1">
      <c r="A1" s="1336" t="s">
        <v>354</v>
      </c>
      <c r="B1" s="1336"/>
      <c r="C1" s="1336"/>
      <c r="D1" s="1336"/>
      <c r="E1" s="1336"/>
      <c r="F1" s="1336"/>
      <c r="G1" s="1336"/>
      <c r="H1" s="1336"/>
      <c r="I1" s="1336"/>
    </row>
    <row r="2" spans="1:9" ht="6.75" customHeight="1">
      <c r="A2" s="1336"/>
      <c r="B2" s="1336"/>
      <c r="C2" s="1336"/>
      <c r="D2" s="1336"/>
      <c r="E2" s="1336"/>
      <c r="F2" s="1336"/>
      <c r="G2" s="1336"/>
      <c r="H2" s="1336"/>
      <c r="I2" s="1336"/>
    </row>
    <row r="3" spans="1:9" ht="6.75" customHeight="1">
      <c r="A3" s="1336"/>
      <c r="B3" s="1336"/>
      <c r="C3" s="1336"/>
      <c r="D3" s="1336"/>
      <c r="E3" s="1336"/>
      <c r="F3" s="1336"/>
      <c r="G3" s="1336"/>
      <c r="H3" s="1336"/>
      <c r="I3" s="1336"/>
    </row>
    <row r="4" spans="1:9" ht="14.25" customHeight="1">
      <c r="A4" s="1336"/>
      <c r="B4" s="1336"/>
      <c r="C4" s="1336"/>
      <c r="D4" s="1336"/>
      <c r="E4" s="1336"/>
      <c r="F4" s="1336"/>
      <c r="G4" s="1336"/>
      <c r="H4" s="1336"/>
      <c r="I4" s="1336"/>
    </row>
    <row r="5" spans="1:9" ht="21.75" customHeight="1">
      <c r="A5" s="1337" t="s">
        <v>76</v>
      </c>
      <c r="B5" s="1337"/>
      <c r="C5" s="1337"/>
      <c r="D5" s="1337"/>
      <c r="E5" s="1337"/>
      <c r="F5" s="1337"/>
      <c r="G5" s="1337"/>
      <c r="H5" s="1337"/>
      <c r="I5" s="1337"/>
    </row>
    <row r="6" spans="1:9" ht="21.75" customHeight="1">
      <c r="A6" s="565" t="s">
        <v>557</v>
      </c>
      <c r="B6" s="565"/>
      <c r="C6" s="565"/>
      <c r="D6" s="565"/>
      <c r="E6" s="565"/>
      <c r="F6" s="565"/>
      <c r="G6" s="565"/>
      <c r="H6" s="565"/>
      <c r="I6" s="565"/>
    </row>
    <row r="7" spans="1:9" ht="21.75" customHeight="1">
      <c r="A7" s="565" t="s">
        <v>1493</v>
      </c>
      <c r="B7" s="565"/>
      <c r="C7" s="565"/>
      <c r="D7" s="565"/>
      <c r="E7" s="565"/>
      <c r="F7" s="565"/>
      <c r="G7" s="565"/>
      <c r="H7" s="565"/>
      <c r="I7" s="565"/>
    </row>
    <row r="8" spans="1:9" ht="21.75" customHeight="1">
      <c r="A8" s="1334" t="s">
        <v>1494</v>
      </c>
      <c r="B8" s="1334"/>
      <c r="C8" s="1334"/>
      <c r="D8" s="1334"/>
      <c r="E8" s="1334"/>
      <c r="F8" s="1334"/>
      <c r="G8" s="1334"/>
      <c r="H8" s="1334"/>
      <c r="I8" s="1334"/>
    </row>
    <row r="9" spans="1:9" ht="21.75" customHeight="1">
      <c r="A9" s="1334"/>
      <c r="B9" s="1334"/>
      <c r="C9" s="1334"/>
      <c r="D9" s="1334"/>
      <c r="E9" s="1334"/>
      <c r="F9" s="1334"/>
      <c r="G9" s="1334"/>
      <c r="H9" s="1334"/>
      <c r="I9" s="1334"/>
    </row>
    <row r="10" spans="1:9" ht="23.25" customHeight="1">
      <c r="A10" s="491"/>
      <c r="B10" s="1335"/>
      <c r="C10" s="1335"/>
      <c r="D10" s="1335"/>
      <c r="E10" s="1335"/>
      <c r="F10" s="1335"/>
      <c r="G10" s="1335"/>
      <c r="H10" s="1335"/>
      <c r="I10" s="491"/>
    </row>
    <row r="11" spans="1:9" ht="23.25" customHeight="1">
      <c r="A11" s="1338" t="s">
        <v>1721</v>
      </c>
      <c r="B11" s="1338"/>
      <c r="C11" s="1338"/>
      <c r="D11" s="1338"/>
      <c r="E11" s="1338"/>
      <c r="F11" s="1338"/>
      <c r="G11" s="1338"/>
      <c r="H11" s="1338"/>
      <c r="I11" s="1338"/>
    </row>
    <row r="12" spans="1:9" ht="20.25" customHeight="1">
      <c r="A12" s="491"/>
      <c r="B12" s="1338" t="s">
        <v>1722</v>
      </c>
      <c r="C12" s="1338"/>
      <c r="D12" s="1338"/>
      <c r="E12" s="1338"/>
      <c r="F12" s="1338"/>
      <c r="G12" s="1338"/>
      <c r="H12" s="1338"/>
      <c r="I12" s="491"/>
    </row>
    <row r="13" spans="1:9" ht="20.25" customHeight="1">
      <c r="A13" s="492"/>
      <c r="B13" s="1340" t="s">
        <v>1495</v>
      </c>
      <c r="C13" s="1340"/>
      <c r="D13" s="1340"/>
      <c r="E13" s="1340"/>
      <c r="F13" s="1340"/>
      <c r="G13" s="1340"/>
      <c r="H13" s="1340"/>
      <c r="I13" s="492"/>
    </row>
    <row r="14" spans="1:9" ht="20.25" customHeight="1">
      <c r="A14" s="492"/>
      <c r="B14" s="1340" t="s">
        <v>1496</v>
      </c>
      <c r="C14" s="1340"/>
      <c r="D14" s="1340"/>
      <c r="E14" s="1340"/>
      <c r="F14" s="1340"/>
      <c r="G14" s="1340"/>
      <c r="H14" s="1340"/>
      <c r="I14" s="492"/>
    </row>
    <row r="15" spans="1:9" ht="20.25" customHeight="1">
      <c r="A15" s="492"/>
      <c r="B15" s="1340" t="s">
        <v>355</v>
      </c>
      <c r="C15" s="1340"/>
      <c r="D15" s="1340"/>
      <c r="E15" s="1340"/>
      <c r="F15" s="1340"/>
      <c r="G15" s="1340"/>
      <c r="H15" s="1340"/>
      <c r="I15" s="492"/>
    </row>
    <row r="16" spans="1:9" ht="20.25" customHeight="1">
      <c r="A16" s="492"/>
      <c r="B16" s="1340" t="s">
        <v>356</v>
      </c>
      <c r="C16" s="1340"/>
      <c r="D16" s="1340"/>
      <c r="E16" s="1340"/>
      <c r="F16" s="1340"/>
      <c r="G16" s="1340"/>
      <c r="H16" s="1340"/>
      <c r="I16" s="492"/>
    </row>
    <row r="17" spans="1:9" ht="20.25" customHeight="1">
      <c r="A17" s="215"/>
      <c r="B17" s="1339"/>
      <c r="C17" s="1339"/>
      <c r="D17" s="1339"/>
      <c r="E17" s="1339"/>
      <c r="F17" s="1339"/>
      <c r="G17" s="1339"/>
      <c r="H17" s="1339"/>
      <c r="I17" s="215"/>
    </row>
    <row r="18" spans="1:9" ht="20.25" customHeight="1">
      <c r="A18" s="215"/>
      <c r="B18" s="1339"/>
      <c r="C18" s="1339"/>
      <c r="D18" s="1339"/>
      <c r="E18" s="1339"/>
      <c r="F18" s="1339"/>
      <c r="G18" s="1339"/>
      <c r="H18" s="1339"/>
      <c r="I18" s="215"/>
    </row>
    <row r="19" spans="1:9" ht="20.25" customHeight="1">
      <c r="A19" s="215"/>
      <c r="B19" s="1339"/>
      <c r="C19" s="1339"/>
      <c r="D19" s="1339"/>
      <c r="E19" s="1339"/>
      <c r="F19" s="1339"/>
      <c r="G19" s="1339"/>
      <c r="H19" s="1339"/>
      <c r="I19" s="215"/>
    </row>
  </sheetData>
  <sheetProtection algorithmName="SHA-512" hashValue="L1FINa8B0YA3U25Rz3NDu1OOC8z006AzfziVGB4zvHFZVesy3u8X/dUVP6KpUJkp2EShggIl/Yo5RiC0RN7Vig==" saltValue="oRJK/j5FLEq84Btu70gg9g==" spinCount="100000" sheet="1" objects="1" scenarios="1" selectLockedCells="1"/>
  <mergeCells count="14">
    <mergeCell ref="A11:I11"/>
    <mergeCell ref="B18:H18"/>
    <mergeCell ref="B19:H19"/>
    <mergeCell ref="B12:H12"/>
    <mergeCell ref="B13:H13"/>
    <mergeCell ref="B14:H14"/>
    <mergeCell ref="B15:H15"/>
    <mergeCell ref="B16:H16"/>
    <mergeCell ref="B17:H17"/>
    <mergeCell ref="A8:I8"/>
    <mergeCell ref="B10:H10"/>
    <mergeCell ref="A1:I4"/>
    <mergeCell ref="A5:I5"/>
    <mergeCell ref="A9:I9"/>
  </mergeCells>
  <phoneticPr fontId="0" type="noConversion"/>
  <printOptions horizontalCentered="1"/>
  <pageMargins left="1.3385826771653544" right="0.70866141732283472" top="0.74803149606299213" bottom="0.74803149606299213" header="0.31496062992125984" footer="0.31496062992125984"/>
  <pageSetup paperSize="9" fitToWidth="0" fitToHeight="0" orientation="portrait" horizontalDpi="100" verticalDpi="1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34</vt:i4>
      </vt:variant>
      <vt:variant>
        <vt:lpstr>ช่วงที่มีชื่อ</vt:lpstr>
      </vt:variant>
      <vt:variant>
        <vt:i4>59</vt:i4>
      </vt:variant>
    </vt:vector>
  </HeadingPairs>
  <TitlesOfParts>
    <vt:vector size="93" baseType="lpstr">
      <vt:lpstr>HOME</vt:lpstr>
      <vt:lpstr>ข้อมูลพื้นฐาน</vt:lpstr>
      <vt:lpstr>กรอกข้อมูล นร1</vt:lpstr>
      <vt:lpstr>ภาพนักเรียน</vt:lpstr>
      <vt:lpstr>น้ำหนักส่วนสูง</vt:lpstr>
      <vt:lpstr>หน้าปก ปพ.5</vt:lpstr>
      <vt:lpstr>เวลาเรียน1</vt:lpstr>
      <vt:lpstr>เวลาเรียน2</vt:lpstr>
      <vt:lpstr>สรุปเวลาเรียน</vt:lpstr>
      <vt:lpstr>คะแนนตามตัวชี้วัด</vt:lpstr>
      <vt:lpstr>คะแนนรายวิชา</vt:lpstr>
      <vt:lpstr>กิจกรรมพัฒนผู้เรียน</vt:lpstr>
      <vt:lpstr>สมรรถนะ</vt:lpstr>
      <vt:lpstr>คุณลักษณะอันพึงประสงค์</vt:lpstr>
      <vt:lpstr>อ่าน คิดวิเคราะห์ เขียน</vt:lpstr>
      <vt:lpstr>สรุปผลสัมฤทฺธิ์</vt:lpstr>
      <vt:lpstr>สรุปนักเรียนในรอบเดือน</vt:lpstr>
      <vt:lpstr>สรุปคะแนนทั้งปี</vt:lpstr>
      <vt:lpstr>สรุปผลการพัฒนาคุณภาพผู้เรียน</vt:lpstr>
      <vt:lpstr>เกรด</vt:lpstr>
      <vt:lpstr>ปกหลังปพ.5 คำชี้แจง</vt:lpstr>
      <vt:lpstr>ตชว.คุณลักษณะฯ,อ่านฯ</vt:lpstr>
      <vt:lpstr>ปก ปพ.6</vt:lpstr>
      <vt:lpstr>หน้า1</vt:lpstr>
      <vt:lpstr>หน้า2</vt:lpstr>
      <vt:lpstr>หน้า3</vt:lpstr>
      <vt:lpstr>หน้า4</vt:lpstr>
      <vt:lpstr>หน้า 5</vt:lpstr>
      <vt:lpstr>หน้า 6-7</vt:lpstr>
      <vt:lpstr>หน้า 8</vt:lpstr>
      <vt:lpstr>หน้า 9</vt:lpstr>
      <vt:lpstr>หน้า 10 สรุปผลการเรียน</vt:lpstr>
      <vt:lpstr>ตัวชี้วัดประถมศึกษา</vt:lpstr>
      <vt:lpstr>about</vt:lpstr>
      <vt:lpstr>date</vt:lpstr>
      <vt:lpstr>group_sara</vt:lpstr>
      <vt:lpstr>kroo</vt:lpstr>
      <vt:lpstr>level_class</vt:lpstr>
      <vt:lpstr>level_ed</vt:lpstr>
      <vt:lpstr>list</vt:lpstr>
      <vt:lpstr>month</vt:lpstr>
      <vt:lpstr>months</vt:lpstr>
      <vt:lpstr>posit</vt:lpstr>
      <vt:lpstr>about!Print_Area</vt:lpstr>
      <vt:lpstr>'กรอกข้อมูล นร1'!Print_Area</vt:lpstr>
      <vt:lpstr>กิจกรรมพัฒนผู้เรียน!Print_Area</vt:lpstr>
      <vt:lpstr>เกรด!Print_Area</vt:lpstr>
      <vt:lpstr>คะแนนรายวิชา!Print_Area</vt:lpstr>
      <vt:lpstr>คุณลักษณะอันพึงประสงค์!Print_Area</vt:lpstr>
      <vt:lpstr>'ปก ปพ.6'!Print_Area</vt:lpstr>
      <vt:lpstr>เวลาเรียน1!Print_Area</vt:lpstr>
      <vt:lpstr>สมรรถนะ!Print_Area</vt:lpstr>
      <vt:lpstr>สรุปคะแนนทั้งปี!Print_Area</vt:lpstr>
      <vt:lpstr>สรุปนักเรียนในรอบเดือน!Print_Area</vt:lpstr>
      <vt:lpstr>สรุปผลการพัฒนาคุณภาพผู้เรียน!Print_Area</vt:lpstr>
      <vt:lpstr>สรุปผลสัมฤทฺธิ์!Print_Area</vt:lpstr>
      <vt:lpstr>สรุปเวลาเรียน!Print_Area</vt:lpstr>
      <vt:lpstr>'หน้า 10 สรุปผลการเรียน'!Print_Area</vt:lpstr>
      <vt:lpstr>'หน้า 5'!Print_Area</vt:lpstr>
      <vt:lpstr>'หน้า 6-7'!Print_Area</vt:lpstr>
      <vt:lpstr>'หน้า 8'!Print_Area</vt:lpstr>
      <vt:lpstr>'หน้า 9'!Print_Area</vt:lpstr>
      <vt:lpstr>หน้า1!Print_Area</vt:lpstr>
      <vt:lpstr>หน้า2!Print_Area</vt:lpstr>
      <vt:lpstr>หน้า3!Print_Area</vt:lpstr>
      <vt:lpstr>หน้า4!Print_Area</vt:lpstr>
      <vt:lpstr>'หน้าปก ปพ.5'!Print_Area</vt:lpstr>
      <vt:lpstr>'อ่าน คิดวิเคราะห์ เขียน'!Print_Area</vt:lpstr>
      <vt:lpstr>section</vt:lpstr>
      <vt:lpstr>time</vt:lpstr>
      <vt:lpstr>year_ed</vt:lpstr>
      <vt:lpstr>'อ่าน คิดวิเคราะห์ เขียน'!เกณฑ์คิดเขียน</vt:lpstr>
      <vt:lpstr>'อ่าน คิดวิเคราะห์ เขียน'!เกณฑ์ดย</vt:lpstr>
      <vt:lpstr>เกณฑ์สมรรถ</vt:lpstr>
      <vt:lpstr>น้ำหนักส่วนสูง!เกรด5</vt:lpstr>
      <vt:lpstr>'ปก ปพ.6'!เกรด5</vt:lpstr>
      <vt:lpstr>'หน้า 10 สรุปผลการเรียน'!เกรด5</vt:lpstr>
      <vt:lpstr>'หน้า 5'!เกรด5</vt:lpstr>
      <vt:lpstr>'หน้า 6-7'!เกรด5</vt:lpstr>
      <vt:lpstr>'หน้า 8'!เกรด5</vt:lpstr>
      <vt:lpstr>'หน้า 9'!เกรด5</vt:lpstr>
      <vt:lpstr>หน้า1!เกรด5</vt:lpstr>
      <vt:lpstr>หน้า2!เกรด5</vt:lpstr>
      <vt:lpstr>หน้า3!เกรด5</vt:lpstr>
      <vt:lpstr>หน้า4!เกรด5</vt:lpstr>
      <vt:lpstr>เกรดประจำชั้น</vt:lpstr>
      <vt:lpstr>คุณลักษณะอันพึงประสงค์</vt:lpstr>
      <vt:lpstr>ชื่อ___สกุล</vt:lpstr>
      <vt:lpstr>'อ่าน คิดวิเคราะห์ เขียน'!ระดับ</vt:lpstr>
      <vt:lpstr>รูปภาพ</vt:lpstr>
      <vt:lpstr>เลขที่</vt:lpstr>
      <vt:lpstr>หน้า67</vt:lpstr>
      <vt:lpstr>อ่าน_คิด</vt:lpstr>
    </vt:vector>
  </TitlesOfParts>
  <Company>PPK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ต้นแบบปพ5</dc:title>
  <dc:creator>NAVARAT</dc:creator>
  <cp:lastModifiedBy>acer</cp:lastModifiedBy>
  <cp:lastPrinted>2022-03-29T03:24:59Z</cp:lastPrinted>
  <dcterms:created xsi:type="dcterms:W3CDTF">2006-03-02T07:28:25Z</dcterms:created>
  <dcterms:modified xsi:type="dcterms:W3CDTF">2023-05-03T03:33:08Z</dcterms:modified>
</cp:coreProperties>
</file>